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slicers/slicer3.xml" ContentType="application/vnd.ms-excel.slicer+xml"/>
  <Override PartName="/xl/namedSheetViews/namedSheetView1.xml" ContentType="application/vnd.ms-excel.namedsheetview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pivotTables/pivotTable16.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pivotTables/pivotTable17.xml" ContentType="application/vnd.openxmlformats-officedocument.spreadsheetml.pivotTable+xml"/>
  <Override PartName="/xl/drawings/drawing11.xml" ContentType="application/vnd.openxmlformats-officedocument.drawing+xml"/>
  <Override PartName="/xl/slicers/slicer5.xml" ContentType="application/vnd.ms-excel.slicer+xml"/>
  <Override PartName="/xl/pivotTables/pivotTable18.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4.xml" ContentType="application/vnd.openxmlformats-officedocument.drawing+xml"/>
  <Override PartName="/xl/slicers/slicer6.xml" ContentType="application/vnd.ms-excel.slicer+xml"/>
  <Override PartName="/xl/pivotTables/pivotTable19.xml" ContentType="application/vnd.openxmlformats-officedocument.spreadsheetml.pivotTable+xml"/>
  <Override PartName="/xl/drawings/drawing15.xml" ContentType="application/vnd.openxmlformats-officedocument.drawing+xml"/>
  <Override PartName="/xl/pivotTables/pivotTable20.xml" ContentType="application/vnd.openxmlformats-officedocument.spreadsheetml.pivotTable+xml"/>
  <Override PartName="/xl/drawings/drawing16.xml" ContentType="application/vnd.openxmlformats-officedocument.drawing+xml"/>
  <Override PartName="/xl/slicers/slicer7.xml" ContentType="application/vnd.ms-excel.slicer+xml"/>
  <Override PartName="/xl/pivotTables/pivotTable21.xml" ContentType="application/vnd.openxmlformats-officedocument.spreadsheetml.pivotTable+xml"/>
  <Override PartName="/xl/drawings/drawing17.xml" ContentType="application/vnd.openxmlformats-officedocument.drawing+xml"/>
  <Override PartName="/xl/slicers/slicer8.xml" ContentType="application/vnd.ms-excel.slicer+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05"/>
  <workbookPr codeName="ThisWorkbook" defaultThemeVersion="166925"/>
  <mc:AlternateContent xmlns:mc="http://schemas.openxmlformats.org/markup-compatibility/2006">
    <mc:Choice Requires="x15">
      <x15ac:absPath xmlns:x15ac="http://schemas.microsoft.com/office/spreadsheetml/2010/11/ac" url="C:\Users\dgallego\Desktop\Archivos de trabajo\IGAC\2022\"/>
    </mc:Choice>
  </mc:AlternateContent>
  <xr:revisionPtr revIDLastSave="2" documentId="13_ncr:1_{29AD9DB8-B7EE-42D1-9EE3-CEE92877870B}" xr6:coauthVersionLast="47" xr6:coauthVersionMax="47" xr10:uidLastSave="{C1DDFBE0-97D3-422A-AF0D-F0D80778CC69}"/>
  <bookViews>
    <workbookView xWindow="-120" yWindow="-120" windowWidth="20730" windowHeight="11160" tabRatio="936" firstSheet="10" activeTab="22"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Ejecución presupuestal" sheetId="48" r:id="rId7"/>
    <sheet name="archivo_PAA terri" sheetId="52" r:id="rId8"/>
    <sheet name="archivo_PAA" sheetId="44" r:id="rId9"/>
    <sheet name="archivo_CDP" sheetId="25" r:id="rId10"/>
    <sheet name="Inicio" sheetId="15" r:id="rId11"/>
    <sheet name="Plan de compras" sheetId="50" r:id="rId12"/>
    <sheet name="Reservas reducido" sheetId="49" r:id="rId13"/>
    <sheet name="Territoriales" sheetId="16" r:id="rId14"/>
    <sheet name="Proyectos" sheetId="7" r:id="rId15"/>
    <sheet name="Productos" sheetId="21" r:id="rId16"/>
    <sheet name="CDP" sheetId="30" r:id="rId17"/>
    <sheet name="Reservas" sheetId="24" r:id="rId18"/>
    <sheet name="Resumen Ingresos" sheetId="47" r:id="rId19"/>
    <sheet name="Metas G&amp;P" sheetId="18" r:id="rId20"/>
    <sheet name="Metas PDN" sheetId="20" r:id="rId21"/>
    <sheet name="PAA procesos" sheetId="45" r:id="rId22"/>
    <sheet name="PAA terri" sheetId="51" r:id="rId23"/>
  </sheets>
  <definedNames>
    <definedName name="_xlnm._FilterDatabase" localSheetId="9" hidden="1">archivo_CDP!$A$1:$Y$1</definedName>
    <definedName name="_xlnm._FilterDatabase" localSheetId="1" hidden="1">archivo_ejec!$A$4:$AC$4</definedName>
    <definedName name="_xlnm._FilterDatabase" localSheetId="8" hidden="1">archivo_PAA!$A$2:$BB$398</definedName>
    <definedName name="_xlnm._FilterDatabase" localSheetId="7" hidden="1">'archivo_PAA terri'!$A$2:$BD$223</definedName>
    <definedName name="_xlnm._FilterDatabase" localSheetId="4" hidden="1">Archivo_prd!$A$4:$AB$55</definedName>
    <definedName name="_xlnm._FilterDatabase" localSheetId="5" hidden="1">archivo_reserva!$A$1:$S$135</definedName>
    <definedName name="_xlnm._FilterDatabase" localSheetId="2" hidden="1">Archivo_terri!$A$4:$AD$657</definedName>
    <definedName name="_xlnm._FilterDatabase" localSheetId="0" hidden="1">Validaciones!$P$1:$Y$71</definedName>
    <definedName name="SegmentaciónDeDatos_Aprobación_OCI_1">#N/A</definedName>
    <definedName name="SegmentaciónDeDatos_Aprobación_OCI_11">#N/A</definedName>
    <definedName name="SegmentaciónDeDatos_Aprobación_OCI_2">#N/A</definedName>
    <definedName name="SegmentaciónDeDatos_Aprobación_OCI_21">#N/A</definedName>
    <definedName name="SegmentaciónDeDatos_Aprobación_OCI_3">#N/A</definedName>
    <definedName name="SegmentaciónDeDatos_Aprobación_OCI_31">#N/A</definedName>
    <definedName name="SegmentaciónDeDatos_Aprobación_OCI_4">#N/A</definedName>
    <definedName name="SegmentaciónDeDatos_Aprobación_OCI_41">#N/A</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_LOS_RECURSOS">#N/A</definedName>
    <definedName name="SegmentaciónDeDatos_FUENTE_DE_LOS_RECURSOS1">#N/A</definedName>
    <definedName name="SegmentaciónDeDatos_FUENTE_DE_LOS_RECURSOS2">#N/A</definedName>
    <definedName name="SegmentaciónDeDatos_FUENTE_DE_LOS_RECURSOS3">#N/A</definedName>
    <definedName name="SegmentaciónDeDatos_FUENTE_DE_LOS_RECURSOS4">#N/A</definedName>
    <definedName name="SegmentaciónDeDatos_FUENTE_DE_LOS_RECURSOS5">#N/A</definedName>
    <definedName name="SegmentaciónDeDatos_FUENTE_DE_LOS_RECURSOS6">#N/A</definedName>
    <definedName name="SegmentaciónDeDatos_FUENTE_DE_LOS_RECURSOS7">#N/A</definedName>
    <definedName name="SegmentaciónDeDatos_FUENTE_DE_LOS_RECURSOS8">#N/A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_de_Recurso">#N/A</definedName>
    <definedName name="SegmentaciónDeDatos_Tipo_de_Recurso1">#N/A</definedName>
    <definedName name="SegmentaciónDeDatos_Tipo_de_Recurso2">#N/A</definedName>
    <definedName name="SegmentaciónDeDatos_Tipo_de_Recurso3">#N/A</definedName>
    <definedName name="SegmentaciónDeDatos_Tipo_de_Recurso4">#N/A</definedName>
    <definedName name="SegmentaciónDeDatos_Tipo_de_Recurso5">#N/A</definedName>
    <definedName name="SegmentaciónDeDatos_Tipo_de_Recurso6">#N/A</definedName>
    <definedName name="SegmentaciónDeDatos_Tipo_de_Recurso7">#N/A</definedName>
    <definedName name="SegmentaciónDeDatos_Tipo_de_Recurso8">#N/A</definedName>
    <definedName name="SegmentaciónDeDatos_TIPO1">#N/A</definedName>
  </definedNames>
  <calcPr calcId="191028"/>
  <pivotCaches>
    <pivotCache cacheId="10341" r:id="rId24"/>
    <pivotCache cacheId="10342" r:id="rId25"/>
    <pivotCache cacheId="10343" r:id="rId26"/>
    <pivotCache cacheId="10344" r:id="rId27"/>
    <pivotCache cacheId="10345" r:id="rId28"/>
    <pivotCache cacheId="10346" r:id="rId29"/>
    <pivotCache cacheId="10347" r:id="rId30"/>
    <pivotCache cacheId="10348" r:id="rId31"/>
    <pivotCache cacheId="10349" r:id="rId32"/>
    <pivotCache cacheId="10350" r:id="rId33"/>
    <pivotCache cacheId="10351" r:id="rId34"/>
    <pivotCache cacheId="10352" r:id="rId35"/>
    <pivotCache cacheId="10353" r:id="rId36"/>
    <pivotCache cacheId="10354" r:id="rId37"/>
    <pivotCache cacheId="10355" r:id="rId38"/>
    <pivotCache cacheId="10356" r:id="rId39"/>
    <pivotCache cacheId="10357" r:id="rId40"/>
    <pivotCache cacheId="10358" r:id="rId41"/>
  </pivotCaches>
  <extLs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 i="23" l="1"/>
  <c r="T3" i="23"/>
  <c r="T4" i="23"/>
  <c r="T5" i="23"/>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T94" i="23"/>
  <c r="T95" i="23"/>
  <c r="T96" i="23"/>
  <c r="T97" i="23"/>
  <c r="T98" i="23"/>
  <c r="T99" i="23"/>
  <c r="T100" i="23"/>
  <c r="T101" i="23"/>
  <c r="T102" i="23"/>
  <c r="T103" i="23"/>
  <c r="T104" i="23"/>
  <c r="T105" i="23"/>
  <c r="T106" i="23"/>
  <c r="T107" i="23"/>
  <c r="T108" i="23"/>
  <c r="T109" i="23"/>
  <c r="T110" i="23"/>
  <c r="T111" i="23"/>
  <c r="T112" i="23"/>
  <c r="T113" i="23"/>
  <c r="T114" i="23"/>
  <c r="T115" i="23"/>
  <c r="T116" i="23"/>
  <c r="T117" i="23"/>
  <c r="T118" i="23"/>
  <c r="T119" i="23"/>
  <c r="T120" i="23"/>
  <c r="T121" i="23"/>
  <c r="T122" i="23"/>
  <c r="T123" i="23"/>
  <c r="T124" i="23"/>
  <c r="T125" i="23"/>
  <c r="T126" i="23"/>
  <c r="T127" i="23"/>
  <c r="T128" i="23"/>
  <c r="T129" i="23"/>
  <c r="T130" i="23"/>
  <c r="T131" i="23"/>
  <c r="T132" i="23"/>
  <c r="T133" i="23"/>
  <c r="T134" i="23"/>
  <c r="T135" i="23"/>
  <c r="AK398" i="44"/>
  <c r="AJ398" i="44"/>
  <c r="AI398" i="44"/>
  <c r="AH398" i="44"/>
  <c r="AK397" i="44"/>
  <c r="AJ397" i="44"/>
  <c r="AI397" i="44"/>
  <c r="AH397" i="44"/>
  <c r="AK396" i="44"/>
  <c r="AJ396" i="44"/>
  <c r="AI396" i="44"/>
  <c r="AH396" i="44"/>
  <c r="AK395" i="44"/>
  <c r="AJ395" i="44"/>
  <c r="AI395" i="44"/>
  <c r="AH395" i="44"/>
  <c r="AK394" i="44"/>
  <c r="AJ394" i="44"/>
  <c r="AI394" i="44"/>
  <c r="AH394" i="44"/>
  <c r="AK393" i="44"/>
  <c r="AJ393" i="44"/>
  <c r="AI393" i="44"/>
  <c r="AH393" i="44"/>
  <c r="AK392" i="44"/>
  <c r="AJ392" i="44"/>
  <c r="AI392" i="44"/>
  <c r="AH392" i="44"/>
  <c r="AK391" i="44"/>
  <c r="AJ391" i="44"/>
  <c r="AI391" i="44"/>
  <c r="AH391" i="44"/>
  <c r="AK390" i="44"/>
  <c r="AJ390" i="44"/>
  <c r="AI390" i="44"/>
  <c r="AH390" i="44"/>
  <c r="AK389" i="44"/>
  <c r="AJ389" i="44"/>
  <c r="AI389" i="44"/>
  <c r="AH389" i="44"/>
  <c r="AK388" i="44"/>
  <c r="AJ388" i="44"/>
  <c r="AI388" i="44"/>
  <c r="AH388" i="44"/>
  <c r="AK387" i="44"/>
  <c r="AJ387" i="44"/>
  <c r="AI387" i="44"/>
  <c r="AH387" i="44"/>
  <c r="AK386" i="44"/>
  <c r="AJ386" i="44"/>
  <c r="AI386" i="44"/>
  <c r="AH386" i="44"/>
  <c r="AK385" i="44"/>
  <c r="AJ385" i="44"/>
  <c r="AI385" i="44"/>
  <c r="AH385" i="44"/>
  <c r="AK384" i="44"/>
  <c r="AJ384" i="44"/>
  <c r="AI384" i="44"/>
  <c r="AH384" i="44"/>
  <c r="AK383" i="44"/>
  <c r="AJ383" i="44"/>
  <c r="AI383" i="44"/>
  <c r="AH383" i="44"/>
  <c r="AK382" i="44"/>
  <c r="AJ382" i="44"/>
  <c r="AI382" i="44"/>
  <c r="AH382" i="44"/>
  <c r="AK381" i="44"/>
  <c r="AJ381" i="44"/>
  <c r="AI381" i="44"/>
  <c r="AH381" i="44"/>
  <c r="AK380" i="44"/>
  <c r="AJ380" i="44"/>
  <c r="AI380" i="44"/>
  <c r="AH380" i="44"/>
  <c r="AK379" i="44"/>
  <c r="AJ379" i="44"/>
  <c r="AI379" i="44"/>
  <c r="AH379" i="44"/>
  <c r="AK378" i="44"/>
  <c r="AJ378" i="44"/>
  <c r="AI378" i="44"/>
  <c r="AH378" i="44"/>
  <c r="AK377" i="44"/>
  <c r="AJ377" i="44"/>
  <c r="AI377" i="44"/>
  <c r="AH377" i="44"/>
  <c r="AK376" i="44"/>
  <c r="AJ376" i="44"/>
  <c r="AI376" i="44"/>
  <c r="AH376" i="44"/>
  <c r="AK375" i="44"/>
  <c r="AJ375" i="44"/>
  <c r="AI375" i="44"/>
  <c r="AH375" i="44"/>
  <c r="AK374" i="44"/>
  <c r="AJ374" i="44"/>
  <c r="AI374" i="44"/>
  <c r="AH374" i="44"/>
  <c r="AK373" i="44"/>
  <c r="AJ373" i="44"/>
  <c r="AI373" i="44"/>
  <c r="AH373" i="44"/>
  <c r="AK372" i="44"/>
  <c r="AJ372" i="44"/>
  <c r="AI372" i="44"/>
  <c r="AH372" i="44"/>
  <c r="AK371" i="44"/>
  <c r="AJ371" i="44"/>
  <c r="AI371" i="44"/>
  <c r="AH371" i="44"/>
  <c r="AK370" i="44"/>
  <c r="AJ370" i="44"/>
  <c r="AI370" i="44"/>
  <c r="AH370" i="44"/>
  <c r="AK369" i="44"/>
  <c r="AJ369" i="44"/>
  <c r="AI369" i="44"/>
  <c r="AH369" i="44"/>
  <c r="AK368" i="44"/>
  <c r="AJ368" i="44"/>
  <c r="AI368" i="44"/>
  <c r="AH368" i="44"/>
  <c r="AK367" i="44"/>
  <c r="AJ367" i="44"/>
  <c r="AI367" i="44"/>
  <c r="AH367" i="44"/>
  <c r="AK366" i="44"/>
  <c r="AJ366" i="44"/>
  <c r="AI366" i="44"/>
  <c r="AH366" i="44"/>
  <c r="AK365" i="44"/>
  <c r="AJ365" i="44"/>
  <c r="AI365" i="44"/>
  <c r="AH365" i="44"/>
  <c r="AK364" i="44"/>
  <c r="AJ364" i="44"/>
  <c r="AI364" i="44"/>
  <c r="AH364" i="44"/>
  <c r="AK363" i="44"/>
  <c r="AJ363" i="44"/>
  <c r="AI363" i="44"/>
  <c r="AH363" i="44"/>
  <c r="AK362" i="44"/>
  <c r="AJ362" i="44"/>
  <c r="AI362" i="44"/>
  <c r="AH362" i="44"/>
  <c r="AK361" i="44"/>
  <c r="AJ361" i="44"/>
  <c r="AI361" i="44"/>
  <c r="AH361" i="44"/>
  <c r="AK360" i="44"/>
  <c r="AJ360" i="44"/>
  <c r="AI360" i="44"/>
  <c r="AH360" i="44"/>
  <c r="AK359" i="44"/>
  <c r="AJ359" i="44"/>
  <c r="AI359" i="44"/>
  <c r="AH359" i="44"/>
  <c r="AK358" i="44"/>
  <c r="AJ358" i="44"/>
  <c r="AI358" i="44"/>
  <c r="AH358" i="44"/>
  <c r="AK357" i="44"/>
  <c r="AJ357" i="44"/>
  <c r="AI357" i="44"/>
  <c r="AH357" i="44"/>
  <c r="AK356" i="44"/>
  <c r="AJ356" i="44"/>
  <c r="AI356" i="44"/>
  <c r="AH356" i="44"/>
  <c r="AK355" i="44"/>
  <c r="AJ355" i="44"/>
  <c r="AI355" i="44"/>
  <c r="AH355" i="44"/>
  <c r="AK354" i="44"/>
  <c r="AJ354" i="44"/>
  <c r="AI354" i="44"/>
  <c r="AH354" i="44"/>
  <c r="AK353" i="44"/>
  <c r="AJ353" i="44"/>
  <c r="AI353" i="44"/>
  <c r="AH353" i="44"/>
  <c r="AK352" i="44"/>
  <c r="AJ352" i="44"/>
  <c r="AI352" i="44"/>
  <c r="AH352" i="44"/>
  <c r="AK351" i="44"/>
  <c r="AJ351" i="44"/>
  <c r="AI351" i="44"/>
  <c r="AH351" i="44"/>
  <c r="AK350" i="44"/>
  <c r="AJ350" i="44"/>
  <c r="AI350" i="44"/>
  <c r="AH350" i="44"/>
  <c r="AK349" i="44"/>
  <c r="AJ349" i="44"/>
  <c r="AI349" i="44"/>
  <c r="AH349" i="44"/>
  <c r="AK348" i="44"/>
  <c r="AJ348" i="44"/>
  <c r="AI348" i="44"/>
  <c r="AH348" i="44"/>
  <c r="AK347" i="44"/>
  <c r="AJ347" i="44"/>
  <c r="AI347" i="44"/>
  <c r="AH347" i="44"/>
  <c r="AK346" i="44"/>
  <c r="AJ346" i="44"/>
  <c r="AI346" i="44"/>
  <c r="AH346" i="44"/>
  <c r="AK345" i="44"/>
  <c r="AJ345" i="44"/>
  <c r="AI345" i="44"/>
  <c r="AH345" i="44"/>
  <c r="AK344" i="44"/>
  <c r="AJ344" i="44"/>
  <c r="AI344" i="44"/>
  <c r="AH344" i="44"/>
  <c r="AK343" i="44"/>
  <c r="AJ343" i="44"/>
  <c r="AI343" i="44"/>
  <c r="AH343" i="44"/>
  <c r="AK342" i="44"/>
  <c r="AJ342" i="44"/>
  <c r="AI342" i="44"/>
  <c r="AH342" i="44"/>
  <c r="AK341" i="44"/>
  <c r="AJ341" i="44"/>
  <c r="AI341" i="44"/>
  <c r="AH341" i="44"/>
  <c r="AK340" i="44"/>
  <c r="AJ340" i="44"/>
  <c r="AI340" i="44"/>
  <c r="AH340" i="44"/>
  <c r="AK339" i="44"/>
  <c r="AJ339" i="44"/>
  <c r="AI339" i="44"/>
  <c r="AH339" i="44"/>
  <c r="AK338" i="44"/>
  <c r="AJ338" i="44"/>
  <c r="AI338" i="44"/>
  <c r="AH338" i="44"/>
  <c r="AK337" i="44"/>
  <c r="AJ337" i="44"/>
  <c r="AI337" i="44"/>
  <c r="AH337" i="44"/>
  <c r="AK336" i="44"/>
  <c r="AJ336" i="44"/>
  <c r="AI336" i="44"/>
  <c r="AH336" i="44"/>
  <c r="AK335" i="44"/>
  <c r="AJ335" i="44"/>
  <c r="AI335" i="44"/>
  <c r="AH335" i="44"/>
  <c r="AK334" i="44"/>
  <c r="AJ334" i="44"/>
  <c r="AI334" i="44"/>
  <c r="AH334" i="44"/>
  <c r="AK333" i="44"/>
  <c r="AJ333" i="44"/>
  <c r="AI333" i="44"/>
  <c r="AH333" i="44"/>
  <c r="AK332" i="44"/>
  <c r="AJ332" i="44"/>
  <c r="AI332" i="44"/>
  <c r="AH332" i="44"/>
  <c r="AK331" i="44"/>
  <c r="AJ331" i="44"/>
  <c r="AI331" i="44"/>
  <c r="AH331" i="44"/>
  <c r="AK330" i="44"/>
  <c r="AJ330" i="44"/>
  <c r="AI330" i="44"/>
  <c r="AH330" i="44"/>
  <c r="AK329" i="44"/>
  <c r="AJ329" i="44"/>
  <c r="AI329" i="44"/>
  <c r="AH329" i="44"/>
  <c r="AK328" i="44"/>
  <c r="AJ328" i="44"/>
  <c r="AI328" i="44"/>
  <c r="AH328" i="44"/>
  <c r="AK327" i="44"/>
  <c r="AJ327" i="44"/>
  <c r="AI327" i="44"/>
  <c r="AH327" i="44"/>
  <c r="AK326" i="44"/>
  <c r="AJ326" i="44"/>
  <c r="AI326" i="44"/>
  <c r="AH326" i="44"/>
  <c r="AK325" i="44"/>
  <c r="AJ325" i="44"/>
  <c r="AI325" i="44"/>
  <c r="AH325" i="44"/>
  <c r="AK324" i="44"/>
  <c r="AJ324" i="44"/>
  <c r="AI324" i="44"/>
  <c r="AH324" i="44"/>
  <c r="AK323" i="44"/>
  <c r="AJ323" i="44"/>
  <c r="AI323" i="44"/>
  <c r="AH323" i="44"/>
  <c r="AK322" i="44"/>
  <c r="AJ322" i="44"/>
  <c r="AI322" i="44"/>
  <c r="AH322" i="44"/>
  <c r="AK321" i="44"/>
  <c r="AJ321" i="44"/>
  <c r="AI321" i="44"/>
  <c r="AH321" i="44"/>
  <c r="AK320" i="44"/>
  <c r="AJ320" i="44"/>
  <c r="AI320" i="44"/>
  <c r="AH320" i="44"/>
  <c r="AK319" i="44"/>
  <c r="AJ319" i="44"/>
  <c r="AI319" i="44"/>
  <c r="AH319" i="44"/>
  <c r="AK318" i="44"/>
  <c r="AJ318" i="44"/>
  <c r="AI318" i="44"/>
  <c r="AH318" i="44"/>
  <c r="AK317" i="44"/>
  <c r="AJ317" i="44"/>
  <c r="AI317" i="44"/>
  <c r="AH317" i="44"/>
  <c r="AK316" i="44"/>
  <c r="AJ316" i="44"/>
  <c r="AI316" i="44"/>
  <c r="AH316" i="44"/>
  <c r="AK315" i="44"/>
  <c r="AJ315" i="44"/>
  <c r="AI315" i="44"/>
  <c r="AH315" i="44"/>
  <c r="AK314" i="44"/>
  <c r="AJ314" i="44"/>
  <c r="AI314" i="44"/>
  <c r="AH314" i="44"/>
  <c r="AK313" i="44"/>
  <c r="AJ313" i="44"/>
  <c r="AI313" i="44"/>
  <c r="AH313" i="44"/>
  <c r="AK312" i="44"/>
  <c r="AJ312" i="44"/>
  <c r="AI312" i="44"/>
  <c r="AH312" i="44"/>
  <c r="AK311" i="44"/>
  <c r="AJ311" i="44"/>
  <c r="AI311" i="44"/>
  <c r="AH311" i="44"/>
  <c r="AK310" i="44"/>
  <c r="AJ310" i="44"/>
  <c r="AI310" i="44"/>
  <c r="AH310" i="44"/>
  <c r="AK309" i="44"/>
  <c r="AJ309" i="44"/>
  <c r="AI309" i="44"/>
  <c r="AH309" i="44"/>
  <c r="AK308" i="44"/>
  <c r="AJ308" i="44"/>
  <c r="AI308" i="44"/>
  <c r="AH308" i="44"/>
  <c r="AK307" i="44"/>
  <c r="AJ307" i="44"/>
  <c r="AI307" i="44"/>
  <c r="AH307" i="44"/>
  <c r="AK306" i="44"/>
  <c r="AJ306" i="44"/>
  <c r="AI306" i="44"/>
  <c r="AH306" i="44"/>
  <c r="AK305" i="44"/>
  <c r="AJ305" i="44"/>
  <c r="AI305" i="44"/>
  <c r="AH305" i="44"/>
  <c r="AK304" i="44"/>
  <c r="AJ304" i="44"/>
  <c r="AI304" i="44"/>
  <c r="AH304" i="44"/>
  <c r="AK303" i="44"/>
  <c r="AJ303" i="44"/>
  <c r="AI303" i="44"/>
  <c r="AH303" i="44"/>
  <c r="AK302" i="44"/>
  <c r="AJ302" i="44"/>
  <c r="AI302" i="44"/>
  <c r="AH302" i="44"/>
  <c r="AK301" i="44"/>
  <c r="AJ301" i="44"/>
  <c r="AI301" i="44"/>
  <c r="AH301" i="44"/>
  <c r="AK300" i="44"/>
  <c r="AJ300" i="44"/>
  <c r="AI300" i="44"/>
  <c r="AH300" i="44"/>
  <c r="AK299" i="44"/>
  <c r="AJ299" i="44"/>
  <c r="AI299" i="44"/>
  <c r="AH299" i="44"/>
  <c r="AK298" i="44"/>
  <c r="AJ298" i="44"/>
  <c r="AI298" i="44"/>
  <c r="AH298" i="44"/>
  <c r="AK297" i="44"/>
  <c r="AJ297" i="44"/>
  <c r="AI297" i="44"/>
  <c r="AH297" i="44"/>
  <c r="AK296" i="44"/>
  <c r="AJ296" i="44"/>
  <c r="AI296" i="44"/>
  <c r="AH296" i="44"/>
  <c r="AK295" i="44"/>
  <c r="AJ295" i="44"/>
  <c r="AI295" i="44"/>
  <c r="AH295" i="44"/>
  <c r="AK294" i="44"/>
  <c r="AJ294" i="44"/>
  <c r="AI294" i="44"/>
  <c r="AH294" i="44"/>
  <c r="AK293" i="44"/>
  <c r="AJ293" i="44"/>
  <c r="AI293" i="44"/>
  <c r="AH293" i="44"/>
  <c r="AK292" i="44"/>
  <c r="AJ292" i="44"/>
  <c r="AI292" i="44"/>
  <c r="AH292" i="44"/>
  <c r="AK291" i="44"/>
  <c r="AJ291" i="44"/>
  <c r="AI291" i="44"/>
  <c r="AH291" i="44"/>
  <c r="AK290" i="44"/>
  <c r="AJ290" i="44"/>
  <c r="AI290" i="44"/>
  <c r="AH290" i="44"/>
  <c r="AK289" i="44"/>
  <c r="AJ289" i="44"/>
  <c r="AI289" i="44"/>
  <c r="AH289" i="44"/>
  <c r="AK288" i="44"/>
  <c r="AJ288" i="44"/>
  <c r="AI288" i="44"/>
  <c r="AH288" i="44"/>
  <c r="AK287" i="44"/>
  <c r="AJ287" i="44"/>
  <c r="AI287" i="44"/>
  <c r="AH287" i="44"/>
  <c r="AK286" i="44"/>
  <c r="AJ286" i="44"/>
  <c r="AI286" i="44"/>
  <c r="AH286" i="44"/>
  <c r="AK285" i="44"/>
  <c r="AJ285" i="44"/>
  <c r="AI285" i="44"/>
  <c r="AH285" i="44"/>
  <c r="AK284" i="44"/>
  <c r="AJ284" i="44"/>
  <c r="AI284" i="44"/>
  <c r="AH284" i="44"/>
  <c r="AK283" i="44"/>
  <c r="AJ283" i="44"/>
  <c r="AI283" i="44"/>
  <c r="AH283" i="44"/>
  <c r="AK282" i="44"/>
  <c r="AJ282" i="44"/>
  <c r="AI282" i="44"/>
  <c r="AH282" i="44"/>
  <c r="AK281" i="44"/>
  <c r="AJ281" i="44"/>
  <c r="AI281" i="44"/>
  <c r="AH281" i="44"/>
  <c r="AK280" i="44"/>
  <c r="AJ280" i="44"/>
  <c r="AI280" i="44"/>
  <c r="AH280" i="44"/>
  <c r="AK279" i="44"/>
  <c r="AJ279" i="44"/>
  <c r="AI279" i="44"/>
  <c r="AH279" i="44"/>
  <c r="AK278" i="44"/>
  <c r="AJ278" i="44"/>
  <c r="AI278" i="44"/>
  <c r="AH278" i="44"/>
  <c r="AK277" i="44"/>
  <c r="AJ277" i="44"/>
  <c r="AI277" i="44"/>
  <c r="AH277" i="44"/>
  <c r="AK276" i="44"/>
  <c r="AJ276" i="44"/>
  <c r="AI276" i="44"/>
  <c r="AH276" i="44"/>
  <c r="AK275" i="44"/>
  <c r="AJ275" i="44"/>
  <c r="AI275" i="44"/>
  <c r="AH275" i="44"/>
  <c r="AK274" i="44"/>
  <c r="AJ274" i="44"/>
  <c r="AI274" i="44"/>
  <c r="AH274" i="44"/>
  <c r="AK273" i="44"/>
  <c r="AJ273" i="44"/>
  <c r="AI273" i="44"/>
  <c r="AH273" i="44"/>
  <c r="AK272" i="44"/>
  <c r="AJ272" i="44"/>
  <c r="AI272" i="44"/>
  <c r="AH272" i="44"/>
  <c r="AK271" i="44"/>
  <c r="AJ271" i="44"/>
  <c r="AI271" i="44"/>
  <c r="AH271" i="44"/>
  <c r="AK270" i="44"/>
  <c r="AJ270" i="44"/>
  <c r="AI270" i="44"/>
  <c r="AH270" i="44"/>
  <c r="AK269" i="44"/>
  <c r="AJ269" i="44"/>
  <c r="AI269" i="44"/>
  <c r="AH269" i="44"/>
  <c r="AK268" i="44"/>
  <c r="AJ268" i="44"/>
  <c r="AI268" i="44"/>
  <c r="AH268" i="44"/>
  <c r="AK267" i="44"/>
  <c r="AJ267" i="44"/>
  <c r="AI267" i="44"/>
  <c r="AH267" i="44"/>
  <c r="AK266" i="44"/>
  <c r="AJ266" i="44"/>
  <c r="AI266" i="44"/>
  <c r="AH266" i="44"/>
  <c r="AK265" i="44"/>
  <c r="AJ265" i="44"/>
  <c r="AI265" i="44"/>
  <c r="AH265" i="44"/>
  <c r="AK264" i="44"/>
  <c r="AJ264" i="44"/>
  <c r="AI264" i="44"/>
  <c r="AH264" i="44"/>
  <c r="AK263" i="44"/>
  <c r="AJ263" i="44"/>
  <c r="AI263" i="44"/>
  <c r="AH263" i="44"/>
  <c r="AK262" i="44"/>
  <c r="AJ262" i="44"/>
  <c r="AI262" i="44"/>
  <c r="AH262" i="44"/>
  <c r="AK261" i="44"/>
  <c r="AJ261" i="44"/>
  <c r="AI261" i="44"/>
  <c r="AH261" i="44"/>
  <c r="AK260" i="44"/>
  <c r="AJ260" i="44"/>
  <c r="AI260" i="44"/>
  <c r="AH260" i="44"/>
  <c r="AK259" i="44"/>
  <c r="AJ259" i="44"/>
  <c r="AI259" i="44"/>
  <c r="AH259" i="44"/>
  <c r="AK258" i="44"/>
  <c r="AJ258" i="44"/>
  <c r="AI258" i="44"/>
  <c r="AH258" i="44"/>
  <c r="AK257" i="44"/>
  <c r="AJ257" i="44"/>
  <c r="AI257" i="44"/>
  <c r="AH257" i="44"/>
  <c r="AK256" i="44"/>
  <c r="AJ256" i="44"/>
  <c r="AI256" i="44"/>
  <c r="AH256" i="44"/>
  <c r="AK255" i="44"/>
  <c r="AJ255" i="44"/>
  <c r="AI255" i="44"/>
  <c r="AH255" i="44"/>
  <c r="AK254" i="44"/>
  <c r="AJ254" i="44"/>
  <c r="AI254" i="44"/>
  <c r="AH254" i="44"/>
  <c r="AK253" i="44"/>
  <c r="AJ253" i="44"/>
  <c r="AI253" i="44"/>
  <c r="AH253" i="44"/>
  <c r="AK252" i="44"/>
  <c r="AJ252" i="44"/>
  <c r="AI252" i="44"/>
  <c r="AH252" i="44"/>
  <c r="AK251" i="44"/>
  <c r="AJ251" i="44"/>
  <c r="AI251" i="44"/>
  <c r="AH251" i="44"/>
  <c r="AK250" i="44"/>
  <c r="AJ250" i="44"/>
  <c r="AI250" i="44"/>
  <c r="AH250" i="44"/>
  <c r="AK249" i="44"/>
  <c r="AJ249" i="44"/>
  <c r="AI249" i="44"/>
  <c r="AH249" i="44"/>
  <c r="AK248" i="44"/>
  <c r="AJ248" i="44"/>
  <c r="AI248" i="44"/>
  <c r="AH248" i="44"/>
  <c r="AK247" i="44"/>
  <c r="AJ247" i="44"/>
  <c r="AI247" i="44"/>
  <c r="AH247" i="44"/>
  <c r="AK246" i="44"/>
  <c r="AJ246" i="44"/>
  <c r="AI246" i="44"/>
  <c r="AH246" i="44"/>
  <c r="AK245" i="44"/>
  <c r="AJ245" i="44"/>
  <c r="AI245" i="44"/>
  <c r="AH245" i="44"/>
  <c r="AK244" i="44"/>
  <c r="AJ244" i="44"/>
  <c r="AI244" i="44"/>
  <c r="AH244" i="44"/>
  <c r="AK243" i="44"/>
  <c r="AJ243" i="44"/>
  <c r="AI243" i="44"/>
  <c r="AH243" i="44"/>
  <c r="AK242" i="44"/>
  <c r="AJ242" i="44"/>
  <c r="AI242" i="44"/>
  <c r="AH242" i="44"/>
  <c r="AK241" i="44"/>
  <c r="AJ241" i="44"/>
  <c r="AI241" i="44"/>
  <c r="AH241" i="44"/>
  <c r="AK240" i="44"/>
  <c r="AJ240" i="44"/>
  <c r="AI240" i="44"/>
  <c r="AH240" i="44"/>
  <c r="AK239" i="44"/>
  <c r="AJ239" i="44"/>
  <c r="AI239" i="44"/>
  <c r="AH239" i="44"/>
  <c r="AK238" i="44"/>
  <c r="AJ238" i="44"/>
  <c r="AI238" i="44"/>
  <c r="AH238" i="44"/>
  <c r="AK237" i="44"/>
  <c r="AJ237" i="44"/>
  <c r="AI237" i="44"/>
  <c r="AH237" i="44"/>
  <c r="AK236" i="44"/>
  <c r="AJ236" i="44"/>
  <c r="AI236" i="44"/>
  <c r="AH236" i="44"/>
  <c r="AK235" i="44"/>
  <c r="AJ235" i="44"/>
  <c r="AI235" i="44"/>
  <c r="AH235" i="44"/>
  <c r="AK234" i="44"/>
  <c r="AJ234" i="44"/>
  <c r="AI234" i="44"/>
  <c r="AH234" i="44"/>
  <c r="AK233" i="44"/>
  <c r="AJ233" i="44"/>
  <c r="AI233" i="44"/>
  <c r="AH233" i="44"/>
  <c r="AK232" i="44"/>
  <c r="AJ232" i="44"/>
  <c r="AI232" i="44"/>
  <c r="AH232" i="44"/>
  <c r="AK231" i="44"/>
  <c r="AJ231" i="44"/>
  <c r="AI231" i="44"/>
  <c r="AH231" i="44"/>
  <c r="AK230" i="44"/>
  <c r="AJ230" i="44"/>
  <c r="AI230" i="44"/>
  <c r="AH230" i="44"/>
  <c r="AK229" i="44"/>
  <c r="AJ229" i="44"/>
  <c r="AI229" i="44"/>
  <c r="AH229" i="44"/>
  <c r="AK228" i="44"/>
  <c r="AJ228" i="44"/>
  <c r="AI228" i="44"/>
  <c r="AH228" i="44"/>
  <c r="AK227" i="44"/>
  <c r="AJ227" i="44"/>
  <c r="AI227" i="44"/>
  <c r="AH227" i="44"/>
  <c r="AK226" i="44"/>
  <c r="AJ226" i="44"/>
  <c r="AI226" i="44"/>
  <c r="AH226" i="44"/>
  <c r="AK225" i="44"/>
  <c r="AJ225" i="44"/>
  <c r="AI225" i="44"/>
  <c r="AH225" i="44"/>
  <c r="AK224" i="44"/>
  <c r="AJ224" i="44"/>
  <c r="AI224" i="44"/>
  <c r="AH224" i="44"/>
  <c r="AK223" i="44"/>
  <c r="AJ223" i="44"/>
  <c r="AI223" i="44"/>
  <c r="AH223" i="44"/>
  <c r="AK222" i="44"/>
  <c r="AJ222" i="44"/>
  <c r="AI222" i="44"/>
  <c r="AH222" i="44"/>
  <c r="AK221" i="44"/>
  <c r="AJ221" i="44"/>
  <c r="AI221" i="44"/>
  <c r="AH221" i="44"/>
  <c r="AK220" i="44"/>
  <c r="AJ220" i="44"/>
  <c r="AI220" i="44"/>
  <c r="AH220" i="44"/>
  <c r="AK219" i="44"/>
  <c r="AJ219" i="44"/>
  <c r="AI219" i="44"/>
  <c r="AH219" i="44"/>
  <c r="AK218" i="44"/>
  <c r="AJ218" i="44"/>
  <c r="AI218" i="44"/>
  <c r="AH218" i="44"/>
  <c r="AK217" i="44"/>
  <c r="AJ217" i="44"/>
  <c r="AI217" i="44"/>
  <c r="AH217" i="44"/>
  <c r="AK216" i="44"/>
  <c r="AJ216" i="44"/>
  <c r="AI216" i="44"/>
  <c r="AH216" i="44"/>
  <c r="AK215" i="44"/>
  <c r="AJ215" i="44"/>
  <c r="AI215" i="44"/>
  <c r="AH215" i="44"/>
  <c r="AK214" i="44"/>
  <c r="AJ214" i="44"/>
  <c r="AI214" i="44"/>
  <c r="AH214" i="44"/>
  <c r="AK213" i="44"/>
  <c r="AJ213" i="44"/>
  <c r="AI213" i="44"/>
  <c r="AH213" i="44"/>
  <c r="AK212" i="44"/>
  <c r="AJ212" i="44"/>
  <c r="AI212" i="44"/>
  <c r="AH212" i="44"/>
  <c r="AK211" i="44"/>
  <c r="AJ211" i="44"/>
  <c r="AI211" i="44"/>
  <c r="AH211" i="44"/>
  <c r="AK210" i="44"/>
  <c r="AJ210" i="44"/>
  <c r="AI210" i="44"/>
  <c r="AH210" i="44"/>
  <c r="AK209" i="44"/>
  <c r="AJ209" i="44"/>
  <c r="AI209" i="44"/>
  <c r="AH209" i="44"/>
  <c r="AK208" i="44"/>
  <c r="AJ208" i="44"/>
  <c r="AI208" i="44"/>
  <c r="AH208" i="44"/>
  <c r="AK207" i="44"/>
  <c r="AJ207" i="44"/>
  <c r="AI207" i="44"/>
  <c r="AH207" i="44"/>
  <c r="AK206" i="44"/>
  <c r="AJ206" i="44"/>
  <c r="AI206" i="44"/>
  <c r="AH206" i="44"/>
  <c r="AK205" i="44"/>
  <c r="AJ205" i="44"/>
  <c r="AI205" i="44"/>
  <c r="AH205" i="44"/>
  <c r="AK204" i="44"/>
  <c r="AJ204" i="44"/>
  <c r="AI204" i="44"/>
  <c r="AH204" i="44"/>
  <c r="AK203" i="44"/>
  <c r="AJ203" i="44"/>
  <c r="AI203" i="44"/>
  <c r="AH203" i="44"/>
  <c r="AK202" i="44"/>
  <c r="AJ202" i="44"/>
  <c r="AI202" i="44"/>
  <c r="AH202" i="44"/>
  <c r="AK201" i="44"/>
  <c r="AJ201" i="44"/>
  <c r="AI201" i="44"/>
  <c r="AH201" i="44"/>
  <c r="AK200" i="44"/>
  <c r="AJ200" i="44"/>
  <c r="AI200" i="44"/>
  <c r="AH200" i="44"/>
  <c r="AK199" i="44"/>
  <c r="AJ199" i="44"/>
  <c r="AI199" i="44"/>
  <c r="AH199" i="44"/>
  <c r="AK198" i="44"/>
  <c r="AJ198" i="44"/>
  <c r="AI198" i="44"/>
  <c r="AH198" i="44"/>
  <c r="AK197" i="44"/>
  <c r="AJ197" i="44"/>
  <c r="AI197" i="44"/>
  <c r="AH197" i="44"/>
  <c r="AK196" i="44"/>
  <c r="AJ196" i="44"/>
  <c r="AI196" i="44"/>
  <c r="AH196" i="44"/>
  <c r="AK195" i="44"/>
  <c r="AJ195" i="44"/>
  <c r="AI195" i="44"/>
  <c r="AH195" i="44"/>
  <c r="AK194" i="44"/>
  <c r="AJ194" i="44"/>
  <c r="AI194" i="44"/>
  <c r="AH194" i="44"/>
  <c r="AK193" i="44"/>
  <c r="AJ193" i="44"/>
  <c r="AI193" i="44"/>
  <c r="AH193" i="44"/>
  <c r="AK192" i="44"/>
  <c r="AJ192" i="44"/>
  <c r="AI192" i="44"/>
  <c r="AH192" i="44"/>
  <c r="AK191" i="44"/>
  <c r="AJ191" i="44"/>
  <c r="AI191" i="44"/>
  <c r="AH191" i="44"/>
  <c r="AK190" i="44"/>
  <c r="AJ190" i="44"/>
  <c r="AI190" i="44"/>
  <c r="AH190" i="44"/>
  <c r="AK189" i="44"/>
  <c r="AJ189" i="44"/>
  <c r="AI189" i="44"/>
  <c r="AH189" i="44"/>
  <c r="AK188" i="44"/>
  <c r="AJ188" i="44"/>
  <c r="AI188" i="44"/>
  <c r="AH188" i="44"/>
  <c r="AK187" i="44"/>
  <c r="AJ187" i="44"/>
  <c r="AI187" i="44"/>
  <c r="AH187" i="44"/>
  <c r="AK186" i="44"/>
  <c r="AJ186" i="44"/>
  <c r="AI186" i="44"/>
  <c r="AH186" i="44"/>
  <c r="AK185" i="44"/>
  <c r="AJ185" i="44"/>
  <c r="AI185" i="44"/>
  <c r="AH185" i="44"/>
  <c r="AK184" i="44"/>
  <c r="AJ184" i="44"/>
  <c r="AI184" i="44"/>
  <c r="AH184" i="44"/>
  <c r="AK183" i="44"/>
  <c r="AJ183" i="44"/>
  <c r="AI183" i="44"/>
  <c r="AH183" i="44"/>
  <c r="AK182" i="44"/>
  <c r="AJ182" i="44"/>
  <c r="AI182" i="44"/>
  <c r="AH182" i="44"/>
  <c r="AK181" i="44"/>
  <c r="AJ181" i="44"/>
  <c r="AI181" i="44"/>
  <c r="AH181" i="44"/>
  <c r="AK180" i="44"/>
  <c r="AJ180" i="44"/>
  <c r="AI180" i="44"/>
  <c r="AH180" i="44"/>
  <c r="AK179" i="44"/>
  <c r="AJ179" i="44"/>
  <c r="AI179" i="44"/>
  <c r="AH179" i="44"/>
  <c r="AK178" i="44"/>
  <c r="AJ178" i="44"/>
  <c r="AI178" i="44"/>
  <c r="AH178" i="44"/>
  <c r="AK177" i="44"/>
  <c r="AJ177" i="44"/>
  <c r="AI177" i="44"/>
  <c r="AH177" i="44"/>
  <c r="AK176" i="44"/>
  <c r="AJ176" i="44"/>
  <c r="AI176" i="44"/>
  <c r="AH176" i="44"/>
  <c r="AK175" i="44"/>
  <c r="AJ175" i="44"/>
  <c r="AI175" i="44"/>
  <c r="AH175" i="44"/>
  <c r="AK174" i="44"/>
  <c r="AJ174" i="44"/>
  <c r="AI174" i="44"/>
  <c r="AH174" i="44"/>
  <c r="AK173" i="44"/>
  <c r="AJ173" i="44"/>
  <c r="AI173" i="44"/>
  <c r="AH173" i="44"/>
  <c r="AK172" i="44"/>
  <c r="AJ172" i="44"/>
  <c r="AI172" i="44"/>
  <c r="AH172" i="44"/>
  <c r="AK171" i="44"/>
  <c r="AJ171" i="44"/>
  <c r="AI171" i="44"/>
  <c r="AH171" i="44"/>
  <c r="AK170" i="44"/>
  <c r="AJ170" i="44"/>
  <c r="AI170" i="44"/>
  <c r="AH170" i="44"/>
  <c r="AK169" i="44"/>
  <c r="AJ169" i="44"/>
  <c r="AI169" i="44"/>
  <c r="AH169" i="44"/>
  <c r="AK168" i="44"/>
  <c r="AJ168" i="44"/>
  <c r="AI168" i="44"/>
  <c r="AH168" i="44"/>
  <c r="AK167" i="44"/>
  <c r="AJ167" i="44"/>
  <c r="AI167" i="44"/>
  <c r="AH167" i="44"/>
  <c r="AK166" i="44"/>
  <c r="AJ166" i="44"/>
  <c r="AI166" i="44"/>
  <c r="AH166" i="44"/>
  <c r="AK165" i="44"/>
  <c r="AJ165" i="44"/>
  <c r="AI165" i="44"/>
  <c r="AH165" i="44"/>
  <c r="AK164" i="44"/>
  <c r="AJ164" i="44"/>
  <c r="AI164" i="44"/>
  <c r="AH164" i="44"/>
  <c r="AK163" i="44"/>
  <c r="AJ163" i="44"/>
  <c r="AI163" i="44"/>
  <c r="AH163" i="44"/>
  <c r="AK162" i="44"/>
  <c r="AJ162" i="44"/>
  <c r="AI162" i="44"/>
  <c r="AH162" i="44"/>
  <c r="AK161" i="44"/>
  <c r="AJ161" i="44"/>
  <c r="AI161" i="44"/>
  <c r="AH161" i="44"/>
  <c r="AK160" i="44"/>
  <c r="AJ160" i="44"/>
  <c r="AI160" i="44"/>
  <c r="AH160" i="44"/>
  <c r="AK159" i="44"/>
  <c r="AJ159" i="44"/>
  <c r="AI159" i="44"/>
  <c r="AH159" i="44"/>
  <c r="AK158" i="44"/>
  <c r="AJ158" i="44"/>
  <c r="AI158" i="44"/>
  <c r="AH158" i="44"/>
  <c r="AK157" i="44"/>
  <c r="AJ157" i="44"/>
  <c r="AI157" i="44"/>
  <c r="AH157" i="44"/>
  <c r="AK156" i="44"/>
  <c r="AJ156" i="44"/>
  <c r="AI156" i="44"/>
  <c r="AH156" i="44"/>
  <c r="AK155" i="44"/>
  <c r="AJ155" i="44"/>
  <c r="AI155" i="44"/>
  <c r="AH155" i="44"/>
  <c r="AK154" i="44"/>
  <c r="AJ154" i="44"/>
  <c r="AI154" i="44"/>
  <c r="AH154" i="44"/>
  <c r="AK153" i="44"/>
  <c r="AJ153" i="44"/>
  <c r="AI153" i="44"/>
  <c r="AH153" i="44"/>
  <c r="AK152" i="44"/>
  <c r="AJ152" i="44"/>
  <c r="AI152" i="44"/>
  <c r="AH152" i="44"/>
  <c r="AK151" i="44"/>
  <c r="AJ151" i="44"/>
  <c r="AI151" i="44"/>
  <c r="AH151" i="44"/>
  <c r="AK150" i="44"/>
  <c r="AJ150" i="44"/>
  <c r="AI150" i="44"/>
  <c r="AH150" i="44"/>
  <c r="AK149" i="44"/>
  <c r="AJ149" i="44"/>
  <c r="AI149" i="44"/>
  <c r="AH149" i="44"/>
  <c r="AK148" i="44"/>
  <c r="AJ148" i="44"/>
  <c r="AI148" i="44"/>
  <c r="AH148" i="44"/>
  <c r="AK147" i="44"/>
  <c r="AJ147" i="44"/>
  <c r="AI147" i="44"/>
  <c r="AH147" i="44"/>
  <c r="AK146" i="44"/>
  <c r="AJ146" i="44"/>
  <c r="AI146" i="44"/>
  <c r="AH146" i="44"/>
  <c r="AK145" i="44"/>
  <c r="AJ145" i="44"/>
  <c r="AI145" i="44"/>
  <c r="AH145" i="44"/>
  <c r="AK144" i="44"/>
  <c r="AJ144" i="44"/>
  <c r="AI144" i="44"/>
  <c r="AH144" i="44"/>
  <c r="AK143" i="44"/>
  <c r="AJ143" i="44"/>
  <c r="AI143" i="44"/>
  <c r="AH143" i="44"/>
  <c r="AK142" i="44"/>
  <c r="AJ142" i="44"/>
  <c r="AI142" i="44"/>
  <c r="AH142" i="44"/>
  <c r="AK141" i="44"/>
  <c r="AJ141" i="44"/>
  <c r="AI141" i="44"/>
  <c r="AH141" i="44"/>
  <c r="AK140" i="44"/>
  <c r="AJ140" i="44"/>
  <c r="AI140" i="44"/>
  <c r="AH140" i="44"/>
  <c r="AK139" i="44"/>
  <c r="AJ139" i="44"/>
  <c r="AI139" i="44"/>
  <c r="AH139" i="44"/>
  <c r="AK138" i="44"/>
  <c r="AJ138" i="44"/>
  <c r="AI138" i="44"/>
  <c r="AH138" i="44"/>
  <c r="AK137" i="44"/>
  <c r="AJ137" i="44"/>
  <c r="AI137" i="44"/>
  <c r="AH137" i="44"/>
  <c r="AK136" i="44"/>
  <c r="AJ136" i="44"/>
  <c r="AI136" i="44"/>
  <c r="AH136" i="44"/>
  <c r="AK135" i="44"/>
  <c r="AJ135" i="44"/>
  <c r="AI135" i="44"/>
  <c r="AH135" i="44"/>
  <c r="AK134" i="44"/>
  <c r="AJ134" i="44"/>
  <c r="AI134" i="44"/>
  <c r="AH134" i="44"/>
  <c r="AK133" i="44"/>
  <c r="AJ133" i="44"/>
  <c r="AI133" i="44"/>
  <c r="AH133" i="44"/>
  <c r="AK132" i="44"/>
  <c r="AJ132" i="44"/>
  <c r="AI132" i="44"/>
  <c r="AH132" i="44"/>
  <c r="AK131" i="44"/>
  <c r="AJ131" i="44"/>
  <c r="AI131" i="44"/>
  <c r="AH131" i="44"/>
  <c r="AK130" i="44"/>
  <c r="AJ130" i="44"/>
  <c r="AI130" i="44"/>
  <c r="AH130" i="44"/>
  <c r="AK129" i="44"/>
  <c r="AJ129" i="44"/>
  <c r="AI129" i="44"/>
  <c r="AH129" i="44"/>
  <c r="AK128" i="44"/>
  <c r="AJ128" i="44"/>
  <c r="AI128" i="44"/>
  <c r="AH128" i="44"/>
  <c r="AK127" i="44"/>
  <c r="AJ127" i="44"/>
  <c r="AI127" i="44"/>
  <c r="AH127" i="44"/>
  <c r="AK126" i="44"/>
  <c r="AJ126" i="44"/>
  <c r="AI126" i="44"/>
  <c r="AH126" i="44"/>
  <c r="AK125" i="44"/>
  <c r="AJ125" i="44"/>
  <c r="AI125" i="44"/>
  <c r="AH125" i="44"/>
  <c r="AK124" i="44"/>
  <c r="AJ124" i="44"/>
  <c r="AI124" i="44"/>
  <c r="AH124" i="44"/>
  <c r="AK123" i="44"/>
  <c r="AJ123" i="44"/>
  <c r="AI123" i="44"/>
  <c r="AH123" i="44"/>
  <c r="AK122" i="44"/>
  <c r="AJ122" i="44"/>
  <c r="AI122" i="44"/>
  <c r="AH122" i="44"/>
  <c r="AK121" i="44"/>
  <c r="AJ121" i="44"/>
  <c r="AI121" i="44"/>
  <c r="AH121" i="44"/>
  <c r="AK120" i="44"/>
  <c r="AJ120" i="44"/>
  <c r="AI120" i="44"/>
  <c r="AH120" i="44"/>
  <c r="AK119" i="44"/>
  <c r="AJ119" i="44"/>
  <c r="AI119" i="44"/>
  <c r="AH119" i="44"/>
  <c r="AK118" i="44"/>
  <c r="AJ118" i="44"/>
  <c r="AI118" i="44"/>
  <c r="AH118" i="44"/>
  <c r="AK117" i="44"/>
  <c r="AJ117" i="44"/>
  <c r="AI117" i="44"/>
  <c r="AH117" i="44"/>
  <c r="AK116" i="44"/>
  <c r="AJ116" i="44"/>
  <c r="AI116" i="44"/>
  <c r="AH116" i="44"/>
  <c r="AK115" i="44"/>
  <c r="AJ115" i="44"/>
  <c r="AI115" i="44"/>
  <c r="AH115" i="44"/>
  <c r="AK114" i="44"/>
  <c r="AJ114" i="44"/>
  <c r="AI114" i="44"/>
  <c r="AH114" i="44"/>
  <c r="AK113" i="44"/>
  <c r="AJ113" i="44"/>
  <c r="AI113" i="44"/>
  <c r="AH113" i="44"/>
  <c r="AK112" i="44"/>
  <c r="AJ112" i="44"/>
  <c r="AI112" i="44"/>
  <c r="AH112" i="44"/>
  <c r="AK111" i="44"/>
  <c r="AJ111" i="44"/>
  <c r="AI111" i="44"/>
  <c r="AH111" i="44"/>
  <c r="AK110" i="44"/>
  <c r="AJ110" i="44"/>
  <c r="AI110" i="44"/>
  <c r="AH110" i="44"/>
  <c r="AK109" i="44"/>
  <c r="AJ109" i="44"/>
  <c r="AI109" i="44"/>
  <c r="AH109" i="44"/>
  <c r="AK108" i="44"/>
  <c r="AJ108" i="44"/>
  <c r="AI108" i="44"/>
  <c r="AH108" i="44"/>
  <c r="AK107" i="44"/>
  <c r="AJ107" i="44"/>
  <c r="AI107" i="44"/>
  <c r="AH107" i="44"/>
  <c r="AK106" i="44"/>
  <c r="AJ106" i="44"/>
  <c r="AI106" i="44"/>
  <c r="AH106" i="44"/>
  <c r="AK105" i="44"/>
  <c r="AJ105" i="44"/>
  <c r="AI105" i="44"/>
  <c r="AH105" i="44"/>
  <c r="AK104" i="44"/>
  <c r="AJ104" i="44"/>
  <c r="AI104" i="44"/>
  <c r="AH104" i="44"/>
  <c r="AK103" i="44"/>
  <c r="AJ103" i="44"/>
  <c r="AI103" i="44"/>
  <c r="AH103" i="44"/>
  <c r="AK102" i="44"/>
  <c r="AJ102" i="44"/>
  <c r="AI102" i="44"/>
  <c r="AH102" i="44"/>
  <c r="AK101" i="44"/>
  <c r="AJ101" i="44"/>
  <c r="AI101" i="44"/>
  <c r="AH101" i="44"/>
  <c r="AK100" i="44"/>
  <c r="AJ100" i="44"/>
  <c r="AI100" i="44"/>
  <c r="AH100" i="44"/>
  <c r="AK99" i="44"/>
  <c r="AJ99" i="44"/>
  <c r="AI99" i="44"/>
  <c r="AH99" i="44"/>
  <c r="AK98" i="44"/>
  <c r="AJ98" i="44"/>
  <c r="AI98" i="44"/>
  <c r="AH98" i="44"/>
  <c r="AK97" i="44"/>
  <c r="AJ97" i="44"/>
  <c r="AI97" i="44"/>
  <c r="AH97" i="44"/>
  <c r="AK96" i="44"/>
  <c r="AJ96" i="44"/>
  <c r="AI96" i="44"/>
  <c r="AH96" i="44"/>
  <c r="AK95" i="44"/>
  <c r="AJ95" i="44"/>
  <c r="AI95" i="44"/>
  <c r="AH95" i="44"/>
  <c r="AK94" i="44"/>
  <c r="AJ94" i="44"/>
  <c r="AI94" i="44"/>
  <c r="AH94" i="44"/>
  <c r="AK93" i="44"/>
  <c r="AJ93" i="44"/>
  <c r="AI93" i="44"/>
  <c r="AH93" i="44"/>
  <c r="AK92" i="44"/>
  <c r="AJ92" i="44"/>
  <c r="AI92" i="44"/>
  <c r="AH92" i="44"/>
  <c r="AK91" i="44"/>
  <c r="AJ91" i="44"/>
  <c r="AI91" i="44"/>
  <c r="AH91" i="44"/>
  <c r="AK90" i="44"/>
  <c r="AJ90" i="44"/>
  <c r="AI90" i="44"/>
  <c r="AH90" i="44"/>
  <c r="AK89" i="44"/>
  <c r="AJ89" i="44"/>
  <c r="AI89" i="44"/>
  <c r="AH89" i="44"/>
  <c r="AK88" i="44"/>
  <c r="AJ88" i="44"/>
  <c r="AI88" i="44"/>
  <c r="AH88" i="44"/>
  <c r="AK87" i="44"/>
  <c r="AJ87" i="44"/>
  <c r="AI87" i="44"/>
  <c r="AH87" i="44"/>
  <c r="AK86" i="44"/>
  <c r="AJ86" i="44"/>
  <c r="AI86" i="44"/>
  <c r="AH86" i="44"/>
  <c r="AK85" i="44"/>
  <c r="AJ85" i="44"/>
  <c r="AI85" i="44"/>
  <c r="AH85" i="44"/>
  <c r="AK84" i="44"/>
  <c r="AJ84" i="44"/>
  <c r="AI84" i="44"/>
  <c r="AH84" i="44"/>
  <c r="AK83" i="44"/>
  <c r="AJ83" i="44"/>
  <c r="AI83" i="44"/>
  <c r="AH83" i="44"/>
  <c r="AK82" i="44"/>
  <c r="AJ82" i="44"/>
  <c r="AI82" i="44"/>
  <c r="AH82" i="44"/>
  <c r="AK81" i="44"/>
  <c r="AJ81" i="44"/>
  <c r="AI81" i="44"/>
  <c r="AH81" i="44"/>
  <c r="AK80" i="44"/>
  <c r="AJ80" i="44"/>
  <c r="AI80" i="44"/>
  <c r="AH80" i="44"/>
  <c r="AK79" i="44"/>
  <c r="AJ79" i="44"/>
  <c r="AI79" i="44"/>
  <c r="AH79" i="44"/>
  <c r="AK78" i="44"/>
  <c r="AJ78" i="44"/>
  <c r="AI78" i="44"/>
  <c r="AH78" i="44"/>
  <c r="AK77" i="44"/>
  <c r="AJ77" i="44"/>
  <c r="AI77" i="44"/>
  <c r="AH77" i="44"/>
  <c r="AK76" i="44"/>
  <c r="AJ76" i="44"/>
  <c r="AI76" i="44"/>
  <c r="AH76" i="44"/>
  <c r="AK75" i="44"/>
  <c r="AJ75" i="44"/>
  <c r="AI75" i="44"/>
  <c r="AH75" i="44"/>
  <c r="AK74" i="44"/>
  <c r="AJ74" i="44"/>
  <c r="AI74" i="44"/>
  <c r="AH74" i="44"/>
  <c r="AK73" i="44"/>
  <c r="AJ73" i="44"/>
  <c r="AI73" i="44"/>
  <c r="AH73" i="44"/>
  <c r="AK72" i="44"/>
  <c r="AJ72" i="44"/>
  <c r="AI72" i="44"/>
  <c r="AH72" i="44"/>
  <c r="AK71" i="44"/>
  <c r="AJ71" i="44"/>
  <c r="AI71" i="44"/>
  <c r="AH71" i="44"/>
  <c r="AK70" i="44"/>
  <c r="AJ70" i="44"/>
  <c r="AI70" i="44"/>
  <c r="AH70" i="44"/>
  <c r="AK69" i="44"/>
  <c r="AJ69" i="44"/>
  <c r="AI69" i="44"/>
  <c r="AH69" i="44"/>
  <c r="AK68" i="44"/>
  <c r="AJ68" i="44"/>
  <c r="AI68" i="44"/>
  <c r="AH68" i="44"/>
  <c r="AK67" i="44"/>
  <c r="AJ67" i="44"/>
  <c r="AI67" i="44"/>
  <c r="AH67" i="44"/>
  <c r="AK66" i="44"/>
  <c r="AJ66" i="44"/>
  <c r="AI66" i="44"/>
  <c r="AH66" i="44"/>
  <c r="AK65" i="44"/>
  <c r="AJ65" i="44"/>
  <c r="AI65" i="44"/>
  <c r="AH65" i="44"/>
  <c r="AK64" i="44"/>
  <c r="AJ64" i="44"/>
  <c r="AI64" i="44"/>
  <c r="AH64" i="44"/>
  <c r="AK63" i="44"/>
  <c r="AJ63" i="44"/>
  <c r="AI63" i="44"/>
  <c r="AH63" i="44"/>
  <c r="AK62" i="44"/>
  <c r="AJ62" i="44"/>
  <c r="AI62" i="44"/>
  <c r="AH62" i="44"/>
  <c r="AK61" i="44"/>
  <c r="AJ61" i="44"/>
  <c r="AI61" i="44"/>
  <c r="AH61" i="44"/>
  <c r="AK60" i="44"/>
  <c r="AJ60" i="44"/>
  <c r="AI60" i="44"/>
  <c r="AH60" i="44"/>
  <c r="AK59" i="44"/>
  <c r="AJ59" i="44"/>
  <c r="AI59" i="44"/>
  <c r="AH59" i="44"/>
  <c r="AK58" i="44"/>
  <c r="AJ58" i="44"/>
  <c r="AI58" i="44"/>
  <c r="AH58" i="44"/>
  <c r="AK57" i="44"/>
  <c r="AJ57" i="44"/>
  <c r="AI57" i="44"/>
  <c r="AH57" i="44"/>
  <c r="AK56" i="44"/>
  <c r="AJ56" i="44"/>
  <c r="AI56" i="44"/>
  <c r="AH56" i="44"/>
  <c r="AK55" i="44"/>
  <c r="AJ55" i="44"/>
  <c r="AI55" i="44"/>
  <c r="AH55" i="44"/>
  <c r="AK54" i="44"/>
  <c r="AJ54" i="44"/>
  <c r="AI54" i="44"/>
  <c r="AH54" i="44"/>
  <c r="AK53" i="44"/>
  <c r="AJ53" i="44"/>
  <c r="AI53" i="44"/>
  <c r="AH53" i="44"/>
  <c r="AK52" i="44"/>
  <c r="AJ52" i="44"/>
  <c r="AI52" i="44"/>
  <c r="AH52" i="44"/>
  <c r="AK51" i="44"/>
  <c r="AJ51" i="44"/>
  <c r="AI51" i="44"/>
  <c r="AH51" i="44"/>
  <c r="AK50" i="44"/>
  <c r="AJ50" i="44"/>
  <c r="AI50" i="44"/>
  <c r="AH50" i="44"/>
  <c r="AK49" i="44"/>
  <c r="AJ49" i="44"/>
  <c r="AI49" i="44"/>
  <c r="AH49" i="44"/>
  <c r="AK48" i="44"/>
  <c r="AJ48" i="44"/>
  <c r="AI48" i="44"/>
  <c r="AH48" i="44"/>
  <c r="AK47" i="44"/>
  <c r="AJ47" i="44"/>
  <c r="AI47" i="44"/>
  <c r="AH47" i="44"/>
  <c r="AK46" i="44"/>
  <c r="AJ46" i="44"/>
  <c r="AI46" i="44"/>
  <c r="AH46" i="44"/>
  <c r="AK45" i="44"/>
  <c r="AJ45" i="44"/>
  <c r="AI45" i="44"/>
  <c r="AH45" i="44"/>
  <c r="AK44" i="44"/>
  <c r="AJ44" i="44"/>
  <c r="AI44" i="44"/>
  <c r="AH44" i="44"/>
  <c r="AK43" i="44"/>
  <c r="AJ43" i="44"/>
  <c r="AI43" i="44"/>
  <c r="AH43" i="44"/>
  <c r="AK42" i="44"/>
  <c r="AJ42" i="44"/>
  <c r="AI42" i="44"/>
  <c r="AH42" i="44"/>
  <c r="AK41" i="44"/>
  <c r="AJ41" i="44"/>
  <c r="AI41" i="44"/>
  <c r="AH41" i="44"/>
  <c r="AK40" i="44"/>
  <c r="AJ40" i="44"/>
  <c r="AI40" i="44"/>
  <c r="AH40" i="44"/>
  <c r="AK39" i="44"/>
  <c r="AJ39" i="44"/>
  <c r="AI39" i="44"/>
  <c r="AH39" i="44"/>
  <c r="AK38" i="44"/>
  <c r="AJ38" i="44"/>
  <c r="AI38" i="44"/>
  <c r="AH38" i="44"/>
  <c r="AK37" i="44"/>
  <c r="AJ37" i="44"/>
  <c r="AI37" i="44"/>
  <c r="AH37" i="44"/>
  <c r="AK36" i="44"/>
  <c r="AJ36" i="44"/>
  <c r="AI36" i="44"/>
  <c r="AH36" i="44"/>
  <c r="AK35" i="44"/>
  <c r="AJ35" i="44"/>
  <c r="AI35" i="44"/>
  <c r="AH35" i="44"/>
  <c r="AK34" i="44"/>
  <c r="AJ34" i="44"/>
  <c r="AI34" i="44"/>
  <c r="AH34" i="44"/>
  <c r="AK33" i="44"/>
  <c r="AJ33" i="44"/>
  <c r="AI33" i="44"/>
  <c r="AH33" i="44"/>
  <c r="AK32" i="44"/>
  <c r="AJ32" i="44"/>
  <c r="AI32" i="44"/>
  <c r="AH32" i="44"/>
  <c r="AK31" i="44"/>
  <c r="AJ31" i="44"/>
  <c r="AI31" i="44"/>
  <c r="AH31" i="44"/>
  <c r="AK30" i="44"/>
  <c r="AJ30" i="44"/>
  <c r="AI30" i="44"/>
  <c r="AH30" i="44"/>
  <c r="AK29" i="44"/>
  <c r="AJ29" i="44"/>
  <c r="AI29" i="44"/>
  <c r="AH29" i="44"/>
  <c r="AK28" i="44"/>
  <c r="AJ28" i="44"/>
  <c r="AI28" i="44"/>
  <c r="AH28" i="44"/>
  <c r="AK27" i="44"/>
  <c r="AJ27" i="44"/>
  <c r="AI27" i="44"/>
  <c r="AH27" i="44"/>
  <c r="AK26" i="44"/>
  <c r="AJ26" i="44"/>
  <c r="AI26" i="44"/>
  <c r="AH26" i="44"/>
  <c r="AK25" i="44"/>
  <c r="AJ25" i="44"/>
  <c r="AI25" i="44"/>
  <c r="AH25" i="44"/>
  <c r="AK24" i="44"/>
  <c r="AJ24" i="44"/>
  <c r="AI24" i="44"/>
  <c r="AH24" i="44"/>
  <c r="AK23" i="44"/>
  <c r="AJ23" i="44"/>
  <c r="AI23" i="44"/>
  <c r="AH23" i="44"/>
  <c r="AK22" i="44"/>
  <c r="AJ22" i="44"/>
  <c r="AI22" i="44"/>
  <c r="AH22" i="44"/>
  <c r="AK21" i="44"/>
  <c r="AJ21" i="44"/>
  <c r="AI21" i="44"/>
  <c r="AH21" i="44"/>
  <c r="AK20" i="44"/>
  <c r="AJ20" i="44"/>
  <c r="AI20" i="44"/>
  <c r="AH20" i="44"/>
  <c r="AK19" i="44"/>
  <c r="AJ19" i="44"/>
  <c r="AI19" i="44"/>
  <c r="AH19" i="44"/>
  <c r="AK18" i="44"/>
  <c r="AJ18" i="44"/>
  <c r="AI18" i="44"/>
  <c r="AH18" i="44"/>
  <c r="AK17" i="44"/>
  <c r="AJ17" i="44"/>
  <c r="AI17" i="44"/>
  <c r="AH17" i="44"/>
  <c r="AK16" i="44"/>
  <c r="AJ16" i="44"/>
  <c r="AI16" i="44"/>
  <c r="AH16" i="44"/>
  <c r="AK15" i="44"/>
  <c r="AJ15" i="44"/>
  <c r="AI15" i="44"/>
  <c r="AH15" i="44"/>
  <c r="AK14" i="44"/>
  <c r="AJ14" i="44"/>
  <c r="AI14" i="44"/>
  <c r="AH14" i="44"/>
  <c r="AK13" i="44"/>
  <c r="AJ13" i="44"/>
  <c r="AI13" i="44"/>
  <c r="AH13" i="44"/>
  <c r="AK12" i="44"/>
  <c r="AJ12" i="44"/>
  <c r="AI12" i="44"/>
  <c r="AH12" i="44"/>
  <c r="AK11" i="44"/>
  <c r="AJ11" i="44"/>
  <c r="AI11" i="44"/>
  <c r="AH11" i="44"/>
  <c r="AK10" i="44"/>
  <c r="AJ10" i="44"/>
  <c r="AI10" i="44"/>
  <c r="AH10" i="44"/>
  <c r="AK9" i="44"/>
  <c r="AJ9" i="44"/>
  <c r="AI9" i="44"/>
  <c r="AH9" i="44"/>
  <c r="AK8" i="44"/>
  <c r="AJ8" i="44"/>
  <c r="AI8" i="44"/>
  <c r="AH8" i="44"/>
  <c r="AK7" i="44"/>
  <c r="AJ7" i="44"/>
  <c r="AI7" i="44"/>
  <c r="AH7" i="44"/>
  <c r="AK6" i="44"/>
  <c r="AJ6" i="44"/>
  <c r="AI6" i="44"/>
  <c r="AH6" i="44"/>
  <c r="AK5" i="44"/>
  <c r="AJ5" i="44"/>
  <c r="AI5" i="44"/>
  <c r="AH5" i="44"/>
  <c r="AK4" i="44"/>
  <c r="AJ4" i="44"/>
  <c r="AI4" i="44"/>
  <c r="AH4" i="44"/>
  <c r="AK3" i="44"/>
  <c r="AJ3" i="44"/>
  <c r="AI3" i="44"/>
  <c r="AH3" i="44"/>
  <c r="Q377" i="44"/>
  <c r="Q333" i="44"/>
  <c r="Q270" i="44"/>
  <c r="Q269" i="44"/>
  <c r="Q268" i="44"/>
  <c r="Q247" i="44"/>
  <c r="Q246" i="44"/>
  <c r="Q245" i="44"/>
  <c r="Q244" i="44"/>
  <c r="Q243" i="44"/>
  <c r="Q242" i="44"/>
  <c r="Q241" i="44"/>
  <c r="Q240" i="44"/>
  <c r="Q239" i="44"/>
  <c r="Q238" i="44"/>
  <c r="Q235" i="44"/>
  <c r="Q234" i="44"/>
  <c r="Q232" i="44"/>
  <c r="Q231" i="44"/>
  <c r="Q230" i="44"/>
  <c r="Q229" i="44"/>
  <c r="Q228" i="44"/>
  <c r="Q226" i="44"/>
  <c r="Q189" i="44"/>
  <c r="R180" i="44"/>
  <c r="U139" i="44"/>
  <c r="T139" i="44"/>
  <c r="S139" i="44"/>
  <c r="R139" i="44"/>
  <c r="T77" i="44"/>
  <c r="Q73" i="44"/>
  <c r="Q72" i="44"/>
  <c r="Q71" i="44"/>
  <c r="Q70" i="44"/>
  <c r="Q69" i="44"/>
  <c r="Q68" i="44"/>
  <c r="Q67" i="44"/>
  <c r="Q66" i="44"/>
  <c r="Q65" i="44"/>
  <c r="Q64" i="44"/>
  <c r="Q63" i="44"/>
  <c r="Q62" i="44"/>
  <c r="Q61" i="44"/>
  <c r="Q60" i="44"/>
  <c r="Q59" i="44"/>
  <c r="Q58" i="44"/>
  <c r="Q57" i="44"/>
  <c r="Q56" i="44"/>
  <c r="Q55" i="44"/>
  <c r="Q54" i="44"/>
  <c r="Q53" i="44"/>
  <c r="Q52" i="44"/>
  <c r="AN223" i="52" l="1"/>
  <c r="AM223" i="52"/>
  <c r="AL223" i="52"/>
  <c r="AK223" i="52"/>
  <c r="AJ223" i="52"/>
  <c r="AN222" i="52"/>
  <c r="AM222" i="52"/>
  <c r="AL222" i="52"/>
  <c r="AK222" i="52"/>
  <c r="AJ222" i="52"/>
  <c r="AN221" i="52"/>
  <c r="AM221" i="52"/>
  <c r="AL221" i="52"/>
  <c r="AK221" i="52"/>
  <c r="AJ221" i="52"/>
  <c r="AN220" i="52"/>
  <c r="AM220" i="52"/>
  <c r="AL220" i="52"/>
  <c r="AK220" i="52"/>
  <c r="AJ220" i="52"/>
  <c r="AN219" i="52"/>
  <c r="AM219" i="52"/>
  <c r="AL219" i="52"/>
  <c r="AK219" i="52"/>
  <c r="AJ219" i="52"/>
  <c r="AN218" i="52"/>
  <c r="AM218" i="52"/>
  <c r="AL218" i="52"/>
  <c r="AK218" i="52"/>
  <c r="AJ218" i="52"/>
  <c r="AN217" i="52"/>
  <c r="AM217" i="52"/>
  <c r="AL217" i="52"/>
  <c r="AK217" i="52"/>
  <c r="AJ217" i="52"/>
  <c r="AN216" i="52"/>
  <c r="AM216" i="52"/>
  <c r="AL216" i="52"/>
  <c r="AK216" i="52"/>
  <c r="AJ216" i="52"/>
  <c r="AN215" i="52"/>
  <c r="AM215" i="52"/>
  <c r="AL215" i="52"/>
  <c r="AK215" i="52"/>
  <c r="AJ215" i="52"/>
  <c r="AN214" i="52"/>
  <c r="AM214" i="52"/>
  <c r="AL214" i="52"/>
  <c r="AK214" i="52"/>
  <c r="AJ214" i="52"/>
  <c r="AN213" i="52"/>
  <c r="AM213" i="52"/>
  <c r="AL213" i="52"/>
  <c r="AK213" i="52"/>
  <c r="AJ213" i="52"/>
  <c r="AN212" i="52"/>
  <c r="AM212" i="52"/>
  <c r="AL212" i="52"/>
  <c r="AK212" i="52"/>
  <c r="AJ212" i="52"/>
  <c r="AN211" i="52"/>
  <c r="AM211" i="52"/>
  <c r="AL211" i="52"/>
  <c r="AK211" i="52"/>
  <c r="AJ211" i="52"/>
  <c r="AN210" i="52"/>
  <c r="AM210" i="52"/>
  <c r="AL210" i="52"/>
  <c r="AK210" i="52"/>
  <c r="AJ210" i="52"/>
  <c r="AN209" i="52"/>
  <c r="AM209" i="52"/>
  <c r="AL209" i="52"/>
  <c r="AK209" i="52"/>
  <c r="AJ209" i="52"/>
  <c r="AN208" i="52"/>
  <c r="AM208" i="52"/>
  <c r="AL208" i="52"/>
  <c r="AK208" i="52"/>
  <c r="AJ208" i="52"/>
  <c r="AN207" i="52"/>
  <c r="AM207" i="52"/>
  <c r="AL207" i="52"/>
  <c r="AK207" i="52"/>
  <c r="AJ207" i="52"/>
  <c r="AN206" i="52"/>
  <c r="AM206" i="52"/>
  <c r="AL206" i="52"/>
  <c r="AK206" i="52"/>
  <c r="AJ206" i="52"/>
  <c r="AN205" i="52"/>
  <c r="AM205" i="52"/>
  <c r="AL205" i="52"/>
  <c r="AK205" i="52"/>
  <c r="AJ205" i="52"/>
  <c r="AN204" i="52"/>
  <c r="AM204" i="52"/>
  <c r="AL204" i="52"/>
  <c r="AK204" i="52"/>
  <c r="AJ204" i="52"/>
  <c r="AN203" i="52"/>
  <c r="AM203" i="52"/>
  <c r="AL203" i="52"/>
  <c r="AK203" i="52"/>
  <c r="AJ203" i="52"/>
  <c r="AN202" i="52"/>
  <c r="AM202" i="52"/>
  <c r="AL202" i="52"/>
  <c r="AK202" i="52"/>
  <c r="AJ202" i="52"/>
  <c r="AN201" i="52"/>
  <c r="AM201" i="52"/>
  <c r="AL201" i="52"/>
  <c r="AK201" i="52"/>
  <c r="AJ201" i="52"/>
  <c r="AN200" i="52"/>
  <c r="AM200" i="52"/>
  <c r="AL200" i="52"/>
  <c r="AK200" i="52"/>
  <c r="AJ200" i="52"/>
  <c r="AN199" i="52"/>
  <c r="AM199" i="52"/>
  <c r="AL199" i="52"/>
  <c r="AK199" i="52"/>
  <c r="AJ199" i="52"/>
  <c r="AN198" i="52"/>
  <c r="AM198" i="52"/>
  <c r="AL198" i="52"/>
  <c r="AK198" i="52"/>
  <c r="AJ198" i="52"/>
  <c r="AN197" i="52"/>
  <c r="AM197" i="52"/>
  <c r="AL197" i="52"/>
  <c r="AK197" i="52"/>
  <c r="AJ197" i="52"/>
  <c r="AN196" i="52"/>
  <c r="AM196" i="52"/>
  <c r="AL196" i="52"/>
  <c r="AK196" i="52"/>
  <c r="AJ196" i="52"/>
  <c r="AN195" i="52"/>
  <c r="AM195" i="52"/>
  <c r="AL195" i="52"/>
  <c r="AK195" i="52"/>
  <c r="AJ195" i="52"/>
  <c r="AN194" i="52"/>
  <c r="AM194" i="52"/>
  <c r="AL194" i="52"/>
  <c r="AK194" i="52"/>
  <c r="AJ194" i="52"/>
  <c r="AN193" i="52"/>
  <c r="AM193" i="52"/>
  <c r="AL193" i="52"/>
  <c r="AK193" i="52"/>
  <c r="AJ193" i="52"/>
  <c r="AN192" i="52"/>
  <c r="AM192" i="52"/>
  <c r="AL192" i="52"/>
  <c r="AK192" i="52"/>
  <c r="AJ192" i="52"/>
  <c r="AN191" i="52"/>
  <c r="AM191" i="52"/>
  <c r="AL191" i="52"/>
  <c r="AK191" i="52"/>
  <c r="AJ191" i="52"/>
  <c r="AN190" i="52"/>
  <c r="AM190" i="52"/>
  <c r="AL190" i="52"/>
  <c r="AK190" i="52"/>
  <c r="AJ190" i="52"/>
  <c r="AN189" i="52"/>
  <c r="AM189" i="52"/>
  <c r="AL189" i="52"/>
  <c r="AK189" i="52"/>
  <c r="AJ189" i="52"/>
  <c r="AN188" i="52"/>
  <c r="AM188" i="52"/>
  <c r="AL188" i="52"/>
  <c r="AK188" i="52"/>
  <c r="AJ188" i="52"/>
  <c r="AN187" i="52"/>
  <c r="AM187" i="52"/>
  <c r="AL187" i="52"/>
  <c r="AK187" i="52"/>
  <c r="AJ187" i="52"/>
  <c r="AN186" i="52"/>
  <c r="AM186" i="52"/>
  <c r="AL186" i="52"/>
  <c r="AK186" i="52"/>
  <c r="AJ186" i="52"/>
  <c r="AN185" i="52"/>
  <c r="AM185" i="52"/>
  <c r="AL185" i="52"/>
  <c r="AK185" i="52"/>
  <c r="AJ185" i="52"/>
  <c r="AN184" i="52"/>
  <c r="AM184" i="52"/>
  <c r="AL184" i="52"/>
  <c r="AK184" i="52"/>
  <c r="AJ184" i="52"/>
  <c r="AN183" i="52"/>
  <c r="AM183" i="52"/>
  <c r="AL183" i="52"/>
  <c r="AK183" i="52"/>
  <c r="AJ183" i="52"/>
  <c r="AN182" i="52"/>
  <c r="AM182" i="52"/>
  <c r="AL182" i="52"/>
  <c r="AK182" i="52"/>
  <c r="AJ182" i="52"/>
  <c r="AN181" i="52"/>
  <c r="AM181" i="52"/>
  <c r="AL181" i="52"/>
  <c r="AK181" i="52"/>
  <c r="AJ181" i="52"/>
  <c r="AN180" i="52"/>
  <c r="AM180" i="52"/>
  <c r="AL180" i="52"/>
  <c r="AK180" i="52"/>
  <c r="AJ180" i="52"/>
  <c r="AN179" i="52"/>
  <c r="AM179" i="52"/>
  <c r="AL179" i="52"/>
  <c r="AK179" i="52"/>
  <c r="AJ179" i="52"/>
  <c r="AN178" i="52"/>
  <c r="AM178" i="52"/>
  <c r="AL178" i="52"/>
  <c r="AK178" i="52"/>
  <c r="AJ178" i="52"/>
  <c r="AN177" i="52"/>
  <c r="AM177" i="52"/>
  <c r="AL177" i="52"/>
  <c r="AK177" i="52"/>
  <c r="AJ177" i="52"/>
  <c r="AN176" i="52"/>
  <c r="AM176" i="52"/>
  <c r="AL176" i="52"/>
  <c r="AK176" i="52"/>
  <c r="AJ176" i="52"/>
  <c r="AN175" i="52"/>
  <c r="AM175" i="52"/>
  <c r="AL175" i="52"/>
  <c r="AK175" i="52"/>
  <c r="AJ175" i="52"/>
  <c r="AN174" i="52"/>
  <c r="AM174" i="52"/>
  <c r="AL174" i="52"/>
  <c r="AK174" i="52"/>
  <c r="AJ174" i="52"/>
  <c r="AN173" i="52"/>
  <c r="AM173" i="52"/>
  <c r="AL173" i="52"/>
  <c r="AK173" i="52"/>
  <c r="AJ173" i="52"/>
  <c r="AN172" i="52"/>
  <c r="AM172" i="52"/>
  <c r="AL172" i="52"/>
  <c r="AK172" i="52"/>
  <c r="AJ172" i="52"/>
  <c r="AN171" i="52"/>
  <c r="AM171" i="52"/>
  <c r="AL171" i="52"/>
  <c r="AK171" i="52"/>
  <c r="AJ171" i="52"/>
  <c r="AN170" i="52"/>
  <c r="AM170" i="52"/>
  <c r="AL170" i="52"/>
  <c r="AK170" i="52"/>
  <c r="AJ170" i="52"/>
  <c r="AN169" i="52"/>
  <c r="AM169" i="52"/>
  <c r="AL169" i="52"/>
  <c r="AK169" i="52"/>
  <c r="AJ169" i="52"/>
  <c r="AN168" i="52"/>
  <c r="AM168" i="52"/>
  <c r="AL168" i="52"/>
  <c r="AK168" i="52"/>
  <c r="AJ168" i="52"/>
  <c r="AN167" i="52"/>
  <c r="AM167" i="52"/>
  <c r="AL167" i="52"/>
  <c r="AK167" i="52"/>
  <c r="AJ167" i="52"/>
  <c r="AN166" i="52"/>
  <c r="AM166" i="52"/>
  <c r="AL166" i="52"/>
  <c r="AK166" i="52"/>
  <c r="AJ166" i="52"/>
  <c r="AN165" i="52"/>
  <c r="AM165" i="52"/>
  <c r="AL165" i="52"/>
  <c r="AK165" i="52"/>
  <c r="AJ165" i="52"/>
  <c r="AN164" i="52"/>
  <c r="AM164" i="52"/>
  <c r="AL164" i="52"/>
  <c r="AK164" i="52"/>
  <c r="AJ164" i="52"/>
  <c r="AN163" i="52"/>
  <c r="AM163" i="52"/>
  <c r="AL163" i="52"/>
  <c r="AK163" i="52"/>
  <c r="AJ163" i="52"/>
  <c r="AN162" i="52"/>
  <c r="AM162" i="52"/>
  <c r="AL162" i="52"/>
  <c r="AK162" i="52"/>
  <c r="AJ162" i="52"/>
  <c r="AN161" i="52"/>
  <c r="AM161" i="52"/>
  <c r="AL161" i="52"/>
  <c r="AK161" i="52"/>
  <c r="AJ161" i="52"/>
  <c r="AN160" i="52"/>
  <c r="AM160" i="52"/>
  <c r="AL160" i="52"/>
  <c r="AK160" i="52"/>
  <c r="AJ160" i="52"/>
  <c r="AN159" i="52"/>
  <c r="AM159" i="52"/>
  <c r="AL159" i="52"/>
  <c r="AK159" i="52"/>
  <c r="AJ159" i="52"/>
  <c r="AN158" i="52"/>
  <c r="AM158" i="52"/>
  <c r="AL158" i="52"/>
  <c r="AK158" i="52"/>
  <c r="AJ158" i="52"/>
  <c r="AN157" i="52"/>
  <c r="AM157" i="52"/>
  <c r="AL157" i="52"/>
  <c r="AK157" i="52"/>
  <c r="AJ157" i="52"/>
  <c r="AN156" i="52"/>
  <c r="AM156" i="52"/>
  <c r="AL156" i="52"/>
  <c r="AK156" i="52"/>
  <c r="AJ156" i="52"/>
  <c r="AN155" i="52"/>
  <c r="AM155" i="52"/>
  <c r="AL155" i="52"/>
  <c r="AK155" i="52"/>
  <c r="AJ155" i="52"/>
  <c r="AN154" i="52"/>
  <c r="AM154" i="52"/>
  <c r="AL154" i="52"/>
  <c r="AK154" i="52"/>
  <c r="AJ154" i="52"/>
  <c r="AN153" i="52"/>
  <c r="AM153" i="52"/>
  <c r="AL153" i="52"/>
  <c r="AK153" i="52"/>
  <c r="AJ153" i="52"/>
  <c r="AN152" i="52"/>
  <c r="AM152" i="52"/>
  <c r="AL152" i="52"/>
  <c r="AK152" i="52"/>
  <c r="AJ152" i="52"/>
  <c r="AN151" i="52"/>
  <c r="AM151" i="52"/>
  <c r="AL151" i="52"/>
  <c r="AK151" i="52"/>
  <c r="AJ151" i="52"/>
  <c r="AN150" i="52"/>
  <c r="AM150" i="52"/>
  <c r="AL150" i="52"/>
  <c r="AK150" i="52"/>
  <c r="AJ150" i="52"/>
  <c r="AN149" i="52"/>
  <c r="AM149" i="52"/>
  <c r="AL149" i="52"/>
  <c r="AK149" i="52"/>
  <c r="AJ149" i="52"/>
  <c r="AN148" i="52"/>
  <c r="AM148" i="52"/>
  <c r="AL148" i="52"/>
  <c r="AK148" i="52"/>
  <c r="AJ148" i="52"/>
  <c r="AN147" i="52"/>
  <c r="AM147" i="52"/>
  <c r="AL147" i="52"/>
  <c r="AK147" i="52"/>
  <c r="AJ147" i="52"/>
  <c r="AN146" i="52"/>
  <c r="AM146" i="52"/>
  <c r="AL146" i="52"/>
  <c r="AK146" i="52"/>
  <c r="AJ146" i="52"/>
  <c r="AN145" i="52"/>
  <c r="AM145" i="52"/>
  <c r="AL145" i="52"/>
  <c r="AK145" i="52"/>
  <c r="AJ145" i="52"/>
  <c r="AN144" i="52"/>
  <c r="AM144" i="52"/>
  <c r="AL144" i="52"/>
  <c r="AK144" i="52"/>
  <c r="AJ144" i="52"/>
  <c r="AN143" i="52"/>
  <c r="AM143" i="52"/>
  <c r="AL143" i="52"/>
  <c r="AK143" i="52"/>
  <c r="AJ143" i="52"/>
  <c r="AN142" i="52"/>
  <c r="AM142" i="52"/>
  <c r="AL142" i="52"/>
  <c r="AK142" i="52"/>
  <c r="AJ142" i="52"/>
  <c r="AN141" i="52"/>
  <c r="AM141" i="52"/>
  <c r="AL141" i="52"/>
  <c r="AK141" i="52"/>
  <c r="AJ141" i="52"/>
  <c r="AN140" i="52"/>
  <c r="AM140" i="52"/>
  <c r="AL140" i="52"/>
  <c r="AK140" i="52"/>
  <c r="AJ140" i="52"/>
  <c r="AN139" i="52"/>
  <c r="AM139" i="52"/>
  <c r="AL139" i="52"/>
  <c r="AK139" i="52"/>
  <c r="AJ139" i="52"/>
  <c r="AN138" i="52"/>
  <c r="AM138" i="52"/>
  <c r="AL138" i="52"/>
  <c r="AK138" i="52"/>
  <c r="AJ138" i="52"/>
  <c r="AN137" i="52"/>
  <c r="AM137" i="52"/>
  <c r="AL137" i="52"/>
  <c r="AK137" i="52"/>
  <c r="AJ137" i="52"/>
  <c r="AN136" i="52"/>
  <c r="AM136" i="52"/>
  <c r="AL136" i="52"/>
  <c r="AK136" i="52"/>
  <c r="AJ136" i="52"/>
  <c r="AN135" i="52"/>
  <c r="AM135" i="52"/>
  <c r="AL135" i="52"/>
  <c r="AK135" i="52"/>
  <c r="AJ135" i="52"/>
  <c r="AN134" i="52"/>
  <c r="AM134" i="52"/>
  <c r="AL134" i="52"/>
  <c r="AK134" i="52"/>
  <c r="AJ134" i="52"/>
  <c r="AN133" i="52"/>
  <c r="AM133" i="52"/>
  <c r="AL133" i="52"/>
  <c r="AK133" i="52"/>
  <c r="AJ133" i="52"/>
  <c r="AN132" i="52"/>
  <c r="AM132" i="52"/>
  <c r="AL132" i="52"/>
  <c r="AK132" i="52"/>
  <c r="AJ132" i="52"/>
  <c r="AN131" i="52"/>
  <c r="AM131" i="52"/>
  <c r="AL131" i="52"/>
  <c r="AK131" i="52"/>
  <c r="AJ131" i="52"/>
  <c r="AN130" i="52"/>
  <c r="AM130" i="52"/>
  <c r="AL130" i="52"/>
  <c r="AK130" i="52"/>
  <c r="AJ130" i="52"/>
  <c r="AN129" i="52"/>
  <c r="AM129" i="52"/>
  <c r="AL129" i="52"/>
  <c r="AK129" i="52"/>
  <c r="AJ129" i="52"/>
  <c r="AN128" i="52"/>
  <c r="AM128" i="52"/>
  <c r="AL128" i="52"/>
  <c r="AK128" i="52"/>
  <c r="AJ128" i="52"/>
  <c r="AN127" i="52"/>
  <c r="AM127" i="52"/>
  <c r="AL127" i="52"/>
  <c r="AK127" i="52"/>
  <c r="AJ127" i="52"/>
  <c r="AN126" i="52"/>
  <c r="AM126" i="52"/>
  <c r="AL126" i="52"/>
  <c r="AK126" i="52"/>
  <c r="AJ126" i="52"/>
  <c r="AN125" i="52"/>
  <c r="AM125" i="52"/>
  <c r="AL125" i="52"/>
  <c r="AK125" i="52"/>
  <c r="AJ125" i="52"/>
  <c r="AN124" i="52"/>
  <c r="AM124" i="52"/>
  <c r="AL124" i="52"/>
  <c r="AK124" i="52"/>
  <c r="AJ124" i="52"/>
  <c r="AN123" i="52"/>
  <c r="AM123" i="52"/>
  <c r="AL123" i="52"/>
  <c r="AK123" i="52"/>
  <c r="AJ123" i="52"/>
  <c r="AN122" i="52"/>
  <c r="AM122" i="52"/>
  <c r="AL122" i="52"/>
  <c r="AK122" i="52"/>
  <c r="AJ122" i="52"/>
  <c r="AN121" i="52"/>
  <c r="AM121" i="52"/>
  <c r="AL121" i="52"/>
  <c r="AK121" i="52"/>
  <c r="AJ121" i="52"/>
  <c r="AN120" i="52"/>
  <c r="AM120" i="52"/>
  <c r="AL120" i="52"/>
  <c r="AK120" i="52"/>
  <c r="AJ120" i="52"/>
  <c r="AN119" i="52"/>
  <c r="AM119" i="52"/>
  <c r="AL119" i="52"/>
  <c r="AK119" i="52"/>
  <c r="AJ119" i="52"/>
  <c r="AN118" i="52"/>
  <c r="AM118" i="52"/>
  <c r="AL118" i="52"/>
  <c r="AK118" i="52"/>
  <c r="AJ118" i="52"/>
  <c r="AN117" i="52"/>
  <c r="AM117" i="52"/>
  <c r="AL117" i="52"/>
  <c r="AK117" i="52"/>
  <c r="AJ117" i="52"/>
  <c r="AN116" i="52"/>
  <c r="AM116" i="52"/>
  <c r="AL116" i="52"/>
  <c r="AK116" i="52"/>
  <c r="AJ116" i="52"/>
  <c r="AN115" i="52"/>
  <c r="AM115" i="52"/>
  <c r="AL115" i="52"/>
  <c r="AK115" i="52"/>
  <c r="AJ115" i="52"/>
  <c r="AN114" i="52"/>
  <c r="AM114" i="52"/>
  <c r="AL114" i="52"/>
  <c r="AK114" i="52"/>
  <c r="AJ114" i="52"/>
  <c r="AN113" i="52"/>
  <c r="AM113" i="52"/>
  <c r="AL113" i="52"/>
  <c r="AK113" i="52"/>
  <c r="AJ113" i="52"/>
  <c r="AN112" i="52"/>
  <c r="AM112" i="52"/>
  <c r="AL112" i="52"/>
  <c r="AK112" i="52"/>
  <c r="AJ112" i="52"/>
  <c r="AN111" i="52"/>
  <c r="AM111" i="52"/>
  <c r="AL111" i="52"/>
  <c r="AK111" i="52"/>
  <c r="AJ111" i="52"/>
  <c r="AN110" i="52"/>
  <c r="AM110" i="52"/>
  <c r="AL110" i="52"/>
  <c r="AK110" i="52"/>
  <c r="AJ110" i="52"/>
  <c r="AN109" i="52"/>
  <c r="AM109" i="52"/>
  <c r="AL109" i="52"/>
  <c r="AK109" i="52"/>
  <c r="AJ109" i="52"/>
  <c r="AN108" i="52"/>
  <c r="AM108" i="52"/>
  <c r="AL108" i="52"/>
  <c r="AK108" i="52"/>
  <c r="AJ108" i="52"/>
  <c r="AN107" i="52"/>
  <c r="AM107" i="52"/>
  <c r="AL107" i="52"/>
  <c r="AK107" i="52"/>
  <c r="AJ107" i="52"/>
  <c r="AN106" i="52"/>
  <c r="AM106" i="52"/>
  <c r="AL106" i="52"/>
  <c r="AK106" i="52"/>
  <c r="AJ106" i="52"/>
  <c r="AN105" i="52"/>
  <c r="AM105" i="52"/>
  <c r="AL105" i="52"/>
  <c r="AK105" i="52"/>
  <c r="AJ105" i="52"/>
  <c r="AN104" i="52"/>
  <c r="AM104" i="52"/>
  <c r="AL104" i="52"/>
  <c r="AK104" i="52"/>
  <c r="AJ104" i="52"/>
  <c r="AN103" i="52"/>
  <c r="AM103" i="52"/>
  <c r="AL103" i="52"/>
  <c r="AK103" i="52"/>
  <c r="AJ103" i="52"/>
  <c r="AN102" i="52"/>
  <c r="AM102" i="52"/>
  <c r="AL102" i="52"/>
  <c r="AK102" i="52"/>
  <c r="AJ102" i="52"/>
  <c r="AN101" i="52"/>
  <c r="AM101" i="52"/>
  <c r="AL101" i="52"/>
  <c r="AK101" i="52"/>
  <c r="AJ101" i="52"/>
  <c r="AN100" i="52"/>
  <c r="AM100" i="52"/>
  <c r="AL100" i="52"/>
  <c r="AK100" i="52"/>
  <c r="AJ100" i="52"/>
  <c r="AN99" i="52"/>
  <c r="AM99" i="52"/>
  <c r="AL99" i="52"/>
  <c r="AK99" i="52"/>
  <c r="AJ99" i="52"/>
  <c r="AN98" i="52"/>
  <c r="AM98" i="52"/>
  <c r="AL98" i="52"/>
  <c r="AK98" i="52"/>
  <c r="AJ98" i="52"/>
  <c r="AN97" i="52"/>
  <c r="AM97" i="52"/>
  <c r="AL97" i="52"/>
  <c r="AK97" i="52"/>
  <c r="AJ97" i="52"/>
  <c r="AN96" i="52"/>
  <c r="AM96" i="52"/>
  <c r="AL96" i="52"/>
  <c r="AK96" i="52"/>
  <c r="AJ96" i="52"/>
  <c r="AN95" i="52"/>
  <c r="AM95" i="52"/>
  <c r="AL95" i="52"/>
  <c r="AK95" i="52"/>
  <c r="AJ95" i="52"/>
  <c r="AN94" i="52"/>
  <c r="AM94" i="52"/>
  <c r="AL94" i="52"/>
  <c r="AK94" i="52"/>
  <c r="AJ94" i="52"/>
  <c r="AN93" i="52"/>
  <c r="AM93" i="52"/>
  <c r="AL93" i="52"/>
  <c r="AK93" i="52"/>
  <c r="AJ93" i="52"/>
  <c r="AN92" i="52"/>
  <c r="AM92" i="52"/>
  <c r="AL92" i="52"/>
  <c r="AK92" i="52"/>
  <c r="AJ92" i="52"/>
  <c r="AN91" i="52"/>
  <c r="AM91" i="52"/>
  <c r="AL91" i="52"/>
  <c r="AK91" i="52"/>
  <c r="AJ91" i="52"/>
  <c r="AN90" i="52"/>
  <c r="AM90" i="52"/>
  <c r="AL90" i="52"/>
  <c r="AK90" i="52"/>
  <c r="AJ90" i="52"/>
  <c r="AN89" i="52"/>
  <c r="AM89" i="52"/>
  <c r="AL89" i="52"/>
  <c r="AK89" i="52"/>
  <c r="AJ89" i="52"/>
  <c r="AN88" i="52"/>
  <c r="AM88" i="52"/>
  <c r="AL88" i="52"/>
  <c r="AK88" i="52"/>
  <c r="AJ88" i="52"/>
  <c r="AN87" i="52"/>
  <c r="AM87" i="52"/>
  <c r="AL87" i="52"/>
  <c r="AK87" i="52"/>
  <c r="AJ87" i="52"/>
  <c r="AN86" i="52"/>
  <c r="AM86" i="52"/>
  <c r="AL86" i="52"/>
  <c r="AK86" i="52"/>
  <c r="AJ86" i="52"/>
  <c r="AN85" i="52"/>
  <c r="AM85" i="52"/>
  <c r="AL85" i="52"/>
  <c r="AK85" i="52"/>
  <c r="AJ85" i="52"/>
  <c r="AN84" i="52"/>
  <c r="AM84" i="52"/>
  <c r="AL84" i="52"/>
  <c r="AK84" i="52"/>
  <c r="AJ84" i="52"/>
  <c r="AN83" i="52"/>
  <c r="AM83" i="52"/>
  <c r="AL83" i="52"/>
  <c r="AK83" i="52"/>
  <c r="AJ83" i="52"/>
  <c r="AN82" i="52"/>
  <c r="AM82" i="52"/>
  <c r="AL82" i="52"/>
  <c r="AK82" i="52"/>
  <c r="AJ82" i="52"/>
  <c r="AN81" i="52"/>
  <c r="AM81" i="52"/>
  <c r="AL81" i="52"/>
  <c r="AK81" i="52"/>
  <c r="AJ81" i="52"/>
  <c r="AN80" i="52"/>
  <c r="AM80" i="52"/>
  <c r="AL80" i="52"/>
  <c r="AK80" i="52"/>
  <c r="AJ80" i="52"/>
  <c r="AN79" i="52"/>
  <c r="AM79" i="52"/>
  <c r="AL79" i="52"/>
  <c r="AK79" i="52"/>
  <c r="AJ79" i="52"/>
  <c r="AN78" i="52"/>
  <c r="AM78" i="52"/>
  <c r="AL78" i="52"/>
  <c r="AK78" i="52"/>
  <c r="AJ78" i="52"/>
  <c r="AN77" i="52"/>
  <c r="AM77" i="52"/>
  <c r="AL77" i="52"/>
  <c r="AK77" i="52"/>
  <c r="AJ77" i="52"/>
  <c r="AN76" i="52"/>
  <c r="AM76" i="52"/>
  <c r="AL76" i="52"/>
  <c r="AK76" i="52"/>
  <c r="AJ76" i="52"/>
  <c r="AN75" i="52"/>
  <c r="AM75" i="52"/>
  <c r="AL75" i="52"/>
  <c r="AK75" i="52"/>
  <c r="AJ75" i="52"/>
  <c r="AN74" i="52"/>
  <c r="AM74" i="52"/>
  <c r="AL74" i="52"/>
  <c r="AK74" i="52"/>
  <c r="AJ74" i="52"/>
  <c r="AN73" i="52"/>
  <c r="AM73" i="52"/>
  <c r="AL73" i="52"/>
  <c r="AK73" i="52"/>
  <c r="AJ73" i="52"/>
  <c r="AN72" i="52"/>
  <c r="AM72" i="52"/>
  <c r="AL72" i="52"/>
  <c r="AK72" i="52"/>
  <c r="AJ72" i="52"/>
  <c r="AN71" i="52"/>
  <c r="AM71" i="52"/>
  <c r="AL71" i="52"/>
  <c r="AK71" i="52"/>
  <c r="AJ71" i="52"/>
  <c r="AN70" i="52"/>
  <c r="AM70" i="52"/>
  <c r="AL70" i="52"/>
  <c r="AK70" i="52"/>
  <c r="AJ70" i="52"/>
  <c r="AN69" i="52"/>
  <c r="AM69" i="52"/>
  <c r="AL69" i="52"/>
  <c r="AK69" i="52"/>
  <c r="AJ69" i="52"/>
  <c r="AN68" i="52"/>
  <c r="AM68" i="52"/>
  <c r="AL68" i="52"/>
  <c r="AK68" i="52"/>
  <c r="AJ68" i="52"/>
  <c r="AN67" i="52"/>
  <c r="AM67" i="52"/>
  <c r="AL67" i="52"/>
  <c r="AK67" i="52"/>
  <c r="AJ67" i="52"/>
  <c r="AN66" i="52"/>
  <c r="AM66" i="52"/>
  <c r="AL66" i="52"/>
  <c r="AK66" i="52"/>
  <c r="AJ66" i="52"/>
  <c r="AN65" i="52"/>
  <c r="AM65" i="52"/>
  <c r="AL65" i="52"/>
  <c r="AK65" i="52"/>
  <c r="AJ65" i="52"/>
  <c r="AN64" i="52"/>
  <c r="AM64" i="52"/>
  <c r="AL64" i="52"/>
  <c r="AK64" i="52"/>
  <c r="AJ64" i="52"/>
  <c r="AN63" i="52"/>
  <c r="AM63" i="52"/>
  <c r="AL63" i="52"/>
  <c r="AK63" i="52"/>
  <c r="AJ63" i="52"/>
  <c r="AN62" i="52"/>
  <c r="AM62" i="52"/>
  <c r="AL62" i="52"/>
  <c r="AK62" i="52"/>
  <c r="AJ62" i="52"/>
  <c r="AN61" i="52"/>
  <c r="AM61" i="52"/>
  <c r="AL61" i="52"/>
  <c r="AK61" i="52"/>
  <c r="AJ61" i="52"/>
  <c r="AN60" i="52"/>
  <c r="AM60" i="52"/>
  <c r="AL60" i="52"/>
  <c r="AK60" i="52"/>
  <c r="AJ60" i="52"/>
  <c r="AN59" i="52"/>
  <c r="AM59" i="52"/>
  <c r="AL59" i="52"/>
  <c r="AK59" i="52"/>
  <c r="AJ59" i="52"/>
  <c r="AN58" i="52"/>
  <c r="AM58" i="52"/>
  <c r="AL58" i="52"/>
  <c r="AK58" i="52"/>
  <c r="AJ58" i="52"/>
  <c r="AN57" i="52"/>
  <c r="AM57" i="52"/>
  <c r="AL57" i="52"/>
  <c r="AK57" i="52"/>
  <c r="AJ57" i="52"/>
  <c r="AN56" i="52"/>
  <c r="AM56" i="52"/>
  <c r="AL56" i="52"/>
  <c r="AK56" i="52"/>
  <c r="AJ56" i="52"/>
  <c r="AN55" i="52"/>
  <c r="AM55" i="52"/>
  <c r="AL55" i="52"/>
  <c r="AK55" i="52"/>
  <c r="AJ55" i="52"/>
  <c r="AN54" i="52"/>
  <c r="AM54" i="52"/>
  <c r="AL54" i="52"/>
  <c r="AK54" i="52"/>
  <c r="AJ54" i="52"/>
  <c r="AN53" i="52"/>
  <c r="AM53" i="52"/>
  <c r="AL53" i="52"/>
  <c r="AK53" i="52"/>
  <c r="AJ53" i="52"/>
  <c r="AN52" i="52"/>
  <c r="AM52" i="52"/>
  <c r="AL52" i="52"/>
  <c r="AK52" i="52"/>
  <c r="AJ52" i="52"/>
  <c r="AN51" i="52"/>
  <c r="AM51" i="52"/>
  <c r="AL51" i="52"/>
  <c r="AK51" i="52"/>
  <c r="AJ51" i="52"/>
  <c r="AN50" i="52"/>
  <c r="AM50" i="52"/>
  <c r="AL50" i="52"/>
  <c r="AK50" i="52"/>
  <c r="AJ50" i="52"/>
  <c r="AN49" i="52"/>
  <c r="AM49" i="52"/>
  <c r="AL49" i="52"/>
  <c r="AK49" i="52"/>
  <c r="AJ49" i="52"/>
  <c r="AN48" i="52"/>
  <c r="AM48" i="52"/>
  <c r="AL48" i="52"/>
  <c r="AK48" i="52"/>
  <c r="AJ48" i="52"/>
  <c r="AN47" i="52"/>
  <c r="AM47" i="52"/>
  <c r="AL47" i="52"/>
  <c r="AK47" i="52"/>
  <c r="AJ47" i="52"/>
  <c r="AN46" i="52"/>
  <c r="AM46" i="52"/>
  <c r="AL46" i="52"/>
  <c r="AK46" i="52"/>
  <c r="AJ46" i="52"/>
  <c r="AN45" i="52"/>
  <c r="AM45" i="52"/>
  <c r="AL45" i="52"/>
  <c r="AK45" i="52"/>
  <c r="AJ45" i="52"/>
  <c r="AN44" i="52"/>
  <c r="AM44" i="52"/>
  <c r="AL44" i="52"/>
  <c r="AK44" i="52"/>
  <c r="AJ44" i="52"/>
  <c r="AN43" i="52"/>
  <c r="AM43" i="52"/>
  <c r="AL43" i="52"/>
  <c r="AK43" i="52"/>
  <c r="AJ43" i="52"/>
  <c r="AN42" i="52"/>
  <c r="AM42" i="52"/>
  <c r="AL42" i="52"/>
  <c r="AK42" i="52"/>
  <c r="AJ42" i="52"/>
  <c r="AN41" i="52"/>
  <c r="AM41" i="52"/>
  <c r="AL41" i="52"/>
  <c r="AK41" i="52"/>
  <c r="AJ41" i="52"/>
  <c r="AN40" i="52"/>
  <c r="AM40" i="52"/>
  <c r="AL40" i="52"/>
  <c r="AK40" i="52"/>
  <c r="AJ40" i="52"/>
  <c r="AN39" i="52"/>
  <c r="AM39" i="52"/>
  <c r="AL39" i="52"/>
  <c r="AK39" i="52"/>
  <c r="AJ39" i="52"/>
  <c r="AN38" i="52"/>
  <c r="AM38" i="52"/>
  <c r="AL38" i="52"/>
  <c r="AK38" i="52"/>
  <c r="AJ38" i="52"/>
  <c r="AN37" i="52"/>
  <c r="AM37" i="52"/>
  <c r="AL37" i="52"/>
  <c r="AK37" i="52"/>
  <c r="AJ37" i="52"/>
  <c r="AN36" i="52"/>
  <c r="AM36" i="52"/>
  <c r="AL36" i="52"/>
  <c r="AK36" i="52"/>
  <c r="AJ36" i="52"/>
  <c r="AN35" i="52"/>
  <c r="AM35" i="52"/>
  <c r="AL35" i="52"/>
  <c r="AK35" i="52"/>
  <c r="AJ35" i="52"/>
  <c r="AN34" i="52"/>
  <c r="AM34" i="52"/>
  <c r="AL34" i="52"/>
  <c r="AK34" i="52"/>
  <c r="AJ34" i="52"/>
  <c r="AN33" i="52"/>
  <c r="AM33" i="52"/>
  <c r="AL33" i="52"/>
  <c r="AK33" i="52"/>
  <c r="AJ33" i="52"/>
  <c r="AN32" i="52"/>
  <c r="AM32" i="52"/>
  <c r="AL32" i="52"/>
  <c r="AK32" i="52"/>
  <c r="AJ32" i="52"/>
  <c r="AN31" i="52"/>
  <c r="AM31" i="52"/>
  <c r="AL31" i="52"/>
  <c r="AK31" i="52"/>
  <c r="AJ31" i="52"/>
  <c r="AN30" i="52"/>
  <c r="AM30" i="52"/>
  <c r="AL30" i="52"/>
  <c r="AK30" i="52"/>
  <c r="AJ30" i="52"/>
  <c r="AN29" i="52"/>
  <c r="AM29" i="52"/>
  <c r="AL29" i="52"/>
  <c r="AK29" i="52"/>
  <c r="AJ29" i="52"/>
  <c r="AN28" i="52"/>
  <c r="AM28" i="52"/>
  <c r="AL28" i="52"/>
  <c r="AK28" i="52"/>
  <c r="AJ28" i="52"/>
  <c r="AN27" i="52"/>
  <c r="AM27" i="52"/>
  <c r="AL27" i="52"/>
  <c r="AK27" i="52"/>
  <c r="AJ27" i="52"/>
  <c r="AN26" i="52"/>
  <c r="AM26" i="52"/>
  <c r="AL26" i="52"/>
  <c r="AK26" i="52"/>
  <c r="AJ26" i="52"/>
  <c r="AN25" i="52"/>
  <c r="AM25" i="52"/>
  <c r="AL25" i="52"/>
  <c r="AK25" i="52"/>
  <c r="AJ25" i="52"/>
  <c r="AN24" i="52"/>
  <c r="AM24" i="52"/>
  <c r="AL24" i="52"/>
  <c r="AK24" i="52"/>
  <c r="AJ24" i="52"/>
  <c r="AN23" i="52"/>
  <c r="AM23" i="52"/>
  <c r="AL23" i="52"/>
  <c r="AK23" i="52"/>
  <c r="AJ23" i="52"/>
  <c r="AN22" i="52"/>
  <c r="AM22" i="52"/>
  <c r="AL22" i="52"/>
  <c r="AK22" i="52"/>
  <c r="AJ22" i="52"/>
  <c r="AN21" i="52"/>
  <c r="AM21" i="52"/>
  <c r="AL21" i="52"/>
  <c r="AK21" i="52"/>
  <c r="AJ21" i="52"/>
  <c r="AN20" i="52"/>
  <c r="AM20" i="52"/>
  <c r="AL20" i="52"/>
  <c r="AK20" i="52"/>
  <c r="AJ20" i="52"/>
  <c r="AN19" i="52"/>
  <c r="AM19" i="52"/>
  <c r="AL19" i="52"/>
  <c r="AK19" i="52"/>
  <c r="AJ19" i="52"/>
  <c r="AN18" i="52"/>
  <c r="AM18" i="52"/>
  <c r="AL18" i="52"/>
  <c r="AK18" i="52"/>
  <c r="AJ18" i="52"/>
  <c r="AN17" i="52"/>
  <c r="AM17" i="52"/>
  <c r="AL17" i="52"/>
  <c r="AK17" i="52"/>
  <c r="AJ17" i="52"/>
  <c r="AN16" i="52"/>
  <c r="AM16" i="52"/>
  <c r="AL16" i="52"/>
  <c r="AK16" i="52"/>
  <c r="AJ16" i="52"/>
  <c r="AN15" i="52"/>
  <c r="AM15" i="52"/>
  <c r="AL15" i="52"/>
  <c r="AK15" i="52"/>
  <c r="AJ15" i="52"/>
  <c r="AN14" i="52"/>
  <c r="AM14" i="52"/>
  <c r="AL14" i="52"/>
  <c r="AK14" i="52"/>
  <c r="AJ14" i="52"/>
  <c r="AN13" i="52"/>
  <c r="AM13" i="52"/>
  <c r="AL13" i="52"/>
  <c r="AK13" i="52"/>
  <c r="AJ13" i="52"/>
  <c r="AN12" i="52"/>
  <c r="AM12" i="52"/>
  <c r="AL12" i="52"/>
  <c r="AK12" i="52"/>
  <c r="AJ12" i="52"/>
  <c r="AN11" i="52"/>
  <c r="AM11" i="52"/>
  <c r="AL11" i="52"/>
  <c r="AK11" i="52"/>
  <c r="AJ11" i="52"/>
  <c r="AN10" i="52"/>
  <c r="AM10" i="52"/>
  <c r="AL10" i="52"/>
  <c r="AK10" i="52"/>
  <c r="AJ10" i="52"/>
  <c r="AN9" i="52"/>
  <c r="AM9" i="52"/>
  <c r="AL9" i="52"/>
  <c r="AK9" i="52"/>
  <c r="AJ9" i="52"/>
  <c r="AN8" i="52"/>
  <c r="AM8" i="52"/>
  <c r="AL8" i="52"/>
  <c r="AK8" i="52"/>
  <c r="AJ8" i="52"/>
  <c r="AN7" i="52"/>
  <c r="AM7" i="52"/>
  <c r="AL7" i="52"/>
  <c r="AK7" i="52"/>
  <c r="AJ7" i="52"/>
  <c r="AN6" i="52"/>
  <c r="AM6" i="52"/>
  <c r="AL6" i="52"/>
  <c r="AK6" i="52"/>
  <c r="AJ6" i="52"/>
  <c r="AN5" i="52"/>
  <c r="AM5" i="52"/>
  <c r="AL5" i="52"/>
  <c r="AK5" i="52"/>
  <c r="AJ5" i="52"/>
  <c r="AN4" i="52"/>
  <c r="AM4" i="52"/>
  <c r="AL4" i="52"/>
  <c r="AK4" i="52"/>
  <c r="AJ4" i="52"/>
  <c r="AN3" i="52"/>
  <c r="AM3" i="52"/>
  <c r="AL3" i="52"/>
  <c r="AK3" i="52"/>
  <c r="AJ3" i="52"/>
  <c r="AE223" i="52"/>
  <c r="R223" i="52"/>
  <c r="M223" i="52"/>
  <c r="AE222" i="52"/>
  <c r="M222" i="52"/>
  <c r="AE221" i="52"/>
  <c r="M221" i="52"/>
  <c r="AE220" i="52"/>
  <c r="M220" i="52"/>
  <c r="AE219" i="52"/>
  <c r="M219" i="52"/>
  <c r="AE218" i="52"/>
  <c r="M218" i="52"/>
  <c r="AE217" i="52"/>
  <c r="M217" i="52"/>
  <c r="AE216" i="52"/>
  <c r="M216" i="52"/>
  <c r="AE215" i="52"/>
  <c r="M215" i="52"/>
  <c r="AE214" i="52"/>
  <c r="M214" i="52"/>
  <c r="AE213" i="52"/>
  <c r="R213" i="52"/>
  <c r="M213" i="52"/>
  <c r="AE212" i="52"/>
  <c r="M212" i="52"/>
  <c r="AE211" i="52"/>
  <c r="M211" i="52"/>
  <c r="AE210" i="52"/>
  <c r="M210" i="52"/>
  <c r="AE209" i="52"/>
  <c r="M209" i="52"/>
  <c r="AE208" i="52"/>
  <c r="M208" i="52"/>
  <c r="AE207" i="52"/>
  <c r="M207" i="52"/>
  <c r="AE206" i="52"/>
  <c r="M206" i="52"/>
  <c r="AE205" i="52"/>
  <c r="M205" i="52"/>
  <c r="AE204" i="52"/>
  <c r="M204" i="52"/>
  <c r="AE203" i="52"/>
  <c r="M203" i="52"/>
  <c r="AE202" i="52"/>
  <c r="R202" i="52"/>
  <c r="M202" i="52"/>
  <c r="AE201" i="52"/>
  <c r="M201" i="52"/>
  <c r="AE200" i="52"/>
  <c r="M200" i="52"/>
  <c r="AE199" i="52"/>
  <c r="M199" i="52"/>
  <c r="AE198" i="52"/>
  <c r="M198" i="52"/>
  <c r="AE197" i="52"/>
  <c r="M197" i="52"/>
  <c r="AE196" i="52"/>
  <c r="M196" i="52"/>
  <c r="AE195" i="52"/>
  <c r="M195" i="52"/>
  <c r="AE194" i="52"/>
  <c r="M194" i="52"/>
  <c r="AE193" i="52"/>
  <c r="M193" i="52"/>
  <c r="AE192" i="52"/>
  <c r="R192" i="52"/>
  <c r="M192" i="52"/>
  <c r="AE191" i="52"/>
  <c r="M191" i="52"/>
  <c r="AE190" i="52"/>
  <c r="M190" i="52"/>
  <c r="AE189" i="52"/>
  <c r="M189" i="52"/>
  <c r="AE188" i="52"/>
  <c r="M188" i="52"/>
  <c r="AE187" i="52"/>
  <c r="M187" i="52"/>
  <c r="AE186" i="52"/>
  <c r="M186" i="52"/>
  <c r="AE185" i="52"/>
  <c r="M185" i="52"/>
  <c r="AE184" i="52"/>
  <c r="M184" i="52"/>
  <c r="AE183" i="52"/>
  <c r="M183" i="52"/>
  <c r="AE182" i="52"/>
  <c r="R182" i="52"/>
  <c r="M182" i="52"/>
  <c r="AE181" i="52"/>
  <c r="M181" i="52"/>
  <c r="AE180" i="52"/>
  <c r="M180" i="52"/>
  <c r="AE179" i="52"/>
  <c r="M179" i="52"/>
  <c r="AE178" i="52"/>
  <c r="M178" i="52"/>
  <c r="AE177" i="52"/>
  <c r="M177" i="52"/>
  <c r="AE176" i="52"/>
  <c r="M176" i="52"/>
  <c r="AE175" i="52"/>
  <c r="M175" i="52"/>
  <c r="AE174" i="52"/>
  <c r="M174" i="52"/>
  <c r="AE173" i="52"/>
  <c r="M173" i="52"/>
  <c r="AE172" i="52"/>
  <c r="R172" i="52"/>
  <c r="M172" i="52"/>
  <c r="AE171" i="52"/>
  <c r="M171" i="52"/>
  <c r="AE170" i="52"/>
  <c r="M170" i="52"/>
  <c r="AE169" i="52"/>
  <c r="M169" i="52"/>
  <c r="AE168" i="52"/>
  <c r="M168" i="52"/>
  <c r="AE167" i="52"/>
  <c r="M167" i="52"/>
  <c r="AE166" i="52"/>
  <c r="M166" i="52"/>
  <c r="AE165" i="52"/>
  <c r="M165" i="52"/>
  <c r="AE164" i="52"/>
  <c r="M164" i="52"/>
  <c r="AE163" i="52"/>
  <c r="R163" i="52"/>
  <c r="M163" i="52"/>
  <c r="AE162" i="52"/>
  <c r="M162" i="52"/>
  <c r="AE161" i="52"/>
  <c r="M161" i="52"/>
  <c r="AE160" i="52"/>
  <c r="M160" i="52"/>
  <c r="AE159" i="52"/>
  <c r="M159" i="52"/>
  <c r="AE158" i="52"/>
  <c r="M158" i="52"/>
  <c r="AE157" i="52"/>
  <c r="M157" i="52"/>
  <c r="AE156" i="52"/>
  <c r="M156" i="52"/>
  <c r="AE155" i="52"/>
  <c r="M155" i="52"/>
  <c r="AE154" i="52"/>
  <c r="M154" i="52"/>
  <c r="AE153" i="52"/>
  <c r="R153" i="52"/>
  <c r="M153" i="52"/>
  <c r="AE152" i="52"/>
  <c r="M152" i="52"/>
  <c r="AE151" i="52"/>
  <c r="M151" i="52"/>
  <c r="AE150" i="52"/>
  <c r="M150" i="52"/>
  <c r="AE149" i="52"/>
  <c r="M149" i="52"/>
  <c r="AE148" i="52"/>
  <c r="M148" i="52"/>
  <c r="AE147" i="52"/>
  <c r="M147" i="52"/>
  <c r="AE146" i="52"/>
  <c r="M146" i="52"/>
  <c r="AE145" i="52"/>
  <c r="M145" i="52"/>
  <c r="AE144" i="52"/>
  <c r="M144" i="52"/>
  <c r="AE143" i="52"/>
  <c r="R143" i="52"/>
  <c r="M143" i="52"/>
  <c r="AE142" i="52"/>
  <c r="M142" i="52"/>
  <c r="AE141" i="52"/>
  <c r="M141" i="52"/>
  <c r="AE140" i="52"/>
  <c r="M140" i="52"/>
  <c r="AE139" i="52"/>
  <c r="M139" i="52"/>
  <c r="AE138" i="52"/>
  <c r="M138" i="52"/>
  <c r="AE137" i="52"/>
  <c r="M137" i="52"/>
  <c r="AE136" i="52"/>
  <c r="M136" i="52"/>
  <c r="AE135" i="52"/>
  <c r="M135" i="52"/>
  <c r="AE134" i="52"/>
  <c r="M134" i="52"/>
  <c r="AE133" i="52"/>
  <c r="R133" i="52"/>
  <c r="M133" i="52"/>
  <c r="AE132" i="52"/>
  <c r="M132" i="52"/>
  <c r="AE131" i="52"/>
  <c r="M131" i="52"/>
  <c r="AE130" i="52"/>
  <c r="M130" i="52"/>
  <c r="AE129" i="52"/>
  <c r="M129" i="52"/>
  <c r="AE128" i="52"/>
  <c r="M128" i="52"/>
  <c r="AE127" i="52"/>
  <c r="M127" i="52"/>
  <c r="AE126" i="52"/>
  <c r="M126" i="52"/>
  <c r="AE125" i="52"/>
  <c r="M125" i="52"/>
  <c r="AE124" i="52"/>
  <c r="M124" i="52"/>
  <c r="AE123" i="52"/>
  <c r="M123" i="52"/>
  <c r="AE122" i="52"/>
  <c r="R122" i="52"/>
  <c r="M122" i="52"/>
  <c r="AE121" i="52"/>
  <c r="M121" i="52"/>
  <c r="AE120" i="52"/>
  <c r="M120" i="52"/>
  <c r="AE119" i="52"/>
  <c r="M119" i="52"/>
  <c r="AE118" i="52"/>
  <c r="M118" i="52"/>
  <c r="AE117" i="52"/>
  <c r="M117" i="52"/>
  <c r="AE116" i="52"/>
  <c r="M116" i="52"/>
  <c r="AE115" i="52"/>
  <c r="M115" i="52"/>
  <c r="AE114" i="52"/>
  <c r="M114" i="52"/>
  <c r="AE113" i="52"/>
  <c r="R113" i="52"/>
  <c r="M113" i="52"/>
  <c r="AE112" i="52"/>
  <c r="M112" i="52"/>
  <c r="AE111" i="52"/>
  <c r="M111" i="52"/>
  <c r="AE110" i="52"/>
  <c r="M110" i="52"/>
  <c r="AE109" i="52"/>
  <c r="M109" i="52"/>
  <c r="AE108" i="52"/>
  <c r="M108" i="52"/>
  <c r="AE107" i="52"/>
  <c r="M107" i="52"/>
  <c r="AE106" i="52"/>
  <c r="M106" i="52"/>
  <c r="AE105" i="52"/>
  <c r="M105" i="52"/>
  <c r="AE104" i="52"/>
  <c r="M104" i="52"/>
  <c r="AE103" i="52"/>
  <c r="R103" i="52"/>
  <c r="M103" i="52"/>
  <c r="AE102" i="52"/>
  <c r="M102" i="52"/>
  <c r="AE101" i="52"/>
  <c r="M101" i="52"/>
  <c r="AE100" i="52"/>
  <c r="M100" i="52"/>
  <c r="AE99" i="52"/>
  <c r="M99" i="52"/>
  <c r="AE98" i="52"/>
  <c r="M98" i="52"/>
  <c r="AE97" i="52"/>
  <c r="M97" i="52"/>
  <c r="AE96" i="52"/>
  <c r="M96" i="52"/>
  <c r="AE95" i="52"/>
  <c r="M95" i="52"/>
  <c r="AE94" i="52"/>
  <c r="M94" i="52"/>
  <c r="AE93" i="52"/>
  <c r="R93" i="52"/>
  <c r="M93" i="52"/>
  <c r="AE92" i="52"/>
  <c r="M92" i="52"/>
  <c r="AE91" i="52"/>
  <c r="M91" i="52"/>
  <c r="AE90" i="52"/>
  <c r="M90" i="52"/>
  <c r="AE89" i="52"/>
  <c r="M89" i="52"/>
  <c r="AE88" i="52"/>
  <c r="M88" i="52"/>
  <c r="AE87" i="52"/>
  <c r="M87" i="52"/>
  <c r="AE86" i="52"/>
  <c r="M86" i="52"/>
  <c r="AE85" i="52"/>
  <c r="M85" i="52"/>
  <c r="AE84" i="52"/>
  <c r="M84" i="52"/>
  <c r="AE83" i="52"/>
  <c r="M83" i="52"/>
  <c r="AE82" i="52"/>
  <c r="R82" i="52"/>
  <c r="M82" i="52"/>
  <c r="AE81" i="52"/>
  <c r="M81" i="52"/>
  <c r="AE80" i="52"/>
  <c r="M80" i="52"/>
  <c r="AE79" i="52"/>
  <c r="M79" i="52"/>
  <c r="AE78" i="52"/>
  <c r="M78" i="52"/>
  <c r="AE77" i="52"/>
  <c r="M77" i="52"/>
  <c r="AE76" i="52"/>
  <c r="M76" i="52"/>
  <c r="AE75" i="52"/>
  <c r="M75" i="52"/>
  <c r="AE74" i="52"/>
  <c r="M74" i="52"/>
  <c r="AE73" i="52"/>
  <c r="R73" i="52"/>
  <c r="M73" i="52"/>
  <c r="AE72" i="52"/>
  <c r="M72" i="52"/>
  <c r="AE71" i="52"/>
  <c r="M71" i="52"/>
  <c r="AE70" i="52"/>
  <c r="M70" i="52"/>
  <c r="AE69" i="52"/>
  <c r="M69" i="52"/>
  <c r="AE68" i="52"/>
  <c r="M68" i="52"/>
  <c r="AE67" i="52"/>
  <c r="M67" i="52"/>
  <c r="AE66" i="52"/>
  <c r="M66" i="52"/>
  <c r="AE65" i="52"/>
  <c r="M65" i="52"/>
  <c r="AE64" i="52"/>
  <c r="M64" i="52"/>
  <c r="AE63" i="52"/>
  <c r="M63" i="52"/>
  <c r="AE62" i="52"/>
  <c r="R62" i="52"/>
  <c r="M62" i="52"/>
  <c r="AE61" i="52"/>
  <c r="M61" i="52"/>
  <c r="AE60" i="52"/>
  <c r="M60" i="52"/>
  <c r="AE59" i="52"/>
  <c r="M59" i="52"/>
  <c r="AE58" i="52"/>
  <c r="M58" i="52"/>
  <c r="AE57" i="52"/>
  <c r="M57" i="52"/>
  <c r="AE56" i="52"/>
  <c r="M56" i="52"/>
  <c r="AE55" i="52"/>
  <c r="M55" i="52"/>
  <c r="AE54" i="52"/>
  <c r="M54" i="52"/>
  <c r="AE53" i="52"/>
  <c r="M53" i="52"/>
  <c r="AE52" i="52"/>
  <c r="R52" i="52"/>
  <c r="M52" i="52"/>
  <c r="AE51" i="52"/>
  <c r="M51" i="52"/>
  <c r="AE50" i="52"/>
  <c r="M50" i="52"/>
  <c r="AE49" i="52"/>
  <c r="M49" i="52"/>
  <c r="AE48" i="52"/>
  <c r="M48" i="52"/>
  <c r="AE47" i="52"/>
  <c r="M47" i="52"/>
  <c r="AE46" i="52"/>
  <c r="M46" i="52"/>
  <c r="AE45" i="52"/>
  <c r="M45" i="52"/>
  <c r="AE44" i="52"/>
  <c r="M44" i="52"/>
  <c r="AE43" i="52"/>
  <c r="M43" i="52"/>
  <c r="AE42" i="52"/>
  <c r="R42" i="52"/>
  <c r="M42" i="52"/>
  <c r="AE41" i="52"/>
  <c r="M41" i="52"/>
  <c r="AE40" i="52"/>
  <c r="M40" i="52"/>
  <c r="AE39" i="52"/>
  <c r="M39" i="52"/>
  <c r="AE38" i="52"/>
  <c r="M38" i="52"/>
  <c r="AE37" i="52"/>
  <c r="M37" i="52"/>
  <c r="AE36" i="52"/>
  <c r="M36" i="52"/>
  <c r="AE35" i="52"/>
  <c r="M35" i="52"/>
  <c r="AE34" i="52"/>
  <c r="M34" i="52"/>
  <c r="AE33" i="52"/>
  <c r="M33" i="52"/>
  <c r="AE32" i="52"/>
  <c r="R32" i="52"/>
  <c r="M32" i="52"/>
  <c r="AE31" i="52"/>
  <c r="M31" i="52"/>
  <c r="AE30" i="52"/>
  <c r="M30" i="52"/>
  <c r="AE29" i="52"/>
  <c r="M29" i="52"/>
  <c r="AE28" i="52"/>
  <c r="M28" i="52"/>
  <c r="AE27" i="52"/>
  <c r="M27" i="52"/>
  <c r="AE26" i="52"/>
  <c r="M26" i="52"/>
  <c r="AE25" i="52"/>
  <c r="M25" i="52"/>
  <c r="AE24" i="52"/>
  <c r="M24" i="52"/>
  <c r="AE23" i="52"/>
  <c r="M23" i="52"/>
  <c r="AE22" i="52"/>
  <c r="M22" i="52"/>
  <c r="AE21" i="52"/>
  <c r="M21" i="52"/>
  <c r="AE20" i="52"/>
  <c r="R20" i="52"/>
  <c r="M20" i="52"/>
  <c r="AE19" i="52"/>
  <c r="M19" i="52"/>
  <c r="AE18" i="52"/>
  <c r="M18" i="52"/>
  <c r="AE17" i="52"/>
  <c r="M17" i="52"/>
  <c r="AE16" i="52"/>
  <c r="M16" i="52"/>
  <c r="AE15" i="52"/>
  <c r="M15" i="52"/>
  <c r="AE14" i="52"/>
  <c r="M14" i="52"/>
  <c r="AE13" i="52"/>
  <c r="M13" i="52"/>
  <c r="AE12" i="52"/>
  <c r="M12" i="52"/>
  <c r="AE11" i="52"/>
  <c r="M11" i="52"/>
  <c r="AE10" i="52"/>
  <c r="R10" i="52"/>
  <c r="M10" i="52"/>
  <c r="AE9" i="52"/>
  <c r="M9" i="52"/>
  <c r="AE8" i="52"/>
  <c r="M8" i="52"/>
  <c r="AE7" i="52"/>
  <c r="M7" i="52"/>
  <c r="AE6" i="52"/>
  <c r="M6" i="52"/>
  <c r="AE5" i="52"/>
  <c r="M5" i="52"/>
  <c r="AE4" i="52"/>
  <c r="M4" i="52"/>
  <c r="AE3" i="52"/>
  <c r="M3" i="52"/>
  <c r="X945" i="25" l="1"/>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X2" i="25"/>
  <c r="O98" i="48"/>
  <c r="M98" i="48"/>
  <c r="O63" i="48"/>
  <c r="O107" i="48"/>
  <c r="O123" i="48"/>
  <c r="M75" i="48"/>
  <c r="M63" i="48"/>
  <c r="M123" i="48"/>
  <c r="M107" i="48"/>
  <c r="K63" i="48"/>
  <c r="K71" i="48"/>
  <c r="K98" i="48"/>
  <c r="I98" i="48"/>
  <c r="E168" i="48"/>
  <c r="H168" i="48"/>
  <c r="E167" i="48"/>
  <c r="E169" i="48"/>
  <c r="H169" i="48"/>
  <c r="E165" i="48"/>
  <c r="H165" i="48"/>
  <c r="E164" i="48"/>
  <c r="E166" i="48"/>
  <c r="H166" i="48"/>
  <c r="E162" i="48"/>
  <c r="E161" i="48"/>
  <c r="E62" i="48"/>
  <c r="E158" i="48"/>
  <c r="E157" i="48"/>
  <c r="H157" i="48"/>
  <c r="E159" i="48"/>
  <c r="G187" i="48"/>
  <c r="F187" i="48"/>
  <c r="G186" i="48"/>
  <c r="F186" i="48"/>
  <c r="E186" i="48"/>
  <c r="G185" i="48"/>
  <c r="F185" i="48"/>
  <c r="E185" i="48"/>
  <c r="G184" i="48"/>
  <c r="F184" i="48"/>
  <c r="E184" i="48"/>
  <c r="E183" i="48"/>
  <c r="H183" i="48"/>
  <c r="H182" i="48"/>
  <c r="H181" i="48"/>
  <c r="E180" i="48"/>
  <c r="H180" i="48"/>
  <c r="H179" i="48"/>
  <c r="E178" i="48"/>
  <c r="H178" i="48" s="1"/>
  <c r="H177" i="48"/>
  <c r="H176" i="48"/>
  <c r="E175" i="48"/>
  <c r="H175" i="48" s="1"/>
  <c r="H174" i="48"/>
  <c r="H173" i="48"/>
  <c r="E172" i="48"/>
  <c r="H172" i="48" s="1"/>
  <c r="H171" i="48"/>
  <c r="H170" i="48"/>
  <c r="H167" i="48"/>
  <c r="E163" i="48"/>
  <c r="H163" i="48"/>
  <c r="H162" i="48"/>
  <c r="H161" i="48"/>
  <c r="G52" i="48"/>
  <c r="F52" i="48"/>
  <c r="G51" i="48"/>
  <c r="F51" i="48"/>
  <c r="G50" i="48"/>
  <c r="F50" i="48"/>
  <c r="G49" i="48"/>
  <c r="F49" i="48"/>
  <c r="E51" i="48"/>
  <c r="E50" i="48"/>
  <c r="E49" i="48"/>
  <c r="H47" i="48"/>
  <c r="H46" i="48"/>
  <c r="H44" i="48"/>
  <c r="H42" i="48"/>
  <c r="H41" i="48"/>
  <c r="H39" i="48"/>
  <c r="H38" i="48"/>
  <c r="H36" i="48"/>
  <c r="H35" i="48"/>
  <c r="H33" i="48"/>
  <c r="H32" i="48"/>
  <c r="H30" i="48"/>
  <c r="H29" i="48"/>
  <c r="H27" i="48"/>
  <c r="H26" i="48"/>
  <c r="H24" i="48"/>
  <c r="H186" i="48" s="1"/>
  <c r="H51" i="48"/>
  <c r="H23" i="48"/>
  <c r="H185" i="48" s="1"/>
  <c r="H50" i="48"/>
  <c r="H22" i="48"/>
  <c r="H184" i="48" s="1"/>
  <c r="E45" i="48"/>
  <c r="H45" i="48"/>
  <c r="E48" i="48"/>
  <c r="H48" i="48"/>
  <c r="E43" i="48"/>
  <c r="H43" i="48"/>
  <c r="E40" i="48"/>
  <c r="H40" i="48"/>
  <c r="E37" i="48"/>
  <c r="H37" i="48"/>
  <c r="E34" i="48"/>
  <c r="H34" i="48"/>
  <c r="E31" i="48"/>
  <c r="H31" i="48"/>
  <c r="E28" i="48"/>
  <c r="E25" i="48"/>
  <c r="E187" i="48" s="1"/>
  <c r="H25" i="48"/>
  <c r="AL1" i="44"/>
  <c r="AK1" i="44"/>
  <c r="AJ1" i="44"/>
  <c r="AN1" i="52"/>
  <c r="AM1" i="52"/>
  <c r="AL1" i="52"/>
  <c r="AK1" i="52"/>
  <c r="AJ1" i="52"/>
  <c r="H164" i="48"/>
  <c r="H158" i="48"/>
  <c r="E160" i="48"/>
  <c r="H160" i="48"/>
  <c r="H159" i="48"/>
  <c r="H49" i="48"/>
  <c r="E52" i="48"/>
  <c r="H28" i="48"/>
  <c r="H52" i="48"/>
  <c r="D7" i="49"/>
  <c r="C7" i="49"/>
  <c r="E7" i="49"/>
  <c r="C6" i="49"/>
  <c r="G5" i="49"/>
  <c r="H122" i="48"/>
  <c r="E108" i="48"/>
  <c r="O112" i="48"/>
  <c r="M112" i="48"/>
  <c r="K112" i="48"/>
  <c r="I112" i="48"/>
  <c r="G112" i="48"/>
  <c r="F112" i="48"/>
  <c r="E112" i="48"/>
  <c r="H111" i="48"/>
  <c r="P111" i="48"/>
  <c r="H110" i="48"/>
  <c r="H109" i="48"/>
  <c r="Q109" i="48"/>
  <c r="H139" i="48"/>
  <c r="J139" i="48"/>
  <c r="H135" i="48"/>
  <c r="P135" i="48"/>
  <c r="H134" i="48"/>
  <c r="J134" i="48"/>
  <c r="H133" i="48"/>
  <c r="L133" i="48"/>
  <c r="H131" i="48"/>
  <c r="L131" i="48"/>
  <c r="H130" i="48"/>
  <c r="H129" i="48"/>
  <c r="H127" i="48"/>
  <c r="Q127" i="48"/>
  <c r="R127" i="48"/>
  <c r="H123" i="48"/>
  <c r="P123" i="48"/>
  <c r="Q122" i="48"/>
  <c r="H121" i="48"/>
  <c r="N121" i="48"/>
  <c r="H119" i="48"/>
  <c r="Q119" i="48"/>
  <c r="H118" i="48"/>
  <c r="N118" i="48"/>
  <c r="H117" i="48"/>
  <c r="P117" i="48"/>
  <c r="H115" i="48"/>
  <c r="L115" i="48"/>
  <c r="H114" i="48"/>
  <c r="L114" i="48"/>
  <c r="H113" i="48"/>
  <c r="L113" i="48"/>
  <c r="H107" i="48"/>
  <c r="H105" i="48"/>
  <c r="Q105" i="48"/>
  <c r="R105" i="48"/>
  <c r="H103" i="48"/>
  <c r="Q103" i="48"/>
  <c r="R103" i="48"/>
  <c r="H102" i="48"/>
  <c r="Q102" i="48"/>
  <c r="H101" i="48"/>
  <c r="L101" i="48"/>
  <c r="H99" i="48"/>
  <c r="H98" i="48"/>
  <c r="L98" i="48"/>
  <c r="H97" i="48"/>
  <c r="P97" i="48"/>
  <c r="H95" i="48"/>
  <c r="L95" i="48"/>
  <c r="H91" i="48"/>
  <c r="H90" i="48"/>
  <c r="P90" i="48"/>
  <c r="H89" i="48"/>
  <c r="P89" i="48"/>
  <c r="H87" i="48"/>
  <c r="N87" i="48"/>
  <c r="H86" i="48"/>
  <c r="N86" i="48"/>
  <c r="H85" i="48"/>
  <c r="N85" i="48" s="1"/>
  <c r="Q85" i="48"/>
  <c r="H83" i="48"/>
  <c r="J83" i="48"/>
  <c r="H82" i="48"/>
  <c r="H81" i="48"/>
  <c r="H79" i="48"/>
  <c r="N79" i="48"/>
  <c r="H75" i="48"/>
  <c r="P75" i="48"/>
  <c r="H74" i="48"/>
  <c r="H73" i="48"/>
  <c r="H71" i="48"/>
  <c r="H67" i="48"/>
  <c r="L67" i="48"/>
  <c r="H66" i="48"/>
  <c r="H65" i="48"/>
  <c r="H63" i="48"/>
  <c r="H59" i="48"/>
  <c r="P127" i="48"/>
  <c r="P101" i="48"/>
  <c r="G140" i="48"/>
  <c r="E140" i="48"/>
  <c r="O136" i="48"/>
  <c r="M136" i="48"/>
  <c r="K136" i="48"/>
  <c r="I136" i="48"/>
  <c r="G136" i="48"/>
  <c r="F136" i="48"/>
  <c r="E136" i="48"/>
  <c r="G132" i="48"/>
  <c r="F132" i="48"/>
  <c r="E132" i="48"/>
  <c r="F128" i="48"/>
  <c r="E128" i="48"/>
  <c r="O124" i="48"/>
  <c r="M124" i="48"/>
  <c r="K124" i="48"/>
  <c r="I124" i="48"/>
  <c r="G124" i="48"/>
  <c r="F124" i="48"/>
  <c r="E124" i="48"/>
  <c r="O120" i="48"/>
  <c r="M120" i="48"/>
  <c r="K120" i="48"/>
  <c r="I120" i="48"/>
  <c r="G120" i="48"/>
  <c r="F120" i="48"/>
  <c r="E120" i="48"/>
  <c r="O116" i="48"/>
  <c r="M116" i="48"/>
  <c r="K116" i="48"/>
  <c r="I116" i="48"/>
  <c r="G116" i="48"/>
  <c r="F116" i="48"/>
  <c r="E116" i="48"/>
  <c r="O108" i="48"/>
  <c r="M108" i="48"/>
  <c r="K108" i="48"/>
  <c r="I108" i="48"/>
  <c r="G108" i="48"/>
  <c r="F108" i="48"/>
  <c r="O104" i="48"/>
  <c r="M104" i="48"/>
  <c r="K104" i="48"/>
  <c r="I104" i="48"/>
  <c r="G104" i="48"/>
  <c r="F104" i="48"/>
  <c r="E104" i="48"/>
  <c r="G100" i="48"/>
  <c r="F100" i="48"/>
  <c r="E100" i="48"/>
  <c r="O96" i="48"/>
  <c r="M96" i="48"/>
  <c r="K96" i="48"/>
  <c r="I96" i="48"/>
  <c r="F96" i="48"/>
  <c r="E96" i="48"/>
  <c r="G92" i="48"/>
  <c r="F92" i="48"/>
  <c r="E92" i="48"/>
  <c r="O88" i="48"/>
  <c r="M88" i="48"/>
  <c r="K88" i="48"/>
  <c r="I88" i="48"/>
  <c r="G88" i="48"/>
  <c r="F88" i="48"/>
  <c r="E88" i="48"/>
  <c r="G84" i="48"/>
  <c r="F84" i="48"/>
  <c r="E84" i="48"/>
  <c r="F80" i="48"/>
  <c r="E80" i="48"/>
  <c r="G76" i="48"/>
  <c r="F76" i="48"/>
  <c r="E76" i="48"/>
  <c r="F72" i="48"/>
  <c r="E72" i="48"/>
  <c r="G68" i="48"/>
  <c r="F68" i="48"/>
  <c r="E68" i="48"/>
  <c r="F64" i="48"/>
  <c r="E64" i="48"/>
  <c r="F60" i="48"/>
  <c r="E60" i="48"/>
  <c r="E143" i="48"/>
  <c r="E142" i="48"/>
  <c r="E141" i="48"/>
  <c r="J127" i="48"/>
  <c r="J102" i="48"/>
  <c r="L97" i="48"/>
  <c r="L103" i="48"/>
  <c r="N102" i="48"/>
  <c r="L121" i="48"/>
  <c r="J101" i="48"/>
  <c r="L127" i="48"/>
  <c r="J103" i="48"/>
  <c r="N101" i="48"/>
  <c r="H76" i="48"/>
  <c r="Q63" i="48"/>
  <c r="R63" i="48"/>
  <c r="P63" i="48"/>
  <c r="N63" i="48"/>
  <c r="L63" i="48"/>
  <c r="J63" i="48"/>
  <c r="L71" i="48"/>
  <c r="N71" i="48"/>
  <c r="P71" i="48"/>
  <c r="N110" i="48"/>
  <c r="Q110" i="48"/>
  <c r="J107" i="48"/>
  <c r="J59" i="48"/>
  <c r="J122" i="48"/>
  <c r="L122" i="48"/>
  <c r="H106" i="48"/>
  <c r="P105" i="48"/>
  <c r="L105" i="48"/>
  <c r="J105" i="48"/>
  <c r="N105" i="48"/>
  <c r="N90" i="48"/>
  <c r="N97" i="48"/>
  <c r="P133" i="48"/>
  <c r="Q97" i="48"/>
  <c r="R97" i="48"/>
  <c r="H104" i="48"/>
  <c r="L104" i="48"/>
  <c r="Q101" i="48"/>
  <c r="R101" i="48"/>
  <c r="J135" i="48"/>
  <c r="L117" i="48"/>
  <c r="N133" i="48"/>
  <c r="J75" i="48"/>
  <c r="J121" i="48"/>
  <c r="L102" i="48"/>
  <c r="N115" i="48"/>
  <c r="Q115" i="48"/>
  <c r="R115" i="48"/>
  <c r="J114" i="48"/>
  <c r="H136" i="48"/>
  <c r="N136" i="48"/>
  <c r="H132" i="48"/>
  <c r="H143" i="48"/>
  <c r="Q121" i="48"/>
  <c r="R121" i="48"/>
  <c r="L107" i="48"/>
  <c r="N122" i="48"/>
  <c r="P121" i="48"/>
  <c r="Q79" i="48"/>
  <c r="R79" i="48"/>
  <c r="L111" i="48"/>
  <c r="J115" i="48"/>
  <c r="N117" i="48"/>
  <c r="P114" i="48"/>
  <c r="Q117" i="48"/>
  <c r="R117" i="48"/>
  <c r="J90" i="48"/>
  <c r="P115" i="48"/>
  <c r="J111" i="48"/>
  <c r="J97" i="48"/>
  <c r="N75" i="48"/>
  <c r="P122" i="48"/>
  <c r="Q131" i="48"/>
  <c r="R131" i="48"/>
  <c r="Q111" i="48"/>
  <c r="R111" i="48"/>
  <c r="L89" i="48"/>
  <c r="J133" i="48"/>
  <c r="Q133" i="48"/>
  <c r="R133" i="48"/>
  <c r="Q89" i="48"/>
  <c r="R89" i="48"/>
  <c r="Q95" i="48"/>
  <c r="R95" i="48"/>
  <c r="J117" i="48"/>
  <c r="H92" i="48"/>
  <c r="N114" i="48"/>
  <c r="P102" i="48"/>
  <c r="Q114" i="48"/>
  <c r="R114" i="48"/>
  <c r="P109" i="48"/>
  <c r="J109" i="48"/>
  <c r="L109" i="48"/>
  <c r="J110" i="48"/>
  <c r="L110" i="48"/>
  <c r="R109" i="48"/>
  <c r="P110" i="48"/>
  <c r="N109" i="48"/>
  <c r="R110" i="48"/>
  <c r="H112" i="48"/>
  <c r="P112" i="48"/>
  <c r="N111" i="48"/>
  <c r="E144" i="48"/>
  <c r="R122" i="48"/>
  <c r="R102" i="48"/>
  <c r="L135" i="48"/>
  <c r="N119" i="48"/>
  <c r="P118" i="48"/>
  <c r="N98" i="48"/>
  <c r="N127" i="48"/>
  <c r="R85" i="48"/>
  <c r="H124" i="48"/>
  <c r="J124" i="48"/>
  <c r="Q98" i="48"/>
  <c r="R98" i="48"/>
  <c r="Q118" i="48"/>
  <c r="Q134" i="48"/>
  <c r="R134" i="48"/>
  <c r="L59" i="48"/>
  <c r="L134" i="48"/>
  <c r="P98" i="48"/>
  <c r="Q67" i="48"/>
  <c r="R67" i="48"/>
  <c r="Q83" i="48"/>
  <c r="R83" i="48"/>
  <c r="Q135" i="48"/>
  <c r="R135" i="48"/>
  <c r="J118" i="48"/>
  <c r="N103" i="48"/>
  <c r="Q86" i="48"/>
  <c r="R86" i="48"/>
  <c r="L83" i="48"/>
  <c r="L118" i="48"/>
  <c r="N59" i="48"/>
  <c r="N134" i="48"/>
  <c r="P103" i="48"/>
  <c r="Q71" i="48"/>
  <c r="R71" i="48"/>
  <c r="Q87" i="48"/>
  <c r="R87" i="48"/>
  <c r="Q123" i="48"/>
  <c r="R123" i="48"/>
  <c r="Q139" i="48"/>
  <c r="R139" i="48"/>
  <c r="N135" i="48"/>
  <c r="H120" i="48"/>
  <c r="J120" i="48"/>
  <c r="N83" i="48"/>
  <c r="P134" i="48"/>
  <c r="Q90" i="48"/>
  <c r="J98" i="48"/>
  <c r="P59" i="48"/>
  <c r="Q59" i="48"/>
  <c r="Q75" i="48"/>
  <c r="R75" i="48"/>
  <c r="Q107" i="48"/>
  <c r="R107" i="48"/>
  <c r="H100" i="48"/>
  <c r="Q113" i="48"/>
  <c r="P104" i="48"/>
  <c r="P139" i="48"/>
  <c r="L139" i="48"/>
  <c r="N139" i="48"/>
  <c r="J131" i="48"/>
  <c r="N131" i="48"/>
  <c r="P131" i="48"/>
  <c r="N123" i="48"/>
  <c r="J123" i="48"/>
  <c r="L123" i="48"/>
  <c r="J119" i="48"/>
  <c r="R119" i="48"/>
  <c r="L119" i="48"/>
  <c r="P119" i="48"/>
  <c r="J113" i="48"/>
  <c r="P113" i="48"/>
  <c r="H116" i="48"/>
  <c r="J116" i="48"/>
  <c r="N113" i="48"/>
  <c r="P107" i="48"/>
  <c r="N107" i="48"/>
  <c r="J104" i="48"/>
  <c r="N95" i="48"/>
  <c r="P95" i="48"/>
  <c r="J95" i="48"/>
  <c r="N89" i="48"/>
  <c r="J89" i="48"/>
  <c r="L90" i="48"/>
  <c r="H88" i="48"/>
  <c r="J87" i="48"/>
  <c r="L85" i="48"/>
  <c r="P85" i="48"/>
  <c r="J85" i="48"/>
  <c r="L86" i="48"/>
  <c r="P86" i="48"/>
  <c r="J86" i="48"/>
  <c r="L87" i="48"/>
  <c r="P87" i="48"/>
  <c r="P83" i="48"/>
  <c r="H84" i="48"/>
  <c r="P79" i="48"/>
  <c r="L79" i="48"/>
  <c r="J79" i="48"/>
  <c r="L75" i="48"/>
  <c r="J71" i="48"/>
  <c r="H68" i="48"/>
  <c r="P67" i="48"/>
  <c r="N67" i="48"/>
  <c r="J67" i="48"/>
  <c r="G143" i="48"/>
  <c r="F143" i="48"/>
  <c r="N104" i="48"/>
  <c r="N120" i="48"/>
  <c r="J136" i="48"/>
  <c r="Q104" i="48"/>
  <c r="R104" i="48"/>
  <c r="L136" i="48"/>
  <c r="P136" i="48"/>
  <c r="P124" i="48"/>
  <c r="N106" i="48"/>
  <c r="L106" i="48"/>
  <c r="J106" i="48"/>
  <c r="H108" i="48"/>
  <c r="P106" i="48"/>
  <c r="Q106" i="48"/>
  <c r="R106" i="48"/>
  <c r="N124" i="48"/>
  <c r="L124" i="48"/>
  <c r="P120" i="48"/>
  <c r="L120" i="48"/>
  <c r="N112" i="48"/>
  <c r="L112" i="48"/>
  <c r="J112" i="48"/>
  <c r="Q112" i="48"/>
  <c r="R112" i="48"/>
  <c r="R90" i="48"/>
  <c r="Q120" i="48"/>
  <c r="R120" i="48"/>
  <c r="R118" i="48"/>
  <c r="Q124" i="48"/>
  <c r="R124" i="48"/>
  <c r="Q116" i="48"/>
  <c r="R116" i="48"/>
  <c r="R113" i="48"/>
  <c r="R59" i="48"/>
  <c r="Q88" i="48"/>
  <c r="R88" i="48"/>
  <c r="Q136" i="48"/>
  <c r="R136" i="48"/>
  <c r="L116" i="48"/>
  <c r="N116" i="48"/>
  <c r="P116" i="48"/>
  <c r="P88" i="48"/>
  <c r="L88" i="48"/>
  <c r="N88" i="48"/>
  <c r="J88" i="48"/>
  <c r="L108" i="48"/>
  <c r="P108" i="48"/>
  <c r="J108" i="48"/>
  <c r="N108" i="48"/>
  <c r="Q108" i="48"/>
  <c r="R108" i="48"/>
  <c r="AB33" i="2"/>
  <c r="AB32" i="2"/>
  <c r="AB31" i="2"/>
  <c r="AB30" i="2"/>
  <c r="AB29" i="2"/>
  <c r="AB28" i="2"/>
  <c r="AB27" i="2"/>
  <c r="AB26" i="2"/>
  <c r="AB25" i="2"/>
  <c r="AB24" i="2"/>
  <c r="AB23" i="2"/>
  <c r="AB22" i="2"/>
  <c r="AB21" i="2"/>
  <c r="AB20" i="2"/>
  <c r="AB19" i="2"/>
  <c r="AB18" i="2"/>
  <c r="AB17" i="2"/>
  <c r="AB16" i="2"/>
  <c r="AB15" i="2"/>
  <c r="AB14" i="2"/>
  <c r="AB13" i="2"/>
  <c r="AB12" i="2"/>
  <c r="AB11" i="2"/>
  <c r="AB10" i="2"/>
  <c r="AB9" i="2"/>
  <c r="AB8" i="2"/>
  <c r="AB7" i="2"/>
  <c r="AB6" i="2"/>
  <c r="C12" i="49"/>
  <c r="C13" i="49"/>
  <c r="C14" i="49"/>
  <c r="C15" i="49"/>
  <c r="AI1" i="44"/>
  <c r="AH1" i="44"/>
  <c r="AI1" i="52"/>
  <c r="E8" i="48"/>
  <c r="M10" i="48"/>
  <c r="C5" i="49"/>
  <c r="D5" i="49"/>
  <c r="E5" i="49"/>
  <c r="H5" i="49"/>
  <c r="K5" i="49"/>
  <c r="N5" i="49"/>
  <c r="D6" i="49"/>
  <c r="E6" i="49"/>
  <c r="H6" i="49"/>
  <c r="K6" i="49"/>
  <c r="N6" i="49"/>
  <c r="C8" i="49"/>
  <c r="D8" i="49"/>
  <c r="E8" i="49"/>
  <c r="H8" i="49"/>
  <c r="K8" i="49"/>
  <c r="N8" i="49"/>
  <c r="C9" i="49"/>
  <c r="D9" i="49"/>
  <c r="E9" i="49"/>
  <c r="H9" i="49"/>
  <c r="K9" i="49"/>
  <c r="N9" i="49"/>
  <c r="C10" i="49"/>
  <c r="D10" i="49"/>
  <c r="E10" i="49"/>
  <c r="H10" i="49"/>
  <c r="K10" i="49"/>
  <c r="N10" i="49"/>
  <c r="C11" i="49"/>
  <c r="D11" i="49"/>
  <c r="E11" i="49"/>
  <c r="H11" i="49"/>
  <c r="K11" i="49"/>
  <c r="N11" i="49"/>
  <c r="D12" i="49"/>
  <c r="E12" i="49"/>
  <c r="H12" i="49"/>
  <c r="K12" i="49"/>
  <c r="N12" i="49"/>
  <c r="D13" i="49"/>
  <c r="E13" i="49"/>
  <c r="H13" i="49"/>
  <c r="K13" i="49"/>
  <c r="N13" i="49"/>
  <c r="D14" i="49"/>
  <c r="E14" i="49"/>
  <c r="H14" i="49"/>
  <c r="K14" i="49"/>
  <c r="N14" i="49"/>
  <c r="D15" i="49"/>
  <c r="E15" i="49"/>
  <c r="H15" i="49"/>
  <c r="K15" i="49"/>
  <c r="N15" i="49"/>
  <c r="C16" i="49"/>
  <c r="D16" i="49"/>
  <c r="E16" i="49"/>
  <c r="F16" i="49"/>
  <c r="G16" i="49"/>
  <c r="H16" i="49"/>
  <c r="I16" i="49"/>
  <c r="J16" i="49"/>
  <c r="K16" i="49"/>
  <c r="L16" i="49"/>
  <c r="M16" i="49"/>
  <c r="N16" i="49"/>
  <c r="O12" i="48"/>
  <c r="O16" i="48" s="1"/>
  <c r="O11" i="48"/>
  <c r="O10" i="48"/>
  <c r="M12" i="48"/>
  <c r="M16" i="48" s="1"/>
  <c r="M11" i="48"/>
  <c r="K12" i="48"/>
  <c r="K16" i="48" s="1"/>
  <c r="K11" i="48"/>
  <c r="K10" i="48"/>
  <c r="I12" i="48"/>
  <c r="I16" i="48" s="1"/>
  <c r="I11" i="48"/>
  <c r="I10" i="48"/>
  <c r="G12" i="48"/>
  <c r="G16" i="48" s="1"/>
  <c r="E11" i="48"/>
  <c r="E10" i="48"/>
  <c r="O8" i="48"/>
  <c r="M8" i="48"/>
  <c r="N8" i="48" s="1"/>
  <c r="K8" i="48"/>
  <c r="I8" i="48"/>
  <c r="O7" i="48"/>
  <c r="M7" i="48"/>
  <c r="K7" i="48"/>
  <c r="I7" i="48"/>
  <c r="G7" i="48"/>
  <c r="E7" i="48"/>
  <c r="E12" i="48"/>
  <c r="E16" i="48" s="1"/>
  <c r="G11" i="48"/>
  <c r="G10" i="48"/>
  <c r="G8" i="48"/>
  <c r="AB5" i="2"/>
  <c r="F55" i="47"/>
  <c r="F54" i="47"/>
  <c r="F53" i="47"/>
  <c r="F52" i="47"/>
  <c r="F51" i="47"/>
  <c r="F50" i="47"/>
  <c r="F48" i="47"/>
  <c r="F47" i="47"/>
  <c r="F46" i="47"/>
  <c r="F45" i="47"/>
  <c r="F44" i="47"/>
  <c r="F43" i="47"/>
  <c r="E49" i="47"/>
  <c r="D49" i="47"/>
  <c r="F49" i="47"/>
  <c r="C49" i="47"/>
  <c r="E42" i="47"/>
  <c r="D42" i="47"/>
  <c r="F42" i="47"/>
  <c r="C42" i="47"/>
  <c r="D35" i="47"/>
  <c r="C35" i="47"/>
  <c r="F32" i="47"/>
  <c r="F34" i="47"/>
  <c r="F33" i="47"/>
  <c r="F31" i="47"/>
  <c r="F30" i="47"/>
  <c r="F29" i="47"/>
  <c r="E28" i="47"/>
  <c r="D28" i="47"/>
  <c r="C28" i="47"/>
  <c r="C57" i="47"/>
  <c r="F28" i="47"/>
  <c r="D57" i="47"/>
  <c r="D8" i="47"/>
  <c r="F16" i="47"/>
  <c r="E16" i="47"/>
  <c r="D16" i="47"/>
  <c r="F15" i="47"/>
  <c r="E15" i="47"/>
  <c r="D15" i="47"/>
  <c r="C15" i="47"/>
  <c r="C16" i="47"/>
  <c r="C8" i="47"/>
  <c r="E8" i="47"/>
  <c r="S60" i="46"/>
  <c r="R60" i="46"/>
  <c r="O60" i="46"/>
  <c r="N60" i="46"/>
  <c r="K60" i="46"/>
  <c r="J60" i="46"/>
  <c r="H60" i="46"/>
  <c r="F59" i="46"/>
  <c r="F58" i="46"/>
  <c r="F57" i="46"/>
  <c r="F56" i="46"/>
  <c r="D52" i="46"/>
  <c r="E52" i="46"/>
  <c r="D51" i="46"/>
  <c r="E51" i="46"/>
  <c r="D50" i="46"/>
  <c r="D49" i="46"/>
  <c r="E49" i="46"/>
  <c r="D48" i="46"/>
  <c r="E48" i="46"/>
  <c r="D47" i="46"/>
  <c r="E47" i="46"/>
  <c r="D46" i="46"/>
  <c r="D45" i="46"/>
  <c r="E45" i="46"/>
  <c r="D44" i="46"/>
  <c r="E44" i="46"/>
  <c r="D43" i="46"/>
  <c r="D42" i="46"/>
  <c r="D41" i="46"/>
  <c r="E41" i="46"/>
  <c r="D40" i="46"/>
  <c r="E40" i="46"/>
  <c r="D39" i="46"/>
  <c r="D38" i="46"/>
  <c r="D37" i="46"/>
  <c r="E37" i="46"/>
  <c r="D36" i="46"/>
  <c r="E36" i="46"/>
  <c r="D35" i="46"/>
  <c r="D34" i="46"/>
  <c r="D33" i="46"/>
  <c r="E33" i="46"/>
  <c r="D32" i="46"/>
  <c r="E32" i="46"/>
  <c r="D31" i="46"/>
  <c r="D30" i="46"/>
  <c r="C53" i="46"/>
  <c r="G30" i="46"/>
  <c r="Q53" i="46"/>
  <c r="P53" i="46"/>
  <c r="M53" i="46"/>
  <c r="L53" i="46"/>
  <c r="I53" i="46"/>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L26" i="46"/>
  <c r="I26" i="46"/>
  <c r="H26" i="46"/>
  <c r="D25" i="46"/>
  <c r="E25" i="46"/>
  <c r="D24" i="46"/>
  <c r="E24" i="46"/>
  <c r="D23" i="46"/>
  <c r="E23" i="46"/>
  <c r="D22" i="46"/>
  <c r="E22" i="46"/>
  <c r="D21" i="46"/>
  <c r="E21" i="46"/>
  <c r="D20" i="46"/>
  <c r="E20" i="46"/>
  <c r="D19" i="46"/>
  <c r="E19" i="46"/>
  <c r="D18" i="46"/>
  <c r="E18" i="46"/>
  <c r="D17" i="46"/>
  <c r="E17" i="46"/>
  <c r="D16" i="46"/>
  <c r="E16" i="46"/>
  <c r="D15" i="46"/>
  <c r="E15" i="46"/>
  <c r="D14" i="46"/>
  <c r="E14" i="46"/>
  <c r="D13" i="46"/>
  <c r="E13" i="46"/>
  <c r="D12" i="46"/>
  <c r="E12" i="46"/>
  <c r="D11" i="46"/>
  <c r="E11" i="46"/>
  <c r="D10" i="46"/>
  <c r="E10" i="46"/>
  <c r="D9" i="46"/>
  <c r="E9" i="46"/>
  <c r="D8" i="46"/>
  <c r="E8" i="46"/>
  <c r="D7" i="46"/>
  <c r="E7" i="46"/>
  <c r="D6" i="46"/>
  <c r="E6" i="46"/>
  <c r="D5" i="46"/>
  <c r="E5" i="46"/>
  <c r="D4" i="46"/>
  <c r="E4" i="46"/>
  <c r="D3" i="46"/>
  <c r="E3" i="46"/>
  <c r="G25" i="46"/>
  <c r="G24" i="46"/>
  <c r="G23" i="46"/>
  <c r="G22" i="46"/>
  <c r="G21" i="46"/>
  <c r="G20" i="46"/>
  <c r="G19" i="46"/>
  <c r="G18" i="46"/>
  <c r="G17" i="46"/>
  <c r="G16" i="46"/>
  <c r="G15" i="46"/>
  <c r="G14" i="46"/>
  <c r="G13" i="46"/>
  <c r="G12" i="46"/>
  <c r="G11" i="46"/>
  <c r="G10" i="46"/>
  <c r="G9" i="46"/>
  <c r="G8" i="46"/>
  <c r="G7" i="46"/>
  <c r="G6" i="46"/>
  <c r="G5" i="46"/>
  <c r="G4" i="46"/>
  <c r="G3" i="46"/>
  <c r="F26" i="46"/>
  <c r="D7" i="47"/>
  <c r="J25" i="46"/>
  <c r="J24" i="46"/>
  <c r="J23" i="46"/>
  <c r="J22" i="46"/>
  <c r="J21" i="46"/>
  <c r="J20" i="46"/>
  <c r="J19" i="46"/>
  <c r="J18" i="46"/>
  <c r="J17" i="46"/>
  <c r="J16" i="46"/>
  <c r="J15" i="46"/>
  <c r="J14" i="46"/>
  <c r="J13" i="46"/>
  <c r="J12" i="46"/>
  <c r="J11" i="46"/>
  <c r="J10" i="46"/>
  <c r="J9" i="46"/>
  <c r="J8" i="46"/>
  <c r="J7" i="46"/>
  <c r="J6" i="46"/>
  <c r="J5" i="46"/>
  <c r="J4" i="46"/>
  <c r="J3" i="46"/>
  <c r="C26" i="46"/>
  <c r="K26" i="46"/>
  <c r="N26" i="46"/>
  <c r="J53" i="46"/>
  <c r="R53" i="46"/>
  <c r="N53" i="46"/>
  <c r="F8" i="47"/>
  <c r="D10" i="47"/>
  <c r="R26" i="46"/>
  <c r="C7" i="47"/>
  <c r="E7" i="47"/>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c r="G53" i="46"/>
  <c r="K53" i="46"/>
  <c r="D26" i="46"/>
  <c r="E26" i="46"/>
  <c r="J26" i="46"/>
  <c r="C10" i="47"/>
  <c r="F7" i="47"/>
  <c r="L60" i="46"/>
  <c r="T57" i="46"/>
  <c r="Q58" i="46"/>
  <c r="T59" i="46"/>
  <c r="I59" i="46"/>
  <c r="P60" i="46"/>
  <c r="P59" i="46"/>
  <c r="U58" i="46"/>
  <c r="M58" i="46"/>
  <c r="U59" i="46"/>
  <c r="L59" i="46"/>
  <c r="G59" i="46"/>
  <c r="F10" i="47"/>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I60" i="46"/>
  <c r="Q60" i="46"/>
  <c r="M60" i="46"/>
  <c r="U60" i="46"/>
  <c r="H187" i="48" l="1"/>
  <c r="I15" i="48"/>
  <c r="H12" i="48"/>
  <c r="H148" i="48" s="1"/>
  <c r="J12" i="48"/>
  <c r="C18" i="47"/>
  <c r="C22" i="47" s="1"/>
  <c r="I13" i="48"/>
  <c r="K13" i="48"/>
  <c r="K19" i="48"/>
  <c r="P12" i="48"/>
  <c r="I14" i="48"/>
  <c r="N10" i="48"/>
  <c r="F18" i="47"/>
  <c r="F22" i="47" s="1"/>
  <c r="O15" i="48"/>
  <c r="O13" i="48"/>
  <c r="L10" i="48"/>
  <c r="P7" i="48"/>
  <c r="J10" i="48"/>
  <c r="G15" i="48"/>
  <c r="K15" i="48"/>
  <c r="E9" i="48"/>
  <c r="G14" i="48"/>
  <c r="E18" i="47"/>
  <c r="E20" i="47" s="1"/>
  <c r="L16" i="48"/>
  <c r="L11" i="48"/>
  <c r="H7" i="48"/>
  <c r="J7" i="48" s="1"/>
  <c r="I9" i="48"/>
  <c r="L7" i="48"/>
  <c r="M15" i="48"/>
  <c r="M13" i="48"/>
  <c r="N16" i="48"/>
  <c r="H10" i="48"/>
  <c r="Q10" i="48" s="1"/>
  <c r="R10" i="48" s="1"/>
  <c r="P16" i="48"/>
  <c r="P10" i="48"/>
  <c r="J16" i="48"/>
  <c r="M9" i="48"/>
  <c r="O9" i="48"/>
  <c r="D18" i="47"/>
  <c r="D20" i="47" s="1"/>
  <c r="L12" i="48"/>
  <c r="H16" i="48"/>
  <c r="Q16" i="48" s="1"/>
  <c r="R16" i="48" s="1"/>
  <c r="H8" i="48"/>
  <c r="Q8" i="48" s="1"/>
  <c r="R8" i="48" s="1"/>
  <c r="K14" i="48"/>
  <c r="N7" i="48"/>
  <c r="G13" i="48"/>
  <c r="M14" i="48"/>
  <c r="K9" i="48"/>
  <c r="P11" i="48"/>
  <c r="G9" i="48"/>
  <c r="E15" i="48"/>
  <c r="J11" i="48"/>
  <c r="H11" i="48"/>
  <c r="Q11" i="48" s="1"/>
  <c r="R11" i="48" s="1"/>
  <c r="N12" i="48"/>
  <c r="O14" i="48"/>
  <c r="L8" i="48"/>
  <c r="E13" i="48"/>
  <c r="E14" i="48"/>
  <c r="J8" i="48"/>
  <c r="P8" i="48"/>
  <c r="N11" i="48"/>
  <c r="I74" i="48"/>
  <c r="I65" i="48"/>
  <c r="O66" i="48"/>
  <c r="I130" i="48"/>
  <c r="O130" i="48"/>
  <c r="M99" i="48"/>
  <c r="K99" i="48"/>
  <c r="I99" i="48"/>
  <c r="O74" i="48"/>
  <c r="O73" i="48"/>
  <c r="I129" i="48"/>
  <c r="O99" i="48"/>
  <c r="M130" i="48"/>
  <c r="I66" i="48"/>
  <c r="M73" i="48"/>
  <c r="K129" i="48"/>
  <c r="K66" i="48"/>
  <c r="M91" i="48"/>
  <c r="K91" i="48"/>
  <c r="M129" i="48"/>
  <c r="M66" i="48"/>
  <c r="K73" i="48"/>
  <c r="O65" i="48"/>
  <c r="M65" i="48"/>
  <c r="O129" i="48"/>
  <c r="O91" i="48"/>
  <c r="M74" i="48"/>
  <c r="K65" i="48"/>
  <c r="K74" i="48"/>
  <c r="I73" i="48"/>
  <c r="I91" i="48"/>
  <c r="K130" i="48"/>
  <c r="O57" i="48"/>
  <c r="I138" i="48"/>
  <c r="O58" i="48"/>
  <c r="M58" i="48"/>
  <c r="O61" i="48"/>
  <c r="O62" i="48"/>
  <c r="F137" i="48"/>
  <c r="I62" i="48"/>
  <c r="I137" i="48"/>
  <c r="G69" i="48"/>
  <c r="M137" i="48"/>
  <c r="K62" i="48"/>
  <c r="K61" i="48"/>
  <c r="M57" i="48"/>
  <c r="G61" i="48"/>
  <c r="I58" i="48"/>
  <c r="K58" i="48"/>
  <c r="M62" i="48"/>
  <c r="G125" i="48"/>
  <c r="M138" i="48"/>
  <c r="G58" i="48"/>
  <c r="G78" i="48"/>
  <c r="G62" i="48"/>
  <c r="G93" i="48"/>
  <c r="G57" i="48"/>
  <c r="I61" i="48"/>
  <c r="K138" i="48"/>
  <c r="G126" i="48"/>
  <c r="K57" i="48"/>
  <c r="F138" i="48"/>
  <c r="K137" i="48"/>
  <c r="O137" i="48"/>
  <c r="O138" i="48"/>
  <c r="I57" i="48"/>
  <c r="M61" i="48"/>
  <c r="G77" i="48"/>
  <c r="G70" i="48"/>
  <c r="G94" i="48"/>
  <c r="C50" i="7"/>
  <c r="I164" i="48"/>
  <c r="O29" i="48"/>
  <c r="K82" i="48"/>
  <c r="M165" i="48"/>
  <c r="K173" i="48"/>
  <c r="O32" i="48"/>
  <c r="K42" i="48"/>
  <c r="M77" i="48"/>
  <c r="K179" i="48"/>
  <c r="M36" i="48"/>
  <c r="I165" i="48"/>
  <c r="O167" i="48"/>
  <c r="M70" i="48"/>
  <c r="I47" i="48"/>
  <c r="K174" i="48"/>
  <c r="K159" i="48"/>
  <c r="O38" i="48"/>
  <c r="M82" i="48"/>
  <c r="M23" i="48"/>
  <c r="K167" i="48"/>
  <c r="I33" i="48"/>
  <c r="O181" i="48"/>
  <c r="O165" i="48"/>
  <c r="E39" i="47"/>
  <c r="M173" i="48"/>
  <c r="K32" i="48"/>
  <c r="I42" i="48"/>
  <c r="K36" i="48"/>
  <c r="O26" i="48"/>
  <c r="M159" i="48"/>
  <c r="M176" i="48"/>
  <c r="M170" i="48"/>
  <c r="K29" i="48"/>
  <c r="I44" i="48"/>
  <c r="M78" i="48"/>
  <c r="I78" i="48"/>
  <c r="O125" i="48"/>
  <c r="I171" i="48"/>
  <c r="I82" i="48"/>
  <c r="K44" i="48"/>
  <c r="G50" i="7"/>
  <c r="E38" i="47"/>
  <c r="O47" i="48"/>
  <c r="I157" i="48"/>
  <c r="O162" i="48"/>
  <c r="I30" i="48"/>
  <c r="O170" i="48"/>
  <c r="I39" i="48"/>
  <c r="M38" i="48"/>
  <c r="M44" i="48"/>
  <c r="I179" i="48"/>
  <c r="I161" i="48"/>
  <c r="O161" i="48"/>
  <c r="K41" i="48"/>
  <c r="M167" i="48"/>
  <c r="K176" i="48"/>
  <c r="I22" i="48"/>
  <c r="M168" i="48"/>
  <c r="K69" i="48"/>
  <c r="M22" i="48"/>
  <c r="K27" i="48"/>
  <c r="I36" i="48"/>
  <c r="O176" i="48"/>
  <c r="E50" i="7"/>
  <c r="K78" i="48"/>
  <c r="I69" i="48"/>
  <c r="K165" i="48"/>
  <c r="K126" i="48"/>
  <c r="O24" i="48"/>
  <c r="M26" i="48"/>
  <c r="M161" i="48"/>
  <c r="K38" i="48"/>
  <c r="K157" i="48"/>
  <c r="O41" i="48"/>
  <c r="O77" i="48"/>
  <c r="I77" i="48"/>
  <c r="K35" i="48"/>
  <c r="M177" i="48"/>
  <c r="K22" i="48"/>
  <c r="K26" i="48"/>
  <c r="O177" i="48"/>
  <c r="E40" i="47"/>
  <c r="I27" i="48"/>
  <c r="I70" i="48"/>
  <c r="M39" i="48"/>
  <c r="I24" i="48"/>
  <c r="I174" i="48"/>
  <c r="M32" i="48"/>
  <c r="O82" i="48"/>
  <c r="K81" i="48"/>
  <c r="O174" i="48"/>
  <c r="O179" i="48"/>
  <c r="I81" i="48"/>
  <c r="I38" i="48"/>
  <c r="O22" i="48"/>
  <c r="K33" i="48"/>
  <c r="I170" i="48"/>
  <c r="I35" i="48"/>
  <c r="O168" i="48"/>
  <c r="I176" i="48"/>
  <c r="I126" i="48"/>
  <c r="I167" i="48"/>
  <c r="M158" i="48"/>
  <c r="M182" i="48"/>
  <c r="K182" i="48"/>
  <c r="M81" i="48"/>
  <c r="K161" i="48"/>
  <c r="O44" i="48"/>
  <c r="O78" i="48"/>
  <c r="M69" i="48"/>
  <c r="K77" i="48"/>
  <c r="I182" i="48"/>
  <c r="I158" i="48"/>
  <c r="K24" i="48"/>
  <c r="M27" i="48"/>
  <c r="M171" i="48"/>
  <c r="O46" i="48"/>
  <c r="O42" i="48"/>
  <c r="M125" i="48"/>
  <c r="D50" i="7"/>
  <c r="K164" i="48"/>
  <c r="K23" i="48"/>
  <c r="O158" i="48"/>
  <c r="M33" i="48"/>
  <c r="I26" i="48"/>
  <c r="O126" i="48"/>
  <c r="I168" i="48"/>
  <c r="O81" i="48"/>
  <c r="I159" i="48"/>
  <c r="E37" i="47"/>
  <c r="K170" i="48"/>
  <c r="M179" i="48"/>
  <c r="M35" i="48"/>
  <c r="K177" i="48"/>
  <c r="E36" i="47"/>
  <c r="O182" i="48"/>
  <c r="M157" i="48"/>
  <c r="K168" i="48"/>
  <c r="K181" i="48"/>
  <c r="O159" i="48"/>
  <c r="I173" i="48"/>
  <c r="O23" i="48"/>
  <c r="K46" i="48"/>
  <c r="I181" i="48"/>
  <c r="I46" i="48"/>
  <c r="O157" i="48"/>
  <c r="M41" i="48"/>
  <c r="K162" i="48"/>
  <c r="M174" i="48"/>
  <c r="K171" i="48"/>
  <c r="I125" i="48"/>
  <c r="O164" i="48"/>
  <c r="M29" i="48"/>
  <c r="M47" i="48"/>
  <c r="O39" i="48"/>
  <c r="K47" i="48"/>
  <c r="I32" i="48"/>
  <c r="O171" i="48"/>
  <c r="M126" i="48"/>
  <c r="K125" i="48"/>
  <c r="O33" i="48"/>
  <c r="I23" i="48"/>
  <c r="M30" i="48"/>
  <c r="I50" i="7"/>
  <c r="K30" i="48"/>
  <c r="O27" i="48"/>
  <c r="O69" i="48"/>
  <c r="K70" i="48"/>
  <c r="K39" i="48"/>
  <c r="K158" i="48"/>
  <c r="I29" i="48"/>
  <c r="O30" i="48"/>
  <c r="H50" i="7"/>
  <c r="F50" i="7"/>
  <c r="E41" i="47"/>
  <c r="O173" i="48"/>
  <c r="M24" i="48"/>
  <c r="M181" i="48"/>
  <c r="M46" i="48"/>
  <c r="O70" i="48"/>
  <c r="M162" i="48"/>
  <c r="I41" i="48"/>
  <c r="I177" i="48"/>
  <c r="O35" i="48"/>
  <c r="M42" i="48"/>
  <c r="I162" i="48"/>
  <c r="J50" i="7"/>
  <c r="M164" i="48"/>
  <c r="O36" i="48"/>
  <c r="I17" i="48" l="1"/>
  <c r="J15" i="48"/>
  <c r="N176" i="48"/>
  <c r="M178" i="48"/>
  <c r="N178" i="48" s="1"/>
  <c r="I175" i="48"/>
  <c r="J175" i="48" s="1"/>
  <c r="J173" i="48"/>
  <c r="Q173" i="48"/>
  <c r="R173" i="48" s="1"/>
  <c r="K175" i="48"/>
  <c r="L175" i="48" s="1"/>
  <c r="L173" i="48"/>
  <c r="N158" i="48"/>
  <c r="L158" i="48"/>
  <c r="N39" i="48"/>
  <c r="I72" i="48"/>
  <c r="K43" i="48"/>
  <c r="L43" i="48" s="1"/>
  <c r="L41" i="48"/>
  <c r="Q27" i="48"/>
  <c r="R27" i="48" s="1"/>
  <c r="J27" i="48"/>
  <c r="P177" i="48"/>
  <c r="L35" i="48"/>
  <c r="K37" i="48"/>
  <c r="L37" i="48" s="1"/>
  <c r="P181" i="48"/>
  <c r="O183" i="48"/>
  <c r="P183" i="48" s="1"/>
  <c r="M84" i="48"/>
  <c r="N84" i="48" s="1"/>
  <c r="N81" i="48"/>
  <c r="P32" i="48"/>
  <c r="O34" i="48"/>
  <c r="P34" i="48" s="1"/>
  <c r="J171" i="48"/>
  <c r="Q171" i="48"/>
  <c r="R171" i="48" s="1"/>
  <c r="N159" i="48"/>
  <c r="N44" i="48"/>
  <c r="M45" i="48"/>
  <c r="N45" i="48" s="1"/>
  <c r="J33" i="48"/>
  <c r="Q33" i="48"/>
  <c r="R33" i="48" s="1"/>
  <c r="K48" i="48"/>
  <c r="L48" i="48" s="1"/>
  <c r="L46" i="48"/>
  <c r="O186" i="48"/>
  <c r="P186" i="48" s="1"/>
  <c r="P24" i="48"/>
  <c r="O51" i="48"/>
  <c r="P51" i="48" s="1"/>
  <c r="F41" i="47"/>
  <c r="Q26" i="48"/>
  <c r="R26" i="48" s="1"/>
  <c r="I28" i="48"/>
  <c r="J28" i="48" s="1"/>
  <c r="J26" i="48"/>
  <c r="O175" i="48"/>
  <c r="P175" i="48" s="1"/>
  <c r="P173" i="48"/>
  <c r="O50" i="48"/>
  <c r="P50" i="48" s="1"/>
  <c r="O185" i="48"/>
  <c r="P185" i="48" s="1"/>
  <c r="P23" i="48"/>
  <c r="N165" i="48"/>
  <c r="N29" i="48"/>
  <c r="M31" i="48"/>
  <c r="N31" i="48" s="1"/>
  <c r="P174" i="48"/>
  <c r="P35" i="48"/>
  <c r="O37" i="48"/>
  <c r="P37" i="48" s="1"/>
  <c r="P168" i="48"/>
  <c r="G52" i="7"/>
  <c r="P129" i="48"/>
  <c r="O132" i="48"/>
  <c r="P132" i="48" s="1"/>
  <c r="N27" i="48"/>
  <c r="K84" i="48"/>
  <c r="L84" i="48" s="1"/>
  <c r="L81" i="48"/>
  <c r="P164" i="48"/>
  <c r="O166" i="48"/>
  <c r="P166" i="48" s="1"/>
  <c r="K186" i="48"/>
  <c r="L186" i="48" s="1"/>
  <c r="L24" i="48"/>
  <c r="K51" i="48"/>
  <c r="L51" i="48" s="1"/>
  <c r="I37" i="48"/>
  <c r="J37" i="48" s="1"/>
  <c r="Q35" i="48"/>
  <c r="R35" i="48" s="1"/>
  <c r="J35" i="48"/>
  <c r="R28" i="7"/>
  <c r="E54" i="7"/>
  <c r="D54" i="7" s="1"/>
  <c r="M166" i="48"/>
  <c r="N166" i="48" s="1"/>
  <c r="N164" i="48"/>
  <c r="F36" i="47"/>
  <c r="E35" i="47"/>
  <c r="F35" i="47" s="1"/>
  <c r="J158" i="48"/>
  <c r="Q158" i="48"/>
  <c r="R158" i="48" s="1"/>
  <c r="P42" i="48"/>
  <c r="L27" i="48"/>
  <c r="L30" i="48"/>
  <c r="O169" i="48"/>
  <c r="P169" i="48" s="1"/>
  <c r="P167" i="48"/>
  <c r="N42" i="48"/>
  <c r="P36" i="48"/>
  <c r="O128" i="48"/>
  <c r="N162" i="48"/>
  <c r="L36" i="48"/>
  <c r="K72" i="48"/>
  <c r="M142" i="48"/>
  <c r="M147" i="48" s="1"/>
  <c r="O140" i="48"/>
  <c r="M140" i="48"/>
  <c r="M60" i="48"/>
  <c r="M141" i="48"/>
  <c r="M146" i="48" s="1"/>
  <c r="G96" i="48"/>
  <c r="H93" i="48"/>
  <c r="Q93" i="48" s="1"/>
  <c r="H137" i="48"/>
  <c r="L137" i="48" s="1"/>
  <c r="F140" i="48"/>
  <c r="F141" i="48"/>
  <c r="J74" i="48"/>
  <c r="Q74" i="48"/>
  <c r="R74" i="48" s="1"/>
  <c r="N74" i="48"/>
  <c r="P73" i="48"/>
  <c r="O76" i="48"/>
  <c r="P76" i="48" s="1"/>
  <c r="P66" i="48"/>
  <c r="L66" i="48"/>
  <c r="N66" i="48"/>
  <c r="Q73" i="48"/>
  <c r="Q76" i="48" s="1"/>
  <c r="R76" i="48" s="1"/>
  <c r="J73" i="48"/>
  <c r="I76" i="48"/>
  <c r="J76" i="48" s="1"/>
  <c r="K178" i="48"/>
  <c r="L178" i="48" s="1"/>
  <c r="L176" i="48"/>
  <c r="P22" i="48"/>
  <c r="O184" i="48"/>
  <c r="P184" i="48" s="1"/>
  <c r="O49" i="48"/>
  <c r="P49" i="48" s="1"/>
  <c r="O25" i="48"/>
  <c r="N35" i="48"/>
  <c r="M37" i="48"/>
  <c r="N37" i="48" s="1"/>
  <c r="L171" i="48"/>
  <c r="M185" i="48"/>
  <c r="N185" i="48" s="1"/>
  <c r="M50" i="48"/>
  <c r="N50" i="48" s="1"/>
  <c r="N23" i="48"/>
  <c r="P159" i="48"/>
  <c r="Q36" i="48"/>
  <c r="R36" i="48" s="1"/>
  <c r="J36" i="48"/>
  <c r="N36" i="48"/>
  <c r="J32" i="48"/>
  <c r="I34" i="48"/>
  <c r="Q34" i="48" s="1"/>
  <c r="R34" i="48" s="1"/>
  <c r="Q32" i="48"/>
  <c r="R32" i="48" s="1"/>
  <c r="R29" i="7"/>
  <c r="E55" i="7"/>
  <c r="D55" i="7" s="1"/>
  <c r="N174" i="48"/>
  <c r="M163" i="48"/>
  <c r="N163" i="48" s="1"/>
  <c r="N161" i="48"/>
  <c r="N47" i="48"/>
  <c r="M43" i="48"/>
  <c r="N43" i="48" s="1"/>
  <c r="N41" i="48"/>
  <c r="Q174" i="48"/>
  <c r="R174" i="48" s="1"/>
  <c r="J174" i="48"/>
  <c r="R27" i="7"/>
  <c r="E53" i="7"/>
  <c r="I51" i="48"/>
  <c r="J51" i="48" s="1"/>
  <c r="Q24" i="48"/>
  <c r="Q186" i="48" s="1"/>
  <c r="R186" i="48" s="1"/>
  <c r="J24" i="48"/>
  <c r="I186" i="48"/>
  <c r="J186" i="48" s="1"/>
  <c r="J167" i="48"/>
  <c r="I169" i="48"/>
  <c r="Q167" i="48"/>
  <c r="R167" i="48" s="1"/>
  <c r="P47" i="48"/>
  <c r="P162" i="48"/>
  <c r="M72" i="48"/>
  <c r="L177" i="48"/>
  <c r="L157" i="48"/>
  <c r="K160" i="48"/>
  <c r="L160" i="48" s="1"/>
  <c r="N177" i="48"/>
  <c r="Q168" i="48"/>
  <c r="R168" i="48" s="1"/>
  <c r="J168" i="48"/>
  <c r="N170" i="48"/>
  <c r="M172" i="48"/>
  <c r="N172" i="48" s="1"/>
  <c r="F37" i="47"/>
  <c r="J41" i="48"/>
  <c r="Q41" i="48"/>
  <c r="R41" i="48" s="1"/>
  <c r="I43" i="48"/>
  <c r="Q43" i="48" s="1"/>
  <c r="R43" i="48" s="1"/>
  <c r="J46" i="48"/>
  <c r="I48" i="48"/>
  <c r="J48" i="48" s="1"/>
  <c r="Q46" i="48"/>
  <c r="R46" i="48" s="1"/>
  <c r="O40" i="48"/>
  <c r="P40" i="48" s="1"/>
  <c r="P38" i="48"/>
  <c r="O172" i="48"/>
  <c r="P172" i="48" s="1"/>
  <c r="P170" i="48"/>
  <c r="N30" i="48"/>
  <c r="P81" i="48"/>
  <c r="O84" i="48"/>
  <c r="P84" i="48" s="1"/>
  <c r="P26" i="48"/>
  <c r="O28" i="48"/>
  <c r="P28" i="48" s="1"/>
  <c r="I80" i="48"/>
  <c r="P182" i="48"/>
  <c r="O43" i="48"/>
  <c r="P43" i="48" s="1"/>
  <c r="P41" i="48"/>
  <c r="L182" i="48"/>
  <c r="F40" i="47"/>
  <c r="K128" i="48"/>
  <c r="J81" i="48"/>
  <c r="I84" i="48"/>
  <c r="J84" i="48" s="1"/>
  <c r="Q81" i="48"/>
  <c r="R81" i="48" s="1"/>
  <c r="M28" i="48"/>
  <c r="N28" i="48" s="1"/>
  <c r="N26" i="48"/>
  <c r="H126" i="48"/>
  <c r="Q126" i="48" s="1"/>
  <c r="R126" i="48" s="1"/>
  <c r="K140" i="48"/>
  <c r="G64" i="48"/>
  <c r="H61" i="48"/>
  <c r="N61" i="48" s="1"/>
  <c r="K60" i="48"/>
  <c r="K141" i="48"/>
  <c r="K146" i="48" s="1"/>
  <c r="M64" i="48"/>
  <c r="K142" i="48"/>
  <c r="K147" i="48" s="1"/>
  <c r="G142" i="48"/>
  <c r="H58" i="48"/>
  <c r="L58" i="48" s="1"/>
  <c r="O141" i="48"/>
  <c r="O146" i="48" s="1"/>
  <c r="O60" i="48"/>
  <c r="J129" i="48"/>
  <c r="I132" i="48"/>
  <c r="J132" i="48" s="1"/>
  <c r="Q129" i="48"/>
  <c r="R129" i="48" s="1"/>
  <c r="P130" i="48"/>
  <c r="M76" i="48"/>
  <c r="N76" i="48" s="1"/>
  <c r="N73" i="48"/>
  <c r="N130" i="48"/>
  <c r="N91" i="48"/>
  <c r="M143" i="48"/>
  <c r="M148" i="48" s="1"/>
  <c r="M92" i="48"/>
  <c r="N92" i="48" s="1"/>
  <c r="K132" i="48"/>
  <c r="L132" i="48" s="1"/>
  <c r="L129" i="48"/>
  <c r="P99" i="48"/>
  <c r="O100" i="48"/>
  <c r="P100" i="48" s="1"/>
  <c r="K68" i="48"/>
  <c r="L68" i="48" s="1"/>
  <c r="L65" i="48"/>
  <c r="K92" i="48"/>
  <c r="L92" i="48" s="1"/>
  <c r="K143" i="48"/>
  <c r="K148" i="48" s="1"/>
  <c r="L91" i="48"/>
  <c r="Q161" i="48"/>
  <c r="R161" i="48" s="1"/>
  <c r="J161" i="48"/>
  <c r="I163" i="48"/>
  <c r="J163" i="48" s="1"/>
  <c r="L159" i="48"/>
  <c r="P33" i="48"/>
  <c r="Q170" i="48"/>
  <c r="R170" i="48" s="1"/>
  <c r="J170" i="48"/>
  <c r="I172" i="48"/>
  <c r="Q172" i="48" s="1"/>
  <c r="R172" i="48" s="1"/>
  <c r="J38" i="48"/>
  <c r="Q38" i="48"/>
  <c r="R38" i="48" s="1"/>
  <c r="I40" i="48"/>
  <c r="J40" i="48" s="1"/>
  <c r="L39" i="48"/>
  <c r="K183" i="48"/>
  <c r="L183" i="48" s="1"/>
  <c r="L181" i="48"/>
  <c r="N182" i="48"/>
  <c r="P30" i="48"/>
  <c r="N168" i="48"/>
  <c r="Q176" i="48"/>
  <c r="R176" i="48" s="1"/>
  <c r="J176" i="48"/>
  <c r="I178" i="48"/>
  <c r="J178" i="48" s="1"/>
  <c r="K31" i="48"/>
  <c r="L31" i="48" s="1"/>
  <c r="L29" i="48"/>
  <c r="I49" i="48"/>
  <c r="J49" i="48" s="1"/>
  <c r="Q22" i="48"/>
  <c r="R22" i="48" s="1"/>
  <c r="J22" i="48"/>
  <c r="I25" i="48"/>
  <c r="Q25" i="48" s="1"/>
  <c r="I184" i="48"/>
  <c r="J184" i="48" s="1"/>
  <c r="O80" i="48"/>
  <c r="P179" i="48"/>
  <c r="O180" i="48"/>
  <c r="P180" i="48" s="1"/>
  <c r="K80" i="48"/>
  <c r="L167" i="48"/>
  <c r="K169" i="48"/>
  <c r="L169" i="48" s="1"/>
  <c r="F39" i="47"/>
  <c r="N171" i="48"/>
  <c r="J177" i="48"/>
  <c r="Q177" i="48"/>
  <c r="R177" i="48" s="1"/>
  <c r="P27" i="48"/>
  <c r="K28" i="48"/>
  <c r="L28" i="48" s="1"/>
  <c r="L26" i="48"/>
  <c r="L47" i="48"/>
  <c r="N167" i="48"/>
  <c r="M169" i="48"/>
  <c r="N169" i="48" s="1"/>
  <c r="M128" i="48"/>
  <c r="J181" i="48"/>
  <c r="I183" i="48"/>
  <c r="J183" i="48" s="1"/>
  <c r="Q181" i="48"/>
  <c r="R181" i="48" s="1"/>
  <c r="J29" i="48"/>
  <c r="Q29" i="48"/>
  <c r="R29" i="48" s="1"/>
  <c r="I31" i="48"/>
  <c r="Q31" i="48" s="1"/>
  <c r="R31" i="48" s="1"/>
  <c r="N157" i="48"/>
  <c r="M160" i="48"/>
  <c r="N160" i="48" s="1"/>
  <c r="N38" i="48"/>
  <c r="M40" i="48"/>
  <c r="N40" i="48" s="1"/>
  <c r="J159" i="48"/>
  <c r="Q159" i="48"/>
  <c r="R159" i="48" s="1"/>
  <c r="Q82" i="48"/>
  <c r="R82" i="48" s="1"/>
  <c r="J82" i="48"/>
  <c r="K50" i="7"/>
  <c r="N33" i="48"/>
  <c r="P158" i="48"/>
  <c r="P157" i="48"/>
  <c r="O160" i="48"/>
  <c r="P160" i="48" s="1"/>
  <c r="P176" i="48"/>
  <c r="O178" i="48"/>
  <c r="P178" i="48" s="1"/>
  <c r="M80" i="48"/>
  <c r="K40" i="48"/>
  <c r="L40" i="48" s="1"/>
  <c r="L38" i="48"/>
  <c r="O72" i="48"/>
  <c r="Q42" i="48"/>
  <c r="R42" i="48" s="1"/>
  <c r="J42" i="48"/>
  <c r="N24" i="48"/>
  <c r="M186" i="48"/>
  <c r="N186" i="48" s="1"/>
  <c r="M51" i="48"/>
  <c r="N51" i="48" s="1"/>
  <c r="F38" i="47"/>
  <c r="N181" i="48"/>
  <c r="M183" i="48"/>
  <c r="N183" i="48" s="1"/>
  <c r="O142" i="48"/>
  <c r="O147" i="48" s="1"/>
  <c r="H78" i="48"/>
  <c r="Q78" i="48" s="1"/>
  <c r="R78" i="48" s="1"/>
  <c r="I64" i="48"/>
  <c r="H57" i="48"/>
  <c r="P57" i="48" s="1"/>
  <c r="G60" i="48"/>
  <c r="G141" i="48"/>
  <c r="I140" i="48"/>
  <c r="O64" i="48"/>
  <c r="K64" i="48"/>
  <c r="H94" i="48"/>
  <c r="L94" i="48" s="1"/>
  <c r="L99" i="48"/>
  <c r="K100" i="48"/>
  <c r="L100" i="48" s="1"/>
  <c r="N65" i="48"/>
  <c r="M68" i="48"/>
  <c r="N68" i="48" s="1"/>
  <c r="M100" i="48"/>
  <c r="N100" i="48" s="1"/>
  <c r="N99" i="48"/>
  <c r="L74" i="48"/>
  <c r="L130" i="48"/>
  <c r="M132" i="48"/>
  <c r="N132" i="48" s="1"/>
  <c r="N129" i="48"/>
  <c r="I100" i="48"/>
  <c r="J100" i="48" s="1"/>
  <c r="Q99" i="48"/>
  <c r="R99" i="48" s="1"/>
  <c r="J99" i="48"/>
  <c r="K34" i="48"/>
  <c r="L34" i="48" s="1"/>
  <c r="L32" i="48"/>
  <c r="P171" i="48"/>
  <c r="O45" i="48"/>
  <c r="P45" i="48" s="1"/>
  <c r="P44" i="48"/>
  <c r="I128" i="48"/>
  <c r="J182" i="48"/>
  <c r="Q182" i="48"/>
  <c r="R182" i="48" s="1"/>
  <c r="N179" i="48"/>
  <c r="M180" i="48"/>
  <c r="N180" i="48" s="1"/>
  <c r="N46" i="48"/>
  <c r="M48" i="48"/>
  <c r="N48" i="48" s="1"/>
  <c r="Q164" i="48"/>
  <c r="R164" i="48" s="1"/>
  <c r="J164" i="48"/>
  <c r="I166" i="48"/>
  <c r="L82" i="48"/>
  <c r="L162" i="48"/>
  <c r="P39" i="48"/>
  <c r="P46" i="48"/>
  <c r="O48" i="48"/>
  <c r="P48" i="48" s="1"/>
  <c r="Q162" i="48"/>
  <c r="R162" i="48" s="1"/>
  <c r="J162" i="48"/>
  <c r="J44" i="48"/>
  <c r="Q44" i="48"/>
  <c r="R44" i="48" s="1"/>
  <c r="I45" i="48"/>
  <c r="Q45" i="48" s="1"/>
  <c r="R45" i="48" s="1"/>
  <c r="L170" i="48"/>
  <c r="K172" i="48"/>
  <c r="L172" i="48" s="1"/>
  <c r="G54" i="7"/>
  <c r="J39" i="48"/>
  <c r="Q39" i="48"/>
  <c r="R39" i="48" s="1"/>
  <c r="P165" i="48"/>
  <c r="M175" i="48"/>
  <c r="N175" i="48" s="1"/>
  <c r="N173" i="48"/>
  <c r="I185" i="48"/>
  <c r="J185" i="48" s="1"/>
  <c r="I50" i="48"/>
  <c r="J50" i="48" s="1"/>
  <c r="Q23" i="48"/>
  <c r="J23" i="48"/>
  <c r="R23" i="7"/>
  <c r="G53" i="7"/>
  <c r="E52" i="7"/>
  <c r="D52" i="7" s="1"/>
  <c r="R22" i="7"/>
  <c r="R21" i="7"/>
  <c r="P29" i="48"/>
  <c r="O31" i="48"/>
  <c r="P31" i="48" s="1"/>
  <c r="I160" i="48"/>
  <c r="J160" i="48" s="1"/>
  <c r="J157" i="48"/>
  <c r="Q157" i="48"/>
  <c r="R157" i="48" s="1"/>
  <c r="L168" i="48"/>
  <c r="O163" i="48"/>
  <c r="P163" i="48" s="1"/>
  <c r="P161" i="48"/>
  <c r="L42" i="48"/>
  <c r="L22" i="48"/>
  <c r="K25" i="48"/>
  <c r="L25" i="48" s="1"/>
  <c r="K184" i="48"/>
  <c r="L184" i="48" s="1"/>
  <c r="K49" i="48"/>
  <c r="L49" i="48" s="1"/>
  <c r="L23" i="48"/>
  <c r="K185" i="48"/>
  <c r="L185" i="48" s="1"/>
  <c r="K50" i="48"/>
  <c r="L50" i="48" s="1"/>
  <c r="I180" i="48"/>
  <c r="J180" i="48" s="1"/>
  <c r="J179" i="48"/>
  <c r="Q179" i="48"/>
  <c r="R179" i="48" s="1"/>
  <c r="L164" i="48"/>
  <c r="K166" i="48"/>
  <c r="L166" i="48" s="1"/>
  <c r="L33" i="48"/>
  <c r="P82" i="48"/>
  <c r="L165" i="48"/>
  <c r="J165" i="48"/>
  <c r="Q165" i="48"/>
  <c r="R165" i="48" s="1"/>
  <c r="Q47" i="48"/>
  <c r="R47" i="48" s="1"/>
  <c r="J47" i="48"/>
  <c r="L174" i="48"/>
  <c r="L161" i="48"/>
  <c r="K163" i="48"/>
  <c r="L163" i="48" s="1"/>
  <c r="K45" i="48"/>
  <c r="L45" i="48" s="1"/>
  <c r="L44" i="48"/>
  <c r="M184" i="48"/>
  <c r="N184" i="48" s="1"/>
  <c r="N22" i="48"/>
  <c r="M25" i="48"/>
  <c r="N25" i="48" s="1"/>
  <c r="M49" i="48"/>
  <c r="N49" i="48" s="1"/>
  <c r="Q30" i="48"/>
  <c r="R30" i="48" s="1"/>
  <c r="J30" i="48"/>
  <c r="K180" i="48"/>
  <c r="L180" i="48" s="1"/>
  <c r="L179" i="48"/>
  <c r="N32" i="48"/>
  <c r="M34" i="48"/>
  <c r="N34" i="48" s="1"/>
  <c r="N82" i="48"/>
  <c r="I142" i="48"/>
  <c r="I147" i="48" s="1"/>
  <c r="G72" i="48"/>
  <c r="H69" i="48"/>
  <c r="L69" i="48" s="1"/>
  <c r="H70" i="48"/>
  <c r="Q70" i="48" s="1"/>
  <c r="R70" i="48" s="1"/>
  <c r="G80" i="48"/>
  <c r="H77" i="48"/>
  <c r="J77" i="48" s="1"/>
  <c r="H62" i="48"/>
  <c r="Q62" i="48" s="1"/>
  <c r="R62" i="48" s="1"/>
  <c r="G128" i="48"/>
  <c r="H125" i="48"/>
  <c r="N125" i="48" s="1"/>
  <c r="F142" i="48"/>
  <c r="H138" i="48"/>
  <c r="Q138" i="48" s="1"/>
  <c r="R138" i="48" s="1"/>
  <c r="I141" i="48"/>
  <c r="I146" i="48" s="1"/>
  <c r="I60" i="48"/>
  <c r="O92" i="48"/>
  <c r="P92" i="48" s="1"/>
  <c r="P91" i="48"/>
  <c r="O143" i="48"/>
  <c r="O148" i="48" s="1"/>
  <c r="Q130" i="48"/>
  <c r="R130" i="48" s="1"/>
  <c r="J130" i="48"/>
  <c r="O68" i="48"/>
  <c r="P68" i="48" s="1"/>
  <c r="P65" i="48"/>
  <c r="Q66" i="48"/>
  <c r="R66" i="48" s="1"/>
  <c r="J66" i="48"/>
  <c r="J91" i="48"/>
  <c r="Q91" i="48"/>
  <c r="R91" i="48" s="1"/>
  <c r="I143" i="48"/>
  <c r="I148" i="48" s="1"/>
  <c r="I92" i="48"/>
  <c r="J92" i="48" s="1"/>
  <c r="Q65" i="48"/>
  <c r="R65" i="48" s="1"/>
  <c r="I68" i="48"/>
  <c r="J68" i="48" s="1"/>
  <c r="J65" i="48"/>
  <c r="P74" i="48"/>
  <c r="L73" i="48"/>
  <c r="K76" i="48"/>
  <c r="L76" i="48" s="1"/>
  <c r="K18" i="48"/>
  <c r="N58" i="48"/>
  <c r="J14" i="48"/>
  <c r="Q12" i="48"/>
  <c r="R12" i="48" s="1"/>
  <c r="C20" i="47"/>
  <c r="Q7" i="48"/>
  <c r="R7" i="48" s="1"/>
  <c r="J57" i="48"/>
  <c r="N137" i="48"/>
  <c r="L57" i="48"/>
  <c r="F20" i="47"/>
  <c r="H9" i="48"/>
  <c r="J9" i="48" s="1"/>
  <c r="L78" i="48"/>
  <c r="D22" i="47"/>
  <c r="N13" i="48"/>
  <c r="L9" i="48"/>
  <c r="E22" i="47"/>
  <c r="N9" i="48"/>
  <c r="P9" i="48"/>
  <c r="Q48" i="48"/>
  <c r="R48" i="48" s="1"/>
  <c r="E57" i="47"/>
  <c r="F57" i="47" s="1"/>
  <c r="Q37" i="48"/>
  <c r="R37" i="48" s="1"/>
  <c r="D53" i="7"/>
  <c r="C40" i="7"/>
  <c r="P25" i="48"/>
  <c r="Q183" i="48"/>
  <c r="R183" i="48" s="1"/>
  <c r="J34" i="48"/>
  <c r="J169" i="48"/>
  <c r="Q169" i="48"/>
  <c r="R169" i="48" s="1"/>
  <c r="Q163" i="48"/>
  <c r="R163" i="48" s="1"/>
  <c r="Q166" i="48"/>
  <c r="R166" i="48" s="1"/>
  <c r="J166" i="48"/>
  <c r="Q175" i="48"/>
  <c r="R175" i="48" s="1"/>
  <c r="K17" i="48"/>
  <c r="L14" i="48"/>
  <c r="L13" i="48"/>
  <c r="P14" i="48"/>
  <c r="O17" i="48"/>
  <c r="P15" i="48"/>
  <c r="H15" i="48"/>
  <c r="Q15" i="48" s="1"/>
  <c r="R15" i="48" s="1"/>
  <c r="J13" i="48"/>
  <c r="G17" i="48"/>
  <c r="P13" i="48"/>
  <c r="H13" i="48"/>
  <c r="Q13" i="48" s="1"/>
  <c r="R13" i="48" s="1"/>
  <c r="E17" i="48"/>
  <c r="H14" i="48"/>
  <c r="Q14" i="48" s="1"/>
  <c r="R14" i="48" s="1"/>
  <c r="N15" i="48"/>
  <c r="M17" i="48"/>
  <c r="N14" i="48"/>
  <c r="L15" i="48"/>
  <c r="Q100" i="48"/>
  <c r="R100" i="48" s="1"/>
  <c r="R73" i="48"/>
  <c r="L93" i="48"/>
  <c r="N93" i="48"/>
  <c r="Q137" i="48"/>
  <c r="L70" i="48"/>
  <c r="J78" i="48"/>
  <c r="Q69" i="48"/>
  <c r="J94" i="48"/>
  <c r="N94" i="48"/>
  <c r="J61" i="48"/>
  <c r="J126" i="48"/>
  <c r="J70" i="48"/>
  <c r="P137" i="48"/>
  <c r="P69" i="48" l="1"/>
  <c r="G144" i="48"/>
  <c r="L77" i="48"/>
  <c r="Q28" i="48"/>
  <c r="R28" i="48" s="1"/>
  <c r="Q50" i="48"/>
  <c r="R50" i="48" s="1"/>
  <c r="J25" i="48"/>
  <c r="Q160" i="48"/>
  <c r="R160" i="48" s="1"/>
  <c r="Q178" i="48"/>
  <c r="R178" i="48" s="1"/>
  <c r="Q51" i="48"/>
  <c r="R51" i="48" s="1"/>
  <c r="J31" i="48"/>
  <c r="R24" i="48"/>
  <c r="J172" i="48"/>
  <c r="H96" i="48"/>
  <c r="N96" i="48" s="1"/>
  <c r="J58" i="48"/>
  <c r="P61" i="48"/>
  <c r="H128" i="48"/>
  <c r="J128" i="48" s="1"/>
  <c r="J125" i="48"/>
  <c r="Q57" i="48"/>
  <c r="R57" i="48" s="1"/>
  <c r="P94" i="48"/>
  <c r="Q94" i="48"/>
  <c r="R94" i="48" s="1"/>
  <c r="P93" i="48"/>
  <c r="Q58" i="48"/>
  <c r="R58" i="48" s="1"/>
  <c r="L61" i="48"/>
  <c r="Q125" i="48"/>
  <c r="R125" i="48" s="1"/>
  <c r="H60" i="48"/>
  <c r="L60" i="48" s="1"/>
  <c r="N138" i="48"/>
  <c r="P58" i="48"/>
  <c r="Q84" i="48"/>
  <c r="R84" i="48" s="1"/>
  <c r="J43" i="48"/>
  <c r="J45" i="48"/>
  <c r="Q49" i="48"/>
  <c r="R49" i="48" s="1"/>
  <c r="Q143" i="48"/>
  <c r="Q148" i="48" s="1"/>
  <c r="N62" i="48"/>
  <c r="H80" i="48"/>
  <c r="J80" i="48" s="1"/>
  <c r="H64" i="48"/>
  <c r="J64" i="48" s="1"/>
  <c r="P77" i="48"/>
  <c r="L62" i="48"/>
  <c r="P126" i="48"/>
  <c r="P78" i="48"/>
  <c r="L126" i="48"/>
  <c r="N78" i="48"/>
  <c r="J62" i="48"/>
  <c r="P62" i="48"/>
  <c r="N77" i="48"/>
  <c r="F144" i="48"/>
  <c r="Q77" i="48"/>
  <c r="Q80" i="48" s="1"/>
  <c r="R80" i="48" s="1"/>
  <c r="Q61" i="48"/>
  <c r="Q64" i="48" s="1"/>
  <c r="R64" i="48" s="1"/>
  <c r="N126" i="48"/>
  <c r="J138" i="48"/>
  <c r="J137" i="48"/>
  <c r="Q180" i="48"/>
  <c r="R180" i="48" s="1"/>
  <c r="M187" i="48"/>
  <c r="N187" i="48" s="1"/>
  <c r="I187" i="48"/>
  <c r="J187" i="48" s="1"/>
  <c r="O187" i="48"/>
  <c r="P187" i="48" s="1"/>
  <c r="Q40" i="48"/>
  <c r="R40" i="48" s="1"/>
  <c r="Q68" i="48"/>
  <c r="R68" i="48" s="1"/>
  <c r="Q132" i="48"/>
  <c r="R132" i="48" s="1"/>
  <c r="Q92" i="48"/>
  <c r="R92" i="48" s="1"/>
  <c r="J69" i="48"/>
  <c r="H72" i="48"/>
  <c r="N72" i="48" s="1"/>
  <c r="H140" i="48"/>
  <c r="L140" i="48" s="1"/>
  <c r="P138" i="48"/>
  <c r="N69" i="48"/>
  <c r="P125" i="48"/>
  <c r="N57" i="48"/>
  <c r="J93" i="48"/>
  <c r="L138" i="48"/>
  <c r="P70" i="48"/>
  <c r="H142" i="48"/>
  <c r="H147" i="48" s="1"/>
  <c r="H141" i="48"/>
  <c r="J141" i="48" s="1"/>
  <c r="N143" i="48"/>
  <c r="J143" i="48"/>
  <c r="K144" i="48"/>
  <c r="K149" i="48" s="1"/>
  <c r="Q184" i="48"/>
  <c r="R184" i="48" s="1"/>
  <c r="Q185" i="48"/>
  <c r="R185" i="48" s="1"/>
  <c r="R23" i="48"/>
  <c r="K187" i="48"/>
  <c r="L187" i="48" s="1"/>
  <c r="K52" i="48"/>
  <c r="L52" i="48" s="1"/>
  <c r="L143" i="48"/>
  <c r="O52" i="48"/>
  <c r="P52" i="48" s="1"/>
  <c r="I144" i="48"/>
  <c r="I149" i="48" s="1"/>
  <c r="M52" i="48"/>
  <c r="N52" i="48" s="1"/>
  <c r="O144" i="48"/>
  <c r="O149" i="48" s="1"/>
  <c r="I52" i="48"/>
  <c r="J52" i="48" s="1"/>
  <c r="M144" i="48"/>
  <c r="M149" i="48" s="1"/>
  <c r="L125" i="48"/>
  <c r="P143" i="48"/>
  <c r="N70" i="48"/>
  <c r="Q9" i="48"/>
  <c r="R9" i="48" s="1"/>
  <c r="H17" i="48"/>
  <c r="Q17" i="48" s="1"/>
  <c r="R17" i="48" s="1"/>
  <c r="R25" i="48"/>
  <c r="J17" i="48"/>
  <c r="P17" i="48"/>
  <c r="N17" i="48"/>
  <c r="L17" i="48"/>
  <c r="Q140" i="48"/>
  <c r="R140" i="48" s="1"/>
  <c r="R137" i="48"/>
  <c r="R69" i="48"/>
  <c r="Q72" i="48"/>
  <c r="R93" i="48"/>
  <c r="J96" i="48" l="1"/>
  <c r="L80" i="48"/>
  <c r="L128" i="48"/>
  <c r="J60" i="48"/>
  <c r="P128" i="48"/>
  <c r="N128" i="48"/>
  <c r="P96" i="48"/>
  <c r="Q96" i="48"/>
  <c r="R96" i="48" s="1"/>
  <c r="Q60" i="48"/>
  <c r="R60" i="48" s="1"/>
  <c r="Q142" i="48"/>
  <c r="R142" i="48" s="1"/>
  <c r="N60" i="48"/>
  <c r="L96" i="48"/>
  <c r="P60" i="48"/>
  <c r="N64" i="48"/>
  <c r="Q141" i="48"/>
  <c r="R141" i="48" s="1"/>
  <c r="N80" i="48"/>
  <c r="Q128" i="48"/>
  <c r="R128" i="48" s="1"/>
  <c r="R77" i="48"/>
  <c r="P80" i="48"/>
  <c r="Q52" i="48"/>
  <c r="R52" i="48" s="1"/>
  <c r="R61" i="48"/>
  <c r="R143" i="48"/>
  <c r="N141" i="48"/>
  <c r="P64" i="48"/>
  <c r="L64" i="48"/>
  <c r="H144" i="48"/>
  <c r="H149" i="48" s="1"/>
  <c r="L142" i="48"/>
  <c r="L72" i="48"/>
  <c r="P72" i="48"/>
  <c r="J142" i="48"/>
  <c r="J72" i="48"/>
  <c r="Q187" i="48"/>
  <c r="R187" i="48" s="1"/>
  <c r="L141" i="48"/>
  <c r="H146" i="48"/>
  <c r="P141" i="48"/>
  <c r="N142" i="48"/>
  <c r="R72" i="48"/>
  <c r="P140" i="48"/>
  <c r="P142" i="48"/>
  <c r="N140" i="48"/>
  <c r="J140" i="48"/>
  <c r="Q147" i="48" l="1"/>
  <c r="Q144" i="48"/>
  <c r="R144" i="48" s="1"/>
  <c r="Q146" i="48"/>
  <c r="J144" i="48"/>
  <c r="P144" i="48"/>
  <c r="L144" i="48"/>
  <c r="N144" i="48"/>
  <c r="Q149" i="4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Julio Ignacio Landazuri Rosas</author>
  </authors>
  <commentList>
    <comment ref="X164" authorId="0" shapeId="0" xr:uid="{42F4CB5A-EAD3-4E08-AC05-FFCD381DAC6F}">
      <text>
        <r>
          <rPr>
            <b/>
            <sz val="9"/>
            <color indexed="81"/>
            <rFont val="Tahoma"/>
            <family val="2"/>
          </rPr>
          <t>Julio Ignacio Landazuri Rosas:</t>
        </r>
        <r>
          <rPr>
            <sz val="9"/>
            <color indexed="81"/>
            <rFont val="Tahoma"/>
            <family val="2"/>
          </rPr>
          <t xml:space="preserve">
Faltan los datos del mes de marzo?</t>
        </r>
      </text>
    </comment>
  </commentList>
</comments>
</file>

<file path=xl/sharedStrings.xml><?xml version="1.0" encoding="utf-8"?>
<sst xmlns="http://schemas.openxmlformats.org/spreadsheetml/2006/main" count="51417" uniqueCount="10816">
  <si>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</si>
  <si>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</si>
  <si>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</si>
  <si>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</si>
  <si>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</si>
  <si>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</si>
  <si>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</si>
  <si>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</si>
  <si>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</si>
  <si>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</si>
  <si>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</si>
  <si>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</si>
  <si>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</si>
  <si>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</si>
  <si>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</si>
  <si>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</si>
  <si>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</si>
  <si>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</si>
  <si>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</si>
  <si>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</si>
  <si>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</si>
  <si>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</si>
  <si>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</si>
  <si>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Etiquetas de columna</t>
  </si>
  <si>
    <t>Funcionamiento</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</si>
  <si>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</si>
  <si>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</si>
  <si>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</si>
  <si>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</si>
  <si>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</si>
  <si>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</si>
  <si>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</si>
  <si>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11</t>
  </si>
  <si>
    <t>14</t>
  </si>
  <si>
    <t>20</t>
  </si>
  <si>
    <t>Total Suma de CDP</t>
  </si>
  <si>
    <t>Total Suma de COMPROMISO</t>
  </si>
  <si>
    <t>Total Suma de OBLIGACION</t>
  </si>
  <si>
    <t>Total Suma de PAGOS</t>
  </si>
  <si>
    <t>1 Gastos de Personal</t>
  </si>
  <si>
    <t>Predios actualizados catastralmente</t>
  </si>
  <si>
    <t>El avance cuantitativo se reportará en enero/21, cuando entre en vigencia la información del área intervenida en 2020.</t>
  </si>
  <si>
    <t>REC</t>
  </si>
  <si>
    <t>Valores</t>
  </si>
  <si>
    <t>Suma de CDP</t>
  </si>
  <si>
    <t>Suma de COMPROMISO</t>
  </si>
  <si>
    <t>Suma de OBLIGACION</t>
  </si>
  <si>
    <t>Suma de PAGOS</t>
  </si>
  <si>
    <t>CONTRIBUCIONES INHERENTES A LA NÓMINA</t>
  </si>
  <si>
    <t>Mutaciones realizadas</t>
  </si>
  <si>
    <t>Meta aprobada PA 840.348</t>
  </si>
  <si>
    <t>Actividades de soporte realizadas</t>
  </si>
  <si>
    <t>Base de Datos del Diccionario geográfico</t>
  </si>
  <si>
    <t>Registros del diccionario geográfico revisados</t>
  </si>
  <si>
    <t>Suma de APR. VIGENTE</t>
  </si>
  <si>
    <t>Total Suma de APR. VIGENTE</t>
  </si>
  <si>
    <t xml:space="preserve"> DOCUMENTOS DE ESTUDIOS TÉCNICOS DE DESLINDES Y DE TERRITORIOS INDÍGENAS </t>
  </si>
  <si>
    <t>Recursos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</si>
  <si>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</si>
  <si>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</si>
  <si>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</si>
  <si>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</si>
  <si>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</si>
  <si>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</si>
  <si>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</si>
  <si>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</si>
  <si>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</si>
  <si>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</si>
  <si>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</si>
  <si>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</si>
  <si>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</si>
  <si>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</si>
  <si>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PRODUCTO</t>
  </si>
  <si>
    <t xml:space="preserve"> DOCUMENTOS DE ESTUDIOS TÉCNICOS SOBRE GEOGRAFÍA </t>
  </si>
  <si>
    <t>REMUNERACIONES NO CONSTITUTIVAS DE FACTOR SALARIAL</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</si>
  <si>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</si>
  <si>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</si>
  <si>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</si>
  <si>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</si>
  <si>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</si>
  <si>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DOCUMENTOS DE LINEAMIENTOS TÉCNICOS </t>
  </si>
  <si>
    <t>Servicio de avalúos</t>
  </si>
  <si>
    <t>Avalúos realizados</t>
  </si>
  <si>
    <t>Meta aprobada PA 2020 es 7358 avalúos</t>
  </si>
  <si>
    <t>Avaluos comerciales realizados</t>
  </si>
  <si>
    <t>Documentos de Investigación</t>
  </si>
  <si>
    <t>Documentos de Investigación generados</t>
  </si>
  <si>
    <t xml:space="preserve"> SEDES ADECUADAS </t>
  </si>
  <si>
    <t xml:space="preserve"> DOCUMENTOS DE PLANEACIÓN </t>
  </si>
  <si>
    <t>SALARIO</t>
  </si>
  <si>
    <t>Contratos de obra física celebrados</t>
  </si>
  <si>
    <t>Documentos de lineamientos técnicos</t>
  </si>
  <si>
    <t>Documentos de lineamientos técnicos realizados</t>
  </si>
  <si>
    <t xml:space="preserve"> SEDES MANTENIDAS </t>
  </si>
  <si>
    <t xml:space="preserve"> DOCUMENTOS NORMATIVOS </t>
  </si>
  <si>
    <t>Sistemas de información actualizados</t>
  </si>
  <si>
    <t>Convenios nuevos o en implementación</t>
  </si>
  <si>
    <t>Documentos de planeación</t>
  </si>
  <si>
    <t>Documentos de planeación realizados</t>
  </si>
  <si>
    <t xml:space="preserve"> SERVICIO DE AVALÚOS </t>
  </si>
  <si>
    <t xml:space="preserve"> SEDE CONSTRUIDA Y DOTADA </t>
  </si>
  <si>
    <t>3. Transferencias corrientes</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</si>
  <si>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</si>
  <si>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</si>
  <si>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</si>
  <si>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</si>
  <si>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</si>
  <si>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</si>
  <si>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 xml:space="preserve"> SERVICIO DE INFORMACIÓN CARTOGRÁFICA ACTUALIZADO </t>
  </si>
  <si>
    <t>INCAPACIDADES Y LICENCIAS DE MATERNIDAD Y PATERNIDAD (NO DE PENSIONES)</t>
  </si>
  <si>
    <t>Servicio de asistencia técnica para la gestión de los recursos geográficos</t>
  </si>
  <si>
    <t>Entidades asistidas</t>
  </si>
  <si>
    <t>Ejercicio de cooperación internacional</t>
  </si>
  <si>
    <t>Documentos metodológicos</t>
  </si>
  <si>
    <t>Documentos metodológicos realizados</t>
  </si>
  <si>
    <t xml:space="preserve"> SERVICIO DE INFORMACIÓN CATASTRAL </t>
  </si>
  <si>
    <t xml:space="preserve"> SEDES CON REFORZAMIENTO ESTRUCTURAL </t>
  </si>
  <si>
    <t>Documentos normativos</t>
  </si>
  <si>
    <t>Documentos normativos elaborados</t>
  </si>
  <si>
    <t>Ejercicios de participación</t>
  </si>
  <si>
    <t xml:space="preserve"> SERVICIOS DE INFORMACIÓN GEODÉSICA ACTUALIZADO </t>
  </si>
  <si>
    <t>OTRAS TRANSFERENCIAS - DISTRIBUCIÓN PREVIO CONCEPTO DGPPN</t>
  </si>
  <si>
    <t>Eventos realizados para la promoción y avance de la geografía</t>
  </si>
  <si>
    <t>Sedes adecuadas</t>
  </si>
  <si>
    <t xml:space="preserve"> SERVICIOS TECNOLÓGICOS </t>
  </si>
  <si>
    <t xml:space="preserve"> SERVICIO DE ANÁLISIS QUÍMICOS, FÍSICOS, MINERALÓGICOS Y BIOLÓGICOS DE SUELOS </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</si>
  <si>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</si>
  <si>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</si>
  <si>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</si>
  <si>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</si>
  <si>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</si>
  <si>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</si>
  <si>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 xml:space="preserve"> SERVICIO DE ASISTENCIA TÉCNICA PARA LA GESTIÓN DE LOS RECURSOS GEOGRÁFICOS </t>
  </si>
  <si>
    <t>Otros recursos del tesoro</t>
  </si>
  <si>
    <t xml:space="preserve">Oficina Asesora de Planeación </t>
  </si>
  <si>
    <t>Implementación del sistema de gestión</t>
  </si>
  <si>
    <t>Sedes mantenidas</t>
  </si>
  <si>
    <t>Total general</t>
  </si>
  <si>
    <t>8. Gastos por Tributos, Multas, Sanciones e Intereses de Mora</t>
  </si>
  <si>
    <t>Obras vigiladas a través de interventoría</t>
  </si>
  <si>
    <t>Servicio de análisis químicos, físicos, mineralógicos y biológicos de suelos</t>
  </si>
  <si>
    <t>Pruebas químicas, físicas, mineralógicas y biológicas de suelos realizadas</t>
  </si>
  <si>
    <t xml:space="preserve"> SERVICIO DE EDUCACIÓN INFORMAL PARA LA GESTIÓN ADMINISTRATIVA </t>
  </si>
  <si>
    <t>CUOTA DE FISCALIZACIÓN Y AUDITAJE</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</si>
  <si>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</si>
  <si>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</si>
  <si>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</si>
  <si>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</si>
  <si>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</si>
  <si>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 xml:space="preserve"> SERVICIO DE GESTIÓN DEL CONOCIMIENTO E INNOVACIÓN GEOGRÁFICA </t>
  </si>
  <si>
    <t>Ingresos corrientes</t>
  </si>
  <si>
    <t>Servicio de Educación informal para la gestión Administrativa</t>
  </si>
  <si>
    <t>Personas capacitadas</t>
  </si>
  <si>
    <t>Secretaria General-GIT Talento humano</t>
  </si>
  <si>
    <t xml:space="preserve">Porcentaje de avance en la implementación de sistemas de calidad de la gestión
</t>
  </si>
  <si>
    <t xml:space="preserve"> SERVICIO DE GESTIÓN DOCUMENTAL </t>
  </si>
  <si>
    <t xml:space="preserve">Secretaria General-GIT Servicio al ciudadano </t>
  </si>
  <si>
    <t xml:space="preserve">Porcentaje de avance en la realización e implementación del sistema de información geográfica para la consulta de magna-sirgas
</t>
  </si>
  <si>
    <t xml:space="preserve"> SERVICIO DE IMPLEMENTACIÓN SISTEMAS DE GESTIÓN </t>
  </si>
  <si>
    <t>IMPUESTOS</t>
  </si>
  <si>
    <t>Porcentaje de encuestas con calificación satisfactoria</t>
  </si>
  <si>
    <t xml:space="preserve"> SERVICIO DE INFORMACIÓN AGROLÓGICA </t>
  </si>
  <si>
    <t>Oficina de Difusión y Mercadeo</t>
  </si>
  <si>
    <t xml:space="preserve">Porcentaje de solicitudes atendidas para el apoyo de los procesos de ordenamiento territorial planificación integral del desarrollo
</t>
  </si>
  <si>
    <t>Rendiciones de cuentas realizadas</t>
  </si>
  <si>
    <t>Servicio de Gestión Documental</t>
  </si>
  <si>
    <t>Sistema de gestión documental implementado</t>
  </si>
  <si>
    <t>Inversión</t>
  </si>
  <si>
    <t>Talleres o actividades de capacitación realizados</t>
  </si>
  <si>
    <t>Secretaria General -GIT Talento humano</t>
  </si>
  <si>
    <t xml:space="preserve"> SERVICIO DE INFORMACIÓN GEOGRÁFICA, GEODÉSICA Y CARTOGRÁFICA </t>
  </si>
  <si>
    <t>Servicio de Información agrológica</t>
  </si>
  <si>
    <t>Sistema de información agrologica actualizado</t>
  </si>
  <si>
    <t>ACTUALIZACIÓN  Y GESTIÓN CATASTRAL  NACIONAL</t>
  </si>
  <si>
    <t>Visitas de evaluación y seguimiento realizadas</t>
  </si>
  <si>
    <t>Servicio de información Cartográfica actualizado</t>
  </si>
  <si>
    <t>Cartografía escalas grandes generada (1:1.000, 1:2,000, 1:5,000)</t>
  </si>
  <si>
    <t xml:space="preserve"> SERVICIOS DE INFORMACIÓN IMPLEMENTADOS </t>
  </si>
  <si>
    <t>Cartografía escalas medianas generada (1:10,000, 1:25,000)</t>
  </si>
  <si>
    <t>Oficina de Control Interno</t>
  </si>
  <si>
    <t>Imágenes incorporadas al Banco Nacional de imágenes</t>
  </si>
  <si>
    <t xml:space="preserve">FORTALECIMIENTO DE LA ICDE </t>
  </si>
  <si>
    <t>Prestamos destinación específica</t>
  </si>
  <si>
    <t>Fortalecimiento de la infraestructura física del IGAC a nivel Nacional</t>
  </si>
  <si>
    <t xml:space="preserve">Secretaria General-GIT servicios administrativos </t>
  </si>
  <si>
    <t xml:space="preserve">FORTALECIMIENTO INSTITUCIONAL CARTOGRÁFICA Y CATASTRAL PARA EL IGAC </t>
  </si>
  <si>
    <t>FORTALECIMIENTO DE LA GESTIÓN DEL CONOCIMIENTO Y LA INNOVACIÓN EN EL ÁMBITO GEOGRÁFICO DEL  TERRITORIO   NACIONAL</t>
  </si>
  <si>
    <t xml:space="preserve">FORTALECIMIENTO TECNOLÓGICO DEL IGAC Y CREACIÓN DEL RMD </t>
  </si>
  <si>
    <t xml:space="preserve">GESTIÓN DEL PROYECTO IGAC </t>
  </si>
  <si>
    <t xml:space="preserve">INSUMOS GEODÉSICOS, CARTOGRÁFICOS Y LEVANTAMIENTO CATASTRAL </t>
  </si>
  <si>
    <t>FORTALECIMIENTO DE LA GESTIÓN INSTITUCIONAL DEL IGAC A NIVEL   NACIONAL</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</si>
  <si>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</si>
  <si>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</si>
  <si>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</si>
  <si>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</si>
  <si>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</si>
  <si>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FORTALECIMIENTO DE LA INFRAESTRUCTURA FÍSICA DEL IGAC A NIVEL  NACIONAL</t>
  </si>
  <si>
    <t>Servicios de Información Geodésica actualizado</t>
  </si>
  <si>
    <t>Datos altimétricos generados</t>
  </si>
  <si>
    <t>Datos Rinex de las estaciones permanentes generados</t>
  </si>
  <si>
    <t>Puntos geodésicos materializados</t>
  </si>
  <si>
    <t>FORTALECIMIENTO DE LOS PROCESOS DE DIFUSIÓN Y ACCESO A LA INFORMACIÓN GEOGRÁFICA A NIVEL   NACIONAL</t>
  </si>
  <si>
    <t>Generación de estudios de suelos, tierras y aplicaciones agrológicas como insumo para el ordenamiento integral y el manejo sostenible del territorio a nivel Nacional</t>
  </si>
  <si>
    <t xml:space="preserve">Subdirección de Agrología </t>
  </si>
  <si>
    <t>Valores geomagnéticos generados</t>
  </si>
  <si>
    <t>Valores gravimétricos generados</t>
  </si>
  <si>
    <t>GENERACIÓN DE ESTUDIOS DE SUELOS, TIERRAS Y APLICACIONES AGROLÓGICAS COMO INSUMO PARA EL ORDENAMIENTO INTEGRAL Y EL MANEJO SOSTENIBLE DEL TERRITORIO A NIVEL  NACIONAL</t>
  </si>
  <si>
    <t xml:space="preserve">
</t>
  </si>
  <si>
    <t xml:space="preserve">Servicios de Información Geográfica, geodésica y cartográfica </t>
  </si>
  <si>
    <t>Generación de estudios geográficos e investigaciones para la caracterización, análisis y delimitación geográfica del territorio Nacional</t>
  </si>
  <si>
    <t xml:space="preserve">Subdirección de Geografía y Cartografía </t>
  </si>
  <si>
    <t>GENERACIÓN DE ESTUDIOS GEOGRÁFICOS E INVESTIGACIONES PARA LA CARACTERIZACIÓN, ANÁLISIS Y DELIMITACIÓN GEOGRÁFICA DEL TERRITORIO  NACIONAL</t>
  </si>
  <si>
    <t>IMPLEMENTACIÓN DE UN SISTEMA DE GESTIÓN DOCUMENTAL EN EL IGAC A NIVEL   NACIONAL</t>
  </si>
  <si>
    <t>LEVANTAMIENTO , GENERACIÓN Y ACTUALIZACIÓN DE LA RED GEODÉSICA Y LA CARTOGRAFÍA BÁSICA A NIVEL   NACIONAL</t>
  </si>
  <si>
    <t>Implementación de un sistema de gestión documental en el IGAC a nivel Nacional</t>
  </si>
  <si>
    <t>Secretaria General-GIT Gestión documental</t>
  </si>
  <si>
    <t>Levantamiento,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</si>
  <si>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</si>
  <si>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</si>
  <si>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</si>
  <si>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</si>
  <si>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</si>
  <si>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</si>
  <si>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</si>
  <si>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</si>
  <si>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</si>
  <si>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</si>
  <si>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</si>
  <si>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</si>
  <si>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</si>
  <si>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</si>
  <si>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</si>
  <si>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</si>
  <si>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</si>
  <si>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</si>
  <si>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</si>
  <si>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</si>
  <si>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</si>
  <si>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</si>
  <si>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</si>
  <si>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</si>
  <si>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</si>
  <si>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</si>
  <si>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</si>
  <si>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</si>
  <si>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</si>
  <si>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</si>
  <si>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</si>
  <si>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</si>
  <si>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</si>
  <si>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</si>
  <si>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</si>
  <si>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</si>
  <si>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</si>
  <si>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</si>
  <si>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</si>
  <si>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</si>
  <si>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</si>
  <si>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</si>
  <si>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</si>
  <si>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</si>
  <si>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</si>
  <si>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04-03-00</t>
  </si>
  <si>
    <t>INSTITUTO GEOGRÁFICO AGUSTÍN CODAZZI - IGAC</t>
  </si>
  <si>
    <t>A-01-01-01</t>
  </si>
  <si>
    <t>A</t>
  </si>
  <si>
    <t>01</t>
  </si>
  <si>
    <t>Nación</t>
  </si>
  <si>
    <t>CSF</t>
  </si>
  <si>
    <t>A-01-01-02</t>
  </si>
  <si>
    <t>02</t>
  </si>
  <si>
    <t>A-01-01-03</t>
  </si>
  <si>
    <t>03</t>
  </si>
  <si>
    <t>A-03-03-01-999</t>
  </si>
  <si>
    <t>999</t>
  </si>
  <si>
    <t>A-03-04-02-012</t>
  </si>
  <si>
    <t>04</t>
  </si>
  <si>
    <t>012</t>
  </si>
  <si>
    <t>A-08-01</t>
  </si>
  <si>
    <t>08</t>
  </si>
  <si>
    <t>Propios</t>
  </si>
  <si>
    <t>A-08-04-01</t>
  </si>
  <si>
    <t>SSF</t>
  </si>
  <si>
    <t>C-0402-1003-7</t>
  </si>
  <si>
    <t>0402</t>
  </si>
  <si>
    <t>1003</t>
  </si>
  <si>
    <t>7</t>
  </si>
  <si>
    <t>C-0402-1003-8</t>
  </si>
  <si>
    <t>8</t>
  </si>
  <si>
    <t>C-0403-1003-2</t>
  </si>
  <si>
    <t>0403</t>
  </si>
  <si>
    <t>2</t>
  </si>
  <si>
    <t>C-0404-1003-2</t>
  </si>
  <si>
    <t>0404</t>
  </si>
  <si>
    <t>C-0405-1003-4</t>
  </si>
  <si>
    <t>0405</t>
  </si>
  <si>
    <t>4</t>
  </si>
  <si>
    <t>C-0499-1003-5</t>
  </si>
  <si>
    <t>0499</t>
  </si>
  <si>
    <t>5</t>
  </si>
  <si>
    <t>C-0499-1003-6</t>
  </si>
  <si>
    <t>6</t>
  </si>
  <si>
    <t>C-0499-1003-7</t>
  </si>
  <si>
    <t>C-0499-1003-8</t>
  </si>
  <si>
    <t>Junio</t>
  </si>
  <si>
    <t>PROYECTO</t>
  </si>
  <si>
    <t>04-03-00-002</t>
  </si>
  <si>
    <t>IGAC - TERRITORIAL ATLANTICO</t>
  </si>
  <si>
    <t>A-01-01-01-001-001</t>
  </si>
  <si>
    <t>001</t>
  </si>
  <si>
    <t>10</t>
  </si>
  <si>
    <t>SUELDO BÁSICO</t>
  </si>
  <si>
    <t>A-01-01-01-001-003</t>
  </si>
  <si>
    <t>003</t>
  </si>
  <si>
    <t>PRIMA TÉCNICA SALARIAL</t>
  </si>
  <si>
    <t>A-01-01-01-001-004</t>
  </si>
  <si>
    <t>004</t>
  </si>
  <si>
    <t>SUBSIDIO DE ALIMENTACIÓN</t>
  </si>
  <si>
    <t>A-01-01-01-001-005</t>
  </si>
  <si>
    <t>005</t>
  </si>
  <si>
    <t>AUXILIO DE TRANSPORTE</t>
  </si>
  <si>
    <t>A-01-01-01-001-006</t>
  </si>
  <si>
    <t>006</t>
  </si>
  <si>
    <t>PRIMA DE SERVICIO</t>
  </si>
  <si>
    <t>A-01-01-01-001-007</t>
  </si>
  <si>
    <t>007</t>
  </si>
  <si>
    <t>BONIFICACIÓN POR SERVICIOS PRESTADOS</t>
  </si>
  <si>
    <t>A-01-01-01-001-009</t>
  </si>
  <si>
    <t>009</t>
  </si>
  <si>
    <t>PRIMA DE NAVIDAD</t>
  </si>
  <si>
    <t>A-01-01-01-001-010</t>
  </si>
  <si>
    <t>010</t>
  </si>
  <si>
    <t>PRIMA DE VACACIONES</t>
  </si>
  <si>
    <t>A-01-01-01-001-012</t>
  </si>
  <si>
    <t xml:space="preserve">AUXILIO DE CONECTIVIDAD DIGITAL </t>
  </si>
  <si>
    <t>A-01-01-02-001</t>
  </si>
  <si>
    <t>APORTES A LA SEGURIDAD SOCIAL EN PENSIONES</t>
  </si>
  <si>
    <t>A-01-01-02-002</t>
  </si>
  <si>
    <t>002</t>
  </si>
  <si>
    <t>APORTES A LA SEGURIDAD SOCIAL EN SALUD</t>
  </si>
  <si>
    <t>A-01-01-02-004</t>
  </si>
  <si>
    <t>APORTES A CAJAS DE COMPENSACIÓN FAMILIAR</t>
  </si>
  <si>
    <t>A-01-01-02-005</t>
  </si>
  <si>
    <t>APORTES GENERALES AL SISTEMA DE RIESGOS LABORALES</t>
  </si>
  <si>
    <t>A-01-01-02-006</t>
  </si>
  <si>
    <t>APORTES AL ICBF</t>
  </si>
  <si>
    <t>A-01-01-02-007</t>
  </si>
  <si>
    <t>APORTES AL SENA</t>
  </si>
  <si>
    <t>A-01-01-02-008</t>
  </si>
  <si>
    <t>008</t>
  </si>
  <si>
    <t>APORTES A LA ESAP</t>
  </si>
  <si>
    <t>A-01-01-02-009</t>
  </si>
  <si>
    <t>APORTES A ESCUELAS INDUSTRIALES E INSTITUTOS TÉCNICOS</t>
  </si>
  <si>
    <t>A-01-01-03-001-001</t>
  </si>
  <si>
    <t>VACACIONES</t>
  </si>
  <si>
    <t>A-01-01-03-001-002</t>
  </si>
  <si>
    <t>INDEMNIZACIÓN POR VACACIONES</t>
  </si>
  <si>
    <t>A-01-01-03-001-003</t>
  </si>
  <si>
    <t>BONIFICACIÓN ESPECIAL DE RECREACIÓN</t>
  </si>
  <si>
    <t>A-01-01-03-002</t>
  </si>
  <si>
    <t>PRIMA TÉCNICA NO SALARIAL</t>
  </si>
  <si>
    <t>A-02-02-02-006-004</t>
  </si>
  <si>
    <t>SERVICIOS DE TRANSPORTE DE PASAJEROS</t>
  </si>
  <si>
    <t>A-02-02-02-006-009</t>
  </si>
  <si>
    <t>SERVICIOS DE DISTRIBUCIÓN DE ELECTRICIDAD, GAS Y AGUA (POR CUENTA PROPIA)</t>
  </si>
  <si>
    <t>A-02-02-02-008-004</t>
  </si>
  <si>
    <t>SERVICIOS DE TELECOMUNICACIONES, TRANSMISIÓN Y SUMINISTRO DE INFORMACIÓN</t>
  </si>
  <si>
    <t>A-02-02-02-009-004</t>
  </si>
  <si>
    <t>SERVICIOS DE ALCANTARILLADO, RECOLECCIÓN, TRATAMIENTO Y DISPOSICIÓN DE DESECHOS Y OTROS SERVICIOS DE SANEAMIENTO AMBIENTAL</t>
  </si>
  <si>
    <t>A-02-02-02-010</t>
  </si>
  <si>
    <t>VIÁTICOS DE LOS FUNCIONARIOS EN COMISIÓN</t>
  </si>
  <si>
    <t>A-03-04-02-012-001</t>
  </si>
  <si>
    <t>INCAPACIDADES (NO DE PENSIONES)</t>
  </si>
  <si>
    <t>A-08-01-02-001</t>
  </si>
  <si>
    <t>IMPUESTO PREDIAL Y SOBRETASA AMBIENTAL</t>
  </si>
  <si>
    <t>A-08-01-02-003</t>
  </si>
  <si>
    <t>IMPUESTO DE INDUSTRIA Y COMERCIO</t>
  </si>
  <si>
    <t>A-08-01-02-006</t>
  </si>
  <si>
    <t>IMPUESTO SOBRE VEHÍCULOS AUTOMOTORES</t>
  </si>
  <si>
    <t>04-03-00-003</t>
  </si>
  <si>
    <t>IGAC - TERRITORIAL BOLIVAR</t>
  </si>
  <si>
    <t>A-02-02-02-007-002</t>
  </si>
  <si>
    <t>SERVICIOS INMOBILIARIOS</t>
  </si>
  <si>
    <t>A-03-04-02-012-002</t>
  </si>
  <si>
    <t>LICENCIAS DE MATERNIDAD Y PATERNIDAD (NO DE PENSIONES)</t>
  </si>
  <si>
    <t>04-03-00-004</t>
  </si>
  <si>
    <t>IGAC - TERRITORIAL BOYACA</t>
  </si>
  <si>
    <t>04-03-00-005</t>
  </si>
  <si>
    <t>IGAC - TERRITORIAL CALDAS</t>
  </si>
  <si>
    <t>04-03-00-006</t>
  </si>
  <si>
    <t>IGAC - TERRITORIAL CAQUETA</t>
  </si>
  <si>
    <t>04-03-00-007</t>
  </si>
  <si>
    <t>IGAC - TERRITORIAL CAUCA</t>
  </si>
  <si>
    <t>A-02-02-01-003-003</t>
  </si>
  <si>
    <t>PRODUCTOS DE HORNOS DE COQUE; PRODUCTOS DE REFINACIÓN DE PETRÓLEO Y COMBUSTIBLE NUCLEAR</t>
  </si>
  <si>
    <t>04-03-00-008</t>
  </si>
  <si>
    <t>IGAC - TERRITORIAL CESAR</t>
  </si>
  <si>
    <t>A-02-02-02-008-002</t>
  </si>
  <si>
    <t>SERVICIOS JURÍDICOS Y CONTABLES</t>
  </si>
  <si>
    <t>04-03-00-009</t>
  </si>
  <si>
    <t>IGAC - TERRITORIAL CORDOBA</t>
  </si>
  <si>
    <t>A-02-02-01-004-003</t>
  </si>
  <si>
    <t>MAQUINARIA PARA USO GENERAL</t>
  </si>
  <si>
    <t>04-03-00-010</t>
  </si>
  <si>
    <t>IGAC - TERRITORIAL CUNDINAMARCA</t>
  </si>
  <si>
    <t>A-01-01-01-001-008</t>
  </si>
  <si>
    <t>HORAS EXTRAS, DOMINICALES, FESTIVOS Y RECARGOS</t>
  </si>
  <si>
    <t>A-02-02-02-007-001</t>
  </si>
  <si>
    <t>SERVICIOS FINANCIEROS Y SERVICIOS CONEXOS</t>
  </si>
  <si>
    <t>04-03-00-011</t>
  </si>
  <si>
    <t>IGAC - TERRITORIAL GUAJIRA</t>
  </si>
  <si>
    <t>04-03-00-012</t>
  </si>
  <si>
    <t>IGAC - TERRITORIAL HUILA</t>
  </si>
  <si>
    <t>04-03-00-013</t>
  </si>
  <si>
    <t>IGAC - TERRITORIAL MAGDALENA</t>
  </si>
  <si>
    <t>A-01-01-03-016</t>
  </si>
  <si>
    <t>016</t>
  </si>
  <si>
    <t>PRIMA DE COORDINACIÓN</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</si>
  <si>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</si>
  <si>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</si>
  <si>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</si>
  <si>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</si>
  <si>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</si>
  <si>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</si>
  <si>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</si>
  <si>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</si>
  <si>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</si>
  <si>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</si>
  <si>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</si>
  <si>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</si>
  <si>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</si>
  <si>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</si>
  <si>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A-02-02-02-008-005</t>
  </si>
  <si>
    <t>SERVICIOS DE SOPORTE</t>
  </si>
  <si>
    <t>A-02-02-02-008-007</t>
  </si>
  <si>
    <t>SERVICIOS DE MANTENIMIENTO, REPARACIÓN E INSTALACIÓN (EXCEPTO SERVICIOS DE CONSTRUCCIÓN)</t>
  </si>
  <si>
    <t>04-03-00-021</t>
  </si>
  <si>
    <t>IGAC - TERRITORIAL TOLIMA</t>
  </si>
  <si>
    <t>04-03-00-022</t>
  </si>
  <si>
    <t>IGAC - TERRITORIAL VALLE</t>
  </si>
  <si>
    <t>04-03-00-024</t>
  </si>
  <si>
    <t>DIRECCION TERRITORIAL CASANARE</t>
  </si>
  <si>
    <t>A-02-02-02-008-003</t>
  </si>
  <si>
    <t>OTROS SERVICIOS PROFESIONALES, CIENTÍFICOS Y TÉCNICOS</t>
  </si>
  <si>
    <t>C-0402-1003-7-0-0402011-02</t>
  </si>
  <si>
    <t>0</t>
  </si>
  <si>
    <t>0402011</t>
  </si>
  <si>
    <t xml:space="preserve"> GENERACIÓN DE ESTUDIOS GEOGRÁFICOS E INVESTIGACIONES PARA LA CARACTERIZACIÓN, ANÁLISIS Y DELIMITACIÓN GEOGRÁFICA DEL TERRITORIO  NACIONAL</t>
  </si>
  <si>
    <t>C-0499-1003-6-0-0499011-02</t>
  </si>
  <si>
    <t>0499011</t>
  </si>
  <si>
    <t xml:space="preserve"> FORTALECIMIENTO DE LA INFRAESTRUCTURA FÍSICA DEL IGAC A NIVEL  NACIONAL</t>
  </si>
  <si>
    <t>C-0499-1003-6-0-0499014-02</t>
  </si>
  <si>
    <t>0499014</t>
  </si>
  <si>
    <t>C-0499-1003-6-0-0499016-02</t>
  </si>
  <si>
    <t>0499016</t>
  </si>
  <si>
    <t>C-0404-1003-2-0-0404007-02</t>
  </si>
  <si>
    <t>0404007</t>
  </si>
  <si>
    <t xml:space="preserve"> ACTUALIZACIÓN  Y GESTIÓN CATASTRAL  NACIONAL</t>
  </si>
  <si>
    <t>C-0402-1003-8-0-0402014-02</t>
  </si>
  <si>
    <t>0402014</t>
  </si>
  <si>
    <t xml:space="preserve"> LEVANTAMIENTO , GENERACIÓN Y ACTUALIZACIÓN DE LA RED GEODÉSICA Y LA CARTOGRAFÍA BÁSICA A NIVEL   NACIONAL</t>
  </si>
  <si>
    <t>C-0404-1003-2-0-0404004-02</t>
  </si>
  <si>
    <t>0404004</t>
  </si>
  <si>
    <t>C-0402-1003-8-0-0402016-02</t>
  </si>
  <si>
    <t>0402016</t>
  </si>
  <si>
    <t>C-0499-1003-5-0-0499065-02</t>
  </si>
  <si>
    <t>0499065</t>
  </si>
  <si>
    <t xml:space="preserve"> FORTALECIMIENTO DE LA GESTIÓN INSTITUCIONAL DEL IGAC A NIVEL   NACIONAL</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</si>
  <si>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</si>
  <si>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</si>
  <si>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</si>
  <si>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</si>
  <si>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</si>
  <si>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</si>
  <si>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</si>
  <si>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</si>
  <si>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</si>
  <si>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</si>
  <si>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</si>
  <si>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</si>
  <si>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</si>
  <si>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</si>
  <si>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</si>
  <si>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</si>
  <si>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</si>
  <si>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</si>
  <si>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</si>
  <si>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</si>
  <si>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</si>
  <si>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</si>
  <si>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</si>
  <si>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</si>
  <si>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</si>
  <si>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</si>
  <si>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</si>
  <si>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</si>
  <si>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</si>
  <si>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</si>
  <si>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</si>
  <si>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</si>
  <si>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</si>
  <si>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</si>
  <si>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</si>
  <si>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</si>
  <si>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</si>
  <si>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</si>
  <si>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</si>
  <si>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</si>
  <si>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</si>
  <si>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</si>
  <si>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</si>
  <si>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</si>
  <si>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</si>
  <si>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</si>
  <si>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</si>
  <si>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</si>
  <si>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</si>
  <si>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</si>
  <si>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</si>
  <si>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</si>
  <si>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</si>
  <si>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</si>
  <si>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</si>
  <si>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</si>
  <si>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C-0402-1003-7-0-0402009-02</t>
  </si>
  <si>
    <t>0402009</t>
  </si>
  <si>
    <t>C-0499-1003-8-0-0499053-02</t>
  </si>
  <si>
    <t>0499053</t>
  </si>
  <si>
    <t xml:space="preserve"> FORTALECIMIENTO DE LOS PROCESOS DE DIFUSIÓN Y ACCESO A LA INFORMACIÓN GEOGRÁFICA A NIVEL   NACIONAL</t>
  </si>
  <si>
    <t>C-0499-1003-5-0-0499054-02</t>
  </si>
  <si>
    <t>0499054</t>
  </si>
  <si>
    <t>C-0405-1003-4-0-0405007-02</t>
  </si>
  <si>
    <t>0405007</t>
  </si>
  <si>
    <t xml:space="preserve"> FORTALECIMIENTO DE LA GESTIÓN DEL CONOCIMIENTO Y LA INNOVACIÓN EN EL ÁMBITO GEOGRÁFICO DEL  TERRITORIO   NACIONAL</t>
  </si>
  <si>
    <t>C-0499-1003-6-0-0499061-02</t>
  </si>
  <si>
    <t>0499061</t>
  </si>
  <si>
    <t>C-0403-1003-2-0-0403002-02</t>
  </si>
  <si>
    <t>0403002</t>
  </si>
  <si>
    <t xml:space="preserve"> GENERACIÓN DE ESTUDIOS DE SUELOS, TIERRAS Y APLICACIONES AGROLÓGICAS COMO INSUMO PARA EL ORDENAMIENTO INTEGRAL Y EL MANEJO SOSTENIBLE D</t>
  </si>
  <si>
    <t>C-0405-1003-4-0-0405006-02</t>
  </si>
  <si>
    <t>0405006</t>
  </si>
  <si>
    <t>C-0499-1003-5-0-0499058-02</t>
  </si>
  <si>
    <t>0499058</t>
  </si>
  <si>
    <t>C-0405-1003-4-0-0405005-02</t>
  </si>
  <si>
    <t>0405005</t>
  </si>
  <si>
    <t>C-0499-1003-7-0-0499052-02</t>
  </si>
  <si>
    <t>0499052</t>
  </si>
  <si>
    <t xml:space="preserve"> IMPLEMENTACIÓN DE UN SISTEMA DE GESTIÓN DOCUMENTAL EN EL IGAC A NIVEL   NACIONAL</t>
  </si>
  <si>
    <t>C-0499-1003-5-0-0499060-02</t>
  </si>
  <si>
    <t>0499060</t>
  </si>
  <si>
    <t>C-0403-1003-2-0-0403005-02</t>
  </si>
  <si>
    <t>0403005</t>
  </si>
  <si>
    <t xml:space="preserve"> GENERACIÓN DE ESTUDIOS DE SUELOS, TIERRAS Y APLICACIONES AGROLÓGICAS COMO INSUMO PARA EL ORDENAMIENTO INTEGRAL Y EL MANEJO SOSTENIBLE DEL TERRITORIO A NIVEL  NACIONAL</t>
  </si>
  <si>
    <t>C-0402-1003-7-0-0402003-02</t>
  </si>
  <si>
    <t>0402003</t>
  </si>
  <si>
    <t>C-0402-1003-8-0-0402003-02</t>
  </si>
  <si>
    <t>C-0499-1003-8-0-0499063-02</t>
  </si>
  <si>
    <t>0499063</t>
  </si>
  <si>
    <t>C-0499-1003-7-0-0499063-02</t>
  </si>
  <si>
    <t>C-0404-1003-2-0-0404004-02041</t>
  </si>
  <si>
    <t>02041</t>
  </si>
  <si>
    <t xml:space="preserve"> BID</t>
  </si>
  <si>
    <t>C-0404-1003-2-0-0404004-02042</t>
  </si>
  <si>
    <t>02042</t>
  </si>
  <si>
    <t xml:space="preserve"> BM</t>
  </si>
  <si>
    <t>C-0404-1003-2-0-0404004-01022</t>
  </si>
  <si>
    <t>01022</t>
  </si>
  <si>
    <t>C-0404-1003-2-0-0404004-02011</t>
  </si>
  <si>
    <t>02011</t>
  </si>
  <si>
    <t>C-0404-1003-2-0-0404004-02012</t>
  </si>
  <si>
    <t>02012</t>
  </si>
  <si>
    <t>C-0404-1003-2-0-0404004-04022</t>
  </si>
  <si>
    <t>04022</t>
  </si>
  <si>
    <t>C-0404-1003-2-0-0404004-03021</t>
  </si>
  <si>
    <t>03021</t>
  </si>
  <si>
    <t>C-0404-1003-2-0-0404004-03022</t>
  </si>
  <si>
    <t>03022</t>
  </si>
  <si>
    <t>Unión cuenta</t>
  </si>
  <si>
    <t>A-01-01-02-003</t>
  </si>
  <si>
    <t xml:space="preserve">AUXILIO DE CESANTÍAS </t>
  </si>
  <si>
    <t>A-01-01-03-030</t>
  </si>
  <si>
    <t>030</t>
  </si>
  <si>
    <t>BONIFICACIÓN DE DIRECCIÓN</t>
  </si>
  <si>
    <t>A-02-02-01-002-007</t>
  </si>
  <si>
    <t>ARTÍCULOS TEXTILES (EXCEPTO PRENDAS DE VESTIR)</t>
  </si>
  <si>
    <t>A-02-02-01-002-008</t>
  </si>
  <si>
    <t>DOTACIÓN (PRENDAS DE VESTIR Y CALZADO)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</si>
  <si>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</si>
  <si>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</si>
  <si>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</si>
  <si>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</si>
  <si>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</si>
  <si>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</si>
  <si>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</si>
  <si>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</si>
  <si>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</si>
  <si>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</si>
  <si>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</si>
  <si>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</si>
  <si>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</si>
  <si>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</si>
  <si>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</si>
  <si>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</si>
  <si>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</si>
  <si>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</si>
  <si>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</si>
  <si>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</si>
  <si>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</si>
  <si>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</si>
  <si>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</si>
  <si>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</si>
  <si>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</si>
  <si>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</si>
  <si>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A-08-01-02-004</t>
  </si>
  <si>
    <t>IMPUESTO DE ALUMBRADO PÚBLICO</t>
  </si>
  <si>
    <t>A-08-05-01-003</t>
  </si>
  <si>
    <t>05</t>
  </si>
  <si>
    <t>SANCIONES ADMINISTRATIVAS</t>
  </si>
  <si>
    <t>C-0402-1003-7-0-0402017-02</t>
  </si>
  <si>
    <t>0402017</t>
  </si>
  <si>
    <t>ADQUISICIÓN DE BIENES Y SERVICIOS - DOCUMENTOS DE INVESTIGACIÓN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</si>
  <si>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</si>
  <si>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ADQUISICIÓN DE BIENES Y SERVICIOS - DOCUMENTOS DE ESTUDIOS TÉCNICOS DE DESLINDES Y DE TERRITORIOS INDÍGENAS - GENERACIÓN DE ESTUDIOS GEOGRÁFICOS E INVESTIGACIONES PARA LA CARACTERIZACIÓN, ANÁLISIS Y DELIMITACIÓN GEOGRÁFICA DEL TERRITORIO  NACIONAL</t>
  </si>
  <si>
    <t>ADQUISICIÓN DE BIENES Y SERVICIOS - SERVICIO DE INFORMACIÓN GEOGRÁFICA, GEODÉSICA Y CARTOGRÁFICA - GENERACIÓN DE ESTUDIOS GEOGRÁFICOS E INVESTIGACIONES PARA LA CARACTERIZACIÓN, ANÁLISIS Y DELIMITACIÓN GEOGRÁFICA DEL TERRITORIO  NACIONAL</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</si>
  <si>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</si>
  <si>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</si>
  <si>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</si>
  <si>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</si>
  <si>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</si>
  <si>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</si>
  <si>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C-0402-1003-7-0-0402020-02</t>
  </si>
  <si>
    <t>0402020</t>
  </si>
  <si>
    <t>ADQUISICIÓN DE BIENES Y SERVICIOS - DOCUMENTOS METODOLÓGICOS - GENERACIÓN DE ESTUDIOS GEOGRÁFICOS E INVESTIGACIONES PARA LA CARACTERIZACIÓN, ANÁLISIS Y DELIMITACIÓN GEOGRÁFICA DEL TERRITORIO  NACIONAL</t>
  </si>
  <si>
    <t>ADQUISICIÓN DE BIENES Y SERVICIOS - SERVICIOS DE INFORMACIÓN GEODÉSICA ACTUALIZADO - LEVANTAMIENTO , GENERACIÓN Y ACTUALIZACIÓN DE LA RED GEODÉSICA Y LA CARTOGRAFÍA BÁSICA A NIVEL   NACIONAL</t>
  </si>
  <si>
    <t>ADQUISICIÓN DE BIENES Y SERVICIOS - SERVICIO DE INFORMACIÓN GEOGRÁFICA, GEODÉSICA Y CARTOGRÁFICA - LEVANTAMIENTO , GENERACIÓN Y ACTUALIZACIÓN DE LA RED GEODÉSICA Y LA CARTOGRAFÍA BÁSICA A NIVEL   NACIONAL</t>
  </si>
  <si>
    <t>ADQUISICIÓN DE BIENES Y SERVICIOS - SERVICIO DE INFORMACIÓN CARTOGRÁFICA ACTUALIZADO - LEVANTAMIENTO , GENERACIÓN Y ACTUALIZACIÓN DE LA RED GEODÉSICA Y LA CARTOGRAFÍA BÁSICA A NIVEL   NACIONAL</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</si>
  <si>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</si>
  <si>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</si>
  <si>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CATASTRAL - ACTUALIZACIÓN  Y GESTIÓN CATASTRAL  NACIONAL</t>
  </si>
  <si>
    <t>ADQUISICIÓN DE BIENES Y SERVICIOS - SERVICIO DE AVALÚOS - ACTUALIZACIÓN  Y GESTIÓN CATASTRAL  NACIONAL</t>
  </si>
  <si>
    <t>FORTALECIMIENTO INSTITUCIONAL CARTOGRÁFICA Y CATASTRAL PARA EL IGAC - BM</t>
  </si>
  <si>
    <t>FORTALECIMIENTO TECNOLÓGICO DEL IGAC Y CREACIÓN DEL RMD - BID</t>
  </si>
  <si>
    <t>FORTALECIMIENTO TECNOLÓGICO DEL IGAC Y CREACIÓN DEL RMD - BM</t>
  </si>
  <si>
    <t>FORTALECIMIENTO DE LA ICDE - BID</t>
  </si>
  <si>
    <t>FORTALECIMIENTO DE LA ICDE - BM</t>
  </si>
  <si>
    <t>INSUMOS GEODÉSICOS, CARTOGRÁFICOS Y LEVANTAMIENTO CATASTRAL - BID</t>
  </si>
  <si>
    <t>INSUMOS GEODÉSICOS, CARTOGRÁFICOS Y LEVANTAMIENTO CATASTRAL - BM</t>
  </si>
  <si>
    <t>C-0404-1003-2-0-0404004-04021</t>
  </si>
  <si>
    <t>04021</t>
  </si>
  <si>
    <t>GESTIÓN DEL PROYECTO IGAC - BID</t>
  </si>
  <si>
    <t>GESTIÓN DEL PROYECTO IGAC - BM</t>
  </si>
  <si>
    <t>ADQUISICIÓN DE BIENES Y SERVICIOS - SERVICIO DE GESTIÓN DEL CONOCIMIENTO E INNOVACIÓN GEOGRÁFICA - FORTALECIMIENTO DE LA GESTIÓN DEL CONOCIMIENTO Y LA INNOVACIÓN EN EL ÁMBITO GEOGRÁFICO DEL  TERRITORIO   NACIONAL</t>
  </si>
  <si>
    <t>ADQUISICIÓN DE BIENES Y SERVICIOS - DOCUMENTOS NORMATIVOS - FORTALECIMIENTO DE LA GESTIÓN DEL CONOCIMIENTO Y LA INNOVACIÓN EN EL ÁMBITO GEOGRÁFICO DEL  TERRITORIO   NACIONAL</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</si>
  <si>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</si>
  <si>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SERVICIOS TECNOLÓGICOS - FORTALECIMIENTO DE LA GESTIÓN INSTITUCIONAL DEL IGAC A NIVEL   NACIONAL</t>
  </si>
  <si>
    <t>ADQUISICIÓN DE BIENES Y SERVICIOS - SERVICIO DE EDUCACIÓN INFORMAL PARA LA GESTIÓN ADMINISTRATIVA - FORTALECIMIENTO DE LA GESTIÓN INSTITUCIONAL DEL IGAC A NIVEL   NACIONAL</t>
  </si>
  <si>
    <t>ADQUISICIÓN DE BIENES Y SERVICIOS - DOCUMENTOS DE PLANEACIÓN - FORTALECIMIENTO DE LA GESTIÓN INSTITUCIONAL DEL IGAC A NIVEL   NACIONAL</t>
  </si>
  <si>
    <t>ADQUISICIÓN DE BIENES Y SERVICIOS - SERVICIO DE IMPLEMENTACIÓN SISTEMAS DE GESTIÓN - FORTALECIMIENTO DE LA GESTIÓN INSTITUCIONAL DEL IGAC A NIVEL   NACIONAL</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</si>
  <si>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</si>
  <si>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</si>
  <si>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</si>
  <si>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</si>
  <si>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ADQUISICIÓN DE BIENES Y SERVICIOS - SEDES ADECUADAS - FORTALECIMIENTO DE LA INFRAESTRUCTURA FÍSICA DEL IGAC A NIVEL  NACIONAL</t>
  </si>
  <si>
    <t>ADQUISICIÓN DE BIENES Y SERVICIOS - SERVICIO DE GESTIÓN DOCUMENTAL - IMPLEMENTACIÓN DE UN SISTEMA DE GESTIÓN DOCUMENTAL EN EL IGAC A NIVEL   NACIONAL</t>
  </si>
  <si>
    <t>ADQUISICIÓN DE BIENES Y SERVICIOS - SERVICIOS DE INFORMACIÓN IMPLEMENTADOS - IMPLEMENTACIÓN DE UN SISTEMA DE GESTIÓN DOCUMENTAL EN EL IGAC A NIVEL   NACIONAL</t>
  </si>
  <si>
    <t>ADQUISICIÓN DE BIENES Y SERVICIOS - SERVICIOS DE INFORMACIÓN IMPLEMENTADOS - FORTALECIMIENTO DE LOS PROCESOS DE DIFUSIÓN Y ACCESO A LA INFORMACIÓN GEOGRÁFICA A NIVEL   NACIONAL</t>
  </si>
  <si>
    <t>ADQUISICIÓN DE BIENES Y SERVICIOS - DOCUMENTOS DE LINEAMIENTOS TÉCNICOS - FORTALECIMIENTO DE LOS PROCESOS DE DIFUSIÓN Y ACCESO A LA INFORMACIÓN GEOGRÁFICA A NIVEL   NACIONAL</t>
  </si>
  <si>
    <t>Gasto</t>
  </si>
  <si>
    <t>Recurso</t>
  </si>
  <si>
    <t>Apropiación Vigente</t>
  </si>
  <si>
    <t>Apropiación adicionada</t>
  </si>
  <si>
    <t>Bloqueo</t>
  </si>
  <si>
    <t xml:space="preserve">Disponible aplicado el bloqueo </t>
  </si>
  <si>
    <t>%</t>
  </si>
  <si>
    <t>Pagos</t>
  </si>
  <si>
    <t>Saldo por ejecutar</t>
  </si>
  <si>
    <t>Presupuesto General</t>
  </si>
  <si>
    <t>Total</t>
  </si>
  <si>
    <t>Créditos</t>
  </si>
  <si>
    <t>Informe por Proyectos</t>
  </si>
  <si>
    <t>Proyectos de Inversión</t>
  </si>
  <si>
    <t>Apropiación Inicial</t>
  </si>
  <si>
    <t>Apropiación reducida</t>
  </si>
  <si>
    <t>Total General</t>
  </si>
  <si>
    <t>Informe por Dependencias</t>
  </si>
  <si>
    <t>Dependencia</t>
  </si>
  <si>
    <t>Dirección de Gestión Catastral</t>
  </si>
  <si>
    <t>Subdirección de Avalúos</t>
  </si>
  <si>
    <t>Crédito</t>
  </si>
  <si>
    <t>Subdirección de Proyectos</t>
  </si>
  <si>
    <t>Dirección de Gestión de Información Geográfica</t>
  </si>
  <si>
    <t xml:space="preserve">Laboratorio Nacional de Suelos
</t>
  </si>
  <si>
    <t>Subdirección Cartográfica &amp; Geodésica</t>
  </si>
  <si>
    <t>Subdirección de Geografía</t>
  </si>
  <si>
    <t>Dirección de investigación y prospectiva</t>
  </si>
  <si>
    <t>Observatorio inmobiliario</t>
  </si>
  <si>
    <t>Dirección de Regulación y Habilitación</t>
  </si>
  <si>
    <t>Dirección de Tecnologías de la Información y Comunicaciones</t>
  </si>
  <si>
    <t>Subdirección de información</t>
  </si>
  <si>
    <t>Subdirección de Infraestructura Tecnológica</t>
  </si>
  <si>
    <t>Subdirección Sistemas de Información</t>
  </si>
  <si>
    <t>Dirección general</t>
  </si>
  <si>
    <t>Oficina Asesora de Comunicaciones</t>
  </si>
  <si>
    <t>Oficina Asesora Planeación</t>
  </si>
  <si>
    <t>Oficina Asesora Jurídica</t>
  </si>
  <si>
    <t>Oficina de Relación con el Ciudadano</t>
  </si>
  <si>
    <t>Secretaria General</t>
  </si>
  <si>
    <t>Subdirección Administrativa y Financiera</t>
  </si>
  <si>
    <t>Subdirección de talento humano</t>
  </si>
  <si>
    <t>Subdirección General</t>
  </si>
  <si>
    <t>Oficina Comercial</t>
  </si>
  <si>
    <t>Direcciones Territoriales</t>
  </si>
  <si>
    <t>CréditoS</t>
  </si>
  <si>
    <t>N°</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</si>
  <si>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</si>
  <si>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</si>
  <si>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</si>
  <si>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</si>
  <si>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</si>
  <si>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</si>
  <si>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</si>
  <si>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</si>
  <si>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</si>
  <si>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</si>
  <si>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</si>
  <si>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</si>
  <si>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</si>
  <si>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Peso Porcentual</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</si>
  <si>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</si>
  <si>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</si>
  <si>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</si>
  <si>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</si>
  <si>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</si>
  <si>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</si>
  <si>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</si>
  <si>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</si>
  <si>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</si>
  <si>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</si>
  <si>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</si>
  <si>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</si>
  <si>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</si>
  <si>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Total Ejecutado</t>
  </si>
  <si>
    <t>Fecha
 I P</t>
  </si>
  <si>
    <t>Fecha 
II P</t>
  </si>
  <si>
    <t>Fecha 
III P</t>
  </si>
  <si>
    <t>Fecha 
IV P</t>
  </si>
  <si>
    <t>% EJECUTADO TOTAL POR ACTIVIDAD</t>
  </si>
  <si>
    <t>Avance IP</t>
  </si>
  <si>
    <t>Avance IIP</t>
  </si>
  <si>
    <t>Avance IIIP</t>
  </si>
  <si>
    <t>Avance IVP</t>
  </si>
  <si>
    <t>Aprobación OAP 1</t>
  </si>
  <si>
    <t>Aprobación OAP 2</t>
  </si>
  <si>
    <t>Aprobación OAP 3</t>
  </si>
  <si>
    <t>Aprobación OAP 4</t>
  </si>
  <si>
    <t>Observación Planeación 1</t>
  </si>
  <si>
    <t>Observación Planeación 2</t>
  </si>
  <si>
    <t>Observación Planeación 3</t>
  </si>
  <si>
    <t>Observación Planeación 4</t>
  </si>
  <si>
    <t>Aprobación OCI 1</t>
  </si>
  <si>
    <t>Aprobación OCI 2</t>
  </si>
  <si>
    <t>Aprobación OCI 3</t>
  </si>
  <si>
    <t>Aprobación OCI 4</t>
  </si>
  <si>
    <t>Observación OCI 1</t>
  </si>
  <si>
    <t>Observación OCI 2</t>
  </si>
  <si>
    <t>Observación OCI 3</t>
  </si>
  <si>
    <t>Observación OCI 4</t>
  </si>
  <si>
    <t>Trámites de Conservación Catastral</t>
  </si>
  <si>
    <t>No Aplica</t>
  </si>
  <si>
    <t>Consolidar al IGAC como la mejor entidad en la generación e integración de información geográfica, catastral y agrológica con altos estándares de calidad</t>
  </si>
  <si>
    <t>Actualización del área geográfica</t>
  </si>
  <si>
    <t>Gestión con Valores para Resultados</t>
  </si>
  <si>
    <t xml:space="preserve">Fortalecimiento organizacional y simplificación de procesos </t>
  </si>
  <si>
    <t>Realizar trámites que requieren visita a oficina de vigencias anteriores y de la actual vigencia</t>
  </si>
  <si>
    <t>Pendiente</t>
  </si>
  <si>
    <t>Tramites de conservación Catastral realizados (Oficina)</t>
  </si>
  <si>
    <t>Eficacia</t>
  </si>
  <si>
    <t>En el primer trimestre de año se realizaron los siguientes tramites de oficina</t>
  </si>
  <si>
    <t>En el segundo trimeste del año se realizaron los siguientes tramites abril: 472, mayo 422 y junio 210</t>
  </si>
  <si>
    <t>En el tercer trimestre del año se realizaron los siguientes tramites. Julio: 7465 , Agosto:315 , Septiembre:143</t>
  </si>
  <si>
    <t>Concepto Favorable</t>
  </si>
  <si>
    <t>Reporte Aprobado</t>
  </si>
  <si>
    <t>Se observa la relación de los tramites realizados en los meses de seguimiento</t>
  </si>
  <si>
    <t>Realizaron los trámites reportados</t>
  </si>
  <si>
    <t>Aunque para el periodo no se proyecta meta, la Territorial ejecutó 2.790 trámites de oficina.</t>
  </si>
  <si>
    <t xml:space="preserve">Aunque no se proyecta meta para el trimestre, se evidencia la realización de1104 trámites, soportados en libro radicador, estadística de trámites, seguimiento y detalle de rectificaciones. </t>
  </si>
  <si>
    <t>De acuerdo a los soportes, relación trámites, se evidencia el avance reportado.</t>
  </si>
  <si>
    <t>Realizar trámites de terreno de vigencias anteriores y de la actual vigencia</t>
  </si>
  <si>
    <t>Tramites de conservación Catastral realizados (Terreno)</t>
  </si>
  <si>
    <t>SE REPORTA LOS TRAMITES DE TERRENO DEL PRIMER TRIMESTRE DEL 2021</t>
  </si>
  <si>
    <t>En el segundo trimestre del año se realizaron los siguientes tramites de terreno. Abril 424, Mayo 131 y junio 209</t>
  </si>
  <si>
    <t>En el tercer trimestre del año se realizaron los siguientes tramites de terreno. Julio: 86, Agosto: 51 y Septiembre: 143</t>
  </si>
  <si>
    <t>Registro de terreno aprobado</t>
  </si>
  <si>
    <t>En la relación adjunta se ven los tramites de terreno realizados en el trimestre</t>
  </si>
  <si>
    <t>Realizaron 280 tramites de terreno</t>
  </si>
  <si>
    <t>Aunque para el periodo no se asigna meta, se evidencia la realización 238 trámites de terreno en los meses de enero, febrero y marzo de 2021.</t>
  </si>
  <si>
    <t>Si meta para el periodo, sin embargo, se evidencia la realización  de los tramites de terreno para los mesdes de abril=424, mayo=131 y junio=209, para un total de 764 trámites, evidencidos en el seguimiento a trámites con corte a 2021-06-30.</t>
  </si>
  <si>
    <t>Regularización de la propiedad (Ley 1561 y Ley 1564 de 2012)</t>
  </si>
  <si>
    <t>Sostenimiento de las política de restitución de tierras y atención a victimas</t>
  </si>
  <si>
    <t>Atender en el término legal, el 100% de las solicitudes realizadas en materia de regularización de la propiedad (Ley 1561 y Ley 1564 de 2012)</t>
  </si>
  <si>
    <t>Solicitudes atendidas en tiempo legal en el periodo</t>
  </si>
  <si>
    <t>EN EL PRIMER TRIMESTRE SE RECIBIERON 17 SOLCITUDES LAS  CUALES TODAS SE RESPONDIERON, SE ACLARA QUE EN ESTE DATO NO SE INCLUYE LAS QUE SE REMITEN POR COMPETENCIA A LOS GESTORES CATASTRALES DE AMB Y BARRANQUILLA.</t>
  </si>
  <si>
    <t>En el segundo trimestre del año se recibieron 3 solicitudes, las cuales todas se respondieron, se aclara que en este dato no se incluye las que remiten por competencia a los gestores catastrales de AMB y Barranquilla</t>
  </si>
  <si>
    <t>En el tercer trimestre del año se recibieron 3 solicitudes, las cuales todas se responden, se aclara que en este dato no se incluye las que se remiten por competencia a los gestores catastrales de AMB y Barranquilla</t>
  </si>
  <si>
    <t>La Dt atendió tres solicitudes</t>
  </si>
  <si>
    <t>La DT atendio las tres solicitudes relacionadas con la regularizacion de la propiedad</t>
  </si>
  <si>
    <t>Se observa respuesta y atención  a las solicitudes realizadas por los juzgados de su jurisdicción, dando cumplimiento a la meta proyectada.</t>
  </si>
  <si>
    <t>Se evidencia porcentaje de avance en el trimestre mediante oficios de respuesta con Radicados Nos. 3608, 4049 y 4053, entre mayo y junio de 2021.</t>
  </si>
  <si>
    <t>De acuerdo a los soportes, memorandos, cuadro consolidado Avalúos Territorial Caldas, se evidencia el avance reportado.</t>
  </si>
  <si>
    <t>Política de Restitución de Tierras y Ley de Víctimas</t>
  </si>
  <si>
    <t xml:space="preserve">Atender el 100% de las solicitudes recibidas para el cumplimiento de la Política de Restitución de Tierras y Ley de Víctimas, en los términos de ley   </t>
  </si>
  <si>
    <t>NO SE RECIBIERON SOLICITUDES</t>
  </si>
  <si>
    <t>No se recibieron solicitudes</t>
  </si>
  <si>
    <t>Aprobado</t>
  </si>
  <si>
    <t>La DT reporta que no se presentaron solicitudes de RT</t>
  </si>
  <si>
    <t>De aucerdo al autoseguimiento, se informa que no se recibieron solicitudes por esta actividad.</t>
  </si>
  <si>
    <t>En autoseguimiento de la Dirección Territorial, se informa que no se recibieron solicitudes.</t>
  </si>
  <si>
    <t>No se presentaron solicitudes en la DT Caldas</t>
  </si>
  <si>
    <t>Optimizar el servicio al ciudadano</t>
  </si>
  <si>
    <t>Plan Anticorrupción y de Atención al Ciudadano</t>
  </si>
  <si>
    <t>Garantizar una atención eficiente y oportuna a los ciudadanos y partes interesadas</t>
  </si>
  <si>
    <t>Mejoramiento en la prestación del servicio a la ciudadanía</t>
  </si>
  <si>
    <t>Servicio al ciudadano</t>
  </si>
  <si>
    <t>Atender el 100% de PQRs en los términos de ley.</t>
  </si>
  <si>
    <t>EN EL PRIMER TRIMESTRE DEL AÑO SE RECIBIERON 253 PETICIONES Y SE CONTESTARON A TERMINO 215</t>
  </si>
  <si>
    <t>En el segundo trimestre del año se recibieron 263 peticiones y se contestaron a termino 250</t>
  </si>
  <si>
    <t>En el trimestre del año se recibieron 152 peticiones y se contestaron a termino 413, las cuales incluye las 152 presentadas y peticiones de meses anteriores.</t>
  </si>
  <si>
    <t>Realizan reporte y seguimiento a las peticiones recibidas</t>
  </si>
  <si>
    <t>De acuerdo a lo aportado por la territorial se evidencia un 85% aproximadamente, en la atención y respuesta de solicitudes en el trimestre.</t>
  </si>
  <si>
    <t>La Dirección Territorial en autoseguimiento informa sobre el se recibido de 263 peticiones, de las cuales se dión respuesta a término de 250.</t>
  </si>
  <si>
    <t>De acuerdo a los soportes, herramienta de monitoreo 2021 Caldas, se evidencia el avance reportado.</t>
  </si>
  <si>
    <t>Plan estratégico de Talento Humano</t>
  </si>
  <si>
    <t>Plan de Trabajo Anual en Seguridad y Salud en el Trabajo</t>
  </si>
  <si>
    <t>Implementar políticas y acciones enfocadas en el fortalecimiento institucional y la arquitectura de procesos como pilar estratégico del Instituto</t>
  </si>
  <si>
    <t>Sostenimiento de las políticas del Modelo Integrado de Planeación y Gestión (MIPG)</t>
  </si>
  <si>
    <t>Talento Humano</t>
  </si>
  <si>
    <t>Cumplir con la entrega de las actas de los comités (Copasst y Comité de convivencia) al GIT Gestión del Talento Humano en los tiempos establecidos</t>
  </si>
  <si>
    <t>Actas de comités entregadas en el periodo</t>
  </si>
  <si>
    <t>TODAS LAS ACTAS SE ENTREGARON DENTRO DE LAS FECHAS ESTABLECIDAS</t>
  </si>
  <si>
    <t>Todas las actas se entregaron dentro de las fechas establecidas</t>
  </si>
  <si>
    <t>Todas las actas se entregaron dentro de las fechas establecidas, copaast julio, agosto, septiembre y convivencia de septiembre.</t>
  </si>
  <si>
    <t>Cumplimiento con la realizacion de las actas y envio a talento humano</t>
  </si>
  <si>
    <t>Realizaron las actividades de copasst y comite de convivencia</t>
  </si>
  <si>
    <t>Se da cumplimiento con la realización de los comités de Copasst realizados el 12-01-2021, 12-02-2021 y 12-03-2021; así como el comité de Convivencia el 11-03-2021.</t>
  </si>
  <si>
    <t>Se evidencia el cumplimiento con las actas aportadas de comités de Copasst y Convivencia de los meses de abril, mayo y junio de 2021.</t>
  </si>
  <si>
    <t>De acuerdo a los soportes, actas copasst y comite de convivencia, se evidencia el avance reportado.</t>
  </si>
  <si>
    <t>Atender en los tiempos establecidos las responsabilidades y rendición de cuentas en el SG - SST, establecida mediante acta del 06-01-2021</t>
  </si>
  <si>
    <t>Reportes de responsabilidades asignadas en el periodo</t>
  </si>
  <si>
    <t>SE A DADO CUMPLIMIENTO A LAS RESPONSABILIDADES EN EL SG Y SST</t>
  </si>
  <si>
    <t>Se a dado cumplimiento a las responsabilidades en el SG y SST</t>
  </si>
  <si>
    <t>De acuerdo a la evidencia se observa que han realizado inspeccion a los extintores, botiquines e infraestructura</t>
  </si>
  <si>
    <t>Reportan actividades de SG y SST</t>
  </si>
  <si>
    <t>Se evidencia actividad con la realización de: Inspección a la infraestructura de fecha 31-03-2021, Botiquín de Primeros auxilios el 31-03-2021 y la Verificación del estado de extintores el 30-03-2021.</t>
  </si>
  <si>
    <t>Se evidencia actividad realizada, mediante formatos de Inspección botiquines y extintores, e infraestructura en el mes de junio.</t>
  </si>
  <si>
    <t>Se reporta actividades SST y SG</t>
  </si>
  <si>
    <t>Ingresos propios</t>
  </si>
  <si>
    <t>Garantizar y fortalecer la autosostenibilidad del Instituto  por medio de la venta de los productos y servicios de la entidad</t>
  </si>
  <si>
    <t xml:space="preserve">Implementación del plan de mercadeo para la promoción de los productos y servicios de la entidad
</t>
  </si>
  <si>
    <t>Gestión con valores para resultados</t>
  </si>
  <si>
    <t>Transparencia, acceso a la información pública y Lucha contra la Corrupción</t>
  </si>
  <si>
    <t>Obtener el 100% de la meta de ingresos por la venta de bienes y servicios</t>
  </si>
  <si>
    <t>Recursos obtenidos por ventas de contado</t>
  </si>
  <si>
    <t>Eficiencia</t>
  </si>
  <si>
    <t>EN EL PRIMER TRIMESTRE INGRESO POR VENTAS 13.638.680</t>
  </si>
  <si>
    <t>En el segundo trimestre ingreso por ventas 12.607.715, es de aclarar a las oficinas de planeación y control interno, que hasta la fecha NO nos han notificado meta de ventas para el año 2021.</t>
  </si>
  <si>
    <t>En el tercer trimestre ingreso por ventas 23.484.684.</t>
  </si>
  <si>
    <t>aprobado</t>
  </si>
  <si>
    <t>Anexan resumen de ventas de las DT</t>
  </si>
  <si>
    <t>Se evidencia las ventas por 23.484.684.</t>
  </si>
  <si>
    <t>Concepto No Favorable</t>
  </si>
  <si>
    <t>Teniendo en cuenta que para el trimestres no se asigna meta, se reporta y evidencian ingresos por ventas por un valor de 13.638.680</t>
  </si>
  <si>
    <t>Se evidencia actividad, con resumen de ventas y autoseguimiento donde se preportan ingresos por ventas de 12.607.715.</t>
  </si>
  <si>
    <t>De acuerdo a los soportes, reportes mensuales, se evidencia el avance reportado de $ 23.484.684, que se encuentra por debajo de lo programado.</t>
  </si>
  <si>
    <t>Formación o actualización catastral</t>
  </si>
  <si>
    <t>Procesos Formación o actualización urbana para un cubrimiento de área en hectáreas</t>
  </si>
  <si>
    <t>Hectáreas urbanas con actualización o formación catastral alcanzadas</t>
  </si>
  <si>
    <t>en el primer trimestre no se reporta actualizacion y formacion de zonasa urbanas en la territorial.</t>
  </si>
  <si>
    <t>En el segundo trimestre no se reporta actualizacion y formacion de zonas urbanas en la territorial bolivar</t>
  </si>
  <si>
    <t>En el tercer trimestre se reporta contrato de titulacion de predios ministerio de vivienda-IGAC en municipios del departamento de bolivar,el cual se encuenta en ejecucion de campo.</t>
  </si>
  <si>
    <t>Sin meta asignada en el periodo</t>
  </si>
  <si>
    <t>Sin meta asignada para el período</t>
  </si>
  <si>
    <t>se revisa evidencia de contrato, cumple con el producto esperado</t>
  </si>
  <si>
    <t>Sin meta asignada en el periodo.</t>
  </si>
  <si>
    <t>Sin meta asignada para el periodo</t>
  </si>
  <si>
    <t xml:space="preserve">Se observa que actualmente la territorial tiene activo el contrato de titulación de predios con el Ministerio de Vivienda – IGAC, el cual se encuentra en ejecución.  Sin embargo, para este trimestre del año no se programó ninguna meta.  </t>
  </si>
  <si>
    <t>Procesos Formación o actualización rural para un cubrimiento de área en hectáreas</t>
  </si>
  <si>
    <t>Hectáreas rurales con actualización o formación catastral alcanzadas</t>
  </si>
  <si>
    <t>en el primer trimestre no se  reporto actualizacion y formacion de zonas rurales en la territorial</t>
  </si>
  <si>
    <t>En el segundo trimestre no se reporta actualizacion y formacion de zonas rurales en la territorial bolivar</t>
  </si>
  <si>
    <t>En el tercer trimestre no se reporta actualizacion y formacion de zonas rurales en la territorial bolivar.</t>
  </si>
  <si>
    <t>sin meta para el periodo</t>
  </si>
  <si>
    <t>Sin meta asignada para el periodo.</t>
  </si>
  <si>
    <t xml:space="preserve">Para el tercer trimestre del año no se programó ninguna meta.  </t>
  </si>
  <si>
    <t>Se realizo seguimiento a los tramites de oficina durante el primer trimestre de 2021.</t>
  </si>
  <si>
    <t>Se realizo seguimiento a los tramites de oficina durante el segundo trimestre del 2021, en la territorial bolivar</t>
  </si>
  <si>
    <t>Se realizo seguimiento a los tramites de oficina durante el tercer trimestre, de 2021 en la territorial bolivar. Cabe anotar la disminucion de los resultados debido al cambio del sistema cobol al sistema nacianal catastral y capacitaciones y vencimiento de terminos durante el periodo.</t>
  </si>
  <si>
    <t>En el archivo adjunto se indica la cantidad de trámites ejecutados en oficina (1349)</t>
  </si>
  <si>
    <t>En los reportes generados por elsistema de información catastral se observa realización de trámites de oficina asI abril:889, mayo: 775 y junio:444, para un total de 2108</t>
  </si>
  <si>
    <t xml:space="preserve">se revisa evidencia cumple con lo esperado </t>
  </si>
  <si>
    <t xml:space="preserve">Se evidencian 1349 trámites ejecutados en oficina, para el primer trimestre. </t>
  </si>
  <si>
    <t>Aunque no se asigna meta, se evidencian los reportes generados de información catastral en la realización de trámites de oficina con  un total de 2108</t>
  </si>
  <si>
    <t xml:space="preserve">Para el tercer trimestre del año 2021, no se programó ninguna meta, sin embargo, se observa que se ha avanzado en el proceso de seguimiento de trámites de oficina.  </t>
  </si>
  <si>
    <t>Se realizo seguimiento a los tramites de terreno durante el primer trimestre de 2021.</t>
  </si>
  <si>
    <t>Se realizo seguimiento a los tramites de terreno durante el segundo trimestre del 2021, en la territorial bolivar</t>
  </si>
  <si>
    <t>Se realizo seguimiento a los tramites de terreno durante el tercer trimestre de 2021 en la territorial bolivar.Cabe noatar uana disminucion en los resultados debido al cambio de sistema cobol al sistema nacional catastaral con acapcitaciones y vencimiento de terminos en el periodo..</t>
  </si>
  <si>
    <t>En el archivo adjunto (en la carpeta de la actividad 3) se indica la cantidad de trámites ejecutados de terreno (890).</t>
  </si>
  <si>
    <t>En los reportes generados por elsistema de información catastral se observa realización de trámites de oficina asI abril:658, mayo: 645 y junio:240, para un total de 2108, para un total de 1543</t>
  </si>
  <si>
    <t>se revisa la evidencia cargada cumple con el producto esperado</t>
  </si>
  <si>
    <t>Se verifican de acuerdo a información adjunta, la ejecución de 890 trámites de terreno durante el periodo.</t>
  </si>
  <si>
    <t>Aunque no se proyecta meta para el periodo, se evidencia la realización de trámites de oficina con un total de 1543</t>
  </si>
  <si>
    <t xml:space="preserve">Se ha venido avanzando en la actividad de trámites de terreno.  Sin embargo, se evidencia que para este periodo evaluado no se programó meta.  </t>
  </si>
  <si>
    <t>Se realizoel 100% y seguimiento a las solicitudes realizadas de regulacion de propiedad en el primer trimestre2021.</t>
  </si>
  <si>
    <t xml:space="preserve">Se  realizo seguimiento a las solicitudes, realizadas en el segundo trimestre de 2021,dando cumplimiento a la meta del periodo. </t>
  </si>
  <si>
    <t>Se realizo seguimiento a las solicitudes realizadas,en el tercer trimestre de 2021 dando cumplimiento a la meta del periodo.</t>
  </si>
  <si>
    <t>En el archivo en excel denominado "informe primer trimestre restitución de tierras 2021" se observan la cantidad de solicitudes en materia de regularizacion para el primer trimestre (8, 4 y 7), pero no se puede comprobar si se atendieron en el término legal</t>
  </si>
  <si>
    <t>En el memorando remitido por Lina Castellar, asegura que se tramitaron dentro del término legal todas las solicitudes de regularización de la propiedad</t>
  </si>
  <si>
    <t>se revisa la evidencia cargada cumple con el producto esperado Regularización de la propiedad (Ley 1561 y Ley 1564 de 2012)</t>
  </si>
  <si>
    <t xml:space="preserve">Se observa en cuadro soporte "Informe Restitución de Tierras 2021, que se recibieron durante el trimestre 19 solicitudes programadas y ejecutadas; sin embargo, no se evidencian los tiempos de ejecución de los mismos, para comprobar si fueron atendidos en los tiempos establecidos.  </t>
  </si>
  <si>
    <t>Se evidencia el cumplimiento de seguimiento a las solicitudes, de acuerdo a memorando de Restitución de Tierras enviado a la Dirección Territorial.</t>
  </si>
  <si>
    <t xml:space="preserve">Se observa el informe correspondiente al tercer trimestre del año (julio, agosto y septiembre), donde se evidencia que se ha realizado seguimiento a las solicitudes allegadas en tema de regularización de la Propiedad, avanzado en un 25 %.  </t>
  </si>
  <si>
    <t>Se realizo el 100% de las solicitudes recibidas para el cumplimiento de politica de restitucion de tierras y ley de victimas durante el primer trimestre 2021.</t>
  </si>
  <si>
    <t>Se realizo seguimiento a las solicitudes recibidas durante el segundo trimestre del año2021,dando cumplimiento de la politica de restitucion de tierras y ley de victimas.</t>
  </si>
  <si>
    <t>Se realizo seguimiento a las solicitudes recibidas durante el tercer trimestre del año 2021,dando cumplimiento al periodo.</t>
  </si>
  <si>
    <t>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t>
  </si>
  <si>
    <t>Se observa cumplimiento del control con la evidencia aportada</t>
  </si>
  <si>
    <t xml:space="preserve">se evidencia el cumplimiento con los soportes cargados </t>
  </si>
  <si>
    <t>En cuadro excel "Informe de Restitución de Tierras 2021", se observa que se recibieron 32 solicitudes en el periodo, proyectadas y ejecutadas.De otro lado en Informe a 9 de abril de 2021, se indica que se recibieron 351 solicitudes, de las cuales no se da respuesta en su totalidad; y en autoseguimiento se consigna que se realizó el 100% de las solicitudes. No se puede evidenciar tiempos de recibo y respuesta.</t>
  </si>
  <si>
    <t>Se da cumplimiento a la actividad de política de restitución de tierras y Ley de Victimas, evidenciado enl informe aportado.</t>
  </si>
  <si>
    <t>Se realizo seguimiento a la atencion de las PQRSD,logrando el 68% durante el primer trimestre de 2021.</t>
  </si>
  <si>
    <t>Se realizo seguimiento a la atencion de las PQRSD en el segundo trimestre del año2021, en la territorial bolivar,logrando un 68% de gestion..</t>
  </si>
  <si>
    <t>Se realizo seguimiento a la atencion de las PQRSD en el tercer trimestredel año 2021,de la territorial bolivar,logrando un 67% de gestion.cabe notar el cambio del sistema cobol al sistema nacional catastral durante este periodo.</t>
  </si>
  <si>
    <t>En el informe presentado se indica que hubo 403 PQRS que no fueron respondidas dentro de los términos, lo que representa un 26% sobre la totalidad, lo que concuerda con el porcentaje reportado.</t>
  </si>
  <si>
    <t>El 68% de gestión reportado hace referencia a la cantidad de PQRS respondidas de las que llegaron (1026 de 1528 recibidas); no obstante, la cantidad de las PQRSD respondidas dentro de los términos legales fueron 262, por lo que el porcentaje verdadero corresponde a 25.5% (262/1026) y no 68% como indican en el análisis cualitativo, porcentaje con el que se obtuvo el dato cuantitativo, motivo por el cual se deja el concepto no favorable.</t>
  </si>
  <si>
    <t>se revisa la evidencia PQRS cumple con producto esperado</t>
  </si>
  <si>
    <t>Se verifica el seguimiento constatado con el informe de la territorial.</t>
  </si>
  <si>
    <t>Aunque se evidencia gestión en las PQRDS por parte de la Dirección Territorial, el % no respuesta no se cumple.</t>
  </si>
  <si>
    <t xml:space="preserve">Se observa que se ha realizado el seguimiento a la atención de las PQRSD para este trimestre del año evaluado.  Sin embargo, se evidencia que no se cumplió con la meta programada. </t>
  </si>
  <si>
    <t>Se realizo reporte de actas de comites durante el primer trimestre de 2021 en la territorial bolivar.</t>
  </si>
  <si>
    <t>Se realizo reporte de seguimiento de actas de comites durante el segundo trimestre de2021,en la territorial bolivar ,respecto al comite de convivencia como se muestra en la evidencias se solicito a talento humano sede central apoyo para convocar nuevo integrantes ya que uno renuncio a la instituto y otro trasladado a la subdireccion de catastro.</t>
  </si>
  <si>
    <t>Se reportan actas de comties de copasst durante el periodo y se muestra convocatoria a funcionarios para el nuevo comite de convivencia en la territorial bolivar.</t>
  </si>
  <si>
    <t>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t>
  </si>
  <si>
    <t>Se presentan actas de reunión del COPASST de abril, mayo y junio, ante las cuales se realiza las siguientes observaciones de mejora: a) Aplicar tratamiento de datps sensibles establecidos en el artículo 6to de la Ley 1581 de 2012, respecto a nombrar a las personas que se contagiaron del virus. b) Incluir en el apartado "reporte de condiciones de seguridad" únicamente los reportes de actos y condiciones inseguras presentados por los trabajadores c) Incluir todos los compromisos que se deriven de la reunión dentro de la tabla, indicando responsables y fecha programada de ejecución. Se observa correo solicitando apoyo para la conformación del Comité de convivencia laboral, ante lo cual se recomienda conformar el nuevo comité a la mayor brevedad.</t>
  </si>
  <si>
    <t>se revisa evidencia cumple con producto esperado</t>
  </si>
  <si>
    <t>Se evidencia reporte de Actas de Comités Copasst y Convivencia Laboral, durante el trimestre.</t>
  </si>
  <si>
    <t>Se evidencian actas de reunión del COPASST del periodo, sin embargo, es importante tener en cuenta las recomendaciones dadas por la OAP.</t>
  </si>
  <si>
    <t xml:space="preserve">Se presentan los documentos donde se encuentran las actas realizadas sobre Comité paritario de Seguridad y Salud en el Trabajo – Copasst correspondientes a los meses de julio, agosto y septiembre del presente año.  Así mismo, se observa documento de convocatoria a funcionarios para el nuevo comité de convivencia en la territorial.  </t>
  </si>
  <si>
    <t>Se realizaro los reportes de las actividades asiganadas durante el primer trimestre de 2021 en la territorial boliuvar.</t>
  </si>
  <si>
    <t>Se realizo seguimiento y reporte en el segundo trimestre de 2021, de responsabilidades asignadas  en el periodo en la territorial bolivar</t>
  </si>
  <si>
    <t>Se reoprta seguimiento a las responsabilidades de rendicion de cuentas y acyividades durante el periodo en la territorial bolivar</t>
  </si>
  <si>
    <t>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t>
  </si>
  <si>
    <t>Se observa cumplimiento del control con las evidencias aportadas</t>
  </si>
  <si>
    <t>se revisa evidencia cumple con lo esperado</t>
  </si>
  <si>
    <t>Verificado lo aportado por la territorial, se evidencia que no se da cumplimiento a todas las responsabilidades establecidas en el Acta 06-01-2021.</t>
  </si>
  <si>
    <t>De acuerdo a lo soportado por la Dirección Territorial, se da cumplimiento en la Atención en los tiempos establecidos las responsabilidades y rendición de cuentas en el SG - SST.</t>
  </si>
  <si>
    <t xml:space="preserve">Para esta actividad la territorial soporta los documentos correspondientes al seguimiento a las responsabilidades de Rendición de Cuentas. </t>
  </si>
  <si>
    <t xml:space="preserve">Se realizo seguimiento a  las ventas de bienes y servicios durante el primer trimestre.les remito como es de su conocimiento no tenemos asignado  aun  metas de ingresos a la fecha. </t>
  </si>
  <si>
    <t>Se realizo seguimiento a las ventas de bienes y servicios durante el segundo trimestre de 2021, en la territorial bolivar</t>
  </si>
  <si>
    <t>Se realizo seguimiento a las ventas de bienes y servicios por valor de  $52623975 durante el periodo en la territorial bolivar</t>
  </si>
  <si>
    <t>En las evidencias reportadas se observa el mismo valor reportado de ingresos durante el primer trimestre</t>
  </si>
  <si>
    <t>En las evidencias reportadas se observa el mismo valor reportado de ingresos durante el segundo trimestre</t>
  </si>
  <si>
    <t>se revisa evidencias formato de ingresos.</t>
  </si>
  <si>
    <t>Aunque para el periodo no se asigna meta, se evidencia reporte  de ingresos de  45801069, durante el primer trimestre</t>
  </si>
  <si>
    <t>De acuerdo a los soportes entregados por la Dirección Territorial, se evidencia el valor reportado de la meta de ingresos por la venta de bienes y servicios durante el periodo.</t>
  </si>
  <si>
    <t xml:space="preserve">Se evidencian como soportes la relación de ingresos de la Dirección Territorial correspondiente al tercer trimestre del año.  Sin embargo, se observa que no se dio cumplimiento a la meta programada para el periodo evaluado.  </t>
  </si>
  <si>
    <t xml:space="preserve">Llevar a cabo el proceso de recuperación del 100% de la cartera pendiente por convenios y contratos de la territorial </t>
  </si>
  <si>
    <t>Recursos obtenidos por recuperación de cartera</t>
  </si>
  <si>
    <t>en el primer trimestre no se programo ingresos por recuperacion de cartera en la territorial bolivar 2021.</t>
  </si>
  <si>
    <t>Se realizo proceso de seguimiento a la recuperacion de cartera en el segundo trimeste de 2021 , se informa y se soporta que la cartera de los municipios esta  en cartera castigada y esta en proceso de emitir una resolucion por parte de la direccion general, donde se absuelve esta cartera inrecuperable.</t>
  </si>
  <si>
    <t>Se reporta resolucion de castigo cartera por parte de sede central y realizo seguimiento a todos los procesos de la territorai bolivar durante el periodo.</t>
  </si>
  <si>
    <t>Para esta actividad aparece planteada una meta del 25%, es ncesario que la Dirección Territorial aclare si existe cartera para ser recuperada</t>
  </si>
  <si>
    <t>En las evidencias presentadas se observa gestión ante la cartera de la territorial, pero no se observa que se haya logrado recuperación de algún recurso; sin embargo, en conversación con la Directora Territorial, Lucía Cordero, manifestó que en reunión del comité de sostenibilidad contable, presidido por la Directora General, se llegó a la decisión de castigar la cartera por ser de dfícil cobro, información que fue corroborda por la funcionaria Sonia Plazas, de cartera del nivel central, indicando que el acta no se encuentra firme porque falta la firma de la anterior contadora, pero que existe la grabación de la mencionada reunión donde consta esa decisión.</t>
  </si>
  <si>
    <t>se revisa las evidencias cumlen con el producto esperado</t>
  </si>
  <si>
    <t>Se asigna una meta para el periodo, sin embargo en el autoseguimiento se informa "que no se programo ingresos por recuperacion de cartera en la territorial bolivar 2021".</t>
  </si>
  <si>
    <t xml:space="preserve">Se evidencia proceso de seguimiento a la recuperacion de cartera durante el periodo. </t>
  </si>
  <si>
    <t xml:space="preserve">Para el cumplimiento de esta actividad la territorial soporta las conciliaciones bancarias correspondientes a los meses de julio, agosto y septiembre del año en curso.  </t>
  </si>
  <si>
    <t>Se firma acta de inicio entre el IGAC y la empresa ejecutora, se publica resolucion de inicio, la subdireccion de catastro comunica que el reporte de avance lo hace esa dependencia.</t>
  </si>
  <si>
    <t>Durante el segundo trimestre (Junio) se  da inicio a los procesos de Actualización Catastral Urbano-Rural para Socotá, Tasco, Beteitiva, Busbanzá, Sativasur, Socha y Corrales, por lo que aun no se reporta Hectáreas urbanas actualizadas, proceso que está programado para el siguiente trimestre según cronograma como se evidencia en archivos adjuntos de 3 memorias y 4 actas de seguimientos.</t>
  </si>
  <si>
    <t>En el TERCER trimestre se da inicio a la etapa de Reconocimiento Predial, este proceso esta en cabeza de la Subdireccion de Catastro y Proyectos, quienes en el mes de septiembre comunican un avance de entrega por el operador del 25%, se adjunto pantallazo cita reunion virtual</t>
  </si>
  <si>
    <t>No se puede evaluar con la información disponible.</t>
  </si>
  <si>
    <t>En actas de reunión de comités operativos se observa inicio de actividades para siguiente periodo.</t>
  </si>
  <si>
    <t>Se evidencia cumplimiento</t>
  </si>
  <si>
    <t>Sin meta signada para el periodo.</t>
  </si>
  <si>
    <t>De acuerdo a los soportes, reunión por team, se evidencia el avance reportado</t>
  </si>
  <si>
    <t>Durante el segundo trimestre (Junio) se  da inicio a los procesos de Actualización Catastral Urbano-Rural para Socotá, Tasco, Beteitiva, Busbanzá, Sativasur, Socha y Corrales, por lo que aun no se reporta Hectáreas rurales actualizadas, proceso que está programado para el siguiente trimestre según cronograma como se evidencia en archivos adjuntos de 3 memorias y 4 actas de seguimientos.</t>
  </si>
  <si>
    <t>En el TERCER trimestre se da inicio a la etapa de Reconocimiento Predial RURAL, este proceso esta en cabeza de la Subdireccion de Catastro y Proyectos, quienes en el mes de septiembre comunican un avance de entrega por el operador del 25%, se adjunto pantallazo cita reunion virtual</t>
  </si>
  <si>
    <t>En actas de reunión de comités operativos se observa inicio de actividades para el siguiente periodo.</t>
  </si>
  <si>
    <t>La evidencia es concordante con la actividad</t>
  </si>
  <si>
    <t>De la vigencia anterior se ejecuto 220, de la presnete 1653 tramites, se anulo 288</t>
  </si>
  <si>
    <t>Durante el segundo trimestre se ejecutaron 4332 trámites de Oficina, como se evidencia en reporte del  sistema Cobol, el cual se adjunta demostrando el cumplimiento de la actividad.</t>
  </si>
  <si>
    <t>Con el informe del sistema Cobol se evidencian 4309 trámites de oficina durante el TERCER trimestre</t>
  </si>
  <si>
    <t>Se evidencia en reporte avance  a marzo donde se puede observarun informe de tramitadas por unidad ooperativa Tunja, Sogamoso, Chiquinquira de enero, febrero y marzo.</t>
  </si>
  <si>
    <t>En informe tramitado de abril a junio se evidencia registro de 4332 tráomites de oficina.</t>
  </si>
  <si>
    <t xml:space="preserve">Se da cumplimiento con la evidencia </t>
  </si>
  <si>
    <t>Aunque para el periodo no se asigna meta, se evidencia reporte ejecutado de 1873 tramites de las Unidades Operativas de Tunja, Sogamoso y Chiquinquirá.</t>
  </si>
  <si>
    <t>Aunque la Dirección Territorial no asigna meta par el periodo, se evidencia en cuadro de trámites la ejecución de 4332 trámites de oficina.</t>
  </si>
  <si>
    <t>De acuerdo a los soportes, informe de tramitadas por unidad operativa desde 20210701 hasta 20210930, se evidencia la realización de 4309 tramites.</t>
  </si>
  <si>
    <t>De la vigencia anterior se efectuo 592 y de la presente 238 tramites, se anulo luego de estudio y algunos cosos despues de la visita 434</t>
  </si>
  <si>
    <t>Durante el segundo trimestre se ejecutaron 1661 trámites de Terreno, como se evidencia en reporte del  sistema Cobol, el cual se adjunta demostrando el cumplimiento de la actividad.</t>
  </si>
  <si>
    <t xml:space="preserve">Con el informe del sistema Cobol se evidencian 1339 trámites de terreno durante el TERCER trimestre. Se presenta falta de personal a contrato, el rediseño institucional afecto negativamente </t>
  </si>
  <si>
    <t xml:space="preserve">Se evidencia en informe “avance conservación a marzo” donde se puede observar descripción de tramitadas, por unidad operativa en Tunja, Sogamoso, Chiquinquira </t>
  </si>
  <si>
    <t>En informe tramitado de abril a junio se evidencia registro de 1661 trámites en terreno.</t>
  </si>
  <si>
    <t>Se cumple con la evidencia propuesta</t>
  </si>
  <si>
    <t>Aunque no se asigna meta para el periodo la territorial presenta un avance de 830 trámites de la Unidades Operativas  de Tunja, Sogamoso, Chiquinquira.</t>
  </si>
  <si>
    <t>No se asigna meta para el periodo, no obstante, en lo soportado por la Dirección Territorial se evidencia el registro de 1661 trámites en terreno.</t>
  </si>
  <si>
    <t>De acuerdo a los soportes, informe de tramitadas por unidad operativa desde 20210701 hasta 20210930, se evidencia la realización de 1339 tramites.</t>
  </si>
  <si>
    <t>Avalúos Comerciales elaborados</t>
  </si>
  <si>
    <t>Implementación del plan de mercadeo para la promoción de los productos y servicios de la entidad</t>
  </si>
  <si>
    <t>Atender en el término legal, el 100% de las solicitudes de elaboración de avalúos comerciales</t>
  </si>
  <si>
    <t>Número de avalúos elaborados en el periodo</t>
  </si>
  <si>
    <t>A la fecha no se han elaborado avaluos, se efectuo cotizacion para 13 avaluos municipio de sachica y duitama, se envio oferta de servicio a los 123 municipios del departamento, se cotizo y dio respuesta a solicitudes de los juzgados</t>
  </si>
  <si>
    <t>Se realizaron 33 cotizaciones para juzgados, particulares y municipio de Tunja. Durante el segundo trimestre no se firmaron avalúos comerciales con otras entidades. Se adjunta como evidencia relación de la gestión con las cotizaciones realizadas.</t>
  </si>
  <si>
    <t>Se finalizaron 4 avalúos. Se tiene en proceso 8. Como evidencia se adjunta relación de los avalúos del Tercer Trimestre.</t>
  </si>
  <si>
    <t>Se evidencia el registro de solicitudes de cotizaciones en el formato solicitud de cotizacion de avaluos FO-GCT-PC09-11, pero no avaluos comerciales realizados.</t>
  </si>
  <si>
    <t>Se verifica registro de información de predios rurales y urbanos en formato de solicitud de avalúos.</t>
  </si>
  <si>
    <t>Se cumple con la evidencia a la actividad propuesta</t>
  </si>
  <si>
    <t>De acuerdo a los soportes, relación avalúos comerciales tercer trimestre 2021, se evidencia el avance reportado.</t>
  </si>
  <si>
    <t xml:space="preserve">Durante el trimestre se atendio las certificaciones y solicitudes de los usuarios y entes como juzgados que fueron solicitadas </t>
  </si>
  <si>
    <t>Se atendieron todas las solicitudes de certificados especiales para regularización de la propiedad según ley 1561. Como evidencia se adjunta relación de certificados hechos.</t>
  </si>
  <si>
    <t>Durante el TERCER trimestre se atendieron todas las solicitudes en materia de regularización de la propiedad. Se evidencia mediante informe generado en SIGAC</t>
  </si>
  <si>
    <t>Se evidencia  registro una relacion de tramites de prodctos en area de sistemas de los meses enero, febrero y marzo</t>
  </si>
  <si>
    <t xml:space="preserve">En formato de trazabilidad de certificados planos catastrales se aprecian registros de los meses de abril a junio. </t>
  </si>
  <si>
    <t>La evidencia es concordante con la actividad propuesta</t>
  </si>
  <si>
    <t xml:space="preserve">Se valida que durante el trimestre se dió atención a las certificaciones y solicitudes realizadas. </t>
  </si>
  <si>
    <t xml:space="preserve">Se constata soporte de evidencias de certificados planos catastrales registros de abril a junio. </t>
  </si>
  <si>
    <t>De acuerdo a los soportes, relación mensual, se evidencia el avance reportado.</t>
  </si>
  <si>
    <t>Se atendio lo solicitado por los jueces de tierras con forme norma y herramienta monitoreo</t>
  </si>
  <si>
    <t>Se atendio las diferentes solicitudes de los jueces de tierras, se elabora acta comite y diligencia herramienta de monitoreo se adjunta.</t>
  </si>
  <si>
    <t>Durante el TERCER trimestre se atendieron todas las solicitudes de los jueces. Como evidencia se adjunta el formato de Herramienta de Monitoreo con los casos que se han solicitado o concepto de Politica de restitución de Tierras y Ley de Victimas.</t>
  </si>
  <si>
    <t>En herramienta de monitoreo donde se describe  tramites administrativos  y portafolio tambien se identifican los tramits Judiciales</t>
  </si>
  <si>
    <t>En herramienta de monitoreo y acta de comité se relacionan las solicitudes de trámites judiciales.</t>
  </si>
  <si>
    <t>Se evidencia herramienta de monitoreo de tramites administrativos, portafolio, así como los judiciales.</t>
  </si>
  <si>
    <t>Se evidencia la atención de las diferentes solicitudes de los jueces de tierras, acta comite y diligencia herramienta de monitoreo.</t>
  </si>
  <si>
    <t>De acuerdo a los soportes, Tierras herramienta de monitoreo Boyacá 2021, se evidencia el avance reportado.</t>
  </si>
  <si>
    <t>Se propendio por atender oportunamente, los funcioanrios estuvieron en conocimiento del nuevo sistema de correspondencia SIGAC, recibido 2478, tramitado 550, pendiente 1685</t>
  </si>
  <si>
    <t>Segun reporte SIGAC correspondencia externa recibida fue de 1267 solicitudes, segun reporte control interno no se respondio 588, se respondio un 65%. Determinando que la territorial requiere de una acción correctiva para disminuir el rezago en las respuestas oportunas.</t>
  </si>
  <si>
    <t>Segun reporte SIGAC correspondencia externa recibida fue de 1819 solicitudes, y externa enviada fue de 2654 respuestas, segun reporte vencidas no se respondio 1004, se respondio un 65% aproximado. El sistema SIGAC presenta fallas constantemente, no es posible generar reportes de control</t>
  </si>
  <si>
    <t>Se evidencia en reporte consolidado nacional de PQRDS un resago de 1685 por atender, el valor ejecutado no corresponde a la evidencia</t>
  </si>
  <si>
    <t>En relación de archivo SIGAC se aprecian las 1267 solicitudes radicadas, con 35% que faltan por dar resuesta.</t>
  </si>
  <si>
    <t>Las evidencias cumplen con la actividad porpuesta</t>
  </si>
  <si>
    <t>De acuerdo al consolidado de lo recibido, tramitado y pendiente, no se da cumplimiento a la actividad.</t>
  </si>
  <si>
    <t xml:space="preserve">Se constata el recibo de 1267 solicitudes radicadas, de las cuales se dión respuesta a un 65% de ellas, quedando un rezago del 35%. </t>
  </si>
  <si>
    <t>De acuerdo a los soportes, reporte SIGAC tercer trimestre, se evidencia el avance reportado, pero esta por debajo de lo programado.</t>
  </si>
  <si>
    <t>Se efectuo las actas mensuales de copasst y la de comite convivencia</t>
  </si>
  <si>
    <t>Se cumplio con las reuniones y actas correspondientes a copass y comite de convivencia. Se adjunta copia de las respectivas actas.</t>
  </si>
  <si>
    <t>Se cumplió con las reuniones y actas correspondientes a copass y comite de convivencia. Se adjunta copia de las respectivas actas.</t>
  </si>
  <si>
    <t>Se evidencia el cumplimiento de la actividas con la actas de los comites COPASST de enero, febrero y marzo y el acta  del comite de convivencia del 23 de marzo.</t>
  </si>
  <si>
    <t>Se verifica cumplimiento de actividades referntes al Talento Humano con las actas de Copasst y Comisión de Personal de los meses de abril, mayo y junio así como el acta del comité de convivencia laboral del mes de junio.</t>
  </si>
  <si>
    <t>Las evidencias cumplen</t>
  </si>
  <si>
    <t>Se evidencia el cumplimiento con lo observado en las actas de los comites COPASST de enero, febrero y marzo y el acta  del comite de convivencia de marzo de 2021.</t>
  </si>
  <si>
    <t>Se evidencia el cumplimiento de actividades con las actas de Copasst y Comisión de Personal durante el periodo (abril-junio), y acta comité de convivencia laboral en junio.</t>
  </si>
  <si>
    <t>De acuerdo a los soportes, actas comités de convivencia y copasst, se evidencia el avance reportado.</t>
  </si>
  <si>
    <t xml:space="preserve">No se socializo el acta del 06-01-2021 </t>
  </si>
  <si>
    <t>Se socializo el acta para dar cumplimiento.Se creo link de comite de convicencia laboral, comision de personal,se envía el  reporte de ausentismo diseñado por TH Se lleva reporte sintomatologia covid.</t>
  </si>
  <si>
    <t>Las responsabilidades ante el SG - SST se vienen atendiendo mediante el registro de la sintomatología del Covid-19 y el envío de las pruebas que se han hecho los funcionarios con posibles casos positivos, entre otros.</t>
  </si>
  <si>
    <t>No se cumplio las actividades establecidas en acta del 06-01-2021, por desconocimiento</t>
  </si>
  <si>
    <t>Se cumprueba cumplimiento con el diligenciamiento del reporte de asusentismo del periodo, el correo electrónico de participación de plataforma de registro de sintomatología Covid y comunicación de link carpeta compartida.</t>
  </si>
  <si>
    <t>Las evidencias son concordantes con la actividad propuesta</t>
  </si>
  <si>
    <t>No se evidencia soporte de la actividad; igualmente en el autoseguimiento se manifiesta la no realización de socialización del acta del 06-01-2021.</t>
  </si>
  <si>
    <t>Se evidencia reporte de asusentismo, correo electrónico de participación plataforma de registro de sintomatología Covid y comunicación de link carpeta compartida.</t>
  </si>
  <si>
    <t>De acuerdo a los soportes, registro sintomatología y pruebas covid, se evidencia el avance reportado.</t>
  </si>
  <si>
    <t xml:space="preserve">A la fecha no se ha asignado meta, el recaudo fue de 72.061.73 millones </t>
  </si>
  <si>
    <t>De la meta asignada se cumplió en un 61%, esto debido a que no se cuenta con comercializador de apoyo, se han disminuido las ventas por los Datos Abiertos. Igualmente nunca se había asignado una meta tan alta. Como evidencia se adjuntan los informes de ventas.</t>
  </si>
  <si>
    <t>Como evidencia se adjunta reporte de pagaduria con las ventas realizadas durante el TERCER trimestre. Es necesario aclarar que las ventas han disminuido por datos abiertos, historicamente lo reportado es consistente pero la meta asignada no guarda relacion con las ventas historicas y la situación actual. El reportado es de 128.393.722 sin IVA. (No se incluye recuperación de cartera de Sogamoso)</t>
  </si>
  <si>
    <t>Se recaudo 72.061.73 millones, se evidencia en tres archivos.</t>
  </si>
  <si>
    <t>En evidencia se indica ingresos por $94.970.665, valor que pese a su incremento con respecto al periodo anterior y análisis respectivo, no cumple asignada.</t>
  </si>
  <si>
    <t>Aunque para el periodo no se asigna meta, se evidencia según lo aportado por la territorial un recaudo de 72.061.730 millones.</t>
  </si>
  <si>
    <t>Se constatan ingresos por $94.970.665, con cumplimiento del 615 de la meta asignada.</t>
  </si>
  <si>
    <t>Aunquea los soportes, ingresos mensuales, se evidencian el avance reportado, este se encuentra por debajo de lo programado.</t>
  </si>
  <si>
    <t>Cartera pendiente por 54.870.410,  se recaudo 4.870.410</t>
  </si>
  <si>
    <t>Debido a la gestion hecha en el segundo trimestre con el municipio de Sogamoso para el cobro de $ 50 millones, se logró el recaudo el 2 de julio. Se adjunta informe.</t>
  </si>
  <si>
    <t>Se recuperó la cartera correspondiente al municipio de Sogamoso por 50 millones el cual se refleja en los ingresos reportados por pagaduria en julio, no se tiene mas cartera para recuperar</t>
  </si>
  <si>
    <t xml:space="preserve">Se comprueba en evidencia ingreso mes de marzo 2021 Boyacá, el recaudó de Cartera $ 4.870.410 </t>
  </si>
  <si>
    <t>En orden de pago y transferencia se aprecia el recaudo de 50 millones.</t>
  </si>
  <si>
    <t xml:space="preserve">Cumple con la evidencia </t>
  </si>
  <si>
    <t>Se evidencia recaudo de cartera por valor $4.870.410.</t>
  </si>
  <si>
    <t xml:space="preserve">De acuerdo a informe presentado, se evidencia la gestión con el municipio de Sogamoso y recaudo de $50 millones de pesos. </t>
  </si>
  <si>
    <t>De acuerdo a los soportes, recuperación cartera Sogamoso, se evidencia el avance reportado.</t>
  </si>
  <si>
    <t xml:space="preserve">La dirección territorial Caldas a realializado 4683 tramites de oficina estableciendo un 58.69% de la meta anual. tal como se evidencia en los reportes anexos </t>
  </si>
  <si>
    <t xml:space="preserve">A conrte del segundo trimestre la territorial Caldas a cumplido con el 87.3% de la meta de oficina </t>
  </si>
  <si>
    <t>Se cumplio y sobrepaso la meta establecida para mutaciones de oficina por lo que la meta se encuentra en 141%</t>
  </si>
  <si>
    <t xml:space="preserve">Se cuenta con las evidencias </t>
  </si>
  <si>
    <t>La actividad cuenta con evidencias</t>
  </si>
  <si>
    <t>se revisa evidencias cumple con el producto esperado</t>
  </si>
  <si>
    <t xml:space="preserve">No se asigna meta para el periodo, pero se verifica la realización de  4683 tramites de oficina , según observado en los anexos </t>
  </si>
  <si>
    <t xml:space="preserve">Sin meta asignada para este periodo, sin embargo se evidencia cronograma y seguimiento de tramites catastrales de la direccion. </t>
  </si>
  <si>
    <t>De acuerdo a los soportes, reporte mensual, se evidencia el avance reportado.</t>
  </si>
  <si>
    <t>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t>
  </si>
  <si>
    <t xml:space="preserve">Durante el  tercer trimestre quedaron en firme quinientas mutaciones de terreno como se logra evidenciar en los respectivos reportes </t>
  </si>
  <si>
    <t xml:space="preserve">Se realiza un gran esfuerzo para ejecutar y sacar de los diferentes roles las mutaciones de terreno sinb embargo se evidencia  en el sistema que suspendien   mutaciones por los cambios y roles del sistema con el proceso de restructuración. </t>
  </si>
  <si>
    <t>La actividad cuenta con las evidencias</t>
  </si>
  <si>
    <t>No se asigna meta, pero se evidencia un avance de 1050 trámites de en el periodo.</t>
  </si>
  <si>
    <t>Se realiza control permanente a cada una de las solicitudes de avalúo gestionándose todo lo necesario desde el proceso de cotización hasta la entrega del avalúo. _x000D_
Durante el primer trimestre de 2021 no se ha realizado ningún avalúo, pero si se ha dado respuesta a cada una de las solicitudes de cotización de avalúo como se puede evidenciar en los documentos anexos. _x000D_
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t>
  </si>
  <si>
    <t xml:space="preserve">La Dirección territorial durante el segundo trimestre de 2021 realizó la contratación de perito y control de calidad, realizando así las cotizaciones, y las ordenes de practica de los avalúos solicitados se encuentran en proceso a la fecha 16 avalúos, de los cuaes se encuentran en control de calidad en la sede central </t>
  </si>
  <si>
    <t xml:space="preserve">Se han realizado y realizado el seguimiento a os avalúos solicitados a la Dirección territorial,  la territorial no cuenta con más  recursos para la ejecución de avalúos tal como fué informado al Director de Gestión Catastral,. la meta de 40 avalúos no es consistente con los recursos asignados a la territorial para la vigencia 2021. </t>
  </si>
  <si>
    <t xml:space="preserve">La actividad no cuenta con las evidencias </t>
  </si>
  <si>
    <t>Sin asignación de meta para el periodo.</t>
  </si>
  <si>
    <t>Sin meta asignada para este periodo, sin embargo se  realizó la contratación de perito, y se practicaron avaluos que se encuentran en proceso.</t>
  </si>
  <si>
    <t>De acuerdo a los soportes, memorandos y consolidado Avalúos territorial Caldas, se evidencia el avance reportado.</t>
  </si>
  <si>
    <t>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t>
  </si>
  <si>
    <t xml:space="preserve">La Territorial Caldas atiende un alto flujo de procesos conforme a la Ley 1561 y Ley 1564 de 2012 relaizando estos procesos de manera oportuna </t>
  </si>
  <si>
    <t xml:space="preserve">La Territorial Caldas atiende un alto flujo de procesos conforme a la Ley 1561 y Ley 1564 de 2012 relaizando estos procesos de manera oportuna expidiendo la información necesaria para este tipo de procesos </t>
  </si>
  <si>
    <t xml:space="preserve">La actividad cuenta con las evidencias </t>
  </si>
  <si>
    <t xml:space="preserve">Se evidencia consolidado de los oficios de respuesta a las solicitudes presentadas en el periodo y consolidado de los certificados expedidos. </t>
  </si>
  <si>
    <t>Se evidencia que la Territorial Caldas atiende las solicitudes realizadas en materia de regulacion de propiedad , se valida el seguimiento.</t>
  </si>
  <si>
    <t>De acuerdo a los soportes, reporte ley 1561 Caldas 30-09-2021 y procesos de pertenencia tercer trimestre 30-09-2021, se evidencia el avance reportado.</t>
  </si>
  <si>
    <t>Se han atendido los requerimientos realizados dentro de los procesos de restitución de tierras y ley de Victimas de manera oportuna, algunas ordenes no se cumplen inmediatamente porque se requiere la concurrencia o el cumplimiento previo por parte de otras entidades.</t>
  </si>
  <si>
    <t xml:space="preserve">En la territorial Caldas se presenta un alto flujo d esolicitudes de proceso de restitución de tierras que implica tramites en etapa administrativa judicial y posfallo.  Los Jueces de estos procesos todos los días demandan una mayor actividad del IGAC. </t>
  </si>
  <si>
    <t xml:space="preserve">Se presenta en la Territorial un gran numero de tramites de los procesos de restitución de tierras, sin embargo se da cumplimiento a la atención de los requerimientos en cía administrativa judicial y pos fallo de manera eficiente más aun entendiendo lo complejo de los requerimientos, se realiza seguimiento quincenal al proceso. </t>
  </si>
  <si>
    <t>Se verifica la atención de los requerimientos realizados dentro de los procesos de restitución de tierras y ley de Victimas de manera oportuna.</t>
  </si>
  <si>
    <t xml:space="preserve">Se evidencia la atencion de solicitudes recibidas para el cumplimiento de la Política de Restitución de Tierras y Ley de Víctimas, se valida el seguimiento </t>
  </si>
  <si>
    <t>De acuerdo a los soportes, herramienta de monitoreo 2021 Caldas mensual, se evidencia el avance reportado, pero no cumple con lo programado.</t>
  </si>
  <si>
    <t>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t>
  </si>
  <si>
    <t>Se han atendido las peticiones en un 87% de las  de 1245 peticiones que han ingresado se encuentran pendientes efectivamente 79. Se han puesto las incidencias necesarias y reportado a  la Dirección General y secretaria General los problemas de los reportes del Sigac que no son coherentes con los trámites atendidos se aportan evidencias de incidencias.</t>
  </si>
  <si>
    <t xml:space="preserve">Se realiza control de manerera semanal de los PQRSD en el SIGAC tal como se evidencia con los documentos anexos. se logra evidenciar que los reportes del SIGAC no son acordes a la realidad ya que reporta peticiones vencidas cuando realmente estan atendidas. se han reportado los requerimientos necesarios para que se organice el sistema como corresponde. </t>
  </si>
  <si>
    <t>Aunque lo ejecutado no alcanza la meta programada se avala la actividad, teniendo en cuenta el avance en el cumplimiento y los soportes que anexa la territorial.</t>
  </si>
  <si>
    <t xml:space="preserve">Se evidencia la atencion de solicitudes de PQRs , se valida el seguimiento </t>
  </si>
  <si>
    <t>De acuerdo a los soportes, reporte mensual, se evidencia el avance reportado, no cumple con lo programado.</t>
  </si>
  <si>
    <t>Se dió cumplimeinto a la realización de los comites de convivencia laboral,  Copasst, de manera mensual tal como lo establece la norma</t>
  </si>
  <si>
    <t>Se da cumplimiento al 100% de las actividades relacionadas con COPASST,CONVIVENCIA LABORAL Y PERSONAL</t>
  </si>
  <si>
    <t>Se carga en el drive la información y actas de copsst y y comite de convivencia se anexa evidencia de los documentos</t>
  </si>
  <si>
    <t>Se evidencia el cumplimiento en la actividad con la realización de los comites de convivencia laboral,  Copasst, en el trimestre.</t>
  </si>
  <si>
    <t>De acuerdo a los soportes, acta copasst y comité de convivencia, se evidencia el avance reportado.</t>
  </si>
  <si>
    <t>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t>
  </si>
  <si>
    <t>Se han gestionado las actividades SGSST cerificación botiquines, conformación brigada, informes ausentismo, analisis de condiciones de funcionarios, reuniones de comites, condiciones e instalaciones fisiscas de la territorial</t>
  </si>
  <si>
    <t>De acuerdo a los soportes y lo evidenciado se da cumplimiento a la actividad, durante el trimestre.</t>
  </si>
  <si>
    <t>De acuerdo a los soportes y lo evidenciado se da cumplimiento a la actividad, durante el trimestre</t>
  </si>
  <si>
    <t>De acuerdo a los soportes, reportes, actas, se evidencia el avance reportado.</t>
  </si>
  <si>
    <t xml:space="preserve">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t>
  </si>
  <si>
    <t>SE realizaron ventan por el valor aqui establecido, sin embargo se suscribió contrato de ingresos para proceso catastral con el municipio d eVillamaría por valor de 209.239.479</t>
  </si>
  <si>
    <t>Se reporta valor por ventas e ingresos del centro de información pendientes de ingresar recursos por concepto de contratos de ingreso con el municipio de Villamaría y Supía Caldas</t>
  </si>
  <si>
    <t>De acuerdo a lo reportado por la territorial se obsreva se han obtención de  ingresos en la territorial Caldas por  un valor de $32.520.643.</t>
  </si>
  <si>
    <t>De acuerdo a lo reportado por la territorial se obsreva quese  suscribió contrato de ingresos para proceso catastral con el municipio de Villamaría por valor de 209.239.479</t>
  </si>
  <si>
    <t>Aunque con los soportes, relación ingresos de contado mensual, se evidencia el avance reportado, se encuentra por debajo de lo programado.</t>
  </si>
  <si>
    <t>Se han adelantado todos los procesos de cobro y tramites necesarios para gestionarl  a recuperación de la cartera. Se esta en proceso de pago por parte del municipio de Supía, tal como se evidencia con los anexos mediante los cuales se les realiza los cobros</t>
  </si>
  <si>
    <t xml:space="preserve">Se realiza el recaudo de cartera del 96.8% de una cartera total de 27.038.305 pesos se recuperaron 26.172.462 pesos </t>
  </si>
  <si>
    <t xml:space="preserve">A la fecha aparece un reporte del 0. 24% de la meta, durante todo el año la meta era recaudar el 27.038.305 de cartera y a la fecha se ha recuperado el 96.8% DEL TOTAL con el recaudo de $26.172462 sin embargo solo se refleja el 0.24% por ello y con el fin de que se observa una ejecución en el avance del recaudo de cartera durante el actual trimestre debe reportarse  como ejecutado el 0.72% solo falta por cobrar la suma de 865.843 tal como se puede evidenciar en los documentos anexos </t>
  </si>
  <si>
    <t>Se evidencian los soportes para la recuperación de cartera, sin embargo no se da cumplimiento a la meta establecida.</t>
  </si>
  <si>
    <t xml:space="preserve">Se evidencian los soportes para la recuperación de cartera,se valida la evidencia aportada </t>
  </si>
  <si>
    <t>De acuerdo a los soportes, informe de cartera por edades mensual, se evidencia el avance reportado.</t>
  </si>
  <si>
    <t xml:space="preserve">En el primer trimestre de 2021 la territorial Caquetá realizó 1165 trámites de oficina, como lo evidencia el pantallazo del aplicativo de REPORTES SNC que se encuentra en el DRIVE </t>
  </si>
  <si>
    <t>En el segundo  trimestre de 2021 la territorial Caquetá realizó 689 trámites de oficina, como lo evidencia el pantallazo del aplicativo de REPORTES SNC que se encuentra en el DRIVE, dando cumpliento al 100% de la actividad</t>
  </si>
  <si>
    <t xml:space="preserve">En el tercer  trimestre de 2021 la territorial Caquetá realizó 1121 trámites de oficina, como lo evidencia el pantallazo del aplicativo de REPORTES SNC que se encuentra en el DRIVE, dando cumplimiento al 100% de la actividad; sin embargo es de recordar que durante el mes de agosto de 2021, se suspendieron los terminos para la atención de procesos catastrales según Resolución 1094 del 06 de agosto de 2021, además la territorial tiene definciencias de personal debido al proceso de modernización y reestructuración de la entidad según decreto 846 y 847 del 29 de julio de 2021. </t>
  </si>
  <si>
    <t xml:space="preserve">Se evidencia cumplimientocon el pantallazo del aplicativo REPORTES SNC </t>
  </si>
  <si>
    <t>Con pantallazo del aplicativo de REPORTES SNC para los meses de abril, mayo y junio se evidencia la - Realización de los trámites en el periodo.</t>
  </si>
  <si>
    <t>La evidencia corresponde</t>
  </si>
  <si>
    <t xml:space="preserve">Se evidencia con  pantallazo del aplicativo REPORTES SNC </t>
  </si>
  <si>
    <t>Se evidencia en pantallazo del reporte de  SNC de abril, mayo y junio</t>
  </si>
  <si>
    <t>Se verifica cumplimiento de la actividad con pantallazo de Reportes SNC del tercer trimestre 2021.</t>
  </si>
  <si>
    <t xml:space="preserve">Durante  el primer trimestre de 2021 la territorial Caquetá ha finalizado con resolución 293 trámites de terreno. como se evidencia en el pantallazo tomado del aplicativo de REPORTES SNC que se encuentra en el DRIVE </t>
  </si>
  <si>
    <t xml:space="preserve">Durante  el segundo  trimestre de 2021 la territorial Caquetá ha finalizado con resolución 868 trámites de terreno. como se evidencia en el pantallazo tomado del aplicativo de REPORTES SNC que se encuentra en el DRIVE; dando cumplimiento al 100% de la actividad. </t>
  </si>
  <si>
    <t xml:space="preserve">En el tercer  trimestre de 2021 la territorial Caquetá realizó 487  trámites de terreno, como lo evidencia el pantallazo del aplicativo de REPORTES SNC que se encuentra en el DRIVE, dando cumplimiento al 100% de la actividad sin embargo es de recordar que durante el mes de agosto de 2021, se suspendieron los terminos para la atención de procesos catastrales segun Resolución 1094 del 06 de agosto de 2021, además la territorial tiene definciencias de personal debido al proceso de modernización y reestructuración de la entidad segun decreto 846 y 847 del 29 de julio de 2021. </t>
  </si>
  <si>
    <t>Se evidencia la resolución de 868 trámites en el pantallazo tomado del aplicativo de REPORTES SNC, dando cumplimiento a la actividad</t>
  </si>
  <si>
    <t>Se evidencian 293 trámites de de terreno finalizados con resolución.según pantallazo tomado del aplicativo de REPORTES SNC.</t>
  </si>
  <si>
    <t>Se evidencia  en el pantallazo tomado del aplicativo de SNC resolución de 868 trámites.</t>
  </si>
  <si>
    <t>Se observa ejecuciòn mediante el pantallazo del aplicativo de Reportes SNC del tercer trimestre 2021.</t>
  </si>
  <si>
    <t xml:space="preserve">No se han presentado solicitudes de realización de avalúos comerciales en la territorial Caquetá, por estar sujetos a la demanda no se cuenta con un ejecutable </t>
  </si>
  <si>
    <t xml:space="preserve">Durante el segundo trimestre la territorial Caquetá reportó a la GIT de Avalúos Sede Central una solicitud de Leticia - Amazonas, ya que por lineamientos de la sede no se realizan en la territorial, se remitió a gestión de avalúos, se evidencia en el correo electrónico y el memorando de traslado con fecha de 19 de abril/2021. </t>
  </si>
  <si>
    <t xml:space="preserve">Durante el tercer timestre, se realizó el proceso de contratación del perito avaluador, para lo cual se suscribió contrato 851 del 28-08-2021  para atender solicitudes de avalúos comerciales requeridos por los juzgados y tribunales de restitución de tierras. se le asignaron 3 avalúos, de los cuales 1 fue avalado y entregado al tribunal de restitución de tierras el 30-09-2021 los dos restantes están en proceso de visita e informes; se adjunta evidencia en el DRIVE pantallazo de contrato, pantallazo del correo entrega del avalúo. </t>
  </si>
  <si>
    <t>Al que No se presentaran solicitudes de realización de avalúos no existe meta, no aplica indicador</t>
  </si>
  <si>
    <t>Cumpliendo los lineamientos de la Sede Central, se remitió a gestión de avalúos la solicitud de avalúo Comercial de Leticia - Amazonas, se evidencia en el correo electrónico y memorando.</t>
  </si>
  <si>
    <t xml:space="preserve">No se observa meta programada. </t>
  </si>
  <si>
    <t>Se evidencia con la gestión de avalúos, de avalúo Comercial de Leticia - Amazonas con caso 63870.</t>
  </si>
  <si>
    <t>Se verifica cumplimiento de la actividad mediante correo electrònico 30/09/2021 sobre entrega avaluo realizado tercer trimestre 2021 y copia contrato 851 de 2021.</t>
  </si>
  <si>
    <t xml:space="preserve">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t>
  </si>
  <si>
    <t>Durante el segundo trimestre  se respondieron ocho (8) solicitudes realizadas en el marco de la Ley 1561 y Ley 1564 de 2012: En el CIG con la  expedición de cinco certificados catastrales y  a través de  tres solicitudes de correspondencia  externa,  se evidencia con las respuestas externas enviadas, el consolidado donde se relaciona las órdenes de consignación y las facturas generadas.</t>
  </si>
  <si>
    <t>Durante el tercer  trimestre  se respondieron nueve  (9) solicitudes realizadas en el marco de la Ley 1561 y Ley 1564 de 2012;  En el CIG con la  expedición de catorce certificados catastrales especiales, se addjunta evidencia en e lDRIVE con las respuestas externas enviadas, el consolidado donde se relaciona las órdenes de consignación y las facturas generadas.</t>
  </si>
  <si>
    <t xml:space="preserve">Se evidencia en la trazabilidad al requerimientos y respuestas a: ciudadano Nicasio Ahue Coello, Jaime Rodriguez Martinez, Juzgado Florencia Caqueta. </t>
  </si>
  <si>
    <t>Con las respuestas externas enviadas,  la consolidación de las órdenes de consignación y las facturas generadas, se evidencia el cumplimiento de la actividad</t>
  </si>
  <si>
    <t>Se adjunta evidencia en drive</t>
  </si>
  <si>
    <t xml:space="preserve">Se observa trazabilidad al requerimientos y respuestas a: ciudadano Nicasio Ahue Coello, Jaime Rodriguez Martinez, Juzgado Florencia Caqueta. </t>
  </si>
  <si>
    <t>Se evidencia con EE5498 del 18 de mayo de 2021, EE5499 del 18 de mayo de 2021, facturas de venta 39, 40, 41, 42 y 43.</t>
  </si>
  <si>
    <t>Se verifica ejecuciòn de la actividad con Facturas de solicitud de certificados, memorandos casos 149762 del 02/09/2021 y 133190 del 03/08/2021, formato excel solicitudes tercer trimestre 2021 de  Ley 1561/2012, entre otros soportes.</t>
  </si>
  <si>
    <t xml:space="preserve">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t>
  </si>
  <si>
    <t>Se atienden todos los requerimiento de la Unidad de Restitución de tierras y del  juzgado de restitución de la ciudad de Florencia  y del Tribunal de Cundinamarca. la evidencia se registra en el formato de HERRAMIENTA DE MONITOREO con corte 28-06-2021. en el cual se registran todas las acciones realizadas en las diferentes etapas del proceso. como se evidencia  archivo de reporte y seguimiento.</t>
  </si>
  <si>
    <t>Se atienden todos los requerimiento de la Unidad de Restitución de tierras y del  juzgado de restitución de la ciudad de Florencia  y del Tribunal de Cundinamarca. la evidencia se registra en el formato de HERRAMIENTA DE MONITOREO con corte 28-09-2021. en el cual se registran todas las acciones realizadas en las diferentes etapas del proceso. como se evidencia  archivo de reporte y seguimiento.</t>
  </si>
  <si>
    <t xml:space="preserve"> Se evidencia con el registro en el formato de HERRAMIENTA DE MONITOREO  en el cual se describen las acciones realizadas en el proceso, igualmente se observan los reportes del sistema de gestion documental SIGAC  pantallazos de los meses de enero, febrero y marzo </t>
  </si>
  <si>
    <t>Con el registro en formato de HERRAMIENTA DE MONITOREO con corte 28-06-2021, en el cual se registra el seguimiento al requerimiento de la Unidad de Restitución de tierras y del juzgado de la ciudad de Florencia y del Tribunal de Cundinamarca. Se evidencia cumplimiento de la actividad</t>
  </si>
  <si>
    <t>Es evidenciado con registro en el formato de HERRAMIENTA DE MONITOREO con corte 28-09-2021.</t>
  </si>
  <si>
    <t>Durante el primer trimestre se evidencia los reportes del sistema de gestion documental SIGAC.</t>
  </si>
  <si>
    <t>Se evidencia con  registro en formato de HERRAMIENTA DE MONITOREO a 28-06-2021, en el cual se registra el seguimiento al requerimiento de la Unidad de Restitución de tierras y del juzgado de la ciudad de Florencia.</t>
  </si>
  <si>
    <t xml:space="preserve">No se pudo verificar la ejecuciòn  de la atenciòn de las solicitudes relacionadas con Polìtica de Restituciòn de Tierras porque la evidencia registrada es un excel que contiene cronograma de trabajo de julio a septiembre, la cual no permite evidenciar la atenciòn de las solicitudes por restituciòn de tierras, y no tiene relaciòn con la actividad. </t>
  </si>
  <si>
    <t xml:space="preserve">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t>
  </si>
  <si>
    <t>Durante el segundo trimestre se recibieron 467 solicitudes las cuales se propendió por atender durante los tiempos establecidos, hay que resaltar que en el SIGAC se ha encontrado procesos incompletos ya que se han finalizado y no aparecen en el reporte del SIGAC; por lo que en el  sistema figuran actividades pendientes por fallas del aplicado debido (a que esta en etapa de implementación y aún existe algo de desconocimiento en la operación del sistema). se evidencia reporte consolidado de PQR atendidas en el periodo.</t>
  </si>
  <si>
    <t xml:space="preserve">Se propende por atender los requerimientos,  solicitudes y tramites en el menor tiempo posible, es de recordar que durante el mes de agosto de 2021, se suspendieron los términos para la atención de procesos catastrales según Resolución 1094 del 06 de agosto de 2021, además la territorial tiene deficiencias de personal debido al proceso de modernización y reestructuración de la entidad según decreto 846 y 847 del 29 de julio de 2021, ademas los reportes del SIGAC, consideramos presentan errores ya que ne ha evidenciado que no se tiene toda la cantidad de radicados pendientes, tal cual lo arrojan los reportes. </t>
  </si>
  <si>
    <t xml:space="preserve"> Se evidencia con el registro en el formato de HERRAMIENTA DE MONITOREO  en el cual se describen las acciones realizadas en el proceso, igualmente se observan los reportes del sistema de gestion documental SIGAC con destinatario Unidad Restitucion de Tierras,  pantallazos de los meses de enero, febrero y marzo </t>
  </si>
  <si>
    <t>Se evidencia en archivo excel con reporte de solicitudes atendidas,  tiempos de respuesta y seguimiento a  las PQRs para el trimestre, de acuerdo al reporte generado por el GIT del servicio al ciudadano y analisis de seguimiento.</t>
  </si>
  <si>
    <t>Se evidencia con reporte SIGAC</t>
  </si>
  <si>
    <t xml:space="preserve"> Se observa en el formato de HERRAMIENTA DE MONITOREO  las acciones realizadas en el proceso, para el primer timestre del corriente año. </t>
  </si>
  <si>
    <t>Se avala en archivo excel reporte de solicitudes atendidas,  tiempos de respuesta y seguimiento a  las PQRs para el trimestre.</t>
  </si>
  <si>
    <t>Se observa ejecuciòn de actividad con soporte SIGAC.</t>
  </si>
  <si>
    <t xml:space="preserve">Se han realizado los comités en los tiempos establecidos y se han enviado por correo electrónico , en el DRIVE se reportan copias de las actas </t>
  </si>
  <si>
    <t>Para el segundo trimestre se han realizado los comités  (Copasst y Comité de convivencia) en los tiempos establecidos y se han remitido las actas y el envio del  correo electrónico a la dependencia encargada, como se evidencia copia del correo y  de las actas respectivas en el  DRIVE.</t>
  </si>
  <si>
    <t>Para el tercer trimestre se han realizado los comités  (Copasst y Comité de convivencia) en los tiempos establecidos y se han remitido las actas y el envio del  correo electrónico a la dependencia encargada, como se evidencia copia del correo y  de las actas respectivas en el  DRIVE.</t>
  </si>
  <si>
    <t>Se evidencia que se realizaron los comites con las actas y pantallazos de los correos electronicos enviados</t>
  </si>
  <si>
    <t>Se evidencia el cumplimiento de  la entrega de las actas de los comités (Copasst y Comité de convivencia) al GIT Gestión del Talento Humano en imágenes de correos electrónicos remisorios.</t>
  </si>
  <si>
    <t xml:space="preserve">Se valida mesdiante actas y correo electrónico. </t>
  </si>
  <si>
    <t xml:space="preserve">Se evidencia la realización de los comités en los tiempos establecidos y se han enviado por correo electrónico , en el DRIVE se reportan copias de las actas </t>
  </si>
  <si>
    <t>Se evidencia con actas de los comités (Copasst y Comité de convivencia) remitidas al GIT Gestión del Talento Humano.</t>
  </si>
  <si>
    <t xml:space="preserve">Se observa ejecuciòn de la actividad mediante acta Comite Convivencia septiembre 2021, correo 06/10/2021 de envìo acta, acta reuniòn COPASST 31/08/2021 y acta COPASST del 30/07/2021. </t>
  </si>
  <si>
    <t>A paesar de que no se conoce de forma oficial el acta 06-01-2021, la territorial Caquetá ha cumplido con las actividades ahi propuestas según las acciones de COPASST y CONVIVENCIA que se adelanta de manera  frecuente y se evidencian el el DRIVE</t>
  </si>
  <si>
    <t>Para el segundo trimestre la territorial Caquetá ha cumplido con las actividades ahi propuestas según las acciones de COPASST, CONVIVENCIA y  AUSENTISMO que se adelanta de manera  frecuente; se evidencian el DRIVE  las respectivas actas y pantallazos de los correos enviados a la dependencia correspondiente.</t>
  </si>
  <si>
    <t>Durante el tercer trimestre la territorial Caquetá cumplió con las actividades  propuestas según las acciones de COPASST, CONVIVENCIA y  AUSENTISMO que se adelanta de manera  frecuente; para el día 27-07-2021 se ralizó simulacro de evacuación; se evidencian el DRIVE  las respectivas actas y pantallazos de los correos enviados a la dependencia correspondiente; informe del simulacro de evacuación; además se realizaron observaciones a la matriz de riesgo y se envió a sede central</t>
  </si>
  <si>
    <t>Se verifico la realizacion de actividades como: comites de COPASST y CONVIVENCIA, igualmente se hace seguimiento a los reportes de  Ausentismo de enero, febrero y mmarzo.</t>
  </si>
  <si>
    <t>Cumple con las evidencias</t>
  </si>
  <si>
    <t>Se verifico la realizacion de actividades de comites de COPASST y CONVIVENCIA, igualmente se hace seguimiento a los reportes de  Ausentismo de enero, febrero y mmarzo.</t>
  </si>
  <si>
    <t xml:space="preserve">Se evidencia con las actas de abaril mayo y junio de los comites de Copasst, así como del cumplimientode envío mediante correos electrónicos del ausentismo. </t>
  </si>
  <si>
    <t>Se observa ejecuciòn de la actividad a travès de documento del 27/07/2021 sobre simulacro de evacuaciòn terremoto, correo sobre revisiòn y observaciones matriz de peligro de la Territorial, actas Comite COPASST julio, agosto y septiembre 2021.</t>
  </si>
  <si>
    <t xml:space="preserve">Para el primer trimestre de 2021 la Territorial Caquetá ha realizado ventas de bienes y servicios por valor de $22.555.302 (sin IVA) en el DRIVE se encuentra el reporte consolidado de ventas generado por el aplicativo de facturación. </t>
  </si>
  <si>
    <t xml:space="preserve">Para el segundo trimestre de 2021 la Territorial Caquetá ha realizado ventas de bienes y servicios por valor de $23.023.789 (sin IVA) ; en el DRIVE se encuentra el reporte por mes y consolidado de ventas generado por el aplicativo de facturación. </t>
  </si>
  <si>
    <t xml:space="preserve">Para el tercer trimestre de 2021 la Territorial Caquetá realizó la venta de bienes y servicios por valor de $27.211.925 (sin IVA) ; en el DRIVE se encuentra el reporte por mes y consolidado de ventas generado por el aplicativo de facturación. </t>
  </si>
  <si>
    <t xml:space="preserve">Se verifica reporte consolidado de ventas (Relacion de ingresos de contado  ventas del enero, febrero y marzo, generado por el aplicativo de facturación. </t>
  </si>
  <si>
    <t xml:space="preserve">Con reporte de los  meses abril, mayo, junio  y consolidado del trimestre de ventas generado por el aplicativo de facturación, se evidencia el cumplimiento de la meta </t>
  </si>
  <si>
    <t>Se valida la evidencia.</t>
  </si>
  <si>
    <t>Se verifica reporte consolidado de ventas (Relacion de ingresos de contado  ventas del enero, febrero y marzo.</t>
  </si>
  <si>
    <t>Se evidencia con informe consolidado de ventas de contado a junio de 20211.</t>
  </si>
  <si>
    <t xml:space="preserve">Se valida ejecuciòn con la Relaciòn Ingresos de Contado-Ventas del tercer trimestre 2021 </t>
  </si>
  <si>
    <t xml:space="preserve">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t>
  </si>
  <si>
    <t xml:space="preserve">Si bien no se han concretado negocios de actualización catastral y de conservación  en el trimestre, se han hicieron gestiones para que las alcaldías solicitaran propuestas (municipios de Yopal, orocue, Villanueva y trinidad y la concesionaria vial 4g LLANOS). Se evidencia el seguimiento con las comunicaciones recibidas por las entidades.  </t>
  </si>
  <si>
    <t xml:space="preserve">Para el tercer trimestre se recepcionaron 3 solicitudes de formación o actualización urbana (Yopal, Paz de Ariporo y Puerto Rondon) , de las cuales se emitieron 2 y se enviasron a los clientes y 1 se encuentra en proceso de estructuración. Se adjunta correo electrónico por parte del Director Territorial para cumplimiento al seguimiento del trimestre. </t>
  </si>
  <si>
    <t>Se evidencia gestion con 7 archivos de soportes y propuestas economicas,</t>
  </si>
  <si>
    <t>Se evidencia Gestión,  pero aún no se han ejecutado procesos de formación o actualización</t>
  </si>
  <si>
    <t>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t>
  </si>
  <si>
    <t xml:space="preserve">Si bien no se han concretado negocios de actualización catastral y de conservación  en el trimestre, se han hicieron gestiones para que las alcaldías solicitaran propuestas (municipios de orocue, Villanueva, trinidad, Saravena y la concesionaria vial 4g LLANOS). Se evidencia el seguimiento con las comunicaciones recibidas por las entidades.  </t>
  </si>
  <si>
    <t xml:space="preserve">Para el tercer trimestre se recepcionó 1 solicitud de formación o actualización rural para el municipio de Puerto Rondon, se encuentra en estructuración para ser enviada al municipio. Se adjunta correo electrónico por parte del Director Territorial para cumplimiento al seguimiento del trimestre. </t>
  </si>
  <si>
    <t>Se demuestra gestion con 7 archivos de propuestas economicas,  retomar las propuestos,</t>
  </si>
  <si>
    <t>Se evidencia Gestión,  pero aún no se han ejecutado procesos de formación o actualización.</t>
  </si>
  <si>
    <t xml:space="preserve">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t>
  </si>
  <si>
    <t xml:space="preserve">Para el segundo trimestre 2021, se atienden (40 trámites de oficina) como se evidencia con el reporte del SNC, cumpiendo la actividad programada. (Se hace la aclaración de que para el periodo anterior,donde se reportaron 35 trámites por fallas en el sistema, ya que el  dato real fue de 3799 tramites de oficina atendidos como se evidencia en pantallazo del reporte actualizado generado por el SNC. Para el 31 de junio se cuenta con un consolidado de 3849 tramites de oficina atendidos. </t>
  </si>
  <si>
    <t xml:space="preserve">Para el Tercer trimestre 2021 se reportan 12397 tramites de oficina, como se evidencia con el reporte del SNC cumpiendo la actividad programada. </t>
  </si>
  <si>
    <t>Se comprueba cumplimiento del control con reporte SISGES de enero, febrero y marzo</t>
  </si>
  <si>
    <t xml:space="preserve">Se evidencia la resolución de 40 trámites en el pantallazo tomado del aplicativo de REPORTES SNC, dando cumpiendo la actividad programada.  </t>
  </si>
  <si>
    <t xml:space="preserve">Se evidencia cumplimiento </t>
  </si>
  <si>
    <t>Se valida con reporte SISGES de enero, febrero y marzo</t>
  </si>
  <si>
    <t>Se evidencian 40 trámites en el pantallazo tomado del aplicativo de REPORTES SNC</t>
  </si>
  <si>
    <t>Se evidencia ejecuciòn de la actividad mediante excel aportado sobre Reporte tràmites de Oficina y Terreno.</t>
  </si>
  <si>
    <t xml:space="preserve">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t>
  </si>
  <si>
    <t xml:space="preserve">Para el segundo trimestre 2021, no se reportan trámites de terreno debido a que a la fecha la DT Casanare no cuenta con reconocedores prediales (Las personas que se contrataron para tal tarea, comenzaron a laborar a en mayo, en ese sentido se verá reflejado en la producción del mes de julio según la calidad de la información y aprobación por responsable de conservación catastral.  Adicionalmente los oficiales de catastro con los que cuenta la DT Casanare no hicieron trámites de terreno debido a que su avanzada edad y comorbilidades frente al COVID -19 les impedía salir. Se adjunta grafico del reporte de SNC como evidencia. </t>
  </si>
  <si>
    <t>Para el tercer trimestre se reportan 391 tramites de terreno, gracias a la integración del nuevo personal para dicha labor. Se aporta informe en excel descargado del SNC como evidencia del seguimiento a la actividad 5 y se da por cumplida</t>
  </si>
  <si>
    <t xml:space="preserve">No se puede evidenciar la realización de Tramites de conservación Catastral realizados </t>
  </si>
  <si>
    <t>Al no poder hacerse trámites de terreno debido al justifiicación presentada no se pudo determinar meta</t>
  </si>
  <si>
    <t>Es la misma evidencia de la actividad 3.  cumple</t>
  </si>
  <si>
    <t>No se observa evidencia</t>
  </si>
  <si>
    <t>Se verifica ejecuciòn de 391 tràmites de terreno mediante excel sobre Reporte Tràmites de Oficina y Terreno aportado como evidencia.</t>
  </si>
  <si>
    <t>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t>
  </si>
  <si>
    <t xml:space="preserve">Para el segundo trimestre, se da respuesta respuesta a las 10 solicitudes las cuales fueron  atendidas en su totalidad. Se evidencia la adecuada atención a los requerimientos, adjuntando los soportes de comunicaciones emitidas a los usuarios (10) y correo electrónico en el que suministra la información cumpliendo al 100% la actividad. </t>
  </si>
  <si>
    <t>Para el tercer trimestre por medio del correo electrónico recibido por parte del DT, no se recibieron solicitudes en materia de regularización de la propiedad. Se adjunta correo para dar cumplimiento al seguimiento.</t>
  </si>
  <si>
    <t>Como entre enero a marzo, no se a recibido requerimientos. por lo que no se tiene que reportar.</t>
  </si>
  <si>
    <t>Con los soportes de comunicaciones y respuestas emitidas a las 10 solicitudes recibidas, se evidencia  el cumplimiento de la actividad.</t>
  </si>
  <si>
    <t>Se adjunta correo para dar cumplimiento</t>
  </si>
  <si>
    <t>Se evidencia con soportes de comunicaciones y respuestas emitidas a las 10 solicitudes recibidas</t>
  </si>
  <si>
    <t>Mediante correo del 14/10/2021 el Director de la Territorial informa que en el tercer trilmestre de 2021 no se presentaron solicitudes sobre el tema.</t>
  </si>
  <si>
    <t>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t>
  </si>
  <si>
    <t>Para el seguimiento del trimestre se reporta en la Herramienta de monitoreo el seguimiento de trámites Administrativos (31 todos atendidos)  y Judiciales (88 de los cuales 65 fueron atendidos y 23 se encuentran en trámite en sus diferentes etapas procesales). Se la herramienta de monitoreo se evidencia el cumplimiento a las solicitudes en materia de política de restitución de tierras y ley de víctimas.</t>
  </si>
  <si>
    <t>Para el seguimiento del tercer trimestre se reporta en la Herramienta de monitoreo el seguimiento de trámites Administrativos 31, todos se encuentran atendidos  y trámites Judiciales 101, de los cuales 83 fueron atendidos y 18 se encuentran en trámite, en sus diferentes etapas procesales. En  la herramienta de monitoreo se evidencia el cumplimiento a las solicitudes en materia de política de restitución de tierras y ley de víctimas.</t>
  </si>
  <si>
    <t>coforme a la evidencia reporte en laHERRAMIENTA DE MONITOREO 2021 CASANARE, se observa la implementacion de la actividad.</t>
  </si>
  <si>
    <t>Se evidencia reporte  de los meses abril, mayo y junio en la HERRAMIENTA DE MONITOREO 2021 el seguimiento de tramites administrativos y Judiciales en materia de política de restitución de tierras y ley de víctimas. dando cumplimiento a la actividad</t>
  </si>
  <si>
    <t>Se reporta en herramienta de monitore.</t>
  </si>
  <si>
    <t>Se evidencia reporte en la HERRAMIENTA DE MONITOREO 2021.</t>
  </si>
  <si>
    <t>Se valida reporte  de los meses abril, mayo y junio en la HERRAMIENTA DE MONITOREO 2021.</t>
  </si>
  <si>
    <t>Se observa seguimiento de los tràmites relacionados con Polìtica de Tierras mediante Herramienta de Monitoreo suministrada.</t>
  </si>
  <si>
    <t xml:space="preserve">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t>
  </si>
  <si>
    <t xml:space="preserve">Para el segundo trimestre se respondieron 69 solicitudes atendidas. Como se obervan en los reportes soministrados por control interno y teniendo en cuenta el SIGAC igulamente se identifican varias acciones que ya están cerradas con el debido radicado de respuesta, pero no aparecen en el aplicativo de la misma manera, sinó que están como pendientes. Teniendo en cuenta que el aplicativo está en etapa de implementación y que se obervan deficiencias en el conocimiento de SIGAC se propondrá acción correctiva. </t>
  </si>
  <si>
    <t>En el tercer trimestre se hizo seguimiento a 450 PQRs que han sido radicadas por medio de canal presencial y virtual, se observa la siguiente información: de las  440 PQRs que se encuentran en trámite, 33 ya se les dio respuesta pero no se han cerrado y/o Finalizado en el sistema (se envía correo a la contratista encargada para la gestión de los cierres no efectivos), quedando un pendiente de 407 dar respuesta y posterior cierre. Se adjunta documento Excel con informe de PQRs de control interno.</t>
  </si>
  <si>
    <t>Se evidencia el cumplimiento del 0,17% de la meta en reporte consolidado de de PQRs con corte a 31 de marzo. se sugiere implementar accion de mejora</t>
  </si>
  <si>
    <t>En el REPORTE PQRSD DE CONTROL INTERNO se observa que para este periodose res pondieron 69 solicitudes, dando cumplimiento a la actividad</t>
  </si>
  <si>
    <t>De 440 PQRDS én trámite, quedan 407 pendientes de dar respuesta, eso significa que solo el 7.5% se ha tramitado</t>
  </si>
  <si>
    <t xml:space="preserve">Se evidencia en reporte consolidado de de PQRs con corte a 31 de marzo. </t>
  </si>
  <si>
    <t xml:space="preserve">Se evidencia resporte de 69 solicitudes atendidas en SIGAC. igulamente se identifican varias acciones  cerradas con el debido radicado de respuesta, pero pendientes. </t>
  </si>
  <si>
    <t xml:space="preserve">La Territorial no ha cumplido con la atenciòn del 100% de las PQRs recibidas durante el tercer trimestre 2021, de las 440 que estan en tràmite se han respondido 33 pero no se han cerrado y quedan por responder y cerrar 407. </t>
  </si>
  <si>
    <t xml:space="preserve">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t>
  </si>
  <si>
    <t>Para el segundo trimestre no se reporta actas de los CCL y COPASST  que como se informó mediante memorando del Director al proceso de Gestión de Talento humano. Que en el mes de marzo se venció la vigencia de los comités, por lo que se hicieron algunas reuniones para evaluar la situación y que debido a la reducida cantidad de funcionarios no se logró conformar el comité. En ese sentido se elevó consulta a nivel central para determinar la forma de solucionarlo, por lo que estamos esperando respuesta (igualmente se evidencia agenamiento programadas por nivel central de las reuniones y memorando de consulta a Talento Humano).</t>
  </si>
  <si>
    <t>En el trimestre se gestionó la estructuración del proyecto de convocatoria para COPASST, pero no fue posible lanzarla, debido a la gran reducción de los empleos en la planta de personal como consecuencia de los efectos de los DECRETOS 846 Y 847 DE 2021, reduciéndose la planta de personal a 4 funcionarios. Que a la fecha se continúa sin el nombramiento de funcionarios. Respecto de la conformación del CCL, en reunión con el entonces GIT DE TALENTO HUMANO (SST), se identificó que no era al momento viable la conformación de dicho comité por cuanto 3 de los 4 FUNCIONARIOS de la planta, tienen casos en manejo por parte del CCL del nivel nacional, lo que por normatividad los inhabilita para participar en la conformación del comité en la DT Casanare. se adjunta correo del Director</t>
  </si>
  <si>
    <t>Se evidencia cumplimiento de la realizacion de comites con las actas. convivencia laboral el 29- 03/2021, actas de COPASST, 26-02/2021 ( DONDE SE HACE NOTA ACLARATORIA EN RELACION AL COMITE QUE SE DEBIA REALIZAR EN EL  MES  DE ENEO)y  Acta del 29-03 2021</t>
  </si>
  <si>
    <t>Teniendo en cuenta que no se ha podido conformar el comité en la territorial debido a la reducida cantidad de funcionarios  y que se esta en espera de los lineamientos del Procesos Gestio del Talento Humano, no se cuenta con la posibilidad de dar cumplimiento a la meta.</t>
  </si>
  <si>
    <t>Se evidencia la gestión</t>
  </si>
  <si>
    <t>Se evidencia con comites con las actas. convivencia laboral el 29 de marzo de 2021,  actas de COPASST, 26 de febrero de 2021.</t>
  </si>
  <si>
    <t>Se verifica gestiòn mediante correo del Director Territorial del 14/10/2021 sobre estructuraciòn COPASST Casanare y conformaciòn del Comitè de Convivencia Laboral de la Territorial.</t>
  </si>
  <si>
    <t>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t>
  </si>
  <si>
    <t xml:space="preserve">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los respectivos PDF de lo consignado en el Documento en excel. </t>
  </si>
  <si>
    <t xml:space="preserve">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el respectivo PDF del  informe del simulacro realizado. </t>
  </si>
  <si>
    <t>Se cumple actividad demostrando reporte consolidado enviado en correo electronico enviado el 14- 04 2021</t>
  </si>
  <si>
    <t>Se evidencia en acta 06-01-2021, SEGUIMIENTO DE RESPONSABILIDADES entre otros el cumplimiento de la actividad</t>
  </si>
  <si>
    <t xml:space="preserve">La evidencia corresponde </t>
  </si>
  <si>
    <t>Se aprubea con reporte consolidado enviado en correo electronico enviado el 14 de abril del presente año.</t>
  </si>
  <si>
    <t>Se evidencia en acta 06-01-2021.</t>
  </si>
  <si>
    <t xml:space="preserve">Se valida gestiòn mediante correo del 14/10/2021 sobre solicitud del reporte Plan de Emergencia Casanare, Informe Simulacro de Evacuaciòn del 27/07/2021 y excel seguimiento de responsabilidades. </t>
  </si>
  <si>
    <t xml:space="preserve">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t>
  </si>
  <si>
    <t>Para el seguimiento en curso se cuenta con tres documentos que soportan los ingresos económicos registrados durante el tercer trimestre relacionados con las ventas de servicios en la DT Casanare (Abril $5.029.707), (Mayo $3.880.122), (Junio  no se cuenta con el registro del mes de mayo) ya que el área financiera emite estos registros corte de 15 del mes siguiente, es decir, el 15 de julio. Sin embargo adjuntamos soporte de facturación generada en la DT Casanare. Se reporta el valor de $10.000.841</t>
  </si>
  <si>
    <t>Para el seguimiento del tercer trimestre se cuenta con dos documentos que soportan los ingresos económicos registrados relacionados con las ventas de servicios en la DT Casanare Julio $ 8.326.625, Agosto $3.388.688, para el mes de septiembre se informa que los informes de ingresos se realizan dos días hábiles después del cierre que es el 15 de cada mes es decir el informe de septiembre se realizará entre el 18 y 20 de octubre de 2021. Sin embargo adjuntamos soporte de facturación generada en la DT Casanare. Se reporta el valor de $5.382.938</t>
  </si>
  <si>
    <t>Se evidencia cumplimiento con reportes de ingresos incluyendo los meses de enero, febrero y marzo reportado a en eeste mes.</t>
  </si>
  <si>
    <t xml:space="preserve">Con tres documentos que soportan los ingresos económicos se evidencia el cumplimiento de la actividad para el periodo </t>
  </si>
  <si>
    <t>Se valida la evidencia</t>
  </si>
  <si>
    <t>Se evidencia con reportes de ingresos de enero, febrero y marzo reportado a en eeste mes.</t>
  </si>
  <si>
    <t>Se valida con facturación detallada del 1 al 9 de junio del presente año al igual que con ingresos de la Dirección Territorial de abril y mayo del corriente año.</t>
  </si>
  <si>
    <t xml:space="preserve">Se verifica gestiòn de la actividad mediante excel sobre ingresos Bogota y Direcciones Territoriales de julio y agosto 2021 y reporte de ventas detallado septiembre de 2021. </t>
  </si>
  <si>
    <t xml:space="preserve">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t>
  </si>
  <si>
    <t>En este trimestre se tuvo varios inconvenientes debido al paro nacional que afectó la ciudad de Popayán por los bloqueos en el norte y en el sur del municipio, viendose reflejado en las actividades de campo como reconocimiento predial y control de calidad, esta situación generó un problema social ocasioando temory desconfianza en la comunidad por los inconvenientes de orden públicólo que dificultó las labores en campo, dificultando lograr las metas propuestas en hectáreas de acuerdo al cronograma, toda vez que el bloqueo de la ciudad al norte y sur se extendió desde el 28 de abril, hasta el 17 de junio de 2021.</t>
  </si>
  <si>
    <t>En este trimestre se presentó dificultad para el ingreso de personal a los asentamientos urbanos a lo largo de las quebradas en zonas de proteccción y en el sector 5. Igualmente se presentaron problemas con el cargue de areas en el Server, caida, colapso y con la aplicación CICA.</t>
  </si>
  <si>
    <t>se revisa las evidencias, se encuentra acordes con el producto esperado</t>
  </si>
  <si>
    <t>se revisa evidencia, cumple con producto esperado</t>
  </si>
  <si>
    <t>De acuerdo con las evidencias, se observa que durante el tercer trimestre se reconocieron 1322 has urbanas</t>
  </si>
  <si>
    <t>Se evidencia cronograma y plan de trabajo</t>
  </si>
  <si>
    <t>Se evidencia con avance imágnes e informe en excel de los procesos de formación y actualización urbana en el municipio</t>
  </si>
  <si>
    <t>Se verifica ejecución de la actividad con el mapa del área reconocida de 1322 has con corte a septiembre 2021, correo del 12/10/2021 sobre area reconocida rural y urbana así como pantallazo de sumatoria de área sector urbano.</t>
  </si>
  <si>
    <t>De acuerdo al cronograma inicial de actividades la zona rural del municipio de Popayán se intervendrá a partir del mes de julio</t>
  </si>
  <si>
    <t>En este trimestre se incia la intervención de la zona rural del municipio de Popayán</t>
  </si>
  <si>
    <t>De acuerdo con las evidencias, se observa que durante el tercer trimestre se reconocieron 1138 has rurales</t>
  </si>
  <si>
    <t xml:space="preserve">Se evidencia cronograma y plan de trabajo </t>
  </si>
  <si>
    <t xml:space="preserve">Se verifica cumplimiento de la actividad mediante mapa de reconocimiento de 1138 has del sector rural con corte a septiembre 2021, correo del 12/10/2021 sobre el área total rural con corte a 30/09/2021 y con pantallazo de sumatoria de área del sector rural.  </t>
  </si>
  <si>
    <t xml:space="preserve">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t>
  </si>
  <si>
    <t>Se realizaron trámites de Oficina en Cobol 1309 y en el SNC 442</t>
  </si>
  <si>
    <t xml:space="preserve">Se realizaron Trámites de Oficina en Cobol 1627 y en SNC 10572 </t>
  </si>
  <si>
    <t xml:space="preserve">De acuerdo con las evidencias, se observa que durante el tercer trimestre se realizaron en Cobol 1627 y en SNC 10572 Trámites de Oficina </t>
  </si>
  <si>
    <t xml:space="preserve">Se valida en la herramienta cobol 1017 trámites realizados en el trimestre. </t>
  </si>
  <si>
    <t>Se evidencia con informe trámites en cobol: de Oficina en Cobol 1309 y en el SNC 442</t>
  </si>
  <si>
    <t>Se observa ejecución de la actividad mediante reportes COBOL oficina correspondiente a los meses de julio, agosto y septiembre de 2021 y reportes SNC de julio-septiembre 2021.</t>
  </si>
  <si>
    <t>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t>
  </si>
  <si>
    <t xml:space="preserve">El avance en la meta de terreno es baja porque todavía se cuenta con poco personal para reconocimiento predial para los 41 municipios del departamento del Cauca.  </t>
  </si>
  <si>
    <t>El avance en la meta de terreno de Conservación es baja por cuanto el personal de reconocimineto para los 41 municipios del Departamento del Cauca es insuficiente, además se han presentado dificultades de orden público en varios municipios.  En Cobol 447 trámites y en SNC 10, Saldos de vigencias anteriores Cobol 420</t>
  </si>
  <si>
    <t>De acuerdo con las evidencias, se observa que durante el tercer trimestre se realizaron en Cobol 447 trámites y en SNC 10, Saldos de vigencias anteriores Cobol 420</t>
  </si>
  <si>
    <t xml:space="preserve">Se valida la realización de 121 trámites de terrenos realizados en el trimestre. </t>
  </si>
  <si>
    <t xml:space="preserve">Se evidencia en Cobol los 402 trámites en terreno </t>
  </si>
  <si>
    <t xml:space="preserve">Se verifica con reportes SNC julio-septiembre 2021 y reportes COBOL del tercer trimestre 2021, la realización de 447 trámites, en SNC 10 y saldos de vigencias anteriores COBOL 420, para un total ejecutado de 877. </t>
  </si>
  <si>
    <t>No se han realizado avalúos comerciales en este trimestre, se encuentran en proceso de contratación los peritos avaluadores.</t>
  </si>
  <si>
    <t xml:space="preserve">Durante este trimestre se realizó la contratación de los peritos pero debido a los problemas de orden público generados por el paro nacional durante los meses de mayo y junio no se pudo realizar la práctica valuatoria en municipios del departamento del Cauca </t>
  </si>
  <si>
    <t>En este trimestre se realizaron 13 avalúos en etapa final en los diferentes municipios del departamento del Cauca.  Se presentó dificultad con uno de los peritos referente a la entrega. Se han realizado 15 visitas pendiente del informe y el control de calidad.</t>
  </si>
  <si>
    <t>no se desarrolla en el periodo</t>
  </si>
  <si>
    <t>De acuerdo con las evidencias, se observa que durante el tercer ttrimestre se realizaron 13 avalúos en etapa final en los diferentes municipios del departamento del Cauca</t>
  </si>
  <si>
    <t xml:space="preserve">Se evidencia con correo del 25 de junio de 2021, carta del 3 de mayo de 2021, relación de visitas asignadas para avalúos. </t>
  </si>
  <si>
    <t xml:space="preserve">Se observa ejecución de la actividad mediante los 5 correos de envío para control de calidad y revisión de avaluos realizados de julio a septiembre de 2021, los 8 memorandos de entrega de avalúos realizados en el tercer trimestre 2021 y el Informe presentado por la Territorial a 30/09/2021 sobre los avalúos realizados en este trimestre. </t>
  </si>
  <si>
    <t xml:space="preserve"> Se respondieron el 99% de las solicitudes de regularización de la propiedad</t>
  </si>
  <si>
    <t>Se respondieron el 100% de las solicitudes de regularizacion de la propiedad</t>
  </si>
  <si>
    <t>Se respondieron el 100% de las solicitudes de regularización de la propiedad rural.</t>
  </si>
  <si>
    <t>De acuerdo con la evidencia, se observa que durante el tercer trimestre se respondieron el 100% de las solicitudes de regularización de la propiedad rural.</t>
  </si>
  <si>
    <t>Se evidencia control en excel del primer trimestre 2021.</t>
  </si>
  <si>
    <t xml:space="preserve">Se evidencia con Seguimiento correspondencia de los oficios y comunicaciones dirigidas a la Dirección Territorial relacionadas con Política Integral de Reparación a víctimas.  </t>
  </si>
  <si>
    <t>Se verifica cumplimiento del 100% de la actividad con el excel Informe de Solicitudes en el que se observa la atención de las solicitudes recibidas en el trimestre.</t>
  </si>
  <si>
    <t>Se da respuesta a todas las solicitudes de Juzgados y Procuradurias en temas de Restitución de Tierras y Ley de Víctimas</t>
  </si>
  <si>
    <t>Se da respuesta a todas las solicitudes de Juzgados y Procuraduría en temas de Restitución de Tierras</t>
  </si>
  <si>
    <t>Se da respuesta a todas las solicitudes del Juzgado y Procuraduría en temas de Restitución.  Igualmente se atienden las mesas técnicas conjuntas solicitadas por la URT y una visita técnica.</t>
  </si>
  <si>
    <t>De acuerdo con las evidencias, se observa que durante el tercer trimestre se dio respuesta a todas las solicitudes del Juzgado y Procuraduría en temas de Restitución.  Igualmente se atendieron las mesas técnicas conjuntas solicitadas por la URT y una visita técnica</t>
  </si>
  <si>
    <t>Se valida control en excel de los procesos cursados en el primer trimestre de 2021.</t>
  </si>
  <si>
    <t>Se evidencia con Seguimiento correspondencia de los oficios y comunicaciones dirigidas a la Dirección Territorial relacionadas con Política Integral de Reparación a víctimas</t>
  </si>
  <si>
    <t>Se observa ejecución de la actividad a través de las Actas de mesa técnica URT-IGAC de agosto y septiembre de 2021, Acta visita técnica URT-IGAC de julio 2021 y excel solicitudes del tercer trimestre 2021.</t>
  </si>
  <si>
    <t>Se han atendido el 60% de las solicitudes, teniendo en cuenta las dificultades presentadas con la nueva pltaforma SIGAC, que no entrega respuestas en tiempo real por lo que hay que reenviarlas nuevamente por correo electrónico.</t>
  </si>
  <si>
    <t>Se han atendido el 80 % de las solicitudes, teniendo en cuenta que continúan las dificultades con la plataforam SIGAC toda vez que en sus reportes no se evidencian realmente las solicitudes finalizadas es decir que no se tiene la información real de que se ha finalizado, además hay casos puntuales que se han consultado por radicaciones con inconsistencias pero que no se han realizado y cuando se deja en no afecta términos tampoco las deja cerrar.  Para resolver estas inconsistencias se realizó una reunión el día 12 de julio de 2021 con la secretaria general y los encargados tanto del igac como de macroproyectos, quienes atendieron las consultas y  manifestaron estan realizando unas mejoras ajustando estas inconsistencias.</t>
  </si>
  <si>
    <t>Se ha atendido el 80% de las solicitudes, teneindo en cuenta las dificultades presentadas con la Plataforma SIGAC, toda vez que se evidencias fallas constantes en la misma.  Igualmente la disminución de personal con la reestructuración de la entidad por lo cual se presentó variación de roles en las bandejas sobre todo del director territorial lo que generó traumarismo en las asignaciones al personal para dar respuesta.</t>
  </si>
  <si>
    <t>De acuerdo con las evidencias y con el autoseguimiento, se observa que se avanzó en la atención de las PQR a pesar de que no se alcanzó con la meta propuesta.</t>
  </si>
  <si>
    <t>Se evidencia con correo del 18 de enero de 2021.</t>
  </si>
  <si>
    <t>Se evidencia con registro de asistencia del 9 de junio de 2021 "Seguimiento Sigac y Cordis"</t>
  </si>
  <si>
    <t>Se verifica realización de la actividad a través de correo del 21/09/2021 sobre reporte de paz y salvo por usuario Sistema Sigac, correo sobre seguimiento Sigac del 06/08/2021 y correo del 11/10/2021 sobre reporte de fallas en Sigac.</t>
  </si>
  <si>
    <t xml:space="preserve">Se realizaron las Actas de Copasst mensuales y el Acta  Trimestral Convivencia Laboral </t>
  </si>
  <si>
    <t>Se realizaron las actas de Copasst y de Convivencia Laboral. Igualmente se dieron dos capacitaciones al personal que labora en la Dirección Territorial de Clima Laboral y Comunicación Asertiva</t>
  </si>
  <si>
    <t>Se realizaron las Actas de Copasst mensuales y el Acta de Convivencia Laboral trimestral, se conforma nuevo comite de COPASST.</t>
  </si>
  <si>
    <t>De acuerdo con las evidencias, se observa que durante el tercer trimestre se realizaron las Actas de Copasst mensuales y el Acta de Convivencia Laboral trimestral, se conforma nuevo comite de COPASST.</t>
  </si>
  <si>
    <t xml:space="preserve">SE evidencias de copasst, y convivencia del primer trimestre de 2021. </t>
  </si>
  <si>
    <t xml:space="preserve">Se evidencia con Acta Copasst del 27 de abril, del 28 de junio, del 31 de mayo, registrode asistencia del 20 de mayo de 2021 "Capacitación clima laboral". </t>
  </si>
  <si>
    <t>Se verifica ejecución de la actividad mediante evidencias aportadas sobre conformación de COPASST en la Territorial (acta de escrutinio, acta de conformación,aviso de convocatoria, designación de jurado, registro de sufragio), acta COPASST septiembre 2021 y acta CCL de julio 2021.</t>
  </si>
  <si>
    <t xml:space="preserve">Se atienden las responsabilidades y rendición de cuentas en el SG-SST  </t>
  </si>
  <si>
    <t>Se atienden las responsabilidades del SG-SST</t>
  </si>
  <si>
    <t>De acuerdo con las evidencias, se observa que durante el tercer trimestre se atendieron responsabilidades derivaas del SG-SST</t>
  </si>
  <si>
    <t>Se evidencia con correo electrónico del 23 de febrero de 2021.</t>
  </si>
  <si>
    <t xml:space="preserve">Se videncia con correo del 9 de abril de 2021, ficha autodiagnóstico entorno ainmediato y senderos a la edificación e informe de riesgos. </t>
  </si>
  <si>
    <t xml:space="preserve">Se observa atención por parte de la Territorial de las responsabilidades del SG-SST mediante correo del 14/07/2021 sobre fumigación de las instalaciones y el registro sobre entrega de elementos de bioseguridad de fecha 23/07/2021. </t>
  </si>
  <si>
    <t>Se realizaron el 100% de ventas de certificados catastrales especiales, cartas catastrales y certificados planos catastrales que ingresaron en el trimestre</t>
  </si>
  <si>
    <t>Se realizaron ventas de certificados sencillos y especiales, cartas catastrales y certificados planos $ 32.575.749</t>
  </si>
  <si>
    <t>Se realizaron ventas de certificados catastrales sencilos y especiales, cartas catastrales y certificados planos por valor de $47.432.783</t>
  </si>
  <si>
    <t>De acuerdo con la relación de ventas de contado, se observa que durante el tercer trimestre se hicieron ventas por bienes y servicios.</t>
  </si>
  <si>
    <t>Se evidencia con relación de ingresos por la suma de 30.828.410.00. a marzo de 2021.</t>
  </si>
  <si>
    <t>Se evidencia con relación de ingresos por la suma de 32.575.749.00   del 1 de abril al 30 de junio del corriente año.</t>
  </si>
  <si>
    <t>Se observa ejecución de la actividad mediante la Relación de Ingresos de Contado- Ventas correspondiente al periodo de julio-septiembre de 2021.</t>
  </si>
  <si>
    <t>En este periodo se ejecutaron 573 tramites de oficina, por la falta de organizaciòn, espacio fisico de los archivos de la extintas unidades operativas de catastro y por falta de personal contratado la cantidad de tramite no fue mayor.</t>
  </si>
  <si>
    <t>En este periodo se ejecutaron 1.883 trámites de oficina, provenientes de registro y las solicitudes recibidas por ventanilla, para un avance del 44. 41% de la meta en lo corrido de la vigencia.</t>
  </si>
  <si>
    <t>En este periodo se ejecutaron 1.806 trámites de oficina, provenientes de registro y las solicitudes recibidas por ventanilla, para un avance del 77.07% de la meta en lo corrido de la vigencia.</t>
  </si>
  <si>
    <t>Reporte aprobado</t>
  </si>
  <si>
    <t>L a DT relaciona los tramites durante el trimestre</t>
  </si>
  <si>
    <t>De acuerdo a las evidencias se verifica que realizaron 1806 tramites de oficina</t>
  </si>
  <si>
    <t>Se evidencia en pantallazo de SNC la sumade 1.148 trámite de oficina y terreno a 31 de marzo de 2021.</t>
  </si>
  <si>
    <t xml:space="preserve">Se reporta la ejecución de 1883 tramites de oficina en el segundo trimestre, lo cual se observa con las evidencias aportadas (Excel tramitadas SNC segundo trimestre 2021, Informes tramitadas Cesar abril, mayo y junio 2021, entre otros). </t>
  </si>
  <si>
    <t>Se evidencia reporte de tramites de oficina para el tercer trimestre de 1806 realizados.</t>
  </si>
  <si>
    <t>En este periodo se ejecutaron 724 trámites de terreno, por la falta de organización, espacio físico de los archivos de las extintas unidades operativas de catastro y por falta de personal contratado la cantidad de trámite ejecutado no fue mayor.</t>
  </si>
  <si>
    <t>En este periodo se ejecutaron 1.116 trámites de terreno, esto debido a que se contaba con personal contratado y se dispuso más trámites de terreno, sin embargo se presentan fallas en el SNC, que muchas veces nos impiden ser más eficiente en resolver los trámites, además el personal de planta por la edad y por comorbilidad no ha sido posible enviarlos a realizar trámites de terreno, se propuso un plan de contingencia con el área de conservación de la territorial Cesar a partir del mes de julio, para evacuar saldos y aumentar el volumen de trámites y así poder alcanzar la meta propuesta.</t>
  </si>
  <si>
    <t>En este periodo se ejecutaron 2.946 trámites de terreno, para un avance del 50.26% de la meta en lo corrido de la vigencia, sin embargo se presentan fallas en el SNC, que muchas veces nos impiden ser más eficiente en resolver los trámites, se está realizando un plan de contingencia con el área de conservación de la Territorial Cesar a partir del mes de julio, para evacuar saldos y aumentar el volumen de trámites y así poder alcanzar la meta propuesta.</t>
  </si>
  <si>
    <t>Muy buena ejecucion en terreno</t>
  </si>
  <si>
    <t>Se anexan evidencias de los tramites de terreno elaborados</t>
  </si>
  <si>
    <t>La DT realizó tramites de terreno por 2946 en cobol y por el SNC según los reportes</t>
  </si>
  <si>
    <t xml:space="preserve">Nota:  No  pude observar la evidencia, pués viene vacío el archivo.  </t>
  </si>
  <si>
    <t>Se observa ejecución de la actividad en excel tramitadas SNC segundo trimestre 2021.</t>
  </si>
  <si>
    <t>Se evidencia reporte de tramites de terreno para el tercer trimestre de 2946 realizados.</t>
  </si>
  <si>
    <t>Durante este periodo se realizaron dos avalúos del proceso de restitución de tierras, por el investigador de mercado, no se tiene peritos a valuadores contratados, ni se tiene viáticos para este labor, estos se realizaron con viáticos del área de conservación.</t>
  </si>
  <si>
    <t>Durante este periodo se realizaron 18 avalúos, la mayoría del proceso de restitución de tierras, para un avance del 22.22% de la meta en lo corrido del año, se espera aumentar el rendimiento de los avalúos, ya que se tiene los peritos a valuadores y el control de calidad contratados desde el mes de mayo.</t>
  </si>
  <si>
    <t>Durante este periodo se realizaron 52 avalúos, la mayoría del proceso de restitución de tierras, para un avance del 80% de la meta en lo corrido del año.</t>
  </si>
  <si>
    <t>En la evidencia no aparece la relacion de los 18 avaluos realizados en el trimestre</t>
  </si>
  <si>
    <t>Se registra la realizacion de los 52 avalúos</t>
  </si>
  <si>
    <t>De 35 avalúos recibidos se observa que dos han realizado en el primer trimestre de 2021.</t>
  </si>
  <si>
    <t xml:space="preserve">Se observa ejecución de la actividad con soporte excel segundo trimestre-Junio Relación avaluos realizados 2021 en el que se reporta avance del 22.22% por 18 avaluos realizados. </t>
  </si>
  <si>
    <t>Se evidencia reporte de avalúos donde se han realizado 52 para el tercer trimestre.</t>
  </si>
  <si>
    <t>Durante este periodo se respondieron 14 solicitudes de regularización de la ley 1561 y 1564 de 2012 de las 17 recibidas, esto debido al cambio de sistema de correspondencia, a la implementación, parametrización y fallas presentadas.</t>
  </si>
  <si>
    <t>Durante este periodo se respondieron 42 solicitudes de regularización de la ley 1561 y 1564 de 2012, y además 4 del periodo anterior para un total de 46 finalizadas, todavía se presentan fallas en el SIGAC, que nos hacen más dispendiosa esta labor.</t>
  </si>
  <si>
    <t>Durante este periodo se respondieron 53 solicitudes de regularización de la ley 1561 y 1564 de 2012, de las 57 recibidas, todavía se presentan fallas en el SIGAC, que nos hacen más dispendiosa esta labor.</t>
  </si>
  <si>
    <t>Realizaron relacion de las solicitudes atendidas</t>
  </si>
  <si>
    <t>Realizan un buen informe sobre la atencion a las solicitudes de regularizacion de la propiedad</t>
  </si>
  <si>
    <t xml:space="preserve">De esta actividad no se pudo observar evidencia en el archivo adjunto no hay nada. </t>
  </si>
  <si>
    <t xml:space="preserve">Se observa ejecución de la actividad con los soportes aportados (6 reportes excel de regularización de la propiedad y 3 correos de respuesta sobre pertenencia, otorgados en abril, mayo y junio 2021). </t>
  </si>
  <si>
    <t>Se evidencia informe de solicitudes de regularización donde se han recibido 57 y quedan 4 por atender.</t>
  </si>
  <si>
    <t>Durante este periodo se respondieron 83 solicitudes de las 96 recibidas, esto debido a que no había personal de apoyo contratado, para realizar las visitas conjuntas, los distintos posicionamientos de coordenadas y el cumplimiento de sentencia.</t>
  </si>
  <si>
    <t>Durante este periodo se respondieron 138 solicitudes de las 168 recibidas, esto debido a las múltiples solicitudes de los juzgado, tribunales y de la unidad de restitución de tierras, las visitas conjuntas, los distintos posicionamientos de coordenadas y el cumplimiento de sentencia.</t>
  </si>
  <si>
    <t>Durante este periodo se respondieron 123 solicitudes de las 125 recibidas, esto debido a las múltiples solicitudes de los juzgado, tribunales y de la unidad de restitución de tierras, las visitas conjuntas, los distintos posicionamientos de coordenadas y el cumplimiento de sentencia.</t>
  </si>
  <si>
    <t>aprobado el reporte</t>
  </si>
  <si>
    <t>Cumple con la actividad</t>
  </si>
  <si>
    <t>La DT ha atendido las solicitudes dentro de la politica de restitucion de tierras</t>
  </si>
  <si>
    <t>SE evidencia con relación avalúos a marzo 31 de 2021.</t>
  </si>
  <si>
    <t>Se observa ejecución de la actividad con la evidencia aportada (Informe corte 30 junio 2021 sobre solicitudes respondidas).</t>
  </si>
  <si>
    <t>Durante este periodo se respondieron 238 solicitudes de las 394 recibidas, esto debido al cambio de sistema de correspondencia, a la implementación, parametrización, fallas presentadas y falta de personal de apoyo.</t>
  </si>
  <si>
    <t>Durante este periodo se respondieron 417 solicitudes de las 723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para el tercer trimestre estar al día con todas las solicitudes.</t>
  </si>
  <si>
    <t xml:space="preserve">Durante este periodo se respondieron 69 solicitudes de las 95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t>
  </si>
  <si>
    <t>Se recomienda ponerse al dia</t>
  </si>
  <si>
    <t>Se observa relacion de las PQRS atendidos en el trimestre</t>
  </si>
  <si>
    <t>La DT ha venido atendiendo las solicitudes recibidas sobre informacion a los ususarios</t>
  </si>
  <si>
    <t xml:space="preserve">Se evidencia que de 394 recibidas se respondieron  238 solicitudes en este periodo se </t>
  </si>
  <si>
    <t>Se observa ejecución de la actividad mediante Informe PQRD emitido por la Territorial al corte 30/06/2021 y excel reportes solicitudes PQRSD abril, mayo, junio 2021. Se recomienda evacuar la totalidad de peticiones represadas para el próximo trimestre.</t>
  </si>
  <si>
    <t>Se evidencia reportes de atención de PQRs donde se observa que se atendieron en los términos legales el 72.63% de las PQRs recibidas.</t>
  </si>
  <si>
    <t>Durante este periodo se realizaron y se firmaron las actas de los comités Coppast y convivencia y se reportaron al GIT de talento humano el día  07/04/2021 a las 22:40 y el día 17/02/2021 a las 15:02, respectivamente.</t>
  </si>
  <si>
    <t>Durante este periodo se realizaron las respectivas reuniones y se firmaron las actas de los comités Coppast y convivencia, y se cargaron al DRIVE dispuesto para ello.</t>
  </si>
  <si>
    <t xml:space="preserve">Durante este periodo se realizaron las respectivas reuniones y se firmaron las actas de los comités Coppast y convivencia, y se cargaron al DRIVE dispuesto para ello. </t>
  </si>
  <si>
    <t>La Dt realizó las reuniones y actas de los comites de Coppast y convivencia</t>
  </si>
  <si>
    <t>realizaron reuniones de coppast y de convivencia</t>
  </si>
  <si>
    <t>Se evidencias actas de comites de reunión de los meses de enero, febrero y marzo del corriente año (FM20100-01/17.V1)</t>
  </si>
  <si>
    <t xml:space="preserve">Se evidencia acta Comite Convivencia del 25/05/2021 y registro de asistencia, actas Comité Copasst de abril, mayo y junio 2021 y sus respectivos registros de asistencia.  </t>
  </si>
  <si>
    <t>Se evidencia actas de COPASST de los meses de Julio, agosto y septiembre y acta de comité de convivencia laboral.</t>
  </si>
  <si>
    <t xml:space="preserve">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presentó una emergencia ambiental (derrame de tóner), la cual fue controlado por la brigada de emergencia, para evitar un accidente laboral o una consecuencia en la salud de los trabajadores de la entidad, además se realizaron los comités de Convivencia y COPASST. </t>
  </si>
  <si>
    <t>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realizó el simulacro de Autoprotección con los trabajadores de la entidad y los usuarios presentes.</t>
  </si>
  <si>
    <t>No hubo reporte</t>
  </si>
  <si>
    <t>se oberva en la evidencia que se desarrollaron las actividades de esta actividad 10</t>
  </si>
  <si>
    <t>Lo reportado en el avance se evidencia en los registros cargados para la actividad</t>
  </si>
  <si>
    <t>No se evidencia reporte</t>
  </si>
  <si>
    <t>Se observa ejecución de la actividad con evidencias aportadas (acta Comite convivencia y registro asistencia 25/05/2021, actas Copasst abril, mayo, junio 2021 y registros de asistencia, evidencia fotográfica y registro asistencia 18/05/2021 de Foro Participación Ciudadana, Informe de Emergencia Ambiental de 23/06/2021 y fotos.</t>
  </si>
  <si>
    <t>Se evidencia listado de asistencia y registros fotográficos de participación ciudadana, también se observa video de simulacro de autoprotección.</t>
  </si>
  <si>
    <t>Durante este periodo  se realizaron ventas por valor de $ 34.191.991,00, esta se realizaron en su gran mayoría de manera presencial, el porcentaje de venta de manera virtual fue muy bajo.</t>
  </si>
  <si>
    <t>Durante este periodo  se realizaron ventas por valor de $ 27.404.109, hubo un cierre de las oficinas por un brote de COVID, estas ventas se realizaron en su gran mayoría de manera presencial, el porcentaje de venta de manera virtual fue muy bajo.</t>
  </si>
  <si>
    <t>Durante este periodo  se realizaron ventas por valor de $ 42.809.582, estas ventas se realizaron en su gran mayoría de manera presencial, el porcentaje de venta de manera virtual fue muy bajo.</t>
  </si>
  <si>
    <t>la DT realizo ventas por 27.404.109</t>
  </si>
  <si>
    <t>Muy bueno el incremento en las ventas respecto a los periodos anteriores</t>
  </si>
  <si>
    <t>Se validan reportes de relación de  ingresos del trimestre del presente año, por la suma de $34.191.991</t>
  </si>
  <si>
    <t>Se observa ejecución de la actividad con la relación de ingresos de contado Ventas de abril, mayo y junio 2021.</t>
  </si>
  <si>
    <t>Se evidencia reportes de relación de ingresos del tercer trimestre del presente año, por la suma $ 42.809.582</t>
  </si>
  <si>
    <t>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t>
  </si>
  <si>
    <t>Durante este periodo se recuperaron $ 189.100.000 de la cartera del contrato de actualización catastral del municipio de la Jagua de Ibirico, quedando a paz y salvo por este concepto, este pago fue confirmado por el área de financiera de sede central, por Alicia Paola Garcia Muñoz. El día Lunes 03/05/2021 a las 13:28, se solicitó a la subdirectora de catastro, quien a su vez reenvió a Jhon Ortiz y Leidy Lozano, la cotización de la actualización catastral parcial con ampliación de perímetro urbano del municipio de Rio de Oro y hasta la fecha no se ha obtenido respuesta alguna.</t>
  </si>
  <si>
    <t>Durante este periodo se solicitó nuevamente el pago de los $ 26.000.000 al municipio de Manaure y se procedió por parte del Secretario de Hacienda a realizar nuevamente el pago.</t>
  </si>
  <si>
    <t>Buena recuperacion de la cartera</t>
  </si>
  <si>
    <t>La dt recupero cartera por $189.100.000 de la Jagua de Ibirico</t>
  </si>
  <si>
    <t>se evidencia el pago de Manaure</t>
  </si>
  <si>
    <t xml:space="preserve">Se validan $171.000.000 millones de pesos relcuperados de cartera </t>
  </si>
  <si>
    <t xml:space="preserve">Se observa ejecución de la actividad con orden de pago 4695 municipio la Jagua de Ibirico y comprobante Banco de Bogotá. </t>
  </si>
  <si>
    <t>Se evidencia pago realizado por el municipio de Manaure.</t>
  </si>
  <si>
    <t>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t>
  </si>
  <si>
    <t>El jefe de actualización informa que a la fecha no se ha firmado convenio o contrato con ningún ente territorial para adelantar un proceso de actualización catastral en los municipios bajo la jurisdicción de la Territorial Córdoba. Sin meta asignada para el periodo. Se anexa soporte en PDF.</t>
  </si>
  <si>
    <t>no se presentan contratos en el periodo</t>
  </si>
  <si>
    <t>Sin meta para el periodo</t>
  </si>
  <si>
    <t xml:space="preserve">Sin meta asignada para el periodo </t>
  </si>
  <si>
    <t xml:space="preserve">En el primer trimestre de 2021 la Territorial finalizó 1592 trámites de Oficina correspondientes a la vigengia 2021 y años anteriores. </t>
  </si>
  <si>
    <t xml:space="preserve">En el segundo trimestre de 2021 la Territorial finalizó 1.884 trámites de Oficina correspondientes a la vigengia 2021 y años anteriores. </t>
  </si>
  <si>
    <t xml:space="preserve">En el tercer trimestre de 2021 la Territorial finalizó 1.056 trámites de Oficina correspondientes a 1.042 la vigengia 2021 y  14 de las vigencias anteriores. </t>
  </si>
  <si>
    <t xml:space="preserve">El ejecutado (1592) corresponde a lo indicado en la evidencia soportada. </t>
  </si>
  <si>
    <t>Las evidencias están acordes a lo reportado en el autoseguimiento de la territorial</t>
  </si>
  <si>
    <t>se revisa la evidencia cumple con el producto esperado</t>
  </si>
  <si>
    <t>Se evidencia informe firmado de Trámites Finalizados de Oficina y Terreno, Vigencia y Años Anteriores - Primer Trimestre 2021, donde se observa que que la Territorial finalizó 1592 trámites de Oficina</t>
  </si>
  <si>
    <t>Se evidencia informe firmado de Trámites Finalizados de Oficina y Terreno, Vigencia y Años Anteriores - Segundo Trimestre 2021, donde se observa que que la Territorial finalizó 1.884  trámites de Oficina</t>
  </si>
  <si>
    <t>Se evidencia reporte de trámites de oficina donde se realizaron 1056 para el tercer trimestre</t>
  </si>
  <si>
    <t xml:space="preserve">En el primer trimestre de 2021 la Territorial finalizó 904 trámites de Terreno correspondientes a la vigengia 2021 y años anteriores. </t>
  </si>
  <si>
    <t xml:space="preserve">En el segundo trimestre de 2021 la Territorial finalizó 1.716 trámites de Terreno correspondientes a la vigengia 2021 y años anteriores. </t>
  </si>
  <si>
    <t xml:space="preserve">En el tercer trimestre de 2021 la Territorial finalizó 1.066 trámites de Terreno correspondientes a 954 de la vigengia 2021 y 112 de vigencias anteriores. </t>
  </si>
  <si>
    <t xml:space="preserve">El ejecutado (904) corresponde a lo indicado en la evidencia soportada. </t>
  </si>
  <si>
    <t>Se evidencia informe firmado de Trámites Finalizados de Oficina y Terreno, Vigencia y Años Anteriores - Primer Trimestre 2021, donde se observa que que la Territorial finalizó 904 trámites de Terreno en el primer trimestre de 2021</t>
  </si>
  <si>
    <t>Se evidencia informe firmado de Trámites Finalizados de Oficina y Terreno, Vigencia  - Segundo Trimestre 2021, donde se observa que que la Territorial finalizó 1.716 trámites.</t>
  </si>
  <si>
    <t>Se evidencia reporte de trámites de terreno donde se realizaron 1066 para el tercer trimestre.</t>
  </si>
  <si>
    <t>En el primer trimestre se practicaron 6 avalúos comerciales, entregados oportunamente de acuerdo a los requerimientos del caso.</t>
  </si>
  <si>
    <t>En el segundo trimestre se recibieron 14 solicitudes: Se entregaron 5 avalúos discriminados así: 3 en los tiempos establecido según la Macro(BD Estructura Seguimiento y Control GIT Avalúos) y 2 fuera del tiempo. 4 avalúos se encuentran en control de calidad por el GIT de Avalúos. 5 avalúos están asignados al perito para su elaboración, de los cuales 3 se encuentran suspendidos por aplazamiento de visita por parte del juzgado y 2 dentro de los terminos establecidos. Es dado informar que la D.T. elaboró 9 avalúos en el trimestre de los cuales 4 de ellos se encuentran en control de calidad por parte del GIT de Avalúos.</t>
  </si>
  <si>
    <t>En el tercer trimestre se recibieron 11 solicitudes: Se elaboraron y entregaron 9 avalúos, Todos dentro de los tiempos establecido según la Macro(BD Estructura Seguimiento y Control GIT Avalúos).  La DT envìa oportunamente dichos avalúos para control de calidad al GIT de Avalúos. 2 avalúos están asignados al perito para su elaboración. Como quiera que cada trimestre se reflejan avalúos pendientes por entregar, para el presente trimestre reportamos y ajustamos el avance de los avalúos elaborados y entregado en los trimestres anteriores que se había dejado de reportar. Se anexa soporte en herramienta excel.</t>
  </si>
  <si>
    <t>En el archivo adjunto se observan las seis solicitudes de avalúos comerciales en estado entregado</t>
  </si>
  <si>
    <t>Se evidencia archivo con el reporte de 6 avaluos realizados durante el primer trimestre de 2021, sin embargo, al revisar la información reportada por el GIT de Avaluos de la Subdirección de Catastro, no aparecen reportados, por lo tanto se sugiere hacer el respectivo reporte y actualizar la información.</t>
  </si>
  <si>
    <t>Se evidencia reporte de avalúos realizados con 17 para el tercer trimestre.</t>
  </si>
  <si>
    <t>En el primer trimestre de 2021 se recibieron y trámitaron 22 solicitudes en materia de regularización de la propiedad (Ley 1561 y Ley 1564 de 2012). Se anexa PDF.</t>
  </si>
  <si>
    <t xml:space="preserve">En el Segundo trimestre de 2021 se recibieron y trámitaron en 62 solicitudes en materia de regularización de la propiedad (Ley 1561 y Ley 1564 de 2012); Discriminadas así: 56 trámites dentro de los terminos legales establecidos y 6 fuera de terminos. Se anexa PDF: CONSOLIDADO PETICIONES 1561 y 1564 - 2 Trimestre, Ley 1561 y 1564 - Abril, mayo y junio en excel. </t>
  </si>
  <si>
    <t xml:space="preserve">En el Tercer trimestre de 2021 se recibieron 70 solicitudes en materia de regularización de la propiedad (Ley 1561 y Ley 1564 de 2012); Discriminadas así: 63 trámites dentro de los terminos legales establecidos y 6 fuera de terminos, 1 pendiente. Se anexa PDF: CONSOLIDADO PETICIONES 1561 y 1564 - 3 Trimestre, Ley 1561 y 1564 de julio, agosto y septiembre en excel. </t>
  </si>
  <si>
    <t>En la evidencia que se adjuntó se observa documento firmado por Ruth Martínez Gonzáles en el que se indica que se recibieron 22 solicitudes en materia de regularización de la propiedad, las cuales fueron tramitadas en su totalidad</t>
  </si>
  <si>
    <t>Se presenta como evidencia documento firmado por Ruth Patricia Martínez González, en el que se informa que se  recibieron y tramitaron 22 solicitudes en materia de regularización de la propiedad.</t>
  </si>
  <si>
    <t xml:space="preserve">Las evidencias están acordes a lo reportado en el autoseguimiento de la territorial </t>
  </si>
  <si>
    <t>Las evidencias reportadas no coinciden con el periodo evaluado.</t>
  </si>
  <si>
    <t>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t>
  </si>
  <si>
    <t>Total Solicitudes recibidas y trámitadas en el trimestre fue de 83, discriminadas así:  41 solicitudes en trámites administrativos, 29 solicitudes en Trámites Judiciales y 13 solicitudes de sentencias en Posfallo. Se realiza la inclusión en el aplicativo de manitoreo y se dieron las respuestas debidas en los tiempos establecidos a los diferentes operadores judiciales y entidades solicitantes. Se anexan los soportes respectivos.</t>
  </si>
  <si>
    <t>Total Solicitudes recibidas y trámitadas en el trimestre fue de 71, discriminadas así:  38 solicitudes en trámites administrativos, 26 solicitudes en Trámites Judiciales y 7 solicitudes de sentencias en Posfallo. Se realiza la inclusión en el aplicativo de monitoreo y se dieron las respuestas debidas en los tiempos establecidos a los diferentes operadores judiciales y entidades solicitantes. Nota: En las sentencias recibidas quedaron 6 pendientes por cumplir ya que dependen de otras enidades. Se anexan los soportes respectivos.</t>
  </si>
  <si>
    <t>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t>
  </si>
  <si>
    <t>se revisa evidencia cumple con el producto esperado</t>
  </si>
  <si>
    <t>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t>
  </si>
  <si>
    <t>Se evidencia reporte de solicitudes recibidas y atendidas.</t>
  </si>
  <si>
    <t>En el primer semestre de 2021 se recibieron 336 Pqrs, se trámitaron 323. De las trece (13) peticiones pendientes, (3) están fuera del plazo legal y_x000D_
(10) estan dentro del término legal.</t>
  </si>
  <si>
    <t>En el Segundo Trimestre de 2021 se recibieron 321 Pqrs, de ellas se trámitaron 314 del trimestre más 13 del trimestre anterior, para un total de trámitadas de 327. Se discriminan así: Tramitadas en tiempo Legal establecido:309 (299 del trimestre más 10 del trimestre anterior), Tramitadas fuera de tiempo 18 (15 del trimestre más 3 del Anterior), Pedientes por tramitar 7 (3 dentro de los terminos y 4 fuera de terminos). Se anexa documento en pdf: CONSOLIDADO PETICIONES 2 TRIMESTRE, Peticiones Enero - Marzo 13 Pendientes-tramitadas y  Reporte PQR 2 Trimestre en excel.</t>
  </si>
  <si>
    <t>En el Tercer Trimestre de 2021 se recibieron 354 Pqrs, de ellas se trámitaron 342 del trimestre más 7 del trimestre anterior, para un total de PQRS trámitadas de 349. Se discriminan así: Tramitadas en tiempo Legal establecido:324, Tramitadas fuera de tiempo 18. Pedientes por tramitar 12 (4 dentro de los terminos y 8 fuera de terminos). Se anexa documento: CONSOLIDADO PETICIONES 3 TRIMESTRE en pdf, Peticiones de julio a septiembre y  Reporte PQR 3 Trimestre en excel.</t>
  </si>
  <si>
    <t>En la evidencia que se adjuntó se observa documento firmado por Ruth Martínez Gonzáles en el que se indica la información reportada en el seguimiento, pero no se logra constatar de las 323 tramitadas cuántas se atendieron dentro de los plazos</t>
  </si>
  <si>
    <t>Se presenta como evidencia informe firmado por Ruth Patricia Martínez González, de Peticiones recibidas en la D.T Córdoba - 2021, donde se observa que que la Territorial recibió 336 peticiones y se atendieron 323. No es posible verificar la oportunidad de la atención.</t>
  </si>
  <si>
    <t>Se evidencia reporte de PQRs donde se recibieron 354 donde se tramitaron en tiempo Legal establecido:324, Tramitadas fuera de tiempo 18. Pendientes por tramitar 12 (4 dentro de los términos y 8 fuera de términos).</t>
  </si>
  <si>
    <t>Se realizó la reunión trimestral de comité de convivencia laboral y tres reuniones del Copasst, dando cumplimiento al 100% de las actividades programadas para el primer trimestre de 2021. Se Anexan evidencias.</t>
  </si>
  <si>
    <t>Se realizó la reunión trimestral de comité de convivencia laboral y tres reuniones del Copasst, dando cumplimiento al 100% de las actividades programadas para el Segundo trimestre de 2021. Se Anexan evidencias.</t>
  </si>
  <si>
    <t>Se realizó la reunión trimestral de comité de convivencia laboral y tres reuniones del Copasst, dando cumplimiento al 100% de las actividades programadas para el Tercer trimestre de 2021. Se Anexan evidencias.</t>
  </si>
  <si>
    <t xml:space="preserve">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t>
  </si>
  <si>
    <t>Se evidencian actas mensuales firmadas de reuniones del Copasst y un acta correspondiente al primer trimestre de 2021 de reunión del de comité de convivencia laboral.</t>
  </si>
  <si>
    <t>Se evidencian actas mensuales firmadas de reuniones del Copasst y un acta correspondiente al  comité de convivencia laboral.</t>
  </si>
  <si>
    <t>En el primer trimestre de 2021 la territorial se dió cumplimiento a lo acordado en el acta del 06-01-2021 en lo atinente a las responsabilidades y rendición de cuentas en el SG-SST. Se anexan soportes en PDF con la información pertinente.</t>
  </si>
  <si>
    <t>En el Segundo trimestre de 2021 la territorial se dio cumplimiento a lo acordado en el acta del 06-01-2021 en lo atinente a las responsabilidades y rendición de cuentas en el SG-SST. Se anexan soportes en PDF con la información pertinente.</t>
  </si>
  <si>
    <t>En el tercer trimestre de 2021 la territorial se dio cumplimiento a lo acordado en el acta del 06-01-2021 en lo atinente a las responsabilidades y rendición de cuentas en el SG-SST. Se anexan soportes en PDF con la información pertinente.</t>
  </si>
  <si>
    <t>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 en medidas preventivas y su implementación.</t>
  </si>
  <si>
    <t>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t>
  </si>
  <si>
    <t>Las evidencias están acordes a lo reportado en el autoseguimiento de la territorial, tales como la responsabilidades y rendición de cuentas en el SG-SST.</t>
  </si>
  <si>
    <t>Se evidencia informe SG - SST del tercer trimestre.</t>
  </si>
  <si>
    <t>En el primer trimestre de 2021 las ventas de la Territorial incluyendo la OUC de San Andres Isla, ascendieron a: 65.263.147 pesos m/cte, discriminadas así: Enero: 20.136.689, Febrero: 25.086.948, Marzo: 20.039.510. Se anexan los soportes en formato PDF.</t>
  </si>
  <si>
    <t>En el Segundo trimestre de 2021 las ventas de la D.T Córdoba incluyendo la OUC de San Andres Isla, ascendieron a: 47.748.497 pesos m/cte. Se anexa el soporte de ventas mensuales en PDF: VENTAS TRIMESTRE II CORDOBA_2021. NOTA: Para el segundo trimestre se realiza el análisis y se encuentra la siguiente diferencia:Total documentos de causaciones ingresos $ 48.592.258, Total documentos de recaudo ingresos $ 47.681.797, Total diferencia $ 910.641. Este análisis sera enviado a finaciera para que realice los ajuste necesarios junto con la pagadora de la D.T. (Se anexa archivo Analisis de ingresos y recaudos 2 trimestre de 2021).</t>
  </si>
  <si>
    <t>En el Tercer trimestre de 2021 las ventas de la D.T Córdoba incluyendo la OUC de San Andres Isla, ascendieron a: 51.922.819 pesos m/cte. Se anexa el soporte de ventas mensuales en PDF.  NOTA: Para el tercer trimestre se realiza el análisis y se encuentra la siguiente diferencia:Total documentos de causaciones ingresos $ 52.989.418, Total documentos de recaudo ingresos $ 51.889.081, Total diferencia $ 1.100.337. Este análisis sera enviado a finaciera para que realice los ajuste necesarios junto con la pagadora de la D.T. (Se anexa archivo Analisis de ingresos y recaudos tercer trimestre de 2021).</t>
  </si>
  <si>
    <t>En los archivos adjuntos se observa la discriminación de las ventas de la sede territorial y de la UOC San Andrés por cada mes</t>
  </si>
  <si>
    <t>Se evidencian archivos mensuales con las ventas de la Territorial incluyendo la UOC de San Andres Isla. No es posible establecer cual es la meta programada para cada trimestre.</t>
  </si>
  <si>
    <t>Se evidencian reportes mensuales con las ventas de la Territorial donde el monto por esto fue de $ 51.922.819.</t>
  </si>
  <si>
    <t xml:space="preserve">(Si aplica) Llevar a cabo el proceso de recuperación del 100% de la cartera pendiente por convenios y contratos de la territorial </t>
  </si>
  <si>
    <t>Para el primer trimestre de 2021 en la Territorial no hay procesos en curso de recuperación de Cartera.</t>
  </si>
  <si>
    <t>Para el  Segundo de 2021 en la Territorial no hay procesos en curso de recuperación de Cartera. Se anexa soporte de cartera por edades.</t>
  </si>
  <si>
    <t>Para el  tercer trimestre de 2021 en la Territorial no hay procesos en curso de recuperación de Cartera. Se anexa soporte de cartera por edades.</t>
  </si>
  <si>
    <t>Sin meta asignada</t>
  </si>
  <si>
    <t>No hay meta programada para el periodo</t>
  </si>
  <si>
    <t xml:space="preserve">Sin meta asignada </t>
  </si>
  <si>
    <t>No hay procesos en curso de recuperación de Cartera.</t>
  </si>
  <si>
    <t>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</si>
  <si>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 xml:space="preserve">Para el segundo trimestre del 2021 se tramitaron en la Dirección Territorial Cundinamarca 5726 mutaciones de oficina, lo que sumado al trimestre anterior representa un avance del 53,7% en la meta de oficina establecida por la circular 1000-2021-0000182-IE-005 que es de 15284 trámites. Actualmente se están implementando nuevas estrategias dentro de los planes de trabajo con el fin de mejorar los rendimientos del personal, siempre con un alto sentido de responsabilidad y compromiso por parte del grupo. Se carga como evidencia archivo consolidado (SIC+SNC) e informes obtenidos del SIC con las mutaciones tramitadas para los meses de abril, mayo y junio. </t>
  </si>
  <si>
    <t>Para el tercer trimestre del 2021 se tramitaron en la Dirección Territorial  Cundinamarca se adelantaron 8756 mutaciones de oficina, con el resultado anterior a la fecha la Territorial cundinamarca Cumple con la meta propuesta para el año 2021</t>
  </si>
  <si>
    <t>Se observa que durante el primer trimestre de 2021  la DT avanzó en los Tramites de conservación Catastral realizados (mutaciones de Oficina)</t>
  </si>
  <si>
    <t>Se observa que durante el segundo trimestre de 2021  la DT avanzó en los Tramites de conservación Catastral realizados (mutaciones de Oficina)</t>
  </si>
  <si>
    <t>De acuerdo con las evidencias, se observa que durante el tercer trimestre se adelantaron 8756 mutaciones de oficina</t>
  </si>
  <si>
    <t>Se evidencian informes del SIC con las mutaciones tramitadas por la D.T Cundinamarca en los meses de enero, febrero y marzo. Tambien se presenta archivo Excel con mutaciones tramitadas en 2021 por la D.T. Se reportan 2477 mutaciones de oficina tramitadas por la D.T Cundinamarca</t>
  </si>
  <si>
    <t>Se evidencian informes del SIC con las mutaciones tramitadas por la D.T Cundinamarca en los meses de ABRIL, MAYO Y JUNIO . Tambien se presenta archivo Excel con mutaciones tramitadas en 2021 por la D.T. Se reportan 5726 mutaciones de oficina tramitadas por la D.T Cundinamarca</t>
  </si>
  <si>
    <t>En Archivo "CONSOLIDADO DE AVANCE EN LAS METAS DE MUTACIONES PARA LA DIRECCION TERRITORIAL CUNDINAMARCA 2021" se evidencia que a la fecha la Territorial cundinamarca Cumple Con la meta determinada para el año 2021 de 15284 y una ejecucion consolidada al cuarto trimestre de 16959 trámites de Conservación Catastral cumpliendo la meta para el periodo vigente.</t>
  </si>
  <si>
    <t>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</si>
  <si>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 xml:space="preserve">Por su parte, para el segundo trimestre del 2021 se tramitaron en la Dirección Territorial Cundinamarca 12416 mutaciones de terreno, lo que sumado al trimestre anterior representa un avance del 40,9% en la meta de terreno establecida por la circular 1000-2021-0000182-IE-005 que es de 43978 trámites. Igualmente, con los nuevos planes de trabajo se espera alcanzar en lo que queda del año dicho objetivo. Se carga como evidencia archivo consolidado (SIC+SNC) e informes obtenidos del SIC con las mutaciones tramitadas para los meses de abril, mayo y junio. </t>
  </si>
  <si>
    <t>Para el tercer trimestre la territorial adelantó 3060 mutaciones de terreno, es importante notar que para este período de tiempo se han tenido suspensiones de terminos por la entrada en vigencia del sistema Nacional Catastrañ</t>
  </si>
  <si>
    <t>Se observa que la DT avanzó en los Tramites de terreno (mutaciones de terreno) durante el primer trimestre de 2021</t>
  </si>
  <si>
    <t>Se observa que la DT avanzó en los Tramites de terreno (mutaciones de terreno) durante el segundo trimestre de 2021</t>
  </si>
  <si>
    <t>De acuerdo con las evidencias, se observa que durante el tercer trimestre se adelantaron 3060 mutaciones de terreno</t>
  </si>
  <si>
    <t>Se evidencian informes del SIC con las mutaciones tramitadas por la D.T Cundinamarca en los meses de enero, febrero y marzo. Tambien se presenta archivo Excel con mutaciones tramitadas en 2021 por la D.T. Se reportan 5590 mutaciones de terreno tramitadas por la D.T Cundinamarca</t>
  </si>
  <si>
    <t xml:space="preserve">Se evidencian informes del SIC con las mutaciones tramitadas por la D.T Cundinamarca en los meses de abril, mayo y junio . Tambien se presenta archivo Excel con mutaciones tramitadas en 2021.                                </t>
  </si>
  <si>
    <t xml:space="preserve">En archivo "CONSOLIDADO DE AVANCE EN LAS METAS DE MUTACIONES PARA LA DIRECCION TERRITORIAL CUNDINAMARCA 2021"  Se identifica que durante el tercer trimestre se realizaronc tramitaron 3060 mutaciones de terreno de Conservación Catastral. </t>
  </si>
  <si>
    <t>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t>
  </si>
  <si>
    <t>se han recibido 12 solicitudes por parte de los Juzgados correspondientes de Restitución de Tierras,de estos avalúos se han asignado 3 a los peritos avaluadores , los faltantes se esta a la espera de documentación para ser asignados, los avaluos no han sido allegados para la evaluación de control de calidad por lo tanto la meta no será evaluada. Las solicitudesd actuales llevaran al cumplimiento de la meta anual de 40. Se anexa como evidencia cuadro de seguimiento a los tramitede avaluo</t>
  </si>
  <si>
    <t>Se adelantan 17 visitas efectivas a los inmuebles objeto de restitución de tierras se anexa cuadro oficial de seguimiento y citaciones a reunion con el grupo de peritos avaluadores adscritos a la territorial</t>
  </si>
  <si>
    <t>se verifican evidencias presentadas por la territorial</t>
  </si>
  <si>
    <t xml:space="preserve">De acuerdo con las evidencias, se observa que durante el tercer trimestre se realizaron 17 visitas efectivas a los inmuebles objeto de restitución de tierras </t>
  </si>
  <si>
    <t>Se presenta como evidencia documento firmado por el responsable de Gestión Catastral en la D.T Cundinamarca, en el que se informa que no se  recibieron solicitudes de elaboración de avalúos comerciales</t>
  </si>
  <si>
    <t xml:space="preserve">Se evidencia seguimiento a los tramites de avaluo, sin embargo no hay meta registrada para este periodo </t>
  </si>
  <si>
    <t xml:space="preserve">Con archivo excel "CUADRO AVALUOS OFICIAL 2021"  Se identifica en la columna Observaciones -Aclaraciones, se evidencia que se han realizado 17 visitas a inmuebles objeto de restitución de tierras, igualmente se carga como evidencia 7 imagenes de convocatorias a reuniones de seguiiento pero no las actas correspondientes y no se puede validar su realización                                                                                                                                                                                                                                                                                                                                                                                                                                                      </t>
  </si>
  <si>
    <t>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</si>
  <si>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Para el Segundo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</si>
  <si>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Para el terecr trimestre se atendieron 4 solicitudes en el marco de la Ley 1561 y 1564 de 2012. se anexan las facturas de los tramites</t>
  </si>
  <si>
    <t>Se observa que no han recibido solicitudes en materia de regularización de la propiedad (Ley 1561 y Ley 1564 de 2012)</t>
  </si>
  <si>
    <t>De acuerdo con la evidencia, se observa que durante el tercer trimestre se atendieron 4 solicitudes en el marco de la Ley 1561 y 1564 de 2012</t>
  </si>
  <si>
    <t>Se presenta como evidencia correo remitido por el funcionario encargado de atención en ventanilla , en el que se informa que no se  recibieron solicitudes en materia de regularización de la propiedad en la D.T Cundinamarca. No es claro por que se reporta un avance de 0.25</t>
  </si>
  <si>
    <t>Conforme a lo manifestado por la Dirrecion Territorial no se han recibido solicitudes de trámites en el marco de la Ley 1561 y 1564 de 2012.</t>
  </si>
  <si>
    <t>Para el tercer trimestre Se cumple con la actividad en la que se evidencia la  atención de 4 solicitudes:  FACTURA 10-002-129674 NUMERO DE ORDEN 75483 de 29-09-2021- producto 31, FACTURA 10-002 129513 NUMERO DE ORDEN 75308 del 17-09-2021- producto 31, FACTURA 10-002 128633 NUMERO DE ORDEN 74246 del 21-07-2021- producto 31, FACTURA 10-002-129674 NUMERO DE ORDEN 75483 del 29-09-2021- producto 31 (marco de la Ley 1561 y 1564 de 2012)</t>
  </si>
  <si>
    <t>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t>
  </si>
  <si>
    <t>A la fecha se han adelantado las dos reuniones trimestrales obligatorias, se anexan como evidencia los cuadros de seguimeinto a los tramites; 142 de los municipios cuyo gestor catastral es la Gobernacion de Cundinamarca, 108 tramites de los municipios a cargo de la territorial.</t>
  </si>
  <si>
    <t>Se anexa cuadro de seguimientos a los proceos de avalúos que estan a cargo de la Dirección territorial en el marco de los procesos de restitución de tierras, así mismo se anexa el acta de seguimiento trimestral a los procesos de restitucion proceso encabezado porel director territorial</t>
  </si>
  <si>
    <t>Se observa que la DT realizó seguimiento para el cumplimiento de la Política de Restitución de Tierras y Ley de Víctimas durante el primer trimestre de 2021</t>
  </si>
  <si>
    <t>Se observa que la DT realizó seguimiento para el cumplimiento de la Política de Restitución de Tierras y Ley de Víctimas durante el segundo trimestre de 2021</t>
  </si>
  <si>
    <t>De acuerdo con las evidencias, se observa que durante el tercer trimestre se realizó seguimiento a los procesos de avalúos que estan a cargo de la Dirección territorial en el marco de los procesos de restitución de tierras</t>
  </si>
  <si>
    <t>Se evidencian archivos Excel donde se reporta la atención de 125 solicitudes recibidas para el cumplimiento de la Política de Restitución de Tierras y Ley de Víctimas. No es posible verificar la atención de estas solicitudes en los términos de ley.</t>
  </si>
  <si>
    <t>Se evidencia el seguimiento realizado por la DT para el cumplimiento de la Política de Restitución de Tierras y Ley de Víctimas durante el segundo trimestre de 2021.</t>
  </si>
  <si>
    <t>Con Acta de reunión de comité restitución de tierras 2021-09-30 y con archivo Excel  – “Cuadro avalúos oficial 2021” Se evidencia cumplimiento de la actividad</t>
  </si>
  <si>
    <t>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t>
  </si>
  <si>
    <t>Se carga como evidencia archivo consolidado, que incluye el reporte de los trámites relacionados con PQRDS que han sido asignados por funcionario y el estado en el que se encuentran a la fecha de generación del informe. Se insiste en la necesidad para que el SIGAC permita identificar los tramites que ya obtuvieron respuesta.Se anexan felicitaciones dirigidas a funcionarios</t>
  </si>
  <si>
    <t>Se cargan como evidencias los cuadros de seguimiento ER para toda la territorial, así mismo el consolidado de solicitudes radicadas al correo dtcundi@igac.gov.co; se anexan memorandos de felicitación y quejas a funcionarios</t>
  </si>
  <si>
    <t>Se observa que la DT realizó seguimiento durante el primer trimestre para atender oportunamente las PQRS</t>
  </si>
  <si>
    <t>Se observa que la DT realizó seguimiento durante el segundo trimestre para atender oportunamente las PQRS</t>
  </si>
  <si>
    <t>De acuerdo con las evidencias se observa  seguimiento de peticiones recibidas, felicitaciones y quejas</t>
  </si>
  <si>
    <t>Se observa que se presentan informes de SIGAC de PQRDS asignadas por funcionario y el estado en el que se encuentran, pero no se está realizando el seguimiento establecido en el control, con el fin de garantizar la atención de las PQRs en los términos de ley.</t>
  </si>
  <si>
    <t xml:space="preserve">Se evidencia  seguimiento durante el segundo trimestre con el reporte de los trámites relacionados con PQRDS que han sido asignados por funcionario y el estado en el que se encuentran.  </t>
  </si>
  <si>
    <t>Tenniendo en cuenta las evidencias: Archivo Excel de los cuadros de seguimiento ER para toda la territorial en el que se observa el seguimiento para los meses julio, agosto, septiembre, así mismo el consolidado de la RELACION de las radicadas al correo dtcundi@igac.gov.co; igualmente anexan memorandos con el asunto “quejas por la atención prestada a los usuarios en la ventanilla de atención de la territorial Cundinamarca” del 15/09 del 2021 y el memorando con asunto Reconocimiento a su Labor  del  29/09/2021. Se observa el cumplimiento de la actividad</t>
  </si>
  <si>
    <t>Se cargan como evidencias las 3 actas del las reuniones del COPASST correspondientes a los meses de enero, febrero y marzo del 2021. Igualmente el acta del Comité de Convivencia Laboral realizado en marzo. Responsable: Luis Carlos Ramírez</t>
  </si>
  <si>
    <t xml:space="preserve">Se cargan como evidencias las 3 convocatorias y 3 actas del las reuniones del COPASST correspondientes a los meses de enero, Abril y Junio del 2021. Igualmente el acta del Comité de Convivencia Laboral realizado en Junio. </t>
  </si>
  <si>
    <t>Se cargan como evidencias las 3 actas del las reuniones del COPASST correspondientes a los meses de Julio, Agosto  y Septiembre del 2021. Igualmente el acta del Comité de Convivencia Laboral realizado en marzo. Responsable: Luis Carlos Ramírez</t>
  </si>
  <si>
    <t>Se observa que durante el primer trimestre la DT cumplió con la entrega de las actas de los comités (Copasst y Comité de convivencia) al GIT Gestión del Talento Humano</t>
  </si>
  <si>
    <t>Se observa que durante el segundo trimestre la DT cumplió con la entrega de las actas de los comités (Copasst y Comité de convivencia) al GIT Gestión del Talento Humano</t>
  </si>
  <si>
    <t>De acuerdo con las evidencias, se observa que durante el tercer trimestre se realizaron las Actas de Copasst mensuales y el Acta de Convivencia Laboral realizado en septiembre 30</t>
  </si>
  <si>
    <t>Se evidencian 3  actas  firmadas de reuniones del Copasst y un acta correspondiente del  segundo trimestre de 2021 del comité de convivencia laboral.</t>
  </si>
  <si>
    <t>Con actas de reunión de comité- COPASTT de 2021 - 08 – 27, 2021 - 09 – 30 y COMITÉS: Territorial de apoyo a la gestión institucional de la política de atención y reparación integral de víctimas y tierras. de 2021 - 09- 30, 2021 - 09- 30, se cumple actividad, sin embargo se sugiere para proximas ocasiones verificar los archivos que se cargan como evidencia ya que no son los que describen en la Observación autoseguimiento Territorial.</t>
  </si>
  <si>
    <t>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t>
  </si>
  <si>
    <t>Como cumplimiento a las obligaciones ,se reportan los casos postivos para Covid -19 total 8 contagios de los cuales 2 hospitalizaciones, En la carpeta de actividad 9 se cargan las actas correspondientes.</t>
  </si>
  <si>
    <t>En el marco de este actividad se realiza el reporte de una incapacidad , en la DT no se presentan nuevos casos por COVID 19, la DT participa de manera activa en jornadas de capacitación por parte del director Juridico, así mismo se anexa el reporte de asistencia a la jornada de evacuación programada por la sede central</t>
  </si>
  <si>
    <t xml:space="preserve">Se observa que se atendieron las responsabilidades y rendición de cuentas en el SG - SST por parte de la DT durante el primer trimestre. </t>
  </si>
  <si>
    <t xml:space="preserve">Se observa que se atendieron las responsabilidades y rendición de cuentas en el SG - SST por parte de la DT durante el segundo trimestre. </t>
  </si>
  <si>
    <t>De acuerdo con las evidencias, se observa que durante el tercer trimestre se atendieron actividades relacionadas con el SGSST</t>
  </si>
  <si>
    <t xml:space="preserve">Se observa el cumplimiento de la  rendición de cuentas del SG-SST . Se evidencian reportes hechos a Talento Humano. </t>
  </si>
  <si>
    <t xml:space="preserve">Se evidencia el cumplimiento de la  rendición de cuentas del SG-SST . Se evidencian reportes de casos  de covid a Talento Humano. </t>
  </si>
  <si>
    <t>Con registro de asistencia del 27/07-2021 (donde no se registra el tema a desarrollar y en la cual no se encuentra acta, por lo que se sugiere para el próximo periodo mejorar el diligenciamiento del formato ya que tiene campos vacíos)  y con el registro de incapacidad  por enfermedad general de Isaías Fonseca Mendoza del 21/09 y 22/09 del 2021</t>
  </si>
  <si>
    <t>Para el primer trimestre del 2021, la Dirección Territorial de Cundinamarca obtuvo ingresos totales por la venta de productos y servicios de $ 33.109.583. Se cargan como evidencias los informes de ventas de contado de enero a marzo. Responsable: Amanda Bernal</t>
  </si>
  <si>
    <t>Para el segundo trimestre se reporta un total en ventas por valor de 32'805.866. Se cargan como evidencias, los informes para los meses de Abril, Mayo y Junio</t>
  </si>
  <si>
    <t>Para el tercer trimestre se reporta un total en ventas por valor de 46'301.901. Se cargan como evidencias, los informes para los meses de Julio. Agosto y Septiembre</t>
  </si>
  <si>
    <t>Se observa que la DT recibió ingresos por la venta de bienes y servicios durante el primer trimestre</t>
  </si>
  <si>
    <t>Se observa que la DT recibió ingresos por la venta de bienes y servicios durante el segundo trimestre</t>
  </si>
  <si>
    <t>De acuerdo con los informes de ventas para los meses de Julio. Agosto y Septiembre, la DT reporta los ingresos por ventas de bienes y servicios</t>
  </si>
  <si>
    <t>Se evidencian relaciones de ingresos de contado de los meses de enero, febrero y marzo de 2021 en la D.T Cundinamarca</t>
  </si>
  <si>
    <t>Se evidencian relaciones de ingresos de contado de los meses de abril , mayo y junio  de 2021 en la D.T Cundinamarca</t>
  </si>
  <si>
    <t>Relación de Ingresos de contado Del: 01-JUL a 31-JUL con reporte ($12,931,136); del 01-AUG- al 31-AUG ($18,369,370), del 01-SEP-a 30-SEP-2021(Total $ 17,934,397)_x000D_
Con archivo Excel reporte Ingreso Julio y agosto para el mes de septiembre fue imposible abrir archivo._x000D_
Facturación detallada 01-Julio a 31-Julio; 01-agosto- al 31- agosto, No se cuenta con este registro, pues en la carpeta se encuentra nuevamente el archivo del mes de agosto._x000D_
Se sugiere para el proximo periodo la verificación de las evidencias.</t>
  </si>
  <si>
    <t>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t>
  </si>
  <si>
    <t>Para el segundo trimestre la DT no reporta saldos de cartera</t>
  </si>
  <si>
    <t>Para el tercer trimestre del año No se reportan saldos de cartera para la territorial</t>
  </si>
  <si>
    <t xml:space="preserve">Se observa que durante el primer trimestre la DT recuperó cartera pendiente por convenios y contratos de la territorial </t>
  </si>
  <si>
    <t>Se observa que durante el segundo trimestre la DT no reporta saldos de cartera</t>
  </si>
  <si>
    <t>De acuerdo con el avance cualitaativo la DT no  reporta saldos de cartera</t>
  </si>
  <si>
    <t>Se presentan informes mensuales de cartera por edades, evidenciando la recuperación de cartera de enero a marzo de 2021</t>
  </si>
  <si>
    <t xml:space="preserve">Durante el trimestre no se reorta saldos de cartera </t>
  </si>
  <si>
    <t>No tiene meta definida</t>
  </si>
  <si>
    <t xml:space="preserve">NO SE HA PRESENTADO  O REALIZADO NINGUN PROCESO DE ACTUALIZACION RURAL EN EL AREA  RURAL CORRESPONDIENTE AL DEPARTAMENTO  DE LA GUAJIRA </t>
  </si>
  <si>
    <t>NO APLICA</t>
  </si>
  <si>
    <t xml:space="preserve"> No hay procesos de actualizacion en la territorial</t>
  </si>
  <si>
    <t>no aplica</t>
  </si>
  <si>
    <t>La territorial no tiene procesos de actualización en este segundo trimestre.</t>
  </si>
  <si>
    <t>La territorial no tiene procesos de actualización en este tercer trimestre.</t>
  </si>
  <si>
    <t>SE REALIZARON LOS TRAMITES SOLICITADOS DE OFICINA, DE ACUERDO A LOS REQUERIMIENTOS Y LA DOCUMENTACION PRESENTADA POR CADA SOLICITANTE</t>
  </si>
  <si>
    <t xml:space="preserve">Analizada la producción de la Territorial de 1719 de trámites de oficina y de acuerdo a la línea base que determina la Subdirección de Catastro, podemos decir lo siguiente: Se tramitó la cantidad de 1719 tramites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tramite con la rapidez que se requiere.   </t>
  </si>
  <si>
    <t>Analizada la producción de la Territorial de 1461 de trámites de oficina y de acuerdo a la línea base que determina la Subdirección de Catastro, podemos decir lo siguiente: Se tramitó la cantidad de 1461 trámites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trámite con la rapidez que se requiere</t>
  </si>
  <si>
    <t>Se aprueba el reporte</t>
  </si>
  <si>
    <t>La DT anexa listado de tramites de terreno y Oficina en el periodo</t>
  </si>
  <si>
    <t>La Dt realizo las 1461 tramites de oficina</t>
  </si>
  <si>
    <t>Se evidencian informes del SIC con las mutaciones tramitadas por la D.T Guajira en los meses de enero, febrero y marzo. Tambien se presenta archivo Excel con mutaciones tramitadas en 2021 por la D.T. Se reportan 634 mutaciones de oficina tramitadas por la D.T Guajira</t>
  </si>
  <si>
    <t xml:space="preserve">Se observa ejecución con archivo excel Tramitadas DT Guajira SNC y con los informes de las tramitadas por la Territorial en abril, mayo y junio 2021. </t>
  </si>
  <si>
    <t>Se evidencia reporte de tramites de oficina para el tercer trimestre de 1461 realizados.</t>
  </si>
  <si>
    <t>SE REALIZARON LOS TRAMITES SOLICITADOS DE TERRENO, DE ACUERDO A LOS REQUERIMIENTOS Y LA DOCUMENTACION PRESENTADA POR CADA SOLICITANTE</t>
  </si>
  <si>
    <t>Analizada la producción de la Territorial de 543 de trámites de terreno de acuerdo a la línea base que determina la Subdirección de Catastro, podemos decir lo siguiente: Se tramitó la cantidad de 543 tramites en el término establecido, es decir a un 80%  de esas solicitudes se les brindó la solución a su petición en un tiempo de respuesta en un 5%  y solo a 162 trámites no se les dió respuesta en un tiempo superior a este rango representado un 30%.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t>
  </si>
  <si>
    <t xml:space="preserve">Analizada la producción de la Territorial de 211 de trámites de terreno de acuerdo a la línea base que determina la Subdirección de Catastro, podemos decir lo siguiente: Se tramitó la cantidad de 211 trámites en el término establecido, es decir a un 60%  de esas solicitudes se les brindó la solución a su petición en un tiempo de respuesta en un 5%  y solo a 85 trámites no se les dio respuesta en un tiempo superior a este rango representado un 40%.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t>
  </si>
  <si>
    <t>Aunque con dificultades realizaron 211 tramites de terreno</t>
  </si>
  <si>
    <t>Se evidencian informes del SIC con las mutaciones tramitadas por la D.T Guajira en los meses de enero, febrero y marzo. Tambien se presenta archivo Excel con mutaciones tramitadas en 2021 por la D.T. Se reportan 88 mutaciones de terreno tramitadas por la D.T Guajira</t>
  </si>
  <si>
    <t xml:space="preserve">Se observa ejecución de la actividad mediante excel tramitadas por la DT en el SNC y los informes de tramitadas por la Territorial Guajira en los meses de abril, mayo y junio 2021. </t>
  </si>
  <si>
    <t>Se evidencia reporte de tramites de terreno para el tercer trimestre de 211 realizados.</t>
  </si>
  <si>
    <t xml:space="preserve">NO SE PRESENTARON EN  EL PRIMER TRIMESTRE  PETICIONES  POR PARTE DE LAS OFICINAS  DE REGULARIZACION DE LA PROPIEDAD. </t>
  </si>
  <si>
    <t>EN  EL SEGUNDO TRIMESTRE SE PRESENTARON  7 PETICIONES  POR PARTE DE LAS OFICINAS  DE REGULARIZACION DE LA PROPIEDAD, CABE ACLARAR QUE PARA EL SEGUNDO TRIMESTRE SE COLOCÓ COMO PORCENTAJE EJECUTADO 0,50, ESTO DEBIDO A QUE PARA EL PRIMER TRIMESTRE SE COLOCÓ 0</t>
  </si>
  <si>
    <t>EN  EL TERCER TRIMESTRE SE PRESENTARON  7 PETICIONES  POR PARTE DE LAS OFICINAS  DE REGULARIZACION DE LA PROPIEDAD</t>
  </si>
  <si>
    <t>Se aprueba el reporte. Ajustar lo ejecutado para el segundo trimestre ya que el no haber recibido peticiones no implica que no hayan cumplido con la meta</t>
  </si>
  <si>
    <t>Recibieron y atendieron 7 peticiones. El trimestre anterior no se recibieron, se acepta el avance de 0,5 de avance</t>
  </si>
  <si>
    <t>La DT atendió las peticiones de regularización de la propiedad</t>
  </si>
  <si>
    <t xml:space="preserve">Se informa que no se  recibieron solicitudes en materia de regularización de la propiedad en la D.T Guajira. No se presenta evidencia que permita verificar esta información. </t>
  </si>
  <si>
    <t>Se valida ejecución con el informe trimestral de solicitudes Ley 1561 y 1564 de 2012 sobre regularización de la propiedad y se acepta el avance reportado.</t>
  </si>
  <si>
    <t xml:space="preserve">DURANTE EL PRIMER TRIMESTRE TODAS LAS PETICIONES RECIBIDAS POR PARTE DE LAS OFICINA DE UNIDAD DE TIERRAS  SE CONTESTAN DENTRO DEL TERMINO LEGAL. </t>
  </si>
  <si>
    <t xml:space="preserve">DURANTE EL SEGUNDO TRIMESTRE SE ATENDIERON TODAS LAS PETICIONES RECIBIDAS POR PARTE DE LAS OFICINA DE UNIDAD DE TIERRAS (10)  Y  SE CONTESTAN DENTRO DEL TERMINO LEGAL. </t>
  </si>
  <si>
    <t>DURANTE EL TERCER TRIMESTRE SE ATENDIERON TODAS LAS PETICIONES RECIBIDAS POR PARTE DE LAS OFICINA DE UNIDAD DE TIERRAS (20)  Y  SE CONTESTARON  DENTRO DEL TERMINO LEGAL</t>
  </si>
  <si>
    <t>De acuerdo a la evidencia se ve atendieron las solicitudes en cumplimiento de restitucion de tierras. la atencion es con la entrega de la información que registrará la subcatastro</t>
  </si>
  <si>
    <t>La Dt atendió 20 solicitudes de la URT</t>
  </si>
  <si>
    <t>Se evidencia archivo Excel donde se reporta la atención de las solicitudes recibidas para el cumplimiento de la Política de Restitución de Tierras y Ley de Víctimas. No es posible verificar la atención de estas solicitudes en los términos de ley.</t>
  </si>
  <si>
    <t xml:space="preserve">Se evidencia archivo en excel Herramienta Monitoreo DT Guajira segundo trimestre 2021, en el que se reportan las solicitudes recibidas para el cumplimiento de la Política de Restitución de Tierras. </t>
  </si>
  <si>
    <t>Se atendieron oportunamente todas las solicitudes recibidas en el trimestre Enero-Marzo de 2021</t>
  </si>
  <si>
    <t>Se atendieron oportunamente todas las solicitudes recibidas (206) en el trimestre Abril-Junio de 2021</t>
  </si>
  <si>
    <t>Se atendieron oportunamente todas las solicitudes recibidas (178) en el trimestre Julio-Septiembre de 2021</t>
  </si>
  <si>
    <t>Anexan evidencias que se aclaran con cuadro anexo</t>
  </si>
  <si>
    <t>Atendieron 178 solicitudes dentro de las PQRS</t>
  </si>
  <si>
    <t>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t>
  </si>
  <si>
    <t xml:space="preserve">Se observa ejecución de la actividad mediante evidencias SIGAC Guajira solicitudes recibidas y tramitadas por dependencia y excel informe PQRDS segundo trimestre 2021 Guajira.  </t>
  </si>
  <si>
    <t>Se evidencia reporte de atención de PQRs donde se observa que se atendieron en los términos legales las recibidas.</t>
  </si>
  <si>
    <t>Durante el primer trimestre (Enero, Febrero y maro) se cumplió con la entrega de las actas de los comites de Copasst y Convivencia Laboral al GIT Gestion del Talento Humano.</t>
  </si>
  <si>
    <t>Durante el segundo trimestre (Abril, mayo y junio) se cumplió con la entrega de las actas de los comites de Copasst y Convivencia Laboral al GIT Gestion del Talento Humano.</t>
  </si>
  <si>
    <t>Durante el tercer trimestre (Julio-Septiembre) se cumplió con la entrega de las actas de los comites de Copasst y Convivencia Laboral al GIT Gestion del Talento Humano.</t>
  </si>
  <si>
    <t>La DT realizó las actas de comité y colgadas en una carpeta drive de talento humano</t>
  </si>
  <si>
    <t>Realizaron reuniones y las actas de Copasst y Convivencia Laboral</t>
  </si>
  <si>
    <t>Se evidencia correos en los que se remiten las actas mensuales de reuniones del Copasst y acta correspondiente a reunión del de comité de convivencia laboral del primer trimestre de 2021.</t>
  </si>
  <si>
    <t>Se observa ejecución de la actividad mediante actas COPASST de abril, mayo y junio 2021 y acta Convivencia Laboral del segundo trimestre 2021.</t>
  </si>
  <si>
    <t>Durante el primer trimestre (Enero, Febrero y maro) se dio cumplimiento a lo establecido en el acta del 06-01-2021</t>
  </si>
  <si>
    <t>Durante el segundor trimestre (Abril, Mayo, Junio) se dio cumplimiento a lo establecido en el acta del 06-01-2021</t>
  </si>
  <si>
    <t>Durante el tercer trimestre (Julio-Septiembre) se dio cumplimiento a lo establecido en el acta del 06-01-2021</t>
  </si>
  <si>
    <t>La DT realizó el cumplimiento de la rendicion de cuentas del SG-SST</t>
  </si>
  <si>
    <t>La DT cumplio con el desarrollo de ésta actividad para el tercer trimestre</t>
  </si>
  <si>
    <t>No es posible evidenciar el cumplimiento de la  rendición de cuentas del SG-SST . No se evidencian reportes hechos a Talento Humano.</t>
  </si>
  <si>
    <t xml:space="preserve">Se realizó cumplimiento de esta actividad por la DT para el segundo trimestre (se adjuntan 3 actas comite Copasst y 1 acta de convivencia laboral del segundo trimestre 2021).  </t>
  </si>
  <si>
    <t xml:space="preserve">Se realizó cumplimiento de esta actividad por la DT para el segundo trimestre (se adjuntan 3 actas comite Copasst y 1 acta de convivencia laboral del tercer trimestre 2021).  </t>
  </si>
  <si>
    <t>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t>
  </si>
  <si>
    <t>Para este segundo trimestre del 2021 la territorial Guajira ha tenido ingresos por venta de Bienes y Servicios por valor total de $29.111.743 que en su gran mayoria corresponden a las ventas de Certificados Catastrales y de Cartas Catastrales. Y el mes de mayo fue donde mayor ventas se pudo facturar con un porcentaje del mas de 37,66% del total del trimestre.</t>
  </si>
  <si>
    <t>Para este tercer trimestre del 2021 la territorial Guajira ha tenido ingresos por venta de Bienes y Servicios por valor total de $21.905.762 que en su gran mayoria corresponden a las ventas de Certificados Catastrales y de Cartas Catastrales. Y el mes de agosto fue donde mayor ventas se pudo facturar con un porcentaje del mas de 35.96% del total del trimestre.</t>
  </si>
  <si>
    <t>Se observa la relacion de ingresos duerante el trimestre con un buen reporte</t>
  </si>
  <si>
    <t>La DT realizo ventas por 21.905.762 en el trimestre</t>
  </si>
  <si>
    <t>Se evidencian relaciones de ingresos de contado de los meses de enero, febrero y marzo de 2021 en la D.T Guajira.</t>
  </si>
  <si>
    <t xml:space="preserve">Se observa ejecución de la actividad y cumplimiento meta propuesta con Excel formato reporte a Sede Central de ingreso DT Guajira de abril, mayo y junio 2021, excel ingresos Bogota y DT de abril y mayo 2021, relación de ingresos ventas de contado de abril, mayo y junio 2021 y formatos Facturación detallada de igual periodo.   </t>
  </si>
  <si>
    <t>Se evidencia reportes de relación de ingresos del tercer trimestre del presente año, por la suma $21.905.762.</t>
  </si>
  <si>
    <t>Durante el primer trimestre de este año 2021 no se ha obtenido ingresos por concepto de recupueracion de la cartera en la Territorial Guajira, aunque se han realizado las gestiones de cobro a los entes territoriales que tienen deuda.</t>
  </si>
  <si>
    <t>Durante el segundo trimestre de este año 2021 se logró obtener ingresos por concepto de recuperación de la cartera en la Territorial Guajira, por valor de $25.950.819. Se está siguiendo con las gestiones de cobro a los entes territoriales que tienen aún  deuda con la territorial Guajira. Cabe aclarar que para el segundo trimestre se colocó como porcentaje ejecutado 0,50 que es la sumatoria del primer y segundo trimestre, esto debido  que para el primer trimestre se colocó el valor en cero</t>
  </si>
  <si>
    <t>Durante el tercer trimestre de este año 2021 en la Territorial Guajira no hay cartera pendiente de recuperar.</t>
  </si>
  <si>
    <t>Se observa la recuperacion de cartera en la DT y el reporte de las cuentas de dificil cobro</t>
  </si>
  <si>
    <t>para el proximo reporte aclarar si no hay cartera pendiente en la DT di fue que la sede central clasifico el saldo como de dificil cobro</t>
  </si>
  <si>
    <t>Se presentan corresos de cobro de cartera. Se evidencia que no hubo recuperación de cartera en el primer trimestre de 2021</t>
  </si>
  <si>
    <t>Se observa ejecución de la actividad mediante comprobante de pago 035-00234 del 13/05/2021 del municipio de San Juan correspondiente al contrato 162 de 2020 y el Informe de Cartera a 30/06/2021.</t>
  </si>
  <si>
    <t>No hay cartera pendiente de recuperar</t>
  </si>
  <si>
    <t>Se evidencia que con el proceso de Interrelación Catastro Registro en cuanto a la actualización de propietarios se presenta duplicidad de trabajo ya que tenemos que revisar todas las solicitudes recibidas y unas ya han sido tramitadas por SubCatastro.</t>
  </si>
  <si>
    <t xml:space="preserve"> Durante el segundo trimestre del año 2021 en T. Huila se realizaron 6318 trámites de oficina.</t>
  </si>
  <si>
    <t xml:space="preserve"> Para el tercer trimestre del año La DT Huila acumuló un total de 13.646 trámites de oficina, con esto superando la meta proyectada para el año.</t>
  </si>
  <si>
    <t>se revisa evidencias, se encuentran acordes al producto esperado</t>
  </si>
  <si>
    <t>Se evidencia reporte de tramites de oficina para el primer trimestre de 2412 realizados.</t>
  </si>
  <si>
    <t>Se evidencia reporte de tramites de oficina del segundo trimestre 3909 realizados.Nota: se debe corregir el numero reportado deben ser los realizados en el trimestre.</t>
  </si>
  <si>
    <t>Se evidencia reporte de tramites de oficina del tercer trimestre con acumulado de 13.646 realizados.</t>
  </si>
  <si>
    <t xml:space="preserve">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t>
  </si>
  <si>
    <t xml:space="preserve">  Durante el segundo trimestre del año 2021 en la T. Huila se realizaron 793 trámites de terreno.  Importante comunicar que los rendimientos se ven afectados por el mal funcionamiento del SNC, como se evidencia en la cantidad de requerimientos realizados mensualmente por la Territorial.</t>
  </si>
  <si>
    <t xml:space="preserve"> Para el tercer trimestre del año se acumuló un total de 1.012 trámites de terreno, los rendimientos no son los deseados en parte por el pobre rendimiento del SNC, y como evidencia de lo anterior se tienen 450 requerimientos abiertos hasta el mes de agosto.</t>
  </si>
  <si>
    <t xml:space="preserve"> Se evidencia reporte de tramites de terreno para el primer trimestre de 436 realizados.</t>
  </si>
  <si>
    <t xml:space="preserve"> Se evidencia reporte de tramites de terreno para el primer trimestre de 357 realizados.Nota: se debe corregir el numero reportado deben ser los realizados en el trimestre.</t>
  </si>
  <si>
    <t>Se evidencia reporte de tramites de terreno para el primer trimestre, no se evidencia meta para este tercer trimestre</t>
  </si>
  <si>
    <t>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t>
  </si>
  <si>
    <t>Durante el segundo trimestre del año 2021 en la T Huila diariamente se proyectaron las respuestas en los tiempos oportunos de todas las solicitudes realizadas con relación al tema de regularización de la propiedad, es así, como en los meses de abril a junio de 2021 se recibieron 56 solicitudes, siete solicitudes están pendiente por responder</t>
  </si>
  <si>
    <t>Durante el tercer trimestre del año 2021 en la T Huila diariamente se proyectaron las respuestas en los tiempos oportunos de todas las solicitudes realizadas con relación al tema de regularización de la propiedad, es así, como en los meses de julio a septiembre de 2021 se recibieron 101 solicitudes, de las cuales setenta y seis se finalizaron y 25 se encuentran en trámite dentro de los tiempos para proyectar la respuesta.</t>
  </si>
  <si>
    <t>Se evidencia reporte solicitudes de regularización de la propiedad, se recibieron 37 solicitudes y  36 fueron atendidas, está pendiente una pero se encuentra entre los tiempos de ley para responder.</t>
  </si>
  <si>
    <t>Se evidencia reporte solicitudes de regularización de la propiedad, se recibieron 56 solicitudes y  49 fueron atendidas, está pendiente 7 pero se encuentra entre los tiempos de ley para responder.</t>
  </si>
  <si>
    <t>Se evidencia reporte solicitudes de regularización de la propiedad, se recibieron 101 solicitudes y  66 fueron atendidas, está pendiente 25 pero se encuentra entre los tiempos de ley para responder.</t>
  </si>
  <si>
    <t>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t>
  </si>
  <si>
    <t>Durante el segundo trimestre del año 2021 en la T. Huila se atendió oportunamente las solicitudes emitidas por la Agencia Nacional de Tierras. Se adjunta evidencia.</t>
  </si>
  <si>
    <t xml:space="preserve">Durante el tercer trimestre se allegaron las sentencias 079 y 093 provenientes de los Juzgados de Restitución de Tierras de Ibagué y se encuentran en trámite de rectificación._x000D_
Adjunto Herramienta de monitoreo, donde se consolida el informe que se entrega cada 15 días sobre las solicitudes realizadas por la Unidad de Restitución de Tierras_x000D_
</t>
  </si>
  <si>
    <t>Se evidencia reporte de procesos de restitución, pero falta información sobre la actividad. Nota: este consolidado de solicitudes debe concordar con el que reporta el Git de tierras de la subdirección de catastro.</t>
  </si>
  <si>
    <t>Se evidencia informe donde se reportan el número de solicitudes atendidas para el segundo trimestre.</t>
  </si>
  <si>
    <t xml:space="preserve">Se evidencia informe donde se reportan el número de solicitudes atendidas para el tercer trimestre, sin embargo no se evidencia meta asignada para este trimestre </t>
  </si>
  <si>
    <t>Total peticiones del trimestre 1004. Finalizadas 355. Atendidas en termino legal 264 y pendientes de contestar 245</t>
  </si>
  <si>
    <t>Total peticiones del trimestre 1052. Finalizadas 563. Atendidas en termino legal 417 y pendientes de contestar 489</t>
  </si>
  <si>
    <t>Durante el tercer trimestre se recibieron un total 1076 peticiones. Finalizadas 570. Atendidas en termino legal 385 y pendientes de contestar 506 peticiones</t>
  </si>
  <si>
    <t>Se evidencia reporte de atención de PQRs, el índice de oportunidad de atención en términos legales es de 26.29%.</t>
  </si>
  <si>
    <t>Se evidencia reporte de atención de PQRs y se han dejado de atender en los términos de ley un 31.55% de la las PQRs recibidas.</t>
  </si>
  <si>
    <t>Se evidencia reporte de atención de PQRs y se han dejado de atender en los términos de ley un 35.78% de la las PQRs recibidas.</t>
  </si>
  <si>
    <t>Durante el trimestre cumplio con la realización de las actas</t>
  </si>
  <si>
    <t>Durante el segundo trimestre del año 2021 se cumplio con la realización de las actas e informes de Copasst y Comité de Convivencia.</t>
  </si>
  <si>
    <t>Durante el tercer trimestre del año 2021 se cumplio con la realización de las actas e informes de Copasst y Comité de Convivencia.</t>
  </si>
  <si>
    <t>Se evidencia actas de COPASST de los tres primeros meses y acta de comité de convivencia laboral.</t>
  </si>
  <si>
    <t>Se evidencia actas de COPASST de los meses abril, mayo, junio y acta de comité de convivencia laboral.</t>
  </si>
  <si>
    <t>Se evidencia actas de COPASST de los meses julio.agosto y septiembre  y acta de comité de convivencia laboral.</t>
  </si>
  <si>
    <t>Durante el trimestre la territorial realizó el reporte mensual de ausentismo y actividades , por lo cuanto se cumplio el plan de Seguridad y Salud en el trabajo</t>
  </si>
  <si>
    <t>Durante el segundo trimestre la territorial realizó el reporte mensual de ausentismo y actividades , por lo cuanto se cumplio el plan de Seguridad y Salud en el trabajo</t>
  </si>
  <si>
    <t>Durante el tercer trimestre la territorial realizó oportunamente todas las responsabilidades en temas de SG y SST , por cuanto se cumplio con el plan de Seguridad y Salud en el trabajo. Se adjuntan las evidencias correspondientes. Nueve carpetas.</t>
  </si>
  <si>
    <t>Se evidencia actas y reportes que soportan las responsabilidades y rendición cuentas en el SG - SST, establecida mediante acta del 06-01-2021</t>
  </si>
  <si>
    <t>Se evidencia reportes de ausentismo de los meses de abril, mayo y junio y se observa reporte de ejecución del plan de bienestar.</t>
  </si>
  <si>
    <t xml:space="preserve">Se evidencia reportes de ausentismo de los meses de julio agosto y septiembre y se observa reporte de ejecución del plan de bienestar y capacitaciones </t>
  </si>
  <si>
    <t>Se adjunta como evidencia el informe de ingresos del primer trimestre</t>
  </si>
  <si>
    <t>Se adjunta como evidencia el informe de ingresos de los meses de abril, mayo y junio de 2021</t>
  </si>
  <si>
    <t>Se adjunta como evidencia el informe de ingresos de los meses de julio, agosto y septiembre de 2021</t>
  </si>
  <si>
    <t>se revisa evidencias, se encuentran acordes al producto esperado, sin embargo se debe revisar el valor del ejecutado y llevarlo a la unidad de medida solicitada.</t>
  </si>
  <si>
    <t>Se evidencia reporte de ingresos recibidos en el primer trimestre, no se tiene definida meta de ingresos, se debe llevar el valor a la unidad de medida propuesta.</t>
  </si>
  <si>
    <t xml:space="preserve"> Se evidencia el informe de ingresos de los meses de abril, mayo y junio, para un total de ingresos $25.196.080 .</t>
  </si>
  <si>
    <t xml:space="preserve"> Se evidencia el informe de ingresos de los meses de Julio, agosto y septiembre.para un total de ingresos de 25.000.873</t>
  </si>
  <si>
    <t xml:space="preserve">La territorial tienela suma de 22.600.000 por recuperar, que esta en proceso de pago por parte de la álcaldia de Neiva </t>
  </si>
  <si>
    <t>Para el segundo trimestre del año 2021 la Territorial Huila continua con la misma suma de $22.600.000 por recuperación de cartera pendiente.  Se encuentra en Proceso Conciliatorio por parte de la Alcaldía de la ciudad de Neiva. Se adjunta pantallazo del Estado de Cartera.</t>
  </si>
  <si>
    <t>Para el tercer trimestre del año 2021 la Territorial Huila continua con la misma suma de $22.600.000 por recuperación de cartera pendiente.  Se encuentra en Proceso Conciliatorio por parte de la Alcaldía de la ciudad de Neiva. Se adjunta pantallazo del Estado de Cartera.</t>
  </si>
  <si>
    <t>no se encuentra evidenciada la gestion de cobro de la territorial, por lo cual no se puede dar concepto favorable</t>
  </si>
  <si>
    <t>Se evidencia reporte de cartera pero no se ha hecho efectiva el pago de esta por parte de la alcaldía.</t>
  </si>
  <si>
    <t>Se evidencia pantallazo del estado de cartera, no se ha hecho efectiva el pago por parte de alcaldia.</t>
  </si>
  <si>
    <t>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t>
  </si>
  <si>
    <t>Hasta la fecha no se ha ejecutado ningun proceso de actualizacion catastral en la Territorial</t>
  </si>
  <si>
    <t>Hasta la fecha no se esta ejecutando ningun proceso de Actualizacion Catastral, se han recibido cartas de intencion para desarrollar proyectos de actualizacion de los municipios de Sitionuevo y Aracataca, las cuales han sido enviada a la sede central. Se anexan cartas de intencion y correos enviados a sede central</t>
  </si>
  <si>
    <t>No aplica</t>
  </si>
  <si>
    <t>No hay ningun proceso de actualizacion en tramite</t>
  </si>
  <si>
    <t>Para este periodo no existe meta asignada.</t>
  </si>
  <si>
    <t xml:space="preserve">A pesar de que adjunta: Oficio de la alcaldía de Aracataca, agosto 27 de 2021 solicitamos una propuesta Técnico Financiera para la contratación con el IGAC de un proyecto de actualización catastral rural del Municipio de Aracataca._x000D_
Oficio de la alcaldía de Sitio Nuevo, de agosto 24 de 2021 Solicitud de Información - /Proceso/trámite para la actualización formación Catastral._x000D_
Correos electrónicos: Del 01/09/2021Por medio de la presente remito oficio número 2613-DTM2021-0000106-ER-000 con el fin que se le genere una propuesta tecno económica de actualización catastral rural. 06/09/2021 Por medio de la presente remito solicitud municipio ROTULO_2613DTM-2021-0000220-ER-000.pdf; 2613DTM-2021-0000220-ER-000.pdf; para adelantar proceso de actualización. No aplican ya que no se cuenta con meta._x000D_
</t>
  </si>
  <si>
    <t>Durante el I trimestre se han realizado 690 mutaciones de oficina</t>
  </si>
  <si>
    <t>Durante el II trimestre se realizaron 1818 tramites de oficina</t>
  </si>
  <si>
    <t>Durante el III trimestre se realizaron 1275 tramites de oficina</t>
  </si>
  <si>
    <t>Se aprueba el reporte presentado</t>
  </si>
  <si>
    <t>La DT realizó 1818 tramites de oficina de acuerdo a la relacion adjunta en evidencias</t>
  </si>
  <si>
    <t>Registran 1275 trámites de oficina en la DT</t>
  </si>
  <si>
    <t>Se evidencia reporte de tramites de oficina para el primer trimestre de 690 realizados.</t>
  </si>
  <si>
    <t>Se evidencia reporte de tramites de oficina para el segundo trimestre de 1818 realizados.</t>
  </si>
  <si>
    <t>A pesar de no tener definida meta para el periodo se verifica la realzación de 1275 tramites de oficina a septiembre, en archivo excel " PROGRAMACIÓN Y EJECUCIÓN DE METAS FISICAS SEDE TERRITORIAL-2021. (Formto facilitativo)</t>
  </si>
  <si>
    <t>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</si>
  <si>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Durante el II trimestre se realizaron 814 mutaciones de terreno de las cuales 411 fueron urbanas y 403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</si>
  <si>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Durante el III trimestre se realizaron 823 mutaciones de terreno de las cuales 415 fueron urbanas y 408 rurales.</t>
  </si>
  <si>
    <t>Registran 814 mutaciones de terreno en el periodo</t>
  </si>
  <si>
    <t>La DT realizó 823 mutaciones de terreno</t>
  </si>
  <si>
    <t>Se evidencia reporte de tramites de terreno para el primer trimestre de 69 realizados.</t>
  </si>
  <si>
    <t>Se evidencia reporte de tramites de terreno para el segundo trimestre de 814 realizados.</t>
  </si>
  <si>
    <t>A pesar de no tener definida meta para el periodo se verifica  la realzación de tramites de conservación asi:  823 mutaciones (de terreno de las cuales 415 fueron urbanas y 408 rurales) con corte a septiembre, se evidencia en archivo excel " PROGRAMACIÓN Y EJECUCIÓN DE METAS FISICAS SEDE TERRITORIAL-2021. (Formto facilitativo).    Igualmente con informe Avance Conservación III Trimestre 2021</t>
  </si>
  <si>
    <t>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t>
  </si>
  <si>
    <t>Para el II trimestre se realizaron 16 avaluos comerciales. asi mismo se realizaron reuniones de seguimiento con el fin de establecer estrategias para dar cumplimiento a la meta</t>
  </si>
  <si>
    <t>Para el III trimestre se realizaron 47 avaluos comerciales. Asi mismo se realizaron reuniones de seguimiento con el fin de establecer estrategias para dar cumplimiento a la meta</t>
  </si>
  <si>
    <t>NO aplica</t>
  </si>
  <si>
    <t>La DT hace un reporte muy bueno de los avalúos y las actas de revisión</t>
  </si>
  <si>
    <t>La DT realizó 47 avalúos comerciales</t>
  </si>
  <si>
    <t>Se evidencia informe donde se reportan los 16 avalúos realizados para el segundo trimestre.</t>
  </si>
  <si>
    <t>Con actas de reunión de seguimiento avalúos con fechas; 12de Julio 2021, 9 de agosto 2021, 26 de agosto, 10 de septiembre, 24 de septiembre del 2021. Y con memorando del asunto “acuerdo de Gestión a septiembre 30” en el que se presenta el Plan de Acción de Avalúos a fecha 30 de septiembre donde se identifica avalúos realizados en el mes de julio 13 y en el mes de agosto 34. Evidenciando el cumplimiento de la actividad con  47 avalúos ( a pesar de que no se habia determinado meta)</t>
  </si>
  <si>
    <t>Durante el I trimestre se recibieron 18 solicituds en materia de regularizacion de la propiedad todas fueron resueltas en el tiempo legal alcanzando un porcentae del  25%</t>
  </si>
  <si>
    <t>Durante el II trimestre se recibieron 18 solicituds en materia de regularizacion de la propiedad todas fueron resueltas en el tiempo legal alcanzando un porcentae del  25%</t>
  </si>
  <si>
    <t>Durante el III trimestre se recibieron 28 solicitudes en materia de regularizacion de la propiedad todas fueron resueltas en el tiempo legal alcanzando un porcentae del  25%</t>
  </si>
  <si>
    <t>Revisado el registro se aprueba el reporte</t>
  </si>
  <si>
    <t>Se observa la atención a las solicitudes en materia de regularización</t>
  </si>
  <si>
    <t>La DT atendió las solicitudes  en materia de regularización</t>
  </si>
  <si>
    <t xml:space="preserve">Se evidencia reporte solicitudes de regularización de la propiedad, se recibieron 18 solicitudes y estas fueron atendidas. </t>
  </si>
  <si>
    <t>Con memorando del 09 de octubre del 2021 en asunto: “Informe Avance tercer trimestre del Proceso de Restitución de Tierras de2021. En el que se identifica N° de solicitudes para el trimestre 28 y atendidas oportunamente al 100%. Igualmente evidencian reportes para el mes de Julio, agosto y septiembre. Cumpliendo con la meta</t>
  </si>
  <si>
    <t>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t>
  </si>
  <si>
    <t>Durante el segundo trimestre se recibieron ochenta y siete 87 solicitudes de las cuales fueron respondidas en tiempo oportuno.</t>
  </si>
  <si>
    <t>Durante el segundo trimestre se recibieron setenta y cinco 75 solicitudes de las cuales fueron respondidas en tiempo oportuno.</t>
  </si>
  <si>
    <t>La Dt atendió las solicitudes en cumplimiento de la politica de restitución de tieras</t>
  </si>
  <si>
    <t>Atendieron 75 solicitudes de Restitución de Tierras</t>
  </si>
  <si>
    <t>Se evidencia reporte de procesos y solicitudes de restitución. Nota: este consolidado de solicitudes debe concordar con el que reporta el Git de tierras de la subdirección de catastro.</t>
  </si>
  <si>
    <t>Se evidencia reporte de procesos y solicitudes de restitución</t>
  </si>
  <si>
    <t>Con memorando del 09 de octubre del 2021 en asunto: “Informe Avance tercer trimestre del Proceso Con memorando del 09 de octubre del 2021 en asunto: “Informe Avance tercer trimestre del Proceso de Restitución de Tierras de2021. En el que se identifica N° de solicitudes para el trimestre 28 (5 en julio, 9 agosto.14 seprtirmbre) y atendidas oportunamente al 100%. Igualmente evidencian reportes para el mes de Julio, agosto y septiembre</t>
  </si>
  <si>
    <t>Durante el I trimestre se recibieron 94 solicitudes de las cualesfueron atendidas en tiempo oportuno 78 quedando 18 por fuera del termino legal</t>
  </si>
  <si>
    <t>Durante el II trimestre se recibieron en la territorial 155 solicitudes, con termino legal de respuesta dentro del mismo mes. Se respondieron oportnamente 408 teniendo en cuenta que hay muchas que se atienden dentro del mes y su fecha de vencimiento es en el mes siguiente. vencidas se tienen 13 solicitudes</t>
  </si>
  <si>
    <t>Durante el III trimestre se recibieron en la territorial 647 solicitudes, con termino legal de respuesta dentro del mismo mes. Se respondieron oportnamente 544 teniendo en cuenta que hay muchas que se atienden dentro del mes y su fecha de vencimiento es en el mes siguiente. vencidas se tienen 103 solicitudes</t>
  </si>
  <si>
    <t>Registro de avance aprobado</t>
  </si>
  <si>
    <t>La DT atendió las solicitudes de PQRS de acuerdo a relacion adjunta en las evidencias</t>
  </si>
  <si>
    <t>La DT atendió las PQRS</t>
  </si>
  <si>
    <t>Se evidencia reporte de atención de PQRs, se recibieron 94 y se atendieron 76 en los términos legales, para una atención del 80.85% dentro de los términos.</t>
  </si>
  <si>
    <t>Se evidencia reportes de atención de PQRs donde se observa que se atendieron en los términos legales las PQRs recibidas.</t>
  </si>
  <si>
    <t>En archivo Excel - reportes: RPT- RGC-012 Reporte General de Peticiones y Consultas Peticiones, RPT- RGC -012 Reporte General de Peticiones y Consultas Tramites y Servicios, RPT-RGC-012 Reporte General de Peticiones y Consultas Ventanilla virtual, RPT- RSQR-009 Reporte Control Interno Canal Presencial Mensajería; RPT-RSQR-009 Reporte Control Interno Canal Presencial Punto de Atención, RPT-RSQ-_009 Reporte control interno Canal Virtual correo electrónico, RPT-RSQR-009 Reporte Control interno Canal virtual notificación web. Se evidencia que cumple en 0,18% de la actividad, para lo que se sugiere planear acción para el manejo de resago.</t>
  </si>
  <si>
    <t>Durante el primer trimestre se dio cumplimiento a la entrega de las actas COpasst y comite de convivencia laboral</t>
  </si>
  <si>
    <t>Durante el II trimestre se dio cumplimiento a la entrega de las actas COpasst y comite de convivencia laboral. estas fueron reportadas en el DRIVE dispuest por el GIT de talento Humano</t>
  </si>
  <si>
    <t>Durante el III trimestre se dio cumplimiento a la entrega de las actas Copasst y comite de convivencia laboral. estas fueron reportadas en el DRIVE dispuest0 por el GIT de talento Humano</t>
  </si>
  <si>
    <t>Se evidencia actas de COPASST y acta de comité de convivencia laboral, es de conocimiento que ahora no envian correo a talento humano sino que cuelgan las actas en un drive que dispone TH</t>
  </si>
  <si>
    <t>Realizaron actividades de Copasst y comite de convivencia</t>
  </si>
  <si>
    <t>Se evidencia actas de COPASST de los tres primeros meses y acta de comité de convivencia laboral y correo electrónico donde son enviadas a Talento Humano.</t>
  </si>
  <si>
    <t>Se evidencia actas de COPASST de los meses de abril, mayo junio y acta de comité de convivencia laboral y correo electrónico donde son enviadas a Talento Humano.</t>
  </si>
  <si>
    <t>Se evidencia cumplimento de la actividad con actas de: 07/30, 08/30, 09/30 y con imágenes cargadas al Drive determinado para tal fin por Gestión del Talento Humano</t>
  </si>
  <si>
    <t>durante el I trimestre se realizaron las actividades en cuanto a los roles de el acta 06-01-2021</t>
  </si>
  <si>
    <t>durante el II trimestre se realizaron las actividades en cuanto a los roles de el acta 06-01-2021</t>
  </si>
  <si>
    <t>durante el III trimestre se realizaron las actividades en cuanto a los roles de el acta 06-01-2021. se anexa informe del proceso de Talento Humano</t>
  </si>
  <si>
    <t>La DT realizó las actividades en cuanto a los roles del acta de 06-01-2021</t>
  </si>
  <si>
    <t>Reportaron a talento humano actividades de rendicion de cuentas en el SG, SST</t>
  </si>
  <si>
    <t>Se evidencia correos electrónicos donde se observa la realización de las actividades en cuanto a los roles del acta 06-01-2021.</t>
  </si>
  <si>
    <t>Se evidencia informe de actividades en cuanto a los roles del acta 06-01-2021.</t>
  </si>
  <si>
    <t>Con memorando de Asunto: Informe Actividades al III trimestrePlan de acción anual 2021 se evidencia la realización de la actividad.</t>
  </si>
  <si>
    <t>Durante el primer trimestre se han recaudado por concepto de venta de bienes y servicios un valor de $8700523. A la fecha la territorial no ha recibido la meta de ingresos de bienes y servicios</t>
  </si>
  <si>
    <t>Durante el Segundo trimestre se han recaudado por concepto de venta de bienes y servicios un valor de $8.301.006. es importante manifestar que la territorial ya no cuenta con el catastro del distrito de santa marta, el cual era el que representaba el 90% de sus ingresos</t>
  </si>
  <si>
    <t>Durante el III trimestre se han recaudado por concepto de venta de bienes y servicios un valor de $25.969.242. es importante manifestar que la territorial ya no cuenta con el catastro del distrito de santa marta, el cual era el que representaba el 90% de sus ingresos</t>
  </si>
  <si>
    <t>Las ventas han sido reportadas según realción</t>
  </si>
  <si>
    <t xml:space="preserve">Realizaron ventas por un valor de $25.969.242. </t>
  </si>
  <si>
    <t>Se evidencia reporte de ingresos recibidos en el primer trimestre, no se tiene definida meta de ingresos.</t>
  </si>
  <si>
    <t>Se evidencia reporte de ingresos para el segundo trimestre el cual llego a $ 8.301.006.</t>
  </si>
  <si>
    <t>Con el reporte “relación de ingresos de contado” de julio 01 al 30 de septiembre del 2021 se observa un total: $30,842,348 y en “ventas totalizadas por producto” del 01 de julio al 30 de septiembre con total tipo $21,135,461. informaición que idica que la ejecución no corresponde a la meta.</t>
  </si>
  <si>
    <t>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t>
  </si>
  <si>
    <t xml:space="preserve">La meta  se cumplio en el primer tirmestre,  como se soporto con el informe de ejecucion anterior, sin tener mas area para cubrir, se evidencia con actas de seguimiento, el proceso de cierre está proyectado para el mes de octubre. </t>
  </si>
  <si>
    <t>La meta  se cumplio en el primer tirmestre, sin tener mas area para cubrir, se encuentran en etapa de digitalizacion final, se anexa cronograma de cumplimiento.</t>
  </si>
  <si>
    <t>Se evidencia cumplimiento de meta con el Informe de ejecución  del PRIMER TRIMESTRE 2021 ACTUALIZACIÓN CATASTRAL ZONA URBANA Y RURAL ETAPA 1 AÑO 2020 y ETAPA 2 AÑO 2021VILLAVICENCIO, META</t>
  </si>
  <si>
    <t>Sin tener mas area para cubrir y el aviendo cumplido la meta en el mes anterior, no se cuets meta por cumplir.</t>
  </si>
  <si>
    <t>sin meta asignada</t>
  </si>
  <si>
    <t>Se evidencia informe de avance de la actualización del municipio de Villavicencio, no se valida lo reportado hasta que no se culmine el proceso.</t>
  </si>
  <si>
    <t>Se evidencia informe de avance de la actualización Fase II con el area a cubrir.</t>
  </si>
  <si>
    <t xml:space="preserve">sin meta asignada, se aporta excel con actualizacion predios. </t>
  </si>
  <si>
    <t>En cumplimiento al seguimiento se registra tramites de oficina 379 al corte de 31 de marzo. se evidenci con los reporte mensuales de tramitadas.</t>
  </si>
  <si>
    <t>En cumplimiento al seguimiento se registra tramites de oficina 668 al corte de 30 de junio. se evidencai con los reporte mensuales (abril, mayo y junio) de tramitadas.</t>
  </si>
  <si>
    <t>En cumplimiento al seguimiento se registra tramites de oficina 1824 al corte de 30 de septiembre. se evidencai con los reporte mensuales (Julio, agosto septiembe) de tramitadas.</t>
  </si>
  <si>
    <t>Se observa en reporte consolidado del trimestre e informes de Tramitadas ppor departamento de  los meses enero, febrero y marzo. El cumplimiento de la meta.</t>
  </si>
  <si>
    <t>Se evidencia reporte de 668 tramites de oficina para los meses de abril, maro y junio. con informe por mes</t>
  </si>
  <si>
    <t>Se valida cumplimiento</t>
  </si>
  <si>
    <t>Se evidencia reporte de tramites de oficina para el primer trimestre de 379 realizados.</t>
  </si>
  <si>
    <t>Se evidencia reporte de tramites de oficina para el segundo trimestre, contrastado con el informe de la subdirección de catastro el numero reportado no coincide, el numero de tramites es de 1.047.</t>
  </si>
  <si>
    <t>Se evidencia reporte de tramites de oficina para el tercer trimestre, meses julio, agosto y septiembre.</t>
  </si>
  <si>
    <t>En cumplimiento al seguimiento se registra tramites de terreno  438 al corte de 31 de marzo.. se evidencia con los reporte mensuales.</t>
  </si>
  <si>
    <t>En cumplimiento al seguimiento se registra tramites de terreno  1737 al corte de 30 de junio. se evidencia con los reporte mensuales de abril , mayo y junio.</t>
  </si>
  <si>
    <t>En cumplimiento al seguimiento se registra tramites de terreno  1048 al corte de 30 de septiembre. se evidencia con los reporte mensuales de julio, agosto y septiembre.</t>
  </si>
  <si>
    <t>se evidencia la realizacion de la actividad y se puede identificar en el reporte triemestral</t>
  </si>
  <si>
    <t>Se evidencia con los reporte mensuales de abril, mayo y junio para 1737 tramites de terreno</t>
  </si>
  <si>
    <t>Se evidencia reporte de tramites de terreno para el primer trimestre de 438 realizados.</t>
  </si>
  <si>
    <t>Se evidencia reporte de tramites de terreno para el segundo trimestre, contrastado con el informe de la subdirección de catastro el número reportado no coincide, el número de tramites es de 1.373.</t>
  </si>
  <si>
    <t>Se evidencia reporte de tramites de terreno para el tercer trimestre de 1048 realizados,reporte mensuales de los meses de julio, agosto y septiembre</t>
  </si>
  <si>
    <t>Se realizaron 11 visitas de avaluos al corte del 31 de marzo. se evidencia con reporte trimestral de visitas.</t>
  </si>
  <si>
    <t>Se realizaron 2 avaluo (6014-2021-0000061-ER-000  EL DIAMANTE, VDA. LA CASTAÑEDA, 6502020ER6305-01 LA CABAÑA, EL PLACER Y BUENOS AIRES (HOY LA CABAÑA). VER. CAÑO TIGRE) los cuales fueron remitidos  a la sede sentral para el control de calidad y terminacion del proceso (se evidencia con correo electronico)al corte del  1 Abril al 30 de Junio.igualmente  se anexa correo por profesional del area manifestando dificultades de orden publico (para nacional) y cancelacion de 7 visitas de la unidad de restitucion de tierras , se reprograma una visita por la contraloria debido a la imposibiliada de entrar al predio.</t>
  </si>
  <si>
    <t xml:space="preserve">_x000D_
Se realizaron 3 avaluos, con Radicado Nº5020-2021-0015205-EE-001, Radicado Nº Nº5020-2021-0015208-EE-001 y Radicado Nº Nº5020-2021-0014208-EE-001. al corte dell 30 de septiembre.igualmente  se anexa correo por profesional del area manifestando dificultades de orden publico y la imposibiliada de realizar actividades es explicada en las actas de seguimiento.._x000D_
</t>
  </si>
  <si>
    <t>Con correo electronico en el que se reporta las visitas  ejecutadas en el trimestre. se observa el cumplimiento de la actividad</t>
  </si>
  <si>
    <t>Cumpliendo los lineamientos de la Sede Central, se remitió a gestión de avalúos para control de calidad los  avalúos Comerciales (6014-2021-0000061-ER-000  EL DIAMANTE, VDA. LA CASTAÑEDA, 6502020ER6305-01 LA CABAÑA, EL PLACER Y BUENOS AIRES (HOY LA CABAÑA). VER. CAÑO TIGRE)  se evidencia en el correo electrónico del 28/06/2021.</t>
  </si>
  <si>
    <t>Actividad cumplida mediante evidencia</t>
  </si>
  <si>
    <t>Se evidencia reporte de avalúos realizados por la territorial, este no concuerda por el consolidado suministrado por el GIT de avalúos de la Subdirección de Catastro, en el cual la territorial ha realizado 3 avalúos.</t>
  </si>
  <si>
    <t>Se evidencia correo donde se reportan los 2 avalúos realizados para el segundo trimestre.</t>
  </si>
  <si>
    <t>Se evidencia correo donde se reportan los 3 avalúos realizados para el tercer trimestre.</t>
  </si>
  <si>
    <t>Se atendieron 56 solicitudes en materia de regularización en el primer trimestre, con corte al 31 de marzo. se evidencia con reporte en herramienta de monitorea</t>
  </si>
  <si>
    <t>Se atendieron 102  solicitudes en materia de regularización en el segundor trimestre, con corte al 28 de Junio. se evidencia con reporte en herramienta de monitoreo y correo enviado. Dando cumplimiento a esta actividad.</t>
  </si>
  <si>
    <t>Se atendieron 159  solicitudes en materia de regularización en el tercerr trimestre, con corte al 30 de septiembre. se evidencia con reporte en herramienta de monitoreo y correo enviado. Dando cumplimiento a esta actividad.</t>
  </si>
  <si>
    <t>Con reporte en herramienta de monitoreo con corte a 28 de marzo y con cuadro de descripcion  de estrategia se observa la realizacion de la actividad</t>
  </si>
  <si>
    <t>Se evidencia a ver  atendido 102  solicitudes en materia de regularizacióncon reporte en herramienta de monitoreo y correo remisorio.</t>
  </si>
  <si>
    <t>Se evidencia reporte de solitudes atendidas en materia de regularización, se recibieron 65 y se han atendido 56 solicitudes.</t>
  </si>
  <si>
    <t>Se evidencia reporte de solitudes atendidas en materia de regularización, se atendieron 102 solicitudes.</t>
  </si>
  <si>
    <t>Se evidencia reporte en la herramienta de monitoreo, y correo enviado, se atendieron 159 solicitudes</t>
  </si>
  <si>
    <t>Se atendieron 37 solicitudes de politicas de restitución de tierras al corte del 31 de marzo.</t>
  </si>
  <si>
    <t>Se atendieron 138 solicitudes de politicas de restitución de tierras al corte del 28 de Junio, Evidenciando con el archivo excel Herramienta de corte.</t>
  </si>
  <si>
    <t>Se atendieron 133 solicitudes de politicas de restitución de tierras al corte del 3o de septiembre, Evidenciando con el archivo excel Herramienta de corte.</t>
  </si>
  <si>
    <t>Con reporte en herramienta de monitoreo y con cuadro de descripcion  de estrategia se observa la realizacion de la actividad</t>
  </si>
  <si>
    <t>Con reporte en herramienta de monitoreo y con imagen de correo electronico (cuadro de descripcion) se observa la realizacion de la actividad</t>
  </si>
  <si>
    <t>Se valida evidencia</t>
  </si>
  <si>
    <t>Se recibieron 51 solicitudes de información y se atendieron 37 solicitudes para un porcentaje de atención del 72.54%.</t>
  </si>
  <si>
    <t>Se evidencia reporte de tierras donde se recibieron 145 solicitudes y se atendieron 138 solicitudes.</t>
  </si>
  <si>
    <t>Se evidencia reporte de restitucion de  tierras  se atendieron 133 solicitudes.</t>
  </si>
  <si>
    <t>Se presenta  grandes retrazos en las respuestas a solicitudes y por ende en los terminos legales, en razon de problemas tecnicos de las plataformas de servicio ajenas a la territorial. se tramitaron 41 solicitudes.</t>
  </si>
  <si>
    <t>Se presenta  retrazos en las respuestas a solicitudes y por ende en los terminos legales, a razon de problemas presentados de tipo tecnicos de las plataformas (SNC Y SIGANET) de servicio ajenas a la territorial. se tramitaron 55 solicitudes, por lo que se realizara una accion de correctiva.</t>
  </si>
  <si>
    <t>Se presenta  retrazos en las respuestas a solicitudes y por ende en los terminos legales, a razon de problemas presentados de tipo tecnicos de las plataformas (SNC Y SIGANET) de servicio ajenas a la territorial ademas de actuaciones administrativas la resolución 1094 por el cual se suspendieron los términos de   todo los tramites del área de conservación a partir del 6 de agosto, lo que causo un  traumatismo en  las actividades de atención al usuario. se tramitaron 61 solicitudes al core del 30 de septiembre. Se anexa reporte de julio, agosto y septiembre.</t>
  </si>
  <si>
    <t>Con reporte trimetral de PQRs se evidencian resagos en el tratamiento de solicitudes se sugiere implemtar accion de mejora</t>
  </si>
  <si>
    <t>Se evidencia reporte de atención de 55 PQRs atendidas, Se planea realizar accion correctiva para el manejo de rezagos</t>
  </si>
  <si>
    <t>Se evidencia reporte de atención de PQRs, el índice de oportunidad de atención en términos legales es de 5.98%.</t>
  </si>
  <si>
    <t>Se evidencia reporte de PQRs el nivel de atención en términos legales es baja.</t>
  </si>
  <si>
    <t>En cumplimiento se anexa actas de reunion de copasst de los meses de enero, febrero y marzo al igual que el acta de comie de convivencia del primer trimestre.</t>
  </si>
  <si>
    <t xml:space="preserve"> Se evidencia la realizacion de las actividades conlas  actas de reunion de copasst de los meses de abril, mayo y junio al igual que el acta de comite de convivencia del segundo trimestre trimestre. Cumpliendo con lo programado.</t>
  </si>
  <si>
    <t>En cumplimiento se anexa actas de reunion de copasst de los meses de julio, agosto y septiembre al igual que el acta de comie de convivencia del tercer trimestre.</t>
  </si>
  <si>
    <t xml:space="preserve">Se evidencian las actas de  copasst de los meses de enero, febrero y marzo y el acta de comie de convivencia, cumpliendo con la actividad. </t>
  </si>
  <si>
    <t>Se evidencia el cumplimiento en  actas de los comités (Copasst y Comité de convivencia), correo electronico remisorio</t>
  </si>
  <si>
    <t>Se evidencia con actas</t>
  </si>
  <si>
    <t>Se evidencia actas de COPASST de los meses de abril, mayo, junio y acta de comité de convivencia laboral.</t>
  </si>
  <si>
    <t>Se evidencia actas de COPASST de los meses de julio, agosto y septiembre y acta de comité de convivencia laboral.</t>
  </si>
  <si>
    <t>Se presenta acta N°1 de Informe de rendicion de cuentas del SG-SST de la territorial del primer trimestre.</t>
  </si>
  <si>
    <t>Se presenta acta N°2 de Informe de rendicion de cuentas del SG-SST de la territorial del Segundo trimestre, cumplirndo con la actividad.</t>
  </si>
  <si>
    <t>Se presenta acta N°3 de Informe de rendicion de cuentas del SG-SST de la territorial del tercer trimestre.</t>
  </si>
  <si>
    <t>Se evidencia la realizacion de la actividad con Acta  N°1  " RENDICION DE CUENTAS I TRIMESTRE DE 2021 TERRITORIAL METAcon corte a  31_03 /2021</t>
  </si>
  <si>
    <t>Se evidencia cumplimiento de actividad con el informe N° 2 que soportan las responsabilidades y rendición cuentas en el SG - SST, establecida mediante acta del 06-01-2021.</t>
  </si>
  <si>
    <t>Se evidencia con acta SG-SST</t>
  </si>
  <si>
    <t>Se evidencia informe que soportan las responsabilidades y rendición cuentas en el SG - SST, establecida mediante acta del 06-01-2021.</t>
  </si>
  <si>
    <t>Se evidencia informe que soportan las responsabilidades y rendición cuentas en el SG – SST.</t>
  </si>
  <si>
    <t>Se evidencia Informe de rendicion de cuentas del SG-SST de la territorial del tercer trimestre</t>
  </si>
  <si>
    <t>Se reporte el ingreso por ventas de bienes y servicios del mes de enereo y febrero, el mes de marzo no alcanza a reportarse en razon que el informe por parte del area de gestion financiera son enviados hasta los dias 15 del siguiente mes.</t>
  </si>
  <si>
    <t>Se reporta el ingreso por ventas de bienes y servicios del mes de abril,  mayo y  julio con certificados de ingresos.</t>
  </si>
  <si>
    <t>Se reporta el ingreso por ventas de bienes y servicios del mes de julio y agosto  con certificados de ingreso, .el mes de septiembre queda pendiente en razon que los informes son enviados por el area central despues del dia 15 de cada mes.</t>
  </si>
  <si>
    <t>Se realiza actividad se evidente con archivos facilitados por Financiera</t>
  </si>
  <si>
    <t>Con certificados de ingresos se reporta ventas de bienes y servicios del mes de abril,  mayo y  junio, cumpliendo la meta.</t>
  </si>
  <si>
    <t>Se valida información</t>
  </si>
  <si>
    <t>Se evidencia comprobante de ingresos de los meses de abril, mayo y junio, la cifra reportada difiere de la de los comprobantes. Nota: corregir la cifra.</t>
  </si>
  <si>
    <t>Se evidencia reporte de  ingreso por ventas de bienes y servicios del mes de julio y agosto  con certificados de ingresos</t>
  </si>
  <si>
    <t>En el repoter enviado por el area de finciera recursos obtenidos por recuperación de cartera.</t>
  </si>
  <si>
    <t>El area finaciera  de la territorial, manifiesta no tener cobros por cartera en razon que no tiene convenios con ningun municipio. ( Dentro las metas de la territorial no se encentra valor de referencia para recuperar).</t>
  </si>
  <si>
    <t>No se reporta recuperacion de cartera ya que en evidencia no se tiene monto a recuperar</t>
  </si>
  <si>
    <t>Al no tener  cartera por recuperar, no aplica indicador</t>
  </si>
  <si>
    <t>Se evidencia reporte de financiera donde no se observa cartera.</t>
  </si>
  <si>
    <t>No se tiene cartera.</t>
  </si>
  <si>
    <t>Conforme con lo manifetado por la territorial  no se  tiene cobros por cartera en razon que no tiene convenios con ningun municipio</t>
  </si>
  <si>
    <t>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t>
  </si>
  <si>
    <t>Durante el segundo trimestre de 2021 (abril, mayo, junio) se ejecutaron 5872 mutaciones de oficina de los departamentos de Nariño y Putumayo, para un acumulado a 30 de junio de 2021 de 10,846 mutaciones de oficina. Se continúa con el inconveniente de las ORIP ya que no entregan oportunamente las escrituras, se adolece de personal para el trámite de mutaciones de oficina de las suprimidas UOC de Ipiales y Mocoa. Presentaron renuncia los 2 funcionarios y Mocoa y una funcionaria de Ipiales. Producto del Paro Nacional y la Vandalización de la ORIP Pasto se suspendieron términos registrales lo cual ha afectado la entrega de material para realizar los trámites catastrales.</t>
  </si>
  <si>
    <t>Durante el tercer trimestre de 2021 (julio, agosto y septiembre) se ejecutaron 3.198 mutaciones de oficina de los departamentos de Nariño y Putumayo, para un acumulado a 30 de septiembre de 2021 de 14.041 mutaciones de oficina. Se continúa con el inconveniente de las ORIP ya que no entregan oportunamente las escrituras, se adolece de personal para el trámite de mutaciones de oficina de las suprimidas UOC de Ipiales y Mocoa, carencia de viáticos. A partir de 3 de agosto de 2021 se radican todos los trámites de mutaciones de primera, lo que implica mayor tiempo para dar respuesta, antes se tramitaban por ventanilla de manera presencia. Suspensión de términos del 10 al  19 de agosto de 2021 de acuerdo a la Resolución 1094 de 2021 de la Dirección General del IGAC.</t>
  </si>
  <si>
    <t>se revisa evidecia, cumple con producto esperado</t>
  </si>
  <si>
    <t>La Dt realizó 3198 tramites de oficina y reporta su ejecución</t>
  </si>
  <si>
    <t>Se presenta archivo donde se evidencian los trámites de oficina correspondientes a los meses de enero, febrero y marzo, para un total de 4.962 trámites.</t>
  </si>
  <si>
    <t>Se presenta archivo donde se evidencian los trámites de oficina correspondientes a los meses de abril, mayo y junio, para un total de 5.872 trámites.</t>
  </si>
  <si>
    <t xml:space="preserve">Se presenta archivo donde se evidencian los trámites de oficina correspondientes a los meses de julio, agosto y septiembre, para un total de 3.198 mutaciones </t>
  </si>
  <si>
    <t>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t>
  </si>
  <si>
    <t>Durante el segundo trimestre de 2021 (abril, mayo, junio) se ejecutaron 2,253 mutaciones de terreno de los departamentos de Nariño y Putumayo, para un acumulado a 30/06/2021 de 3,396 mutaciones de terreno. Finalizó en el mes de junio el contrato interadministrativo entre el IGAC y la ADC el que tenía por objeto realizar 3,995 mutaciones de terreno en los municipios de Pasto, Ipiales y Tumaco. La Territorial se encuentra en proceso de entrega de información a la ADC y los municipios con el objeto de elaborar el acta de liquidación. En el mes de junio se presentaron contagios de 4 funcionarios y contratistas de la oficina de conservación, así como vacaciones de oficiales de catastro.</t>
  </si>
  <si>
    <t>Durante el tercer trimestre de 2021 (julio, agosto y septiembre) se ejecutaron1195 mutaciones de terreno de los departamentos de Nariño y Putumayo, para un acumulado a 30 de septiembre de 2021 de 4591 mutaciones de terreno. Se continúa con el inconveniente de las ORIP ya que no entregan oportunamente las escrituras. Suspensión de términos del 10 al  19 de agosto de 2021 de acuerdo a la Resolución 1094 de 2021 de la Dirección General del IGAC. Se solicitará la modificación de la meta debido a que no se cuenta con personal, ni presupuesto para viático  para la atención de las solicitudes de terreno, de igual manera no se cuenta con los apoyo de auxiliares de oficina que se encontraban en provisionalidad.</t>
  </si>
  <si>
    <t>En el tercer trimeste la DT realizó 1195 tramites de terreno</t>
  </si>
  <si>
    <t xml:space="preserve">Se evidencia archivo donde se describe que para este primer trimestre la Dirección Territorial lleva un avance de 1.156 trámites de terreno.  </t>
  </si>
  <si>
    <t xml:space="preserve">Se evidencia archivo donde se describe que para este segundo trimestre la Dirección Territorial lleva un avance de 2.253 trámites de terreno.  </t>
  </si>
  <si>
    <t xml:space="preserve">Se evidencia archivo donde se describe que para este segundo trimestre la Dirección Territorial lleva un avance de 1195  trámites de terreno.  </t>
  </si>
  <si>
    <t>En primer trimestre y especificamente en el mes de marzo se realizo contrato de los contratistas control de calidad y peritos avaluadores externos, esperando que se firme el contrato IGAC-URT para iniciar con la asignación y elaboración de avaluos comerciales.</t>
  </si>
  <si>
    <t>En el trimestre correspondiente a los meses abril, mayo y junio se realizó asignación de avaluos comerciales a los peritos Avaluadores contratados para tal fin, se da inicio a las actividades de asignación de 15 avalúos y se elaboraron 3 avaluos, con su respectivo comité de avalúos.</t>
  </si>
  <si>
    <t>En el trimestre correspondiente a los meses julio, agosto y septiembre se realizó la entrega de 20 avaluos comerciales a las entidades solicitantes, los cuales fueron aprobados en el correspondiente comité de avalúos. No se cuenta con nuevas solicitudes por parte de la URT, tampoco se han firmado convenios por lo cual la Dirección Territorial solicitará la modificación de la meta de avalúos.</t>
  </si>
  <si>
    <t>La DT de acuerdo a evidencias realizó 20 avalúos comerciales</t>
  </si>
  <si>
    <t>Se presentan documentos de contratación a personas encargadas de realizar los avalúos comerciales a nivel nacional de los bienes urbanos y rurales. Sin embargo no se programó meta para este periodo.</t>
  </si>
  <si>
    <t>Se observan que, para el segundo trimestre del año 2021, la D.T realizó tres (3) avalúos comerciales, se soportan documentos de listados de asistencia y un acta de comité de avalúos del 25/06/2021 donde se describe el avalúo realizado al predio con matrícula inmobiliaria 868650002000000011124000000000. Cumpliendo con el producto esperado.</t>
  </si>
  <si>
    <t>Se observan que, para el tercer trimestre del año 2021, la D.T realizó veinte (20) avalúos comerciales, con su respectiva aprobacion del comite.</t>
  </si>
  <si>
    <t>La oficina jurìdica dio respuesta a 34 las solicitudes asignadas mediante oficio recibido en SIGAC de los peticionarios y juzgados referente a regularizacion de la propiedad Ley 1561 y Ley 1564 de 2012</t>
  </si>
  <si>
    <t>La oficina jurídica ha dado respuesta en el segundo trimestre del año 2021 a 69 solicitudes de peticionarios y juzgados referentes a regularización de la propiedad Ley 1561 y Ley 1564 de 2012, para un acumulado en el semestre de 103 peticiones respondidas.</t>
  </si>
  <si>
    <t>La oficina jurídica ha dado respuesta en el tercer trimestre del año 2021 a 58 solicitudes de peticionarios y juzgados referentes a regularización de la propiedad Ley 1561 y Ley 1564 de 2012, para un acumulado en el año de 161 peticiones respondidas.</t>
  </si>
  <si>
    <t>Realizaron atención a 58 solicitudes en materia de regularizacion de la propiedad</t>
  </si>
  <si>
    <t>Se evidencian dos documentos sobre solicitudes uno de pertenencia y el otro donde se informa el aplazamiento de la visita ocular por parte de funcionarios del IGAC, por problemas personales.</t>
  </si>
  <si>
    <t>Se evidencian diferentes memorandos de fechas 29/04/2021, 20/05/2021 22/06/2021 y 28/06/2021, dando respuesta a solicitudes de peticionarios y juzgados referentes a regularización de la propiedad Ley 1561 y Ley 1564 de 2012, se da cumplimiento al producto esperado.</t>
  </si>
  <si>
    <t>Se evidencian diferentes memorandos, dando respuesta a solicitudes de peticionarios y juzgados referentes a regularización de la propiedad Ley 1561 y Ley 1564 de 2012, se da cumplimiento al producto esperado.</t>
  </si>
  <si>
    <t>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t>
  </si>
  <si>
    <t>Se realiza segundo comité de Victimas y tierras en la Territorial Nariño, el cual es presentado ante la Subdirección de Catastro. En etapa administrativa del año 2020 se atendieron 85 solicitudes; del periodo 2021 se han atendido 88 y se encuentran en trámite 37. En la Etapa Judicial se ha notificado 164 autos de los cuales se encuentran atendidos 55 y en trámite 109. En etapa Pos fallo acumulado para el departamento del Putumayo la Territorial ha recibido 624 sentencias notificadas de las cuales se ha cumplido 285 y se encuentran pendientes 339. Para el caso del departamento de Nariño se han recepcionado 928 sentencias acumuladas, atendidas 650 y en trámite 278. Se realiza contratación una persona de apoyo para el proceso de restitución de tierras de Putumayo realizando inventario.</t>
  </si>
  <si>
    <t>Para departamento de Nariño se atendieron: 19 solicitudes de la URT, en etapa judicial 89 autos admisorios, 20 sentencias en postfallo y 10 seguimientos de la Procuraduría. Para el departamento del Putumayo la Territorial atendió 75 de 134  solicitudes en etapa administrativa, en etapa judicial se atendieron 35 de 101 solicitudes y se notificaron 82 solicitudes de revisión ITP y ITG. En etapa Postfallo se han recibido 624 sentencias notificadas de las cuales se ha cumplido 285 y se encuentran en revisión 339. Se adjunta la herramienta de monitoreo la cual se remite quincenalmente al GIT de Tierras.</t>
  </si>
  <si>
    <t>La DT realiza el reporte de las solicitudes atendidas en la Politica de Restitución de Tierras</t>
  </si>
  <si>
    <t>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t>
  </si>
  <si>
    <t xml:space="preserve">Se evidencia documento de acta 002/2021 correspondiente al segundo comité territorial de Víctimas y Restitución de Tierras para Nariño con el fin de “Socializar el estado de los requerimientos, solicitudes y procesos notificados al IGAC en el marco de la Ley 1448/2011”. De igual forma se observa el informe al Proceso de clasificación y organización de procesos de la Unidad de Restitución de Tierras del Departamento de Putumayo desde al año 2012 al 2020. </t>
  </si>
  <si>
    <t xml:space="preserve">Se evidencia herramienta de monitoreo de las solicitudes recibidas para el cumplimiento de la Política de Restitución de Tierras y Ley de Víctimas, en los términos de ley   </t>
  </si>
  <si>
    <t>De acuerdo a informe del GIT de Servicio al ciudadano y reporte del aplicativo SIGAC se han recepcionado PQRSD 575 Peticiones</t>
  </si>
  <si>
    <t>En el segundo trimestre se observa que muchos ciudadanos han realizado sus trámites de forma presencial, es por esto que se ha reducido el trámite de radicación en el aplicativo SIGAC, existen trámites de terreno radicados en sistema pendientes de atender dado a la limitación de personal, viáticos, pandemia por COVID-19, el paro nacional (28 de abril 2021) y las manifestaciones permanentes de los días miércoles, debido a esto no se ha podido atender las mutaciones de terreno pendientes y radicadas en SIGAC. Se han recepcionado en el trimestre 2,848 peticiones. Para dar cumplimiento a la oportunidad en las respuestas se implementó una Acción de mejoramiento la cual esta siendo desarrollada la que consiste en capacitaciones y seguimiento del aplicativo SIGAC</t>
  </si>
  <si>
    <t xml:space="preserve">Para el tercer trimestre por parte de Sede Central no nos han enviado reportes de seguimiento. Por lo tanto, se procedió a descargar los reportes de SIGAC de la correspondencia externa recibida en la Territorial Nariño y se encontró que se radicaron: 599 en julio, 998 en agosto y 1681 en septiembre, para un total de 3.278. De las cuales corresponde a PQRSD 486 radicados, se atendieron 198, del reporte generado en SIGAC las PQRSD pendientes son 292, es decir que se atendió 40% durante el trimestre. Se cargan los archivos exportados del SIGAC. Se observa que, de toda la correspondencia que se recibe en la territorial el 85,2% corresponde a tramites y servicios catastrales que se dan respuesta con oportunidad._x000D_
</t>
  </si>
  <si>
    <t>Registran el avance de acuerdo al reporte del SIGAC con el fin de hacer seguimiento y atender las solicitudes</t>
  </si>
  <si>
    <t xml:space="preserve">Se presenta informe consolidado de PQRSD, donde se evidencia que, para el primer trimestre de 2021, de han recibido 575 solicitudes, de las cuales se encuentran finalizadas 144, por lo cual están pendientes por resolver 431 solicitudes. </t>
  </si>
  <si>
    <t xml:space="preserve">Se presenta informe consolidado de PQRSD, donde se evidencia que, para el segundo trimestre de 2021, de han recibido 2.848 solicitudes, de las cuales se encuentran finalizadas 1.268, por lo cual están pendientes por tramitar y/o resolver 1.580 solicitudes.  Se recomienda tomar las medidas necesarias para dar respuesta a las solicitudes pendientes para el año 2021. </t>
  </si>
  <si>
    <t xml:space="preserve">Se presenta informe consolidado de PQRSD, donde se evidencia que, para el tercer trimestre de 2021, de han recibido un total de 3.278. De las cuales corresponde a PQRSD 486 radicados, se atendieron 198, del reporte generado en SIGAC las PQRSD pendientes son 292, es decir que se atendió 40% durante el trimestre, se recomienda implementar plan de choque para dar respuesta a las PQRSD pendientes </t>
  </si>
  <si>
    <t>Se efectuan y envian evidencias al Grupo Interno de Trabajo de Talento Humano en lo referente a las actas de Comite de COPASST, así como Comité de convivencia, reuniones efectuadas via virtual a traves de teams.</t>
  </si>
  <si>
    <t>En los meses de abril, mayo y junio se remiten las actas No. 4, 5 y 6 de COPASST a la oficina de Talento Humano, de desarrollo el segundo comité de convivencia y se envió el acta No. 2 respectiva.</t>
  </si>
  <si>
    <t>En los meses de julio, agosto y septiembre se remiten las actas No. 7, 8 y9 de COPASST a la oficina de Talento Humano, de desarrollo el tercer comité de convivencia y se envió el acta No. 3 respectiva.</t>
  </si>
  <si>
    <t>La DT remitio a Talento humano las actas de COPASST y comité de convivencia</t>
  </si>
  <si>
    <t>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t>
  </si>
  <si>
    <t>Se presentan los documentos donde se encuentran las actas realizadas sobre Comité paritario de Seguridad y Salud en el Trabajo – Copasst correspondientes a los meses de abril, mayo y junio del presente año.  Así mismo, se presenta el acta No. 2 sobre el Comité de Convivencia Laboral realizada el día 22/06/2021.  Por lo anterior se valida el avance de esta actividad por parte de la OCI.</t>
  </si>
  <si>
    <t>Se presentan los documentos donde se encuentran las actas realizadas sobre Comité paritario de Seguridad y Salud en el Trabajo – Copasst correspondientes a los meses de julio, agosto y septiembre del presente año.  Así mismo, se presenta el acta No. 3 sobre el Comité de Convivencia Laboral.  Por lo anterior se valida el avance de esta actividad por parte de la OCI.</t>
  </si>
  <si>
    <t>Se realiza reporte de asuentismo, el cual esta reportado en el Drive dispuesto por la oficina de Talento Humano, se informa ademas la celebración de cumpleaños, dia de la mujer, dia del hombre</t>
  </si>
  <si>
    <t>Se realiza reporte de ausentismo mensual en el drive dispuesto por la Oficina de Talento Humano, se realiza celebración de cumpleaños. Evento despedida de funcionarios.</t>
  </si>
  <si>
    <t>Se realiza reporte de ausentismo mensual en el drive dispuesto por la Oficina de Talento Humano, se realiza celebración de cumpleaños.</t>
  </si>
  <si>
    <t>Realizan reporte de ausentismo y celebraciones de cumpleaños</t>
  </si>
  <si>
    <t>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t>
  </si>
  <si>
    <t>Se observan los siguientes documentos: agradecimiento y despedida a funcionarios y contratistas que finalizaron actividades en el IGAC, celebración de cumpleaños correspondiente a los meses de abril, mayo y junio, jornadas de pausas activas del mes de abril.  De igual manera se realizó la socialización del Manual de procedimientos peticiones, quejas, reclamos, denuncias y sugerencias realizado el día 29/06/2021 vía virtual, así mismo se observa la capacitación sobre buenas prácticas en materia ambiental realizada el día 24/06/2021 la cual contó con la participación de 23 funcionarios y contratistas.  Por otro lado, se evidencian los informes de gestión correspondiente a los meses de abril, mayo y junio de 2021.</t>
  </si>
  <si>
    <t xml:space="preserve">Se observan los siguientes documentos referente a reporte de ausentismo mensual y celebracion de cumpleaños de contratistas y funcionarios </t>
  </si>
  <si>
    <t xml:space="preserve">En el primer trimestre de 2021 se obtuvo ventas acumuladas por valor de $ 111.614.482, debidamente soportado por informes y reportes de cada uno de los meses (enero, febrero, marzo)_x000D_
</t>
  </si>
  <si>
    <t>En segundo trimestre de 2021 se obtuvo ventas acumuladas por valor de $ 105,908,313 para un acumulado de $ 217,522,794  sin IVA, que equivale al 50,7% de la meta ($428,737,869). Se han comercializado en el semestre un total de 11,634 certificados catastrales; 32,209 productos de Información catastral, y 201 servicios del Laboratorio de suelos para un gran total de 44,044 productos.</t>
  </si>
  <si>
    <t>En tecer trimestre de 2021 se obtuvo ventas acumuladas por valor de $ 113.013.147 para un acumulado de $ 330.535.942 sin IVA, que equivale al 77.10% de la meta ($428,737,869). Se han comercializado hasta el tercer trimestre un total de 17.674 certificados catastrales; 43.119 productos de Información catastral, 202 servicios del Laboratorio de suelos,1  información agrológica y 1 publicaciones para un gran total de 60.996 productos.</t>
  </si>
  <si>
    <t>La DT reporta ventas por valor de $113.013.147 en el trimestre</t>
  </si>
  <si>
    <t>Se valida esta actividad con los documentos suministrados como soporte donde se evidencian las ventas totalizadas por productos y la relación de ingresos de contado de ventas correspondiente al primer trimestre del año 2021.</t>
  </si>
  <si>
    <t>Se valida esta actividad con los documentos suministrados como soporte donde se evidencian las ventas totalizadas por productos y la relación de ingresos de contado de ventas correspondiente al segundo trimestre del año 2021.</t>
  </si>
  <si>
    <t>Se valida esta actividad con los documentos suministrados como soporte donde se evidencian las ventas totalizadas por productos y la relación de ingresos de contado de ventas correspondiente al tercer  trimestre del año 2021.</t>
  </si>
  <si>
    <t>Se realiza seguimiento a cartera obteniendo recaudo por valor de $15.625.194 del Municipio de Mocoa</t>
  </si>
  <si>
    <t>Se recaudó el segundo pago del contrato IGAC-ADC por valor de $ 159,998,172, se presentó la cuenta de cobro por el saldo del contrato mencionado por valor de $ 119,998,629 del cual falta acta de liquidación y se espera que en el mes de julio realicen la cancelación del mismo. Se realizó gestión de cobro al Municipio de Mocoa por producto de avalúo especial por valor de $3,149,930 se envió oficios de reiteración de pago al municipio, se informó a la oficina financiera, y a la oficina jurídica de los trámites de cobro de cartera realizado por la Territorial.</t>
  </si>
  <si>
    <t>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t>
  </si>
  <si>
    <t>La DT registra la recuperación de cartera por valor de $3.149.930</t>
  </si>
  <si>
    <t>Para este trimestre se soporta el documento comprobante de egresos.</t>
  </si>
  <si>
    <t xml:space="preserve">Para este trimestre se soporta el documento comprobante de egresos, donde se evidencia pago por el contrato IGAC-ADC, de igual manera se observa el memorando del 04/05/2021, solicitando a la Alcaldía de Mocoa el pago correspondiente al avalúo comercial realizado al predio identificado con matrícula inmobiliaria No. 440-23338 denominado El Naranjito por un valor $3’149.930 pesos m/cte. </t>
  </si>
  <si>
    <t xml:space="preserve">Para este trimestre se 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 </t>
  </si>
  <si>
    <t>Norte de Santander</t>
  </si>
  <si>
    <t>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</si>
  <si>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Durante el II Trimestre del 2021 se ejecutaron 3.077 trámites de oficina, lo cual correspondió al 123% de los trámites de este tipo que se programaron para este período (2.500). El volumen alcanzado en el I semestre para los trámites de oficina alcanzan los 4.878, es decir el 51,05% de la meta anual establecida por la Sede Central, lo cual es concordante con la etapa del año del reporte (mitad).</t>
  </si>
  <si>
    <t>Durante el III Trimestre del 2021 se ejecutaron 3.262 trámites de oficina, con lo cual se alcanza un acumulado durante los primeros 9 meses del año de 8140, lo que equivale 85,18% de la meta establecida por Sede Central que es de 9.556. Manteniendo el promedio mensual de ejecución de este tipo de trámites (904 mes), se tiene que se cumplirá y sobrepasará holgadamente la meta, pues se alcanzarían aproximadamente 10.853 trámites de oficina (8140+2713). Se resalta que al mes de septiembre la ejecución debería estar en 75% (100%/12 meses), es decir, vamos por encima de lo programado.</t>
  </si>
  <si>
    <t>Se observa que la DT avanzó en los Tramites de conservación Catastral realizados (mutaciones de Oficina) durante el primer trimestre de 2021</t>
  </si>
  <si>
    <t>Durante el II Trimestre se pudo verificar con las evidencias que realizaron 3077 mutaciones, superando ya el 50% de la meta del año</t>
  </si>
  <si>
    <t>De acuerdo con las evidencias, se observa que durante el tercer trimestre se ejecutaron 3262 trámites de oficina</t>
  </si>
  <si>
    <t>Se evidencia soporte donde se han realizado 1.801 trámites de oficina para este primer trimestre.</t>
  </si>
  <si>
    <t>Se evidencia soporte donde se han realizado 3.077 trámites de oficina para el segundo trimestre del año 2021.</t>
  </si>
  <si>
    <t>De acuerdo con las evidencias suministradas, "Tramites de Conservacion catastral proyectados y realizados DT Norte de Santander vigencia 2021" se observa que durante el tercer trimestre se realizaron 3262 tramites de oficina</t>
  </si>
  <si>
    <t>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</si>
  <si>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En el II Trimestre del 2021 se ejecutaron 1.506 trámites de terreno, es decir, el 101,75% de los trámites de este tipo que se programaron para este período (1.480). Con lo anterior el volumen de trámites de terreno ejecutados en el I Semestre alcanza los 2.402, lo que es el 24,82% de la meta establecida para este tipo de trámites por la Sede Central; pero que está al 97,67% del rendimiento establecido para este tipo de labores en la Circular 31 del 2020, ello dado la cantidad de oficiales y reconocedores con los que se contaron en la primera mitad del año (ver cuadro de seguimiento). Se resalta el incremento de la producción con relación al I Trimestre, pues con referencia a los tres primeros meses del año se ejecutaron 610 trámites adicionales.</t>
  </si>
  <si>
    <t>En el III Trimestre del 2021 se ejecutaron 1.436 trámites de terreno, con lo cual se alcanza un acumulado durante los primeros 9 meses del año de 3.843. Sin embargo, para este III trimestre se tenían proyectados 3.009 trámites de este tipo, dado que entrarían a sumar los del Contrato Interadministrativo 095-5287 iniciado el 4 de julio; sin embargo, la grabación de las nuevas ZHFyG solo se dio hasta inicios del mes de octubre, por lo que se tiene todo listo para realizar una grabación masiva de este proyecto en ese mes (aprox 2.700) y recuperar así lo no ejecutado. También afectó sensiblemente la salida a inicio de agosto de 14 funcionarios dado la modernización, y la suspensión de términos que en la realidad duro casi todo agosto, dado ausencia de normatividad y cambio de roles en cruce.</t>
  </si>
  <si>
    <t>Se pudo verificar que la DT ha venido realizando mutaciones de oficina y que las realizadas en el II trimestre son 1506</t>
  </si>
  <si>
    <t>De acuerdo con las evidencias, se observa que durante el tercer Trimestre se ejecutaron 1.436 trámites de terreno</t>
  </si>
  <si>
    <t>En el documento soporte se valida un avance en los trámites de terreno en 899 para los meses de enero a marzo de 2021.</t>
  </si>
  <si>
    <t>En el documento soporte se valida un avance en los trámites de terreno en 1.506 para los meses de abril, mayo y junio de 2021.</t>
  </si>
  <si>
    <t>De acuerdo con las evidencias suministradas, "Tramites de Conservacion catastral proyectados y realizados DT Norte de Santander vigencia 2021" se observa que durante el tercer trimestre se realizaron 1036 trámites de terreno</t>
  </si>
  <si>
    <t>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t>
  </si>
  <si>
    <t>En el II Trimestre del 2021 se terminaro y entregaron dos avalúos para el Juzgado Primero Especializado en Tierras de Cúcuta (cuadro de control soporte). Se recibió el Orden de Práctica 070 del 25 de junio del GIT Avalúos, para realizar dos avalúos en Abrego y uno en Teorama, para lo cual se solicitó acompañamiento de la fuerza pública dado el deteriorado estado de seguridad de la zona del Catatumbo (comunicaciones de soporte), recibiéndose respuesta positiva para Abrego pero para mediados de julio. Teorama al igual que dos procesos valuatorios en Tibú, ordenados por las autoridades de restitución, la fuerza pública en los comités operativos junto con la UAEGRTD, ha indicado que no es oportuno ni seguro comisionar, por lo que a la fecha no se tienen más solicitudes pendientes y factibles.</t>
  </si>
  <si>
    <t>Durante el III Trimestre se finiquitaron y entregaron tres trabajos valuatorios, dos en agosto para la ANT, y uno en septiembre con destino al Juzgado Séptimo Civil del Circuito de Cúcuta. Se cargan Informe de Avalúos y correos remisorios de avalúos. Se resalta que no se cuenta aún con fecha de acompañamiento de la fuerza pública para ejecutar los avalúos en Toledo, Teorama, y ahora en Chitagá, pues el 22 de septiembre se recibio la Orden de Práctica 130, donde solicitan 3 avaluos en zona rural de dicho municipio, sin embargo, este también se encuentra en zona roja o de orden público convulsionado.</t>
  </si>
  <si>
    <t xml:space="preserve">Se observa que la DT no recibió solicitudes de elaboración de avalúos comerciales pero atendió solicitudes por restitución de Tierras </t>
  </si>
  <si>
    <t>Aunque no hay meta asignada en el periodo, hay un total de 30 al año, en este trimestre atendieron 2 avalúos de la unidad de restitucion de tierras</t>
  </si>
  <si>
    <t xml:space="preserve">De acuerdo con las evidencias, se observa que durante el tercer trimestre se realizaron 3 avalúos </t>
  </si>
  <si>
    <t>Se evidencia documento soporte donde se da respuesta a dos solicitudes recibidas en los meses de febrero y marzo.  Sin embargo se observa que no se programó meta para este trimestre.</t>
  </si>
  <si>
    <t>No se tiene meta programada para el segundo trimestre del año 2021, sin embargo, se realizaron dos (2) avalúos para el juzgado Primero Especializado en Tierras de Cúcuta (cuadro de control soporte).</t>
  </si>
  <si>
    <t>De acuerdo con las evidencias suministradas, correos electrónicos del 15 de agosto, 22 de agosto y 15 de septiembre en donde se remiten los avalúos realizados a los predios se observa que se la Dirección Territorial Norte de Santander  atiende las solicitudes realizadas por los juzgados.</t>
  </si>
  <si>
    <t>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t>
  </si>
  <si>
    <t>Durante el II Trimestre del 2021, se culminó con la remisión gratuita de 1.846 fichas prediales solicitadas por la ANT como insumo técnico para delimitar la ampliación del Resguardo Indígena Motilón Barí y Catalaura, ello en cumplimiento de la Sentencia T-052 del 2017, ello a través de las comunicaciones 6016-2021-0004183-EE-001 y 6016-2021-0004507 del 18 y 26 de mayo respectivamente (en soportes). No se recibieron requerimientos en este aspecto durante el II Trimestre.</t>
  </si>
  <si>
    <t>Durante el III Trimestre del 2021, recibimos dos solicitudes concernientes a Regularización de la Propiedad (6016-2021-0006400-ER-000 y 6016-2021-0006467-ER-000 del 26 y 29 de julio respectivamente), siendo la primera informativa que no requería respuesta, y la segunda se atendieó en la oportunidad de ley y de forma integral (radicado de salida 6016-2021-0006503-EE-001 del 30 de julio del 2021).</t>
  </si>
  <si>
    <t>Se observa que durante el primer trimestre la DT atendió solicitudes concernientes a Regularización de la Propiedad</t>
  </si>
  <si>
    <t>De acuerdo a la relacion aportada se puede verificar que han atendido solicitudes de información de restitucion de tierras en el segundo trimestre, aunque informan que no se recibieron requerimientos enmarcados dentro de la ley 1561 y 1564 de 2012</t>
  </si>
  <si>
    <t xml:space="preserve">De acuerdo con la evidencia, se observa que durante el tercer trimestre recibieron dos solicitudes concernientes a Regularización de la Propiedad </t>
  </si>
  <si>
    <t>Se evidencia documento soporte donde se da respuesta a dos solicitudes recibidas en los meses de febrero y marzo.</t>
  </si>
  <si>
    <t>Se evidencia informe de solicitudes de Restitución de Tierras con su respectiva respuesta para los trámites allegados al grupo para los meses de abril, mayo y junio. De igual manera se observa el memorando de fecha 18/05/2021 donde se informa a la Agencia Nacional de Tierras de Cúcuta la remisión gratuita de 1.846 fichas prediales con el respectivo insumo técnico para delimitar la ampliación del Resguardo Indígena Motilón Barí y Catalaura.</t>
  </si>
  <si>
    <t>De acuerdo con las evidencias suministradas, "Solicitudes de restitución de tierras DT NDS 2021" se observa que durante el trimestre se atendieron 26 solicitudes de los procesos de restitución distribuidas de la siguiente manera: 10 en julio, 6 en agosto, 10 en septiembre.</t>
  </si>
  <si>
    <t>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t>
  </si>
  <si>
    <t>Durante el II Trimestre del 2021, recibimos 39 solicitudes (11 en abril, 15 en mayo y 13 en junio), concernientes a Política de Restitución y Ley de Víctimas; así como 7 requerimientos de la Unidad Administrativa Especial para la Gestión de Restitución de Tierras Despojadas -UAEGRTD- (5 en abril y 2 en mayo), las cuales se atendieron en la oportunidad de ley y de forma integral. En soporte encontraran listado con radicados y fechas de recibo y atención.</t>
  </si>
  <si>
    <t>Durante el III Trimestre del 2021, recibimos 26 solicitudes (10 en julio, 6 en agosto y 10 en septiembre), concernientes a Política de Restitución y Ley de Víctimas; así como 2 requerimientos de la Unidad Administrativa Especial para la Gestión de Restitución de Tierras Despojadas -UAEGRTD- (1 en julio y 1 en septiembre), las cuales se atendieron en la oportunidad de ley y de forma integral. En soporte encontraran listado con radicados y fechas de recibo y atención.</t>
  </si>
  <si>
    <t>En evidencias se encuentra el listado de las solicitudes atendidas de restitución de tierras</t>
  </si>
  <si>
    <t>De acuerdo con las evidencias, se observa que durante el tercer trimestre recibieron26 referentes a Política de Restitución y Ley de Víctimas</t>
  </si>
  <si>
    <t xml:space="preserve">Se evidencia que para el primer trimestre del año 2021 se recibieron 26 solicitudes las cuales fueron respondidas dentro de los tiempos establecidos. </t>
  </si>
  <si>
    <t xml:space="preserve">Se evidencia el informe sobre las Solicitudes de Restitución de Tierras, donde se observa que se ha dado respuesta en los tiempos establecidos por la ley.  </t>
  </si>
  <si>
    <t>De acuerdo con las evidencias suministradas, "Solicitudes de restitución de tierras DT NDS 2021" se observa que durante el trimestre se atendieron 2 solicitudes del  proceso UAEGRTD distribuidas de la siguiente manera: 1 en julio, 1 en Septiembre.</t>
  </si>
  <si>
    <t>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t>
  </si>
  <si>
    <t>Durante el II trimestre del 2021 recibimos 371 PQRDS de las cuales se atendieron 365, quedando únicamente 6 pendientes de atender. En ese orden se puede decir que se atendieron el 98,38% de las PQRD recibidas en el trimestre, lo cual al dársele un valor del 25% al trimestre en el año, se puede decir que se alcanzó una meta del 24.59%. Se adjunta Informe donde se encuentran soportes extraídos directamente del aplicativo SIGAC.</t>
  </si>
  <si>
    <t>Durante el III trimestre del 2021 recibimos 411 PQRDS de las cuales se atendieron 410, quedando únicamente la petición 2616DTNS-2021-0000044-ER-000 (se atendió e 1 de oct). En ese orden se puede decir que se atendieron el 99,75% de las PQRDS recibidas en el trimestre, lo cual al dársele un valor del 25% al trimestre en el año, se puede decir que se alcanzó una meta del 24.93%. Se adjunta Informe donde se encuentran soportes extraídos directamente del aplicativo SIGAC, así como correos del seguimiento.</t>
  </si>
  <si>
    <t>dentro de su capacidad atendió las PQRD oportunamente y realizó el seguimiento</t>
  </si>
  <si>
    <t xml:space="preserve">De acuerdo con las evidencias y con el autoseguimiento, se observa que se avanzó en 99,75%  la atención de las PQR </t>
  </si>
  <si>
    <t>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t>
  </si>
  <si>
    <t xml:space="preserve">Se evidencia el informe sobre el segundo trimestre del año, donde se describe que se recibieron 371 solicitudes y 6 se encuentran pendientes por dar respuesta. </t>
  </si>
  <si>
    <t>De acuerdo con las evidencias suministradas, "Informe de Peticiones;Quejas, Reclamos, Denuncias, Sugerencias y Peticiones Ventanilla Virtual -PQRDS-de la Dirección Territorial Norte de Santander. III Trimestre de 2021" se observa que durante el tercer trimestre se recibieron 411 solicitudes, de las cuales se encuentra pendiente solo 1.</t>
  </si>
  <si>
    <t>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t>
  </si>
  <si>
    <t>Durante el II Trimestre del 2021 y de acuerdo con el cronograma establecido, se celebraron 3 Comités de COPASST (uno mensual: 28 abril, 27 mayo y 29 junio), uno de Convivencia Laboral (trimestral: 28 abril) y tres de Comisión de Personal (uno mensual: 5 abril, 4 mayo y 1 junio). Así mismo las respectivas actas fueron sometidas a aprobación de los miembros de cada órgano respectivo, y una vez aprobadas se remitieron al GIT de Gestión de Talento Humano. (En evidencias actas y correos remisorios).</t>
  </si>
  <si>
    <t>Durante el III Trimestre del 2021 y de acuerdo con el cronograma establecido, se celebraron 3 Comités de COPASST (uno mensual: 29 julio, 27 agosto y 28 septiembre), uno de Convivencia Laboral (trimestral: 28 julio) y tres de Comisión de Personal (uno mensual: 2 julio, 26 agosto y 3 septiembre). Así mismo las respectivas actas fueron sometidas a aprobación de los miembros de cada órgano respectivo, y una vez aprobadas se remitieron a la Subdirección de Talento Humano. (En evidencias actas y correos remisorios).</t>
  </si>
  <si>
    <t>La DT cumplió con la entrega de las actas de los comites al GIT de talento humano</t>
  </si>
  <si>
    <t>De acuerdo con las evidencias, se observa que durante el tercer trimestre se realizaron las Actas de Copasst mensuales y el Acta de Convivencia Laboral trimestral</t>
  </si>
  <si>
    <t>Para el apoyo a esta actividad se presentan las actas de comités COPASST, de Convivencia Laboral y reuniones de la Comisión de Personal realizadas en el transcurso del primer trimestre del año 2021.</t>
  </si>
  <si>
    <t>Para el apoyo a esta actividad se presentan las actas de comités COPASST, de Convivencia Laboral y reuniones de la Comisión de Personal realizadas en el transcurso del segundo trimestre del año 2021.</t>
  </si>
  <si>
    <t>De acuerdo con las evidencias suministradas, Actas de reunión del Comité de convicencia laboral, COPASST y comisión de personal y sus respectivos correos electrónicos remisorios se observa el desarrollo de la actividad.</t>
  </si>
  <si>
    <t xml:space="preserve">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t>
  </si>
  <si>
    <t>Durante el II Trimestre del 2021 se celebraron 3 Comités de COPASST (uno mensual: 28 abril, 27 mayo y 29 junio), uno de Convivencia Laboral (trimestral: 28 abril); así mismo el 26 de mayo se realizó inspección a la infraestructura física de la DT NdS, se solicitaron y obtuvieron recursos para el mantenimiento de los aires acondicionados, y se estuvo atento a la presentación de cualquier accidente de trabajo, o queja de Acoso Laboral, ello sin que se llegara a presentarse ninguna de esas dos situaciones.</t>
  </si>
  <si>
    <t>Durante el III Trimestre del 2021 se celebraron 3 Comités de COPASST (uno mensual: 29 julio, 27 agosto y 28 septiembre), uno de Convivencia Laboral (trimestral: 28 julio); así mismo el 29 de julio se realizó inspección a la infraestructura física de la DT NdS, se ejecutaron recursos para el mantenimiento de los aires acondicionados, y se estuvo atento a la presentación de cualquier accidente de trabajo, o queja de Acoso Laboral, ello sin que se llegara a presentarse ninguna de esas dos situaciones.</t>
  </si>
  <si>
    <t>Se observa que se atendieron las responsabilidades y rendición de cuentas en el SG - SST por parte de la DT durante el primer trimestre.</t>
  </si>
  <si>
    <t>Atendieron en el II trimestre las responsabilidades y rendicion de cuentas en el SG-SST en la DT</t>
  </si>
  <si>
    <t>De acuerdo con las evidencias, se observa que durante el tercer trimestre se realizaron las Actas de Copasst mensuales y el Acta de Convivencia Laboral trimestral y se atendieron las actividades del SGSST</t>
  </si>
  <si>
    <t>Se soportan formatos de Inspección de Infraestructura General, así como las actas de comité de Copasst para los meses de enero, febrero y marzo de 2021.</t>
  </si>
  <si>
    <t>Se soportan formatos de Inspección de Infraestructura General, así como las actas de comité de Copasst para los meses de abril, mayo y junio de 2021.</t>
  </si>
  <si>
    <t>De acuerdo con las evidencias suministradas, actass de reunión, inspección de seguridad DT NTDS, informe de gestión trimestral se observa que la dirección territorial de Norte de Santander ha estado presta a atender las actividades del SG-SST.</t>
  </si>
  <si>
    <t>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t>
  </si>
  <si>
    <t>En el II Trimestre se presentaron ventas de contado por $29.496.563 (se soporta cuadro y reporte mensual emitido por GIT Tesorería), lo cual es superior en más de 6 millones a las ventas del I Trimestre, y con el cual se alcanza el 23,36% de la hasta ahora desconocida meta de ventas ($226.218.396),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t>
  </si>
  <si>
    <t>En el III Trimestre se presentaron ventas de contado por $34.566.541 (se cargan Informe de Ingresos, Relación de Ingresos e Informe Cartera agrupados por mes), lo cual es superior en más de 11 y 5 millones a las ventas del I y II Trimestre, y con el cual se alcanza el 38,62% de meta de ventas ($226.218.396) conocida en junio,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t>
  </si>
  <si>
    <t>Se observa que durante el primer trimestre la DT recaudó ingresos por venta de bienes y servicios</t>
  </si>
  <si>
    <t>La oficina de Difusion y mercadeo asigna las metas de ingresos por bienes y servicios, la DT realizo ventas por 29496563 según reporte financiero</t>
  </si>
  <si>
    <t>Se presenta reporte con los ingresos recibidos por la D.T durante el primer trimestre del año 2021.</t>
  </si>
  <si>
    <t>Se presenta reporte con los ingresos recibidos por la D.T durante el segundo trimestre del año 2021.  De igual manera se observa que para este periodo la D.T realizó ventas por $29’496.563 pesos m/cte.</t>
  </si>
  <si>
    <t>De acuerdo con las evidencias suministradas, " Relación de ingresos contado ventas" se presenta que para el mes de julio se vendieron $12.183.517, en agosto $13.167.548 y en septiembre $15.752.317 para un total de $41.103.382</t>
  </si>
  <si>
    <t>En los meses de enero y febrero la direccion territorial quindio incorpo 308 nuevos predios en lo que va corrido 2021 predios en propiedad horizontal, tramites que no estan siendo contabilizados en los datos estadisticos y son cuantificados como un solo radicado catastral.</t>
  </si>
  <si>
    <t>En este trimestre se ejecutaron 2371 tramites de oficinA, incluidas vigencias anteriores.</t>
  </si>
  <si>
    <t>EN ESTE TRIMESTRE SE EJECUTARON 1560 TRAMITES EN TOTAL, 1393 TRAMITES DE OFICINA, DE VIGENCIAS ANTERIORES Y LA ACTUAL,  CUMPLIENDO ASI UN PORCENTAJE DE EJECUCION DE LA META DE  66%. SE HAN ATENDIDO UN TOTAL DE 46 TRAMITES DE VIGENCIAS ANTERIORES  Y 1514 DE VIGENCIA 2021.</t>
  </si>
  <si>
    <t xml:space="preserve">La actividad cuenta con evidencias </t>
  </si>
  <si>
    <t>De acuerdo con las evidencias, se observa que durante el tercer trimestre se reconocieron 1393 trámites de oficina</t>
  </si>
  <si>
    <t>Se observa el archivo detallado de Catastro donde se informa que la D.T a ejecutado 1.138 trámites de oficina, para un avance del 17% para este primer trimestre del año 2021.</t>
  </si>
  <si>
    <t>Se observa el archivo detallado de Catastro donde se informa que la D.T a ejecutado 1.900, trámites de oficina, correspondiente segundo trimestre del año 2021.</t>
  </si>
  <si>
    <t>De acuerdo con los soportes suministrados, "cronograma 2021 Julio Septiembre" se relizarón 1393 trámistes de oficina distribuidos de la siguiente manera: 501 en Julio, 183 en Agosto, 709 en septiembre</t>
  </si>
  <si>
    <r>
      <rPr>
        <sz val="11"/>
        <color rgb="FFFF0000"/>
        <rFont val="Calibri"/>
        <family val="2"/>
        <scheme val="minor"/>
      </rPr>
      <t>Con corte al primer trimetre se han realizado</t>
    </r>
    <r>
      <rPr>
        <sz val="12"/>
        <color theme="1"/>
        <rFont val="Calibri"/>
        <family val="2"/>
        <scheme val="minor"/>
      </rPr>
      <t xml:space="preserve">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t>
    </r>
  </si>
  <si>
    <t>Durante este periodo se realizaron 2321 tramites asi: 1900 de oficina y 421 vigencias anteriores y actual, se incorporaron 1378 nuevos predios en la base catastral, 14 resoluciones individuales con fines registrales que no registran en la plataforma.</t>
  </si>
  <si>
    <t>DURANTE ESTE TRIMESTRE SE EJECUTARON 167 TRAMITES DE TERRENO, Y 6 DE RESOLUCIONES INDIVIDUALES CON FINES REGISTRALES, PARA UN TOTAL DE 173. EN EL PERIODO DE TRANSICION DE LA ENTREGA AL NUEVO GESTOR CATASTRAL (ARMENIA), LO QUE GENERO DISMINUCION EN EL RENDIMIENTO ASOCIADO A DICHA LABOR, LA PLATAFORMA DEL SNC FUE CERRADA POR SUSPENSION  TERMINOS A TRAMITES CATASTRALES DURANTE DOS SEMANAS. LA DIRECCION GENERAL DEFINIO UNA ESTRATEGIA DE ATENCION DE TRAMITES DE VIGENCIAS ANTERIORES, LA CUAL A LA FECHA NO HA INICIADO Y SE ESTAN EJECUTANDO TRAMITES NUEVOS A LA ESPERA DE INICIO DE SU IMPLEMENTACION. ES IMPORTANTE PRECISAR QUE LAS RESOLUCIONES INDIVIDUALES SON TRAMITES CATASTRALES ESPECIALES LOS CUALES REQUIEREN DE MAYOR TIEMPO DE EJECUCION Y ANALISIS.</t>
  </si>
  <si>
    <t>La actividad cuenta con la evidecncia</t>
  </si>
  <si>
    <t>De acuerdo con las evidencias, se observa que durante el tercer trimestre se ejecutaron 167 trámites de terreno y 6 con fines registrales</t>
  </si>
  <si>
    <t>En el reporte detallado de Catastro se observa que la Dirección Territorial ha ejecutado 621 trámites correspondientes a campo, para un avance del 12% para el primer trimestre del año 2021.</t>
  </si>
  <si>
    <t>En el reporte detallado de Catastro se observa que la Dirección Territorial ha ejecutado 421 trámites correspondientes a terreno, para segundo trimestre del año 2021.</t>
  </si>
  <si>
    <t>De acuerdo con los soportes suministrados,"cronograma 2021 julio septiembre" se observa que se realizarón 167 trámites en terreno distribuidos de la siguiente manera: 45 en Julio, 49 en Agosto y 73 en Septiembre.</t>
  </si>
  <si>
    <t>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t>
  </si>
  <si>
    <t>Se envió a Elizabeth Mena recordatorio para el avance al proceso de contratación de avalúos comerciales de la Gobernación. el 19 de mayo de 2021. Se presto asesoria y se realizo cotización de dos predios del municipio de Calarca. Se realizaron y entregaron 3 informes solicitados por el GIT de Avaluos para la Agencia Nacional de Tierras, se hizo visita a avaluo requerido por el Juzgado de Pereira, predios ubicados en el municipio de Cordoba.</t>
  </si>
  <si>
    <t>Se aprobaron tres avaluos  del municipio de Cordoba el GIT de avalùos. Se continuo con el apoyo para elaborar el contrato de avaluos con el municipio de Calarca y cotizacion de avaluo en el municipio de Circasia.</t>
  </si>
  <si>
    <t xml:space="preserve">Se tienen evidencias de la gestion, pero no se han materizalizado los avaluos </t>
  </si>
  <si>
    <t>Se evidencia la realizacion de 1 avaluo que se envio para revision a sede central</t>
  </si>
  <si>
    <t>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t>
  </si>
  <si>
    <t>Se soporta la evidencia con el cumplimiento de esta actividad.</t>
  </si>
  <si>
    <t>De acuerdo con las evidencias suministradas, "PAA avaluos quindio 01 10 2021" Se observa que durante el trimestre se realizarón 3 avalúos comerciales, dos de ellos en el mes de agosto y uno en el mes de septiembre.</t>
  </si>
  <si>
    <t>EN LA DIRECCION TERITORIAL NO CONTAMOS CON PROGRAMA DE TITULACION, NI CONVENIOS POR EJECUTAR REFERENTES A LA FORMALIZACION DE TIERRAS, DE IGUAL MANERA SE ATIENDEN LAS SOLICITUDES DE LOS JUZGADOS DE CERTIFICADOS DE LEY 1561 DE 2012.</t>
  </si>
  <si>
    <t xml:space="preserve">EN LA DIRECCION TERITORIAL NO CONTAMOS CON PROGRAMA DE TITULACION, NI CONVENIOS POR EJECUTAR REFERENTES A LA FORMALIZACION DE TIERRAS, DE IGUAL MANERA SE ATIENDEN LAS SOLICITUDES DE LOS JUZGADOS DE CERTIFICADOS DE LEY 1561 DE 2012. SE ATENDIERON CERTIFICADOS DE MEDIDAS Y LINDEROS PARA LEY 1561 , EN EL MES DE ABRIL 7 , MAYO 2 Y JUNIO 0. </t>
  </si>
  <si>
    <t>EN LA DIRECCION TERRITORIAL QUNDIO PARA ESTA VIGENCIA NO SE CUENTA CON PROGRAMAS DE TITULACION, PERO SE ATIENDEN TODAS LAS SOLICITUDES DE JUZGADOS CON REQUERIMIENTOS DE LEY 1561 Y DE LAS ALCALDIAS PARA ESTUDIAR TITULACION DE PRESIOS, TODAS DENTRO D ELOS TERMINOS ESTABLECIDOS LEGALMENTE.</t>
  </si>
  <si>
    <t xml:space="preserve">Se tiene la evidenacia de lo realizado en esta actividad </t>
  </si>
  <si>
    <t>De acuerdo con el avance cualitativo para este trimestre no se cuenta con programas de titulación pero se atienden las solicitudes de juzgados dentro de los términos legales</t>
  </si>
  <si>
    <t>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t>
  </si>
  <si>
    <t>Para esta actividad se soporta documento el cual da cumplimiento a la actividad donde se evidencia que se atendieron solicitudes de los juzgados y verificados de medidas y linderos para el segundo trimestre del año.</t>
  </si>
  <si>
    <t>De acuerdo con los soportes suministrados, "Ley 1561 tercer trimestre" se observa que la Dirección Territorial Quindio atendió las solicitudes recibidas en el marco de las ley 1561 y 1564 de 2012.</t>
  </si>
  <si>
    <t>SE HAN ATENDIDO TODOS LOS REQUERIMIENTOS SOLICITADOS EN LA PARTE ADMINISTRATIVA Y JUDICIAL REFERENTES AL TEMA DE RESTITUCION DE TIERRAS, UNA AVALUOS CATASTRALES</t>
  </si>
  <si>
    <t>DURANTE ESTE RIMESTRE NO SE TIENE SOLICITUDES EN EL TEMA DE RESTITUCION DE TIERRAS, SE REALIZO EL COMIE Y EL ACTA RESPECTIVO, ADEMAS SE ENVIA MES A MES LA HERRAMIENTA DE LA INFORMACION SOLICITADA POR LA SEDE CENTRAL FRENTE AL TEMA.</t>
  </si>
  <si>
    <t>EN EL PRESENTE TRIMESTRE NO SE PRESENTARON REQUERIMIENTOS DE RESTITUCION DE TIERRAS Y DE VICTIMAS, SE RESOLVIERON LOS 3 AVALUOS SOLICITADOS POR LA AGENCIA NACIONAL DE TIERRAS EN EL PERIODO PASADO Y SE PARTICIPO DE LA SECCION VIRTUAL DEL SUBCOMITE DE REPARACION INTEGRAL DE VICTIMAS EL DIA 24 DE JUNIO.</t>
  </si>
  <si>
    <t>De acuerdo con el avance cualitativo para este trimestre no se presentaron requerimientos de restitución de tierras y de víctimas pero se participó en subcomité de reparación integral de víctimas. Se atendieron 3 avalúos solicitados por la ANT con oficio del 19 de julio de 2021</t>
  </si>
  <si>
    <t>Se evidencia una (1) sentencia allegada a la D.T la cual se encuentra pendiente de responder.</t>
  </si>
  <si>
    <t>Se evidencia acta de comité sobre Restitución de Tierras realizado el 02/07/2021, de igual manera se observa el segundo informe trimestral del año correspondiente a los meses de abril, mayo y junio donde se describen las actividades realizadas, las reuniones en las que se participó, entre otras.</t>
  </si>
  <si>
    <t>De acuerdo con las evidencias suministradas, "Restitución de Tierras III trimestre" se observa que se atendieron 3 avalúos solicitados por la Agencia Nacional de Tierras.</t>
  </si>
  <si>
    <t>Todas las solicitudes recibidas son atendidas dentro de los terminos establecidos legalmente, la nueva plataforma SIGAC no genera ningun tipo de reporte al respecto, estamos a la espera de que el proveedor del aplicativo de solucion.</t>
  </si>
  <si>
    <t xml:space="preserve">Todas las solicitudes recibidas son atendidas dentro de los terminos establecidos legalmente, la nueva plataforma SIGAC no genera ningun tipo de reporte al respecto, estamos a la espera de que el proveedor del aplicativo de solucion. </t>
  </si>
  <si>
    <t>LA PLATAFORMA DE CORRESPONDENCIA SIGAC , AUN NO GENERA REPORTES CONFIABLES, PERO DE MANERA MANUAL SE REALIZA SEGUIMIENTO MES A MES PARA DAR CUMPLIMIENTO A TODOS LOS REQUERIMIENTOS DENTRO DE LOS TERMINOS ESTABLECIDOS LEGALMENTE.</t>
  </si>
  <si>
    <t>La actividad cuenta con evidencias de su realización</t>
  </si>
  <si>
    <t xml:space="preserve">De acuerdo con las evidencias y con el autoseguimiento, se observa que se avanzó en la atención de las PQR </t>
  </si>
  <si>
    <t>Se observa que para el mes de enero no se recibieron PQRDS en la D.T, para el mes de febrero y marzo se atendieron 72 solicitudes, así como 524 llamadas telefónicas.</t>
  </si>
  <si>
    <t>Se observa que, para el segundo trimestre del año 2021, se revivieron 30.161 solicitudes en atención presencial, atendidas dentro de los tiempos establecidos por la ley.  Se recomienda generar el reporte en la plataforma de SIGAC.</t>
  </si>
  <si>
    <t>De acuerdo con las evidencias suministradas, correo eectrónico de fecha 09 de agosto se mencionan que solo existen 14 solicitudes que se encuentran pendientes por responder, se sugiere revisar las cifras que arroja el aplicativo CORDIS.</t>
  </si>
  <si>
    <t>Se han realizado los comites oportunamente y se ha realizado el envio a sede central de las actas respectivas, 3 de Copasst y 1 de Convivencia Laboral.</t>
  </si>
  <si>
    <t>Se han realizado los comites correspondientes al trimestre y se han enviado a sede central</t>
  </si>
  <si>
    <t>EN ESTE TRIMESTRE SE CARGARON LAS ACTAS DE COPASST Y CONVIVENCIA LABORAL EN EL DRIVE, DE ACUERDO A LAS NUEVAS DIRECTRICES DE LA SEDE CENTRAL.</t>
  </si>
  <si>
    <t>De acuerdo con las evidencias, se observa que durante el tercer trimestre se realizaron las Actas de Copasst mensuales y el Acta de Convivencia Laboral</t>
  </si>
  <si>
    <t>Se evidencia correos electrónicos del 19/02/2021, 18/03/2021 y del 07/04/2021, donde envían al área de Talento Humano del IGAC Sede Central las actas de Comité de Convivencia y las actas de Comités de Copasst, realizadas durante el primer trimestre del año 2021.</t>
  </si>
  <si>
    <t>Se evidencia pantallazos sobre las actas de Comités de Convivencia y Copasst correspondiente al segundo trimestre del año.  No se observa el envió de los soportes a sede central ya que los correos suministrados corresponden al primer semestre.</t>
  </si>
  <si>
    <t>De acuerdo con las evidencias suministradas, "Informe Tercer trimestre COPASST, Informe Tercer trimestre CCL" se onserva que se han venido llevando a cabos estos comites en la Dirección Territorial Quindio.</t>
  </si>
  <si>
    <t>SE DA CUMPLIMIENTO A TODAS LAS ACTIVIDADES LAS CUALES QUEDAN REPORTADAS UNA EN EL INF. DE CAPACITACIONES., OTRAS EL EN DE BIENESTAR Y LAS OTRAS EN LAS REUNIONES MENSUALES DEL COPASST</t>
  </si>
  <si>
    <t>Se da cumplimiento a todas las responsabilidades establecidas, Copasst, capacitaciones y bienestar .</t>
  </si>
  <si>
    <t>SE DIO CUMPLIMIENTO DURANTE EL TRIMESTRE CON TODAS LAS ACTIVIDADES Y SE DILIGENCIO EL FORMATO INFORME DE GESTION TRIMESTRAL CON CADA UNA DE LAS EVIDENCIAS.</t>
  </si>
  <si>
    <t>De acuerdo con las evidencias, se observa que durante el tercer trmiestre se realizó el informe de gestión relacionando las actividades del SGSST</t>
  </si>
  <si>
    <t>Se presenta reporte Copasst con las actividades correspondientes al primer trimestre del año 2021.</t>
  </si>
  <si>
    <t xml:space="preserve">Se presentan correos electrónicos con asunto de informe de las capacitaciones correspondiente al segundo trimestre del año. </t>
  </si>
  <si>
    <t>DE acuerdo con las evidencias suministradas, "Plantilla Informe Gestión Trimestral" Se onbserva que se han venido realizando diferentes actividades de Talento Humano, como reporte de ausentismo laboral, Entrega de elementos de protección personal, brigada de emergencias, entre otros.</t>
  </si>
  <si>
    <t>Durante el trimestre se evidencia que el producto mas representativo en ventas son los certificados catastrales</t>
  </si>
  <si>
    <t>Se presento una reduccion con respecto al trimestre anterior, sin embargo se logro un cumplimiento del 63.06% de la meta del trimestre.</t>
  </si>
  <si>
    <t>Se oberva una reducciòn representativa en ventas, ya que fue entregada la gestiòn catastral al municipio de Armenia a partir del mes de julio de 2021. Se procesan muchos certificados que estan exentos de pago y por el efecto de los servicios en linea que no permite que se vean reflejadas  las ventas de la territorial Quindio sino que se registran como ventas de  la sede central.</t>
  </si>
  <si>
    <t>De acuerdo con las relaciones de ventas de contado, se observa que durante el tercer trimestre se hicieron ventas por bienes y servicios</t>
  </si>
  <si>
    <t>Se observa archivo sobre la relación de ingresos correspondiente al primer trimestre del año 2021, por un valor de $ 27’612.414 pesos m/cte.</t>
  </si>
  <si>
    <t>Se observa que la meta para el segundo semestre es de $40’483.922 de pesos m/cte, y se ejecutó 25’528.026, es decir que NO se cumplió con la meta programada. Es necesario dar cumplimiento para el siguiente trimestre.</t>
  </si>
  <si>
    <t>De acuerdo con las evidencias suministras, "relación de ingresos de contado venta" de los meses de juio, agosto y septiembre se observa que durante el trimestre ppor este concepto se percibieron $22.696.161</t>
  </si>
  <si>
    <t>A la fecha la cartera que se refleja ya es incobrable, por fallo judicial, estamos en espera para dar de baja contablemente.</t>
  </si>
  <si>
    <t>En la Territorial no se tiene cartera por convenios o contratos, la cartera que se presenta es por avaluos, la cual es inconbrable y ya fue autorizado su saneamiento por el comite contable,estamos en espera de las indicaciones de este proceso.</t>
  </si>
  <si>
    <t>En la Territorial no se tiene cartera por convenios o contratos, la cartera que se presentaba era por avaluos, era cartera inconbrable y fue autorizado su saneamiento por el comite contable y la derecion general por medio de la Resolucion No.1435/2021</t>
  </si>
  <si>
    <t>Aducen no tener cartera pendiente, adjunta evidencia</t>
  </si>
  <si>
    <t xml:space="preserve">Se da concepto favorable por que la Territorial no cuenta con cartera pendiente a la fecha </t>
  </si>
  <si>
    <t>De acuerdo con el avance cualitativo, se observa que la cartera que tenía la DT era inconbrable y fue autorizado su saneamiento por el comite contable y la dirección general por medio de la Resolución No.1435/2021</t>
  </si>
  <si>
    <t>Existe foto de un juzgado, sin embargo no se valida como soporte.</t>
  </si>
  <si>
    <t>Se observa que la D.T no cuenta con cartera por lo tanto se aprueba el avance.</t>
  </si>
  <si>
    <t>De acuerdo con los soportes suministrados, "RESOLUCION 1435 DE 2021" de fecha 17 de septiembre se autoriza la depuración de la cartera por valor de $1.518.845.</t>
  </si>
  <si>
    <t>A fecha 31 de marzo de 2021, se han elaborado 2677 tramites de Oficina, consistentes en tramites de mutacion de primera, rectificaciones y complentaciones.</t>
  </si>
  <si>
    <t>A fecha 30 de junio de 2021, se han elaborado 7.195 tramites de Oficina, consistentes en tramites de mutacion de primera, rectificaciones y complentaciones.</t>
  </si>
  <si>
    <t>A fecha 30 de septiembre se realizaron 3669 tramites de oficina en ambos sistemas SNC, y, COBOL. en los departamentos de Risaralda y Choco.</t>
  </si>
  <si>
    <t>La actividad cuenta con la evidencia</t>
  </si>
  <si>
    <t>Se observa en el archivo consolidado de Catastro que la D.T ejecutó 2.567 trámites de oficina para este primer trimestre del año 2021.</t>
  </si>
  <si>
    <t xml:space="preserve">Se observa la ejecución de la actividad mediante excel Estadísticas Seguimiento de Trámites Risaralda-Chocó 2021, el Seguimiento a Trámites SNC segundo trimestre 2021 y cuadro sobre Trámites de Oficina y Terreno vigencias anteriores y actual. </t>
  </si>
  <si>
    <t>De acuerdo a los soportes, reportes mensuales, se evidencia el avance reportado.</t>
  </si>
  <si>
    <t>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t>
  </si>
  <si>
    <t xml:space="preserve">A fecha 30 de junio de 2021 se han realizado 845 tramites de terreno y se le dio prioridad a los tramites de terreno de vigencias anteriores, se debe tener en cuenta las restricciones de personal para realizar visitas de campo por la emergencia samitaria. </t>
  </si>
  <si>
    <t>A 30 de septiembre se realizaron 301  tramites catastrales de terreno en ambos sistemas Sistema Nacional Catastral y COBOL, dando prioridad a tramites de vigencias anteriores.</t>
  </si>
  <si>
    <t>En archivo consolidado de Catastro se observa que la D.T ejecutó 1.044 trámites de terreno para los meses de enero, febrero y marzo de 2021.</t>
  </si>
  <si>
    <t xml:space="preserve">Se evidencia ejecución de la actividad mediante documento word Trámites de Oficina y Terreno vigencia anterior y actual, Excel de seguimiento a Trámites SNC segundo trilestre 2021 y excel sobre Trámites segundo trimestre 2021 Chocó. </t>
  </si>
  <si>
    <t>Se han elaborado cuatro avaluos comerciales en el primer trimestre que se encuentran para entrega de control de calidad en el GIT de Valoracion Economica.</t>
  </si>
  <si>
    <t>Se han elaborado tres avaluos comerciales en el primer trimestre que se encuentran para entrega de control de calidad en el GIT de Valoracion Economica y se hizo entrega de un avaluo comercial.</t>
  </si>
  <si>
    <t>Se estan elaborando varios avaluos comerciales dentro del contrato interadministrativo 564-2021 con la goberncion de Risaralda.</t>
  </si>
  <si>
    <t>No se cuenta con la evidencia (Avaluos entregados)</t>
  </si>
  <si>
    <t>Se presenta contrato interadministrativo firmado entre el IGAC y el Departamento de Risaralda por 10 meses con el objeto de “Realizar avalúos de predios rurales y urbanos en el Departamento de Risaralda” . Sin embargo no se programó meta para este trimestre del año.</t>
  </si>
  <si>
    <t xml:space="preserve">Se observa ejecución de la  actividad mediante las evidencias aportadas (Comunicaciones de entrega informes avaluos de Santa Rosa, Quibdó y Pereira de fechas 31/05/2021, 25/05/2021 y 20/05/2021 respectivamente, comunicación de entrega complementación avalúo Mistrató del 29/06/2021) y comunicación entrega de adición avalúo Pueblo Rico 26/04/2021. </t>
  </si>
  <si>
    <t>De acuerdo a los soportes, informe de avaluos, se evidencia el avance reportado.</t>
  </si>
  <si>
    <t>Se ha dado respuesta a 18 oficios de ley 1561 a los juzgados de competencia en jurisdiccion de la Territorial Risaralda, los demas se remiten se remiten por competencia al AMCO.</t>
  </si>
  <si>
    <t>Se ha dado respuesta a 28 oficios de ley 1561 a los juzgados de competencia en jurisdiccion de la Territorial Risaralda, los demas se remiten se remiten por competencia al AMCO.</t>
  </si>
  <si>
    <t>Durante los meses de julio, agosto y septiembre se respondieron 19 oficios de ley 1561 a los juzgados de competenciaa de la Territorial Risaralda.</t>
  </si>
  <si>
    <t>Se observa avance para el primer trimestre del año 2021, donde se evidencia el recibido de solicitudes las cuales se encuentran en proceso de respuesta a cada entidad solicitante.</t>
  </si>
  <si>
    <t>Se observa ejecución de la actividad con la Relación de Respuestas a Oficios Ley 1561 de 2012 DT Risaralda y con los 27 oficios relacionados con regularización de la propiedad Ley 1561 de 2012.</t>
  </si>
  <si>
    <t>De acuerdo a los soportes, relación de respuestas a oficios ley 1561 de 2012 - DT Risaralda 2021, se evidencia el avance reportado.</t>
  </si>
  <si>
    <t>Se ha dado respuesta a todos los tramites solicitados por los juzgados de Restitucion de Tierras de Risaralda y Choco, ademas lo solicitado por la Unidad de Restitucion de Victimas de estos Departamentos.</t>
  </si>
  <si>
    <t>Se ha dado respuesta a 60 peticiones solicitadas por los Juzgados de Restitucion de Tierras de Risaralda y Choco, ademas lo solicitado por la Unidad de Restitucion de Victimas de estos Departamentos.</t>
  </si>
  <si>
    <t>Durante los meses de julio, agosto y septiembre se dieron respuesta a 15 peticiones solicitadas por los juzgados de Restitucion de Tierras de Risaralda y Choco, ademas los solicitado por la Unidad de Restitucion de Victimas de estos departamentos.</t>
  </si>
  <si>
    <t>Se evidencia documentos sobre solicitudes recibidas para el cumplimiento de la Política de Restitución de Tierras y Ley de Víctimas y en estado de respuesta.</t>
  </si>
  <si>
    <t xml:space="preserve">Se observa ejeucón de la actividad mediante los 60 oficios aportados por la Territorial que guardan relación con la Política de Restitución de Tierras. </t>
  </si>
  <si>
    <t>De acuerdo a los soportes, relación oficios contestados procesos restitución de tierras, se evidencia el avance reportado.</t>
  </si>
  <si>
    <t>Se ha dado respuesta oportuna a las PQRD radicas en el SIGAC, pero se debe tener en cuenta que dicha plataforma presenta problemas para remitir la respuesta al usuario inicial.</t>
  </si>
  <si>
    <t>Se ha dado respuesta oportuna a las PQRD radicas en el SIGAC, pero se debe tener en cuenta que dicha plataforma presenta problemas para remitir la respuesta al usuario inicial y esta duplicando las peticiones de los usuarios a los funcionarios, a pesar de que se de respuesta a los usuarios, situacion que fue puesta en conocimiento de la secretaria general.</t>
  </si>
  <si>
    <t>Durante el tercer semestre se dio respuesta a las PQRD radicadas en el SIGAC.</t>
  </si>
  <si>
    <t>Para esta actividad se soportan los reportes correspondientes a los meses de enero, febrero y marzo sobre las solicitudes allegadas a la D.T, de igual manera se evidencia las respuestas a estas.</t>
  </si>
  <si>
    <t>Se observa ejecución de la actividad con los soportes suministrados por la Territorial.</t>
  </si>
  <si>
    <t>De acuerdo a los soportes, PQRS III trimestre julio agosto septiembre t Rda, se evidencia el avance reportado.</t>
  </si>
  <si>
    <t>Se realizaron las actas correspondientes de copasst de enero, febrero y marzo, al igual que el acta de c convivencia del primer trimestre 2021</t>
  </si>
  <si>
    <t>Se realizaron las actas correspondientes de copasst de abril, mayo y junio, al igual que el acta de c convivencia del segundo trimestre 2021</t>
  </si>
  <si>
    <t>Se realizaron las actas correspondientes de copasst de julio, agosto y septiembre, al igual que el acta de c convivencia del  tercer trimestre 2021</t>
  </si>
  <si>
    <t>Esta actividad se soporta con las actas de Comités Copasst correspondiente a los meses de enero, febrero y marzo.  Así mismo se soporta el acta de comité de Convivencia Laboral realizada el día 05/03/2021.</t>
  </si>
  <si>
    <t>Se soporta ejecución de la actividad con actas de Copasst de abril, mayo y junio 2021 y acta Comité Convivencia del 25/06/2021.</t>
  </si>
  <si>
    <t>De acuerdo a los soportes, acta de convivencia y copass, se evidencia el avance reportado.</t>
  </si>
  <si>
    <t xml:space="preserve"> A pesar de que no se conoce de forma oficial el acta 06-01-2021, la territorial Risaralda ha cumplido con las actividades ahi propuestas.</t>
  </si>
  <si>
    <t xml:space="preserve">No aporta evidencias </t>
  </si>
  <si>
    <t>No cargaron avance ni evidencias</t>
  </si>
  <si>
    <t>no se revisa evidencia no cumple con el producto esperado</t>
  </si>
  <si>
    <t>No se soportan evidencias para validar esta actividad.</t>
  </si>
  <si>
    <t>No se aportaron evidencias ni se reporto avance.</t>
  </si>
  <si>
    <t>No se aporta evidencia</t>
  </si>
  <si>
    <t>En el primer trimestre, se efectuaron ventas por el valor de $32.000.000.</t>
  </si>
  <si>
    <t>En el primer trimestre, se efectuaron ventas por el valor de $ 21.071.546.</t>
  </si>
  <si>
    <t>En el tercer trimestre se efectuaron ventas por valor de $23.036.178.</t>
  </si>
  <si>
    <t>Se evidencian reportes de relación de ingresos de contado ventas correspondientes a los meses de enero, febrero y marzo por valores de (5’987.369, 12’868.558 y 8’896.938 pesos m/cte, respectivamente).</t>
  </si>
  <si>
    <t>Se observa ejecuión de la actividad con las evidencias aportadas de Facturación detallada meses de abril, mayo y junio 2021 y Relación de Ingresos Ventas de Contado del segundo trimestre 2021.</t>
  </si>
  <si>
    <t>De acuerdo a los soportes, relación de ingresos mensuales, se evidencia el avance reportado, aunque no se cumple con lo programado.</t>
  </si>
  <si>
    <t>La territorial Risaralda tiene pendiente el cobro de una cartera por valor de $ 352.000.000 con la Gobernacion de Risaralda, quedando pendiente la liquidacion del contrato por revision del contratante de los productos entregados</t>
  </si>
  <si>
    <t>La Gobernacion de Risaralda realizo el pago del saldo pendiente por el proceso de actualizacion catastral realizado en ocho municipios del departamento dentro del contrato interadministrativo 5150/2019, por valor de $ 332.842.115.</t>
  </si>
  <si>
    <t>No se tiene pendiente ningun cobro.</t>
  </si>
  <si>
    <t>La actividad no cuenta con la evidencia del ingreso por  la gestion de cobro de cartera</t>
  </si>
  <si>
    <t>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t>
  </si>
  <si>
    <t xml:space="preserve">Se observó recaudo mediante comprobante de pago 88224321 del 26/05/2021 por $332.842.115 de la Gobernación de Risaralda. </t>
  </si>
  <si>
    <t>De acuerdo a los soportes, se evidencia el avance reportado, no se cumple con lo programado</t>
  </si>
  <si>
    <t>Se realizaron los trámites de oficina de conformidad con lo que ha llegado de Registro en el presente año.</t>
  </si>
  <si>
    <t>Se realizaron 5101 mutaciones de tramites de oficina en el segundo trimestre, de acuerdo con lo allegado por la oficina de registro y solicitudes de los usuarios.</t>
  </si>
  <si>
    <t>Se realizaron 1678 tramites de oficina en el tercer trimestre, de acuerdo con lo allegado por la oficina de registro y solicitudes de los usuarios  de vigencias anteriores</t>
  </si>
  <si>
    <t>La territorial evidencia la ejecución de 5101 mutaciones para el segundo trimestre de 2021</t>
  </si>
  <si>
    <t xml:space="preserve">De acuerdo con las evidencias, se observa que durante el tercer trimestre se realizaron 1678 tramites de oficina </t>
  </si>
  <si>
    <t>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t>
  </si>
  <si>
    <t>De acuerdo con las evidencias suministradas se observa que la Dirección Territorial Santander para los meses de abril, mayo y junio finalizo 5101 trámites de oficina.</t>
  </si>
  <si>
    <t xml:space="preserve">A pesar de  no tener meta fijada para el periodo se observan avances con archivo Excel: Reporte MAESTRO RADICADOR SEP 30, TRAMITADAS TERCER TRIMESTRE 2021 e “INFORME DE AVANCE - METAS FISICAS 2021” en el que se observan avances % así: julio 3,24, agosto 13,84 ;  septiembre1,53; </t>
  </si>
  <si>
    <t xml:space="preserve">Son trámites de terreno realizados desde oficina.  </t>
  </si>
  <si>
    <t>Se realizaron 414 mutaciones de tramites de terreno en el segundo trimestre, de acuerdo con lo solicitudes presentadas por los usuarios y al presupuesto asignado para comisiones.</t>
  </si>
  <si>
    <t xml:space="preserve">Se realizaron 4790 tramites de terreno en el tercer trimestre, de acuerdo con lo solicitudes presentadas por los usuarios y al presupuesto asignado para comisiones; asi como la depuracion de saldos de vigencias anteriores. </t>
  </si>
  <si>
    <t>Se evidencia la realización de 404  trámites de terreno, se recomienda avanzar en mayores cantidades en la ejecución de la meta, ya que se encuentra en un avance del 3,52%</t>
  </si>
  <si>
    <t xml:space="preserve">De acuerdo con las evidencias, se observa que durante el tercer trimestre se realizaron 4790 tramites de terreno </t>
  </si>
  <si>
    <t>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t>
  </si>
  <si>
    <t>De acuerdo con las evidencias suministradas se observa que la Dirección Territorial Santander para los meses de abril, mayo y junio finalizo 414 trámites de terreno.</t>
  </si>
  <si>
    <t xml:space="preserve">A pesar de que para el tercer trimestre no tiene meta fijada, se observan avances asi:Con archivo Excel: TRAMITADAS TERCER TRIMESTRE 2021 e INFORME DE AVANCE - METAS FISICAS 2021.avances en los meses julio 3,24, agosto 13,84;  septiembre1,53; _x000D_
_x000D_
</t>
  </si>
  <si>
    <t>Durante el primer trimestre del 2021 se elaboró el avalúo del predio la Cabaña del municipio de Puerto Parra.</t>
  </si>
  <si>
    <t>Se realizó la elaboarción de el avaluo del predio la  plamita del municpio de Sabana de Torres  y eleboracion de 3 avaluos para la Contraloria del Municpio de San Jose de Miranda, para un total de 4 avalúos, de acuerdo a las solicitudes presentadas.</t>
  </si>
  <si>
    <t xml:space="preserve">Se realizarón de 100 avaluos de IVP Indice de Valoración Predial  DANE del municipio Bucaramanga. Así mismo, se encuentran en proceso de elaboración 18 avalúos correspondiente al proceso 68081-3121-001-0219-0126-00 del municipio de Barrancabermeja según orden de práctica de avalúo No. 4  </t>
  </si>
  <si>
    <t xml:space="preserve">Se observa que la DT  recibió atendió 1  solicitud de elaboración de avalúos comerciales </t>
  </si>
  <si>
    <t>Se observa en las evidencias que la territorial atendió cuatro solicitudes de elaboración de avalúos comerciales</t>
  </si>
  <si>
    <t>De acuerdo con las evidencias, se observa que durante el tercer trimestre se realizaron 100 avalúos IVP</t>
  </si>
  <si>
    <t>De acuerdo con las evidencias suministradas por la Dirección Territorial Santander y el radicado 6019-2021-0004055 EE-001 del 06 de abril se hace entrega del informe de avalúo comercial rural del predio ubicado en municipio de Puerto Parra.</t>
  </si>
  <si>
    <t>De acuerdo con las evidencias suministradas la Dirección Territorial Sanatander recibe 2 solicitudes para avalúos en el marco de la política de restitución de tierras y 1 solicitud para un avalúo comercial de 2 predios.</t>
  </si>
  <si>
    <t>Con correos: Del 08-07-2021 de Asignación Investigación Índice de Valoración Predial 2020-2021; del 12-07-2021 ASUNTO: respuesta a oficio con radicado IGAC 6019-2021-0022-0708957-ER-000; del 22-07-2021 con asunto: Su oficio con radicado IGAC 6019-2021-0008957-ER-000;  del 18-08-2021 Asunto: Traslado por No Competencia del 20-08-2021 asunto: incorporar al área urbana 50 predios municipio de Betulia  caso 139713; del 20-08-202 1asunto: traslado predios suita –Oiba  caso 112504; del 15-09-2021 asunto: avaluó predios radicado no: 2619 DTS-2021-0001415-ER-000 _x000D_
Correo del 06/10/2021 Myriam Leal Castillo, reenvío Inicio orden Desacato DOCUMENTACION PROC. 2019-00126-00 ID 75582 Y75601 Orden de practica de Avaluo- fecha 09/08/2021A pesarde que no se tenia meta para este periodo, se evidencia avance</t>
  </si>
  <si>
    <t>en el primer Trimestre se respondierón 1100 solicitudes, cumpliendo con las solicitudes en materia de regularizacion de la propiedad</t>
  </si>
  <si>
    <t>Se atendieron todas las solciitudes en materia de regularización de la propiedad Ley 1561 y 1564 como lo fueron la expedición de Certificados Planos prediales y Certificados Especiales; dado que son estos productos y servicios que hacen referencia a lo citado en la norma de regularización. Así mismo, se da el cumplimiento en el envio a los juzgados cuando así lo requieren. Para un total de 225 solcitudes para el II trimestre.</t>
  </si>
  <si>
    <t>Se realizaron a cabalidad los trámites y/o solicitudes referentes a la regularización de la Ley 1561 y 1564 de 2012 de conformidad con lo que ha llegado en el presente año.</t>
  </si>
  <si>
    <t>Se observa que en el segundo trimestre la territorial atendió las  solicitudes concernientes a Regularización de la Propiedad, para un total de 225 solicitudes</t>
  </si>
  <si>
    <t xml:space="preserve">Se observa que durante el tercer trimestre se realizaron los trámites y/o solicitudes referentes a la regularización de la Ley 1561 y 1564 de 2012 </t>
  </si>
  <si>
    <t>Las evidencias suministradas por la Dirección Territorial Santander no corresponden  a la actividad dado que se presenta reporte de SIGAC, por lo que no es posible validar si las respuestas entregads hacen parte del tramite de Regularización de la propiedad.</t>
  </si>
  <si>
    <t>De acuerdo con las evidencias suministradas se observa que la Dirección Territorial Santander genero los certificados prediales necesarios para la regularización de la propiedad. Muestra de ello se presentan dos certificados.</t>
  </si>
  <si>
    <t>Con VENTAS TOTALIZADAS POR PRODUCTO del 01-07-2021 al 30-09-2021 con total  de reporte  $5,219,676 se evidencia que la Dirección Territorial Santander genero los certificados prediales necesarios para la regularización de la propiedad</t>
  </si>
  <si>
    <t>Se respondieron 100 solicitudes para el cumplimiento de de la Política de Restitución de Tierras y Ley de Víctimas</t>
  </si>
  <si>
    <t>Se respondieron en total 84 solicitudes para el cumplimiento de la Política de Tierras, distribuidas así: de 56 procedentes de los Juzgados, Tribunal, y ORIP. _x000D_
28 solicitudes de la Unidad de Restitución de Tierras de Barrancabermeja y Bucaramanga. Cumpliendo a cabalidad con los requerimientos solicitados.</t>
  </si>
  <si>
    <t xml:space="preserve">Se respondieron en total 172 solicitudes para el cumplimiento de la Política de Tierras, distribuidas así:  En estapa judicial y Post- Fallo 101 procedentes de los Juzgados, Tribunal, y ORIP.   En etapa Administrativa  71 solicitudes de la Unidad de Restitución de Tierras de Barrancabermeja y Bucaramanga.  Se envia a Sede la matriz HM-DT-SANTANDER-V-12 cada 15 días, donde se puede evidenciar lo enunciado. </t>
  </si>
  <si>
    <t>La evidencia da cumplimiento a la actividad para el segundo trimestre</t>
  </si>
  <si>
    <t>De acuerdo con la evidencia, se observa que durante el tercer trimestre se respondieron las solicitudes para el cumplimiento de la Política de Tierras</t>
  </si>
  <si>
    <t>De acuerdo con las evidencias suministradas por la Dirección Territorial Santader se observa la respuesta a solicitudes relacionadas con la Política de Restitución de Tierras y Ley de Víctimas</t>
  </si>
  <si>
    <t>De acuerdo con las evidencias suministradas se observa que la Dirección Territorial Santander atiende 22 solicitudes referentes a procesos de restitución de tierras.</t>
  </si>
  <si>
    <t xml:space="preserve">  Su   comunicación   con   radicado   IGAC   6019-2021-0007697-ER-000,   referente   al   proceso   de Restitución de Tierras con radicado 68081-3121-001-2017-00177-01 la evidencia, se observa que durante el tercer trimestre se respondieron las solicitudes para el cumplimiento de la Política de Tierras</t>
  </si>
  <si>
    <t>Se atendieron 35 peticiones de PQRS en el primer Trimestre</t>
  </si>
  <si>
    <t>Se recibieron 7 PQRSD en el segundo trimestre del 2021, de las cuales se tramitaron 4 del trimestre mas el acumulado que se tenía pendiente del primer trimestre, quedando solo un saldo de 10 PQRSD  en el semestre.</t>
  </si>
  <si>
    <t xml:space="preserve">Se han atendido en terminos de ley las peticiones ,quejas, reclamos, sugerencias, y demas tramites y/o solicitudes presentadas por los usuarios durante el tercer trimestre del 2021. de los cuales es presiso manifestar que dado el proceso de modernizacion y rediseño institucional de la entidad se han incrementado los timepos de respuesta a los peticionarios dado la la falta de personal para atender dichos requerimientos. </t>
  </si>
  <si>
    <t>Se verifica el seguimiento a las PQRS del segundo trimestre con base a la evidencia reportada por la territorial</t>
  </si>
  <si>
    <t xml:space="preserve">De acuerdo con el seguimiento de la DT Se han atendido en términos de ley las peticiones, quejas, reclamos, sugerencias, y demas tramites y/o solicitudes presentadas por los usuarios durante el tercer trimestre del 2021. </t>
  </si>
  <si>
    <t>De acuerdo con las evidencias suministradas por la Dirección Territorial Santander documento " PQRS primer trimestre" se observa que durante el primer trimestre se recibieron 85 solicitudes de las cuales se finalizaron 31 y están pendientes 54. Se recomienda revisar los tiempos de respuesta de estas solicitudes.</t>
  </si>
  <si>
    <t>De acuerdo con información proporcionada por el GIT de Servicio al Ciudadano y participación la Dirección Territorial Santander recibió 8 peticiones, de las cuales atendió oportunamente 4 con un porcentaje del 50% .Se recomienda revisar el proceso de atención de las PQRS.</t>
  </si>
  <si>
    <t xml:space="preserve">Con INFORMES 2021-JULIO-AGOSTO-SEPTIEMBRE se evidencia que han atendido en términos de ley las peticiones, quejas, reclamos, sugerencias, y demas tramites y/o solicitudes </t>
  </si>
  <si>
    <t>En el primer trimestre, se realizaron la reunion de comite pertinente, en el cual se deja evidencia en las  acta, y se manifiesta las actividades que se deben llevar acabo. cumpliendo a cabalidad con la entrega de las actas  de comite copasst y comite de convivencia</t>
  </si>
  <si>
    <t>Se realizó envio de las actas correspondientes al Git de Talento Humano del II trimestre de acuerdo con las metas asignadas; tal como se evidencia en las actas y los informes enviados a sede central.</t>
  </si>
  <si>
    <t>Se realizó envio de las actas correspondientes al Git de Talento Humano correspondiente a lo ejecutado en el tercer trimestre tal como se muestra en los soportes de evidenia</t>
  </si>
  <si>
    <t>La territorial cumple con la actividad para el segundo trimestre</t>
  </si>
  <si>
    <t xml:space="preserve">De acuerdo con las evidencias, se observa que durante el tercer trimestre se realizaron las Actas de Copasst  y el Acta de Convivencia Laboral </t>
  </si>
  <si>
    <t>De acuerdo con las evidencias suministradas por la Direección Territorial Santander se observa acta de COPASST del 30 de enero de 2021</t>
  </si>
  <si>
    <t>De acuerdo con las evidencias suministradas por la Dirección Territorial Santander se obseva que se han desarrollado los comités COPASTT de acuerdo con actas del 30-04-2021, 23-06-2021, 30-06-2021, sin embargo, de acuerdo con las evidencias comité de convivencia laboral no se ha realizado.</t>
  </si>
  <si>
    <t>Se evidencia  acta de reunión Comité Copasst del 30/09/2021 se sugiere para el proximo periodo la inclusión de las  Actas de Copasst  y el Acta de Convivencia Laboral completas del periodo.</t>
  </si>
  <si>
    <t xml:space="preserve">En el primer trimestres, se realizaron los controles mensuales de asistencia, los cuales se envian mensualmente a la sede central, Git Talento Humano. </t>
  </si>
  <si>
    <t>Se realizó envio de los informes correspondientes a las actvidades de seguridad y salud en el trabajo de acuerdo al cronograma de trabajo para el II trimestre del 2021.</t>
  </si>
  <si>
    <t>Se realizó envio de los informes correspondientes a las actvidades de seguridad y salud en el trabajo de las activades ejecutadas durante tercer trimestre del 2021 como se evidencia en los soportes adjuntos.</t>
  </si>
  <si>
    <t>La territorial realiza el seguimiento a las responsabilidades  en el SG - SST para el segundo trimestre</t>
  </si>
  <si>
    <t xml:space="preserve">De acuerdo con las evidencias, se observa que durante el tercer trimestre se realizaron los informes correspondientes a las actvidades de seguridad y salud en el trabajo </t>
  </si>
  <si>
    <t xml:space="preserve">De acuerdo con las eviencias suministradas por la Dirección Territorial Sanatander radicado número 2010-2021-0003913- IE-001 del 17 de febrero de 2021 se realiza reporte de ausentismo para el mes de enero, no se presentan evidencias de ejecución en los meses de febrero y marzo. </t>
  </si>
  <si>
    <t>De acuerdo con las evidencias suministradas la Dirección Territorial Santander Presenta acata del 23-06-2021 en la que se mencionan temas relacionados con el SG-SST como el ausentismo laboral.</t>
  </si>
  <si>
    <t>Con reporte de informe de ausentismo de julio, agosto y septiembre, Sistema de Gestión de Seguridad y Salud en el trabajo Direcciones Territoriales-Informe de gestión trimestral elaborado el 02/10/2021. se evidencia l cumplimiento de la meta.</t>
  </si>
  <si>
    <t>Las ventas están representadas en certificados catastrales, información catastral y publicaciones por un valor total de $ 28.605.649.  Se realizó la validación del 100% de las ventas reportadas por el CIG con el movimiento bancario.</t>
  </si>
  <si>
    <t>Las ventas están representadas en certificados catastrales, información catastral y publicaciones por un valor total de $ 38.155.744.  Se realizó la validación del 100% de las ventas reportadas por el CIG con el movimiento bancario.</t>
  </si>
  <si>
    <t>Las ventas están representadas en certificados catastrales, información catastral y publicaciones por un valor total de $ 42.374.176.  Se realizó la validación del 100% de las ventas reportadas por el CIG con el movimiento bancario.Las ventas están representadas en certificados catastrales, información catastral y publicaciones por un valor total de $ 42.374.176.  Se realizó la validación del 100% de las ventas reportadas por el CIG con el movimiento bancario.</t>
  </si>
  <si>
    <t xml:space="preserve"> Se observa que durante el primer trimestre la DT recaudó ingresos por venta de bienes y servicios</t>
  </si>
  <si>
    <t>la territorial realizó ventas por un valor total de $ 38.155.744, actualmente se tiene un avance del 19,52%</t>
  </si>
  <si>
    <t xml:space="preserve">De acuerdo con la relación de ventas de contado, se observa que durante el tercer trimestre se hicieron ventas por bienes y servicios._x000D_
_x000D_
</t>
  </si>
  <si>
    <t>De acuerdo con los soportes suministrados por la Dirección Territorial Santander los ingresos percibidos son por concepto de certificados catastrales e información catastral.</t>
  </si>
  <si>
    <t>De acuerdo con las evidencias suministradas por la Dirección Territorial Santander Ingresos Bogotá y Direcciones Territoriales las ventas por producto con corte 30 de mayo 2021 se observa que se han generado ingresos por venta de certificados catastrales por $6.146.864, por información catastral por $3.791.710 para un total de $9.938.574.</t>
  </si>
  <si>
    <t xml:space="preserve">Se evidencia un  reporte de RELACION DE INGRESOS DE CONTADO, se sugierepara el proximo periodo incluir  otro tipo de evidencia que permita verificar el dato. </t>
  </si>
  <si>
    <t>Sucre</t>
  </si>
  <si>
    <t>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t>
  </si>
  <si>
    <t>DURANTE EL SEGUIMIENTO DEL SEGUNTO TRIMESTRE 2021, EN  TERRITORIAL  NO SE REALIZARON NI FIRMARON CONTRATOS PARA LA REALIZACION DE PROCESOS DE FORMACION O ACTUALIZACION CATASTRAL RURAL, POR LO ANTERIOR NO SE SUBEN EVIDENCIAS.</t>
  </si>
  <si>
    <t>DURANTE EL SEGUIMIENTO DEL TERCER TRIMESTRE DE 2021, EN  TERRITORIAL  NO SE REALIZARON NI FIRMARON CONTRATOS PARA LA REALIZACION DE PROCESOS DE FORMACION O ACTUALIZACION CATASTRAL RURAL, POR LO ANTERIOR NO SE SUBEN EVIDENCIAS.</t>
  </si>
  <si>
    <t>no se adelanto procesos de formación</t>
  </si>
  <si>
    <t>Sin meta asignada para el periodo, sin evidencias de ejecución de las actividades</t>
  </si>
  <si>
    <t>SE ATENDIERON LOS TRAMITES DE OFICINA RECIBIDOS EN EL TRIMESTRE EN SU TOTALIDAD.</t>
  </si>
  <si>
    <t>EN EL SEGUNDO TRIMESTRE SE ATENDIERON LOS TRAMITES DE OFICINA RADICADOS EN LA TERRITORIAL</t>
  </si>
  <si>
    <t>EN EL TERCER TRIMESTRE SE ATENDIERON LOS TRAMITES DE OFICINA RADICADOS EN LA TERRITORIAL.</t>
  </si>
  <si>
    <t>Con la evidencia aportada se observa cumplimiento a la actividad establecida. Faltó seguimiento cuantitativo</t>
  </si>
  <si>
    <t>Con las evidencias adjuntas se constata la realización de 1507 trámites de oficina</t>
  </si>
  <si>
    <t>De acuerdo con el Informe detallado de la Subdirección de Catastro se observa que la Dirección Territorial Sucre durante el primer trimestre de la vigencia 2021 tiene como meta realizar 5.789 solicitudes de oficina de las cuales realizó 1.862 con un porcentaje de avance del 32%.</t>
  </si>
  <si>
    <t>De acuerdo con las evidencias suministradas se observa que la Dirección Territorial Sucre para los meses de abril, mayo y junio finalizo 1507 trámites de oficina.</t>
  </si>
  <si>
    <t>De acuerdo con las evidencias suministradas se observa que la Dirección Territorial Sucre para los meses de julio , agosto y  septiembre finalizo 2639 trámites de oficina.</t>
  </si>
  <si>
    <t>EN LA TERRITORIAL DURANTE EL PRIMER TRIMESTRE EL TRABAJO DE CAMPO FUE MINIMO POR CUANTO LA CONTRATACION DEL PERSONAL DE APOYO A ESTE PROCESO SE REALIZO A FINALES DEL MES DE FEBRERO DE 2021 Y PRACTIAMENTE LOS RESULTADOS OBTENIDOS CON LOS CORRESPONDIENTES AL MES DE MARZO.</t>
  </si>
  <si>
    <t>UNA VEZ CONTRATADO EL PERSONAL, LA TERRITORIAL DURANTE EL SEGUNDO TRIMESTRE EMPEZO A REALIZAR LAS VISITAS PARA DAR TRAMITE A LAS MUTACIONES DE TERRENO RADICADAS.</t>
  </si>
  <si>
    <t>EN EL TERCER TRIMESTRE DE 2021 SE ATENDIERON LOS TRAMITES DE TERRENO APLICANDO LOS PROTOCOLOS SIN PONER EN RIESGO LA SALUD DE LOS FUNCIONARIOS Y CONTRATISTAS</t>
  </si>
  <si>
    <t>Con las evidencias adjuntas se constata la realización de 514 trámites de terreno</t>
  </si>
  <si>
    <t>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t>
  </si>
  <si>
    <t>De acuerdo con las evidencias suministradas se observa que la Dirección Territorial Sucre para los meses de abril, mayo y junio finalizo 489 trámites de terreno.</t>
  </si>
  <si>
    <t>De acuerdo con las evidencias suministradas se observa que la Dirección Territorial Sucre para los meses de julio, agosto y septiembre finalizo 560  trámites de oficina.</t>
  </si>
  <si>
    <t>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t>
  </si>
  <si>
    <t>EN EL SEGUNDO TRIMESTRE SE EMPIEZAN A ATENDER LAS SOLICITUDES RADICADAS EN LA TERRITORIAL, LAS CUALES CORRESPNDEN A PROCESOS DE RESTITUCION  DE TIERRAS Y UN SOLO AVALUO ADMINISTRATIVO DEL CUAL SE RECIBE EL ANTICIPO PARA INICIAR EL PROCESO.</t>
  </si>
  <si>
    <t>EN EL TERCER TRIMESTRE SE ATENDIERON LAS SOLICITUDES RADICADAS EN LA TERRITORIAL, LAS CUALES CORRESPONDEN A PROCESOS DE RESTITUCION  DE TIERRAS Y UN SOLO AVALUO ADMINISTRATIVO UNA VEZ RECIBIDOS LA DOCUMENTACION COMPLETA REQUERIDA PARA EJECUCION.</t>
  </si>
  <si>
    <t>Con las evidencias adjuntas se constata la realización de 7 avalúos</t>
  </si>
  <si>
    <t>Sin meta asignada para el periodo y sin evidencias de ejecución de la actividad.</t>
  </si>
  <si>
    <t>De acuerdo con las evidencias suministradas se observa que la Dirección Territorial Sucre, realizo avalúos comerciales de los predios, algo me queda, casa lote corregimiento de pichilín, el cerrito parcela 3 Lote A, el cerrito parcela 3 Lote B, la morena Parcel 1- La envidia,Carrera 5 # 5 –41 Corregimiento de Berrugas, Carrera 5 # 5 –65 Corregimiento de Berrugas. Por lo que se presenta ejecución de la actividad.</t>
  </si>
  <si>
    <t>De acuerdo con las evidencias suministradas se observa que la Dirección Territorial Sucre, realizo 11 avalúos comerciales de los predios. Por lo que se presenta ejecución de la actividad.</t>
  </si>
  <si>
    <t>SE ATENDIERON LA TOTALIDAD DE LAS SOLICITUDES DE INFORMACION PREDIAL, TENDIENTES A LA FORMALIZACION DE PREDIOS VIA LEY 1561 Y PROCESOS DE PERTENENCIA.</t>
  </si>
  <si>
    <t>SE RECIBIERON 18 SOLICITUDES EN TRIMESTRE, SE ATENDIERON LA TOTALIDAD DE LAS SOLICITUDES DE INFORMACION PREDIAL, TENDIENTES A LA FORMALIZACION DE PREDIOS VIA LEY 1561 Y PROCESOS DE PERTENENCIA, DURANTE EL SEGUNDO TRIMESTRE DE 2021, 17 DENTRO DE LOS TERMINOS LEGALES Y UNA (1) FUERA DEL TERMINO PARA UN 94.44% DE CUMPLIMIENTO</t>
  </si>
  <si>
    <t>SE RECIBIERON 9 SOLICITUDES EN EL TRIMESTRE, SE ATENDIERON LA TOTALIDAD DE LAS SOLICITUDES DE INFORMACION PREDIAL, TENDIENTES A LA FORMALIZACION DE PREDIOS VIA LEY 1561 Y PROCESOS DE PERTENENCIA, DURANTE EL TERCER TRIMESTRE DE 2021, 9 SOLICITUDES RESUELTAS DENTRO DE LOS TERMINOS LEGALES  PARA UN 100% DE CUMPLIMIENTO</t>
  </si>
  <si>
    <t>En el archivo en excel denominado "trámites ley 1561 2021" se observan la cantidad de solicitudes en materia de regularizacion para el primer trimestre (20), pero no se puede comprobar si se atendieron dentro del término legal. Tampoco se realizó seguimiento cuantitativo.</t>
  </si>
  <si>
    <t>Con las evidencias adjuntas se constata el avance de esta actividad conforme lo indicó la dirección territorial</t>
  </si>
  <si>
    <t>De acuerdo con las evidencias suministradas por la Dirección Territorial Sucre "trámites ley 1561 2021" se listan las solicitudes relacionadas con regularización para el primer trimestre 20, sin embargo no se cuenta con las evidencias que permitan determinar la gestión realizada por parte de la Dirección Territorial.</t>
  </si>
  <si>
    <t>De acuerdo con información proporcionada por el GIT de Servicio al Ciudadano y participación la Dirección Territorial Súcre recibió 152 peticiones, de las cuales atendió oportunamente 145 con un porcentaje del 95%.</t>
  </si>
  <si>
    <t>De acuerdo con las evidencias suministradas por la Dirección Territorial Sucre "trámites ley 1561 2021" se listan las solicitudes relacionadas con regularización para el tercer trimestre se recibieron  9 solicitudes resueltas dentro del termino legal.</t>
  </si>
  <si>
    <t>SE RECIBIERON 7 SOLICITUDES, ATENDIDAS EN SU TOTALIDAD INCLUYENDO UNA DE BLOQUEO DE PREDIOS, CON RESPECTO A LAS SOLCITUDES DE AVALUOS SE RECIBIERON 8 QUE SE VIENEN EJECUTANDO EN EL SEGUNDO TRIMESTRE.</t>
  </si>
  <si>
    <t>durante el trimestre desde abril a junio del 2021 se atendieron 24 solicitudes: 5 Admisiones de demandas, 2 solicitudes de información catastral por la ANT, 6 cumplimientos de órdenes judiciales, 4 sentencias, 1 seguimiento y corrección de sentencia, 4 suspensión de procesos y 2 órdenes de la procuraduríacon respecto a las solicitudes avaluos se recibieron 11 en el trimestre, las cuales están en proceso, de los tramites de tierra se resolvieron dentro de los tiempos 23 trámites con una ejecución del 96%, lo que representa una ejecución del 0.24</t>
  </si>
  <si>
    <t>Durante el Tercer trimestre de 2021 se atendieron 14 solicitudes: 3 Admisiones de demandas, 1 solicitud de información catastral por la ANT, 2 cumplimientos de órdenes judiciales, 3 sentencias, 1 seguimiento orden judicial, 2 suspensión de procesos y 1 solicitud del juzgado y 1 información de sentenciacon respecto a las solicitudes de avalúos se recibieron 11 en el trimestre, las cuales están en proceso, de los tramites de tierra se resolvieron dentro de los tiempos 14 trámites con una ejecución del 100%</t>
  </si>
  <si>
    <t>De acuerdo con las evidencias suministradas por la Dirección Territorial Sucre se observan solicitudes en el marco de la Política de Restitución de Tierras y ley de victimas: 2 solicitudes en étapa administrativa, 1 solicitud en trámite judicial las cuales se encuentran en tramite</t>
  </si>
  <si>
    <t>De acuerdo con las evidencias suministradas la Dirección Territorial Sucre, recibió 24 solicitudes para la restitución de tierras que implican procesos judiciales de las cuales se han atendido oportunamente 23 y se encuentra en trámite 1.</t>
  </si>
  <si>
    <t>De acuerdo con las evidencias suministradas la Dirección Territorial Sucre, se resolvieron dentro de los tiempos 14 trámites con una ejecución del 100%</t>
  </si>
  <si>
    <t xml:space="preserve">DURANTE EL PRIMER TRIMESTRE EN LA TERRITORIAL SE RECIBIERON 230 SOLICITUDES DE LAS CUALES FUERON ATENDIDAS 166 CORRESPONDIENTE AL 72, 17% </t>
  </si>
  <si>
    <t>EN EL SEGUNDO TRIMESTRE DE 2021 LA TERRITORIAL RECIBIO 159 PETICIONES, DE LAS CUALES SE ATENDIERON DENTRO DE LOS TERMINOS LEGALMENTE ESTABLECIDOS 64 PARA UN PORCENTAJE DE EJECUCION DEL 40.25%</t>
  </si>
  <si>
    <t>EN EL TERCER TRIMESTRE DE 2021 LA TERRITORIAL RECIBIO 84 PETICIONES, DE LAS CUALES SE ATENDIERON DENTRO DE LOS TERMINOS LEGALMENTE ESTABLECIDOS 31 PARA UN PORCENTAJE DE EJECUCION DEL 36.90%, ESTE PROCESO SE VIO AFECTADO DIRECTAMENTE POR LA RESTRUCTURACION AL QUEDAR LA TERRITORIAL SIN LA SECRETARIA EJECUTIVA DE DIRECCION QUE ERA LA PERSONA QUE LIDERABA LAS PQRS Y EL MANEJO DEL SIGAC</t>
  </si>
  <si>
    <t>Hizo falta seguimiento cuantitativo. El seguimiento cualitativo es impreciso, toda vez que confome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t>
  </si>
  <si>
    <t>De acuerdo con las evidencias suministradas por la Dirección Territorial Sucre documento "Consolidado Nacional PQRSDF" se observa que durante el primer trimestre se recibieron 230 solicitudes de las cuales se finalizaron 166 y están pendientes 64. Se recomienda revisar los tiempos de respuesta de estas solicitudes.</t>
  </si>
  <si>
    <t>De acuerdo con información proporcionada por el GIT de Servicio al Ciudadano y participación la Dirección Territorial Sucre recibió 152 peticiones, de las cuales atendió oportunamente 145 con un porcentaje del 95%.</t>
  </si>
  <si>
    <t>De acuerdo con las evidencias suministradas por la Dirección Territorial Sucre se observa que durante el tercer trimestre se recibieron 84 peticiones  de las cuales se atendieron dentro del termino legal 31. Se recomienda revisar los tiempos de respuesta de estas solicitudes.</t>
  </si>
  <si>
    <t>LA TERRITORIAL REALIZO LOS COMITES E HIZO EL CARGUE Y ENVIO L GIT DE TALENTO HUMANO</t>
  </si>
  <si>
    <t>DURANTE EL PERIODO OBJETO DE SEGUIMIENTO LA TERRITORIAL REALIZO LOS COMITES DE COPASST Y CONVIVENCIA RESPECTIVAMENTE Y SE REMITIERON VIA DRIVE A SEDE CENTRAL</t>
  </si>
  <si>
    <t>No se realizó seguimiento cuantitativo. Con las tres actas del comité de COPASST se observa un cumplimiento parcial a la actividad, ya que faltó emviar evidencia de la realización de la reunión del Comité de Convivencia Laboral.</t>
  </si>
  <si>
    <t>De acuerdo con las evidencias suministradas por la Dirección Territorial Sucre las actas de Copasst de los meses de enero, febrero y marzo se realizarón en la vigencia 2020 el 08-01-2020, 06-02-2020, 04-03-2020, por lo que no se cuenta con evidencias de realización de estos comités para la vigencia 2021</t>
  </si>
  <si>
    <t>De acuerdo con las evidencias suministradas por la Dirección Territorial Sucre se obseva que se han desarrollado los comités COPASTT de acuerdo con actas del 06-04-2021, 07-05-2021, 08-06-2021, sin embargo, de acuerdo con las evidencias comité de convivencia laboral no se ha realizado dado que se reporta acta con fecha 30-06-2020.</t>
  </si>
  <si>
    <t xml:space="preserve">De acuerdo con las evidencias suministradas por la Dirección Territorial Sucre se obseva que se han desarrollado los comités COPASTT y  comité de convivencia. </t>
  </si>
  <si>
    <t>EN LA TERRITORIAL SE REALIZARON LAS REVISIONES A LOS EXTINTORES, SE CARGO LA INFORMACION Y ENVIO LA MATRIZ DE INFORMACION DE ELEMENTOS DE PROTECCION DE LA TERRITORIAL, INCLUYE  EL ESTADO DE LOS BOTIQUINES, EL CONDUCTOR ASISTIO A LA CAPACITACION SOBRE DESORDENES MUSCULOESQUELETICOS PROGRAMADA POR LA SEDE CENTRAL, SE DILIGENCIO EL FORMULARIO VIRTUALMENTE DE LA CONSOLIDACION PARA EL DISEÑO DE LOS PLANES DE EMERGENCIA DE LA ENTIDAD.</t>
  </si>
  <si>
    <t>DURANTE EL TERCER TRIMESTRE LA TERRITORIAL PARTICIPO EN LAS DIFERENTES ACTIVIDADES DANDO CUMPLIMIENTO A LAS RESPONSABILIDADES CON EL SST, SE ATENDIO LA VISITA PARA ELABORAR LOS PLANES DE EMERGENCIAS DE LA TERRITORIAL CON EL FUNCIONARIO DE ARL, SE PARTICIPO EN LA PREPARACION Y EN EL SIMULACRO NACIONAL PROGRAMADO PARA EL 27 DE JULIO DE 2021, SE ENTREGARON ELEMENTOS DE PROTECCION PERSONAL, SE REALIZARON LOS COMITES COPASST Y DEMAS ACTIVIDADES QUE CONLLEVAN AL MANTENIMIENTO DEL SGSST</t>
  </si>
  <si>
    <t>No realizó seguimiento cualitativo ni cuantitativo</t>
  </si>
  <si>
    <t>Con las evidencias adjuntas se constata el avance de esta actividad conforme lo indicó la dirección territorial. Para próximos seguimientos se recomienda realizar una matriz e indicar por cada responsabilidad el avance logrado,´para así tener mayor claridad del avance cuantitativo reportado</t>
  </si>
  <si>
    <t>Se presentan evidencias de actividades relacionadas con bienestar, siendo esta una de las áreas del Plan estratégico de Talento Humano sin embargo, no se presentan evidencias de cpacitación, seguridad y Salud en el Trabajo, plan anual de provisiones entre otros.</t>
  </si>
  <si>
    <t>De acuerdo con las evidencias suminnistradas por la Dirección Territorial Sucre, se observa ejecución de actividades relacionadas con el SD-SST tales como capacitaciones, participación conn información para el diseño de los planes de emergencia del IGAC , verificación estado de extintores.</t>
  </si>
  <si>
    <t>De acuerdo con las evidencias suminnistradas por la Dirección Territorial Sucre, se observa ejecución de actividades relacionadas con el SD-SST tales como capacitaciones, participacion de simulacro nacional y comites copasst.</t>
  </si>
  <si>
    <t>DURANTE EL PRIMER TRIMESTRE DE 2021, SE GENERARON INGRESOS CORRESPONDIENTE A LA VENTA DE PRODUCTOS Y SERVICIOS CATASTRALES GENERADOS EN EL CIG, A PESAR DE LA PANDEMIALA TERRITORIAL CON SU EQUIPO DE TRABAJO HA LOGRADO MANTENER UN ALTO PORCENTAJE DE INGRESOS.</t>
  </si>
  <si>
    <t xml:space="preserve">LA TERRITORIAL EN EL SEGUNDO TRIMESTRE GENERO INGRESOS POR VENTA DE PRODUCTOS Y SERVICIOS, NO ACORDE A LO PROGAMADO, LO ANTERIOR DEBIDO A QUE EL MAYOR GENERADOR DE INGRESOS PARA LA TERRITORIAL ERA LA VENTA DE PRODUCTOS CATASTRALES DEL MUNICIPO DE SINCELEJO Y A PARTIR DEL MES DE ABRIL YA LA ALCADIA DE SINCELEJO SE CONVIRTIO EN GESTOR CATASTRAL LO QUE AFECTO DIRECTAMENTE LA GENERACION DE INGRESOS DEL PERIODO. </t>
  </si>
  <si>
    <t>LA TERRITORIAL EN EL TERCER TRIMESTRE GENERO INGRESOS POR VENTA DE PRODUCTOS Y SERVICIOS, AUNQUE NO SE LLEGO A LA META INICIALMENTE PROGRAMADA SE HA TRATADO DE MANTENER UN PROMEDIO ACEPTABLE DENTRO DE LOS PARAMETROS TENIENDO EN CUENTA QUE LA META DEBE SER REVALUADA YA QUE EL MUNICIPIO DE SINCELEJO ERA QUIEN MAS INGRESOS PARA LA TERRITORIAL POR LA VENTA DE PRODUCTOS Y SERVICIOS Y ESTE FUE ENTREGADO A LA ALCALDIA DE SINCELEJO QUE SE CONVIRTIO EN EN NUEVO GESTOR CATASTRAL LO QUE AFECTO CONSIDERABLEMENTE EL FLUJO DE INGRESOS.</t>
  </si>
  <si>
    <t>No se realizó seguimiento cuantitativo. En el reporte de ventas totalizadas por producto se observa por $42.336.359 antes de IVA. Faltan firmas en ese reporte</t>
  </si>
  <si>
    <t>De acuerdo con los soportes suministrados por la Dirección Territorial Sucre Ventas totalizadas por producto con corte 31 de marzo 2021 se observa que se han generado ingresos por venta de certificados catastrales por $39.968.066 y por información catastral por $42.336.359</t>
  </si>
  <si>
    <t>De acuerdo con las evidencias suministradas por la Dirección Territorial Sucre Sucre Ventas totalizadas por producto con corte 30 de junio 2021 se observa que se han generado ingresos por venta de certificados catastrales por $27.223.423,  por información catastral por $5.514.940 y publicaciones $105.700 para un total de $32.844.063.</t>
  </si>
  <si>
    <t>De acuerdo con las evidencias suministradas por la Dirección Territorial Sucre Sucre Ventas totalizadas por producto con corte 30 de septiembre 2021 se observa que se han generado ingresos por un total de $10.091.516</t>
  </si>
  <si>
    <t>La meta asignada a la direccion territorial corresponde al muncipio de Rioblanco, el cual esta siendo intervenido por la agencia nacional de tierras y no se tiene asignado presupuesto para atender el componente urbano.</t>
  </si>
  <si>
    <t>Para el proceso de actualizacion de la zona urbana del municipio de Rio Blanco la territorial no tiene conocimento de avance ni ha participado en seguimientos o cumplimientos.  ACorde a comunicacion de la subdireccion de catastro esta actividad esta a cargo de ellos.</t>
  </si>
  <si>
    <t>Se sigue teniendo cargada esta meta y se ha informado reiteradamente que la territorial no tiene acceso a las actvidades de este proceso ya que esta dirigido desde el nivel central.</t>
  </si>
  <si>
    <t>Se requiere revision de la meta para la Territorial</t>
  </si>
  <si>
    <t xml:space="preserve">El seguimiento al proceso de actualizacion del municipio de rio blanco le esta haciendo la sede central  </t>
  </si>
  <si>
    <t xml:space="preserve">N/A </t>
  </si>
  <si>
    <t>No se presentan evidencias de ejecución de la actividad.</t>
  </si>
  <si>
    <t>Sin meta asignada para el periodo, sin evidencias de ejecución de las actividades dado que los procesos de actualización de acuerdo con correos electrónicos del 10 de junio se estan llevando a cabo desde Sede Central.</t>
  </si>
  <si>
    <t>Sin meta asignada en tercer trimestre</t>
  </si>
  <si>
    <t xml:space="preserve">Se tiene asignado la realizacion del componente economico del municipio de Rioblanco. El proceso de barrido predial o reconocimiento predial lo viene realizando la agencia nacional de tierras y no se tiene conocimiento de los productos resultantes del proceso. </t>
  </si>
  <si>
    <t>Para el proceso de actualizacion de la zona rural del municipio de Rio Blanco la territorial no tiene conocimento de avance ni ha participado en seguimientos o cumplimientos.  ACorde a comunicacion de la subdireccion de catastro esta actividad esta a cargo de ellos.</t>
  </si>
  <si>
    <t>NA</t>
  </si>
  <si>
    <t>No se prsentan evidencias de ejecución de la actividad</t>
  </si>
  <si>
    <t>Sin meta asignada en tercer trimestre.</t>
  </si>
  <si>
    <t xml:space="preserve">En el primer trimestre se alcanza el 31,42% de la meta asignada en tramites de oficina. Se cumple con los tiempos establecidos en el modulo de correspondencia  implementado en el IGAC (SIGAC) y se esta depurando los tramites de años anteriores. </t>
  </si>
  <si>
    <t>Se alcanza un avance en la meta anueal del 75,49%, donde se viene cumpliendo con los tiempos establecidos y respuestas acorde a la radicacion en el SIGAC.  Desde el 15-06-2021, se suepndieron terminos de via administrativa en temas catastrales y se inicio la migracion al SNC, lo que puede afectar los rendimientos.</t>
  </si>
  <si>
    <t xml:space="preserve">Con las dificultades del ingreso al SNC se disminuyo el rendimiento de tramites de oficina y esta complicado llegar a cumplir la meta asignada. </t>
  </si>
  <si>
    <t>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t>
  </si>
  <si>
    <t>De acuerdo con las evidencias suministradas se observa que la Dirección Territorial Tolima para los meses de abril, mayo y junio finalizo 7,346 trámites de oficina.</t>
  </si>
  <si>
    <t>Se evidencian 1068 tràmites de oficina reportados para el tercer trimestre de 2021 por la Territorial a travès del excel Reporte de Proyecciòn de Meta 2020-2021.</t>
  </si>
  <si>
    <t xml:space="preserve">Se alcanza el 11,22% de la meta asignada. A finales del mes de febrero se realiza la contrataciion de 5 reconocedores y 9 auxiliares de apoyo. </t>
  </si>
  <si>
    <t>Se alcanza un avance en la meta anual del 51,25%, donde se viene cumpliendo con los tiempos establecidos y respuestas acorde a la radicacion en el SIGAC.  Desde el 15-06-2021, se suepndieron terminos de via administrativa en temas catastrales y se inicio la migracion al SNC, lo que puede afectar los rendimientos.</t>
  </si>
  <si>
    <t xml:space="preserve">Los problemas generados y reportados a traves de incidencias del SNC han frenado el cumplimiento de tranites de terreno debido a la problematica evidenciada con el editor grafico del sistema. </t>
  </si>
  <si>
    <t xml:space="preserve">Se la valida la evidencia </t>
  </si>
  <si>
    <t xml:space="preserve">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t>
  </si>
  <si>
    <t>De acuerdo con las evidencias suministradas se observa que la Dirección Territorial Tolima para los meses de abril, mayo y junio finalizo 8910 trámites de terreno.</t>
  </si>
  <si>
    <t>No se aportó evidencia que permita verificar trámites reportados en tercer trimestre.</t>
  </si>
  <si>
    <t>En el trimestre no se han realizado avaluos comerciales. Se tiene en negociacion 8 solicitudes.</t>
  </si>
  <si>
    <t xml:space="preserve">Se ha realizado avaluos para los juzgados de restitucion de tierrras y estan en proceso avaluos contratados con externos. </t>
  </si>
  <si>
    <t xml:space="preserve">Se ha realizadao la gestion con el IMDRI, pero desafortunadamente desde sede central no se ha podido finiquitar la negociacion por falta de aporte de documentos soporte requeridos. </t>
  </si>
  <si>
    <t>No hay evidencia de avaluos elaborados para el periodo</t>
  </si>
  <si>
    <t xml:space="preserve">La actividad no cuenta con evidencias de avaluos comerciales </t>
  </si>
  <si>
    <t>No hay meta asiganada</t>
  </si>
  <si>
    <t>No hay evidencias de ejecución de la actividad</t>
  </si>
  <si>
    <t>De acuerdo con las evidencias suministradas por la Dirección Territorial Tolima se observa que se han realizado avalúos, sin embargo no es claro si estos son en el marco de la política de restitución de tierras o son comerciales.</t>
  </si>
  <si>
    <t>No se asignó meta.</t>
  </si>
  <si>
    <t>Se han recibido 117 solicitudes, de las cuales se han atendido 81. 19 faltantes corresponden a certficados especiales y 17 a inspecciones judiciales en terreno.</t>
  </si>
  <si>
    <t>En el trimestre se recepcionaron 140 solicitudes del las cuales se atendieron 125.</t>
  </si>
  <si>
    <t xml:space="preserve">Gracias a las reuniones sostenidas con los juzgados y jueces se ha logrado aclarar los alcances de las solicitudes envidas y en el trimestre se recibieron 86, las cuales fueron atendidas en su totalidad. </t>
  </si>
  <si>
    <t>Se validan los trámites</t>
  </si>
  <si>
    <t>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t>
  </si>
  <si>
    <t>De acuerdo con las evidencias suministradas por la Dirección Territorial Tolima y el documento "segundo trimestre 2021_tierras" se han recibido 140 solicitudes de las cuales se han atendido 125 y 15 están en trámite con un 89,28% de oportunidad en la atención</t>
  </si>
  <si>
    <t>Se observa ejecución a través de Herramienta de Monitoreo 2021 y excel URT Herramienta de Monitoreo tercer trimestre 2021.</t>
  </si>
  <si>
    <t xml:space="preserve">Se ha recibido 8 sentencias de los juzgados, de las cuales se han tramitado 5 y las 3 restantes esta pendiente el envio por parte de la ORIP la anotacion en el certificado de tradicion. </t>
  </si>
  <si>
    <t xml:space="preserve">Se recepcionaron 66 sentencia de los juzgados de restitucion de tierras de las cuales se tramitaron 18. Tener en cuenta que se requiere el envio por parte de la ORIT correpondiente el certificado de tradicion con la anotacion pertienente. Esta situacion no permite al IGAC el cumplimiento de la actualizacion de la informacion catastral.  </t>
  </si>
  <si>
    <t>En el trimestre se recibieron 44 posfallos de los cuales 28 estan sin resolucion (Las ORIP no han realizadao la anotacion en el folio de matricula inmobiliara o la ANT no ha realizado la entrega del predio) y 16 estan por atender.</t>
  </si>
  <si>
    <t>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t>
  </si>
  <si>
    <t>De acuerdo con las evidencias suministradas por la Dirección Territorial Tolima  y el documento "Herramienta de monitoreo 2020 Tolima" se observa que se realiza seguimiento a las solicitudes recibidas de la política de restitución de tierras y ley de víctimas, conociendo si el proceso se encuentra en trámite administrativo, trámite judicial o posfallo. Se recomienda organizar de forma clara los archivos de monitoreo.</t>
  </si>
  <si>
    <t xml:space="preserve">La meta se fijó en 0.25 y se reporta ejecución de 0 en el trimestre, se recibieron 44 posfallos de los cuales 28 estan sin resolución y 16 no han sido atendidos.  </t>
  </si>
  <si>
    <t>El sistema de correspondencia externa recibida reporta la radicaciion de 2847 solicitudes, de las cuales se atendieros 2216 y aparecen vencidas</t>
  </si>
  <si>
    <t xml:space="preserve">El reporte generado informa 2136 radicvados en el trimestre de los cuales se atendieron 1379, quedando vencidas 757. El SIGAC sigue presentando dificultades para el cierre de los radicados y envio de respuestas que no permite ser abiertas por los destinatarios. </t>
  </si>
  <si>
    <t xml:space="preserve">En el trimestre se recibieron 11.031 solicitudes de los usuarios por los diferentes medios establecidos para su atencion de los cuales 8841 estan en tramite y 706 vencidos. </t>
  </si>
  <si>
    <t>De acuerdo con las evidencias suministradas por la Dirección Territorial Tolima "Informe Tolima" de los meses de enero, febrero y marzo se observa que existen solicitudes radicadas vencidas por 86, 427 y 108 de los meses mencionados.</t>
  </si>
  <si>
    <t>De acuerdo con información proporcionada por el GIT de Servicio al Ciudadano y participación la Dirección Territorial Tolima recibió 357 peticiones, de las cuales atendió oportunamente 314 con un porcentaje del 88%.</t>
  </si>
  <si>
    <t>No se cumplió con la meta, no se atendieron la totalidad de solicitudes recibidas en el trimestre, de las 11.031 recibidas hay 8841 en trámite y 706 vencidas. Deben atenderse todas las solicitudes recibidas dentro de los términos de ley.</t>
  </si>
  <si>
    <t xml:space="preserve">Se han realizado tres comit4es de copasst y 1 de CCL en el trimestre. </t>
  </si>
  <si>
    <t xml:space="preserve">Se realizaron los comites de SST y conviviencia en segundo trimestre del año. Se esta en proceso de eleccion de comites, pero no se ha podido realizar debido a la no inscripcion de cadidatos. </t>
  </si>
  <si>
    <t>Se cumple con la realizacion de los comie de SST y convivencia en el tercer rimestre del año.</t>
  </si>
  <si>
    <t>se evidencia con actas de comite de SST.</t>
  </si>
  <si>
    <t>De acuerdo con las evidencias suministradas por la Dirección Territorial Tolima "Acta COPASST" del 29-01-2021, 26-02-2021, 05-04-2021 y el acta de comité de convivencia laboral con fecha 26-02-2021 se observa el desarrollo de la actividad.</t>
  </si>
  <si>
    <t>De acuerdo con las evidencias suministradas por la Dirección Territorial Tolimae se observa que se han desarrollado los comités COPASTT de acuerdo con actas del 03-05-2021, 21-06-2021, 04-06-2021, sin embargo, de acuerdo con las evidencias comité de convivencia laboral no se ha realizado.</t>
  </si>
  <si>
    <t xml:space="preserve">Se verifica cumplimiento de la actividad con las actas COPASST de julio, agosto y septiembre 2021 y acta del CCL del 13/09/2021.  </t>
  </si>
  <si>
    <t xml:space="preserve">Se ha realizado los comites acorde a lo convenido, se ha hecho seguimiento en la plataforma de la ARL del autodiagnodtivo de covid 19, se siguen multiplicando las campañas de autocuidado y demas actividades convenidas. </t>
  </si>
  <si>
    <t xml:space="preserve">Se realizaron  los comites acorde a lo convenido, se ha hecho seguimiento en la plataforma de la ARL del autodiagnodtivo de covid 19, se siguen multiplicando las campañas de autocuidado y demas actividades convenidas. </t>
  </si>
  <si>
    <t xml:space="preserve">Se realiza el comite de SST acorde a lo establecido, se sigue realizando el autodiagnostico en la plataforma de la ARL y se continua con las campañas de autocuidado. </t>
  </si>
  <si>
    <t>De acuerdo con los soportes suministrados por la Dirección Territorial Tolima se observa que se ha venido realizando seguimiento a las actividades del SG-SST</t>
  </si>
  <si>
    <t>De acuerdo con las evidencias suministradas por la Dirección Territorial Tolima no es posible evidenciar el desarrollo de actividades en el marco del SG-SST, ni tampoco lo mencionado en el autoseguimiento.</t>
  </si>
  <si>
    <t>Se verifica ejecución de la actividad mediante actas COPASST de julio, agosto y septiembre 2021, acta CCL del 13/09/2021 y correo del 06/07/2021 sobre autocuidado.</t>
  </si>
  <si>
    <t xml:space="preserve">En el primer  trimestre se obtuvo ingresos por valor de $.22.434.459, donde prevalece la expedicion de certificados catastrales. </t>
  </si>
  <si>
    <t xml:space="preserve">En el trimerstre se tiene ingresos en promedio mensual de $.9.000.000.  La meta asignada de $.288.303.006, es dificil de cumplir ya que la mayoria de productos estan en datos abiertos, los certificados catastrales siguen dejando los mayores ingresos y no se ha porido concretar la realizacion de avaluos comerciales. </t>
  </si>
  <si>
    <t xml:space="preserve">Se obtiene un ingreso promedio de $.10.600.000, pero sigue siendo dificil el cumplimiento de la meta asignada. En el mes de octubre se hace entrega del catastro del municipio de Ibague, el cual genera la mayor parte de los ingresos propios a la territorial. </t>
  </si>
  <si>
    <t>Se validan las evidencias</t>
  </si>
  <si>
    <t>De acuerdo con los soportes suministrados por la Dirección Territorial Tolima "Ingresos de Contado Ventas" con corte 31 de marzo 2021 se observa que se han generado ingresos por venta de certificados catastrales por $2.076.906 y por información catastral por $1.068.733.</t>
  </si>
  <si>
    <t>De acuerdo con las evidencias suministradas por la Dirección Territorial Tolima Ventas totalizadas por producto con corte 30 de junio 2021 se observa que se han generado ingresos por venta por valor de $27.104.781</t>
  </si>
  <si>
    <t>Según las evidencias aportadas por la Territorial las ventas por productos han generado ingresos de 31964399 para el tercer trimestre.</t>
  </si>
  <si>
    <t xml:space="preserve">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t>
  </si>
  <si>
    <t>No se tiene contablemente cartera en la territorial.</t>
  </si>
  <si>
    <t>No cuentan con cartera venciada</t>
  </si>
  <si>
    <t xml:space="preserve">La territorial no tiene cartera por cobrar </t>
  </si>
  <si>
    <t>Sin meta asignada para el trimestre y sin evidencias de ejecución de la actividad.</t>
  </si>
  <si>
    <t>Según manifiesta la Territorial Tolima, no se tiene contablemente cartera.</t>
  </si>
  <si>
    <t>Valle del Cauca</t>
  </si>
  <si>
    <t>Durante el mes de enero se tramitan 12 mutaciones, en febrero 1402 y en marzo 4290.</t>
  </si>
  <si>
    <t>Durante el mes de Abril se tramitan 6868 mutaciones, en mayo 8895y en junio 11018.</t>
  </si>
  <si>
    <t>Durante el mes de Julio se tramitan 2164 mutaciones, en Agosto 907 y en Septiembre 1117.</t>
  </si>
  <si>
    <t>Realizaron los tramites de oficina de acuerdo a los reportes</t>
  </si>
  <si>
    <t xml:space="preserve">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
</t>
  </si>
  <si>
    <t>Se evidencia Informe del área de Conservación Territorial a junio 30 del 2021,donde se tramitan en abril 6868 mutaciones, en mayo 8895y en junio 11018</t>
  </si>
  <si>
    <t>Se evidencia reporte de trámites de oficina donde se realizaron 3132 para el tercer trimestre.</t>
  </si>
  <si>
    <t>Se tramita mutaciones de terreno asi: en enero 70, febrero 434 y en marzo 691</t>
  </si>
  <si>
    <t xml:space="preserve">Se tramitan mutaciones de terreno asi:En abril 842, en mayo 1002, en junio 1605. </t>
  </si>
  <si>
    <t xml:space="preserve">Se tramitan mutaciones de terreno asi:En Julio 67, en agosto 89, en septiembre 241. </t>
  </si>
  <si>
    <t>Según reporte realizaron 397  tramites de terreno</t>
  </si>
  <si>
    <t xml:space="preserve">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
</t>
  </si>
  <si>
    <t xml:space="preserve">Se evidencia Informe área de Conservación Territorial a junio 30 del 2021 ,  tramitan mutaciones de terreno asi:En abril 842, en mayo 1002, en junio 1605. </t>
  </si>
  <si>
    <t>Se evidencia reporte de trámites de terreno donde se realizaron 397 para el tercer trimestre.</t>
  </si>
  <si>
    <t>Durante el trilmestre enero a marzo 2021 se han recibido 7 solicitudes de avalúos, los cuales se encuentran en fase de elaboración y/o en control de calidad.</t>
  </si>
  <si>
    <t>Para el segundo trimestre Abril a Junio se finalizan y entregan 3 avaluos, de los 7 avaluos solicitados. Los 4 restantes se encuentran en proceso y control. Cabe anotar que al momento nos encontramos en empalme de funcionario, debido al fallecimiento del compañero Daniel Baquero quien lideraba este proceso en la territorial.</t>
  </si>
  <si>
    <t>Para el trimestre Julio a Septiembre se realiza el avaluo de la sede Territorial Valle, el cual se encuentra en proceso de control de calidad en sede central. En el momento, la territorial no cuenta con funcionario que apoye la labor de elaboración de avalúos.</t>
  </si>
  <si>
    <t xml:space="preserve">Realizaron sólo un avalúo en el trimestre. </t>
  </si>
  <si>
    <t>Conforme las evidencias suminitradas por la Dirección Territorial Valle del Cauca " Avalúos -Evidencias de Avance GIT AVALUOS - MARZO" se han recibido 7 solicitudes para realizar avalúos comerciales los cuales se encuentran en trámite.</t>
  </si>
  <si>
    <t xml:space="preserve">Conforme las evidencias suminitradas por la Dirección Territorial Valle del Cauca para el segundo trimestre Abril a Junio se finalizan y entregan 3 avaluos, de los 7 avaluos solicitados </t>
  </si>
  <si>
    <t>Se evidencia reporte de avalúos realizados con 1 para el tercer trimestre.</t>
  </si>
  <si>
    <t>Durante el trimestre de enero a marzo del 2021 se han recibido 83 solicitudes en materia de regulación de la propiedad (Ley 1561 y 1564 del 2012), las cuales han sido analizadas y atendidas.</t>
  </si>
  <si>
    <t>Durante el segundo trimestre de Abril a junio se han recibido 108 solicitudes en materia de regulacion de la propiedad (ley 1561 y 1564 de 2012), las cuales han sido analizadas y atendidas</t>
  </si>
  <si>
    <t>Durante el trimestre de Julio a Septiembre se han recibido 190 solicitudes en materia de regulacion de la propiedad (ley 1561 y 1564 de 2012).</t>
  </si>
  <si>
    <t>se verifica en el reporte la atención a las solicitudes en materia de regulación</t>
  </si>
  <si>
    <t>De acuerdo con las evidencias suministradas por la Dirección Territorial Valle del Cauca "INFORME PRIMER TRIMESTRE 2021 REGULARIZACIÓN DE LA PROPIEDAD (LEY 1561 Y LEY 1564 DE 2012)" se han recibido 83 solicitudes, de las cuales se ha proyectado rspuesta de 54, esta pendiente por responder 6  y pendiente por revisar 3.</t>
  </si>
  <si>
    <t>De acuerdo con las evidencias suministradas por la Dirección Territorial Valle del Cauca  se atendieron solicitudes en materia de regulacion de la propiedad (ley 1561 y 1564 de 2012.</t>
  </si>
  <si>
    <t>De acuerdo con las evidencias suministradas por la Dirección Territorial Valle del Cauca se atendieron solicitudes en materia de regulación de la propiedad (ley 1561 y 1564 de 2012.</t>
  </si>
  <si>
    <t>Durante el trimestre enero a marzo 2021 se reciben 79 solicitudes de URT Administrativas y de Juzgados, de las cuales hay 5 en proceso de finalización de trámite.</t>
  </si>
  <si>
    <t>Durante el segundo trimestre abril a junio, se reciben 87 solicitudes de URT administrativas y de juzgados, de las cuales hay en proceso de finalizacion de tramite 1</t>
  </si>
  <si>
    <t>Durante el trimestre Julio a Septiembre, se reciben 84 solicitudes de URT administrativas y de juzgados, de las cuales hay en proceso de finalizacion de tramite 2</t>
  </si>
  <si>
    <t>Recibieron 84 solicitudes y tienen pendientes de atender 2 solicitudes</t>
  </si>
  <si>
    <t>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pednientes por atender 5.</t>
  </si>
  <si>
    <t>De acuerdo con las evidencias suministradas por la Dirección Territorial Valle del Cauca se observa informe II trimestre de restitucion de Tierras.</t>
  </si>
  <si>
    <t>De acuerdo con las evidencias suministradas por la Dirección Territorial Valle del Cauca se observa informe III trimestre de restitucion de Tierras.</t>
  </si>
  <si>
    <t>Durante el trimestre enero a marzo del 2021, se recibieron 521 peticiones, se finalizan 225 y hay pendientes por finalizar 296, alcanzando una gestión del 43.18%</t>
  </si>
  <si>
    <t>Durante el segundo trimestre Abril a Junio del 2021, se recibieron 1367 peticiones, se finalizan 795 y hay pendientes por finalizar572, alcanzando una gestión del 58.31%</t>
  </si>
  <si>
    <t>Durante el trimestre Julio a Septiembre del 2021, se recibieron 1081 peticiones, se finalizan 1326.  El aplicativo aun no permite reportes automáticos, es necesario acudir a reportes manuales.</t>
  </si>
  <si>
    <t>para el proximo reporte incluir los saldos que traen de meses anteriores ya que registran saldos negativos pero es por los saldos que sacan de meses anteriores</t>
  </si>
  <si>
    <t>De acuerdo con las evidencias suministradas por la Dirección Territorial Valle del Cauca " RELACION DE PQRS PARA EL PRIMER TIRMESTRE DE 2021" durante el primer trimestre se han recibido 524 solicitudes , de las cuales se han finalizado 225 y se encuentran pendientes 296</t>
  </si>
  <si>
    <t>De acuerdo con las evidencias suministradas por la Dirección Territorial Valle del Cauca se observa informe de PQRS de segundo informe.</t>
  </si>
  <si>
    <t>De acuerdo con las evidencias suministradas por la Dirección Territorial Valle del Cauca se observa informe de PQRS del tercer trimestre.</t>
  </si>
  <si>
    <t>Durante el trimestre de enero a marzo del 2021, se cumplio con la entrega de un acta deL Comité de Convivencia y tres actas del COPASST.</t>
  </si>
  <si>
    <t>Durante el segundo trimestre de Abril a Junio del 2021, se cumplio con la entrega de un acta deL Comité de Convivencia y tres actas del COPASST.</t>
  </si>
  <si>
    <t>Durante el trimestre de Julio a Septiembre del 2021, se cumplio con la entrega de un acta deL Comité de Convivencia y tres actas del COPASST.</t>
  </si>
  <si>
    <t>De acuerdo a registro se realizaron los comités de convivencia y COPASST</t>
  </si>
  <si>
    <t>De acuerdo con las evidencias suministradas por la Dirección Territorial Valle del Cauca se han realizado tres comites de COPASST los días 04-02-2021, 01-03-2021 y 31-03-2021 y un comite de convicencia laboral el 23-03-2021.</t>
  </si>
  <si>
    <t>De acuerdo con las evidencias suministradas por la Dirección Territorial Valle del Cauca acta de comite de convivencia y actas del COPASST.</t>
  </si>
  <si>
    <t>De acuerdo con las evidencias suministradas por la Dirección Territorial Valle del Cauca acta de conformación de comité de convivencia y actas del COPASST.</t>
  </si>
  <si>
    <t>Durante el trimestre enero a marzo del 2021, según lo establecido en el acta del 06-01-2021 la profesional especializada rindió informe en el cual no se presentaron novedades y/o situaciones de riesgo asociadas al personal de la DT Valle.</t>
  </si>
  <si>
    <t>Durante el segundo trimestre Abril a Junio del 2021, la profesional especializada rindió informe en el cual no se presentaron novedades y/o situaciones de riesgo asociadas al personal de la DT Valle.</t>
  </si>
  <si>
    <t>Durante el Julio a Septiembre del 2021, la profesional especializada rindió informe en el cual no se presentaron novedades y/o situaciones de riesgo asociadas al personal de la DT Valle.</t>
  </si>
  <si>
    <t>Realizaron varias actividades como encuestas de satisfacion al usuario, simulacro</t>
  </si>
  <si>
    <t xml:space="preserve">De acuerdo con las evidencias suministradas por la Dirección Territorial Valle del Cauca mediante correo electrónico del 13 de abril de 2021 se informa a Sede Central que no han habido accidentes laborales ni casos positivos de COVID </t>
  </si>
  <si>
    <t>De acuerdo con las evidencias suministradas por la Dirección Territorial Valle del Cauca se rindió informe en el cual no se presentaron novedades y/o situaciones de riesgo asociadas al personal.</t>
  </si>
  <si>
    <t>Se evidencia encuesta de satisfacción y percepción, informe de emergencias ambientales e informe de evaluación de simulacro.</t>
  </si>
  <si>
    <t>Durante el trimeste enero a marzo de 2021 se recaudaron: en Enero $5.682.813, en Febrero $8.245.949 y en Marzo $11.303.053 para un total de $25.231.815</t>
  </si>
  <si>
    <t>Durante el segundo trimestre abril a junio de 2021, se recaudaron: Abril $7.514.741, en Mayo $973.074 y en Junio $6.843.201, para un total de $15.331.016</t>
  </si>
  <si>
    <t>Durante el trimestre julio a septiembre de 2021, se recaudaron: Julio $9.877.347, en Agosto $7.614.098 y en Septiembre $10.208.258, para un total de $27699703</t>
  </si>
  <si>
    <t>se registra unas ventas por 27.699.703 en el trimestre</t>
  </si>
  <si>
    <t>De acuerdo con las evidencias suministradas por la Dirección Territorial Valle " Relación Ingresos de Contado" durante el primer semestre se han recibido $25.231.815 por concepto de certificados catastrales e información catastral</t>
  </si>
  <si>
    <t>De acuerdo con las evidencias suministradas por la Dirección Territorial Valle Relación Ingresos de Contado</t>
  </si>
  <si>
    <t>Se evidencian reportes mensuales con las ventas de la Territorial donde el monto por esto fue de $ 27.699.703</t>
  </si>
  <si>
    <t>Proceso</t>
  </si>
  <si>
    <t>Sub Proceso</t>
  </si>
  <si>
    <t>EJECUTADO TOTAL POR ACTIVIDAD</t>
  </si>
  <si>
    <t>Direccionamiento Estratégico y Planeación</t>
  </si>
  <si>
    <t>Gestión Estratégica</t>
  </si>
  <si>
    <t>Reportes de seguimiento a las metas institucionales y sectoriales</t>
  </si>
  <si>
    <t>Planeación Institucional</t>
  </si>
  <si>
    <t>Presentar los reportes de seguimiento mejorados en los Comités de Gestión y Desempeño para la generación de alertas, toma de decisiones y definición de acciones de mejora necesarias para el cumplimiento de las metas institucionales</t>
  </si>
  <si>
    <t>Acta</t>
  </si>
  <si>
    <t>Reportes de seguimiento a metas institucionales y sectoriales elaborados</t>
  </si>
  <si>
    <t>Se realizó comité de gestión y desempeño donde se generaron alertas de  seguimiento a las metas institucionales y sectoriales</t>
  </si>
  <si>
    <t>Se realizó Comité Institucional de Gestión y Desempeño donde se generaron alertas de seguimiento a las metas institucionales y sectoriales</t>
  </si>
  <si>
    <t xml:space="preserve"> </t>
  </si>
  <si>
    <t>Se observa que se presentaron reportes de seguimiento mejorados en los Comités de Gestión y Desempeño</t>
  </si>
  <si>
    <t>Se observa que el proceso genero alertas de seguimiento a las metas institucionales y sectoriales durante el segundo trimestre.</t>
  </si>
  <si>
    <t>De acuerdo con las evidencias, se observa que durante el tercer trimestre se generaron 3 Comité Institucional de Gestión y Desempeño donde se generaron alertas de seguimiento a las metas institucionales y sectoriales</t>
  </si>
  <si>
    <t xml:space="preserve">Se evidencia la presentación de los  reportes de seguimiento mejorados en los Comités de Gestión y Desempeño Actas del 28 y 29 de enero y 19 de marzo; así como correos con información para comités y reporte de ejecución. </t>
  </si>
  <si>
    <t>Mediante Actas 4, 5 y 7, se evidencia la realización de Comité de Gestión y Desempeño, con la generación de alertas de seguimiento a las metas institucionales y sectoriales durante el periodo.</t>
  </si>
  <si>
    <t>De acuerdo a los soportes entregados, ACTAS Comité Institucional de Gestión y Desempeño, se evidencia el avance reportado.</t>
  </si>
  <si>
    <t>Elaborar, presentar y publicar los reportes de seguimiento de las metas institucionales en  las herramientas definidas y a las entidades que lo requieren con el fin de contribuir a la rendición permanente de cuentas de la gestión desarrollada por el IGAC</t>
  </si>
  <si>
    <t>Publicación en la página web (link)</t>
  </si>
  <si>
    <t xml:space="preserve">Se realizó publicación en el link: https://www.igac.gov.co/es/contenido/metas-objetivos-e-indicadores-de-gestion-yo-desempeno el seguimiento a las metas Plan Nacional de Desarrollo y de SPI con el el cierre de la vigencia 2020 </t>
  </si>
  <si>
    <t>Se realizó publicación en el link: https://www.igac.gov.co/es/contenido/metas-objetivos-e-indicadores-de-gestion-yo-desempeno el seguimiento a las metas Plan Nacional de Desarrollo y de SPI con el el cierre del primer trimestre del 2021</t>
  </si>
  <si>
    <t>Se realizó publicación en el link: https://www.igac.gov.co/es/contenido/metas-objetivos-e-indicadores-de-gestion-yo-desempeno el seguimiento a las metas Plan Nacional de Desarrollo y de SPI con el el cierre del segundo trimestre del 2021</t>
  </si>
  <si>
    <t>Se observa que se elaboraron, presentaron y publicaron los reportes de seguimiento de las metas institucionales en  las herramientas definidas por el cierre del 2020</t>
  </si>
  <si>
    <t xml:space="preserve">Se observa que el proceso público en el link: https://www.igac.gov.co/es/transparencia-y-acceso-a-la-informacion-publica/metas-objetivos-e-indicadores-de-gestion-yo-desempeno_x000D_
el seguimiento a las metas Plan Nacional de Desarrollo y de SPI con el cierre del primer trimestre del 2021_x000D_
</t>
  </si>
  <si>
    <t>Revisado el enlace https://www.igac.gov.co/es/transparencia-y-acceso-a-la-informacion-publica/metas-objetivos-e-indicadores-de-gestion-yo-desempeno, se observa que aparecen publicados los seguimientos del tercer trimestre a las metas Plan Nacional de Desarrollo y de SPI.</t>
  </si>
  <si>
    <t>Se verifica la elaboración, presentación y publicación de los reportes de seguimiento de las metas institucionales en las herramientas definidas cierre 2020.</t>
  </si>
  <si>
    <t>Se evidencia activiad con el proceso el proceso público en el link: https://www.igac.gov.co/es/transparencia-y-acceso-a-la-informacion-publica/metas-objetivos-e-indicadores-de-gestion-yo-desempeno</t>
  </si>
  <si>
    <t>Conforme a la revisión del link referido https://www.igac.gov.co/es/transparencia-y-acceso-a-la-informacion-publica/metas-objetivos-e-indicadores-de-gestion-yo-desempeno, se evidencia el avance reportado.</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</si>
  <si>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</si>
  <si>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</si>
  <si>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</si>
  <si>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</si>
  <si>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</si>
  <si>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Se estructuro el anteproyecto de presupuesto y se cargo en la página de SIIF Nación el 29 de marzo </t>
  </si>
  <si>
    <t>Actividad completada en el primer trimestre del 2021. Sin meta para este periodo.</t>
  </si>
  <si>
    <t xml:space="preserve">Se observa que se estructuró el anteproyecto de presupuesto </t>
  </si>
  <si>
    <t>Sin meta para este periodo.</t>
  </si>
  <si>
    <t>Se verifica la actividad con las evidencias aportadas por el proceso como los formularios, la justificación y programa de gastos e ingresos.</t>
  </si>
  <si>
    <t>No se tiene programada meta.</t>
  </si>
  <si>
    <t>Socializar el anteproyecto de presupuesto con los procesos de la Entidad</t>
  </si>
  <si>
    <t>Socialización anteproyecto de presupuesto</t>
  </si>
  <si>
    <t xml:space="preserve">Se realizó socialización vía correo electrónico el 24 de marzo del anteproyecto de presupuesto </t>
  </si>
  <si>
    <t xml:space="preserve">Se observa que se realizó socialización del Anteproyecto de presupuesto </t>
  </si>
  <si>
    <t>Se constata la socialización del anteproyecto de presupuesto, a través de correo electrónico de fecha 24 de marzo de 2021.</t>
  </si>
  <si>
    <t>No hay meta para este trimestre</t>
  </si>
  <si>
    <t>Presentar ante las instancias definidas el anteproyecto de presupuesto del IGAC.</t>
  </si>
  <si>
    <t>Presentación anteproyecto de presupuesto</t>
  </si>
  <si>
    <t>Se presentó el 29 de marzo ante el Ministerio de Hacienda y Crédito Público el anteproyecto de presupuesto del IGAC.</t>
  </si>
  <si>
    <t>Se enviaron a través del SUIFP los nueve (9) proyectos de inversión para ser validados por el DANE y posteriormente ser enviados al DNP para consolidar los proyectos candidatos a POAI 2022. Igualmente, se elaboró y socializó el Marco de Gasto de Mediano Plazo con los recursos solicitados para las vigencias 2022-2025</t>
  </si>
  <si>
    <t>Actividad completada en el segundo trimestre del 2021. Sin meta para este periodo.</t>
  </si>
  <si>
    <t xml:space="preserve">Se observa que el Anteproyecto de presupuesto se presentó ante el Ministerio de Hacienda y Crédito Público el 29 de marzo </t>
  </si>
  <si>
    <t>Se observa que el proceso envió la presentación del anteproyecto de presupuesto</t>
  </si>
  <si>
    <t xml:space="preserve">Se evidencia el envío mediante correo electrónico del Anteproyecto de presupuesto, al Ministerio de Hacienda y Crédito Público. </t>
  </si>
  <si>
    <t>De acuerdo con lo evidenciado, el proceso presentó ante las instancias definidas el anteproyecto de presupuesto del IGAC.</t>
  </si>
  <si>
    <t xml:space="preserve">Informes de gestión </t>
  </si>
  <si>
    <t>Elaborar los informes de gestión de la entidad (vigencia y congreso)</t>
  </si>
  <si>
    <t>Informe de gestión vigencia y congreso</t>
  </si>
  <si>
    <t>Informes de gestión elaborados</t>
  </si>
  <si>
    <t>Se realizó el informe de gestión cierre vigencia 2020</t>
  </si>
  <si>
    <t xml:space="preserve">Actividad programada para los próximos periodos. </t>
  </si>
  <si>
    <t>Se elaboró el informe sectorial al Congreso correspondiente al periodo 2020-2021. El documento se encuentra publicado en la página web de la entidad en la sección de Transparencia: https://igac.gov.co/es/transparencia-y-acceso-a-la-informacion-publica/informe_al_congreso</t>
  </si>
  <si>
    <t>Se observa que se realizó el informe de gestión cierre vigencia 2020</t>
  </si>
  <si>
    <t>Revisado el enlace citado, se observa que aparece publicado el informe sectorial al Congreso correspondiente al periodo 2020-2021.</t>
  </si>
  <si>
    <t>Se verifica el informe de gestión del cierre vigencia 2020.</t>
  </si>
  <si>
    <t>Conforme a la revisión del link referido https://igac.gov.co/es/transparencia-y-acceso-a-la-informacion-publica/informe_al_congreso, se evidencia la publicación del informe  al congreso.</t>
  </si>
  <si>
    <t>Elaborar los informes mensuales de ejecución presupuestal</t>
  </si>
  <si>
    <t>Informe ejecución presupuestal</t>
  </si>
  <si>
    <t>Se realizó informe de ejecución presupuestal de los meses de enero, febrero y marzo, a su vez la respectiva publicación en el link: https://www.igac.gov.co/es/transparencia-y-acceso-a-la-informacion-publica/presupuesto-y-ejecucion-general-de-ingresos-gastos-e-inversion</t>
  </si>
  <si>
    <t>Se realizó informe de ejecución presupuestal de los meses de abril, mayo y junio, a su vez la respectiva publicación en el link: https://www.igac.gov.co/es/transparencia-y-acceso-a-la-informacion-publica/presupuesto-y-ejecucion-general-de-ingresos-gastos-e-inversion</t>
  </si>
  <si>
    <t>Se realizó informe de ejecución presupuestal de los meses de julio, agosto y septiembre, a su vez la respectiva publicación en el link: https://www.igac.gov.co/es/transparencia-y-acceso-a-la-informacion-publica/presupuesto-y-ejecucion-general-de-ingresos-gastos-e-inversion</t>
  </si>
  <si>
    <t>Se observa que se elaboraron mensualmente  los informes mensuales de ejecución presupuestal</t>
  </si>
  <si>
    <t>Se observa los informe de ejecución presupuestal correspondientes al segundo trimestre elaborados y publicados por el proceso</t>
  </si>
  <si>
    <t>Revisado el enlace citado, se observa que aparece publicado el informe de ejecución presupuestal de los meses de julio, agosto y septiembre</t>
  </si>
  <si>
    <t>La actividad de "Elaborar los informes mensuales de ejecución presupuestal", para el trimestre, se verifica con la publicación en la página institucional.</t>
  </si>
  <si>
    <t>Se constata la realización  de informe de ejecución presupuestal en el periodo, y publicación en el link: https://www.igac.gov.co/es/transparencia-y-acceso-a-la-informacion-publica/presupuesto-y-ejecucion-general-de-ingresos-gastos-e-inversion.</t>
  </si>
  <si>
    <t>Conforme a la revisión del link referido: https://www.igac.gov.co/es/transparencia-y-acceso-a-la-informacion-publica/presupuesto-y-ejecucion-general-de-ingresos-gastos-e-inversion, se evidencia la publicación del informe de ejecución presupuestal para los meses julio, agosto y septiembre de 2021.</t>
  </si>
  <si>
    <t>Publicar los informes de gestión de la entidad en las herramientas definidas</t>
  </si>
  <si>
    <t>Publicación informes de gestión</t>
  </si>
  <si>
    <t>Se publicó el informe de gestión con el cierre de la vigencia 2020 en el link: https://www.igac.gov.co/es/contenido/informes-de-gestion-y-empalme</t>
  </si>
  <si>
    <t>Se publicó el informe al Congreso 2020-2021 en el link: https://igac.gov.co/es/transparencia-y-acceso-a-la-informacion-publica/informe_al_congreso</t>
  </si>
  <si>
    <t xml:space="preserve">Se observa que se publicó el informe de gestión2020  de la entidad </t>
  </si>
  <si>
    <t xml:space="preserve">Revisado el enlace citado, se observa que aparece publicado el informe al Congreso 2020-2021 </t>
  </si>
  <si>
    <t>Se verifica la publicación del informe de gestión de cierre de la vigencia 2020 del IGAC.</t>
  </si>
  <si>
    <t>Conforme a la revisión del link referido: https://igac.gov.co/es/transparencia-y-acceso-a-la-informacion-publica/informe_al_congreso, se evidencia la publicación del informe el informe al Congreso 2020-2021.</t>
  </si>
  <si>
    <t>Realizar el seguimiento a los temas de Cooperación Internacional de la entidad</t>
  </si>
  <si>
    <t>Matriz de Cooperación Internacional</t>
  </si>
  <si>
    <t>Se llevo a cabo el seguimiento al avance en los diferentes temas de cooperación internacional adelantados desde cada una de las áreas misionales durante el último trimestre del año 2020, se verificó el diligenciamiento de actividades y evidencias aportadas.</t>
  </si>
  <si>
    <t>Se llevó a cabo el seguimiento al avance en los diferentes temas de cooperación internacional adelantados desde cada una de las áreas misionales durante el primer trimestre del año 2021, se_x000D_
verificó el diligenciamiento de actividades y evidencias aportadas</t>
  </si>
  <si>
    <t>Se llevó a cabo el seguimiento al avance en los diferentes temas de Cooperación Internacional adelantados desde cada una de las áreas misionales durante el segundo trimestre del año 2021, se verificó el diligenciamiento de actividades y evidencias aportadas</t>
  </si>
  <si>
    <t>Se observa que se realizó seguimiento a los temas de Cooperación Internacional de la entidad</t>
  </si>
  <si>
    <t>Se observa el seguimiento realizado por el proceso en la Matriz de Cooperación Internacional</t>
  </si>
  <si>
    <t>De acuerdo con las evidencias, se observa que durante el tercer trimestre se llevó a cabo el seguimiento al avance en los diferentes temas de Cooperación Internacional adelantados desde cada una de las áreas misionales durante el segundo trimestre del año 2021</t>
  </si>
  <si>
    <t>La actividad de seguimiento a los temas de Cooperación Inrternacional del IGAC, son evidenciados con las matrices de seguimiento de los procesos a cargo, así como los correos de envío.</t>
  </si>
  <si>
    <t>Con las evidencias aportadas por el proceso se evidencia la realización de seguimiento a los temas de Cooperación Internacional de la entidad.</t>
  </si>
  <si>
    <t>De acuerdo a los soportes entregados, seguimiento a las diferentes dependencias que cuentan con temas de cooperaciòn, se evidencia el avance reportado.</t>
  </si>
  <si>
    <t>Gestión del SGI</t>
  </si>
  <si>
    <t>Modelo de operación optimizado</t>
  </si>
  <si>
    <t>Arquitectura de procesos</t>
  </si>
  <si>
    <t>Analizar comportamientos y variables asociadas a los procesos, sub procesos y procedimientos del IGAC</t>
  </si>
  <si>
    <t>Documento de casos de uso</t>
  </si>
  <si>
    <t>Número de procesos optimizados</t>
  </si>
  <si>
    <t>Se realizó el levantamiento de información y modelamiento del proceso de gestión contractual</t>
  </si>
  <si>
    <t xml:space="preserve">Se realizó la identificación de variables de los procesos: Control disciplinario, gestión del talento humano, gestión geodésica, regulación, seguimiento y evaluación y servicio al ciudadano y participación. Tener en cuenta que para el primer trimestre se identicaron las variables de 1 de los 7 procesos programados para el segundo trimestre. </t>
  </si>
  <si>
    <t>Actividad programada para el último trimestre del 2021.</t>
  </si>
  <si>
    <t>Se observa que se realizó el levantamiento de información y modelamiento documental del proceso de gestión contractual</t>
  </si>
  <si>
    <t>Se observa que el proceso realizó la identificación de variables de los procesos en los documentos de casos de uso</t>
  </si>
  <si>
    <t>Se evidenció la realización  del levantamiento de información y modelamiento del proceso de gestión contractual.</t>
  </si>
  <si>
    <t>Se verifica en las matrices aportadas por el proceso la realización de  la identificación de variables de los procesos en los documentos de casos de uso</t>
  </si>
  <si>
    <t>Modelar los procesos, sub procesos y procedimientos del IGAC</t>
  </si>
  <si>
    <t>Modelo de Procesos</t>
  </si>
  <si>
    <t xml:space="preserve">Se realizó el modelamiento de los procesos: Control disciplinario, gestión del talento humano, gestión geodésica, regulación, seguimiento y evaluación y servicio al ciudadano y participación. Tener en cuenta que para el primer trimestre se realizó el modelamiento de 1 de los 7 procesos programados para el segundo trimestre. </t>
  </si>
  <si>
    <t>Aunque la actividad está programada para el último trimestre del 2021 se modelaron los 17 procesos de la Entidad de acuerdo con la nueva cadena de valor. Igualmente, se realizaron mesas de trabajo con los procesos: gestión jurídica, gestión de servicio al ciudadano, gestión contractual, gestión documental, seguimiento y evaluación, control disciplinario, gestión de talento humano y direccionamiento estratégico y planeación, para socializar las propuestas de caracterización presentadas.</t>
  </si>
  <si>
    <t>Se observa que se realizó modelamiento documental del proceso de gestión contractual</t>
  </si>
  <si>
    <t>Se observa el modelamiento de los procesos realizado durante el segundo trimestre.</t>
  </si>
  <si>
    <t>De acuerdo con las evidencias, se observa que durante el tercer trimestre 2021 se modelaron los 17 procesos de la Entidad de acuerdo con la nueva cadena de valor y se socializaron las propuestas de caracterización presentadas</t>
  </si>
  <si>
    <t>De acuerdo a la información revisada, se evidencia la realización de la actividad.</t>
  </si>
  <si>
    <t>Se verifica el modelamiento de los procesos  de Control disciplinario, Gestión del Talento Humano, Gestión Geodésica, Regulación, Seguimiento y Evaluación y Servicio al Ciudadano y participación</t>
  </si>
  <si>
    <t>De acuerdo a los soportes entregados, caracterización de procesos y subprocesos y correos de aprobación, se evidencia el avance reportado.</t>
  </si>
  <si>
    <t>Presentar propuesta de mejora de los procesos, sub procesos y procedimientos del IGAC</t>
  </si>
  <si>
    <t>Documento de propuesta de mejora</t>
  </si>
  <si>
    <t xml:space="preserve">Actividad programada para próximos trimestres </t>
  </si>
  <si>
    <t>Se modelaron los diagramas 'To Be' de los procesos: Control disciplinario, gestión del talento humano, gestión geodésica, regulación, seguimiento y evaluación, servicio al ciudadano y participación, y gestión contractual.</t>
  </si>
  <si>
    <t>Se observan los documentos de propuesta de mejora presentados a los procesos durante el segundo trimestre.</t>
  </si>
  <si>
    <t>Sin meta programada para el trimestre.</t>
  </si>
  <si>
    <t>Se verifican las propuestas de mejora presentadas a los procesos durante el periodo.</t>
  </si>
  <si>
    <t>Sin meta para este trimestre</t>
  </si>
  <si>
    <t>MIPG implementado</t>
  </si>
  <si>
    <t>Implementar políticas y acciones enfocadas en el fortalecimiento institucional y la arquitectura de procesos como pilar estratégico del Institucional</t>
  </si>
  <si>
    <t>Elaborar informe respecto del análisis de las acciones de mejoramiento</t>
  </si>
  <si>
    <t>Informe</t>
  </si>
  <si>
    <t>Índice de desempeño institucional</t>
  </si>
  <si>
    <t>Se realizó reporte de acciones con corte al 31 de marzo de2021</t>
  </si>
  <si>
    <t xml:space="preserve">Actividad programada para el próximo trimestre. Sin meta asignada. </t>
  </si>
  <si>
    <t xml:space="preserve">Se realizó reporte de acciones con corte al 30 de septiembre. </t>
  </si>
  <si>
    <t>Se observa que se realizó reporte de acciones con corte al 31 de marzo de2021</t>
  </si>
  <si>
    <t>De acuerdo con las evidencias, se observa que durante el tercer trimestre se realizó reporte de acciones con corte al 30 de septiembre</t>
  </si>
  <si>
    <t>Se constata la realización del reporte de acciones con corte al 31 de marzo de2021.</t>
  </si>
  <si>
    <t>De acuerdo a los soportes entregados, Informe Acciones de Mejoramiento, se evidencia el avance reportado.</t>
  </si>
  <si>
    <t xml:space="preserve">Actualizar la información documentada del SGI del proceso. </t>
  </si>
  <si>
    <t>Actualización</t>
  </si>
  <si>
    <t>Aunque la actividad esta programada para el tercer trimestre, se adelanto parte de la actualización documenta, se carga en las evidencias el cronograma de trabajo.</t>
  </si>
  <si>
    <t>Se anexa cronograma y seguimiento de actualización documental del proceso de Direccionamiento Estratégico y Planeación, al 30 de septiembre del 2021 el proceso tiene 51 documentos actualizados para un total del 69,86% el día 16 de septiembre se ajusta el plan de trabajo de actualización documental. Se anexa cronograma con seguimiento.</t>
  </si>
  <si>
    <t>De acuerdo con las evidencias, se observa que durante el tercer trimestre se realizó seguimiento a la actualización documental del proceso de Direccionamiento Estratégico y Planeación.</t>
  </si>
  <si>
    <t>De acuerdo a los soportes entregados, Cronograma, se evidencia el avance reportado.</t>
  </si>
  <si>
    <t>Gestión de Riesgos</t>
  </si>
  <si>
    <t>Realizar seguimiento a los controles de los riesgos del proceso.</t>
  </si>
  <si>
    <t>Herramienta Planigac</t>
  </si>
  <si>
    <t>Se realizó seguimiento de acuerdo con la programación con corte al último trimestre de 2020</t>
  </si>
  <si>
    <t>Se realizó seguimiento de acuerdo con la programación con corte al primer trimestre del 2021 a través de cada asesor responsable desde la OAP.</t>
  </si>
  <si>
    <t>Se realizó seguimiento de acuerdo con la programación con corte al segundo trimestre del 2021 a través de cada asesor responsable desde la OAP.</t>
  </si>
  <si>
    <t>Se observa que se realizó seguimiento seguimiento a los controles de los riesgos institucionales con corte al último trimestre de 2020</t>
  </si>
  <si>
    <t>Se observan que el proceso realiza seguimiento del segundo trimestre en la Herramienta Planigac</t>
  </si>
  <si>
    <t xml:space="preserve">De acuerdo con las evidencias, se observa que durante el tercer trimestre se realizó seguimiento de acuerdo con la programación con corte al segundo trimestre del 2021 </t>
  </si>
  <si>
    <t>Se verifica el seguimiento a los controles de los riesgos institucionales con corte al último trimestre de 2020.</t>
  </si>
  <si>
    <t>Se evidencia la realización del seguimiento en el periodo a Sede Central y Direcciones Territoriales en la herramienta Planigac.</t>
  </si>
  <si>
    <t>De acuerdo a los soportes entregados, reporte definitivo y relación de PLANIGAC para sede central y territoriales, se evidencia el avance reportado.</t>
  </si>
  <si>
    <t>Elaborar mapa de riesgos institucional 2022</t>
  </si>
  <si>
    <t>Actividad programada para el cuarto trimestre.</t>
  </si>
  <si>
    <t>Realizar acompañamiento a los procesos en el seguimiento al PAA y PAAC</t>
  </si>
  <si>
    <t>Herramienta Planigac y Matriz PAAC</t>
  </si>
  <si>
    <t xml:space="preserve">Se realizó el seguimiento a través de cada uno de los enlaces en la herramienta PLANIGAC de acuerdo con la programación. </t>
  </si>
  <si>
    <t xml:space="preserve">Se observa que se realizó acompañamiento a los procesos en el seguimiento al PAA y PAAC a través de cada uno de los enlaces en la herramienta PLANIGAC de acuerdo con la programación. </t>
  </si>
  <si>
    <t>Se observan que el proceso realiza acompañamiento a los procesos y DT en la Herramienta Planigac y Matriz PAAC durante el segundo trimestre</t>
  </si>
  <si>
    <t>De acuerdo con las evidencias, se observa que durante el tercer trimestre se realizó acompañamiento a través de cada uno de los enlaces en la herramienta PLANIGAC frente al PAA y también en el PAAC</t>
  </si>
  <si>
    <t>Se evidencia el acompañamiento durante el periodo por los responsables  a los procesos en el seguimiento al PAA y PAAC.</t>
  </si>
  <si>
    <t xml:space="preserve">Constatado lo soportado por el proceso se evidencia la realización  en el acompañamiento a los procesos seguimiento PAA y PAAC. </t>
  </si>
  <si>
    <t>De acuerdo a los soportes entregados, relación de PLANIGAC para sede central y territoriales y seguimiento segundo semestre, se evidencia el avance reportado.</t>
  </si>
  <si>
    <t>Acompañar la formulación del PAA y del PAAC 2022</t>
  </si>
  <si>
    <t>Realizar análisis y seguimiento a los resultados del PTS No conforme</t>
  </si>
  <si>
    <t>Matriz de producto no conforme 
Documento de análisis de producto no conforme</t>
  </si>
  <si>
    <t>Actividad programada a partir del segundo trimestre</t>
  </si>
  <si>
    <t xml:space="preserve">Se realizó monitoreo mensual a los productos, trabajos y servicios no conformes y se generó la matriz con corte al segundo trimestre del 2021, la cual se incluye como evidencia. </t>
  </si>
  <si>
    <t xml:space="preserve">Se realizó monitoreo mensual a los productos, trabajos y servicios no conformes y se generó la matriz con corte al tercer trimestre del 2021, la cual se incluye como evidencia. </t>
  </si>
  <si>
    <t>Se observa que el proceso monitorea el producto no conforme</t>
  </si>
  <si>
    <t>De acuerdo con las evidencias, se observa que durante el tercer trimestre se realizó monitoreo mensual a los productos, trabajos y servicios no conformes y se generó la matriz con corte al tercer trimestre del 2021</t>
  </si>
  <si>
    <t>De acuerdo a lo soportado por el proceso se evidencia el monitoreo mensual a los productos, trabajos y servicios no conformes y la generación de  la matriz con corte al segundo trimestre del 2021.</t>
  </si>
  <si>
    <t>De acuerdo a los soportes entregados, reportes de los procesos sede central y direcciones territoriales, se evidencia el avance reportado.</t>
  </si>
  <si>
    <t>Realizar autodiagnósticos MIPG</t>
  </si>
  <si>
    <t>Autodiagnósticos diligenciados</t>
  </si>
  <si>
    <t>Actividad programada para el segundo y tercer trimestre</t>
  </si>
  <si>
    <t xml:space="preserve">Se realizaron 5 autodiagnósticos a partir de las herramientas dispuestas por el DAFP y con la información registrada en el FURAG para la vigencia 2020. </t>
  </si>
  <si>
    <t>se observa el diligenciamiento de los Autodiagnósticos durante el segundo trimestre</t>
  </si>
  <si>
    <t>De acuerdo con las evidencias, se observa que durante el tercer trimestre Se realizaron 5 autodiagnósticos a partir de las herramientas dispuestas por el DAFP y con la información registrada en el FURAG para la vigencia 2020.</t>
  </si>
  <si>
    <t>Se presenta por el proceso la realización de 5 autodiagnósticos, verificando la realización de la actividad.</t>
  </si>
  <si>
    <t>De acuerdo a los soportes entregados, cinco (5) autodiagnósticos, se evidencia el avance reportado.</t>
  </si>
  <si>
    <t>Generar informe frente a los resultados de la encuesta FURAG 2020 vs. 2019</t>
  </si>
  <si>
    <t>Actividad programada para los próximos trimestres.</t>
  </si>
  <si>
    <t xml:space="preserve">Actividad programada para el próximo trimestre. </t>
  </si>
  <si>
    <t>Se realizó informe comparativo con los resultados obtenidos en el FURAG en las vigencias 2019 -2020. Se socializó con la entidad este resultados y las recomentaciones de mejora entregadas por el DAFP. Igualmente, se realizaron sesiones de acompañamiento a los procesos involucrados en las preguntas del formulario.</t>
  </si>
  <si>
    <t>De acuerdo con las evidencias, se observa que durante el tercer trimestre se realizó informe comparativo con los resultados obtenidos en el FURAG en las vigencias 2019 -2020</t>
  </si>
  <si>
    <t>De acuerdo a los soportes entregados, informe resultados FURAC 2019-2020, se evidencia el avance reportado.</t>
  </si>
  <si>
    <t>Acompañar a los procesos para la formulación de las actividades o acciones que se deban generar a partir de los resultados del FURAG 2020</t>
  </si>
  <si>
    <t xml:space="preserve">Acta y / o correo, Formulario </t>
  </si>
  <si>
    <t>Se realizaron 3 acompañamientos para la preparación del FURAG 2021 con los procesos de Gestión del conocimiento y la innovación, Gestión de tecnologías de la información y servicio al ciudadano</t>
  </si>
  <si>
    <t xml:space="preserve">Se realizaron 6 acompañamientos para la preparación del FURAG 2021 con los procesos de Comunicaciones, Gestión Administrativa, Gestión Contractual, Gestión Documental, OAJ y Talento Humano. Se deja ejecución en 1 por ser una jornada masiva de acompañamiento. </t>
  </si>
  <si>
    <t>se observa el acompañamiento a Gestión del conocimiento y la innovación, Gestión de tecnologías de la información y servicio al ciudadano para la formulación de las actividades a partir de los resultados del FURAG 2020</t>
  </si>
  <si>
    <t>De acuerdo con las evidencias, se observa que durante el tercer trimestre se realizaron acompañamientos para la preparación del FURAG 2021 a partir de los resultados del FURAG 2020.</t>
  </si>
  <si>
    <t>Con las evidencias aportadas, se evidencia el acompañamiento tema FURAG a los procesos de Gestión del conocimiento y la innovación, Gestión de tecnologías de la información y servicio al ciudadano</t>
  </si>
  <si>
    <t>De acuerdo a los soportes entregados, seis (6) formatos de preparación FURAC 2021, se evidencia el avance reportado.</t>
  </si>
  <si>
    <t>Realizar y promover sensibilizaciones acerca de los temas del SGI-MIPG</t>
  </si>
  <si>
    <t>Sensibilización</t>
  </si>
  <si>
    <t xml:space="preserve">Se realizaron 18 sesiones de sensibilización sobre los temas del SGI en el componente de riesgos y en MIPG con los procesos y direcciones territoriales entre los días 15 y 18 de junio. </t>
  </si>
  <si>
    <t xml:space="preserve">Se realizaron 8 sesiones de sensibilización sobre los temas centrales de la OAP, en lo que se incluyeron las generalidades, medición y resultados de MIPG. Esta actividad se desarrolló con procesos y Direcciones Territoriales entre el 15 y 22 de septiembre. </t>
  </si>
  <si>
    <t>Se observa que el proceso realizo sensibilizaciones acerca de los temas del SGI-MIPG durante el segundo trimestre</t>
  </si>
  <si>
    <t xml:space="preserve">De acuerdo con las evidencias, se observa que durante el tercer trimestre se realizaron sesiones de sensibilización que incluyeron las generalidades, medición y resultados de MIPG. Esta actividad se desarrolló con procesos y Direcciones Territoriales entre el 15 y 22 de septiembre. </t>
  </si>
  <si>
    <t>Se evidencia la realización de sensibilizaciones en los temas del SGI-MIPG durante el periodo.</t>
  </si>
  <si>
    <t>De acuerdo a los soportes entregados, sensibilizaciones realizadas, se evidencia el avance reportado</t>
  </si>
  <si>
    <t>Preparar y realizar las auditorias internas del SGI</t>
  </si>
  <si>
    <t>Plan, programa e informe de auditorias</t>
  </si>
  <si>
    <t xml:space="preserve">Se realizó socialización y aprobación del programa de auditoria </t>
  </si>
  <si>
    <t xml:space="preserve">Se realizó socialización y aprobación del programa de auditoria en su versión 2 en el que se actualizaron los meses de inicio de las auditorías internas </t>
  </si>
  <si>
    <t xml:space="preserve">Dado el proceso de modernización de la entidad, las auditorías internas se reprogramaron para el último trimestre del año. No obstante, para este periodo se adelantaron las acciones de planificación de las auditorías. </t>
  </si>
  <si>
    <t>Se observa que se  realizó aprobación del programa de auditoria en el Comité de Coordinación de Control Interno</t>
  </si>
  <si>
    <t>Se observa que el proceso realizó la socialización y aprobación del programa de auditoria.</t>
  </si>
  <si>
    <t>De acuerdo con las evidencias, se observa que durante el tercer trimestre se adelantaron las acciones de planificación de las auditorías internas al SGI.</t>
  </si>
  <si>
    <t>Se verifica en documento excel el programa de auditoria internas al SGI.</t>
  </si>
  <si>
    <t>Según lo evidenciado el proceso realizó la socialización y aprobación del programa de auditorias internas del SGI.</t>
  </si>
  <si>
    <t>De acuerdo a los soportes entregados, planificación proceso de auditorías al SGI, se evidencia el avance reportado, que se encuentra por debajo de lo programadao.</t>
  </si>
  <si>
    <t>Preparar y realizar las Revisión por la Dirección (2020)</t>
  </si>
  <si>
    <t>Correos, presentación y acta de comité institucional de gestión y desempeño</t>
  </si>
  <si>
    <t xml:space="preserve">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t>
  </si>
  <si>
    <t xml:space="preserve">Actividad completada satisfactoriamente el periodo anterior. </t>
  </si>
  <si>
    <t xml:space="preserve">Se realizó la revisión por la Dirección en el mes de abril de manera satisfactoria. En el periodo de reporte se había colocado ejecución en 0, por lo cual se hace el registro en este tercer trimestre. Se incluyen evidencias de la sesión de Comité en la que se presentó la Revisión. </t>
  </si>
  <si>
    <t xml:space="preserve">Se observa justificación para reprogramar la actividad para la última semana del mes de abril de 2021. </t>
  </si>
  <si>
    <t>De acuerdo con los registros, se observa se incluyen evidencias de la sesión de Comité Institucional de Gestión y desempeño en el que se presentó la Revisión por la dirección, con el fin de ajustar el dato dejado de reportar en el segundo trimestre 2021.</t>
  </si>
  <si>
    <t>Se observa la justificación por parte del proceso, para la reprogramación de la actividad para el mes de abril de 2021.</t>
  </si>
  <si>
    <t>De acuerdo a los soportes entregados, revisión por la dirección, se evidencia el avance reportado.</t>
  </si>
  <si>
    <t>Acompañar la presentación de la auditoria externa para mantener la certificación en los sistemas de gestión de calidad y ambiental (visita de seguimiento)</t>
  </si>
  <si>
    <t>Auditoria externa</t>
  </si>
  <si>
    <t xml:space="preserve">Actividad programada para el cuarto trimestre. Sin meta asignada. </t>
  </si>
  <si>
    <t>Mantenimiento y operación del Sistema de Gestión Ambiental</t>
  </si>
  <si>
    <t>Fortalecimiento organizacional y simplificación de procesos</t>
  </si>
  <si>
    <t>Seguimiento a la implementación del plan de trabajo del Sistema de Gestión Ambiental a nivel nacional</t>
  </si>
  <si>
    <t>Seguimiento del Plan, informes, correos</t>
  </si>
  <si>
    <t>Oficina Asesora de Planeación</t>
  </si>
  <si>
    <t>Porcentaje de avance del plan de mantenimiento del SGA Implementado</t>
  </si>
  <si>
    <t>Efectividad</t>
  </si>
  <si>
    <t>Actividad programada para los siguientes trimestres trimestre.</t>
  </si>
  <si>
    <t xml:space="preserve">Se realizó seguimiento al Plan de trabajo del SGA donde se da cumplimiento al 100% de las actividades programadas. </t>
  </si>
  <si>
    <t>Se observa que el proceso hace seguimiento a la implementación del plan de trabajo del Sistema de Gestión Ambiental</t>
  </si>
  <si>
    <t>De acuerdo con las evidencias, se observa que durante el tercer trimestre se realizó seguimiento al plan de trabajo ambiental</t>
  </si>
  <si>
    <t>Se evidencia el seguimiento a la implementación del plan de trabajo del Sistema de Gestión Ambiental, de acuerdo a las evidencias aportadas por el proceso.</t>
  </si>
  <si>
    <t>De acuerdo a los soportes entregados, plan de trabajo ambiental 2021 , se evidencia el avance reportado.</t>
  </si>
  <si>
    <t>Actualizar matriz de cumplimiento legal ambiental</t>
  </si>
  <si>
    <t>Matriz de cumplimiento Legal</t>
  </si>
  <si>
    <t xml:space="preserve">Actividad programada para el tercer trimestre. Sin meta asignada para este periodo. </t>
  </si>
  <si>
    <t>Se realizó la actualización de la matriz legal ambiental para el 2021 y se publica en la página web: https://www.igac.gov.co/es/contenido/sistema-de-gestion-de-ambiental</t>
  </si>
  <si>
    <t>Revisado el enlace citado, se observa que aparece publicada la matriz actualizada de cumplimiento legal ambiental</t>
  </si>
  <si>
    <t>Revisado el link: https://www.igac.gov.co/es/contenido/sistema-de-gestion-de-ambiental, se evidencia el avance reportado.</t>
  </si>
  <si>
    <t>Realizar seguimiento al  cumplimiento legal ambiental.</t>
  </si>
  <si>
    <t xml:space="preserve">Dentro del seguimiento del Plan de Gestión del SGA se contempla el monitoreo del cumplimiento legal ambiental, de manera que al realizar esta actividad trimestralmente, se está realizando también el seguimiento de esta actividad. </t>
  </si>
  <si>
    <t xml:space="preserve">Dentro del seguimiento del Plan de Gestión del SGA se contempla el monitoreo del cumplimiento legal ambiental, de manera que al realizar esta actividad trimestralmente, se está realizando también el seguimiento de esta actividad. Se realizó seguimiento al Plan de trabajo del SGA donde se da cumplimiento al 100% de las actividades programadas. </t>
  </si>
  <si>
    <t>Se observa que el proceso hace seguimiento al  cumplimiento legal ambiental durante el segundo trimestre</t>
  </si>
  <si>
    <t>De acuerdo con las evidencias, se observa que durante el tercer trimestre se realizó seguimiento al  cumplimiento legal ambiental.</t>
  </si>
  <si>
    <t>Se evidencia el cumplimiento en la realización de seguimiento al  cumplimiento legal ambiental.</t>
  </si>
  <si>
    <t xml:space="preserve">De acuerdo a los soportes entregados, plan de trabajo ambiental direcciones territoriales_x000D_
2021, se evidencia el avance reportado._x000D_
</t>
  </si>
  <si>
    <t>Gestión Administrativa</t>
  </si>
  <si>
    <t>Gestión de Inventarios</t>
  </si>
  <si>
    <t>Bienes de consumo y devolutivos registrados en el sistema</t>
  </si>
  <si>
    <t>Consolidar los inventarios de los módulos ERP (SAE y SAI) a nivel nacional, realizar el cierre de movimientos y actualización en la Sede Central (por demanda)</t>
  </si>
  <si>
    <t>Back Up, informes</t>
  </si>
  <si>
    <t>Porcentaje de bienes de consumo y devolutivos registrados en el sistema</t>
  </si>
  <si>
    <t>Durante el trimestre se consolidó los inventarios de los modulos ERP (SAE y SAI) a nivel nacional, se realizó  el cierre de movimientos y actualización en la Sede Central (por demanda)</t>
  </si>
  <si>
    <t>Durante el segundo trimestre se consolidó los inventarios de los modulos ERP (SAE y SAI) a nivel nacional, se realizó  el cierre de movimientos y actualización en la Sede Central (por demanda). Para este periodo se evidencia los back up de los meses de marzo, abril y mayo.</t>
  </si>
  <si>
    <t>Durante el tercer trimestre se consolidó los inventarios de los modulos ERP (SAE y SAI) a nivel nacional, se realizó  el cierre de movimientos y actualización en la Sede Central (por demanda). Para este periodo se evidencia los back up de los meses de julio, agosto y septiembre</t>
  </si>
  <si>
    <t>se revisan evidencias, encontrando afinidad entre las mismas y el producto esperado</t>
  </si>
  <si>
    <t>se verificó el cargue de la evidencia y el reporte del avance</t>
  </si>
  <si>
    <t>De acuerdo con las evidencias suministradas se observa que existe un back up de los bienes de consumo y devolutivos de los meses de enero y febrero, asi como los correos en donde se anuncia el cierre de los movimientos ERO SAE Y SAI de los meses de diciembre, enero, febrero y marzo.</t>
  </si>
  <si>
    <t>Teniendo en cuenta los soportes suministrados se observa la existencia de un back up de los bienes devolutivos en SAI de los meses de marzo, abril y mayo, inventarios realizados en SAE, así como los correos en donde se menciona el cierre de los moviemientos SAE Y SAI de los meses de marzo, abril y mayo.</t>
  </si>
  <si>
    <t>Se verifica ejecución de la actividad con los soportes suministrados (Backup devolutivo SAI, Backup SAE y cierre movimientos módulos ERP SAE y SAI, Backup Consumo correspondientes a julio, agosto y septiembre de 2021)</t>
  </si>
  <si>
    <t xml:space="preserve">Depurar inventario, propiedad planta y equipo, y realizar el levantamiento del mismo. </t>
  </si>
  <si>
    <t>Archivo del inventario físico</t>
  </si>
  <si>
    <t xml:space="preserve">Durante el trimestre evaluado se depuró inventario, propiedad planta y equipo, y se realizó el levantamiento del mismo. </t>
  </si>
  <si>
    <t>De acuerdo con los soportes suministrados y los documentos "INFORME LEVANTAMIENTO DE INVENTARIO CONSUMO" para los meses de enero, febrero y marzo se observa la ejecución de la actividad.</t>
  </si>
  <si>
    <t>Teniendo en cuenta los soportes suministrados y los documentos "INFORME LEVANTAMIENTO DE INVENTARIO BIENES EN BODEGA" para los meses de abril, mayo y junio se observa la ejecución de la actividad.</t>
  </si>
  <si>
    <t>Se observa ejecución de la actividad con los Informes de Levantamiento de Inventarios de Bienes de Consumo correspondientes a los meses de julio, agosto y septiembre de 2021.</t>
  </si>
  <si>
    <t>Plan Anual de Adquisiciones</t>
  </si>
  <si>
    <t>Custodiar y controlar el ingreso y salida de elementos</t>
  </si>
  <si>
    <t>Correos, electrónicos, informes, relación de elementos que ingresan y salen</t>
  </si>
  <si>
    <t>El GIT de Almacen realizó la custodia y el control de ingreso y salida de elementos durante el primer trimestre</t>
  </si>
  <si>
    <t>El GIT de Almacen realizó la custodia y el control de ingreso y salida de elementos durante el segundo trimestre</t>
  </si>
  <si>
    <t>El proceso de gestión de inventario realizó la custodia y el control de ingreso y salida de elementos durante el tercer trimestre</t>
  </si>
  <si>
    <t>Se observa registro de bienes de consumo y devolutivos en el módulos SAE y SAI de los meses de enero, febreo y marzo, por lo que existen evidencias del desarrollo de la actividad.</t>
  </si>
  <si>
    <t>Teniendo en cuenta los soportes suministrados se observa inventario de bienes de consumo en los módulos de SAE y SAI de los meses abril y mayo.</t>
  </si>
  <si>
    <t xml:space="preserve">Se evidencia ejecución de la actividad a través de los reportes SAE y SAI de julio, agosto y septiembre de 2021, reportes de ingreso de bienes de julio y agosto 2021 y el correo electrónico del 06/08/2021 sobre envío de la información de julio 2021 movimientos SAI Sede Central, Boletín Contable y reportes y backup inventarios a nivel nacional, entre otros. </t>
  </si>
  <si>
    <t>Realizar el proceso de bajas de bienes</t>
  </si>
  <si>
    <t>Correos, informes</t>
  </si>
  <si>
    <t>Durante el primer trimestre se realizó el proceso de bajas de bienes</t>
  </si>
  <si>
    <t>El GIT de Almacen realizó durante el segundo trimestre el proceso de bajas de bienes</t>
  </si>
  <si>
    <t>El proceso de gestión de inventario realizó durante el tercer trimestre el proceso de bajas de bienes</t>
  </si>
  <si>
    <t>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t>
  </si>
  <si>
    <t>Teniendo en cuenta los soportes suministrados se observa que se realiza baja de bienes de computadores en sede central por valor de $6.031.254, además se recibe memorando con fecha 15 de abril 2021 dirigido al jefe de la oficina de informática solicitando la baja de licencias, para el mes de abril se realiza tralado a bodega de computadores por valor de $28.121.369, para junio se registra traslado a bodega por valor de $82.236.235, al igual que en mayo traslado por valor de $3.094.776.741, por lo  que existe ejecución de la actividad.</t>
  </si>
  <si>
    <t xml:space="preserve">Se verifica ejecución de la actividad mediante el listado de bienes suceptibles de baja con corte 10/09/2021 y los reportes reintegro de bienes de julio, agosto y septiembre de 2021, entre otros. </t>
  </si>
  <si>
    <t>Elaborar y publicar tips (recomendaciones sencillas y precisas sobre los temas más relevantes).</t>
  </si>
  <si>
    <t>Solicitud de publicación de los tips y/o publicación de los tips</t>
  </si>
  <si>
    <t>El GIT de Almacen publicó 3 tips durante este primer trimestre</t>
  </si>
  <si>
    <t>El GIT de Almacen publicó 2 tips durante el segundo trimestre</t>
  </si>
  <si>
    <t>El proceso de gestión de inventario publicó 2 tips durante el tercer trimestre</t>
  </si>
  <si>
    <t>De acuerdo con las evidencias suministradas el GIT de Almacén envío mediante correos electrónicos de fechas 17, 24 y 26 de marzo tips respecto a los procesos que se encuentran a cargo de esta área.</t>
  </si>
  <si>
    <t>Teniendo en cuenta los soportes suministrados  se presentan dos tips enviados por correo electrónico de fechas 25 y 27 de junio con información de interes del almacén general</t>
  </si>
  <si>
    <t>Se evidencia ejecución mediante los correos electrónicos del 12/07/2021 (se publican 3 tips) y 14/07/2021 (se publican 4 tips).</t>
  </si>
  <si>
    <t>Socialización, capacitación y acompañamiento a las Direcciones Territoriales en los tema de almacén</t>
  </si>
  <si>
    <t>Reuniones, correos electrónicos</t>
  </si>
  <si>
    <t>El GIT de Almacen realizó el acompañamiento a las Direcciones territoriales en los temas de almacen</t>
  </si>
  <si>
    <t>El proceso realizó el acompañamiento a las Direcciones territoriales en los temas de almacen</t>
  </si>
  <si>
    <t xml:space="preserve">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t>
  </si>
  <si>
    <t>Teniendo en cuenta los soportes suministrados se observa acompañamiento realizado durante el trimestre a las Direcciones Territoriales de: Caldas, Atlantico, Tolima y  Norte de Santander.</t>
  </si>
  <si>
    <t>Se observa cumplimiento de la actividad mediante correo del 04/08/2021 sobre habilitación de tercero para DT Tolima, correo 15/09/2021 acompañamiento solicitud de bienes DT Cesar, capacitación 27/07/2021 sobre funcionalidades ERP SAI almacenista DT Caldas, entre otros</t>
  </si>
  <si>
    <t>Gestión de Servicios</t>
  </si>
  <si>
    <t>Fortalecimiento de la Infraestructura Física del IGAC a nivel nacional</t>
  </si>
  <si>
    <t>Mejora Normativa</t>
  </si>
  <si>
    <t>Realizar el acompañamiento a las Direcciones Territoriales en el levantamiento de necesidades de infraestructura física y actualizar el diagnostico de las necesidades de infraestructura física a nivel nacional para la vigencia</t>
  </si>
  <si>
    <t>Correos, formato de diagnostico, listas de asistencia, diagnostico de necesidades a nivel nacional</t>
  </si>
  <si>
    <t xml:space="preserve"> Porcentaje de avance del Plan de Infraestructura Física del IGAC implementado</t>
  </si>
  <si>
    <t>Se realizó el acompañamiento a las Direcciones Territoriales</t>
  </si>
  <si>
    <t>Se evidencian correos electrónicos con el acompañamiento a las Direcciones Territoriales en la atención de necesidades de infraestructura fisica y la actualización del diagnostico de las necesidades de infraestructura fisica.</t>
  </si>
  <si>
    <t xml:space="preserve">Se observa acompañamiento mediante los Informes de Gestión de abril, mayo y junio de 2021, la ficha de Autodiagnóstico NTC6047 de Territoriales, el Informe de Gestión segundo trimstre 2021 e imagenes de la DT Bolívar. </t>
  </si>
  <si>
    <t>Se observa ejecución de la actividad mediante el Informe de Gestión de Agosto 2021.</t>
  </si>
  <si>
    <t>Elaborar el plan de infraestructura para la vigencia</t>
  </si>
  <si>
    <t>Plan de infraestructura</t>
  </si>
  <si>
    <t>Esta actividad se desarrollará en el siguiente trimestre</t>
  </si>
  <si>
    <t>Se elaboró el plan de infraestructura durante el segundo trimestre</t>
  </si>
  <si>
    <t>Sin meta para el trimestre</t>
  </si>
  <si>
    <t>Se verifica ejecución de actividad mediante documentos Plan de Infraestructura mantenimiento sede central 2021, excel de Direcciones Territoriales 2021 y Cronograma actividades infraestrctura 2021.</t>
  </si>
  <si>
    <t>Sin meta para el tercer trimestre.</t>
  </si>
  <si>
    <t>Coordinar y realizar seguimiento al mantenimiento de las sedes planteadas en el proyecto de fortalecimiento de la infraestructura física a nivel nacional.</t>
  </si>
  <si>
    <t>Informe de gestión</t>
  </si>
  <si>
    <t>Se desarrollo informe del proyecto de inversión del primer trimestre.</t>
  </si>
  <si>
    <t>Se desarrollo informe del proyecto de inversión del segundo trimestre.</t>
  </si>
  <si>
    <t>Se desarrollo informe del proyecto de inversión del tercer trimestre.</t>
  </si>
  <si>
    <t>Se evidencia informe del proyecto de inversión del primer trimestre sin firmas. En la programación cuantitativa de la actividad dice que se presentaran 3 informes, pero solo se está presentando un nforme trimestral.</t>
  </si>
  <si>
    <t xml:space="preserve">Se observa el seguimiento realizado por el GIT Servicios Administrativos a través de los Informes de Seguimiento a los Proyectos de Inversión de los meses de abril, mayo, junio de 2021 y de la presentación sobre Proyectos de Inversión Primer Semestre 2021. </t>
  </si>
  <si>
    <t>se observa seguimiento realizado por la dependencia mediante los Informes de Seguimiento Proyectos de Inversión de julio, agosto y septiembre 2021.</t>
  </si>
  <si>
    <t>Coordinar y realizar seguimiento a la  adecuación de las sedes  planteadas en el proyecto de fortalecimiento de la infraestructura física a nivel nacional.</t>
  </si>
  <si>
    <t xml:space="preserve">Se observa ejecución de actividad con la presentación de los Proyectos de Inversión primer semestre 2021 y los Informes de seguimiento proyectos de inversión de abril, mayo y junio 2021. </t>
  </si>
  <si>
    <t xml:space="preserve">Se verifica ejecución a traves de los Seguimientos Proyectos de Inversión de julio, agosto y septiembre de 2021. </t>
  </si>
  <si>
    <t>Coordinar y realizar seguimiento al reforzamiento estructural de las sedes  planteadas en el proyecto de fortalecimiento de la infraestructura física a nivel nacional.</t>
  </si>
  <si>
    <t xml:space="preserve">Se observa seguimiento con Informes de proyectos de Inversión de abril, mayo y junio 2021 así como la presentación de Informe Proyectos de Inversión primer semestre 2021. </t>
  </si>
  <si>
    <t>Se observa ejecución de actividad mediante seguimiento proyectos de inversión del tercer trimestre 2021.</t>
  </si>
  <si>
    <t>Sistema de transporte del IGAC en operación</t>
  </si>
  <si>
    <t>Coordinar y realizar seguimiento a los contratos relacionados con el servicio de transporte y suministros del parque automotor de la entidad.</t>
  </si>
  <si>
    <t xml:space="preserve">Porcentaje de avance plan de seguridad vial Implementado </t>
  </si>
  <si>
    <t>Se realizó seguimiento a los contratos relacionados con el servicio de transporte y suministros del parque automotor de la entidad.</t>
  </si>
  <si>
    <t>Se evidencian seguimientos correspondientes a los meses de enero, febrero y marzo, al contrato numero 23936 DE 2020 de servicio de transporte especial.</t>
  </si>
  <si>
    <t>Se observa seguimiento mediante documentos del 31/04/2021 y 02/06/2021 sobre contrato transporte especial, documento 28/06/2021 seguimiento contrato 247381 de 2021 e Informes sobre Transporte de abril y mayo 2021.</t>
  </si>
  <si>
    <t>Se evidencia seguimiento realizado en el trimestre mediante Informe sistema transporte de julio-agosto y septiembre 2021, factura electrónica de venta Fe587 del 13/09/2021, entre otros soportes.</t>
  </si>
  <si>
    <t>Realizar la atención y seguimiento a las solicitudes de servicios de transporte del parque automotor en la Sede Central.</t>
  </si>
  <si>
    <t>Informe de gestión, muestreo de solicitudes</t>
  </si>
  <si>
    <t>Se atendieron y se realizó seguimiento a las solicitudes de servicios de transporte del parque automotor en la Sede Central.</t>
  </si>
  <si>
    <t>Se evidencian formatos F20603-04/14 Solicitud-Servicio-de- Transporte de los meses de enero y febrero, en los que se evidencia la atención de los servicios prestados, pero no se evidencia el seguimiento realizado.</t>
  </si>
  <si>
    <t>Se verifica seguimiento y atención de servicios de transporte a través del Informe del segundo trimestre 2021 y las muestras de abril, mayo y junio 2021.</t>
  </si>
  <si>
    <t>Se verifica ejecución de la actividad con Informes de julio, agosto y septiembre de 2021</t>
  </si>
  <si>
    <t>Realizar seguimiento al Plan Estratégico de Seguridad Vial</t>
  </si>
  <si>
    <t>Se realizó seguimiento al Plan Estratégico de Seguridad Vial</t>
  </si>
  <si>
    <t xml:space="preserve">Se evidencia seguimiento al Plan Estrategico de Seguridad Vial realizados durante los meses de febrero y marzo. </t>
  </si>
  <si>
    <t>Se observa seguimiento con evidencias registradas de abril, mayo y junio 2021 y reporte de avance.</t>
  </si>
  <si>
    <t>Se verifica seguimiento al Plan de seguridad Vial con los Informes sobre Sistema de Transporte de julio, agosto y septiembre de 2021, entre otros.</t>
  </si>
  <si>
    <t>Listado Maestro de Documentos Actualizados, según cronograma</t>
  </si>
  <si>
    <t>Esta actividad se desarrollará en el tercer trimestre</t>
  </si>
  <si>
    <t>Se establecio cronograma para la actualización de los documentos que se encuentran en el SGI</t>
  </si>
  <si>
    <t>No se registra avance durante el trimestre</t>
  </si>
  <si>
    <t>Meta asignada para ejecutar en el tercer trimestre.</t>
  </si>
  <si>
    <t xml:space="preserve">Se verifica ejecución de la actividad mediante cronograma del 24/09/2021. </t>
  </si>
  <si>
    <t xml:space="preserve">Se realizó el seguimiento a los controles de los riesgos del proceso </t>
  </si>
  <si>
    <t>Se evidencia correo del 14-04-2021 en el que remiten seguimiento del Plan de Acción Anual y de los Riesgos de la Secretaría General.</t>
  </si>
  <si>
    <t>Se realizó ejecución de la actividad mediante cargue de evidencia y reporte de avance.</t>
  </si>
  <si>
    <t>Se verifica ejecución de la actividad con excel planigac Servicios Administrativos y correo en que se remite Planigac y seguimiento Plan Anticorrupción tercer trimestre 2021.</t>
  </si>
  <si>
    <t>Revisar y actualizar el mapa de riesgo del proceso de acuerdo con la política de riesgos aprobada.</t>
  </si>
  <si>
    <t>Esta actividad se desarrollará en el cuarto trimestre</t>
  </si>
  <si>
    <t>No estaba programdo avance para el periodo</t>
  </si>
  <si>
    <t>Sin meta asignada en el segundo trimestre.</t>
  </si>
  <si>
    <t>Realizar las actividades contempladas en el PAA y en el PAAC a cargo del proceso.</t>
  </si>
  <si>
    <t>Se realizó las actividades contempladas en el plan de acción anual y en el plan anticorrupción a cargo del proceso de Gestión de Servicios Administrativos</t>
  </si>
  <si>
    <t>Se evidencian reportes de seguimiento al plan de acción anual y al plan anticorrupción del proceso de Gestión de Servicios Administrativos, igualmente, se evidencia archivo Planigac y archivo Excel de seguimiento al plan anticorrupción.</t>
  </si>
  <si>
    <t>Se observa ejecución de la actividad mediante el cargue de evidencia y reporte del avance (Excel seguimiento segundo trimestre 2021 Plan Anticorrupción y archivo Planigac).</t>
  </si>
  <si>
    <t xml:space="preserve">Se verifica ejecución de la actividad a través de correo sobre envío Planigac Servicios Administrativos y Plan Anticorrupción tercer trimestre 2021 y excel seguimiento Plan Anticorrupcion tercer trimestre, entre otros.  </t>
  </si>
  <si>
    <t>Formular el PAA y del PAAC 2022 del proceso.</t>
  </si>
  <si>
    <t>No hay avance programado para el periodo</t>
  </si>
  <si>
    <t>Sin meta para este trimestre.</t>
  </si>
  <si>
    <t>Implementar oportunidades de mejora relacionadas al cumplimiento del FURAG que apliquen al proceso.</t>
  </si>
  <si>
    <t>Se desarrollo mesa de trabajo con la OAP en la cual se identificaron las acciones de merjoa para el cumpliento del FURAG</t>
  </si>
  <si>
    <t>Sin meta asignada para este trimestre.</t>
  </si>
  <si>
    <t>Se evidencia ejecución de la actividad mediante correo del 29/09/2021 sobre preparación FURAG 2021-2022 de Servicios Administrativos y documento excel.</t>
  </si>
  <si>
    <t>Gestión Catastral</t>
  </si>
  <si>
    <t>Avalúos Comerciales</t>
  </si>
  <si>
    <t xml:space="preserve">Avalúos comerciales elaborados 
</t>
  </si>
  <si>
    <t>Realizar 2.070 avalúos comerciales o la totalidad de los que sean solicitados en caso que sea un número inferior</t>
  </si>
  <si>
    <t xml:space="preserve">Reporte Excel de avalúos </t>
  </si>
  <si>
    <t>En Enero Se entregaron 29 avalúos comerciales, los cuales fueron reportados por Sede Central (13), Santander (7), Caldas (6), Tolima (2) y Sucre (1)._x000D_
En febrero Se entregaron 12 avalúos comerciales, los cuales fueron reportados por Sede Central (10), Meta (1) y Tolima (1)_x000D_
En Marzo Se entregaron 12 avalúos comerciales, los cuales fueron reportados por Sede Central (10) y Meta (2)</t>
  </si>
  <si>
    <t xml:space="preserve">Abril: Para el mes de Abril se entregaron 13 avalúos comerciales, los cuales fueron reportados por Sede Central (8), Norte de Santander (2), Tolima (2) y Meta (1)_x000D_
Mayo: Para el mes de Mayo se entregaron 13 avalúos comerciales, los cuales fueron reportados por Sede Central (10), Cundinamarca (1), Santander (1), y Tolima (1)_x000D_
Junio: Para el mes de Junio se entregaron 41 avalúos comerciales, los cuales fueron reportados por Sede Central (16), Magdalena (8) Meta (7), Cauca (6), y Córdoba (3) y Nariño (1)_x000D_
</t>
  </si>
  <si>
    <t>Julio: 65 avalúos comerciales, los cuales fueron reportados por Sede Central (28), César (20) Tolima (4), Córdoba (3), Quindío (3) Caldas (2), Norte de Santander (2), Santander (1), Nariño (1) y Risaralda (1) Agosto: 102 avalúos comerciales, los cuales fueron reportados por Sede Central (43), César (13), Sucre (11), Nariño (7), Caldas (6), Magdalena (6), Risaralda (5), Bolívar (3) Meta (2), Norte de Santander (2), Cauca (2), Boyacá (1) y Quindío (1). Septiembre: 443 avalúos comerciales, los cuales fueron reportados por Sede Central (374), César (35), Sucre (7), Córdoba (7), Cauca (6), Caldas (4), Tolima (4), Nariño (3), Risaralda (1), Caquetá (1) y Valle del Cauca (1), Nariño (3), Risaralda (1), Caquetá (1) y Valle del Cauca (1).</t>
  </si>
  <si>
    <t>Reportaron los avalúos realizados</t>
  </si>
  <si>
    <t>La subdireccion realiza el reporte de los avalúos realizados</t>
  </si>
  <si>
    <t>El proceso reporta la realización de los avalúos (730) a nivel nacional</t>
  </si>
  <si>
    <t>Se evidencia reporte Excel de avalúos con 53 realizados en el primer trimestre.</t>
  </si>
  <si>
    <t xml:space="preserve">Se evidencia reporte Excel de avalúos con 67 realizados en el segundo trimestre. Nota: se reportaron 120 por el proceso y no corresponde al reporte. </t>
  </si>
  <si>
    <t>Se evidencia reporte Excel de avalúos con 610 realizados en el tercer trimestre. Nota: no cumple con la meta para este trimestre.</t>
  </si>
  <si>
    <t>Implementación módulo de avalúos</t>
  </si>
  <si>
    <t xml:space="preserve">Realizar las especificaciones del módulo de avalúos comerciales </t>
  </si>
  <si>
    <t>Documento de especificaciones</t>
  </si>
  <si>
    <t>Desarrollo e implementación de la herramienta de avalúos</t>
  </si>
  <si>
    <t>Para el proyecto desarrollo del Módulo de Avalúos se presenta borrador y avance de levantamiento de aplicativo a la Subdirección de Catastro donde se sugiere abarcar el proyecto en tres etapas de desarrollo referenciadas en correo soporte. Éste se encuentra en ajustes y correcciones lo anterior con el fin de presentar descripción detallada y correcta al área de sistemas.</t>
  </si>
  <si>
    <t>Julio: De acuerdo a respuesta del área de sistema, para requerimiento de módulo es necesario trabajar en base a herramienta de gestión creada año 2010 por lo cual nos solicitan validar requerimiento teniendo en cuenta antecedente creado y necesidad del GLPI de mayo de 2021. Agosto: Se da por terminada la actividad de acompañamiento en el levantamiento de requerimientos funcionales para el módulo de avalúos con alcance hasta el seguimiento a las solicitudes con registro de contratos y control. Cierre y novedades entregadas a la Dirección de Gestión Catastral</t>
  </si>
  <si>
    <t>En el periodo no hay meta</t>
  </si>
  <si>
    <t>Presentan la programacion y los requerimientos para poner en marcha el modulo de avalúos</t>
  </si>
  <si>
    <t>en éste trimestre finalizan el acompañamiento de requerimientos funcionales para el módulo de avalúos</t>
  </si>
  <si>
    <t>Se evidencia borrador de requerimiento del módulo de avalúos y avance del aplicativo, no se cumple con la meta programada pero se ve un avance para este trimestre.</t>
  </si>
  <si>
    <t>Se evidencia entrega de documentos con especificaciones para del módulo de avalúos y avance del aplicativo.</t>
  </si>
  <si>
    <t xml:space="preserve">Realizar las pruebas del módulo de avalúos comerciales </t>
  </si>
  <si>
    <t>Pruebas realizadas</t>
  </si>
  <si>
    <t>No aplica para el periodo</t>
  </si>
  <si>
    <t>No aplica porque hasta ahora esta en proceso la creacion del modulo</t>
  </si>
  <si>
    <t>Trámites de avalúos</t>
  </si>
  <si>
    <t>Atender el 100% de las solicitudes de impugnación dentro del término de ley</t>
  </si>
  <si>
    <t>No hubo impugnaciones</t>
  </si>
  <si>
    <t xml:space="preserve">Abril: Se atiende de manera oportuna y bajo criterios de ley tres solicitudes de impugnación, dentro del periodo reportado._x000D_
Mayo y Junio: No se reciben solicitudes de impugnaciones durante los meses de mayo y junio._x000D_
</t>
  </si>
  <si>
    <t>Julio, Agosto y Septiembre: No se reciben solicitudes de impugnaciones durante los meses de julio, agosto y septiembre.</t>
  </si>
  <si>
    <t>no hubo impugnaciones, se acepta 1 ejecutado</t>
  </si>
  <si>
    <t>Anexaron las eviadencias del mes de abril respecto a las solicitudes de impugnación</t>
  </si>
  <si>
    <t>No hubo impugnaciones a avalúos</t>
  </si>
  <si>
    <t xml:space="preserve">Se evidencia oficios donde se da respuesta a las impugnaciones recibidas. </t>
  </si>
  <si>
    <t>Prestación del Servicio Catastral por Excepción</t>
  </si>
  <si>
    <t xml:space="preserve">Avalúos IVP elaborados 
</t>
  </si>
  <si>
    <t xml:space="preserve">Realizar 4.921 Avalúos IVP </t>
  </si>
  <si>
    <t>Reporte Word de avalúos IVP</t>
  </si>
  <si>
    <t xml:space="preserve">Julio: Se realizó alistamiento de la información requerida para trabajo de campo, de acuerdo a observaciones del DANE, capacitación para todos los profesionales y personal a cargo_x000D_
Agosto: Se finalizó con los 3.285 puntos visitados, lo que equivale al 66% del trabajo en campo; además se tiene un consolidado del 30% de ofertas de mercado (trabajo de oficina)_x000D_
Septiembre: Se da por terminadas las visitas o trabajo de recolección de la información en campo; se establece cronograma de entrega y gestión administrativa en pro del cumplimiento de objetivos._x000D_
</t>
  </si>
  <si>
    <t>Se realizan a final de año</t>
  </si>
  <si>
    <t>No aplica ya que todavia el DANE esta en proceso de solicitud</t>
  </si>
  <si>
    <t>No se han realizado, preparacion de los insumos para la elaboración</t>
  </si>
  <si>
    <t>Áreas geográficas homogéneas y actualizadas</t>
  </si>
  <si>
    <t>Atender el 100% de las solicitudes de modificación de estudios de ZHF y ZHG, provenientes de las Direcciones Territoriales en un término máximo de 15 días, una vez se encuentre completa la solicitud</t>
  </si>
  <si>
    <t>Solicitudes de ZHFyG atendidas</t>
  </si>
  <si>
    <t>No hubo solicitudes de modificación.</t>
  </si>
  <si>
    <t xml:space="preserve">Abril: Al mes de abril se han radicado tres solicitudes de ZHF y G provenientes de las direcciones territoriales de Norte de Santander (1), Tolima (1), y Meta (1); dos actualizaciones y una modificación respectivamente._x000D_
Mayo y Junio: No se reciben solicitudes de  ZHFy G durante los meses de mayo y junio._x000D_
</t>
  </si>
  <si>
    <t xml:space="preserve">Julio: No se reciben solicitudes de  ZHFy G durante el mes de julio_x000D_
Agosto: Durante el mes de agosto se reciben cuatro solicitudes de ZHFyG, las cuales son entregadas de acuerdo a los protocolos establecidos en la Subdirección de avalúos _x000D_
Septiembre: Para el mes de septiembre se tramitan nueve solicitudes se ZHF y G, de las cuales se aprueban tres, Pasto (Modificación), Popayán (ajuste) y Montenegro (Ajuste)._x000D_
</t>
  </si>
  <si>
    <t>Se acepta 1 aunque no hubo solicitudes</t>
  </si>
  <si>
    <t>Se observan las tres evidencias de los conceptos a las tres territoriales sobre las solicitudes de modificacion de zonas</t>
  </si>
  <si>
    <t>Realizaron el estudio a las solicitudes de modificación de las ZHF y G</t>
  </si>
  <si>
    <t>Se evidencia oficios con los conceptos emitidos en atención a las solicitudes recibidas de actualización o modificación de cambios de zonas homogéneas físicas y geoeconomicas.</t>
  </si>
  <si>
    <t>Se evidencia reporte con las solicitudes recibidas y atendidas de ZHF y G.</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</si>
  <si>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</si>
  <si>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</si>
  <si>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Reporte Excel de tierras</t>
  </si>
  <si>
    <t>Porcentaje de solicitudes y requerimientos atendidos, en el marco de la Política de Reparación Integral a Víctimas y de sentencias de Restitución de Tierras</t>
  </si>
  <si>
    <t>Se contestaron por la Plataforma SIGAC a 31 de marzo 102 oficios, y se trasladó a otros gestores catastrales de 28 correos electrónicos</t>
  </si>
  <si>
    <t xml:space="preserve">Abril: De los 158 oficios reportados se contestaron 153, 101 corresponden a oficios contestados por la plataforma SIGAC y 57 a traslados de oficios que se realizaron por correo electrónico(politicadetierras@igac.gov.co)._x000D_
Mayo: De los 131 oficios reportados se contestaron 126, 71 corresponden a oficios contestados por la plataforma SIGAC y 55 a traslados de oficios que se realizaron por correo electrónico(politicadetierras@igac.gov.co)._x000D_
Junio: De los 129 oficios contestados, 69 corresponden a oficios contestados por la plataforma SIGAC y 60 a traslados de oficios que se realizaron por correo electrónico(politicadetierras@igac.gov.co)._x000D_
</t>
  </si>
  <si>
    <t xml:space="preserve">Julio: De los 187 oficios contestados, 113 corresponden a oficios contestados por la plataforma SIGAC y 74 a traslados de oficios que se realizaron por correo electrónico(politicadetierras@igac.gov.co)._x000D_
Agosto: De los 126 oficios contestados, 18 corresponden a oficios contestados por la plataforma SIGAC y 108 a traslados de oficios que se realizaron por correo electrónico(politicadetierras@igac.gov.co)._x000D_
Septiembre: _x000D_
De los 227  oficios contestados, 126corresponden a oficios contestados por la plataforma SIGAC y 101 a traslados de oficios que se realizaron por correo electrónico(politicadetierras@igac.gov.co)._x000D_
</t>
  </si>
  <si>
    <t>Registraron la relacion de las respuestas</t>
  </si>
  <si>
    <t>Reportan listado con la atencion a las solicitudes a nivel nacional</t>
  </si>
  <si>
    <t>Anexan listado de solicitudes atendidas en materia de regularización</t>
  </si>
  <si>
    <t>Se evidencia reporte Excel del registro de contestaciones y de traslados a otra entidades en el primer trimestre.</t>
  </si>
  <si>
    <t>Se evidencia reporte Excel de los meses de abril, mayo y junio con el registro de contestaciones y de traslados a otra entidades en el segundo trimestre.</t>
  </si>
  <si>
    <t>Se evidencia reporte Excel de los meses de julio, agosto y septiembre con el registro de contestaciones y de traslados a otras entidades en el tercer trimestre.</t>
  </si>
  <si>
    <t xml:space="preserve">Atender el 85% de las solicitudes recibidas para el cumplimiento de la Política de Restitución de Tierras y Ley de Víctimas. </t>
  </si>
  <si>
    <t>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t>
  </si>
  <si>
    <t xml:space="preserve">Abril: Se recibieron 605 requerimientos y se atendieron 479, incluye solicitudes de información etapa administrativa y judicial, suspensión de predios y solicitud de peritajes en etapa judicial._x000D_
Mayo: Se recibieron 528 requerimientos y se atendieron 447, incluye solicitudes de información etapa administrativa y judicial, suspensión de predios y solicitud de peritajes en etapa judicial._x000D_
Junio: Se recibieron 523 requerimientos y se atendieron 587 , incluye solicitudes de información etapa administrativa y judicial, suspensión de predios y solicitud de peritajes en etapa judicial._x000D_
</t>
  </si>
  <si>
    <t>A julio se han recibido 3.378 requerimientos y se han atendido 2.670, Agosto se han recibido 3.780 requerimientos y se han atendido 3.012 y a Septiembre se han recibido 4.472 requerimientos y se han atendido 3.714, incluye solicitudes de información etapa administrativa y judicial, suspensión de predios y solicitud de peritajes en etapa judicial.</t>
  </si>
  <si>
    <t>Registraron la atencion a las solicitudes</t>
  </si>
  <si>
    <t>relacionan cuadro con las solicitudes atendidas a nivel nacional</t>
  </si>
  <si>
    <t>El proceso atendió los requerminetos recibidos dentro de la politica de restitucion de tierras</t>
  </si>
  <si>
    <t>Se evidencia reporte de solicitudes recibidas y atendidas, se observa un cumplimiento de atención de solicitudes del 51,3% que es un porcentaje bajo a lo esperado para el trimestre.</t>
  </si>
  <si>
    <t>Se evidencia reporte de solicitudes recibidas y atendidas, se observa un cumplimiento de atención de solicitudes del 91,36% para el segundo trimestre.</t>
  </si>
  <si>
    <t>Se evidencia reporte de solicitudes recibidas y atendidas, se observa un cumplimiento de atención de solicitudes del 83,05% para el tercer trimestre.</t>
  </si>
  <si>
    <t>Realizar informe mensual de seguimiento al cumplimiento de los autos, medidas cautelares y/o sentencias, proferidos por los juzgados especializados de restitución de tierras, para resguardos indígenas y territorios colectivos de comunidades negras</t>
  </si>
  <si>
    <t>Reporte mensual de seguimiento al cumplimiento de los autos, medidas cautelares y/o sentencias, proferidos por los juzgados especializados de restitución de tierras, para resguardos indígenas y territorios colectivos de comunidades negras</t>
  </si>
  <si>
    <t>Se relacionan los autos, asistencias a consejos directivos de la ANT y tutelas a marzo de 2021</t>
  </si>
  <si>
    <t xml:space="preserve">Abril: Se recibió una admisión de demanda de un proceso de restitución de tierras para un resguardo indígena, se dio respuesta a un requerimiento del juzgado de restitución de tierras de Quibdó y se recibió un requerimiento de seguimiento a una orden proferida por el juzgado Segundo de Restitución de Tierras de Villavicencio._x000D_
Mayo: Se recibieron 3 solicitudes de admisión de demanda para territorios étnicos, se asistió a una audiencia de seguimiento y se dio respuesta a 2 requerimientos judiciales una al Juzgado Primero de Restitución de Tierras de Quibdó y la otra al Tribunal Superior de Restitución de Tierras de Bogotá._x000D_
Junio: Se asistió a 2 audiencias de seguimiento de procesos étnicos una de parte del Juzgado Primero de Restitución de Tierras de Quibdó(Resguardo indígena Embera Cuti) y </t>
  </si>
  <si>
    <t>En julio se asistió al Consejo Directivo de la ANT, en agosto se recibió la admisión de demanda para el resguardo indígena Yarinal San Marcelino y en septiembre se recibió citación a audiencia en octubre para seguimiento del proceso para el Resguardo Indígena de los Ríos Catru,Dubasa y Ancoso.</t>
  </si>
  <si>
    <t>Se evidencia las actividades realizadas</t>
  </si>
  <si>
    <t>Relacionan las actividades atendidas en Resguardos Indigenas/Grupos etcnicos</t>
  </si>
  <si>
    <t>Registran evidencias de lo reportado en el autoseguimiento en cumplimiento de los autos</t>
  </si>
  <si>
    <t>Se evidencia reporte de excel donde se relacionan los autos, asistencias a consejos directivos de la ANT y tutelas a marzo de 2021.</t>
  </si>
  <si>
    <t>Se evidencia reporte de excel donde se relacionan los autos, asistencias a consejos directivos de la ANT y tutelas a junio de 2021.</t>
  </si>
  <si>
    <t>Se evidencia reporte de excel donde se relacionan los autos, asistencias a consejos directivos de la ANT y tutelas del tercer  trimestre de 2021.</t>
  </si>
  <si>
    <t>Área geográfica actualizada catastralmente</t>
  </si>
  <si>
    <t>Realizar la actualización física, jurídica y económica de los municipios del país programados para la vigencia 2021.</t>
  </si>
  <si>
    <t>Resoluciones de cierre</t>
  </si>
  <si>
    <t>Procesos de actualización catastral</t>
  </si>
  <si>
    <t>A marzo re realizó la socialización con las autoridades municipales de los procesos de Popayán y Villavicencio, inicio de trabajo de campo en este último. Acto de apertura de Arauquita y firma de inicio de operador para Boyacá.</t>
  </si>
  <si>
    <t xml:space="preserve">Se realizó la identificación predial en Villavicencio de 52.255 predios, Popayán 33.126, Arauquita 240 predios (suspendido temporalmente por orden público). En los 8 municipios de Boyacá se inició la operación en campo, reconocimiento de 3.529 predios, habilitación de la atención de PQRS a través de canales de atención presencial y virtual, socialización nivel 2 tiene como objetivo la recolección y retroalimentación de información del territorio y el establecimiento de acuerdos para la identificación predial con líderes comunitarios._x000D_
En Rioblanco (Tolima), Guamo y Córdoba (Bolívar) se realizó diagnóstico de la información catastral y análisis de la dinámica inmobiliaria e identificación del perímetro urbano para definir la zona de intervención del IGAC, en conjunto con la ANT._x000D_
</t>
  </si>
  <si>
    <t>Villavicencio cambio de sectores e incremento en 6.000 predios genero un atraso en 45 días y metas, Popayán atraso de 45 días por paro y 3 meses por no tener internet en la sede, el proyecto trabajó con 16 personas menos por 5 meses,Arauquita se retomó el 20/09/2021, Boyacá está en el 10% debido a que fue necesario volver a grabar los predios reconocidos a la fecha,se completó 100% el municipio de Córdoba,Ricaurte atrasado por intermitencia en el servicio de internet, Gachancipá en alistamiento de insumos y capacitación de personal,San Carlos contrató personal pendiente coordinador de proyecto,Tebaida y Villarrica no han comenzado. Es de anotar que la proyección inicial se realizó con solo 4 proyecto de actualización, a la fecha hay 9 y 5 en proceso.</t>
  </si>
  <si>
    <t>Se verifico las actividades reportadas</t>
  </si>
  <si>
    <t>Se evidencia el seguimiento realizado a los procesos de actualizacion que están en proceso</t>
  </si>
  <si>
    <t>Registran el seguimiento a los procesos de actualización catastral que se vienen desarrollando</t>
  </si>
  <si>
    <t>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t>
  </si>
  <si>
    <t>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t>
  </si>
  <si>
    <t>Trámites de conservación catastral</t>
  </si>
  <si>
    <t>Realizar como mínimo 448.209  trámites de conservación catastral</t>
  </si>
  <si>
    <t>Reporte Excel de conservación</t>
  </si>
  <si>
    <t>Número de trámites de conservación catastral</t>
  </si>
  <si>
    <t>En enero 6.158, en febrero 37.156 y en marzo se realizaron 34.219 trámites de conservación, para un total acumulado de 77.533 trámites, que corresponden al 17,30% de la meta anual.</t>
  </si>
  <si>
    <t xml:space="preserve">Abril: En el mes de abril se realizaron 36.533 trámites de conservación, para un total acumulado de 114.066 trámites, que corresponden al 25,45% de la meta anual._x000D_
Mayo: En el mes de mayo se realizaron 36.622 trámites de conservación, para un total acumulado de 150.688 trámites, que corresponden al 33,62% de la meta anual._x000D_
Junio: En el mes de junio se realizaron 35.763 trámites de conservación, para un total acumulado de 186.451 trámites, que corresponden al 41,60% de la meta anual._x000D_
</t>
  </si>
  <si>
    <t xml:space="preserve">Julio: En el mes de julio se realizaron 69.581 trámites de conservación, para un total acumulado de 256.032 trámites, que corresponden al 57,12% de la meta anual. _x000D_
Agosto: En el mes de agosto se realizaron 9.674 trámites de conservación, para un total acumulado de 265.706 trámites, que corresponden al 59,28% de la meta anual. _x000D_
Septiembre: En el mes de septiembre se realizaron 20.764 trámites de conservación, para un total acumulado de 286.470 trámites, que corresponden al 64% de la meta anual. _x000D_
</t>
  </si>
  <si>
    <t>Aunque no se cumplio con la meta se espera se cumpla en el siguiente trimestre</t>
  </si>
  <si>
    <t>Se observa en cuadro en evidencias el desarrollo de las metas de conservacion por DT</t>
  </si>
  <si>
    <t>Reporte por territorial de los tramites de conservacion catastral a septiembre 2021</t>
  </si>
  <si>
    <t>Se evidencia reporte Excel de tramites, donde se llevan 77.533 de una meta de 90.000 para el trimestre, por lo tanto, se observa un avance de 86,14 % del primer trimestre.</t>
  </si>
  <si>
    <t>Se evidencia reporte Excel de tramites, donde se realizaron 108.918 de una meta de 119.403 para el trimestre, por lo tanto, se observa un cumplimiento de 91,21 % de la meta del segundo trimestre. Nota: la cifra ejecutada está mal reportada.</t>
  </si>
  <si>
    <t>Se evidencia reporte Excel de trámites, donde se realizaron 100.019 de una meta de 119.403 para el trimestre, por lo tanto, se observa un cumplimiento de 83,76% de la meta del tercer trimestre. Nota: la cifra ejecutada está mal reportada</t>
  </si>
  <si>
    <t>Suministro y disposición de información catastral actualizada</t>
  </si>
  <si>
    <t>Realizar la consolidación y disposición de información catastral actualizada de forma mensual</t>
  </si>
  <si>
    <t>Reporte del Geoportal</t>
  </si>
  <si>
    <t>Disposición de información catastral actualizada</t>
  </si>
  <si>
    <t>Para febrero se publicó la información en las páginas web geoportal y datos abiertos la información del componente alfanumérico y geográfico correspondiente a los meses de enero y febrero.</t>
  </si>
  <si>
    <t xml:space="preserve">Abril: Para el mes de abril se actualizó la información del geoportal y datos abiertos de acuerdo a la meta establecida._x000D_
Mayo: Para el mes de mayo se actualizó la información del geoportal y datos abiertos de acuerdo a la meta establecida._x000D_
Junio: En  el  mes de junio  la entrega de la  información catastral en el componente geográfico y alfanumérico para el Geoportal y Datos Abiertos, no se realizó de la forma habitual, ya que la publicación para el presente mes se enfoca a la validación y entrega de datos para el portal COLOMBIA EN MAPAS, para lo cual el GIT de la Administración de la Información Catastral junto con la OIT, ha venido realizado mesas de trabajo con el fin de hacer las respectivas configuraciones que se adapten a esta nueva plataforma._x000D_
</t>
  </si>
  <si>
    <t xml:space="preserve">Julio: Para el mes de julio se actualizó la información del geoportal y datos abiertos de acuerdo con la meta establecida._x000D_
Agosto: Para el mes de AGOSTO se actualizó la información del geoportal y datos abiertos de acuerdo a la meta establecida._x000D_
Septiembre: Para el mes de SEPTIEMBRE se actualizó la información del _x000D_
geoportal y datos abiertos de acuerdo a la meta establecida. Adicionalmente se entregara la información para el portal Colombia en Mapas._x000D_
</t>
  </si>
  <si>
    <t>registraron las publicaciones</t>
  </si>
  <si>
    <t>Registran la entrega de la informacion catastral a traves de Geoportal y datos abiertos de abril y mayo, junio no se realizo de acuerdo a lo que reportan</t>
  </si>
  <si>
    <t>actualización y disposicion de la informacion en el geoportal</t>
  </si>
  <si>
    <t>Se evidencia reporte de cargue de información de los meses de enero y febrero.</t>
  </si>
  <si>
    <t>Se evidencia correos donde se envía la información para su posterior cargue de la información de los meses de abril y mayo.</t>
  </si>
  <si>
    <t>Se evidencia correos donde se envía la información para su posterior cargue de la información de los meses de julio, agosto y septiembre.</t>
  </si>
  <si>
    <t>Formación, Actualización y Conservación Catastral</t>
  </si>
  <si>
    <t>Crédito de banca multilateral implementado</t>
  </si>
  <si>
    <t>Actualización del área geográfica actualizada</t>
  </si>
  <si>
    <t xml:space="preserve">Adelantar los procesos de contratación financiados por la banca multilateral para la intervención de los municipios definidos en la vigencia 2021 </t>
  </si>
  <si>
    <t>Implementación del proyecto de Catastro Multipropósito, en el marco del crédito de la banca multilateral</t>
  </si>
  <si>
    <t>Se hicieron entrevistas a candidatos de perfiles calidad en campo,supervisión financiera,gerente BID,supervisión jurídica,coordinador operativo,estructurador de calidad.Con los consultores individuales se suscribió contrato del profesional experto catastral con acta inicio 23/06/2021.Respecto a la contratación del operador catastral para adelantar la actualización de 28 municipios priorizados para 2021, el 11/06/2021 se cerró el término para envío de las cotizaciones. Con dicha información se concluyó que el presupuesto para cada contrato es para BM$35.088.220.003 y BID$23.610.620.573.En ese sentido se adelanta el proceso de ajuste final a los TDR para poder iniciar el proceso de contratación.Se inició trámite de solicitud de vigencias futuras para garantizar el presupuesto para ejecución.</t>
  </si>
  <si>
    <t>Julio suscribieron 4 contratos de consultores individuales que apoyarán el seguimiento a los contratos de operadores catastrales que harán la actualización en los municipios priorizados. Agosto suscribieron 2 contratos de consultores individuales, otro para realizar recomendaciones y proponer ajustes al Documento Metodológico para la Participación de las comunidades Negras, Afrocolombianas, Raizales y Palenqueras en la implementación del Catastro Multipropósito. 7 procesos pendientes de revisar los TDR por la Unidad de Gestión. Respecto a contratación de operador catastral, la Dirección de Gestión Catastral realizó ajustes a los términos de referencia y está ajustando el estudio de mercado. Septiembre suscribieron contrato de un profesional para el aseguramiento de la calidad en campo.</t>
  </si>
  <si>
    <t>Aunque no se pueden leer bien las evidencias, se consta de que realizaron ese proceso para la contratación dentro del credito BID y Banca Mundial</t>
  </si>
  <si>
    <t>De acuerdo a los registros realizaron un contrato dentro de los procesos financiados por la banca multilateral</t>
  </si>
  <si>
    <t xml:space="preserve">Se evidencia entrevistas para la selección de los diferentes perfiles que se necesitan para la intervención de los municipios definidos en la vigencia 2021 financiados por la banca multilateral. Se observa el acta de inicio del profesional experto catastral. Se observa la solicitud de cotizaciones para prestación de servicios de operadores. </t>
  </si>
  <si>
    <t>Se evidencia actas de inicio y pantallazos de secop de las personas que son contratadas en marco de la banca multilateral.</t>
  </si>
  <si>
    <t>Resoluciones publicadas</t>
  </si>
  <si>
    <t>Afianzar al IGAC como máxima autoridad reguladora de los temas de su competencia</t>
  </si>
  <si>
    <t>Máxima autoridad reguladora</t>
  </si>
  <si>
    <t xml:space="preserve">Elaborar el proyecto de resolución de modificación de la resolución 070 de 2011 </t>
  </si>
  <si>
    <t>Resolución</t>
  </si>
  <si>
    <t>Socialización y publicación de la resolución</t>
  </si>
  <si>
    <t>Se avanzó en los ajustes propuestos por los gestores catastrales y se consolidó una nueva versión para revisión de jurídica.</t>
  </si>
  <si>
    <t>Se elaboró proyecto de resolución que derogará la Resolución 070 de 20211. Se socializó con los funcionarios y contratistas de la sede central y las Direcciones Territoriales. Se realizaron ajustes con base en observaciones. Se realizó presentación del proyecto de resolución al Comité Técnico Asesor para la Gestión Catastral y se realizaron los ajustes a las observaciones presentadas por el Comité Técnico Asesor para la Gestión Catastral.</t>
  </si>
  <si>
    <t xml:space="preserve">Julio: Se publicó el proyecto de resolución en la página del instituto para observaciones y comentarios de la ciudadanía con plazo al 30 de julio._x000D_
_x000D_
Agosto: Se publicó el 19 de agosto de 2021 _x000D_
</t>
  </si>
  <si>
    <t>Registraron el borrador de la reglamentacion tecnica para la formacion y actualizacion, conservacion, difusion catastral</t>
  </si>
  <si>
    <t>En las evidencias anexan la version ajustada de la resolucion 70</t>
  </si>
  <si>
    <t>se publicó y se expidio la 1149 de agosto</t>
  </si>
  <si>
    <t xml:space="preserve">Se observa borrador de modificación de la resolución 070 de 2011.
</t>
  </si>
  <si>
    <t xml:space="preserve"> Se evidencia proyecto de resolución con ajustes realizados.</t>
  </si>
  <si>
    <t>Se publicó y se expidio la resolucion 1149 de agosto</t>
  </si>
  <si>
    <t xml:space="preserve">Elaborar el proyecto de resolución de modificación de la resolución 643 de 2018 </t>
  </si>
  <si>
    <t>Subdirección de  Proyectos</t>
  </si>
  <si>
    <t xml:space="preserve">Se diseñó cronograma, se identificó que se requiere actualizar o modificar la resolución 193 de 2014, razón por la cual se generó cronograma específico para dicha resolución._x000D_
En este sentido el avance de la resolución 643 de 2018 se encuentra en un 20%, hasta revisión normativa y Verificación de vigencia y aplicabilidad del articulado, y se requiere que se expida la actualización de la modificación o actualización de la resolución 193 de 2014._x000D_
El avance de la resolución 193 de 2014 se encuentra en un 30%, hasta proyección de borrador del articulado propuesto._x000D_
</t>
  </si>
  <si>
    <t>En el marco de la revisión y posible actualización del anexo 2 de la resolución IGAC 643 de 2018, se identificó la necesidad de actualizar la resolución 193 de 2014 previo a las posibles modificaciones que se puedan surtir en la resolución 643 de 2018. Se remitió el borrador de la propuesta de la actualización de la resolución 193 de 2014, posterior a la validación que se realizó con funcionarios de Dirección de Gestión Catastral.Esta resolución, en consonancia con las normas vigentes debe ser puesta en conocimiento del público en general y del comité técnico asesor previo a su expedición.En relación con la actualización del anexo 2, refiere a especificaciones de levantamiento topográfico planimétrico, siendo pertinentes a dirección Gestión de Información Geográfica, Sub. Cartografía geode</t>
  </si>
  <si>
    <t>Se observa la realizacion de los avances en la modificacion de la resolucion 643 y 193</t>
  </si>
  <si>
    <t>El proceso ha realizado los pasos para la modificación de la resolución y ser expuesta al publico</t>
  </si>
  <si>
    <t>Se evidencia el avance en el cronograma propuesto para la realización de las modificaciones a las resoluciones 193 y 643, al igual se observa el avance en los borradores de modificación.</t>
  </si>
  <si>
    <t>Se evidencia borrador de resolución Nota: no se avala avance hasta que no se encuentre publicada</t>
  </si>
  <si>
    <t>Sistema de información nacional de catastro multipropósito</t>
  </si>
  <si>
    <t xml:space="preserve">Fortalecer los recursos técnicos y tecnológicos para la modernización institucional </t>
  </si>
  <si>
    <t>Implementación del SINIC (sistema de información nacional de catastro multipropósito)</t>
  </si>
  <si>
    <t>Realizar las especificaciones funcionales del SINIC</t>
  </si>
  <si>
    <t>Desarrollo e implementación del SINIC</t>
  </si>
  <si>
    <t xml:space="preserve">Se revisó por parte de la Oficina de Tecnología, Dirección General, Subdirección de Catastro y Bancos el documento levantado por el Departamento Nacional de Planeación que contiene la lógica de lo que espera de la herramienta y se solicitaron los ajustes pertinentes._x000D_
_x000D_
Se realizó la planificación del cronograma y se iniciaron las reuniones de entendimiento con OIT._x000D_
</t>
  </si>
  <si>
    <t>se revisó con OIT que la base de datos debe encontrarse alineado con el modelo LADM_COL, para el caso de actualización el modelo de levantamiento y para conservación el modelo catastro-registro.Agosto:Se identificó que debe realizarse un diagnóstico al modelo LADM_COL y cómo aterrizarse al modelo del sistema de tal forma que sea conforme a lo requerido y permita recibir la información de actualización y conservación. El cual se realizará en septiembre para SINIC y SNC.Septiembre: Se da inicio a la construcción del modelo del SINIC, se inician mesas de trabajo entre Dirección de Regulación y Habilitación y Dirección de Gestión Catastral para definir los datos a solicitar a los gestores y requerimientos del SINIC</t>
  </si>
  <si>
    <t>Se observa en las evidencias el cronograma y las actividades realizadas para los ajustes</t>
  </si>
  <si>
    <t>han venido trabajando en el modelo SINIC para recibir propuestas y obsrvaciones</t>
  </si>
  <si>
    <t>Para este periodo no existe meta asignada</t>
  </si>
  <si>
    <t>Se evidencia cronograma de actividades y presentación Mapeo de Atributos CICA y GDB a modelo de Levantamiento Catastral para Construcción de ETLs. Nota: no se observa avance en la actividad.</t>
  </si>
  <si>
    <t>Se evidencia modelo de datos SINIC y se han venido realizando mesas de trabajo. Nota: no se presenta avance en esta actividad.</t>
  </si>
  <si>
    <t>Realizar las pruebas del SINIC</t>
  </si>
  <si>
    <t>Se está a la espera de tener las especificaciones funcionales del SINIC</t>
  </si>
  <si>
    <t>no hay avance respecto a la programacion</t>
  </si>
  <si>
    <t>No se presenta avance en esta actividad.</t>
  </si>
  <si>
    <t>Sistema nacional catastral</t>
  </si>
  <si>
    <t>Implementación del nuevo SNC (sistema nacional catastral)</t>
  </si>
  <si>
    <t>Realizar las especificaciones funcionales del SNC</t>
  </si>
  <si>
    <t>Desarrollo e implementación de SNC</t>
  </si>
  <si>
    <t>Se avanzó en la especificación de mutaciones masivas y en la épica del flujo de conservación.</t>
  </si>
  <si>
    <t xml:space="preserve">Se socializó por parte de la directora general del Instituto, tanto al BID como al Banco Mundial, el modelo general del flujo de la información, en el que se aclara las diferencias entre el SNC, el SINIC y el RDM. Se realizó la determinación de historias de usuario para el desarrollo de una funcionalidad que permita identificación de cambios en la base catastral teniendo como referencia la información registral, realizando validaciones, cruces y aplicaciones de cambios en el SNC, las cuales se están validando con la OIT_x000D_
Se realizó la homologación del modelo LADM y SNC _x000D_
En el segundo trimestre se identificaron nuevos componentes para esta actividad._x000D_
</t>
  </si>
  <si>
    <t xml:space="preserve">Se realizaron mesas de entendimiento técnico con la Dirección de tecnología de los siguientes requerimientos: _x000D_
1- Método auto declarativo 2- Protocolo único que permita cruzar las bases de datos de SNR y el IGAC a través de llaves únicas previamente definidas (ej. matricula inmobiliaria). 3- ETL Actualización catastral con enfoque multipropósito. Teniendo en cuenta que se construirá un nuevo SNC, se genera mapeo macroprocesos de actualización y conservación catastral y se identifican los actores que participaran en el levantamiento._x000D_
_x000D_
Se inicia el levantamiento de información de los requerimientos: 1- Publicaciones en diario oficial 2- Control de calidad operadores 3- Apertura del proceso de actualización/formación catastral_x000D_
</t>
  </si>
  <si>
    <t>Anexaron lo correspondiente al avance</t>
  </si>
  <si>
    <t>Requerimientos y cronograma en evidencias</t>
  </si>
  <si>
    <t>Realizaron actividades para el avance en las especificaciones funcionales del SNC pero no hubo ejecucion en el avance</t>
  </si>
  <si>
    <t>Se evidencia avance con documento de épicas de tramites catastrales.</t>
  </si>
  <si>
    <t xml:space="preserve">Se evidencia documentos en el avance de las especificaciones funcionales del SNC.Nota:para este trimestre se debio tenerel documento definitivo con las especificaciones </t>
  </si>
  <si>
    <t>Realizaron actividades para el avance en las especificaciones funcionales del SNC pero no hubo avance de esta actividad.</t>
  </si>
  <si>
    <t>Puesta en marcha del sistema de información  nacional de catastro</t>
  </si>
  <si>
    <t>Realizar las pruebas del SNC</t>
  </si>
  <si>
    <t>Se está a la espera de tener las especificaciones funcionales del SNC.</t>
  </si>
  <si>
    <t>Se está a la espera de tener las especificaciones funcionales del SNC</t>
  </si>
  <si>
    <t>no aplica para este trimestre. no se ha ejecutado ninguna meta, se espera que para el ultimo trimestre se ejecute toda la meta</t>
  </si>
  <si>
    <t>No existe avance para esta actividad.</t>
  </si>
  <si>
    <t>Procedimientos en Word</t>
  </si>
  <si>
    <t>número</t>
  </si>
  <si>
    <t>Actualización, implementación y seguimiento de las actividades de MIPG</t>
  </si>
  <si>
    <t>Meta programada para los dos últimos trimestres</t>
  </si>
  <si>
    <t>Se está actualizando los procedimientos de Conservación Catastral y de elaboración de ZFHyG</t>
  </si>
  <si>
    <t>no hay actualizaciones a la fecha</t>
  </si>
  <si>
    <t xml:space="preserve">PLANIGAC </t>
  </si>
  <si>
    <t>Se realizó seguimiento al primer trimestre de los riesgos establecidos para la Subdirección.</t>
  </si>
  <si>
    <t>Se realizó seguimiento al Segundo trimestre de los riesgos establecidos para la Subdirección.</t>
  </si>
  <si>
    <t>Se realizó seguimiento al Tercer trimestre de los riesgos establecidos para la Dirección.</t>
  </si>
  <si>
    <t>el seguimiento lo hicieron en la plataforma de riesgos</t>
  </si>
  <si>
    <t>se direcciona al seguimiento de PLanner de riesgos</t>
  </si>
  <si>
    <t>la direccion de gestión catastral realizó el seguimiento al tercer trimestre a los riesgos establecidos para el proceso</t>
  </si>
  <si>
    <t>Se cargan evidencias en PLANIGAC</t>
  </si>
  <si>
    <t>Realizar reporte a los Producto, Trabajo y/o Servicio no Conforme del proceso.</t>
  </si>
  <si>
    <t>Formato de identificación y control de PTS</t>
  </si>
  <si>
    <t>Índice de Desempeño Institucional (IDI)</t>
  </si>
  <si>
    <t>Se hizo seguimiento al PTS No Conforme que se presentó para el primer trimestre de 2021, se adjunta como evidencias correos y matriz de PTS No Conforme</t>
  </si>
  <si>
    <t xml:space="preserve">Se hizo seguimiento al PTS No Conforme que se presentó para el segundo trimestre de 2021, se adjunta como evidencias correos y matriz de PTS No Conforme </t>
  </si>
  <si>
    <t xml:space="preserve">Se hizo seguimiento al PTS No Conforme que se presentó para el tercer trimestre de 2021, se adjunta como evidencias correos y cuadro resumen </t>
  </si>
  <si>
    <t>Registraron el seguimiento a nivel nacional de los productos no conformes</t>
  </si>
  <si>
    <t xml:space="preserve">Realizaron el cargue de evidencias por territorial de producto no conforme </t>
  </si>
  <si>
    <t>la direccion de gestión catastral realizó el seguimiento al tercer trimestre al Producto, Trabajo y/o Servicio no Conforme del proceso, anexando las evidencias correspondientes</t>
  </si>
  <si>
    <t>Se evidencias correos y matriz de PTS No Conforme</t>
  </si>
  <si>
    <t>Gestión Comercial</t>
  </si>
  <si>
    <t xml:space="preserve">Plan de Mercadeo Formulado e implementado </t>
  </si>
  <si>
    <t>Garantizar la autosostenibilidad del Instituto por medio de estrategias de mercadeo y comercialización, orientadas a fortalecer la venta de productos y servicios de la entidad.</t>
  </si>
  <si>
    <t xml:space="preserve">Planeación Institucional </t>
  </si>
  <si>
    <t xml:space="preserve">Formular el plan de Mercadeo </t>
  </si>
  <si>
    <t xml:space="preserve">Documento Plan de Mercadeo formulado y aprobado por la alta gerencia. </t>
  </si>
  <si>
    <t xml:space="preserve">Oficina Comercial </t>
  </si>
  <si>
    <t xml:space="preserve">Número </t>
  </si>
  <si>
    <t>Plan de Mercadeo formulado</t>
  </si>
  <si>
    <t>Sin meta asignada para el trimestre</t>
  </si>
  <si>
    <t xml:space="preserve">Información y Comunicación </t>
  </si>
  <si>
    <t>Transparencia, acceso a la información pública y Lucha contra la Corrupción.</t>
  </si>
  <si>
    <t>Actualizar el portafolio de productos y Servicios, alineado con el enfoque estratégico.</t>
  </si>
  <si>
    <t xml:space="preserve">Documento portafolio de productos y/o servicios aprobado por las áreas misionales.  Resolución de precios actualizada 2021. </t>
  </si>
  <si>
    <t xml:space="preserve">Informes de avance en la implementación del plan de mercadeo </t>
  </si>
  <si>
    <t xml:space="preserve">Se realizó la actualización del portafolio de productos y servicios, así como el componente de precios, expedidos a través de la resolución 481 de 2021, de acuerdo con el incremento del IPC 1,61% para la actual vigencia. </t>
  </si>
  <si>
    <t>De acuerdo con las evidencias suministradas, " Cátalogo bienes y servicios 2021" y resolución de actualización de precios se observa el desarrollo de la actividad.</t>
  </si>
  <si>
    <t xml:space="preserve">Servicio al ciudadano </t>
  </si>
  <si>
    <t xml:space="preserve">Gestionar las relaciones comerciales a través de las solicitudes que llegan de los diferentes grupos de interés publico y/o privados. . </t>
  </si>
  <si>
    <t xml:space="preserve">Actas de reunión - Llamadas telefónicas - Correos electrónicos enviados - Propuestas Técnicas y Económicas. </t>
  </si>
  <si>
    <t xml:space="preserve">Se respondieron las solicitudes realizadas por los clientes y/o grupos de interés públicos y privados, así como las remitidas por las diferentes dependencias del IGAC, por medio de correos electrónicos, llamadas telefónicas brindando la información en oportunidad. </t>
  </si>
  <si>
    <t>De acuerdo con las evidencias suministradas, "Gestionar relaciones comerciales" se presentan las actividades desarrolladas para el fortalecimiento de las acciones comerciales con diferentes grupos de interes e instituciones.</t>
  </si>
  <si>
    <t>Tramitar la realización y envió de propuestas técnico económicas.</t>
  </si>
  <si>
    <t xml:space="preserve">Propuestas técnico economicas realizadas y enviadas. Reporte de correos remitidos a los futuros aliados estratégicos. </t>
  </si>
  <si>
    <t xml:space="preserve">Se enviaron las propuestas técnico económicas y cotizaciones de los siguientes productos o servicios: A.  Actualización Catastral: 49 propuestas B. Conservación Catastral: 36 propuestas. C.  Información catastral: 27 Propuestas. </t>
  </si>
  <si>
    <t>De acuerdo con las evidencias suministradas, "Tramitar la realización y envió de propuestas técnico económicas" se osbserva el envío de diferentes propuestas.</t>
  </si>
  <si>
    <t xml:space="preserve">Brindar asistencia técnica comercial en la negociación con los aliados estratégicos a nivel nacional. (Áreas misionales, Direcciones Territoriales). 
</t>
  </si>
  <si>
    <t xml:space="preserve">Planillas de asistencia - Actas de reunión - Llamadas telefónicas - Correos electrónicos enviados.  </t>
  </si>
  <si>
    <t xml:space="preserve">Porcentaje </t>
  </si>
  <si>
    <t>Se hizo acompañamiento técnico  y socialización del proceso comercial informando el paso a paso  de los requisitos para suscripción de contratos para los diferentes procesos tales como: actualización, conservación, información catastral, servicios de laboratorio de suelos, entre otros</t>
  </si>
  <si>
    <t>Las evidencias suminitradas no corresponden al trimestre evaluado.</t>
  </si>
  <si>
    <t xml:space="preserve">Realizar mesas de trabajo con las áreas misionales para generar propuestas de valor frente a la gestión comercial. (procesos, personas, técnologia, servicio).  
</t>
  </si>
  <si>
    <t xml:space="preserve">Acta de reuniónes.  Planillas de asistencia - Actas de reunión - Llamadas telefónicas - Correos electrónicos enviados.  </t>
  </si>
  <si>
    <t>Se realizaron reuniones de trabajo con las diferentes dependencias del Instituto y direcciones territoriales brindando información técnica, suministrando documentos,  socialización de procedimientos.</t>
  </si>
  <si>
    <t>De acuerdo con las evidencias suministradas, "Realizxar mesas de trabajo con las áreas misionales" se observa ue se desarrollaron mesas de trabajo en el mes de agosto y septiembre.</t>
  </si>
  <si>
    <t xml:space="preserve">Gobierno Digital </t>
  </si>
  <si>
    <t>Actualizar y/o mantener los productos de la tienda virtual para la venta  de productos y servicios en línea.</t>
  </si>
  <si>
    <t xml:space="preserve">Reporte de actualización de los productos y/o servicios, asi como el seguimiento a las solicitudes de los clientes. 
Movimientos de inventario de nuevas publicaciones cargadas a 
tienda virtual. </t>
  </si>
  <si>
    <t>Se realizaron las actualizaciones de publicaciones de acuerdo con el inventario de productos de la tienda virtual.</t>
  </si>
  <si>
    <t>De acuerdo con las evidencias suministradas,  "Actualizar mantener los productos de la tienda virtual" se observa que durante los meses de julio, agosto y septiembre se han ido actualizando los productos.</t>
  </si>
  <si>
    <t xml:space="preserve">Evaluación de resultados </t>
  </si>
  <si>
    <t xml:space="preserve">Seguimiento y evaluacion del desempeño institucional </t>
  </si>
  <si>
    <t xml:space="preserve">Realizar seguimiento al cumplimiento de la meta de ingresos a nivel nacional. </t>
  </si>
  <si>
    <t xml:space="preserve">Reportes y/o análisis del comportamiento de las ventas - Reportes SIIF mensuales. Reportes del Seguimiento en Comités con la Alta Gerencia. </t>
  </si>
  <si>
    <t>Informes de seguimiento al cumplimiento de la meta de ingresos del Instituto</t>
  </si>
  <si>
    <t xml:space="preserve">Producto </t>
  </si>
  <si>
    <t>Se realizaron los seguimientos sobre el cumplimiento de la meta de ingresos, se actualizó el archivo de comité reducido y gráficos con información del periodo, con  corte al último informe correspondiente al mes de agosto de 2021.</t>
  </si>
  <si>
    <t>De acuerdo con las evidencias suministradas, "Ingresos SIIF Enero- Agosto" " Realizar Seguimiento a la meta de ingresos" se observa que durante los meses de julio, agosto y septiembre se realiza análisis y revisión de las metas de ingresos y su cumplimiento</t>
  </si>
  <si>
    <t>Implementar una (1) encuesta para medir el índice de satisfacción del cliente.</t>
  </si>
  <si>
    <t xml:space="preserve">Resultados de las encuestas y analisis de las mismas.  Correos eletrónicos y/o links de las encuestas enviadas. </t>
  </si>
  <si>
    <t xml:space="preserve">Medición del índice de satisfacción del cliente.  </t>
  </si>
  <si>
    <t xml:space="preserve">Eficacia </t>
  </si>
  <si>
    <t>Se proyectó encuesta en google forms y se remitió mediante correo electrónico a las diferentes entidades con las que tenemos relación comercial.</t>
  </si>
  <si>
    <t>De acuerdo con las evidencias suministradas, "Implementar encuesta indice satisfacción al cliente" se observa que durante el mes de septiembre se enviaron 22 encuestas a diferentes entidades con las que tiene relación el Instituto.</t>
  </si>
  <si>
    <t xml:space="preserve">Diseñar e implementar un (1) plan de mejora frente a los resultados de la medición de satisfacción del cliente. </t>
  </si>
  <si>
    <t xml:space="preserve">Plan de mejora diseñado y aprobado. </t>
  </si>
  <si>
    <t>Sin meta asignada para el trimestre.</t>
  </si>
  <si>
    <t>Implementar políticas y acciones enfocadas en el fortalecimiento institucional y la arquitectura de procesos como pilar estratégico del Institutocional</t>
  </si>
  <si>
    <t xml:space="preserve">Publicación de la documentacion actualizada del proceso. </t>
  </si>
  <si>
    <t>El pasado 22 de septiembre se estableció con la OAP el cronograma de actualización documental para el proceso comercial el cual se adjunta.</t>
  </si>
  <si>
    <t>De acuerdo con las evidencias suministradas, "Cronograma gestión Comercial" se observa que se establecen fechas para la actualización de los documentos.</t>
  </si>
  <si>
    <t>Reportes de segumiento, actas, correos, documento de implementación del plan anticorrupción.</t>
  </si>
  <si>
    <t>el proceso de Gestión Comercial no tiene a cargo actividades en el Plan Anticorrupción y Atención al Ciudadano, el seguimiento al Plan de Acción se realiza mediante el aplicativo PLANIGAC.</t>
  </si>
  <si>
    <t>No se presentan evidencias del desarrollo de la actividad.</t>
  </si>
  <si>
    <t>Identificar las acciones de mejora relacionadas al cumplimiento del FURAG que apliquen al proceso.</t>
  </si>
  <si>
    <t>Reportes, informes de las acciones de mejora implementadas.</t>
  </si>
  <si>
    <t>Esta actividad no está programada para el trimestre, sin embargo se anexa correo donde se confirma que el proceso de Gestión Comercial no tiene actividades programadas relacionadas al cumplimiento del FURAG que apliquen al proceso.</t>
  </si>
  <si>
    <t>Mapa de riesgos actualizado.</t>
  </si>
  <si>
    <t>Esta actividad no esta programada para el trimestre</t>
  </si>
  <si>
    <t>Realizar reporte a los producto, trabajo y/o servicio no conforme del proceso.</t>
  </si>
  <si>
    <t>Teniendo en cuenta que el producto, trabajo y/o servicio no conforme del proceso comercial esta orientado a la atención en la venta presencial, se solicito a la Oficina Asesora de Planeacion, se suspenda el reporte de este, hasta recibir los lineamientos por parte de la Dirección General, sobre como se realizara y controlara esta actividad por parte del proceso.</t>
  </si>
  <si>
    <t>Gestión Contractual</t>
  </si>
  <si>
    <t>Procesos de Contratación suscritos y perfeccionados</t>
  </si>
  <si>
    <t>Revisar, ajustar, consolidar y publicar el Plan Anual de Adquisiciones a nivel nacional</t>
  </si>
  <si>
    <t>Publicación en pagina WEB del PAA</t>
  </si>
  <si>
    <t>Porcentaje  de contratación adelantados</t>
  </si>
  <si>
    <t>Durante el primer trimestre se revisó, ajusto, consolido y se publicó el Plan Anual de Adquisiciones a nivel nacional esta actividad se desarrollo mensualmente</t>
  </si>
  <si>
    <t>Durante el segundo trimestre se revisó, ajusto, consolido y se publicó el Plan Anual de Adquisiciones a nivel nacional esta actividad se desarrollo mensualmente (https://www.igac.gov.co/transparencia-y-acceso-a-la-informacion-publica/plan-anual-de-adquisiciones)</t>
  </si>
  <si>
    <t>Se verifica la información y la evidencia aportada: Documentos de PAA, al ser coincidentes se aprueba el seguimiento.</t>
  </si>
  <si>
    <t>De acuerdo con los soportes entregados se observa que se ha consolidado y ajustado el Plana anual de adquisiciones a nivel nacional de acuerdo con las necesidades de la entidad</t>
  </si>
  <si>
    <t>De acuerdo con las evidencias suministradas se observa que se ha consolidado y ajustado el Plan anual de adquisiciones en los meses de abril, mayo y junio.</t>
  </si>
  <si>
    <t>De acuerdo con las eviencias suministradas se observa que se ha reevisado ajustado, consolidado y publicado el Plan Anual de Adquisiciones a nivel nacional durante los meses de julio, agosto, septiembre</t>
  </si>
  <si>
    <t>Elaborar los procesos de contratación utilizando las plataformas dispuestas por el Gobierno Nacional</t>
  </si>
  <si>
    <t>Relación de contratos, informes</t>
  </si>
  <si>
    <t>Durante los meses de enero, febrero y marzo se elaboraron  los procesos de contratación utilizando las plataformas dispuestas por el Gobierno Nacional</t>
  </si>
  <si>
    <t>Durante los meses de abril, mayo y junio se elaboraron  los procesos de contratación utilizando las plataformas dispuestas por el Gobierno Nacional</t>
  </si>
  <si>
    <t>Durante los meses de julio, agosto y septiembre se elaboraron  los procesos de contratación utilizando las plataformas dispuestas por el Gobierno Nacional</t>
  </si>
  <si>
    <t>Se verifica la información y la evidencia aportada: Informes de contratación efectuada, al ser coincidentes se aprueba el seguimiento.</t>
  </si>
  <si>
    <t>De acuerdo con los soportes suministados y el documento "Informes de Gestión"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t>
  </si>
  <si>
    <t>Teniendo en cuenta los soportes suministrados, el documento "Informes de Gestión- Plan de acción 2021" se observa que para el mes de junio la sede central ha realizado 21 procesos de contratación, las direcciones territoriales 25 procesos, así mismo el plan de adquisiciones durante el mes de junio se modifio en 3 oportunidades.</t>
  </si>
  <si>
    <t xml:space="preserve">De acuerdo con los soportes suministrados, "Informes de Gestión- Plan de acción 2021" se observa que para el mes de julio la sede central realizó 36  procesos de contratación y las direcciones territoriales 64 procesos, el plan de adquisiciones se modifico 2 veces durante el mes de julio, en agosto la sede central realizó 37  procesos de contratación y las direcciones territoriales 130 procesos, el plan de adquisiciones se modifico 4 veces durante este mes. </t>
  </si>
  <si>
    <t xml:space="preserve">Apoyo precontractual y contractual para los procesos que se adelanten para la ejecución del crédito de banca multilateral </t>
  </si>
  <si>
    <t>Reuniones, correos electrónicos, informes</t>
  </si>
  <si>
    <t xml:space="preserve">El GIT de Gestión Contractual durante el primer trimestre estuvo apoyando el proceso  precontractual y contractual para los procesos que se adelanten para la ejecución del crédito de banca multilateral cuando fue requerido </t>
  </si>
  <si>
    <t xml:space="preserve">El GIT de Gestión Contractual durante el segundo trimestre estuvo apoyando el proceso  precontractual y contractual para los procesos que se adelanten para la ejecución del crédito de banca multilateral cuando fue requerido </t>
  </si>
  <si>
    <t xml:space="preserve">El GIT de Gestión Contractual durante el tercer trimestre estuvo apoyando el proceso  precontractual y contractual para los procesos que se adelanten para la ejecución del crédito de banca multilateral cuando fue requerido </t>
  </si>
  <si>
    <t>Se verifica la información y la evidencia aportada: Reuniones realizadas, al ser coincidentes se aprueba el seguimiento.</t>
  </si>
  <si>
    <t>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t>
  </si>
  <si>
    <t>Teniendo en cuenta los soportes suministrados se observa que el GIT de Gestión Contractual brindo los apoyos requeridos en las reuniones sostenidas en los meses de abril, mayo y junio.</t>
  </si>
  <si>
    <t>De acuerdo con las evidencias suministradas, soportes reuniones de julio, reuniones de la banca se observa que durante los meses de julio y agosto se brindo el apoyo requerido para los procesos de contratación.</t>
  </si>
  <si>
    <t>Brindar acompañamiento (capacitación, soporte y asesoría) a las diferentes áreas y Direcciones Territoriales del IGAC en asuntos contractuales en desarrollo de los procesos.</t>
  </si>
  <si>
    <t>El GIT de Gestión Contractual durante el primer trimestre prestó acompañamiento, soporte y asesoria a las diferentes áreas y Direcciones Territoriales del IGAC en asuntos contractuales en desarrollo de los procesos.</t>
  </si>
  <si>
    <t>El GIT de Gestión Contractual durante el segundo trimestre prestó acompañamiento, soporte y asesoria a las diferentes áreas y Direcciones Territoriales del IGAC en asuntos contractuales en desarrollo de los procesos</t>
  </si>
  <si>
    <t>El GIT de Gestión Contractual durante el tercer trimestre prestó acompañamiento, soporte y asesoria a las diferentes áreas y Direcciones Territoriales del IGAC en asuntos contractuales en desarrollo de los procesos</t>
  </si>
  <si>
    <t>Se verifica la información y la evidencia aportada: correos electronicos, al ser coincidentes se aprueba el seguimiento.</t>
  </si>
  <si>
    <t>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t>
  </si>
  <si>
    <t>Teniendo en cuenta los soportes suministrados se observa que se birnda apoyo a la Dirección Territorial Santander para dar de alta unos contratos en el SIGEP, así mismo el apoyo a la Dirección Territorial Boyacá par dar por terminado un contrato de arrendamiento de bodega, de otra parte se asesora para la actualización de una supervisión en la Subdirección de Agrología, y documentos cargados con ocasión de las funciones de supervisión de la oficina asesora de planeación.</t>
  </si>
  <si>
    <t>De acuerdo con los soportes suministrados, reuniones para capacitación de supervisiores, correos electrónicos de soporte asesoría se observa el acompñamiento brindado para el correcto funcionamiento de la supervisión de los contratos.</t>
  </si>
  <si>
    <t>Elaborar los informes requeridos en desarrollo  del proceso de Gestión Contractual</t>
  </si>
  <si>
    <t>Informes</t>
  </si>
  <si>
    <t>Se elaborarón informes sobre el desarrollo del proceso de gestión contractual mensualmente</t>
  </si>
  <si>
    <t>Se elaborarón informes sobre el desarrollo del proceso de gestión contractual mensualmente, adicionalmente se publicó mensualmente los planes de adquisiciones (https://www.igac.gov.co/transparencia-y-acceso-a-la-informacion-publica/plan-anual-de-adquisiciones)</t>
  </si>
  <si>
    <t>Se verifica la información y la evidencia aportada: Listados de contratos, al ser coincidentes se aprueba el seguimiento.</t>
  </si>
  <si>
    <t>De acuerdo con los soportes suministrados se observa que se han publicado los contratos suscritos en los meses de enero, febrero y marzo del 2021.</t>
  </si>
  <si>
    <t>Teniendo en cuenta los soportes suministrados se presenta relación de 46 contratos suscritos a nivle nacional durante el mes de junio.</t>
  </si>
  <si>
    <t>De acuerdo con los soportes suministrados, Contratos Julio, agosto y septiembre se observa que los procesos de contratación suscritos se han publicado y perfeccionado en los tiempos establecidos.</t>
  </si>
  <si>
    <t xml:space="preserve">Socializaciones y sensibilizaciones en temas en contratación y supervisión </t>
  </si>
  <si>
    <t>Realizar capacitaciones a los funcionarios y contratistas a nivel nacional, de acuerdo a los procedimientos de Contratación y supervisión e interventoría y demás formatos</t>
  </si>
  <si>
    <t>Lista de asistencia, programación de las socializaciones</t>
  </si>
  <si>
    <t>Actividades de socialización y sensibilizaciones realizadas</t>
  </si>
  <si>
    <t>Durante el primer trimestre del año el GIT Gestión Contractual realizaron capacitaciones a funcionarios y contratistas del IGAC</t>
  </si>
  <si>
    <t>Durante el segundo trimestre del año el GIT Gestión Contractual realizó 7 capacitaciones a funcionarios y/o contratistas del IGAC</t>
  </si>
  <si>
    <t>Durante el tercer trimestre del año el GIT Gestión Contractual realizó 10 capacitaciones a funcionarios y/o contratistas del IGAC</t>
  </si>
  <si>
    <t>Se verifica la información y la evidencia aportada: Registros de asistencia, al ser coincidentes se aprueba el seguimiento.</t>
  </si>
  <si>
    <t>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t>
  </si>
  <si>
    <t>Teniendo en cuenta los soportes suministrados se observan capacitaciones realizadas los días 8 de abril, 03 de mayo, 30 de mayo,4 de junio, 17 de junio.</t>
  </si>
  <si>
    <t>De acuerdo con los soportes suministrados, Registros de asistencia de fecha 02, 07,08,09 y 13 de julio, 01 de agosto, 01 y 06 dde septiembre se observa la socialización y capacitación en temas relacionados con supervisión de contratos.</t>
  </si>
  <si>
    <t>Elaborar y publicar tips (recomendaciones sencillas y precisas sobre los temas más relevantes a tener en cuenta en las diferentes etapas contractuales).</t>
  </si>
  <si>
    <t>Publicación de los tips y/o correo solicitando la publicación de los tips</t>
  </si>
  <si>
    <t>El GIT de Gestión Contractual publicó 5 tips</t>
  </si>
  <si>
    <t>El GIT de Gestión Contractual publicó 5 tips durante el segundo trimestre</t>
  </si>
  <si>
    <t>El GIT de Gestión Contractual publicó 2 tips durante el tercer trimestre</t>
  </si>
  <si>
    <t>Se verifica la información y la evidencia aportada: Correos electronicos, al ser coincidentes se aprueba el seguimiento.</t>
  </si>
  <si>
    <t>De aucerdo con las evidencias suministradas el GIT de Gestión contractual durante el trimestre realizó envío de tips mediante correos electrónicos de fechas 08 de enero, 21 de enero, 04 de febrero, 18 de febrero y 19 de marzo dando así cumplimiento a la actividad.</t>
  </si>
  <si>
    <t>Teniendo en cuenta los soportes suministrados se observa el envío de tips por medio de correo electrónico de fechas 08 de abril, 07 de mayo y 25 de mayo relacionados con las funciones de la supervisión de contratos.</t>
  </si>
  <si>
    <t>De acuerdo con los soportes suministrados, se observa que se envian tips relacionados con el proceso de supervisión por medio de correo electrónico de fecha 09 de juio y 13 de agosto.</t>
  </si>
  <si>
    <t>Avance en la actualización, implementación y seguimiento de las actividades de MIPG</t>
  </si>
  <si>
    <t>Esta actividad se desarrollara en los siguientes trimestres</t>
  </si>
  <si>
    <t>Esta actividad será desarrollada a partir del tercer trimestre</t>
  </si>
  <si>
    <t>Se realizó cronograma de actualización dela documentacion del SGI</t>
  </si>
  <si>
    <t>esta actividad se desarrollara en los siguientes periodos</t>
  </si>
  <si>
    <t>sin meta asignada para el periodo</t>
  </si>
  <si>
    <t xml:space="preserve">Sin avance para el periodo </t>
  </si>
  <si>
    <t>Sin meta asignada para el trimestre y sin evidencias de ejecución de la misma.</t>
  </si>
  <si>
    <t>No se presentan evidencias que demuestren el avance de la actividad.</t>
  </si>
  <si>
    <t xml:space="preserve">Realizar las actividades contempladas en el plan anticorrupción a cargo del proceso. </t>
  </si>
  <si>
    <t>El GIT realizó el seguimiento a las actividades del PAAC</t>
  </si>
  <si>
    <t>Se verifica la información y la evidencia aportada: Correo electronico, plan anticorrupción con seguimiento, al ser coincidentes se aprueba el seguimiento.</t>
  </si>
  <si>
    <t>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t>
  </si>
  <si>
    <t>Teniendo en cuenta los soportes suministrados se observa que el GIT de Gestión Contractual realiza seguimiento a las actividades contempladas en el Plan de Anticorrupción y Atención al Ciudadano.</t>
  </si>
  <si>
    <t>De acuerdo con los soportes suministrados, correo electrónico del 14 de octubre se observa envío del seguimiento realizado al PLan Anticorrupción y Atención al Ciudadano.</t>
  </si>
  <si>
    <t xml:space="preserve">Identificar las acciones de mejora relacionadas al cumplimiento del FURAG que apliquen al proceso. </t>
  </si>
  <si>
    <t>Esta actividad se desarrollará a partir del tercer trimestre</t>
  </si>
  <si>
    <t>En el mes de septiembre se realizó la reunión con la OAP para identificar las acciones de mejora respecto al FURAG</t>
  </si>
  <si>
    <t>esta actividad se desarrolla en los siguientes periodos</t>
  </si>
  <si>
    <t>se inicia en el tercer trimestre</t>
  </si>
  <si>
    <t>Se verifica la información y la evidencia aportada: archivos preparación FURAG, al ser coincidentes se aprueba el seguimiento.</t>
  </si>
  <si>
    <t>Sin meta asignada para el trimestre y sin evidencias de su ejecución.</t>
  </si>
  <si>
    <t>Sin meta asignada en el trimestre y sin evidencias de ejecución de la misma.</t>
  </si>
  <si>
    <t>De acuerdo con los soportes suministrados, "Preparación FURAG 2021 y correo electrónico de fecha 29 de septiembre" se realiza revisión de fechas de cumplimiento y responsables para el proceso de gestión contractual.</t>
  </si>
  <si>
    <t>Desde la reunión de la identificación de las acciones de mejora, se esta realizando control a las mismas para generar el efectivo cumplimiento</t>
  </si>
  <si>
    <t>se desarrolla a partir del tercer trimestre</t>
  </si>
  <si>
    <t>Se verifica la información y la evidencia aportada: Documentos FURAG, al ser coincidentes se aprueba el seguimiento.</t>
  </si>
  <si>
    <t>Sin meta asignada  para el trimestre y sin evidencias de su ejecución.</t>
  </si>
  <si>
    <t>De acuerdo con los soportes suministrados, "Preparación FURAG 2021 " se diligencia una versión preliminar de las preguntas del formulario FURAG</t>
  </si>
  <si>
    <t>Esta actividad se realizará en el cuarto trimestre</t>
  </si>
  <si>
    <t>se desarrolla en los periodos siguientes</t>
  </si>
  <si>
    <t>se realia seguimiento en tercer trimestre</t>
  </si>
  <si>
    <t>Sin meta programada para el periodo</t>
  </si>
  <si>
    <t>Gestión de Comunicaciones</t>
  </si>
  <si>
    <t>Gestión de Comunicaciones Externas</t>
  </si>
  <si>
    <t>Plan Estratégico de comunicaciones formulado e implementado.</t>
  </si>
  <si>
    <t xml:space="preserve">Trabajar de manera colaborativa y participativa con nuestras partes interesadas para la generación de valor público. </t>
  </si>
  <si>
    <t>Fortalecimiento de estrategias de comunicación institucional</t>
  </si>
  <si>
    <t>Información y Comunicación</t>
  </si>
  <si>
    <t xml:space="preserve">Diseñar el Plan Estratégico de Comunicaciones de la entidad. </t>
  </si>
  <si>
    <t>Documento Plan Estratégico de comunicaciones.</t>
  </si>
  <si>
    <t xml:space="preserve">Plan estratégico de comunicaciones formulado. </t>
  </si>
  <si>
    <t xml:space="preserve">El documento Plan Estratégico de Comunicaciones se encuentra publicado en la página web institucional. </t>
  </si>
  <si>
    <t>Actividad cumplida en el primer trimestre</t>
  </si>
  <si>
    <t>Se verificó el avance de la actividad con el Diseño del Plan estratégico de comunicaciones 2021con sus contenidos como los pilares, el objetivo, objetivos específicos y las tácticas de comunicación; así como su publicación en la página web de la institución.</t>
  </si>
  <si>
    <t xml:space="preserve">Realizar foros a nivel Nacional sobre los avances de la Política de Catastro Multipropósito. </t>
  </si>
  <si>
    <t xml:space="preserve">Fotografías, videos, listas de asistencia. </t>
  </si>
  <si>
    <t>Actividades del plan estratégico de comunicaciones externas implementadas</t>
  </si>
  <si>
    <t xml:space="preserve">Se realizó el foro ‘Así evoluciona la gestión catastral en Colombia’, con dos (2) paneles: 1ro de entidades del gobierno nacional y el 2do de buenas prácticas en el territorio. _x000D_
</t>
  </si>
  <si>
    <t xml:space="preserve">Se realizó el foro Colombia Tierra de Todos en conjunto con coordinación con Presidencia de la República. </t>
  </si>
  <si>
    <t>Se realizaron tres (3) foros durante el trimestre: 1. Foro Catastro Multipropósito. Nuevos retos, nuevos profesionales. 2. Catastro Multipropósito: Nuevos retos, nuevas oportunidades. 3. Lanzamiento proyecto de fortalecimiento de capacidades territoriales Boyacá.</t>
  </si>
  <si>
    <t>Se verifica la realización de la actividad con el Foro "Así evoluciona la gestión Catastral en Colombia", con fecha del 24 de marzode 2021.</t>
  </si>
  <si>
    <t>Sin meta para el periodo, sin embargo, se evidencia la  realización del foro Colombia Tierra de Todos en conjunto con coordinación con Presidencia de la República.</t>
  </si>
  <si>
    <t>Sin meta para el periodo, sin embargo, se evidencia la  realización del Foro Catastro Multipropósito, Lanzamiento proyecto de fortalecimiento de capacidades territoriales Boyacá.</t>
  </si>
  <si>
    <t xml:space="preserve">Realizar publicaciones en la página web y redes sociales sobre temas estratégicos de la entidad. </t>
  </si>
  <si>
    <t>Publicación de comunicados. (Comunicados de prensa, crónicas, crecimiento de seguidores interacciones en redes sociales, boletines, entre otros).</t>
  </si>
  <si>
    <t xml:space="preserve">Durante el primer trimestre se realizaron las públicaciones en las herramientas de comunicación dispuestas para tal fin asi: 18 publicaciones en la página web y 478 publicaciones a través de las redes sociales (Twitter, Facebook e Instagram). </t>
  </si>
  <si>
    <t xml:space="preserve">Durante el segundo trimestre se realizaron 19 publicaciones en la página web y 491 mensajes a través de las redes sociales (Twitter, Facebook e Instagram). </t>
  </si>
  <si>
    <t xml:space="preserve">Durante el tercer trimestre se realizaron 26 publicaciones en la página web y 453 mensajes a través de las redes sociales (Twitter, Facebook e Instagram). </t>
  </si>
  <si>
    <t xml:space="preserve">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t>
  </si>
  <si>
    <t>En el autoseguimiento se reporta la realización de 19 publicaciones en la página web y 491 mensajes a través de las redes sociales (Twitter, Facebook e Instagram).</t>
  </si>
  <si>
    <t>En el autoseguimiento se reporta la realización de 26 publicaciones en la página web y 453 mensajes a través de las redes sociales (Twitter, Facebook e Instagram</t>
  </si>
  <si>
    <t xml:space="preserve">Realizar trasmisiones en vivo a través de FacebookLive (Política de Catastro Multipropósito y/o temas estratégicos de la entidad). </t>
  </si>
  <si>
    <t xml:space="preserve">Reportes de social media, video de la trasmisión, fotografías. </t>
  </si>
  <si>
    <t xml:space="preserve">Se realizaron los siguientes tranmisiones en vivo a través de Facebook Live de la siguiente manera: En enero el Live 1. "Resultados de una buena Administración Catastral: Soacha. En Febrero se retransmitió a través de la página del IGAC 2. "Llanzamiento de Colombia en Mapas. En Marzo: 3."Avances del Catastro Multipropósito", 4. La mujer en las políticas de desarrollo territorial, Foro sobre 5. Colombia en Mapas (producido por Caracol Radio) y por último 6. Lanzamiento de VIVI la nueva plataforma de trámites de la entidad. </t>
  </si>
  <si>
    <t>Se realizaron los siguientes Facebook Live: Innovación en los análisis de suelos. 2. Fortalecimiento de la ICDE de los colombianos. 3. ¿Cómo sacarle provecho a Colombia en Mapas? 4. Foro Agrología, clave para el ordenamiento integral del territorio.</t>
  </si>
  <si>
    <t>Se realizaron dos (2) Facebook Live: 1. ¿Cómo sacarle provecho a Colombia en Mapas? 2. Foro Catastro Multipropósito. Nuevos retos, nuevos profesionales</t>
  </si>
  <si>
    <t xml:space="preserve">Se evidencia durante el periodo  la realización de 6 transmisiones en vivo, lal cual supera la meta programada, que era de 2. </t>
  </si>
  <si>
    <t>Se evidencia la realización Facebook Live en Innovación en los análisis de suelos, Fortalecimiento de la ICDE de los colombianos, ¿Cómo sacarle provecho a Colombia en Mapas, Foro Agrología, clave para el ordenamiento integral del territorio.</t>
  </si>
  <si>
    <t>Se evidencia la realización de dos  Facebook Live, el primero fue  Cómo sacarle provecho a Colombia en Mapas? 2. Foro Catastro Multipropósito.</t>
  </si>
  <si>
    <t xml:space="preserve">Diseñar los planes de medios sobre temas estratégicos para la Entidad. </t>
  </si>
  <si>
    <t>Documentos de planes de medios.</t>
  </si>
  <si>
    <t xml:space="preserve">Se diseñaron los planes de medios para: 1. La rueda de prensa sobre los avances de la política de Catastro Multipropósito, 2. Lanzamiento de Colombia en Mapas, 3. Plan de medios de VIVI. 4. Plan de medios del foro de gestión catastral. </t>
  </si>
  <si>
    <t>Se diseñaron los planes de medios para: 1. Colombia Tierra de Todos. 2. Plenaria ICDE. 3. Día de la Tierra. 4. El Catastro Multipropósito va por buen camino.  5. Trámites a la mano de los Colombianos’</t>
  </si>
  <si>
    <t xml:space="preserve">Se realizaron cuatro (4) planes de medios: 1. El IGAC a la Vanguardia de la Globalización. 2. Taller Colombia en Mapas. 3. Foro Catastro Multipropósito: Nuevos Retos, Nuevos Profesionales. 4. Ventajas y beneficios del Catastro Multipropósito para el país. </t>
  </si>
  <si>
    <t xml:space="preserve">Se verifica el diseño de 4 planes de medios con La rueda de prensa sobre los avances de la política de Catastro Multipropósito, Lanzamiento de Colombia en Mapas, Plan de medios de VIVI, y Plan de medios del foro de gestión catastral. </t>
  </si>
  <si>
    <t>Se evidencia el diseño de planes de medios sobre temas estratégicos para la Entidad.</t>
  </si>
  <si>
    <t xml:space="preserve">Se evidencia la realizacion de 4 planes de medios sobre temas estrategicos para la entidad </t>
  </si>
  <si>
    <t>Formalizar alianzas estratégicas en medios de comunicación para alcanzar publicaciones. (Radio y/o Prensa y/o Televisión y/o Medios Digitales).</t>
  </si>
  <si>
    <t xml:space="preserve">Reporte de Free Press, publicaciones en medios de comunicación, reporte de presencia regional. </t>
  </si>
  <si>
    <t xml:space="preserve">En el primer trimestre se registraron 201 registros en medios de comunicación tanto nacionales como regionales, lo que representa un ahorro de $357.756.767 a la fecha en Free Press para la Entidad. </t>
  </si>
  <si>
    <t>Se formalizaron  149 alianzas estratégicas con los principales medios de comunicación del país y un ahorro para la entidad $92.040.711</t>
  </si>
  <si>
    <t xml:space="preserve">Se formalizaron 95 alianzas estratégicas con los principales medios de comunicación del país, lo que trae un ahorro para la entidad de $192.838.105 en Free Press. </t>
  </si>
  <si>
    <t>se sugiere validar la pertinencia de evidenciar a través de un indicacor la gestion que se realiza en ahorros para la entidad por publicaciones alcanzadas en medios de comunicacion.</t>
  </si>
  <si>
    <t xml:space="preserve">Se valida la actividad en un número superior al programado (meta=38 - alcanzado=201), y su representación de ahorro en $357.756.767. </t>
  </si>
  <si>
    <t>se evidenció el cargue de la evidencia y el reporte del avance, con los soportes sumnisitrados por el proceso.</t>
  </si>
  <si>
    <t>Se evidencia formato donde se formalizaron 95 alianzas estratégicas con los principales medios de comunicación del país</t>
  </si>
  <si>
    <t xml:space="preserve">Realizar publicaciones de columnas digitales de la Dirección General. </t>
  </si>
  <si>
    <t xml:space="preserve">Columnas digitales. </t>
  </si>
  <si>
    <t xml:space="preserve">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t>
  </si>
  <si>
    <t xml:space="preserve">Durante el segundo trimestre se realizaron 5 columnas digitales de la Dirección General sobre: 1. El Catastro Multipropósito va por buen camino. 2. Trámites a la mano de los colombianos. 3. A mejorar la productividad y sostenibilidad del suelo. 4. Fortalecimiento y uso de los datos geográficos, un tema trascendental para la administración territorial. 5. El IGAC un hito en la consolidación de la información Geográfica en Colombia. _x000D_
</t>
  </si>
  <si>
    <t xml:space="preserve">Durante el tercer trimestre se realizaron cuatro (4) columnas digitales de la Dirección General sobre: 1. Colombia en Mapas: Una plataforma para la transformación. 2. Agrología y su impacto en la construcción de país. 3. El IGAC en camino a la innovación de su infraestructura digital. 4. La funcionalidad del nuevo Marco de Referencia de la ICDE frente al Catastro Multipropósito. </t>
  </si>
  <si>
    <t>Durante el periodo se evidencia la realización de 6 columnas de la directora en dos medios de comunicación, superando la meta programada que fué de 3.</t>
  </si>
  <si>
    <t>Se evidencia durante el trimestre la realización de 5 columnas digitales de la Dirección General, en diferentes temas de interés.</t>
  </si>
  <si>
    <t>Se evidencia durante el trimestre la realización de 4  columnas digitales de la Dirección General, en diferentes temas de interés para la entidad.</t>
  </si>
  <si>
    <t>Diseñar y ejecutar campañas para la promoción de los productos y/o servicios de la Entidad.</t>
  </si>
  <si>
    <t xml:space="preserve">Brief de las campañas, publicaciones en medios tradicionales y/o alternativos. </t>
  </si>
  <si>
    <t xml:space="preserve">Se diseño y ejecutó la campaña para el producto certificados catastrales en linea, la cúal incluye un toturial para adquirir certificados catastrales a través de la plataforma virtual. </t>
  </si>
  <si>
    <t xml:space="preserve">Se realizaron las siguientes campañas para la promoción de los productos y/o servicios: 1. Cada martes se publica #ElMapaDeLaSemana con información de Colombia en Mapas. 2. Se realizaron publicaciones con información de la ICDE y el Marco de Referencia Geoespacial, para dárselo a conocer a los ciudadanos. 3. Se realizó campaña de los trámites que se pueden radicar en la nueva Ventanilla Integrada Virtual del IGAC - VIVI._x000D_
</t>
  </si>
  <si>
    <t xml:space="preserve">Se realizaron 12 campañas para la promoción de los productos y/o servicios, dentro de las que se encuentran: El mapa de la semana con información de Colombia en Mapas. ICDE y el Marco de Referencia Geoespacial, Trayectoria del IGAC, ICDE para la gestión catastral. ICDE para los territorios, ICDE en Boyacá, Colombia OT y Catastro Multipropósito. </t>
  </si>
  <si>
    <t>Se evidencia el diseño y cargue de la campaña para el producto certificado catastral, en plataforma virtual.</t>
  </si>
  <si>
    <t>De acuerdo a lo aportado por el proceso se evidencia el diseño y ejecución de campañas para la promoción de los productos y/o servicios de la Entidad.</t>
  </si>
  <si>
    <t>De acuerdo a lo aportado por el proceso se evidencia la realizaron  de 12 campañas para la promoción de los productos y/o servicios de la entidad.</t>
  </si>
  <si>
    <t xml:space="preserve">Compilar y remitir al área competente las solicitudes que llegan de los ciudadanos a través de las redes sociales. </t>
  </si>
  <si>
    <t xml:space="preserve">Reporte de solicitudes. 
</t>
  </si>
  <si>
    <t xml:space="preserve">Se recopilaron y remitieron al área competente 792 mensajes directos de los ciudadanos recibidos a través de las redes sociales.  </t>
  </si>
  <si>
    <t xml:space="preserve">Se recopilaron y remitieron al área competente 753 mensajes directos de los ciudadanos recibidos a través de las redes sociales.  </t>
  </si>
  <si>
    <t xml:space="preserve">Se recopilaron y remitieron al área competente 844 mensajes directos de los ciudadanos recibidos a través de las redes sociales.  </t>
  </si>
  <si>
    <t>Se constata la recopilación y remisión mediante documento soporte de 792 mensajes de los ciudadanos recicibidos a través de las redes sociales.</t>
  </si>
  <si>
    <t xml:space="preserve">Se evidencia la compilación y remición  a las áreas competente las solicitudes allegadas de los ciudadanos a través de las redes sociales en el periodo. </t>
  </si>
  <si>
    <t xml:space="preserve">Se evidencia la compilación y remición  a las áreas competente las solicitudes allegadas de los ciudadanos a través de las redes sociales en e tercer  periodo. </t>
  </si>
  <si>
    <t>Gestión de Comunicaciones Internas</t>
  </si>
  <si>
    <t xml:space="preserve">Realizar campañas internas con el propósito de informar, socializar y que permitan fortalecer el sentido de pertenencia entre los servidores públicos de la entidad. </t>
  </si>
  <si>
    <t xml:space="preserve">Piezas de comunicación, correos electrónicos enviados, publicación en campañas e intranet.  </t>
  </si>
  <si>
    <t>Actividades del plan estratégico de comunicaciones internas implementadas</t>
  </si>
  <si>
    <t xml:space="preserve">Se diseñaron y ejecutaron las campañas internas: 1. Yo Soy IGAC y 2. Juntos Avanzamos. </t>
  </si>
  <si>
    <t xml:space="preserve">Se diseñaron y ejecutaron las campañas internas: 1. Diseño y ejecución de la campaña interna CheckList IGAC, cuyo propósito es dar a conocer la nueva herramienta de comunicación e información a los planes de Talento Humano. </t>
  </si>
  <si>
    <t>Se diseñaron y ejecutaron cuatro (4) campañas internas como : La ruta del cambio, Soy cultura IGAC e historias que transcienden.</t>
  </si>
  <si>
    <t>De acuerdo a lo aportado por el proceso, se verifica  el diseño y ejecución de 2 campañas internas, Yo Soy IGAC y Juntos Avanzamos. Se supera lo programado en el periodo.</t>
  </si>
  <si>
    <t>Se constató el diseño y ejecución de la campaña interna CheckList IGAC.</t>
  </si>
  <si>
    <t>Para el tercer trimestre se evidencia el diseño y ejecucion de 4 campañas internas para el IGAC</t>
  </si>
  <si>
    <t xml:space="preserve">Mantener actualizado el boletín institucional como espacio de participación con el cliente interno. </t>
  </si>
  <si>
    <t xml:space="preserve">Boletín actualizado y difundido. </t>
  </si>
  <si>
    <t xml:space="preserve">Se realizaron cuatro (4) actualizaciones del boletín institucional IGAC al día durante el trimestre. </t>
  </si>
  <si>
    <t xml:space="preserve">Se realizaron 6 actualizaciones del boletín institucional IGAC al día; entre los que se destacan los avances del Instituto frente a los procesos de actualización en el Departamento de Boyacá. </t>
  </si>
  <si>
    <t xml:space="preserve">Se realizaron seis (6) actualizaciones del boletín institucional IGAC al día; entre los que se destacan: reconocimiento de pacto global al IGAC, Ibagué se habilita como gestor catastral, agrología y su impacto en la construcción de país. </t>
  </si>
  <si>
    <t>Se verifican las 4  actualizaciones del boletín en el el trimestre; ejecutado igual a lo programado.</t>
  </si>
  <si>
    <t>Se constató la realización del diseño y ejecución de las campañas internas, como espacio de participación con el cliente IGAC.</t>
  </si>
  <si>
    <t>Se constató la realización  de seis actualizaciones del boletín institucional IGAC al día, actividades que mantienen actualizado el boletin institucional.</t>
  </si>
  <si>
    <t>Divulgar en los diferentes canales del instituto, contenidos sobre la importancia del cuidado y prevención del COVID-19.</t>
  </si>
  <si>
    <t xml:space="preserve">Piezas de comunicación, correos electrónicos enviados, publicación en campañas e IGANET. </t>
  </si>
  <si>
    <t xml:space="preserve">Se divulgó a través de piezas TIPS del protocolo de bioseguridad en pantallas digitales, correos electrónicos e IGANET. </t>
  </si>
  <si>
    <t xml:space="preserve">Se divulgó a través de piezas TIPS del protocolo de bioseguridad en pantallas digitales, correos electrónicos e IGACNET. </t>
  </si>
  <si>
    <t xml:space="preserve">Se continuó divulgando contenido a través de piezas TIPS sobre el protocolo de bioseguridad en pantallas digitales, correos electrónicos e IGANET. </t>
  </si>
  <si>
    <t>Se valida la divulgación  de piezas TIPS del protocolo de bioseguridad en los diferentes medios utilizados por el proceso.</t>
  </si>
  <si>
    <t>Se verificó el cargue y reporte a través de piezas TIPS del protocolo de bioseguridad en pantallas digitales, correos electrónicos e IGACNET.</t>
  </si>
  <si>
    <t>Se valida la divulgación  de contenido a través de piezas TIPS sobre el protocolo de bioseguridad en pantallas digitales, correos electrónicos e IGANET</t>
  </si>
  <si>
    <t>Atender las solicitudes para realizar campañas internas solicitadas por las diferentes áreas a nivel nacional, en los diferentes canales del instituto.</t>
  </si>
  <si>
    <t xml:space="preserve">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t>
  </si>
  <si>
    <t>Se realizaron 7 campañas solicitadas por las áreas: 1. Campaña día de la tierra. 2. Semana ambiental. 3. Actualización documental. 4. Tips de autocontrol. 5. Mantenimiento preventivo TI. 6. Servicios GLPI. 7. Tips preventivos para las condiciones inseguras de salud y seguridad en el trabajo.8. Olimpiadas IGAC 2021. 9. Juegos internos. 10. Buscamos talentos.  11. Día de la familia.</t>
  </si>
  <si>
    <t xml:space="preserve">Se realizaron 24 campañas solicitadas por las áreas, dentro de las que se encuentran: olimpiadas, checkList IGAC, encuentro virtual ambiental, viajemos juntos en la ruta del cambio, tratamiento de datos personales IGAC, construyamos juntos nuestros valores IGAC, campaña Soy Cultura IGAC. </t>
  </si>
  <si>
    <t>De acuerdo a lo evidenciado, se cumple con la actividad de realización de campañas internas solicitadas por los diferentes procesos a nivel nacional.</t>
  </si>
  <si>
    <t>De acuerdo a lo aportado por el proceso, se evidencia la atención de las solicitudes para realizar campañas internas solicitadas por las diferentes áreas a nivel nacional, en los diferentes canales del instituto.</t>
  </si>
  <si>
    <t>De acuerdo a lo aportado por el proceso, se evidencia la realizaron 24 campañas  por las diferentes áreas a nivel nacional, en los diferentes canales del instituto.</t>
  </si>
  <si>
    <t xml:space="preserve">Diseñar e implementar las emisiones del programa en video "Juntos Avanzamos" con el propósito de mantener informados a los servidores sobre la gestión institucional.  </t>
  </si>
  <si>
    <t>Videos del programa.</t>
  </si>
  <si>
    <t xml:space="preserve">Se realizaron dos (2) emisiones para la implementación del programa "Juntos Avanzamos". con el propósito de mantener informados a los servidores sobre la gestión institucional.  </t>
  </si>
  <si>
    <t xml:space="preserve">Se realizaron 2 emisiones para la implementación del programa juntos avanzamos. </t>
  </si>
  <si>
    <t xml:space="preserve">Se realizaron tres (3) emisiones para la implementación del programa Juntos Avanzamos. </t>
  </si>
  <si>
    <t xml:space="preserve">Se evidencia durante el trimestre, el cargue de 2 emisiones para la implementación  del programa "Juntos Avanzamos". </t>
  </si>
  <si>
    <t xml:space="preserve">Se constató la realización de 2 emisiones para la implementación del programa juntos avanzamos. </t>
  </si>
  <si>
    <t>Se constató la realización de 3 emisiones para la implementación del programa juntos avanzamos</t>
  </si>
  <si>
    <t>Mantener actualizada la información institucional en los medios de comunicación internos.</t>
  </si>
  <si>
    <t>Publicaciones en la IGANET; Carteleras Digitales, Correo Electrónicos).</t>
  </si>
  <si>
    <t xml:space="preserve">La información dirigida a los servidores durante el trimestre fue publicada en cada uno de los diferentes canales institucionales como son: Correo, Igacnet, pantallas digitales.  </t>
  </si>
  <si>
    <t xml:space="preserve">La información dirigida a los servidores durante el trimestre fue publicada en cada uno de los diferentes canales institucionales: Correo, IGACNET, pantallas digitales.  </t>
  </si>
  <si>
    <t>De acuerdo a lo aportado por el proceso, se verifica el Mantenimiento y  actualización de  la información institucional en los medios de comunicación internos.</t>
  </si>
  <si>
    <t>Con los soportes del proceso se evidencia la realización de la actividad en el mantenimiento actualizado de la información institucional en correos, IGACNET y pantallas digitales.</t>
  </si>
  <si>
    <t>Apoyar las solicitudes de divulgación inherentes a la rendición de cuentas permanente de la entidad.</t>
  </si>
  <si>
    <t>Matriz de seguimiento, informes, actas de reunión.</t>
  </si>
  <si>
    <t>Sin meta asociada para el presente trimestre</t>
  </si>
  <si>
    <t>Formulación, diseño y difusión de los documentos de autodiagnóstico y autoevaluación de la rendición de cuentas, solicitados por el equipo de Servicio al Ciudadano.</t>
  </si>
  <si>
    <t xml:space="preserve">Se apoyaron las solicitudes como: Socialización oferta institucional del SNARIV. </t>
  </si>
  <si>
    <t>Se verificó el cargue de la evidencia y el reporte del avance de Formulación, diseño y difusión de los documentos de autodiagnóstico y autoevaluación de la rendición de cuentas, solicitados por Servicio al Ciudadano.</t>
  </si>
  <si>
    <t>Se verificó el cargue de la evidencia y el reporte del avance con la socialización de  oferta  institucional del SNARIV</t>
  </si>
  <si>
    <t>Apoyar las solicitudes de participación en eventos internos de la entidad.</t>
  </si>
  <si>
    <t>Se apoyaron las solicitudes de participación en eventos propios como son: 1. Lanzamiento “Colombia en mapas” y 2. “Comisión Accidental Cámara de Representantes.</t>
  </si>
  <si>
    <t>Difusión de la invitación y socialización del foro virtual ‘Colombia tierra de todos’ articulado y organizado por la Presidencia de la Republica.  En este espacio, el IGAC en representación de nuestra Directora General, moderó el primer panel sobre Catastro Multipropósito.</t>
  </si>
  <si>
    <t xml:space="preserve">Se apoyaron las solicitudes de participación en eventos internos de la entidad como: Cumpleaños número 86 del IGAC y día del empleado público entre otros. </t>
  </si>
  <si>
    <t>De acuerdo a lo aportado por el proceso, se evidencia el desarrollo de la actividad.</t>
  </si>
  <si>
    <t>Se verifica el Apoyo a las solicitudes de participacion en eventos internos de la entidad como Difusión de la invitación y socialización del foro virtual ‘Colombia tierra de todos’ articulado y organizado por la Presidencia de la Republica.</t>
  </si>
  <si>
    <t>Se verifica el Apoyo a las solicitudes de participacion en eventos internos de la entidad como la celebracion del cumpleaños del IGAC  y dia del empleado publico.</t>
  </si>
  <si>
    <t xml:space="preserve">Realizar encuestas de percepción de los servidores públicos frente a las comunicaciones internas. </t>
  </si>
  <si>
    <t>Documento de resultados de la Encuesta.</t>
  </si>
  <si>
    <t xml:space="preserve">Medición de la  percepción de las comunicaciones internas. </t>
  </si>
  <si>
    <t xml:space="preserve">Se realizó la primera encuesta de satisfacción sobre las comunicaciones internas evidenciando que el 91,4% de satisfacción. </t>
  </si>
  <si>
    <t xml:space="preserve">Se constat la realización de la primera encuesta de satisfacción sobre las comunicaciones internas. </t>
  </si>
  <si>
    <t xml:space="preserve">Sin meta asignada en el periodo </t>
  </si>
  <si>
    <t xml:space="preserve">Publicación de la documentación actualizada del proceso. </t>
  </si>
  <si>
    <t xml:space="preserve">Esta actividad se reprogramó para el siguiente trimestre. </t>
  </si>
  <si>
    <t>El pasado 17 de septiembre se llevó a cabo reunión con el Responsable del proceso de Gestión de Comunicaciones y la Oficina Asesora de Planeación para establecer el cronograma de actualización documental, el cual se adjunta.</t>
  </si>
  <si>
    <t>Como soporte se observa reunion de actualizacion documental.</t>
  </si>
  <si>
    <t>Reportes de seguimiento, actas, correos, documento de implementación del plan anticorrupción.</t>
  </si>
  <si>
    <t xml:space="preserve">Se realizaron las acciones contempladas en el Plan Anticorrupción durante el trimestre. </t>
  </si>
  <si>
    <t xml:space="preserve">Se realizaron las acciones contempladas en el PAA y el PAAC durante el trimestre. </t>
  </si>
  <si>
    <t>Para el periodo, se evidencia el cargue y el reporte de la acciones contempladas en el Plan Anticorrupción.</t>
  </si>
  <si>
    <t>Se verificó la realización de las acciones contempladas en el Plan Anticorrupción durante periodo.</t>
  </si>
  <si>
    <t>Conforme a lo manifestado en el autoseguimiento se realizaron acciones contempladas en el PAA  y el PAAC</t>
  </si>
  <si>
    <t>Durante el trimestre se realizó la identificación de las acciones de mejora relacionadas al cumplimiento del FURAG que aplican al proceso, se adjunta el reporte.</t>
  </si>
  <si>
    <t>En el autoseguimiento se hace la anotación que la actividad, se corrió para el siguiente semestre. Favor reflejar en Metas y ejecución por trimestre.</t>
  </si>
  <si>
    <t>se verifico el cargue de la evidenca y se observa reporte de las acciones de mejora relacionadas al cumplimiento del FURAG.</t>
  </si>
  <si>
    <t xml:space="preserve">Sin meta asociada para el presente trimestre. </t>
  </si>
  <si>
    <t xml:space="preserve">Sin meta asignada para el trimestre. </t>
  </si>
  <si>
    <t xml:space="preserve">Sin meta en el periodo </t>
  </si>
  <si>
    <t>Gestión de Información Geográfica</t>
  </si>
  <si>
    <t>Gestión Agrológica</t>
  </si>
  <si>
    <t xml:space="preserve">Áreas homogéneas elaboradas y actualizadas </t>
  </si>
  <si>
    <t>Seguimiento y evaluación del desempeño institucional</t>
  </si>
  <si>
    <t>Correlacionar o actualizar las áreas homogéneas de tierras a nivel nacional</t>
  </si>
  <si>
    <t xml:space="preserve">Hectáreas AHT elaboradas y actualizadas </t>
  </si>
  <si>
    <t>producto</t>
  </si>
  <si>
    <t>Se actualizaron 13 municipios</t>
  </si>
  <si>
    <t>Se actualizaron 1.002.197 has de AHT, con un avance del 35%, por encima de lo programado del 30%</t>
  </si>
  <si>
    <t>Se actualizaron 7.290.600 ha de AHT, para un avance del 243%, muy por encima de lo programado del 30%, esto debido  a los requerimientos de la Subdirección de Catastro con relación al proceso de Catastro Multipropósito</t>
  </si>
  <si>
    <t>No se cumplió la meta programada para el trimestre, por lo que se sugiere para próximos reportes describir los motivos por los cuales no fue posible alcanzar la meta programada.</t>
  </si>
  <si>
    <t>Si se dió cumplimiento a la meta programada en el periodo. Las evidencias deben reflejar el desarrollo de la actividad.</t>
  </si>
  <si>
    <t>No hay consistencia entre el valor reportado de 0,24% y la observación en la cual se reporta avance acumulado de 234% lo anterior dado que en ningun período se reportado ese margen de cumplimiento por encima de lo programado.</t>
  </si>
  <si>
    <t>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t>
  </si>
  <si>
    <t>Se observa documento en pdf reporte de avance del 30/06/2021, donde de describe que para el mes de abril se actualizaron las áreas homogéneas de tierras a (10) municipios con un total de avance de 302.313 ha, para el mes mayo se actualizaron las áreas homogéneas de tierras a (7) municipios con un total de avance de 302.309 ha y para el mes de junio se actualizando las AHT a (10) municipios con un total de avance de 397.575 ha.  Cumpliendo con la meta programada para el segundo trimestre del año 2021.</t>
  </si>
  <si>
    <t xml:space="preserve">De acuerdo a las evidencias suministradas por el área se observa la actualización de AHT, para 30 municipios, lo que corresponde a un total de área de 7’290.608,30 ha, sin embargo, no se cumple con la meta programada para el tercer trimestre. Se recomienda validar la información suministrada de acuerdo al avance que describen en el autoseguimiento de un 243%.  </t>
  </si>
  <si>
    <t>Atender prioritariamente solicitudes judiciales, catastrales procesos de restitución de tierras, entre otras (a demanda).</t>
  </si>
  <si>
    <t>Se atendieron todas las solicitudes recibidas</t>
  </si>
  <si>
    <t>Fueron atentidas todas las solicitudes recibidas</t>
  </si>
  <si>
    <t>Se atendieron todas las solicitudes recibidas dentro de los tiempos establecidos</t>
  </si>
  <si>
    <t xml:space="preserve">Si se dió cumplimiento a la meta programada en el periodo. </t>
  </si>
  <si>
    <t xml:space="preserve">Se dío cumplimiento con lo programado en el período. </t>
  </si>
  <si>
    <t>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t>
  </si>
  <si>
    <t>Independiente que se informa que se atendieron todas las solicitudes recibidas para este segundo trimestre. No se evidencia un soporte para poder hacer la verificación, el existente corresponde a la actividad 11.  Por lo anterior no se da cumplimiento a la actividad por falta de evidencias.</t>
  </si>
  <si>
    <t xml:space="preserve">Se revisa el informe suministrado por el área donde se describe que para este trimestre del año se han atendido diez (10) solicitudes de asesoría agrológica de usuarios externos y veinticuatro (24) de información de clases agrológicas.  Dando cumplimiento a la meta programada. </t>
  </si>
  <si>
    <t>Estructurar el control de calidad y correlacionar digitalmente la información de áreas homogéneas producida por el GIT de Levantamientos y Aplicaciones.</t>
  </si>
  <si>
    <t>Se realizó la estructuración 9 municipios</t>
  </si>
  <si>
    <t>Se estructuraron AHT en un área de 1.124.410,72 ha, con un avance del 44% yel 14% por encima de o progamado, debido a que se ha avanzado en la actualizacion de AHT.</t>
  </si>
  <si>
    <t>Se estructuro un área de  5.089.200 ha para un avance del 169,64%, frente a lo programado de 30%, debido a los requerimientos del Catastro Multipropósito .y del área actualizada de AHT.</t>
  </si>
  <si>
    <t>Se dió cumplimiento a la meta programada, sin embargo, se solicita revisar el soporte el cual debe ser exclusivo para esta actividad.</t>
  </si>
  <si>
    <t>Aunque se reporta avance por debajo del esperado en la observacion se reporta avance del 169,64% por lo que no hay consistencia en la información reportada.</t>
  </si>
  <si>
    <t>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t>
  </si>
  <si>
    <t>Se evidencia documento del reporte avance del 30/06/2021, donde se describe que para el mes de abril se realizó la estructuración y control de calidad digital de las AHT a (10) municipio para un total de 514.619,3 ha, para el mes de mayo se realizó la estructuración y control de calidad digital de las AHT a (5) municipios para un total de avance en área de 303.457,86 ha y para el mes de junio se evidencia la estructuración y control de calidad digital de las AHT a (3) municipio lo que corresponde a un avance en área de 306.333,59 ha. Superando así la meta programada para el segundo trimestre del año 2021.</t>
  </si>
  <si>
    <t xml:space="preserve">De acuerdo al informe suministrado se evidencia que para julio y agosto se realizó la estructuración del control de calidad y correlación digital de la información de áreas homogéneas producidas por el GIT de Levantamientos y Aplicaciones, para los municipios de Popayán – Cauca y Rioblanco – Tolima, en la misma cantidad de área.  No es claro si repitió la información, por lo tanto, se recomienda hacer la descripción de forma entendible y colocar el valor total de área en ha estructurado.  Adicional se evidencia que no se cumplió con la meta programada para el tercer trimestre del año 2021. </t>
  </si>
  <si>
    <t>Entregar insumos estadísticos y mapas de las solicitudes judiciales, catastrales, procesos de restitución de tierras a demanda.</t>
  </si>
  <si>
    <t xml:space="preserve">Se atendieron todas solicitudes </t>
  </si>
  <si>
    <t>Fueron atendidas todas ls solicitudes</t>
  </si>
  <si>
    <t>Fueron atendidas todas las solicitudes requeridas, las cuales han estado por encima de los históricos por los requerimientos del Catastro Multipropósito.</t>
  </si>
  <si>
    <t>Se dió cumplimiento a la meta programada</t>
  </si>
  <si>
    <t>Se dió cumplimiento a la meta programada, se solicita soportar la actividad con evidencias que demuestren el desarrollo de la actividad.</t>
  </si>
  <si>
    <t>A pesar de que el avance esta por debajo de lo esperado en el período, se reporta cumplimiento satisfactorio en la observacion por lo que no esta de acuerdo el avance cuantitativo con el cualitativo</t>
  </si>
  <si>
    <t xml:space="preserve">Según el reporte suministrado por la Subdirección del 31/03/2021 se describe que fueron atendidas todas las solicitudes allegadas. </t>
  </si>
  <si>
    <t>Según el reporte suministrado por la Subdirección del 30/06/2021 se describe que fueron atendidas todas las solicitudes allegadas.  En total para el segundo trimestre del año se generaron y entregaron los insumos correspondientes a 20 municipios para un avance total en área de 1’384.606,21 ha.</t>
  </si>
  <si>
    <t xml:space="preserve">Se observa que para el tercer trimestre del año se generaron y entregaron los insumos correspondientes a 30 municipios, para un total de avance en área de 5’076.036,04 ha. Sin embargo, se evidencia que no se cumplió con la meta programada.  Se recomienda revisar la información suministrada de acuerdo a los avances cualitativos y cuantitativos ya que no son coherentes. </t>
  </si>
  <si>
    <t xml:space="preserve">Estudio de suelos realizados, como insumo para el ordenamiento del territorio. </t>
  </si>
  <si>
    <t>Ampliación de la cobertura en la identificación de los suelos,  geomorfología y capacidad agrológica a escalas más detalladas, sus  usos y aplicaciones</t>
  </si>
  <si>
    <t>Elaborar la interpretación de geomorfología aplicada a los levantamientos de suelos</t>
  </si>
  <si>
    <t xml:space="preserve">Áreas de estudio de suelos realizados, como insumo para el ordenamiento del territorio. </t>
  </si>
  <si>
    <t>Se interpretacion interpetraron 133.000 has</t>
  </si>
  <si>
    <t>Se interpretaron 328.799 ha en Geomorfología, para un avance del 35% frente al 40% programado, pero visto desde el totl que seria del 50% se esta acorde</t>
  </si>
  <si>
    <t>De Geomorfología se interpretaron 313.830 ha en los departamentos del Cauca, Putumayo y los municipios de Pereira y Tumaco, para una ejecución del 34,87% por encima de lo programado del 30%, debido a los compromisos que ha asumido la Subdirección.</t>
  </si>
  <si>
    <t>Se cumplió la meta programada y se superó por un pequeño margen.</t>
  </si>
  <si>
    <t>Se cumple con el avance acumulado programado para el periodo. Se solcita revisar el soporte, el cual debe ser especifico para esta actividad y demostrar el desarrollo de la misma.</t>
  </si>
  <si>
    <t>Se reporta cumpliiento de lo programado, se recomienda revisar redacción de la observación.</t>
  </si>
  <si>
    <t xml:space="preserve">De acuerdo al avance suministrado por la Subdirección del 31/03/2021 se observa que en el mes de febrero se interpretaron 20.267 ha correspondiente al 2.25%, de la misma manera para el mes de marzo se evidencia que se interpretaron 112.733 ha correspondientes al 12.53%. </t>
  </si>
  <si>
    <t>De acuerdo al avance suministrado por la Subdirección del 30/06/2021 se observa que se interpretaron 317.533 ha en Geomorfología para un avance del 35.28 % frente a un meta programado del 40%.  Sin embargo, se evidencia que para el semestre se ha cumplido con el avance del 50%.</t>
  </si>
  <si>
    <t xml:space="preserve">Se observa que se cumplió con la meta programada para este periodo, elaborando la interpretación de geomorfología aplicada a los Levantamientos de Suelos para 313.968 ha , lo que corresponde a un avance del 34,88%. </t>
  </si>
  <si>
    <t>Realizar el levantamiento de suelos</t>
  </si>
  <si>
    <t xml:space="preserve">Se avanzó en un área de </t>
  </si>
  <si>
    <t>Se ejecutaron 342.180 has de levantamientos de suelos equivalente al 38% de avance, e 2% por debajo de lo programao, esto debido a la disponibilidad de la información básica</t>
  </si>
  <si>
    <t>El área de Levantamientos de Suelos ejecutada es de 335.160 ha, equivalente al 37,24% que está por encima del 30% programado, debido a que dentro del proceso se ha podido realizar salidas y avanzar.</t>
  </si>
  <si>
    <t>No se cumplió la meta programada para el trimestre, por lo que se sugiere para próximos reportes describir los motivos por los cuales no fue posible alcanzar la meta programada.  La observación esta inconclusa.</t>
  </si>
  <si>
    <t>No se dió cumplimiento a la meta programada. Se espera que se compense en periodo posteriores. Revisar el soporte de la actividad el cual debe ser específico para actividad y dar evidencia del desarrollo de la misma.</t>
  </si>
  <si>
    <t>Se dió cumplimiento al avance programado en el período.</t>
  </si>
  <si>
    <t>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t>
  </si>
  <si>
    <t xml:space="preserve">Según el reporte de avance del 30/06/2021 se evidencia que se ejecutaron 342.180 ha de levantamiento de suelos.  Sin embargo, no se alcanza a cumplir con la meta programa para el segundo trimestre del año. </t>
  </si>
  <si>
    <t>Se observa el cumplimiento de la meta programada para el periodo evaluado, donde se evidencia que la actividad de Levantamiento de suelos se desarrollo para dos (2) proyectos:_x000D_
1.	Estudio multitemporal de las coberturas y uso de la tierra y levantamiento de suelos a escala 1:10.000 en las áreas de páramo de la jurisdicción CAR._x000D_
2.	Información agrológica básica como insumo para el ordenamiento integral del territorio. Departamentos de Cesar y Magdalena.</t>
  </si>
  <si>
    <t>Elaborar la interpretación de cobertura y uso de las tierras</t>
  </si>
  <si>
    <t>Sin observación</t>
  </si>
  <si>
    <t xml:space="preserve">Se interpretaron e Cobertura y Uso de las Tierras 152.190 has, encontrandose el 15% por debajo de lo programado, esto debido a la disponibilidad de información de imagenes </t>
  </si>
  <si>
    <t>En Cobertura y Uso del Suelo se avanzó en un 27,42%, lo que equivale a 246.780 ha, algo menor de lo programado del 30%, porque ya se está realizando el control de calidad del proyecto CAR para ser entregado.</t>
  </si>
  <si>
    <t>No se cumplió la meta programada para el trimestre, por lo que se sugiere para próximos reportes describir los motivos por los cuales no fue posible alcanzar la meta programada.  No hay Observación frente al no reporte del avance programado.</t>
  </si>
  <si>
    <t>No se dió cumplimiento a la meta programada para el periodo. Se solicita verificar que el soporte evidencia las actividades desarrolladas y los documentos de verificación cumplan con su proposito.</t>
  </si>
  <si>
    <t>Se avanza en el período, no obstante,  el reporte no posee un rezago significativo para el periodo, pero si para el valor acumulado esperado a la fecha.</t>
  </si>
  <si>
    <t>No se cumplió con la meta programada, se recomienda entregar reporte del porqué no se cumplió con la meta.</t>
  </si>
  <si>
    <t>Para esta actividad se observa un significativo avance. Sin embargo, no se cumplió con la meta programada para el segundo trimestre del año.</t>
  </si>
  <si>
    <t xml:space="preserve">Se realizó la interpretación de coberturas y usos de la tierra para 246.780 ha, lo que corresponde a un 27,42%.  De acuerdo a lo anterior, se evidencia que no alcanzó a cumplir con la meta programada para el periodo evaluado. Se recomienda tomar las medidas necesarias para dar cumplimiento total en próximo periodo hacer evaluado. </t>
  </si>
  <si>
    <t>Realizar la clasificación de capacidad de uso de las tierras</t>
  </si>
  <si>
    <t>Se desarrollaron 307.800 has en Capacidad y Uso de las Tierras, equivalente al 34% de avance por debajo de lo programado, para el proximo perido se podra contar con un avance mayor que subsana los retrasos</t>
  </si>
  <si>
    <t xml:space="preserve">Se adelantó en un 40,33% sobre el 30% programado que es 362.970 ha, ya que se cuenta con la información y los insumos para la definición de la Capacidad de Uso de las Tierras._x000D_
_x000D_
Se adelantó en un 40,33% sobre el 30% programado que es 362.970 ha, ya que se cuenta con la información y los insumos para la definición de la Capacidad de Uso de las Tierras._x000D_
_x000D_
Se adelantó en un 40,33% sobre el 30% programado que es 362.970 ha, ya que se cuenta con la información y los insumos para la definición de la Capacidad de Uso de las Tierras._x000D_
</t>
  </si>
  <si>
    <t>No se dió cumplimiento con la meta programada para el periodo. Verificar que el soporte sea especifio para la actividad y evidecie el desarrollo de la misma. Los documentos de verificación deben estar disponibles.</t>
  </si>
  <si>
    <t>Se da cumplimiento a lo programado y se hace aporte al cumplimiento acumulado de la meta el cual tenía un rezago.</t>
  </si>
  <si>
    <t>Sin embargo, no se cumplió con la meta programada, se recomienda entregar reporte del porqué no se cumplió con la meta.</t>
  </si>
  <si>
    <t>Para esta actividad no se da cumplimiento a la meta programada, por favor entregar los soportes más claros, donde se pueda evidenciar que se desarrollaron las 307.800 has descritas en el autoseguimiento.</t>
  </si>
  <si>
    <t xml:space="preserve">De acuerdo a la información suministrada por el área evaluada se observa que se superó el porcentaje de avance para el tercer trimestre del año 2021 evaluado, lo que corresponde a 362.970 ha.  Dando así cumplimiento a la fecha para esta actividad. </t>
  </si>
  <si>
    <t xml:space="preserve">Indicador de oportunidad en respuesta mejorado </t>
  </si>
  <si>
    <t>Eficiencia en el uso y producción de la información del Laboratorio Nacional de Suelos</t>
  </si>
  <si>
    <t>Procesamiento de muestras tema de química</t>
  </si>
  <si>
    <t xml:space="preserve"> Indicador de oportunidad de respuesta</t>
  </si>
  <si>
    <t>Se dió cumplimiento a la oportunidad para los resultados del tema de química</t>
  </si>
  <si>
    <t>El tema de Química entregó dentro de los tiempos estipulados los resultados al cliente llegando al 100% de oportunidad en la entrega de resultados, pero por la baja en el personal de analistas esto puede no continuar.</t>
  </si>
  <si>
    <t>Para el mes de marzo el área química aumentó en el indicador de oportunidad en el 9.85.  Sin embargo, no se evidencia diligenciamiento de autoseguimiento.</t>
  </si>
  <si>
    <t>Se dió cumplimiento con la meta programada, sin embargo se debe alcanzar el valor acumulado esperado. Se debe contar con soportes del desarrollo de la actividad y evidencias.</t>
  </si>
  <si>
    <t>Se sugiere ser mas claros en la redacción de la observación.</t>
  </si>
  <si>
    <t>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t>
  </si>
  <si>
    <t xml:space="preserve">Se observa que, para las muestras en el tema de química, se entregó la información dentro de los tiempos estipulados al cliente.  Dando cumplimiento a la meta programada en el periodo evaluado. </t>
  </si>
  <si>
    <t>Procesamiento de muestras tema de física</t>
  </si>
  <si>
    <t>Se cumplio con la oportunidad de respuesta en l tema de Física con un 8% por encima de lo requeido, lo que indica que fue menos el tiempo para el proceso</t>
  </si>
  <si>
    <t xml:space="preserve">El tema de Física entrego oportunamente resultados al cliente alcanzando el 100%. </t>
  </si>
  <si>
    <t xml:space="preserve">Para el área física se aumentó en el indicador de oportunidad en el 8%.  Sin embargo, no se evidencia diligenciamiento de autoseguimiento. </t>
  </si>
  <si>
    <t>Se dió cumplimiento a lo programado en el período y se aporta al rezago de la meta.</t>
  </si>
  <si>
    <t xml:space="preserve">Se evidencia que se dio cumplimiento a esta actividad para el tercer trimestre del año, observando que se entregó la información correspondiente a las muestras tema de física en los tiempos establecidos al cliente. </t>
  </si>
  <si>
    <t>Procesamiento de muestras tema de mineralogía</t>
  </si>
  <si>
    <t>El cumplimiento se vió afectado por la disponibilidad de equipos ya que se requirio mantemimiento</t>
  </si>
  <si>
    <t xml:space="preserve">Para el tema de Mineralogía la oportunidad se encuentra en un 66,67% ya  que no se cuenta con personal capacitado en todas las determinaciones lo cual incide directamente en el tiempo de entrega. </t>
  </si>
  <si>
    <t>Para el área de mineralogía se evidencia un decrecimiento en el indicador de oportunidad pasando del 100% al 85%.  Sin embargo, no se evidencia diligenciamiento de autoseguimiento.</t>
  </si>
  <si>
    <t>No se da cumplimiento al avance programado de la meta</t>
  </si>
  <si>
    <t xml:space="preserve">De acuerdo al informe suministrado por el área se observa que se NO se dio cumplimiento a esta actividad dado a la falta de personal capacitado en el tema de mineralogía.  Se recomienda describir de forma más clara los avance para cada una de las muestras en los informes presentados. </t>
  </si>
  <si>
    <t>Procesamiento de muestras tema de biología</t>
  </si>
  <si>
    <t>El cumplimiento de oportunidad se vió afectado por la cantidad de solicitudes recibidas</t>
  </si>
  <si>
    <t>La oportunidad de entrega en el tema de Biología presento cumplimiento del 90,47%, bajando debido a que no se cuenta con personal.</t>
  </si>
  <si>
    <t>Para el área de Biología en el mes de marzo se realizó la entrega de resultados oportunos al cliente llegando al 100% en cuanto a la respuesta efectiva en envió de resultados dentro de las fechas establecidas. Sin embargo no se evidencia diligenciamiento de autoseguimiento.</t>
  </si>
  <si>
    <t xml:space="preserve">Se cumplió con lo programado apra el periodo, sin embargo en la observación se menciona que hay limitaciones. </t>
  </si>
  <si>
    <t xml:space="preserve">Se evidencia que se dio cumplimiento a la meta programada para este trimestre del año.  De acuerdo al informe presentado por el área responsable que describe que se entrego a tiempo al cliente la información correspondiente a las muestras en el tema de biología. </t>
  </si>
  <si>
    <t>Gestión Cartográfica</t>
  </si>
  <si>
    <t>Información cartográfica generada o actualizada a diferentes  resoluciones de 13,5 millones de ha del país.</t>
  </si>
  <si>
    <t>Generación de productos cartográficos, geográficos y geodésicos, a partir de la  implementación de instrumentos efectivos de gestión, estandarización, producción y validación.</t>
  </si>
  <si>
    <t>Generar o actualizar productos cartográficos con cubrimiento del área del territorio continental del país (escalas 1:5.000, 1:10.000, y/o 1:25.000) .</t>
  </si>
  <si>
    <t>Base de datos geográfica</t>
  </si>
  <si>
    <t>Subdirección de Cartografía y Geodesia</t>
  </si>
  <si>
    <t>Área geográfica (ha) con cartografía básica</t>
  </si>
  <si>
    <t>Durante el primer trimestre se generaron 164.505 ha de productos cartográficos del área rural correspondiente a los municipios de Cáceres, Villavicencio, Planadas, La Plata y Fuente de Oro</t>
  </si>
  <si>
    <t>Durante el segundo trimestre se generaron 52.727 ha de productos cartográficos del área rural correspondientes a los proyectos El Tablazo (Cundinamarca) y Quebrada Yaguilga (Huila). Se está avanzando en la producción del área rural de Arauquita (Arauca), Chaparral (Tolima), Popayán (Cauca), Mirití (Amazonas), Carmen de Bolívar (Bolívar) y María La Baja (Bolívar).</t>
  </si>
  <si>
    <t>Durante el tercer trimestre se generaron 567.448,39ha de productos cartográficos del área rural correspondientes a los municipios de: Arauquita (Arauca), Popayán (Cauca), Chaparral (Tolima) y María La Baja (Bolívar).</t>
  </si>
  <si>
    <t>Avance y evidencias acordes</t>
  </si>
  <si>
    <t xml:space="preserve">Avance y evidencia acordes </t>
  </si>
  <si>
    <t xml:space="preserve">Evidencias acorde al avance. </t>
  </si>
  <si>
    <t>Se presentan 3 planos correspondientes a los departamentos del Meta y Tolima a escala 1:10.000 y 1:5.000, pero se evidencia que no se cumplió con la meta programada para el primer trimestre.</t>
  </si>
  <si>
    <t>Se presentan 3 planos correspondientes a los departamentos del Huila y Cundinamarca a escala 1:80.000 y 1:100.000, donde se observa que para el Municipio El Tablazo se generaron para este trimestre 17.768,38 ha y para la Quebrada Yaguilga 25.587,00 ha de productos cartográficos de la zona rural, para un total de 52.726,67 ha generadas para el segundo trimestre de 2021.  Se valida el avance obtenido sin embargo se evidencia que la meta establecida no se cumplió.</t>
  </si>
  <si>
    <t xml:space="preserve">Se presentan cuatro (4) planos correspondientes a los departamentos de Tolima (Municipio de Chaparral); Arauca (Municipio de Arauquita); Bolívar (Municipio de María La Baja) y del Departamento de Cauca (Municipio de Popayán) a escala 1:10.000, dando un total de 567.448,39 ha de productos cartográficos generados y/o actualizados, para el tercer trimestre del año.  Superando así la meta programada para el periodo evaluado. </t>
  </si>
  <si>
    <t>Generar productos cartográficos con cubrimiento de del área urbana del territorio continental del país (escalas 1:2.000) .</t>
  </si>
  <si>
    <t>Durante el primer trimestre se generaron 2.726ha de productos cartográficos del área urbana correspondientes a los municipios de Villavicencio y Fuente de Oro.</t>
  </si>
  <si>
    <t>Durante el segundo trimestre se generaron 12.040ha de productos cartográficos del área urbana correspondientes a los municipios de Popayán (Cauca), Arauquita (Arauca), El Carmen de Bolívar (Bolívar), Córdoba, El Guamo (Bolívar), San Andrés de Tumaco (Nariño), Chaparral y Rioblanco (Tolima) y Mirití-Paraná (Amazonas).</t>
  </si>
  <si>
    <t>Durante el tercer trimestre se generaron 3.198,37ha de productos cartográficos del área urbana correspondientes a los municipios de: Santa Rosalía (Vichada), Sardinata (Norte de Santander), Ricaurte (Cundinamarca), Valencia, San Carlos, Montecristo (Córdoba), Paz de Río (Boyacá), Cubarral (Meta), Trinidad (Casanare) y Colombia (Huila).</t>
  </si>
  <si>
    <t>Evidencias y avance acordes</t>
  </si>
  <si>
    <t>Se evidencia el producto cartográfico correspondiente a la Cabecera municipal de Fuente de Oro (Depto. Meta) a escala 1:5.000 con un área de cubrimiento de 157 ha. Tener en cuenta para el próximo reporte la escala de la actividad debe corresponde a 1:2.000</t>
  </si>
  <si>
    <t>Se evidencia que, para el segundo trimestre del año 2021, se generaron 12.040 ha de productos cartográficos de la zona urbana correspondiente a los Municipio Arauquita (Arauca), Córdoba y El Carmen de Bolívar (Bolívar), Chaparral y Rioblanco (Tolima), Popayán (Cauca), Tumaco (Nariño), Mirití (Amazonas) y El Guamo (Córdoba). Por lo tanto, de observa el cumplimiento de la meta establecida para este trimestre.</t>
  </si>
  <si>
    <t xml:space="preserve">Se evidencia que, para el tercer trimestre del año 2021, se generaron 3.198,37 ha de productos cartográficos de la zona urbana correspondiente a los Municipios: Colombia (Huila), Cubarral (Meta), Montecristo (Bolívar), Paz de Río (Boyacá), San Carlos y Valencia (Córdoba), Trinidad (Casanare), Ricaurte (Cundinamarca), Santa Rosalía (Vichada), Sardinata (Norte de Santander).  Por lo tanto, se observa el cumplimiento de la meta establecida para este trimestre. </t>
  </si>
  <si>
    <t>Generar el modelo digital de elevación de 12 m correspondiente a municipios priorizados e integrarlo en el modelo digital de elevación mundial.</t>
  </si>
  <si>
    <t>Durante el primer trimestre se generaron 377.440ha correspondientes a Modelos Digitales de elevación de los municipios de Zaragoza, Remedios, Anorí, Amalfi  (Antioquia), Cumaribo (Vichada) y Puerto Gaitán (Meta)</t>
  </si>
  <si>
    <t>Durante el segundo trimestre se generaron 4.074.962ha correspondientes a Modelos Digitales de elevación de los municipios de Zaragoza, Nechí, Caucasia, El Bagre (Antioquia), San Pelayo, San Carlos, Montelíbano, Ciénaga de Oro, Cereté, La Apartada, Montería (Córdoba), Simití, Montecristo (Bolívar), La Unión, Caimito (Sucre), Mirití-Paraná, La Pedrera, la Victoria, Puerto Santander (Amazonas), Santa Rosalía (Vichada), Maní, Orocué (Casanare), Puerto Gaitán (Meta), Solano (Caquetá), Pacoa y Taraira (Vaupés).</t>
  </si>
  <si>
    <t xml:space="preserve">Durante el tercer trimestre se generaron 4.198.574ha correspondientes a Modelos Digitales de elevación de los municipios de: La Pedrera, Puerto Arica, Puerto Santander, La Chorrera, Tarapacá, Leticia y Puerto Nariño (Amazonas), La Guadalupe, Puerto Colombia y San Felipe (Guainía)._x000D_
_x000D_
</t>
  </si>
  <si>
    <t>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t>
  </si>
  <si>
    <t>Se soportan los archivos correspondientes al avance realizado por el GIT en el convenio TREx 2021 para los meses de abril, mayo y junio por Geoceldas de los municipios de Cereté, Ciénaga De Oro, San Pelayo, La Unión, Caimito, Mirití – Paraná, La Pedrera, La Victoria, Pacoa, Taraira, Cimitarra, Puerto Arica, Puerto Santander, y Brasil, para un total de 4’087.702,26 ha generadas correspondientes a Modelos Digitales de Elevación.</t>
  </si>
  <si>
    <t xml:space="preserve">Se soportan los archivos correspondientes al avance realizado por el GIT en el convenio TREx 2021 para los meses de julio, agosto y septiembre por Geoceldas de los municipios de Mirití – Paraná, Puerto Santander, Puerto Arica, Puerto Colombia, San Felipe, La Guadalupe, Venezuela, Brasil, Tarapacá, Puerto Nariño, Leticia, para un total de 4’198.573,794 ha generadas correspondientes a Modelos Digitales de Elevación. </t>
  </si>
  <si>
    <t>Generar mosaicos de ortoimágenes gestionadas, con exactitud posicional para escalas máximo 1:25.000.</t>
  </si>
  <si>
    <t>Se gestionaron 1.301.685 ha de imágenes con la Fuerzas Militares, las cuales serán evaluadas para viabilizar la generación de mosaicos con las características requeridas</t>
  </si>
  <si>
    <t>Para el segundo trimestre, se generó mosaico de imágenes del municipio de El Retén (Magdalena) con un área de 17.798,22 Ha, útil para escala 1:25.000. Adicionalmente, se avanzó en la generación de ortoimágenes de los municipios de: Puerto Colombia, Baranoa, Luruaco, Polonuevo, Sabanagrande, Sabanalarga, Usiacuri, Piojó, Santa Lucía (Atlántico), El Peñon, Arjona, Zambrano, Maria la Baja, Santa Catalina, Regidor, Calamar, Arroyohondo, Turbaco, Manatí (Bolívar), Coveñas (Sucre), Puerto Colombia (Guainía),  Gachantivá, Moniquirá, Sáchica, Togüi, Villa de Leiva, Santa Sofia (Boyacá) y Marsella (Risaralda), los cuales se encuentran en proceso de validación.</t>
  </si>
  <si>
    <t>Durante el tercer trimestre, se generaron 380.544ha de mosaicos de ortoimágenes gestionadas, con exactitud posicional para escalas máximo 1:25.000, de los municipios: Tenerife (Magdalena), Santa Rosa de Lima, Arjona, Santa Catalina, María la Baja, Calamar (Bolívar), Moniquirá, Gachantivá, Villa de Leiva y Santa Sofía (Boyacá), Sabanalarga, Santa Lucía, Usiacurí, Baranoa, Lurucao, Puerto Colombia, Manatí, Piojó, Polonuevo (Atlántico) y Coveñas (Sucre).</t>
  </si>
  <si>
    <t>Se evidencia que para este trimestre se gestionaron las imágenes correspondientes a los municipios de: Arauquita, Sardinata, Carmen de Bolívar, Tumaco y un área de 426023 ha correspondientes a los páramos CAR.</t>
  </si>
  <si>
    <t>Para el segundo trimestre del año se gestionó la imagen correspondiente al municipio de El Reten (Magdalena), con un área de 17.798,00 ha a escala 1:35.000. Sin embargo, se observa que no se cumplió con la meta programada para el periodo evaluado.</t>
  </si>
  <si>
    <t xml:space="preserve">Para el tercer trimestre del año se generaron 280.544 ha de mosaicos de ortoimágenes gestionadas para escala 1:25.000.  Sin embargo, se observa que no se cumplió con la meta programada para el periodo evaluado. </t>
  </si>
  <si>
    <t>Capturar y/o gestionar imágenes del área del territorio continental del país e incorporarlas en el Banco Nacional de Imágenes, a escalas y temporalidad requerida para fines catastrales</t>
  </si>
  <si>
    <t>Base de datos de imágenes</t>
  </si>
  <si>
    <t>Área geográfica (ha) con cubrimiento de imágenes</t>
  </si>
  <si>
    <t>Durante el primer trimestre se capturaron y/o gestionarion 14.078.04 ha con dron y 1.301.685 con la Fuerzas Militares, para un total del 1.315.763.04</t>
  </si>
  <si>
    <t>Durante el segundo trimestre, se capturaron  y adquirieron 347.238,68 ha imágenes y se gestionaron con terceros 264.982,5ha (Sensor Skysat), para un total del 612.221 ha.</t>
  </si>
  <si>
    <t>Durante el tercer trimestre se capturaron 18.662,19 ha y gestionaron 4.892.683,94 ha de imágenes de los municipios: Paz del Río, Boavita, Covarachía, Cuítiva, Iza, Tipacoque (Boyacá), San Carlos, Chimá, Momil, Purísima De La Concepción, San Andrés De Sotavento, Tuchín (Córdoba), Montecristo, Altos Del Rosario, El Peñón, San Estanislao, San Juan Nepomuceno (Bolívar), Trinidad (Casanre), Granada, Arbeláez, Venecia, Cabrera y Agua de Dios, Nariño, Jerusalén, La Mesa, El Colegio, Cachipay, Caqueza, La Unión, Albán, Guayabal de Síquima, Fosca, Gutiérrez, Bituima, Quetame, Guayabetal, Topaipí, Medina (Cundinamarca), Guachené, Mercaderes, Padilla (Cauca), Agustín Codazzi, Astrea, Becerril, El Paso, Manaure Balcón Del Cesar, Pueblo Bello, San Diego, Tamalameque (Cesar), Dibulla (La Guajira), Araca</t>
  </si>
  <si>
    <t>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t>
  </si>
  <si>
    <t>El GIT proporciona como insumos soportes los productos cartográficos correspondientes a la gestión de imágenes de los municipios de Arauquita y las donadas por PNNC, de igual manera se evidencian la toma aerofotográfica de los municipios de Santander de Quilichao, María La Baja, Chaparral y centro poblado Mirití, además de observan los productos cartográficos de toma aerofotográfica de las cabeceras municipales de Cubarral (Meta), Colombia (Huila) y Santa Rosalía (Vichada).  Por otro lado, se observa el informe metas de planeación, captura de imágenes aeronaves no tripuladas dron ebee plus – dron Trinity, del mes de abril con un avance de 7.729 ha. A pesar de no cumplir con la meta para el periodo evaluado se avala el cumplimiento de ejecución correspondiente al semestre del año 2021.</t>
  </si>
  <si>
    <t xml:space="preserve">El GIT proporciona como insumos soportes los productos cartográficos correspondientes a la toma de aerofotográfica del municipio de Paz del Río, San Carlos, Venecia, Arbeláez, Cabrera entre otros.  De igual manera se observan las imágenes satelitales adquiridas por el IGAC para el Territorio Nacional, correspondiente a 18.662,19 ha de imágenes capturadas y se gestionaron 4’892.683,94 ha, dando cumplimiento a la meta programada para el periodo.  Adicional se observa que para esta actividad ya se cumplió con la meta programada para el año 2021.  Se recomienda cargar los insumos correspondientes a cada periodo (esto dado a que se evidencia para este trimestre información correspondiente al mes de junio). </t>
  </si>
  <si>
    <t>Mantener actualizado los mapas del país haciendo uso de los insumos existentes.</t>
  </si>
  <si>
    <t>Mapas</t>
  </si>
  <si>
    <t>Mapas disponibles</t>
  </si>
  <si>
    <t>Durante el primer trimestre se generó y publicó uno de los mapas en formato vector tile.  Ver la siguiente ruta:_x000D_
https://tiles.arcgis.com/tiles/RVvWzU3lgJISqdke/arcgis/rest/services/VTPK05KGeoCartoIGAC/VectorTileServer?f=jsapi&amp;cacheKey=b260969bdcdc6138</t>
  </si>
  <si>
    <t>Durante el segundo trimestre, se realizó la actualización del mapa base vectorial con información catastral, así mismo, se avanzó en la generación del mapa híbrido con imágenes PlanetScope de 4.8 metros. _x000D_
_x000D_
Por otro lado, se realizó la actualización de los mapas físicos y de entidades territoriales conforme a las dinámicas de los procesos de deslindes, los cuales se encuentran publicados en Colombia en Mapas.</t>
  </si>
  <si>
    <t>Durante el tercer trimestre, se logró la configuración y publicación del mapa físico de Colombia, dispuesto en https://tiles.arcgis.com/tiles/RVvWzU3lgJISqdke/arcgis/rest/services/Mapa_base_fisico_vector/VectorTileServer</t>
  </si>
  <si>
    <t xml:space="preserve">Evidencia acorde con el avance </t>
  </si>
  <si>
    <t>Se evidencia que se tienen en funcionamiento los servicios GeoCartoIGAC y VTPK05KGeoCartoIGAC, donde se encuentran dispuestos los productos cartográficos del país.</t>
  </si>
  <si>
    <t xml:space="preserve">Para el segundo trimestre, se soportan mapas que evidencian la actualización del mapa base vectorial con información catastral, de igual manera se observa el avance en la generación del mapa híbrido. </t>
  </si>
  <si>
    <t xml:space="preserve">Para el tercer trimestre, se suministra una imagen donde se indica la URL, informando que el mapa físico de Colombia se encuentra allí dispuesto.  Dado lo anterior se avala el cumplimiento para el este periodo evaluado. </t>
  </si>
  <si>
    <t>Información cartográfica producida por terceros, oficializada de 25.5 millones de ha del país.</t>
  </si>
  <si>
    <t>Fortalecer al IGAC como máxima autoridad reguladora en los temas de su competencia</t>
  </si>
  <si>
    <t>Ajustar, formalizar y publicar resolución para la validación y oficialización de productos cartográficos generada por terceros.</t>
  </si>
  <si>
    <t>Acto administrativo y actas de reunión</t>
  </si>
  <si>
    <t xml:space="preserve">Información cartográfica producida por terceros, oficializada </t>
  </si>
  <si>
    <t>Durante el primer trimestre, se elaboró la versión preliminar de la resolución de validación de productos cartográficos</t>
  </si>
  <si>
    <t xml:space="preserve">Durante el segundo trimestre, se realizó la actualización de la Resolución 1503 de 2017 “por medio de la cual se reglamenta la validación técnica de los productos cartográficos”, la cual se encuentra en revisión interna por parte de la Oficina Asesora Jurídica y sobre la que se espera disponer para consulta pública con el fin de permitir la participación ciudadana previa expedición del acto, en cumplimiento del numeral 8 del artículo 8 de la Ley 1437 de 2011. </t>
  </si>
  <si>
    <t>En el tercer trimestre, se expedió la Resolución 1421 de 2021 Por la cual se establecen las condiciones de validación técnica y oficialización de productos cartográficos básicos y se dictan otras disposicioneshttps://www.igac.gov.co/sites/igac.gov.co/files/normograma/resolucion_1421_de_2021.pdf</t>
  </si>
  <si>
    <t>Se presenta un documento borrador sobre la Resolución “Por la cual se reglamenta la validación y oficialización de productos cartográficos”. Se avala el avance a esta actividad. Sin embargo no se programó meta para este trimestre.</t>
  </si>
  <si>
    <t>Se soporta el documento borrador sobre la Resolución “Por medio de la cual se establecen las condiciones de validación técnica y oficialización de productos cartográficos básicos y se dictan otras disposiciones”, la cual se encuentra en revisión por parte del área encargada. Se avala la gestión del documento.</t>
  </si>
  <si>
    <t xml:space="preserve">Se soporta la Resolución No. 1421/2021 “Por la cual se establecen las condiciones de validación técnica y oficialización de productos cartográficos básicos y se dictan otras disposiciones”.  La cual se encuentra publicada en el espacio de Transparencia y acceso a la información pública/proyectos para comentar, dando cumplimiento a la meta programada para el tercer trimestre del año. </t>
  </si>
  <si>
    <t>Oficializar e integrar la información cartográfica producida por terceros, de acuerdo con la demanda y entrega de productos programadas en el marco de los contratos (urbano y rural).</t>
  </si>
  <si>
    <t>Bases de datos, Informes de validación, actas de oficialización</t>
  </si>
  <si>
    <t>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t>
  </si>
  <si>
    <t>Durante el segundo trimestre, se validó los Modelos Digitales de Terreno adquiridos para  6.503.000 ha correspondiente a 62 municipios del país, en el marco del contrato 24118 de 2020, logrando con ello cumplir la meta establecida.</t>
  </si>
  <si>
    <t>Durante el tercer trimestre se oficializaron e integraron 63.322 ha de la información cartográfica producida por: AMCO de los municipios Pereira-Dosquebradas y La Virginia a escala 1:1.000; ANT, del municipio Fonseca (Guajira) con prodctos MDT, ortoimagen y base de datos cartográfica; y Grupo Energía Bogotá, ortoimagen de un área específica de Cundinamarca.</t>
  </si>
  <si>
    <t>Evidencia y avance acordes</t>
  </si>
  <si>
    <t>Se presenta el producto cartográfico del departamento de Risaralda, correspondiente a los municipios de La Virginia y Pereira – Dosquebradas. Sin embargo se valida el avance pero se aclara que aún no se han aprobados los productos.</t>
  </si>
  <si>
    <t>Se observa que para el segundo trimestre del año se cumplió con la meta propuesta, ya que se han realizado y validado los Modelos Digitales de Terreno para diferentes municipios del país.</t>
  </si>
  <si>
    <t xml:space="preserve">Para este trimestre del año se observa que se oficializaron e integraron 63.322 ha de información cartográfica producida.  A pesar de observar que no se dio cumplimiento a la meta programada para este periodo evaluado, se evidencia que esta actividad ya cumplió con la meta programada para el año 2021 así, meta programada (3’000.000 ha), meta ejecutada (6’566.322 ha).  Dado lo anterior, se avala el cumplimiento.  </t>
  </si>
  <si>
    <t>Automatizar procesos de validación de productos de ortoimágenes y generar nueva versión de bases de datos cartográficas, así como realizar su documentación.</t>
  </si>
  <si>
    <t>Scripts y documentos técnicos</t>
  </si>
  <si>
    <t>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t>
  </si>
  <si>
    <t>Durante el segundo trimestre, se ajustó y finalizó el algoritmo para la validación de las pruebas de calidad establecidas para las ortoimágenes y bases de datos vectoriales, así como el reporte automático y web. Adicionalmente, se ajustaron y finalizaron los instructivos de validación de ortoimágenes y bases de datos, así como el procedimiento, logrando con ello cumplir la meta establecida._x000D_
Así mismo, se realizó algoritmo para la evaluación semi-automática de imágenes de diferentes sensores, sobre el cual se realizaron las respectivas pruebas y documentación.</t>
  </si>
  <si>
    <t>Durante el tercer trimestre se terminó el ajuste y actualización de la documentación relacionada a automatizar procesos de validación de productos de ortoimágenes y generar nueva versión de bases de datos cartográficas, así como realizar su documentación.</t>
  </si>
  <si>
    <t>Avance y evidencia acordes</t>
  </si>
  <si>
    <t>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t>
  </si>
  <si>
    <t>Se observan los documentos de la subdirección los cuales están en proceso de revisión y aprobación, entre los que se encuentran “Procedimiento de validación y oficialización de productos cartográficos”, “instructivo validación técnica de ortoimágenes”, “instructivo control de calidad bases de datos vectorial”, entre otros. Cumpliendo con la meta propuesta para este segundo trimestre del año.</t>
  </si>
  <si>
    <t xml:space="preserve">Se observan los documentos correspondientes a la preparación de aplicativos y validación técnica de BD. Los cuales se terminaron de justar y actualización. A pesar que para este periodo no existe una meta programada, se avala avance a la actividad. </t>
  </si>
  <si>
    <t>Ajustar, formalizar y publicar resolución para la adopción del Plan Nacional de Cartografía.</t>
  </si>
  <si>
    <t>Informes, actas de reunión</t>
  </si>
  <si>
    <t>Durante el primer trimestre, se inició la revisión del Plan Nacional de Cartografía Básica Oficial de Colombia 2021-2025, como insumo para la resolución</t>
  </si>
  <si>
    <t>Durante el segundo trimestre, se inició con el ajuste de la resolución de adopción del Plan Nacional de Cartografía, con base en los documentos elaborados.</t>
  </si>
  <si>
    <t>Durante el tercer trimestre, además de la actualización realizada en el marco de las nuevas políticas de tierras, entre ellas, catastro multipropósito y los lineamientos técnicos que sobre la materia cartográfica han sido expedidos, se inició actualización y análisis de información cuantitativa, especialmente lo relacionado a cruces de información de municipios financiados, cuadro de áreas y costos 2021, revisión de temporalidad del plan para las áreas a intervenir, plazos y fuentes de financiación.</t>
  </si>
  <si>
    <t>Evidencias y avances acordes,</t>
  </si>
  <si>
    <t>Para el avance a esta actividad de soporta con correos del año 2020 y el 2021, donde se hace envío de información sobre el seguimiento realizado al Plan Nacional de Cartografía en las reuniones realizadas con el equipo técnico de la Subdirección de Geografía y Cartografía.</t>
  </si>
  <si>
    <t>A pesar de no cumplir con la meta propuesta para el segundo trimestre del año se valida la gestión y avance realizado a esta actividad, donde se encuentra en trámite el documento borrador de la “Resolución por la cual se adopta el Plan Nacional de Cartografía Básica de Colombia.</t>
  </si>
  <si>
    <t xml:space="preserve">Se observa que aún se encuentra en trámite el documento borrador de la Resolución “Por la cual se adopta el Plan Nacional de Cartografía Básica de Colombia”.  De igual manera se evidencia que se inicio con la actualización y análisis de información cuantitativa, en lo relacionado a cruces de información de municipios financiados, cuadros de áreas y costos 2021.  Sin embargo, no se da cumplimiento a la meta programada para el periodo evaluado. </t>
  </si>
  <si>
    <t xml:space="preserve">Maximizar la disposición y uso de la información generada </t>
  </si>
  <si>
    <t>Integración y disposición de la información geográfica nacional a través de Colombia en Mapas como portal único de información geográfica nacional</t>
  </si>
  <si>
    <t>Gestionar y controlar las solicitudes de información cartográfica, geodésica y geográfica, de conformidad con las licencias de uso definidas.</t>
  </si>
  <si>
    <t>Reportes y estadísticas</t>
  </si>
  <si>
    <t>Durante el primer trimestre se atendieron 94 solicitudes de información cartográfica, geodésica y geográfica, correspondientes a 3224 productos</t>
  </si>
  <si>
    <t>Durante el segundo trimestre se atendieron 277 solicitudes de información cartográfica, geodésica y geográfica, correspondientes a 14.150 productos.</t>
  </si>
  <si>
    <t>Durante el tercer trimestre, se gestionaron y controlaron 149 solicitudes de información cartográfica, geodésica y geográfica, y se entregaron 11.179 productos.</t>
  </si>
  <si>
    <t xml:space="preserve">Evidencia y avance acordes. </t>
  </si>
  <si>
    <t>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t>
  </si>
  <si>
    <t>Se observan que se recibieron 277 solicitudes de información cartográfica, geodésica y geográfica durante el segundo trimestre del año las cuales corresponden a 10.439 productos para el mes de abril, 1.726 productos para el mes de mayo y 1.985 para el mes de junio, para un total de 14.150 productos.  Por lo anterior se avala el avance de la actividad.</t>
  </si>
  <si>
    <t>Se observan que para el tercer trimestre del año se recibieron 149 solicitudes de información cartográfica, geodésica y geográfica las cuales corresponden a 4.919 productos para el mes de julio, 4.122 productos para el mes de agosto y 4.919 para el mes de septiembre, para un total de 11.179 productos.  Por lo anterior se avala el avance de la actividad.</t>
  </si>
  <si>
    <t>Organizar , catalogar y disponer los productos cartográficos, geográficos y geodésicos para su migración al Sistema único de información geográfica, cartográfica y geodésica</t>
  </si>
  <si>
    <t>Bases de datos y Sistema  único de información geográfica, cartográfica y geodésica</t>
  </si>
  <si>
    <t>Productos disponibles</t>
  </si>
  <si>
    <t>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t>
  </si>
  <si>
    <t>Durante el segundo trimestre, se organizaron y catalogaron 60.478.772,16 ha de 1.855 productos, de los cuales se dispusieron 20.735.682ha de 106 servicios, logrando el cumplimiento de la meta debido a la implementación de herramientas de automatización de actividades.</t>
  </si>
  <si>
    <t>Durante el tercer tremestre se organizaron y catalogaron 103.550.844,7ha y se dispusieron 13.071.871ha de productos cartográficos, geográficos y geodésicos para su migración al Sistema único de información geográfica, cartográfica y geodésica.</t>
  </si>
  <si>
    <t>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t>
  </si>
  <si>
    <t>En los informes suministrados se observa el reporte donde se describe que se catalogaron 60’475.772,16 ha de 1.855 productos para los meses de abril, mayo y junio. Cumpliendo con la meta propuesta para este trimestre del año.</t>
  </si>
  <si>
    <t xml:space="preserve">En los informes suministrados se observa el reporte donde se describe que se catalogaron 13’071.870,76 ha de 2.100 productos para los meses de julio, agosto y septiembre. Cumpliendo con la meta propuesta para este trimestre del año. </t>
  </si>
  <si>
    <t xml:space="preserve">Preservar y disponer el archivo histórico de rollos de negativos de pelicula de fotografía áerea </t>
  </si>
  <si>
    <t>Base de datos</t>
  </si>
  <si>
    <t>Durante el primer trimestre se gestionó la contratación para el desarrollo de esta actividad</t>
  </si>
  <si>
    <t>Durante el segundo trimestre, se dispusieron en el archivo histórico 3.238 elementos escaneados de los rollos de negativos de película de fotografía aérea.</t>
  </si>
  <si>
    <t xml:space="preserve">Durante el tercer tremestre se preservaron y dispusieron 10.126 elementos del archivo histórico de rollos de negativos de película de fotografía áerea. </t>
  </si>
  <si>
    <t>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t>
  </si>
  <si>
    <t>Se observa que para el segundo trimestre del año se dispusieron 3.238 elementos escaneados de los rollos de negativos de película de fotografía aérea.  Sin embargo, no se cumplió con la meta establecida para este periodo del año.</t>
  </si>
  <si>
    <t>Se observa que para el tercer trimestre del año se dispusieron 10.126 elementos del archivo histórico de los rollos de negativos de película de fotografía aérea.  Dando cumplimiento a la meta programada para el periodo evaluado.</t>
  </si>
  <si>
    <t>Generar el mapa 3D de Colombia.</t>
  </si>
  <si>
    <t>Base de datos y archivo de representación</t>
  </si>
  <si>
    <t>En el primer trimestre, se avanzó en la generación de la nueva versión del mapa 3D de Colombia.</t>
  </si>
  <si>
    <t>Durante el segundo trimestre, se realizó la entrega del mapa 3D final a la Subdirección para aprobación, es decir, que el avance de la meta se encuentra en el 80%.</t>
  </si>
  <si>
    <t>Durante el tercer trimestre, se terminó la generación del mapa 3D de Colombia y este fue aprobado.</t>
  </si>
  <si>
    <t xml:space="preserve">Avance y evidencia acorde. </t>
  </si>
  <si>
    <t>Para esta actividad se evidencia como insumo por parte del área respectiva el Mapa de la República de Colomba a escala 1:2’500.000.</t>
  </si>
  <si>
    <t>Se observan los productos sobre la realización del mapa 3D final.  Por lo anterior se avala el avance para este segundo trimestre del año 2021.</t>
  </si>
  <si>
    <t>Para este trimestre del año el área correspondiente culminó la generación del mapa 3D de Colombia, el cual se encuentra aprobado.  De igual manera, se observa el correo electrónico del 09/09/2021 donde se hace envió de la última versión del Mapa 3D, a la entidad de Parques Nacionales con el fin de que sea analizado y se realice la retroalimentación, conociendo la opinión acerca de las áreas de la jurisdicción.  Por lo anterior se avala el avance para este trimestre del año 2021.</t>
  </si>
  <si>
    <t>Generar los documentos de diagnósticos de información cartográfica y geodésica de los municipios priorizados y/o requeridos.</t>
  </si>
  <si>
    <t>Documentos de diagnósticos.</t>
  </si>
  <si>
    <t>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t>
  </si>
  <si>
    <t>Durante el segundo trimestre, se generaron 28 documentos de diagnósticos correspondientes a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t>
  </si>
  <si>
    <t>Durante el tercer trimestre se generaron 27 documentos de diagnósticos de información cartográfica y geodésica de: 1). Puerto Rico (Caquetá), 2). Ibagué (Tolima), 3). Chiquinquirá (Boyacá), 4). Bolívar, El Peñón, Florián, Guavatá, Güepsa, San Benito y Vélez (Santander), 5). Sincelejo (Sucre), 6). Mitú y Carurú (Vaupés), 7). Manizales (Caldas), 8). Santander de Quilichao (Cauca), 9). Lloró (Chocó), 10). Del departamento de Sucre (26 municipios), 11). La Cumbre (Valle del Cauca), 12). Calima Darién (Valle del Cauca), 13). Aires, Caldono, Caloto, Corinto, Guachené, Jambalo, Miranda, Padilla, Puerto Tejada, Santander de Quilichao, Suárez, Toribío y Villa Rica (Cauca), 14). 87 municipios de Santander, 15). Florencia (Caquetá), 16). Trujillo (Valle del Cauca), 17). Mapiripán (Meta), 18). Ábrego,</t>
  </si>
  <si>
    <t>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t>
  </si>
  <si>
    <t>Se observa que para el segundo trimestre se generaron varios documentos de diagnósticos de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t>
  </si>
  <si>
    <t>Se observa que, para el tercer trimestre del año 2021, se generaron varios documentos de diagnósticos de los municipios de Valledupar (Cesar), Buenos Aires, Caldono, Caloto, Corinto, Guachené, Jambaló, Miranda, Padilla, Puerto Tejada, Santander de Quilichao, Suárez, Toribió y Villa Rica (Cauca), Trujillo, la Cumbre, Calima y El Darién (Valle del Cauca), El peñón, Florián, Guavatá, Güepsa, San Benito y Vélez (Santander), Ibagué (Tolima), Manizales (Caldas), Gachetá (Cundinamarca), Sincelejo (Sucre), Chiquinquirá (Boyacá), Lloró (Chocó), Sabanalarga (Atlántico), Carurú y Mitú (Vaupés), Distrito Turístico y Cultural Cartagena de Indias (Bolívar), Florencia (Caquetá), Catatumbo Provincia de Ocaña (Norte de Santander) y Sur del Cesar (Cesar).  Cumpliendo así con la meta programada.</t>
  </si>
  <si>
    <t>Configurar y disponer aplicaciones temáticas para usuarios, de acuerdo con la disponibilidad de archivos digitales</t>
  </si>
  <si>
    <t>URLs de aplicaciones y bases de datos</t>
  </si>
  <si>
    <t>Aplicaciones temáticas disponibles</t>
  </si>
  <si>
    <t>Se realizó la exploración y búsqueda de archivos digitales para su estructuración y disposición de aplicaciones temáticas</t>
  </si>
  <si>
    <t>Durante el segundo trimestre, se configuró aplicación sobre el mapa turístico de Putumayo de 2019: https://arcg.is/HaG0b, como primer avance, acercamiento y análisis de la información. Se realizó una reunión informativa para definir los parámetros como se va a generar el Ebook del Mapa turístico y las hojas de ruta. Se redireccionaron todas las rutas que conforman los MXD contenidos en el repositorio oficial de los mapas turísticos y hojas de ruta: \\172.26.0.20\SubGeocarto1\3160GITEG&amp;OT\68PInvestigacion\4MTuristicos\7MTHRDPublicacion_x000D_
y se generó el inventario de dicha información.</t>
  </si>
  <si>
    <t xml:space="preserve">Durante el tercer trimestre se avanzó en la configuración de: Story Map del departamento del Putumayo al 50% (https://storymaps.arcgis.com/stories/ba7fcb31eaea4d9fbaf9c7ca39b01056). Se avanzó en la consulta catastral (http://igac.azurewebsites.net/) y en hojas cartográficas. </t>
  </si>
  <si>
    <t>Se observa documento con la estructura de las carpetas donde se dispone la información digital de cada uno de los productos cartográficos según la temática.  Por lo anterior se valida avance de esta actividad para este trimestre.</t>
  </si>
  <si>
    <t>Se observa que se realizó la configuración de la aplicación al mapa turístico de Putumayo 2019, donde se describe que al departamento se encuentra dividido en 13 municipios. Así mismo se realizó una reunión el día 29/05/2021 con el fin de definir los parámetros como se va a generar el Ebook del Mapa turístico y las hojas de ruta.</t>
  </si>
  <si>
    <t xml:space="preserve">Se observa que para este trimestre del año el área responsable de la actividad avanzó en la configuración de: Story Map del departamento del Putumayo al 50%, y en la consulta catastral y hojas cartográficas.  Dando cumplimiento a la meta programada.  </t>
  </si>
  <si>
    <t>Implementar servicios transaccionales en Colombia en Mapas que permitan la generación de certificaciones y demás productos.</t>
  </si>
  <si>
    <t>Código fuente y documento de requerimientos</t>
  </si>
  <si>
    <t>Servicios</t>
  </si>
  <si>
    <t>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t>
  </si>
  <si>
    <t>Durante el segundo trimestre, se implementó una prueba de concepto sobre la certificación de punto señalado (código 596, resolución de precios) y se inicio el proceso de integración con la pasarela de pagos de la entidad. De igual manera, se presentó y recibió retroalimentación al proceso implementado. Se modifico el alcance de la actividad, debido a un concepto por parte de la Oficina Jurídica del IGAC. Se implementó un servicio web que integra la información requerida para consultar la información de una coordenada. Las fuentes integradas incluyen servicios de límites (municipal, departamento y fronterizos), altura (servicio externo de Esri, DTM y curvas de nivel 100k) y de conversión de coordenadas. Se inició las pruebas de dicho servicio para su integración en Colombia en mapas.</t>
  </si>
  <si>
    <t>Durante el tercer trimestre, se completó la implementación y se realizó la puesta en producción de la funcionalidad de "Coordenadas" en "Colombia en Mapas", la cual permite la consultar la jurisdicción, altura y coordenada de una ubicación específica.</t>
  </si>
  <si>
    <t>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t>
  </si>
  <si>
    <t>Se observa el avance correspondiente al segundo trimestre del año, cumpliendo con la meta establecida para esta actividad. Se observan pantallazos de la aplicación Colombia en Mapas realizando la búsqueda de los diferentes municipios para obtener la respectiva información.</t>
  </si>
  <si>
    <t xml:space="preserve">Se observa imagen de donde se evidencia que se completó la implementación de la puesta en producción de la funcionalidad "Coordenadas" en "Colombia en Mapas".  Dando cumplimiento a la meta programada para el periodo evaluado.  </t>
  </si>
  <si>
    <t>Evidencias de la actualización de los documentos</t>
  </si>
  <si>
    <t xml:space="preserve">Información documentada vigente del proceso </t>
  </si>
  <si>
    <t>Durante el primer trimestre se realizó la entrega de documentos que soportan el proceso de gestión cartográfica a la Oficina Aseora de Planeación para revisión y oficialización, así:  enero 19/2021, 41 documentos y en marzo, 10 documentos./ Durante el primer trimestre se realizó la entrega de documentos que soportan el proceso de gestión geodésica a la Oficina Aseora de Planeación para revisión y oficialización, así:  enero 19/2021, 6 documentos y en marzo, 15 documentos. / Durante el primer trimestre se realizó la entrega de documentos que soportan el proceso de gestión geográfica a la Oficina Aseora de Planeación para revisión y oficialización, así:  enero 19/2021, 17 documentos y en marzo, 4 documentos.</t>
  </si>
  <si>
    <t xml:space="preserve">Durante el segundo trimestre, se socializó el procedimiento  PC-GCA-01 -Operación Aerea para la Toma de Aerofotografías, y el instructivo IN-GCA-PC01-02-Diseño de Vuelos Fotogramétricos Aeronave Tripulada y no Tripulada junto con su formatos asociados, oficializados ante el Sistema Integrado de Gestión del IGAC.  _x000D_
Se realizó la revisión técnica de los procedimientos producción y actualización de cartografía básica, validación y oficialización de productos cartográficos.  Adicionalmente, se entregó a la Oficina Asesora de Planeación el procedimiento Procesamiento y evaluación de imágenes provenientes de sensores remotos con sus correspondientes instructivos asociados, para su revisión metodológica y posterior oficicalización. / Durante el segundo trimestre, se realizó la entrega a la Oficina Asesora de Planeación los procedimientos Observaciones Gravimétricas, Medición, procesamiento y publicación de las componentes del Campo Magnético Terrestre y el instructivo Observaciones geomagnéticas con sus correspondientes instructivos asociados, para su revisión metodológica y posterior oficicalización.  / Durante el segundo trimestre, se socializó el procedimiento PC-GGG-01-Elaboración de Estudios e Investigaciones Geográficas, oficializado ante el Sistema Integrado de Gestión del IGAC.  Se realizó la revisión técnica de los procedimientos Gestión de información del Sistema de Información Geográfica para la planeación y el Ordenamiento Territorial SIG-OT, Deslinde y Amojonamiento de Entidades Territoriales y  Apoyo técnico en la  demarcación y mantenimiento de las fronteras internacionales. Adicionalmente, se entregó a la Oficina Asesora de Planeación el procedimiento Gestión y disposición de información cartográfica de territorios colectivos para su revisión metodológica y posterior oficicalización. </t>
  </si>
  <si>
    <t>Durante el tercer trimestre, el procedimiento de Producción y actualización de cartografía básica estuvo en proceso de revisión técnica y el procedimiendo de validación y oficialización de productos cartográficos se encuentra en proceso de revisión y aprobación. Se publicó y comunicó a través de Comunicación Interna la actualización documental del Procedimiento de Procesamiento y Evaluación de Imágenes Provenientes de Sensores Remotos. Se realizaron los ajustes solicitados por la Oficina Asesora de Planeación a los procedimientos Gestión de información de Ordenamiento Territorial y Gestión y Disposición de la Información Cartográfica de Territorios Colectivos el cual ya se encuentra publicado en la página web del IGAC. Se realizaron los ajustes a los procedimientos de Observaciones Gravim</t>
  </si>
  <si>
    <t>Se evidencian archivos donde el área responsable solicita a la Oficina Asesora de Planeación – OAP, la creación, actualización y derogación de documentos del SGI a corte 31/03/2021…Así mismo los correos electrónicos de fecha 19/01/2021 y 31/03/2021 donde se describen los documentos./ 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 / Se evidencia la entrega de 21 documentos actualizados por medio de correo electrónico a la Oficina Asesora de Planeación.</t>
  </si>
  <si>
    <t>Se observa que para el mes de abril se realizó la actualización y publicación de los documentos “Procedimiento Operación Aérea para la Toma de Aerofotografías”, “Instructivo Operación de la Cámara Vexvel Ultracam D”, “Instructivo Diseño de Vuelos Fotogramétricos Aeronave Tripulada y No Tripulada”. Por lo anterior se avala el avance para el segundo trimestre del año./ Se observa el correo electrónico del día 30/06/2021 donde la Subdirección de Geografía y Cartografía envía a la OAP la información correspondiente para la creación, Actualización y/o derogación de los documentos del SGI. / Se evidencia la publicación en SGI del procedimiento PC-GGG-01-Elaboración de Estudios e Investigaciones Geográficas y se realizó la revisión técnica de varios procedimientos.</t>
  </si>
  <si>
    <t>Para el cumplimiento de esta actividad se evidencia la comunicación interna enviada a los funcionarios y/o contratistas del IGAC, el 09/09/2021, con el fin de invitarlos a consultar la documentación y procedimientos actualizados correspondientes al Proceso de Gestión de Información Geográfica.</t>
  </si>
  <si>
    <t>Realizar reporte a los productos no conformes</t>
  </si>
  <si>
    <t>Durenate el primer trimestre del año, no se presentarion casos de Porducto No Conforme.</t>
  </si>
  <si>
    <t>Durante el segundo trimestre no se presentaron productos no conformes</t>
  </si>
  <si>
    <t>Durante el tercer trimestre no se presentaron productos no conformes</t>
  </si>
  <si>
    <t>No se presentaron casos de producto no conforme</t>
  </si>
  <si>
    <t>Se reporta por parte del área correspondiente que para el primer trimestre del año no se encontraron productos NO Conformes en el proceso de certificados de punto señalado por el usuario.</t>
  </si>
  <si>
    <t xml:space="preserve">Para el segundo trimestre del año no se encontraron productos no conformes en el proceso de certificados de punto señalado por el usuario. </t>
  </si>
  <si>
    <t xml:space="preserve">Se evidencia que, para este trimestre del año 2021, no se presentaron productos no conformes.  Sin embargo, se debe revisar las evidencias cargadas en esta actividad ya que no corresponden, las cuales se encuentran dispuestas en la actividad 34.  </t>
  </si>
  <si>
    <t>Esta actividad se programó a partir del cuarto trimestre.</t>
  </si>
  <si>
    <t xml:space="preserve">No hay meta programada </t>
  </si>
  <si>
    <t xml:space="preserve">No tiene meta contemplada para este trimestre </t>
  </si>
  <si>
    <t xml:space="preserve">No se tiene meta contemplada para este trimestre </t>
  </si>
  <si>
    <t>No se evidencia meta programada para este trimestre del año.</t>
  </si>
  <si>
    <t>Sin meta programada para el tercer trimestre del año.</t>
  </si>
  <si>
    <t>Durante el primer trimestre se atendió 1 requerimiento de la Oficina Asesora de Plaenación sobre las respuestas a 22 preguntas específicas de FURAG, las cuales se entregaron oportunamente y las evidencias respectivas.</t>
  </si>
  <si>
    <t>Durante el segundo trimestre se implementó la nueva nomenclatura que estandariza la identificación de nuestros productos documentales en los repositorios oficiales, a través de Facilitativo Convenciones De Nomenclatura.  Se aprobó por parte de la Oficina Asesora de Planeación la acción de mejora relacionada con la actualización de la normatividad.</t>
  </si>
  <si>
    <t>Durante el tercer trimestre se solicitó a la Oficina Asesora Jurídica incluir la normatividad que se encuentra relacionada en el procedimiento ""GESTIÓN DE INFORMACIÓN DE ORDENAMIENTO TERRITORIAL"", el cual, se requiere oficializar ante el Sistema de Gestión integrado del IGAC._x000D_
_x000D_
Así mismo, se realizó la entrega oficial a la  Oficina de Informática y Tecnología-OIT de los insumos necesarios para la actualización y reestructuración de la sección de la página web de la Subdirección de Geografía y Cartografía: glosario, definiciones y clasificación de recursos.</t>
  </si>
  <si>
    <t xml:space="preserve">Avance y evidencias acordes </t>
  </si>
  <si>
    <t>Se evidencia documento donde se encuentran preguntas las cuales fueron respondidas por el área respectiva, enviadas a la Oficina Asesora de Planeación.</t>
  </si>
  <si>
    <t>Se soporta el documento denominado “Repositorio de productos documentales de la subdirección de Geografía y Cartografía”, con el propósito de seguir de fuente de información organizada y accesible de manera instantánea e inmediata, liderada por cada uno de los procesos que lidera SGYC.  De igual manera se observa el correo del 21/05/2021 donde le informan a la OAP que se realizaron los ajustes y observaciones a la Propuesta de las Acciones de Mejora del proceso.  / Se observa la grabación donde se hace una explicación del Repositorio de productos documentales de la Subdirección de Geografía y Cartografía, de igual manera se suministró como insumo la guía donde se explica el cargue o almacenamiento de los productos documentales (PD) en el servidor de la subdirección. Por otro lado, de evidencia correo electrónico enviado a la OAP con la propuesta de las acciones de mejora relacionada con la actualización de la normatividad.  / Se evidencia documento guía Repositorio de Productos Documentales de la Subdirección de Cartografía y Geografía.</t>
  </si>
  <si>
    <t xml:space="preserve">Se observan los reportes de controles de riesgo correspondientes a los meses de julio, agosto y septiembre de 2021.  </t>
  </si>
  <si>
    <t xml:space="preserve">Durante el tercer trimestre, se adelantaron las actividades que permitirán el cumplimiento de las metas establecidas en el PAA y en el PAAC a cargo de los procesos, como lo muestran las evidencias de todas las actividades del Plan de Acción Anual. </t>
  </si>
  <si>
    <t>No se dió cumplimiento a la meta programada.</t>
  </si>
  <si>
    <t>No se evidencian insumos para validar esta actividad, de hecho, no se cumplió con la meta programada para el primer trimestre del año 2021</t>
  </si>
  <si>
    <t>No se evidencian insumos que den cumplimiento a esta actividad.</t>
  </si>
  <si>
    <t xml:space="preserve">Se evidencia correo electrónico del 28/09/2021, informando que para el tercer trimestre del año (julio, agosto y septiembre), no se encontraron productos no conformes en el proceso de certificados de punto señalizados por los usuario.  Lo que demuestra que las evidencias se encuentran trucadas con la actividad 31, por favor revisar y organizarla.  </t>
  </si>
  <si>
    <t>Gestión Geodésica</t>
  </si>
  <si>
    <t>Datos de gravedad actualizados, procesados y dispuestos</t>
  </si>
  <si>
    <t>Integración de la información geográfica nacional a través de Colombia en Mapas como portal único de información geográfica nacional</t>
  </si>
  <si>
    <t>Determinar, procesar y disponer información de las estaciones (1 orden) de la red gravimétrica relativa.</t>
  </si>
  <si>
    <t>Archivo ASCII, archivo geográficos, cálculos y mediciones</t>
  </si>
  <si>
    <t>Subdirección Cartográfica y Geodésica</t>
  </si>
  <si>
    <t>Datos de gravedad</t>
  </si>
  <si>
    <t>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t>
  </si>
  <si>
    <t>Durante el segundo trimestre, se suscribió el convenio de cooperación No.5284 del 16 de abril de 2021 con la Universidad del Estado de Ohio (Estados Unidos) con el objetivo de fortalecer la Red Colombiana de Gravimetría, transferencia de tecnología, asesoramiento técnico, trabajo de campo y protocolos técnicos para su realización e implementación de información gravimétrica en el nuevo modelo geoidal global,  dentro del cual se ha realizado la exploración de 160 estaciones  en el trayecto Bogotá - Maicao y Yamural con el fin de iniciar las mediciones en el mes de julio.</t>
  </si>
  <si>
    <t>Durante el tercer trimestre, se lograron determinar obsevaciones gravimétricas sobre 369 puntos de control de la red geodésica nacional y 20 sobre puntos intermedios sin materializar.</t>
  </si>
  <si>
    <t>Avance y evidencias acorde</t>
  </si>
  <si>
    <t>Avances y evidencias acordes</t>
  </si>
  <si>
    <t>Para esta actividad el área respectiva presenta el Convenio de Cooperación Internacional entre la Universidad del Estado de OHIO (Estados Unidos de América) y el IGAC.  A pesar que no se ejecutó meta se avala avance con el convenio firmado.</t>
  </si>
  <si>
    <t>Para esta actividad el área respectiva presenta el Convenio de Cooperación Internacional entre la Universidad del Estado de OHIO (Estados Unidos de América) y el IGAC. Con el fin de Fortalecer la Red Colombiana de Gravimetría, mediante la materialización y medición de la Red Gravimétrica Absoluta de orden cero, la Red Gravimétrica Relativa de primer orden y transferencia de tecnología, asesoramiento técnico, trabajo de campo u protocolos técnicos para su realización e implementación de información gravimétrica en el nuevo modelo geoidal global.</t>
  </si>
  <si>
    <t xml:space="preserve">De acuerdo a los informes suministrados por el proceso se evidencia que para el mes de julio se lograron determinar observaciones gravimétricas sobre 90 puntos de control de la red geodésica Nacional, para el mes de agosto también se determinaron 90 puntos de control y para septiembre 180, es decir que en total para este trimestre evaluado se lograron determinar observaciones gravimétricas sobre 369 puntos de control de la red geodésica nacional y 20 sobre puntos intermedios sin materializar.  Se recomienda actualizar la información en la meta ejecutada para cada trimestre.  </t>
  </si>
  <si>
    <t>Marco de Referencia Geodésico Nacional</t>
  </si>
  <si>
    <t>Establecer, poner en operación y/ validar estaciones CORS en los municipios priorizados,  y realizar su respectivo monitoreo, procesamiento y disposición.</t>
  </si>
  <si>
    <t>Informe de exploración, Actas de entrega y archivo geográfico</t>
  </si>
  <si>
    <t xml:space="preserve">Estaciones de operación continua </t>
  </si>
  <si>
    <t xml:space="preserve">Durante el primer trimestre, se materializaron tres estaciones continuas en los municipios de Arauquita, Arauca (2) y en Santa Rosalía, Vichada (1) </t>
  </si>
  <si>
    <t>Durante el segundo trimestre, se materializaron tres estaciones continuas en los municipios de  Suan (Atlántico), Aracataca (Magdalena) y Sardinata (Norte de Santander). Adicionalmente, se inició contrato C24695-2021 con el cual se realizará la materialización de 13 estaciones, el cual se encuentra en etapa de elaboración del plan de trabajo.</t>
  </si>
  <si>
    <t>Durante el tercer trimestre, se materializó 1 estación de funcionamiento continuo (01 CORS-GNSS) en el municipio de Tibú (Norte de Santander). A su vez, se realizaron exploraciones en Huila, Nariño, Meta y Casanare.</t>
  </si>
  <si>
    <t>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t>
  </si>
  <si>
    <t>Se presentan documentos sobre acta de entrega estación de funcionamiento continuo GNSS Municipio de Aracataca – Magdalena, Suán – Atlántico y la alcaldía municipal de Sardinata. A pesar que no se cumplió con la meta programada se avala el avance a la fecha.  Se recomienda continuar con el cumplimiento de la actividad para el siguiente trimestre del año.</t>
  </si>
  <si>
    <t>Se observa documento Acta de entrega Sistema de Comunicación de la Estación de Funcionamiento continuo GNSS en el municipio de Tibú – Norte de Santander, la cual se materializó la estación de funcionamiento continuo (01 CORS-GNSS).  Sin embargo, se evidencia que no se cumplió con la meta programada para este trimestre del año</t>
  </si>
  <si>
    <t>Integrar estaciones (activas) de otras instituciones públicas y privadas a la Red Geodésica Nacional.</t>
  </si>
  <si>
    <t>Instrumento jurídico, Comunicaciones oficiales.</t>
  </si>
  <si>
    <t>Estaciones de operación continua</t>
  </si>
  <si>
    <t>En el mes de marzo, se inició el proceso de integración de las estaciones geodésicas del Servicio Geológico, en el ambiente de pruebas de la plataforma Colombia en Mapas, a partir de información recibida mediante Radicado SGC No.: 20217000005911 y 20217000012231.</t>
  </si>
  <si>
    <t>Durante el segundo trimestre, se finalizó la integración tecnológica de las estaciones del Servicio Geológico Colombiano en la plataforma Colombia en Mapas, logrando así el cumplimiento de la meta._x000D_
Adicionalmente, se iniciaron  gestiones con Universidad Distrital, SENA y EMCALI, Alcaldía de Cali, Empresa de Acueducto, Alcantarillado y Aseo de Bogotá-EAAB,  y con la empresa Galileo, con el fin de adelantar la iniciativa de integrar sus estaciones GNSS-CORS y vértices pasivos a la fecha materializados, a la Red Geodésica Nacional.</t>
  </si>
  <si>
    <t>Durante el tercer trimestre, se dió inicio a la elaboración de la minuta de convenio para 4 actores: EMCALI, Alcaldía de Cali, GALILEO y MTZ Ingeniería S.A.S. También,  se inició el  control de calidad a la información recibida de la Empresa Gallileo, en cuanto a revisión de información y requisitos, revisión de la ubicación de las estaciones, solicitud de datos rinex. De la empresa EAAB, se realizó la solicitud de información de la hojas de campo y datos crudos de la red pasiva. Finalmente, se continuó la gestión con Celsia, Sena y Universidad Distrital.</t>
  </si>
  <si>
    <t>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t>
  </si>
  <si>
    <t>Durante el segundo trimestre de 2021 se observan los archivos de integración de las estaciones del Servicio Geológico Colombiano cargados en la plataforma de Colombia en Mapas, de igual manera de observan archivos sobre el inicio de gestiones EMCALI, Alcantarillado y Aseo de Bogotá-EAAB, CORS Galileo y CORS CCM Guenaa, con el fin de adelantar la iniciativa de integrar sus estaciones GNSS-CORS y vértices pasivos candidatos a la Red Geodésica Nacional.</t>
  </si>
  <si>
    <t xml:space="preserve">Se avala el cumplimiento de la actividad de acuerdo a los documentos suministrados por el proceso responsable.  Se recomienda realizar la actualización de la meta ejecutada en el periodo evaluado.  </t>
  </si>
  <si>
    <t>Realizar el mantenimiento de como mínimo el 30% de las estaciones CORS administradas por el IGAC, así como realizar el seguimiento y monitoreo de las existentes.</t>
  </si>
  <si>
    <t>Informe de mantenimiento, Matriz de seguimiento</t>
  </si>
  <si>
    <t>Durante el primer trimestre, se realizó el mantenimiento de cinco estaciones continuas ubicadas en los municipios de Socha, Planadas, Chaparral, Arauca y  Yopal.</t>
  </si>
  <si>
    <t>Durante el segundo trimestre, se realizó el mantenimiento de once estaciones continuas ubicadas en los municipios de Bosconia, Becerril, Aguachica (Cesar),  Cúcuta, Pamplona (Norte de Santander), Fúquene(Cundinamarca), Guaymaral (Bogotá), Taraza  (Antioquia), Bucaramanga (Santander), Villavicencio y Puerto Lleras (Meta).</t>
  </si>
  <si>
    <t>Durante el tercer trimestre, se realizó el mantenimiento de 10 estaciones CORS en los municipios: (TUMA) Tumaco, (TUQU) Tuquerres (Nariño), (SILP) Silvia, (SUES) Suarez (Cauca), (GARA) Garagoa (Boyacá), (RSLA) Santa Rosalía (Vichada), (BUEN) Buenaventura (Valle del Cauca), (APTO) Apartadó, (EBPT) El Bagre (Antioquia) y (OVEJ) Ovejas (Sucre).</t>
  </si>
  <si>
    <t>Se evidencian informes sobre visitas a estaciones para el Mantenimiento correctivo a las estaciones: AECH, YOPA, ARCA, SOCB y AEPL.</t>
  </si>
  <si>
    <t>Se observa que para el segundo trimestre del año 2021 se realizó el mantenimiento de las estaciones continuas las cuales se encuentran en los municipios de Cúcuta, Becerril, Bucaramanga, Taraza, Bosconia, Aguachica, Fúquene, Puerto Lleras, Pamplona, Villavicencio y Bogotá.</t>
  </si>
  <si>
    <t xml:space="preserve">De acuerdo a los documentos suministrados se observa que se realizó para el tercer trimestre del año el mantenimiento de 10 estaciones CORS para diferentes municipios en donde se encuentra (Garagoa, Tumaco, Silvia, Santa Rosalía, entre otros.  De acuerdo a lo anterior se avala el cumplimiento de esta actividad.  </t>
  </si>
  <si>
    <t>Procesar y disponer los archivos rinex de las estaciones de operación continúa administradas e integradas por el IGAC.</t>
  </si>
  <si>
    <t>Archivo ASCII y reporte de descargas</t>
  </si>
  <si>
    <t>Archivos rinex procesados</t>
  </si>
  <si>
    <t>Durante el primer trimestre, se procesaron y dispusieron 3.301 archivos rinex de las estaciones de operación continua administradas e integradas por el IGAC.</t>
  </si>
  <si>
    <t>Durante el segundo trimestre, se procesaron y dispusieron 4.331 archivos rinex de las estaciones de operación continua administradas e integradas por el IGAC.</t>
  </si>
  <si>
    <t>Durante el tercer trimestre, se generaron 4.809 archivos rinex de las estaciones de operación continua y administradas e integradas por el IGAC.</t>
  </si>
  <si>
    <t>Se observa los archivos rinex de las estaciones de operación continua para los meses de enero, febrero y marzo.  Por lo tanto, se avala el avance a esta actividad.</t>
  </si>
  <si>
    <t>Para el segundo trimestre del año 2021, se observan los archivos rinex de las estaciones de operación continua, donde se procesaron y dispusieron 4.331 archivos.</t>
  </si>
  <si>
    <t xml:space="preserve">Se observa la generación de 4.809 archivos rinex de las estaciones de operación continua para el tercer trimestre del año, dando cumplimiento a la meta programada.  </t>
  </si>
  <si>
    <t>Procesar y disponer las coordenadas de estaciones activas del centro de procesamiento IGA del Sistema de Referencia Geocéntrico para las Américas (SIRGAS).</t>
  </si>
  <si>
    <t>Reporte semanales y archivos de texto</t>
  </si>
  <si>
    <t>Reporte de ajuste de  coordenadas de estaciones elaborado</t>
  </si>
  <si>
    <t>Durante el primer trimestre, se procesaron y dispusieron las coordenadas de estaciones activas del centro de procesamiento IGA del Sistema de Referencia Geocéntrico para las Américas (SIRGAS).</t>
  </si>
  <si>
    <t>Durante el segundo trimestre, se procesaron y dispusieron las coordenadas de estaciones activas del centro de procesamiento IGA del Sistema de Referencia Geocéntrico para las Américas (SIRGAS) correspondiente a 13 semanas comprendidas desde abril a junio.</t>
  </si>
  <si>
    <t>Durante el tercer trimestre, se procesaron y dispusieron las coordenadas de estaciones activas del centro de procesamiento IGA del Sistema de Referencia Geocéntrico para las Américas (SIRGAS) correspondiente a 12 semanas.</t>
  </si>
  <si>
    <t>Se evidencia el archivo de Estaciones procesadas por el Centro de Procesamiento IGA – IGAC, para SIRGAS para el primer trimestre del año 2021.</t>
  </si>
  <si>
    <t>Para los meses de abril, mayo y junio se procesaron y dispusieron las coordenadas de estaciones activas del centro de procesamiento IGA, las cuales corresponden a 13 semanas.</t>
  </si>
  <si>
    <t xml:space="preserve">Se observa que para el tercer trimestre del año se procesaron y dispusieron las coordenadas de estaciones activas del centro de procesamiento IGA del Sistema de Referencia Geocéntrico para las Américas (SIRGAS) correspondiente a 12 semanas.  Aunque se evidencia que no se cumplió con la meta programada, se avala el cumplimiento.  </t>
  </si>
  <si>
    <t>Densificar (materialización, georreferenciación y cálculo) la red geodésica nacional, de acuerdo con las prioridades.</t>
  </si>
  <si>
    <t xml:space="preserve">Cálculos, descripciones, archivos de rastreo, archivo geográfico </t>
  </si>
  <si>
    <t xml:space="preserve">Vértices geodésicos </t>
  </si>
  <si>
    <t>Durante el primer trimestre, se densificaron puntos en los municipios de Arauquita, Arauca, diez vértices para la red pasiva geodésica nacional. Se tomó el vértice antiguo GPS-D-AR-001 para su verificación en los cálculos posteriormente.</t>
  </si>
  <si>
    <t>Durante el segundo trimestre, se realizó la integración de la información validada de las redes de los municipios de Dosquebradas y la Virginia del contrato interadministrativo 5251 de 2020, entre el IGAC y AMCO, permitiendo adicionar 49 vértices  a la red pasiva del país.</t>
  </si>
  <si>
    <t>Durante el tercer trimestre, se materializaron 13 vértices geodésicas, densificando la red geodésica nacional, en los municipios: (2) Cabuyaro (Meta), (2) Covarachia, (2) Topaga, (2) Gameza (Boyacá), (2) Topaipi (Cundinamarca), (2) Popayán (Cauca) y Urumita (La Guajira).</t>
  </si>
  <si>
    <t>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t>
  </si>
  <si>
    <t>Se observa que para el mes de abril se realizó la revisión de sesenta y un (61) vértices geodésicos, para el mes de mayo se revisaron siete (7) vértices geodésicos y para el mes de junio se revisaron cuarenta y nueve (49) vértices geodésicos, de igual manera se realizó la integración de la información de los municipios de Dosquebradas y La Virginia.</t>
  </si>
  <si>
    <t xml:space="preserve">De acuerdo a los documentos suministrados se evidencia que se materializaron 13 vértices geodésicas, superando el cumplimiento de la meta programada para el tercer trimestre del año 2021.  </t>
  </si>
  <si>
    <t>Validar el diseño y hacer seguimiento a los avances en el proceso de implementación del centro de control y gestión de la red, de acuerdo con la ejecución del contrato</t>
  </si>
  <si>
    <t>Informes de supervisión y documento de diseño validado</t>
  </si>
  <si>
    <t>Centro de control de la red</t>
  </si>
  <si>
    <t>El avance de la actividad iniciará a partir del segundo trimestre.</t>
  </si>
  <si>
    <t>Durante el segundo trimestre, se formalizó mediante el acta de inicio el contrato 24695/2021 IGNFI/LEICA GEOSYSTEM y se realizó la entrega del Plan de Implementación del Proyecto-PIP por parte del contratista para revisión y aprobación por parte del IGAC y el SGC, el cual contempla el plan de trabajo con el correspondiente cronograma detallado de la ejecución de cada una de las actividades necesarias para la implementación del proyecto, conforme a los requisitos establecidos en el contrato y aprobado por el SGC y el IGAC.</t>
  </si>
  <si>
    <t>Durante el tercer trimestre, en el marco del contrato 24695 suscrito con IGN-FI, se dio inicio al diseño del centro de control de la Red Geodésica, la cual contemplará la disposición de servicios VRS/NTRIP.</t>
  </si>
  <si>
    <t>No tiene meta programada para el primer trimestre</t>
  </si>
  <si>
    <t>No se programó meta para este trimestre del año.</t>
  </si>
  <si>
    <t xml:space="preserve">Se observa el contrato de adquisición de servicios de NO consultoría No. 24695/2021 con el objeto “Establecimiento y puesta en operación de Estaciones de Referencia de Operación Continua CORS y fortalecimiento del Centro de Control de la Red Geodésica de la república de Colombia de conformidad con las especificaciones técnicas establecidas por el IGAC”, donde se realizó la entrega del Plan de Implementación del proyecto PIP, por el contratista para la revisión y aprobación por parte del IGAC y SGC. </t>
  </si>
  <si>
    <t xml:space="preserve">De acuerdo a la meta programada para este trimestre del año, se evidencia que no se cumplió, sin embargo, se avala de acuerdo a la documentación soportada para esta actividad.  Se recomienda tomar las medidas necesarias para culminar con el proceso al final del año.  </t>
  </si>
  <si>
    <t>Ajustar, depurar y actualizar la red de nivelación geodésica, conforme a la estructuración de los datos capturados en años anteriores.</t>
  </si>
  <si>
    <t>Base de datos de alturas geométricas</t>
  </si>
  <si>
    <t>Coordenadas con altura de precisión</t>
  </si>
  <si>
    <t>Durante el primer trimestre, se depuraron 2998 vértices antiguos.  El cumplimeinto de esta meta de nivelación se encuentra supeditada a las labores en campo.</t>
  </si>
  <si>
    <t xml:space="preserve">Durante el segundo trimestre, se depuraron 3.549 vértices con alturas geométricas.  Así mismo, se realizó el reporte, verificación y ajuste de las alturas trigonométricas de las estaciones CORS, a partir de la información ajustada de la nivelación geodésica de precisión realizada en el año 2013 para Becerril, Bosconia y San Alberto. </t>
  </si>
  <si>
    <t>Durante el tercer trimestre, se depuraron 3.693 vértices con alturas geométricas, para actualizar la red de nivelación geodésica, conforme a la estructuración de los datos capturados en años anteriores.</t>
  </si>
  <si>
    <t>Se evidencia archivo sobre las alturas de cada vértice para diferentes años. A pesar de no cumplir con la meta programada se valida el avance tenido a la fecha para este trimestre.</t>
  </si>
  <si>
    <t xml:space="preserve">Para el segundo trimestre del año 2021, se evidencian los archivos donde se encuentran descritas las depuraciones a 3.549 vértices con alturas geométricas. </t>
  </si>
  <si>
    <t xml:space="preserve">Se observa que para esta actividad no se suministró ningún soporte, sin embargo, al hacer la revisión en las siguiente actividad (drive actividad 10) se evidencia que los documentos están allí.  Por favor tener presente disponer la información en las actividades y que sea coherente con lo trabajado, para que no se preste a confusiones.  De acuerdo a la revisión para esta actividad se depuraron 1.006 vértices con alturas geométrica para el mes de julio, 1.256 para agosto y 1.431 en septiembre, dando en total 3.693 vértices depurados, para actualizar la red de nivelación geodésica.  </t>
  </si>
  <si>
    <t>Datos geomagnéticos generados, procesados y dispuestos</t>
  </si>
  <si>
    <t>Procesar datos del observatorio geomagnético para su disposición</t>
  </si>
  <si>
    <t xml:space="preserve">Datos geomagnéticos </t>
  </si>
  <si>
    <t>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t>
  </si>
  <si>
    <t>Durante el segundo trimestre, se procesó el 72% de datos del observatorio geomagnético para su disposición, correspondiente a actividades de escalonamiento de datos, determinación del índice de actividad magnética, obtención de factores de escala y deltas.</t>
  </si>
  <si>
    <t>Durante el tercer trimestre, el avance para la consolidación de la base de datos con la información obtenida por el Observatorio de Fúquene durante el 2018-2019 es del 100%, completando la labor.</t>
  </si>
  <si>
    <t xml:space="preserve">No se programó meta para este trimestre, sin embargo se presentan documentos en archivos excel sobre escalamiento horario de magnetogramas del año 2018 y los archivos de índices k actividad magnética correspondiente a los meses de abril, mayo y junio de 2018.  </t>
  </si>
  <si>
    <t>Se observa para este trimestre que se procesaron el 72% de datos del observatorio geomagnético, para su correspondiente disposición las cuales se componen de siete (7) actividades (Escaneo, Escalamiento, Determinación de Índice de Actividad Magnética, Obtención de Factor de Escala, Obtención de Deltas, Cálculo de las Componentes y Control de calidad de Información).  Por lo anterior se avala el avance a esta actividad.</t>
  </si>
  <si>
    <t xml:space="preserve">Para el cumplimiento de esta actividad se disponen los informes de los meses de (julio, agosto y septiembre), con sus respectivos productos, donde se observa el avance para la consolidación de la base de datos con la información obtenida por el Observatorio de Fúquene durante el 2018 – 2019.  </t>
  </si>
  <si>
    <t>Realizar el control de calidad y validación de los históricos base de geomagnetismo, así como realizar análisis espacial y disponer los datos.</t>
  </si>
  <si>
    <t>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t>
  </si>
  <si>
    <t>Durante el segundo trimestre, se revisaron 1.925 datos para completar la revisión al 100% de los datos históricos, para un total de cumplimiento de la meta de 4.668 datos</t>
  </si>
  <si>
    <t>La tarea de realizar el control de calidad y validación de los históricos base de geomagnetismo, así como realizar análisis espacial y disponer los datos, se completó en el segundo trimestre.</t>
  </si>
  <si>
    <t>Se observa documento sobre las estaciones repetición 300321 y el documento sobre el avance de revisión de datos de estaciones de repetición geomagnéticos enviado al coordinador GIT Gestión Geodésica.</t>
  </si>
  <si>
    <t>Se observa memorando del 20/05/2021 del contratista de Gestión Geodésica, con el fin de entregar el informe sobre el control de calidad, validación de los históricos bases de geomagnetismos y análisis espacial de datos de estaciones de repetición geomagnéticos. Donde se revisaron 1.925 datos para un total de revisión del 100%.</t>
  </si>
  <si>
    <t>Se evidencia que esta actividad se completó en el segundo trimestre del año</t>
  </si>
  <si>
    <t>Regulación de información gesodésica</t>
  </si>
  <si>
    <t>Elaborar y/o actualizar normatividad para la validación, conservación y/o calidad de productos geodésicos.</t>
  </si>
  <si>
    <t>Actos administrativos</t>
  </si>
  <si>
    <t>Regulación de información geodésica</t>
  </si>
  <si>
    <t>Durante el primer trimestre, se generó versión preliminar de actualización de la resolución 1562 de 2018.</t>
  </si>
  <si>
    <t>Durante el segundo trimestre,  se realizó la actualización y publicación de la Resolución 370 de 2021 Por medio de la cual se establece el sistema de proyección cartográfica oficial para Colombia, la cual deroga la Resolución 399 de 2011.  Se realizaron los ajustes a la propuesta de actualización de la  Resolución 1562 de 2018. Así mismo, se llevaron a cabo reuniones y se trabajó un documento borrador sobre lineamientos para la validación y oficialización de productos geodésicos.</t>
  </si>
  <si>
    <t>Durante el tercer trimeste, se logró la expedición de la Resolución 1468 del 29 de septiembre de 2021  Por medio de la cual se establecen los lineamientos técnicos mínimos requeridos en la materialización, medición y administración de vértices geodésicos para su integración a la Red Geodésica Nacional de la República de Colombia.Así mismo, se avanzó en la elaboración de la propuesta de Resolución Lineamientos para la validación, conservación y calidad de productos geodésicos"", la cual fue socializada, discutida y afinada en una mesa de trabajo y se encuentra en revisión técnica.</t>
  </si>
  <si>
    <t>Se presenta documento Resolución borrador “Por medio de la cual se definen los valores que representan la calidad de los puntos medidos en redes geodésicas y levantamientos geodésicos”. A pesar que no se programó meta para este trimestre, se avala el avance a la actividad.</t>
  </si>
  <si>
    <t>Se observa que se actualizó y publicó el documento Resolución No. 370 del 16/06/2021 “Por medio de la cual se establece el sistema de proyección cartográfica oficial para Colombia”, de igual manera se realizó el ajuste a la Resolución 643 de 2018 "Por la cual se adoptan las especificaciones técnicas de levantamiento planimétrico para las actividades de barrido predial masivo y las especificaciones técnicas del levantamiento topográfico planimétrico para casos puntuales”.  Por lo anterior se avala el cumplimiento a esta actividad.</t>
  </si>
  <si>
    <t>Para esta actividad no se suministró ningún soporte, sin embargo, al hacer la revisión en las siguiente actividad (drive actividad 13) se evidencia que los documentos están allí.  Por favor tener presente disponer la información en las actividades y que sea coherente con lo trabajado, para que no se preste a confusiones.  Para el cumplimiento de esta actividad el proceso realizó los documentos borradores de Resoluciones “Por la cual se adoptan los lineamientos para la validación, conservación y calidad de productos geodésicos” y “Por medio de la cual se establecen los lineamientos técnicos mínimos requeridos en la materialización, medición y administración de vértices geodésicos para su integración a la Red Geodésica Nacional de la República de Colombia”.  Se encuentran en revisión.</t>
  </si>
  <si>
    <t>Gestión Geográfica</t>
  </si>
  <si>
    <t>Caracterización territorial de 13.691.592 hectáreas (30 municipios)</t>
  </si>
  <si>
    <t>Elaborar y publicar documentos de caracterización territorial con fines de Catastro Multipropósito, conforme a metodología establecida.</t>
  </si>
  <si>
    <t>Caracterizaciones territoriales</t>
  </si>
  <si>
    <t>Área (ha) con caracterización geográfica</t>
  </si>
  <si>
    <t>Durante el primer trimestre, se realizaron tres caracterizaciones territoriales de los municipios de Villavicencio, Popayán y Arauquita, correspondiente a 464.099,55ha. Se avanzó en la caracterización de los municipios de El Guamo, Córdoba y Rioblanco.</t>
  </si>
  <si>
    <t xml:space="preserve">Durante el segundo trimestre, se realizaron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correspondiente a 2.809.430,23ha. </t>
  </si>
  <si>
    <t>Durante el tercer trimestre se elaboraron 9 documentos de caracterización territorial, de los municipios: Puerto Leguizamo (Putumayo), Cartagena del Chaira, Puerto Rico, Solano (Caquetá), San José del Guaviavre (Guaviare), Mapiripán, San Juan de Arama (Meta), Montecristo (Bolívar) y Trinidad (Casanare).</t>
  </si>
  <si>
    <t>Se evidencia la caracterización de Villavicencio, Arauquita y Popayán correspondiente a un área 464.099,55ha</t>
  </si>
  <si>
    <t>Se evidencia los documentos de las 15 caracterizaciones territoriales que suman un area 2.809.430 has.</t>
  </si>
  <si>
    <t xml:space="preserve">Se evidencian los documentos de nueve (9) caracterizaciones territoriales de los municipios de Trinidad, Leguízamo, Cartagena del Chairá, Solano, Puerto Rico, San Juan de Arama, Montecristo, Mapiripán y San José de Guaviare, sumando 12’708.236 ha, dando cumplimiento a la meta programada para el tercer trimestre del año 2021. </t>
  </si>
  <si>
    <t>Generar mapas de síntesis territorial, unidades de intervención y base de datos geográfica, con su respectiva documentación.</t>
  </si>
  <si>
    <t>Durante el primer trimestre, se realizaron tres  mapas de síntesis territorial correspondientes a las tres caracterizaciones de los municipios de Villavicencio, Popayán y Arauquita.</t>
  </si>
  <si>
    <t>Durante el segundo trimestre, se realizaron 15 mapas de síntesis territorial correspondientes a las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t>
  </si>
  <si>
    <t>Durante el tercer trimestre, se generaron 9 mapas de síntesis territorial y unidades de intervención de los municipios: Puerto Leguizamo (Putumayo), Cartagena del Chaira, Puerto Rico, Solano (Caquetá), San José del Guaviavre (Guaviare), Mapiripán, San Juan de Arama (Meta), Montecristo (Bolívar) y Trinidad (Casanare).</t>
  </si>
  <si>
    <t xml:space="preserve">Avances y evidencias acordes </t>
  </si>
  <si>
    <t>Se evidencia la mapas de intervencion municipal de Villavicencio, Arauquita y Popayán.</t>
  </si>
  <si>
    <t>Se evidencia los mapas de intervención de 15 municipios.</t>
  </si>
  <si>
    <t xml:space="preserve">Para este trimestre de da cumplimiento a la meta programada, evidenciando la generación de nueve (9) mapas de síntesis territorial, unidades de intervención y base de datos geográfica.  </t>
  </si>
  <si>
    <t xml:space="preserve">Atlas actualizado y disponible </t>
  </si>
  <si>
    <t>Actualizar y disponer el Atlas de Colombia.</t>
  </si>
  <si>
    <t>Atlas versionado</t>
  </si>
  <si>
    <t>Estudio de investigación geográfica elaborado</t>
  </si>
  <si>
    <t>Se elaboró la propuesta de estructura temática a nivel de capítulos y determinación de los mapas esperados.</t>
  </si>
  <si>
    <t xml:space="preserve">Durante el segundo trimestre, se ajustaron las versiones preliminares tanto en contenido de texto como en cartografía del capítulo 1(versión 6) y se avanzó en el capítulo 2 del Atlas de Colombia. Se inició la elaboración cartográfica de nombres geográficos diversidad étnica y multilingüismo. Se elaboró la primera versión de los productos cartográficos y contenidos temáticos de los mapas univariable de determinantes, condicionantes y ordenamiento territorial ( 15 mapas) y se realizó el cronograma del proyecto según aportes de los expertos temáticos. </t>
  </si>
  <si>
    <t xml:space="preserve">Durante el tercer trimestre, se finalizó el capítulo 3 de la actualización del Atlas de Colombia y se avanzó en el capítulo 4. Se realizó la solicitud al Instituto Colombiano de Antropología e Historia - ICANH, sobre el listado de los sitios arqueológicos del país actualizados al año 2021 en formato geográfico. </t>
  </si>
  <si>
    <t>Se evidencia que se suministraron los documentos sobre el Capítulo 1: Generalidades y Capítulos 2: Conformación del Estado Nacional Colombiano, para ser incluidos en el Atlas de Colombia.  Sin embargo, para este trimestre no se programó ninguna meta.</t>
  </si>
  <si>
    <t>Dos instrumentos  para el fortalecimiento de los procesos de ordenamiento territorial</t>
  </si>
  <si>
    <t>Actualizar, formalizar y socializar especificaciones técnicas para la generación de cartografía para el ordenamiento territorial</t>
  </si>
  <si>
    <t>Especificación técnica versionada, Actas de reunión y/o comunicaciones oficiales</t>
  </si>
  <si>
    <t>Instrumentos  para el fortalecimiento de los procesos de ordenamiento territorial elaborados</t>
  </si>
  <si>
    <t>Durante el primer trimestre, se elaboró la versión preliminar del documento legal (circular) sobre  especificaciones técnicas para la generación de cartografía para el ordenamiento territorial.</t>
  </si>
  <si>
    <t>Durante el segundo trimestre, se llevó a cabo la elaboración de la primera versión del modelo de datos, el cual ha sido revisado, validado y complementado.  Igualmente se llevó a cabo la elaboración del documento preliminar de referencias para las Especificaciones Tecnicas-ET y se realizó la revisión y la identificación de elementos a incorporar y a mejorar y se cuenta con el cronograma e identificación de responsables para el segundo semestre de 2021.</t>
  </si>
  <si>
    <t>Durante el tercer trimestre se avanzó en la actualizaciónde las especificaciones técnicas para la generación de cartografía para el ordenamiento territorial, ajustando la versión de proyecto de resolución "Por medio de la cual se establecen las especificaciones técnicas mínimas para la generación de cartografía asociada a los procesos de ordenamiento territorial" y se elaboró la versión de identificación de objetos territoriales. Lo anterior, acotando el alcance de las mismas e identificando los niveles de aplicación. Además, Se complementó el modelo de datos desarrollando los contenidos y descripciones, se proyectó una codificación recomendada y se continuó el poblamiento de la estructura a nivel de atributos y dominios sobre la propuesta de capas obligatorias y condicionales que hacen pa</t>
  </si>
  <si>
    <t>Se evidencia versión preliminar del documento legal (circular) sobre especificaciones técnicas para la generación de cartografía para el ordenamiento territorial. Nota: Para este periodo no existe meta asignada.</t>
  </si>
  <si>
    <t xml:space="preserve"> Se evidencia documento preliminar de referencias para las Especificaciones Técnicas-ET y el documento en borrador Lineamientos básicos para la cartografía oficial de los Planes de Ordenamiento Territorial. Nota: Para este periodo no existe meta asignada.</t>
  </si>
  <si>
    <t xml:space="preserve">Se soportaron los documentos borradores a ser incluidos en la Resolución “Por medio de la cual se establecen las especificaciones técnicas mínimas para la generación de cartografía asociada los planes de Ordenamiento Territorial”.  Sin embargo, para este trimestre no se programó ninguna meta. </t>
  </si>
  <si>
    <t>Diseñar y poner en funcionamiento el repositorio de planes de ordenamiento territorial. Rediseño plataforma.</t>
  </si>
  <si>
    <t xml:space="preserve">Documento de diseño y repositorio de planes de ordenamiento territorial </t>
  </si>
  <si>
    <t>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t>
  </si>
  <si>
    <t>Durante el segundo trimestre, se avanzó en el diseño de la interfaz de visualización y búsqueda de los POT del país. Así mismo, se identificaron los requerimientos de clasificación documental de los POT municipales con el objetivo de diseñar una BD que permita la arquitectura adecuada de archivos y garantice una carga estructurada y exitosa por parte de los municipios, logrando una primera versión piloto, la cual se puso a prueba con los archivos POT de 6 municipios. En paralelo, con la entrega de los documentos actualizados finales de la RUTA POT por parte de la Federación Nacional de Municipios, se realizaron las versiones 2.0 y 3.0 de la propuesta de la interfaz digital de la misma.</t>
  </si>
  <si>
    <t>Durante el tercer trimestre se terminó de diseñar y poner en funcionamiento el repositorio de planes de ordenamiento territorial. Después de terminar la etapa de diseño, de un trabajo conjunto con la Federación Colombiana de Municipios, se pasó a la fase de pruebas pre-lanzamiento, para finalmente hacer el lanzamiento oficial al público, de la versión 1.0 de Colombia OT en: www.colombiaot.gov.co</t>
  </si>
  <si>
    <t>Evidencias y avances acordes</t>
  </si>
  <si>
    <t>Se evidencia varios documentos para el diseño y puesta en funcionamiento el repositorio de planes de ordenamiento territorial.</t>
  </si>
  <si>
    <t xml:space="preserve">Se observa que durante el trimestre se ha avanzado en el diseño del repositorio de planes de Ordenamiento Territorial.  Sin embargo, para este trimestre no se programó ninguna meta.  </t>
  </si>
  <si>
    <t>Base Nacional de Nombres Geográficos integrada, actualizada y disponible 
(Base de datos del diccionario geográfico)</t>
  </si>
  <si>
    <t>Robustecer en un 20% los nombres geográficos en la Base Nacional, a partir de la gestión de diferentes fuentes e integración de existentes.</t>
  </si>
  <si>
    <t>Nombres geográficos recolectados, actualizados y/o integrados</t>
  </si>
  <si>
    <t>Durante el primer trimestre, se avanzó con la gestión contractual para el desarrollo de esta actividad.</t>
  </si>
  <si>
    <t xml:space="preserve">Durante el segundo trimestre, se llevó a cabo el acercamiento con organizaciones de la Región amazónica con el propósito de aunar esfuerzos para  la articulación a la BNNG con la información propia de los grupos étnicos a través de topónimos, tanto de cartografía base como asociada a ámbitos ancestrales. Así mismo, se propuso reto MinTIC el cual fue escogido para desarrollar y cuyo objetivo es establecer una metodología para la automatización de la extracción de nombres geográficos potenciales a partir de diferentes fuentes. Adicionalmente, se estructuró e integró los datos existente en una única base de datos, así como se desarrolló el servicio web geográfico para su uso (https://mapas.igac.gov.co/server/rest/services/carto/nombresgeograficos/MapServer)" </t>
  </si>
  <si>
    <t>Se gestionó e integró la información de 1.790 registros de nombres geográficos asociados a Parques Naturales, así como 190 de la Fundación GAIA asociada a grupos étnicos y 10.000 nombres de la base de datos de topónimos urbanos del DANE.</t>
  </si>
  <si>
    <t>La evidencia aportada no corresponde al producto esperado.</t>
  </si>
  <si>
    <t>No se evidencia avance en la meta propuesta.</t>
  </si>
  <si>
    <t xml:space="preserve">Se evidencia en documento por medio del cual se va avanzando en robustecer los nombres geográficos en le Base Nacional, sin embargo, se observa que no se dio cumplimiento a la meta programada para el tercer trimestre del año.  </t>
  </si>
  <si>
    <t>Desarrollar nueva versión de diccionario geográfico de Colombia integrado con Colombia en Mapas.</t>
  </si>
  <si>
    <t>Documento de requerimientos y código fuente</t>
  </si>
  <si>
    <t>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t>
  </si>
  <si>
    <t>Durante el segundo trimestre, se realizó la migración de los datos y se implementó una nueva interfaz web del diccionario geográfico de Colombia.  http://igac.azurewebsites.net/diccionario/</t>
  </si>
  <si>
    <t>La nueva versión de diccionario geográfico de Colombia integrado con Colombia en Mapas se cumplió en el segundo trimestre, sin embargo continua en mejoramiento con la integración de nuevos términos y la base geográfica de nombres o topónimos.</t>
  </si>
  <si>
    <t>Se evidencia documento técnico benchmarking, nueva página web, con lo cual se avanza en los requerimientos, para la Base Nacional de Nombres Geográficos. Nota: Para este periodo no existe meta asignada.</t>
  </si>
  <si>
    <t>Se evidencia la implementación de una nueva interfaz web del diccionario geográfico de Colombia.  http://igac.azurewebsites.net/diccionario/</t>
  </si>
  <si>
    <t xml:space="preserve">Esta actividad se cumplió en el segundo trimestre del año, actualmente se continua con el mejoramiento de la integración de nuevos términos y la base geográfica de nombres o topónimos.  </t>
  </si>
  <si>
    <t xml:space="preserve">Sistema único de información geográfica, cartográfica y geodesica con 1 millón de usuarios 
</t>
  </si>
  <si>
    <t>Gestionar la actualización, validación y disposición de información de ordenamiento territorial de los nodos regionales y locales e integrar al sistema único.</t>
  </si>
  <si>
    <t>Reporte de niveles de información de ordenamiento territorial disponibles</t>
  </si>
  <si>
    <t>Usuarios de Colombia en Mapas</t>
  </si>
  <si>
    <t>Durante el segundo trimestre, 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
Así mismo, se llevó a cabo la gestión para el recaudo de información referida a Planes de Ordenamiento Territorial y se analizó la información como parte del proceso técnico de construcción de Caracterizaciones Territoriales Municipales. A 30 de junio/2021 se llevó a cabo la recopilación de planes de OT para 61 municipios y se ha realizado la revisión de dichos documentos para (20) municipios.</t>
  </si>
  <si>
    <t>"Se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
Además, Se dispuso en la plataforma de Colombia en Mapas otros seis (9) servicios: _x000D_
-Vigencia y tipo de plan de ordenamiento territorial (POT) por municipio. (https://mapas.igac.gov.co/server/rest/services/ordenamientoterritorial/datosnacionalespot/MapServer) _x000D_
-Subregiones funcionales de Colombia: (https://mapas.igac.gov.co/server/rest/services/ordenamientoterritorial/subregionesfuncionales/MapServer) _x000D_
-Clasificación del suelo según POT: https://mapas.igac.gov.co/server/rest/service</t>
  </si>
  <si>
    <t>Se evidencia las capas de clasificación del suelo, suelos de protección, zonificación de usos urbanos y rurales de los POT de los municipio de Valencia(Córdoba) y Villavicencio (Meta), obteniendo como resultado 7 capas temáticas.</t>
  </si>
  <si>
    <t xml:space="preserve">Se observan los documentos correspondientes a la validación y disposición de OT, para los meses de julio, agosto y septiembre de 2021.  </t>
  </si>
  <si>
    <t>Mantener y disponer la base de datos de límites fronterizos (1), departamentales (2) y municipales (3) del país, así como cartografía temática (4) generada con fines geográficos</t>
  </si>
  <si>
    <t>Bases de datos geográfica</t>
  </si>
  <si>
    <t>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t>
  </si>
  <si>
    <t xml:space="preserve">Durante el segundo trimestre, se actualizó en la base de datos de límites de Entidades Territoriales 32 registros de límites departamentales y 58 registros de límites municipales en sus atributos de Estado de la Línea y Proceso de la Línea limítrofe. Así mismo, con respecto a la base de datos de cartografía temática generada con fines geográficos, se integró la capa de clasificación del suelo para 55 municipios a partir de las capas elaboradas en el análisis POT de las Caracterizaciones Territoriales.  </t>
  </si>
  <si>
    <t>Durante el tercer trimestre, se realizó la actualización de la base de datos y la disposición de la cartografía temática en la plataforma Colombia en Mapas https://www.colombiaenmapas.gov.co/?e=-85.37730210029711,-2.979437105873572,-55.58238022530503,11.788667645043919,4686&amp;b=igac&amp;l=822&amp;u=0&amp;t=30&amp;servicio=822. Así mismo, se realizó la actualización de los límites de entidades territoriales. También se actualizó el servicio de Clasificación del suelo según POT con información de 133 municipios en la plataforma Colombia en Mapas.</t>
  </si>
  <si>
    <t>Se evidencia la incorporación de información dentro de la estructura de GDB, de la capa de Ríos Fronterizos de Colombia, la capa de islas fronterizas y el Límite Provisional de Caquetá - Meta y se modificó los puntos trifinios.</t>
  </si>
  <si>
    <t>Se evidencia la actualización de la base de datos límites de Entidades Territoriales y límites municipales; Se observa que se integró la capa de clasificación del suelo.</t>
  </si>
  <si>
    <t xml:space="preserve">Se observa que para el tercer trimestre del año se actualizaron 26 registros de límites departamentales, 44 registros de límites municipales y no hubo actualizaciones en límites fronterizos, ni cartografía temática.  Adicional se actualizó la normatividad del municipio de Barrancominas, lo anterior dispuesto en la plataforma de Colombia en Mapas.  Sin embargo, no se programó meta para este trimestre del año.  </t>
  </si>
  <si>
    <t>Robustecer el sistema de información única de información geográfica, cartográfica y geodésica "Colombia en Mapas, con una funcionalidad.</t>
  </si>
  <si>
    <t>Reporte mensual Google Analytics y Código fuente</t>
  </si>
  <si>
    <t xml:space="preserve">Durante el primer trimestre,  se implementó en ambiente de pruebas dos funcionalidades asociadas a la consulta catastral y descarga de información cartográfica por planchas http://igac.azurewebsites.net/_x000D_
Así mismo, el pasado 23 de febrero de 2021 fue lanzada oficialmente la plataforma Colombia en Mapas, logrando durante el primer trimestre un total de 28.947 usuarios._x000D_
</t>
  </si>
  <si>
    <t>Durante el segundo timestre, se lograron 17.207 usuarios más en la página de  Colombia en Mapas.</t>
  </si>
  <si>
    <t>Durante el tercer trimestre, Colombia en Mapas registró 155.210 usuarios. Para un total acumulado a la fecha de 201.364 usuarios.</t>
  </si>
  <si>
    <t>Se evidencia reporte trimestral Google Analytics, donde accedieron 28947 usuarios.</t>
  </si>
  <si>
    <t>Se evidencia reportes de Google Analytics con 17.207 nuevos usuarios.</t>
  </si>
  <si>
    <t xml:space="preserve">Se evidencia reportes de Google Analytics donde se observa el registro de 155.210 nuevos usuarios.  Se recomienda tomar las medidas necesarias para dar cumplimiento a esta actividad al culminar el año 2021.  </t>
  </si>
  <si>
    <t>Documentos de  Estudios Técnicos de Entidades Territoriales</t>
  </si>
  <si>
    <t>Elaborar, remitir y publicar el diagnóstico de  límites de entidades territoriales como insumo para la caracterización territorial y levantamiento catastral.</t>
  </si>
  <si>
    <t>Informes de diagnóstico de las líneas limítrofes</t>
  </si>
  <si>
    <t>Documentos de  Estudios Técnicos de Entidades Territoriales elaborados</t>
  </si>
  <si>
    <t>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t>
  </si>
  <si>
    <t>A 30 de junio, se cuenta con un total acumulado de 31 documentos de diagnósticos finalizados correspondientes a los municipios de Amalfi, Anorí, Apartadó, Carepa, El Bagre, Remedios, Segovia, Yondó, Zaragoza, Cartagena De India, Santa Rosa Del Sur, Solano, San Carlos, Mapiripán, Mesetas, Uribe, Puerto Concordia, Puerto Rico, Vistahermosa, Bochalema, Monterrey, Mirití-Paraná, San José Del Guaviare, Miraflores, Mitú y Pacoa.</t>
  </si>
  <si>
    <t>Durante el tercer trimestre, se elaboraron 33 diagnósticos de los municipios: Chigorodó, Dabeiba, Murindó, Mutatá, Nechí, San Pedro De Urabá, Turbo, Vigía del Fuerte (Antioquia); Ricaurte (Cundinamarca); Nóvita, Riosucio, Medio San Juan, Bojayá, Carmen del Darién, Condoto, El Litoral del San Juan, Istmina (Chocó); Montecristo, Arjona (Bolívar), Valledupar, González (Cesar); Colombia (Huila); Cubarral, San Juan de Arama, San Martín, El Castillo, El Dorado, Lejanías (Meta); Trinidad (Casanare); Orito (Putumayo); Villa Rica (Cauca); La Apartada (Córdoba); y San Pedro (Boyacá).</t>
  </si>
  <si>
    <t>Se evidencia 15 estudios de límites de entidades territoriales.</t>
  </si>
  <si>
    <t>Se evidencia 16 estudios de límites de entidades territoriales.Nota:no se cumple con la meta.</t>
  </si>
  <si>
    <t xml:space="preserve">En el repositorio se evidencian 25 documentos de diagnósticos de límites de entidades territoriales para diferentes municipios.  </t>
  </si>
  <si>
    <t>Avanzar en un 25% las operaciones de los procesos de deslindes aperturados, con su correspondiente informe técnico.</t>
  </si>
  <si>
    <t>Reporte de avance de operaciones de deslinde y/o amojonamiento municipales y departamentales</t>
  </si>
  <si>
    <t xml:space="preserve">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t>
  </si>
  <si>
    <t xml:space="preserve">Durante el segundo trimestre,  se finalizó el proceso de deslinde Vijes - Yumbo y se avanzó en cinco operaciones de los siguientes procesos de deslindes: _x000D_
1. Atlántico-Bolívar, 2. Segovia-Remedios, 3. Fredonia - Venecia (antioquia), 4. Norte de Santander-Santander </t>
  </si>
  <si>
    <t>Durante el tercer trimestre se finalizaron los procesos administrativos de Santa Rosalía – La Primavera, Campamento – Guadalupe, El Retiro –Envigado (Antioquia) y Fredonia - Venecia (Antioquia).</t>
  </si>
  <si>
    <t>Se evidencia reportes de avances de operaciones de deslinde y/o amojonamiento municipales y departamentales.</t>
  </si>
  <si>
    <t xml:space="preserve">Se observan las actas de sesión de deslindes de entidades territoriales de apertura con su informe técnico.  </t>
  </si>
  <si>
    <t>Realizar la apertura y expedición del acta de deslinde de límites de entidades territoriales.</t>
  </si>
  <si>
    <t>Operaciones de deslinde y/o amojonamiento municipales y departamentales</t>
  </si>
  <si>
    <t>Durante el primer trimestre, se aperturó el proceso de deslinde de Bogotá D.C. - La Calera con Resolución 187 de 23 de marzo de 2021.</t>
  </si>
  <si>
    <t xml:space="preserve">Durante el segundo trimestre, se realizó la apertura de los procesos de deslinde Santa Rosalía – La Primavera, Campamento-Guadalupe, dando cumplimiento del 100% a la meta, correspondiente a la realización de apertura de 3 procesos de deslinde para el año 2021.  Así mismo,  se llevó a cabo la segunda sesión de deslinde Bogotá - La Calera y se gestionó la resolución de apertura de los procesos de deslinde de: San Luis-Puerto Nare, San Luis- San Carlos, San Luis - San Francisco, San Luis - Puerto Triunfo. </t>
  </si>
  <si>
    <t>Esta actividad se completó en el segundo trimestre y durante el tercer trimestre no se reportan nuevas aperturas.</t>
  </si>
  <si>
    <t>Se evidencia apertura del proceso de deslinde de Bogotá D.C. - La Calera con Resolución 187 de 23 de marzo de 2021.</t>
  </si>
  <si>
    <t>Se evidencia documentos técnicos y resoluciones de deslindes.</t>
  </si>
  <si>
    <t xml:space="preserve">Se evidencia que esta actividad se cumplió en el segundo trimestre.  Adicional para el tercer trimestre del año no se programó ninguna meta.  </t>
  </si>
  <si>
    <t>Socializar y formalizar listado oficial de áreas de las entidades territoriales de Colombia.</t>
  </si>
  <si>
    <t>Listado oficial de las Entidades Terrritoriales, Actas de reunión y/o Comunicaciones oficiales.</t>
  </si>
  <si>
    <t>Durante el primer trimestre, se actualizó el listado oficial de áreas de las entidades territoriales, así:  1). Área de los municipios de Uribe, La Macarena (Meta) y San Vicente del Caguán (Caquetá) actualizado con el límite provisional._x000D_
2). Área del municipio Arauquita con el límite actualizado de frontera, y el departamento de Arauca._x000D_
3). Área de el municipio de El Carmen con el límite actualizado de frontera, y el departamento de Norte de Santander.</t>
  </si>
  <si>
    <t>Durante el segundo trimestre, se realizó presentación y socialización de la actualización de las áreas oficiales de las entidades territoriales con el Departamento Nacional de Planeación, logrando el cumplimeinto de la meta. Se avanzó en las reuniones con Dimar y la Armada Nacional para definir el área Geográfica de San Andrés y Providencia, sus Islotes, Cayos. Así mismo, y con el ánimo de realizar su formalización y entrega, se proyecto oficio para DNP.</t>
  </si>
  <si>
    <t>Esta actividad se completó en el segundo trimestre y durante el tercer trimestre no se reportan nuevos listados.</t>
  </si>
  <si>
    <t>Se evidencia listado oficial de las Entidades Territoriales.</t>
  </si>
  <si>
    <t>Se evidencia que se realizó presentación y socialización de la actualización de las áreas oficiales de las entidades territoriales con el Departamento Nacional de Planeación.</t>
  </si>
  <si>
    <t xml:space="preserve">Esta actividad se culminó en el segundo trimestre del año.  Adicional para el tercer trimestre del año no se programó ninguna meta.  </t>
  </si>
  <si>
    <t>Definir lineamientos técnicos para la delimitación de entidades territoriales a escalas 1:10.000, con el propósito de estandarizar una única escala para el país.</t>
  </si>
  <si>
    <t>Documento de avance de lineamientos técnicos</t>
  </si>
  <si>
    <t>Durante el primer trimestre, se elaboró el listado de los límites con su relación de escala en la cual se encuentran trazados en la actualidad y la normatividad asociada a cada línea, esto para realizar los lineamientos técnicos a partir del estado actual de los límites.</t>
  </si>
  <si>
    <t>Durante el segundo trimestre, se estima el número de municipios y líneas limítrofes que son susceptibles de precisar la escala 1: 10.000 teniendo como parámetro que cuenten con cobertura de cartografía a escala 1:10.000. Resultado de ello, los municipios son 697 y líneas limítrofes son 2489, que serán confrontados con la normatividad. El porcentaje a actualizar con relación al total de municipios de Colombia es de 62,12%. Así mismo, se elaboró el flujograma de trabajo del proceso de precisión y se solicitó a Producción Cartográfica el Shapefile con el cubrimiento de cartografía a escala 1:10 000 del Territorio Nacional.</t>
  </si>
  <si>
    <t xml:space="preserve">Durante el tercer trimestre, se avanzó en la definición de los lineamientos técnicos para la delimitación de entidades territoriales a escalas 1:10.000, alcanzando el 65% de la elaboración del documento. </t>
  </si>
  <si>
    <t>Avances y evideencias acordes</t>
  </si>
  <si>
    <t>Se evidencia el listado de los límites con su relación de escala. Nota: Para este periodo no existe meta asignada.</t>
  </si>
  <si>
    <t>Se evidencia el flujograma de trabajo del proceso de precisión de líneas limítrofes a escala 1:10.000. Nota: Para este periodo no existe meta asignada.</t>
  </si>
  <si>
    <t xml:space="preserve">Se observa el avance de los documentos “Metodologías para precisar límites” y “Lineamientos para precisar límites”, a escala 1:10.000.  Sin embargo, para este trimestre no se programó ninguna meta.  </t>
  </si>
  <si>
    <t>Servicio de apoyo técnico a las solicitudes recibidas  en temas fronterizos</t>
  </si>
  <si>
    <t>Apoyar técnicamente a las solicitudes del Ministerio de Relaciones Exteriores en la demarcación  y mantenimiento de fronteras internacionales y a las demás entidades gubernamentales en temas fronterizos.</t>
  </si>
  <si>
    <t>Oficios de respuesta a solicitudes, actas de reunion, registros de asistencia, informes de gestion</t>
  </si>
  <si>
    <t>Servicio de apoyo técnico a las solicitudes recibidas por la cancillería en temas fronterizos internacionales</t>
  </si>
  <si>
    <t xml:space="preserve">Eficiencia </t>
  </si>
  <si>
    <t>Durante el primer trimestre, se atendieron solicitudes sobre cartografía binacional, asuntos fronterizos marítimos, demarcación fronteriza terrestre, asuntos fronterizos terrestres, zona de integración fronteriza terrestre.</t>
  </si>
  <si>
    <t>Durante el segundo trimestre, se han atendido 56 solicitudes, sobre cartografía binacional, cuencas hidrográficas internacionales, demarcación y asuntos fronterizos marítimos, zona fronteriza marítima y terrestre.</t>
  </si>
  <si>
    <t>Durante el tercer trimestre, se han atendido 24 solicitudes, sobre: asuntos étnicos y fronteras internacionales.</t>
  </si>
  <si>
    <t>Se evidencia informe de gestión técnico de apoyo de solicitudes en temas fronterizos.</t>
  </si>
  <si>
    <t>Se evidencia documentos de las 56 solicitudes atendidas.</t>
  </si>
  <si>
    <t xml:space="preserve">Se observa que, para el tercer trimestre del año 2021, el proceso apoyó técnicamente las solicitudes del Ministerio de Relaciones Exteriores, generando informes técnicos en Fronteras según las solicitudes recibidas.  </t>
  </si>
  <si>
    <t>Coordinación  y gestión Asuntos Étnicos</t>
  </si>
  <si>
    <t>Atender los requerimientos de ciudadanos, organizaciones, autoridades judiciales u otras entidades públicas, relacionados con asuntos étnicos.</t>
  </si>
  <si>
    <t>Informe de atención de requerimientos</t>
  </si>
  <si>
    <t>Asuntos Étnicos coordinados</t>
  </si>
  <si>
    <t xml:space="preserve">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t>
  </si>
  <si>
    <t xml:space="preserve">Durante el segundo trimestre, se atendieron 20  solicitudes de requerimientos relacionados con asuntos étnicos sobre información geográfica, jurídica y/o social de Resguardos Indígenas, Límites de Comunidades Indígenas, Línea Negra - Decreto 1500 de 2018, Bases de datos de territorios colectivos, Información geográfica, jurídica y/o social de Comunidades Negras_x000D_
</t>
  </si>
  <si>
    <t>Durante el tercer trimestre, se atendieron 47 solicitudes de requerimientos relacionados con asuntos étnicos. Igualmente, se participó en 21 espacios relacionados a asuntos étnicos, convocados por entidades externas y el IGAC.</t>
  </si>
  <si>
    <t>Se evidencia informe de atención de requerimientos relacionados con asuntos étnicos, 10 fueron recibidos y estos atendidos.Se evidencia informe de atención de requerimientos relacionados con asuntos étnicos, 10 fueron recibidos y estos atendidos.</t>
  </si>
  <si>
    <t>Se evidencia listado de las 20 solicitudes recibidas y atendidas .</t>
  </si>
  <si>
    <t xml:space="preserve">Se evidencia que se atendieron 47 solicitudes de requerimientos allegadas al área, además se participó en espacios relacionados a asuntos étnicos.  </t>
  </si>
  <si>
    <t>Orientar y coordinar el apoyo técnico para la evaluación de expedientes de titulación y la determinación de los límites de tierras de comunidades negras y de las tierras que conformen resguardos indígenas.</t>
  </si>
  <si>
    <t>Informe de apoyo técnico a procesos relacionados con resguardos indígenas y tierras de comunidades negras</t>
  </si>
  <si>
    <t>Durante el primer trimestre, se asesoró en siete procesos de Resguardos Indígenas: 4 Constitución y 3 de ampliación.</t>
  </si>
  <si>
    <t>Durante el segundo trimestre, se atendieron 5 solicitudes relacionadas con  asesoría técnica emitidos para la Agencia Nacional de Tierras.</t>
  </si>
  <si>
    <t>Durante el tercer trimestre, se emitieron 17 informes de asesoría técnica relacionados con resguardos indígenas y comunidades negras. Igualmente, se participó en 8 mesas de trabajo técnicas y sesiones correspondientes.</t>
  </si>
  <si>
    <t>Se evidencia informes de asesoría en siete procesos de Resguardos Indígenas: 4 Constitución y 3 de ampliación.</t>
  </si>
  <si>
    <t>Se evidencia listado de 5 solicitudes atendidas.</t>
  </si>
  <si>
    <t xml:space="preserve">Para este periodo evaluado se generaron 17 informes de asesoría técnica correspondiente a Resguardo Indígenas y Comunidades Negras, además se contó con la participación de mesas de trabajo técnicas.  </t>
  </si>
  <si>
    <t>Revisar e integrar la información cartográfica de territorios colectivos</t>
  </si>
  <si>
    <t>Reportes de calidad y Mapas integrados</t>
  </si>
  <si>
    <t>Durante el primer trimestre, se realizaron los ajustes a las especificaciones - Resguardos Indígenas y validación de la base de datos de Comunidades Étnicas.</t>
  </si>
  <si>
    <t>Durante el segundo trimestre, se realizaron las mesas técnicas y los reportes de calidad emitidos para la ANT para la comparación entre la GDB de comunidades étnicas entregada en abril 2021 y la información disponible en el portal de datos abiertos de la ANT y respecto a la migración de la información cartográfica de territorios colectivos a origen nacional y se entregó el paso a paso para consultar y acceder a la información en el atlas virtual. Se notificó la nueva versión de la información cartográfica de territorios colectivos para su actualización en el repositorio (Elite).</t>
  </si>
  <si>
    <t>Durante el tercer trimestre, se finalizó el informe de revisión e integración de la información cartográfica de Territorios Colectivos y se emitieron dos informes de uniformidad de la información de Comunidades Étnicas, con base en la información de ANT.</t>
  </si>
  <si>
    <t>Se evidencia documentos de ajuste de especificaciones técnicas e informes con los reportes de calidad.</t>
  </si>
  <si>
    <t>Se evidencia reportes de calidad.</t>
  </si>
  <si>
    <t xml:space="preserve">Para el tercer trimestre del año 2021 se culminó con el informe de Revisión e Integración de la Información Cartográfica de Territorios Colectivos, adicional se observan los documentos sobre los informes de Uniformidades de la Información de Comunidades Étnicas.  </t>
  </si>
  <si>
    <t>Liderar la coordinación y funcionamiento de la Mesa de Asuntos Étnicos, realizando sesiones periódicas y seguimiento a compromisos.</t>
  </si>
  <si>
    <t>Actas de sesiones ordinarias y extraordinarias</t>
  </si>
  <si>
    <t>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t>
  </si>
  <si>
    <t>Durante el segundo trimestre, se realizó la sesión ordinaria No 9 de la mesa técnica de asuntos étnicos titulada "Estado actual de temas étnicos coyunturales", la cual trató los siguientes temas: 1). Estatuto raizal, 2). Información cartográfica de territorios colectivos, 3). Línea negra, 4). Consulta previa - Catastro multipropósito. Adicionalmente se envío por correo el material de apoyo correspondiente a: la presentación de la mesa de asuntos étnicos, el concepto jurídico respecto a la información cartográfica de territorios colectivos (radicado 8002020IE4573), los modelos de respuesta para atender solicitudes relacionadas con línea negra o cartografía de territorios colectivos y la grabación de la sesión.</t>
  </si>
  <si>
    <t>Durante el tercer trimestre, no se realizó convocatoria o sesión ordinaria de la mesa de asuntos étnicos.</t>
  </si>
  <si>
    <t>Avance acorde</t>
  </si>
  <si>
    <t>No se realiza para este trimestre mesa de asuntos etnicos.</t>
  </si>
  <si>
    <t>Se evidencia acta de reunión de la 9 sesión de la mesa de asuntos étnicos realizada el 16 de junio de 2021 y se observa presentación de la mesa de asuntos étnicos.</t>
  </si>
  <si>
    <t xml:space="preserve">Para este trimestre no se realizaron sesiones ordinarias de asuntos étnicos.  </t>
  </si>
  <si>
    <t>Gestión de Regulación y Habilitación</t>
  </si>
  <si>
    <t>Habilitación</t>
  </si>
  <si>
    <t>Gestores habilitados en el marco de lo definido en el Plan Nacional de Desarrollo 2019-2022</t>
  </si>
  <si>
    <t>Habilitar mínimo siete (7) Gestores Catastrales</t>
  </si>
  <si>
    <t>Resoluciones, reporte Excel de municipios</t>
  </si>
  <si>
    <t>Número de Gestores Catastrales Habilitados en el marco de lo definido en el Plan Nacional de Desarrollo 2019-2022</t>
  </si>
  <si>
    <t xml:space="preserve">Durante el mes de febrero se habilitaron como gestores catastrales los municipios de Zipaquirá y Enviado - Antioquia._x000D_
Durante el mes de marzo se habilitaron como gestores catastrales los municipios de Armenia y Jamundí y se dio inicio al Trámite de Habilitación del  municipio de Sabaneta-Antioquia._x000D_
</t>
  </si>
  <si>
    <t xml:space="preserve">Abril: Durante el mes de abril se habilitó como gestor catastral el municipio de Sabaneta por medio de las resoluciones 214 del 9 de abril 2021. _x000D_
Mayo: Durante el mes de mayo se habilito como gestor catastral el municipio de Neiva, mediante la resolución 249 del 3 de mayo 2021. _x000D_
Junio: Durante el mes de junio se dio inicio al trámite de Habilitación de los municipios de Valledupar e Ibagué mediante Res. 341 del 10 de junio y Res. 430 del 18 de junio respectivamente._x000D_
</t>
  </si>
  <si>
    <t xml:space="preserve">En tercer trimestre de 2021 se habilitaron como gestores catastrales a los siguientes entes territoriales: JULIO: Valledupar, mediante la Res. 486; Ibagué, mediante la Res. 494. AGOSTO: Asomunicipios Catatumbo Ocaña y Sur del Cesar mediante Res. 1204. SEPTIEMBRE: Sabanalarga mediante Res. 1224; Girardot mediante Res. 1415; Sahagún mediante Res. 1448. Se anexan 6 actos administrativos en PDF._x000D_
</t>
  </si>
  <si>
    <t>Sobrepasaron la meta para el trimestre</t>
  </si>
  <si>
    <t>Registran las resoluciones de habilitacion</t>
  </si>
  <si>
    <t>Se evidencia la habilitación de gestores a nivel nacional</t>
  </si>
  <si>
    <t>Se evidencia las resoluciones en las cuales se habilitan como gestores catastrales los municipios de Zipaquirá, Envigado, Jamundí y Armenia.</t>
  </si>
  <si>
    <t>Se evidencia las resoluciones en las cuales se habilitan como gestores catastrales los municipios de Sabaneta, Neiva, Valledupar e Ibagué.</t>
  </si>
  <si>
    <t>Se evidencia las resoluciones en las cuales se habilitan como gestores catastrales los municipios de Valledupar, Ibagué, Asomunicipios Catatumbo Ocaña y Sur del Cesar mediante, Sabanalarga Girardot y Sahagun.</t>
  </si>
  <si>
    <t>Regulación</t>
  </si>
  <si>
    <t>Documentos de Regulación</t>
  </si>
  <si>
    <t>Elaborar, actualizar, implementar y socializar  lineamientos para la mejora del proceso regulatorio del Instituto y la articulación jurídica de sus procesos misionales.(Documentos)</t>
  </si>
  <si>
    <t>Porcentaje de documentos de regulación formulados</t>
  </si>
  <si>
    <t>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t>
  </si>
  <si>
    <t>Se emitieron y sociallizaron lineamientos con las areas misionales tendientes a articular la gestion del proceso regulatorio de la entidad, a partir de las socializaciones llevadas a cabo del procedimiento de regulacion. Como soporte, tres correos electronicos remisorios de lineamientos producto de las socializaciones efectuadas.</t>
  </si>
  <si>
    <t>Se emitieron y socializaron lineamientos con las áreas misionales tendientes a articular la gestión del proceso regulatorio de la entidad, a partir de las socializaciones llevadas a cabo del procedimiento de regulación. Como soporte, 3 PDF que soportan las reuniones y las socializaciones del procedimiento de regulación.</t>
  </si>
  <si>
    <t>Se verifica realización de la actividad a través de correos electrónicos enviados con lineamientos y con envío de material complementario a la socialización.</t>
  </si>
  <si>
    <t>Se icomprueba la impementacion de la actividad con tres correos electronicos remisorios de lineamientos, donde se socializa y se remite el  procedimiento de regulación.</t>
  </si>
  <si>
    <t>Se evidencia con , 3 PDF que soportan las reuniones y las socializaciones del procedimiento de regulación.</t>
  </si>
  <si>
    <t>Se evidencia correos electrónicos a las diferentes áreas, donde se realiza la socialización y se les envía el documento de procedimientos de regulación.</t>
  </si>
  <si>
    <t>Se evidencia reuniones y socializaciones del procedimiento de regulación.</t>
  </si>
  <si>
    <t>Elaborar conceptos jurídicos a solicitud de los procesos misionales</t>
  </si>
  <si>
    <t>La Oficina Asesora Juridica llevo a cabo la proyeccion de conceptos de regulacion entre los meses de enero, febrero y marzo de 2021. Como evidencia, se adjuntan cinco archivos en los que se encuentran correos electronicos y memorandos estableciendo conceptos juridicos de regulacion.</t>
  </si>
  <si>
    <t>La Oficina Asesora Juridica llevo a cabo la proyeccion de conceptos de regulacion entre los meses de abril, mayo y junio de 2021. Como evidencia, se adjuntan tres archivos en los que se encuentran correos electronicos estableciendo conceptos juridicos de regulacion.</t>
  </si>
  <si>
    <t>La Oficina Asesora Jurídica llevo a cabo la proyección de conceptos de regulación entre los meses de julio a septiembre de 2021. Como evidencia, se adjuntan 5 archivos en los que se encuentran correos electrónicos estableciendo conceptos jurídicos de regulación, y soporte de reuniones llevadas a cabo para socializar concepto.</t>
  </si>
  <si>
    <t>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t>
  </si>
  <si>
    <t>Se comprueba el cumplimiento de la meta con correos electronicos estableciendo conceptos juridicos de regulacion.</t>
  </si>
  <si>
    <t>Se evidencia con  3 PDF que soportan las reuniones y las socializaciones del procedimiento de regulación.</t>
  </si>
  <si>
    <t>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t>
  </si>
  <si>
    <t>Se evidencia tres correos electrónicos donde envían los conceptos emitidos a las respectivas áreas.</t>
  </si>
  <si>
    <t>Se evidencia correos electrónicos estableciendo conceptos jurídicos de regulación, y soporte de reuniones llevadas a cabo para socializar concepto</t>
  </si>
  <si>
    <t>Servicios del proceso de regulación</t>
  </si>
  <si>
    <t>Implementar y socializar el procedimiento asociado al proceso de Regulación.</t>
  </si>
  <si>
    <t>Porcentaje de Servicios Juridicos Implementados</t>
  </si>
  <si>
    <t>Se llevaron a cabo dos socializaciones del procedimiento de regulacion con el GIT Servicio al ciudadano y la Subdireccion de Geografia y Cartografia. Como soporte, 2 PDF de convocatorias a reuniones virtuales de socializacion.</t>
  </si>
  <si>
    <t>Se llevaron a cabo tres socializaciones del procedimiento de regulacion, dos correos de solicitud de publicación de regulación para participación ciudadana . Como soporte, 3 PDF de convocatorias a reuniones virtuales de socializacion y 2 correos electrónicos solicitando publicación para participación ciudadana.</t>
  </si>
  <si>
    <t>Se llevaron a cabo reuniones tendientes a socializar el procedimiento de regulación. Como soporte, 3 PDF de convocatorias a reuniones virtuales de socialización y correos electrónicos socializando el procedimiento.</t>
  </si>
  <si>
    <t xml:space="preserve">Se Verifica realización de la actividad teniendo en cuenta las dos convocatorias socializaciones del procedimiento de regulacion </t>
  </si>
  <si>
    <t>Se comprueba el cumplimiento de lo programado con la realización de 3 socializaciones, 2 correos de solicitudes de publicación de regulación, 3 convocatorias de reuniones.</t>
  </si>
  <si>
    <t>3 PDF de convocatorias a reuniones virtuales de socialización y correos electrónicos socializando el procedimiento.</t>
  </si>
  <si>
    <t>Se evidencian pantallazos de dos socializaciones virtuales de los procesos de regulación.</t>
  </si>
  <si>
    <t>Se evidencia correos electrónicos donde se socializa el proceso de regulación.</t>
  </si>
  <si>
    <t>Acompañar en la elaboración de proyectos de actos administrativos que hacen parte del alcance del proceso de regulación.</t>
  </si>
  <si>
    <t>Desde el mes de enero al 31 de marzo de 2021 se llevo a cabo el acompanamiento y asesoria a los proyectos de actos administrativos de regulacion, a solicitud de las areas misionales. Como soporte, 6 PDF de correos electronicos en los que se evidencia las asesorias brindadas</t>
  </si>
  <si>
    <t>Desde el mes de abril al 30 de junio de 2021 se llevo a cabo el acompañamiento y asesoria a los proyectos de actos administrativos de regulacion, a solicitud de las areas misionales. Como soporte, 5 PDF de correos electronicos en los que se evidencia las asesorias brindadas, 3 PDF de consolidado de reuniones llevadas a cabo en el segundo trimestre de 2021, 5 PDF correos en los cuales se remiten actos administrativos revisados y/o proyectados por el proceso.</t>
  </si>
  <si>
    <t>Desde el mes de julio al mes de septiembre de 2021 se llevó a cabo el acompañamiento y asesoría a los proyectos de actos administrativos de regulación, a solicitud de las áreas misionales. Como soporte, 20 PDF de correos electrónicos en los que se evidencia las asesorías brindadas, y con el consolidado de reuniones llevadas a cabo en el tercer trimestre de 2021, así como documentos PDF correos en los cuales se remiten actos administrativos revisados y/o proyectados por el proceso.</t>
  </si>
  <si>
    <t>Se realizo acompañamiento y asesoria a los proyectos de actos administrativos de regulacion a la Subdireccion de Arologia,  Catasto y Cartografia.</t>
  </si>
  <si>
    <t>se evidencia las asesorias brindadas, 3 PDF de consolidado de reuniones llevadas a cabo en el segundo Se evidencia el cumplimiento de la meta con: correos en los cuales se evidencia las asesorias brindadas, correos remisorios donde  remiten actos administrativos revisados y/o proyectados por el proceso.</t>
  </si>
  <si>
    <t>Se comprobaron las evidencas aportadas</t>
  </si>
  <si>
    <t>Se evidencia correos electrónicos donde se realizó acompañamiento y asesoría a los proyectos de actos administrativos de regulación a la Subdirección de Agrología,  Catastro y Cartografía.</t>
  </si>
  <si>
    <t>Se evidencia cinco correos electrónicos donde se ve el acompañamiento y asesoría a los proyectos de actos administrativos de regulación, a solicitud de las áreas misionales. Se observa tres listados de asistencia de reuniones llevadas a cabo en el segundo trimestre de 2021. Se evidencia cinco correos electrónicos en los cuales se remiten actos administrativos revisados y/o proyectados por el proceso.</t>
  </si>
  <si>
    <t>Se evidencia correos electrónicos y reuniones virtuales donde se realiza acompañamiento a las áreas misionales en la elaboración de actos administrativos.</t>
  </si>
  <si>
    <t>Apoyar a las áreas misionales en la revisión de los comentarios recibidos por la ciudadanía  a los proyectos de actos administrativos de regulación.</t>
  </si>
  <si>
    <t>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t>
  </si>
  <si>
    <t xml:space="preserve"> Se llevó a cabo la revisión y soporte en la publicación de un acto administrativo de regulación para comentarios de la ciudadanía. Como soporte, información contenida y publicada en el link https://www.igac.gov.co/es/transparencia-y-acceso-a-la-informacion-publica/proyectos-para-comentar </t>
  </si>
  <si>
    <t xml:space="preserve"> Se llevó a cabo la revisión y soporte en la publicación de los actos administrativos de regulación para comentarios de la ciudadanía. Como soporte, 13 PDF con la asesoría y la información contenida y publicada en el link https://www.igac.gov.co/es/transparencia-y-acceso-a-la-informacion-publica/proyectos-para-comentar </t>
  </si>
  <si>
    <t xml:space="preserve">al no  recibir requerimientos  no hubo que publicarse para la participación de la Ciudadania </t>
  </si>
  <si>
    <t>Con la información contenida y publicada en el link https://www.igac.gov.co/es/transparencia-y-acceso-a-la-informacion-publica/proyectos-para-comentar,se da cumplimiento a la actividad programada</t>
  </si>
  <si>
    <t xml:space="preserve">Se aportan 13 PDF con la asesoría y la información contenida y publicada en el link https://www.igac.gov.co/es/transparencia-y-acceso-a-la-informacion-publica/proyectos-para-comentar </t>
  </si>
  <si>
    <t>No se presentan solicitudes en el primer trimestre.</t>
  </si>
  <si>
    <t>Se evidencia la publicación de un acto administrativo de regulación para comentarios de la ciudadanía, esta se encuentra ubicada en el link https://www.igac.gov.co/es/transparencia-y-acceso-a-la-informacion-publica/proyectos-para-comentar.</t>
  </si>
  <si>
    <t>Se evidencia correos electrónicos con los proyectos de resoluciones finales enviados por las diferentes áreas, también dentro el link https://www.igac.gov.co/es/transparencia-y-acceso-a-la-informacion-publica/proyectos-para-comentar se pueden ver las resoluciones para comentar.</t>
  </si>
  <si>
    <t xml:space="preserve">Definir agenda regulatoria </t>
  </si>
  <si>
    <t>Definición agenda regulatoria</t>
  </si>
  <si>
    <t>Programado para cumplimiento desde 4 trimestre de 2021.</t>
  </si>
  <si>
    <t>No esta programada actividad para este trimestre.</t>
  </si>
  <si>
    <t>No tiene meta programada para este trimestre</t>
  </si>
  <si>
    <t>Ejecutar agenda regulatoria definida</t>
  </si>
  <si>
    <t>Porcentaje de ejecución agenda regulatoria definida</t>
  </si>
  <si>
    <t>No se tiene proramada actividad para este periodo</t>
  </si>
  <si>
    <t>Programado para cumplimiento desde 3 trimestre de 2021.</t>
  </si>
  <si>
    <t>Se llevó a cabo el cumplimiento del cronograma establecido para actualización de documentación del procedimiento de regulación. Como soporte, 1 excel con cronograma establecido, 2 PDF con cumplimiento de cronograma, 1 word con proyecto de procedimiento de regulación.</t>
  </si>
  <si>
    <t>Se llevó a cabo el cumplimiento del cronograma establecido para actualización de documentación del proceso de regulación y habilitación. Como soporte, 1 excel con cronograma establecido, 5 word con política de mejora normativa, caracterización del proceso, proyecto de procedimiento de regulación y formatos asociados.</t>
  </si>
  <si>
    <t>Actividad progamada para el tercer trimestre</t>
  </si>
  <si>
    <t>Se da cumplimiento al cronograma y a mesas de trabajo, se evidencia en convocatorias y en procedimiento PROPUETA</t>
  </si>
  <si>
    <t>Se e idencia con 1 excel con cronograma establecido, 5 word con política de mejora normativa, caracterización del proceso, proyecto de procedimiento de regulación y formatos asociados.</t>
  </si>
  <si>
    <t>Se evidencia dos reuniones en las cuales se revisó y ajusto el procedimiento de regulación, se observa documento proyecto de procedimiento de regulación.</t>
  </si>
  <si>
    <t>Se evidencia cronograma de actualización de documentos y cinco documentos que son:  memoria justificativa, caracterización del proceso, proyecto de procedimiento de regulación y formatos</t>
  </si>
  <si>
    <t>Se realiza el seguimiento a los controles del proceso mediante el diligenciamiento de la herramienta PLANIGAC Regulacion a 31 de marzo de 2021. Como evidencia, herramienta PLANIGAC regulacion diligenciada y sus correspondientes soportes cargados en DRIVE.</t>
  </si>
  <si>
    <t>Se realiza el seguimiento a los controles del proceso mediante el diligenciamiento de la herramienta PLANIGAC Regulacion a 30 de junio de 2021. Como evidencia, herramienta PLANIGAC regulacion diligenciada y sus correspondientes soportes cargados en DRIVE.</t>
  </si>
  <si>
    <t>Se realiza el seguimiento a los controles del proceso mediante el diligenciamiento de la herramienta PLANIGAC Regulación y Habilitación a 30 de septiembre de 2021. Como evidencia, herramienta PLANIGAC regulación diligenciada y sus correspondientes soportes cargados en DRIVE.</t>
  </si>
  <si>
    <t>Se realiza el seguimmiento a los riesos del proceso evidenciandose Herramienta Planigac</t>
  </si>
  <si>
    <t>Se evidencias el cumplimiento de la actividad en el el mapa de riesgos en PLANIGAC con su diligenciamiento</t>
  </si>
  <si>
    <t>evidencia, herramienta PLANIGAC regulación diligenciada y sus correspondientes soportes cargados en DRIVE.</t>
  </si>
  <si>
    <t>Se observa diligenciamiento y cargue de evidencias del mapa de riesgos en PLANIGAC.</t>
  </si>
  <si>
    <t>Actividad programada para cumplimiento desde cuarto trimestre 2021.</t>
  </si>
  <si>
    <t>Para este periodo no se tiene programada la realizacion de actividad</t>
  </si>
  <si>
    <t>En este periodo no tiene meta asignada.</t>
  </si>
  <si>
    <t>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t>
  </si>
  <si>
    <t>Se realiza el seguimiento al plan de accion y al PAAC del proceso mediante el diligenciamiento de la herramienta PLANIGAC Regulacion y la matriz PAAC a 30 de junio de 2021. Como evidencia, herramienta PLANIGAC regulacion diligenciada y matriz PAAC diligenciada, y sus correspondientes soportes cargados en DRIVE.</t>
  </si>
  <si>
    <t>Se realiza el seguimiento al plan de acción y al PAAC del proceso mediante el diligenciamiento de la herramienta PLANIGAC Regulación y Habilitación y la matriz PAAC a 30 de septiembre de 2021. Como evidencia, herramienta PLANIGAC regulación diligenciada y matriz PAAC diligenciada, y sus correspondientes soportes cargados en DRIVE.</t>
  </si>
  <si>
    <t>Se realiza el seguimiento al plan de accion a al PAAC en herramienta PLANIGAC Regulacion y la matriz PAAC diligenciada</t>
  </si>
  <si>
    <t>Se comprueba la  realizacion del  seguimiento al plan de accion a al PAAC en herramienta PLANIGAC Regulacion y la matriz PAAC diligenciada</t>
  </si>
  <si>
    <t>evidencia, herramienta PLANIGAC regulación diligenciada y matriz PAAC diligenciada, y sus correspondientes soportes cargados en DRIVE.</t>
  </si>
  <si>
    <t>Se evidencia diligenciamiento y seguimiento al PAA y Mapa de riesgos en PLANIGAC.</t>
  </si>
  <si>
    <t>Se evidencia diligenciamiento y seguimiento al PAA y Mapa de riesgos en PLANIGAC.Se evidencia diligenciamiento y seguimiento al PAA y Mapa de riesgos en PLANIGAC.</t>
  </si>
  <si>
    <t>Se evidencia diligenciamiento y seguimiento al PAA y Mapa de riesgos en PLANIGAC y PAAC.</t>
  </si>
  <si>
    <t>Seguimiento de meta desde 4 trimestre.</t>
  </si>
  <si>
    <t>No se tiene programada actividad para este timestre.</t>
  </si>
  <si>
    <t>Para este trimestre no se cuenta con meta programada</t>
  </si>
  <si>
    <t>Seguimiento de cumplimiento de meta desde 2 trimestre 2021.</t>
  </si>
  <si>
    <t>El proceso dio continuidad al cronograma de actividades de mejora en materia de regulación, en el cual principalmente se encuentra la actualización del procedimiento de regulación de conformidad con la normatividad vigente. Como evidencia, 1 cronograma con cumplimiento de actividades. Así mismo, el proceso se encuentra en evaluación de resultado de la vigencia anterior por parte de la Oficina Asesora de Planeación, el cual fue remitido en marzo de 2021 para seguimiento del DAFP. Se está a la espera de mesa de trabajo para adecuar acciones de mejora del proceso.</t>
  </si>
  <si>
    <t>El proceso dio continuidad al cronograma de actividades de mejora en materia de regulación y habilitación, en el cual principalmente se encuentra la actualización del proceso y el procedimiento de regulación y habilitación, de conformidad con la normatividad vigente. Como evidencia, 1 cronograma con cumplimiento de actividades.</t>
  </si>
  <si>
    <t>No se tiene programada actividad para este timestre</t>
  </si>
  <si>
    <t>Con cronograma de actividades y su avance en actividades de mejora en el tema de regulación - FURAC, se evidencia la implemetación dela actividad</t>
  </si>
  <si>
    <t>Se evidencia con cronograma con cumplimiento de actividades.</t>
  </si>
  <si>
    <t>Se evidencia cronograma de actividades y su avance en actividades de mejora en el tema de regulación – FURAC.</t>
  </si>
  <si>
    <t>Gestión de Servicio al Ciudadano</t>
  </si>
  <si>
    <t>Gestión de Atención al Ciudadano</t>
  </si>
  <si>
    <t>Servicio al Ciudadano Fortalecido</t>
  </si>
  <si>
    <t>Elaborar estrategia de servicio al ciudadano e implementarla.</t>
  </si>
  <si>
    <t>Estrategia de Servicio y seguimiento del mismo</t>
  </si>
  <si>
    <t>Porcentaje de avance en la implementación de la estrategia  de servicio al ciudadano.</t>
  </si>
  <si>
    <t>La actividad está programada para el siguiente trimestre</t>
  </si>
  <si>
    <t>Durante el segundo trimestre se realiza un avance en la estrategia de servicio al ciudadano</t>
  </si>
  <si>
    <t>Durante el tercer trimestre se realiza diseño de la estrategia de servicio al ciudadano.</t>
  </si>
  <si>
    <t xml:space="preserve">Se evidencia avance en la elaboración del documento de Estrategia de Servicio al Ciudadano </t>
  </si>
  <si>
    <t>De acuerdo con las evidencias, se observa que durante el tercer trimestre se realizó la estrategia de servicio al ciudadano</t>
  </si>
  <si>
    <t>Se evidencia con el Informe "Estrategia de Servicio al Ciudadano 2021"_x000D_
_x000D_
Grupo Interno de Trabajo Servicio al Ciudadano_x000D_
_x000D_
2021</t>
  </si>
  <si>
    <t>De acuerdo al soporte entregado se evidencia que el avance reportado</t>
  </si>
  <si>
    <t>Llevar a cabo dos ferias de Servicio al ciudadano.</t>
  </si>
  <si>
    <t>Asistencia, imágenes, pieza de las ferias</t>
  </si>
  <si>
    <t>Aunque la actividad esta para desarrollarse en el segundo y cuarto trimestre el GIT de Servicio al ciudadano ha desarrollado diferentes reuniones internas para realizar la planeación de estas ferias al ciudadano programadas</t>
  </si>
  <si>
    <t xml:space="preserve">Se ha asistido a la feria los días 29 y 30 en Corrales Boyacá, ademas se realizó el acompañamiento de las piezas comunicativas para este feria </t>
  </si>
  <si>
    <t>Se realiza inscripción a la feria acércate de Dibulla, en el departamento de la Guajira la cual se realizará los días 14 y 15 de octubre. Se adjunta listado de entidades participantes en el evento, volantes diseñados para la publicidad y pieza comunicativa</t>
  </si>
  <si>
    <t>Se evidencia documentos que dan cuenta de la planeación, programación y realización de la feria de servicio al ciudadano en Corrales Boyacá.</t>
  </si>
  <si>
    <t>Se observan evidencias referentes a la feria acércate de Dibulla - La Guajira, a pesar de que no tiene meta asignada en el período,</t>
  </si>
  <si>
    <t>Se evidencia con la asistencia a la feria los días 29 y 30 en Corrales Boyacá.</t>
  </si>
  <si>
    <t>De acuerdo al soporte entregado se evidencia el avance reportado de la participación en el evento Feria Acércate a Dibulla.</t>
  </si>
  <si>
    <t>Implementar mecanismo de medición en el canal telefónico y a partir de los resultados, tomar decisiones en el servicio.</t>
  </si>
  <si>
    <t xml:space="preserve">Documento de seguimiento </t>
  </si>
  <si>
    <t>Desde el GIT de Servicio al Ciudadano se ha implementado un mecanismo de seguimiento al canal telefónico y se ha entregado informes.</t>
  </si>
  <si>
    <t>Desde el GIT de Servicio al Ciudadano se ha implementado el seguimiento al canal telefónico y se ha entregado informes.</t>
  </si>
  <si>
    <t>Durante el tercer trimestre se realizó informe de medición del canal telefónico con los resultados del III trimestre y la decisión del Call Center</t>
  </si>
  <si>
    <t xml:space="preserve">Se observa que desde el GIT de Servicio al Ciudadano se ha implementado un mecanismo de seguimiento al canal telefónico </t>
  </si>
  <si>
    <t>Para el segundo trimestre de 2021, se evidencian documentos que dan cuenta de  la implementación de un mecanismo de seguimiento al canal de atención telefónico.</t>
  </si>
  <si>
    <t>De acuerdo con las evidencias, se observa que durante el tercer trimestre trimestre se realizó informe de medición del canal telefónico con los resultados del II trimestre y la decisión del Call Center</t>
  </si>
  <si>
    <t xml:space="preserve">Se evidencia con  mecanismo de seguimiento al canal telefónico </t>
  </si>
  <si>
    <t>Se evidencia con implementación al canal telefónico, mediante informes protocolo atención-respuesta, correo del 2 de junio de 2021.</t>
  </si>
  <si>
    <t>De acuerdo al soporte entregado, informe sobre las llamadas recibidas y su gestión,  se evidencia el avance reportado.</t>
  </si>
  <si>
    <t>Realizar documento Diagnóstico de la funcionalidad de los asignadores de turno en las direcciones territoriales y sede central a fin de establecer las necesidades y  solución para la operación del sistema.</t>
  </si>
  <si>
    <t>Documento Diagnostico</t>
  </si>
  <si>
    <t xml:space="preserve">Se elaboró el documento de Diagnóstico de la funcionalidad de los asignadores de turno </t>
  </si>
  <si>
    <t>Esta actividad se desarrollo en el segundo trimestre</t>
  </si>
  <si>
    <t xml:space="preserve">Se evidencian documentos que dan cuenta de la elaboración de Diagnóstico de la funcionalidad de asignación de turnos, en los cuales se relacionan los elementos con los que cuenta cada territorial y las correspondientes observaciones frente a su funcionamiento. </t>
  </si>
  <si>
    <t>Se evidenciacon informe digiturno de abril de 2021.</t>
  </si>
  <si>
    <t>Construcción ficha técnica para realizar ejercicio de cliente incógnito telefónico y aplicarla en el IGAC</t>
  </si>
  <si>
    <t>Ficha técnica para realizar ejercicio de cliente incógnito telefónico</t>
  </si>
  <si>
    <t>Se estableció la ficha técnica para realizar ejercicio de cliente incógnito telefónico y así poder ser aplicada en el IGAC</t>
  </si>
  <si>
    <t>Los días 28, 29 y 30 de junio se realizó el ejercicio de Cliente Incognito</t>
  </si>
  <si>
    <t>Se realiza informe con el ejercicio de cliente incognito realizado el 27 de septiembre.</t>
  </si>
  <si>
    <t xml:space="preserve">Se observa que se estableció la ficha técnica para realizar ejercicio de cliente incógnito telefónico </t>
  </si>
  <si>
    <t>Se evidencia informe de la realización de ejercicio de cliente oculto durante los días 28, 29 y 30 de junio de 2021.</t>
  </si>
  <si>
    <t>De acuerdo con las evidencias, se observa que el 27 de septiembre se realizó ejercicio de cliente incognito telefónico</t>
  </si>
  <si>
    <t xml:space="preserve">se evidencia mediante ficha técnica de marzo para realizar ejercicio de cliente incógnito telefónico </t>
  </si>
  <si>
    <t>Se evidencia ejercicio cliente incógnito realizado el 28, 29 y 30 de junio del corriente año.</t>
  </si>
  <si>
    <t>De acuerdo al soporte entregado, informe cliente incógnito telefónico,  ejercicio realizado el 27 de septiembre, se evidencia el avance reportado.</t>
  </si>
  <si>
    <t xml:space="preserve">Realizar Caracterización de grupos de valor y/o grupos de interés. </t>
  </si>
  <si>
    <t>Caracterización de grupos de valor y/o grupos de interés.</t>
  </si>
  <si>
    <t>La actividad está programada para el cuarto trimestre, pero el GIT de Servicio al Ciudadano ha empezado a realizar reuniones y generar propuestas para la caracterización del año 2021</t>
  </si>
  <si>
    <t>Esta actividad está programada para el cuarto trimestre</t>
  </si>
  <si>
    <t>Sin meta asignada para este periodo</t>
  </si>
  <si>
    <t xml:space="preserve">Habilidades de servidores públicos fortalecidos en la atención de grupos de valor y/o Interés </t>
  </si>
  <si>
    <t>Realizar el 4to encuentro nacional de servicio al ciudadano del IGAC</t>
  </si>
  <si>
    <t>Asistencia, imágenes, pieza del encuentro</t>
  </si>
  <si>
    <t>Número de cursos y/o talleres fomentados para la participación de los servidores</t>
  </si>
  <si>
    <t>Aunque la actividad esta para desarrollarse en el tercer trimestre el GIT de Servicio al ciudadano ha desarrollado diferentes reuniones internas para realizar la planeación del 4° Encuentro nacional de servicio al ciudadano del IGAC</t>
  </si>
  <si>
    <t>Se realizó el 4to Encuentro Nacional de Servicio al Ciudadano los días 9 y 10 de septiembre</t>
  </si>
  <si>
    <t xml:space="preserve">De acuerdo con las evidencias, se observa que los días 9 y 10 de septiembre se realizó el 4to Encuentro Nacional de Servicio al Ciudadano. </t>
  </si>
  <si>
    <t>De acuerdo al soporte entregado, Cuarto Encuentro Nacional de Servicio al Ciudadano, realizado el 9 y 10 de septiembre, se evidencia el avance reportado.</t>
  </si>
  <si>
    <t>Promover la participación de los Servidores Públicos en los talleres y cursos virtuales de lenguaje claro, ofrecidos por el Programa Nacional de Servicio al Ciudadano del DNP.</t>
  </si>
  <si>
    <t>Correos, reuniones, participaciones a los cursos y/o talleres</t>
  </si>
  <si>
    <t>EL GIT de Servicio al Ciudadano promovio la participación del curso de lenguaje claro.</t>
  </si>
  <si>
    <t>EL GIT de Servicio al Ciudadano promovio la participación de los cursos generados para este segundo trimestre</t>
  </si>
  <si>
    <t>La Oficina de Relación con el Ciudadano durante el tercer trimestre reenvió a los Directores Territoriales la invitación a participar en el curs de lenguaje claro.</t>
  </si>
  <si>
    <t>Se observa que eL GIT de Servicio al Ciudadano promovió la participación del curso de lenguaje claro.</t>
  </si>
  <si>
    <t>Se observa que eL GIT de Servicio al Ciudadano promovió la participación del curso de lenguaje claro y consolidó la información de la realización de dicho curso por parte de las diferentes territoriales del IGAC.</t>
  </si>
  <si>
    <t>De acuerdo con las evidencias, se observa que durante el tercer trimestre se reenvió a los Directores Territoriales la invitación a participar en el curso de lenguaje claro.</t>
  </si>
  <si>
    <t>Se evidencia mediante "INFORME DE ACTIVIDADES DESARROLLADAS DURANTE EL PERIODO COMPRENDIDO ENTRE EL 18 AL 31 DE ENERO DE 2021_1"_x000D_
A</t>
  </si>
  <si>
    <t xml:space="preserve">Se evidencia con  tip de promoción del cuarso de lenguaje claro y realización de éste. </t>
  </si>
  <si>
    <t>De acuerdo los soportes entregados, se evidencia el avance reportado.</t>
  </si>
  <si>
    <t>Fomentar la cultura de servicio al ciudadano en los servidores públicos mediante la construcción de piezas y/o contenidos relacionados con: Servicio al Ciudadano, Participación Ciudadana, rendición de cuentas, Atención en los canales presencial, virtual y telefónico, grupos de valor y/o interés con  enfoque diferencial responsabilidades en las respuestas de PQRDS , sanciones disciplinaria y judiciales, entre otros.</t>
  </si>
  <si>
    <t>Correos electrónicos solicitando las piezas publicitarias, las piezas publicitarias</t>
  </si>
  <si>
    <t>El GIT de Servicio al Ciudadano con la compañia de la OAJ realizaron afiche sobre la protección de datos</t>
  </si>
  <si>
    <t xml:space="preserve">Se envía mediante correo electrónico a todos los servidores públicos del IGAC pieza el día 14 de septiembre ¿sabías que podemos expresar fácilmente nuestro estado de ánimo en una llamada? Y el 13 de septiembre se construye pieza "Construye una conexión con el ciudadano" </t>
  </si>
  <si>
    <t>Se evidencia la elaboración de piezas de comunicación relacionada con  Tratamiento de Datos Personales y con los trámites y servicios del instituto.</t>
  </si>
  <si>
    <t xml:space="preserve">De acuerdo con las evidencias, se observa que 14 de septiembre se envía correo electrónico a los servidores "¿sabías que podemos expresar fácilmente nuestro estado de ánimo en una llamada Y el 13 de septiembre se construye pieza "Construye una conexión con el ciudadano" </t>
  </si>
  <si>
    <t>Se valida con afiche de protección de datos</t>
  </si>
  <si>
    <t>De acuerdo los soportes entregados, pieza “¿sabías que podemos expresar fácilmente nuestro estado de ánimo en una llamada?” y  “¡Se empático con los ciudadanos!, se evidencia el avance reportado.</t>
  </si>
  <si>
    <t xml:space="preserve">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t>
  </si>
  <si>
    <t>Herramienta de consulta</t>
  </si>
  <si>
    <t xml:space="preserve">Durante el segundo trimeste de 2021 se realizó la herramento de consulta que permite unificar la información que se entrega a la ciudadania </t>
  </si>
  <si>
    <t>Esta actividad fue desarrollada en el segundo trimestre</t>
  </si>
  <si>
    <t>Se observa la elaboración del documento "Guía de de Atención al Ciudadano" la cual se definió como herramienta de consulta que permite unificar la información que se entrega a la_x000D_
ciudadanía, a través de los diferentes canales de atención.</t>
  </si>
  <si>
    <t>Se evidencia con correo del 4 de junio de 2021, Guía atención al ciudadano.</t>
  </si>
  <si>
    <t>No hay meta programada para este trimestre</t>
  </si>
  <si>
    <t>Publicar y difundir en la pagina web e igacnet la Caracterización de grupos de valor y/o grupos de interés</t>
  </si>
  <si>
    <t>Link Caracterización de grupos de valor y/o grupos de interés.</t>
  </si>
  <si>
    <t>La actividad está programada para el cuarto trimestre.</t>
  </si>
  <si>
    <t xml:space="preserve">Trámites y OPAS </t>
  </si>
  <si>
    <t>Mantener actualizado los trámites y OPAS de cara al ciudadano en el Sistema Único de Trámites SUIT</t>
  </si>
  <si>
    <t>Archivo con las OPAS</t>
  </si>
  <si>
    <t>Porcentaje de avance implementado del Plan de participación ciudadana.</t>
  </si>
  <si>
    <t>El GIT de Servicio al Ciudadano y la OAP han mantenido actualizado los tramites y OPAS de cara al ciudadano en el Sistema Único de Trámites SUIT durante este trimestre.</t>
  </si>
  <si>
    <t>El 2 de septiembre se realiza mesa de trabajo con la Subdirección Cartográfica y Geodésica y el 8 de septiembre con la Subdirección de Agrología. Se enfatiza en la importancia de mantener actualizados los formatos integrados en el SUIT. Por solicitud de la Subdirección Cartográfica y Geodésica se eliminó la OPA Certificación de Localización Municipal de Pozos de Petróleo por no ser competencia del IGAC. Se genera informe frente a la consulta del acceso a los enlaces en el portal del estado colombiano para gestionar ante el DAFP. Se genera informe del reporte de datos de operación cargado en el SUIT por cada proceso</t>
  </si>
  <si>
    <t xml:space="preserve">Se valida que el GIT de Servicio al Ciudadano  mantiene actualizados los formatos integrados de los trámites y OPAS de cara al ciudadano en el Sistema Único de Trámites SUIT </t>
  </si>
  <si>
    <t>De acuerdo con las evidencias, se observa que durante el tercer trimestre se adelantaron actividades para mantener actualizado los trámites y OPAS de cara al ciudadano en el Sistema Único de Trámites SUIT</t>
  </si>
  <si>
    <t xml:space="preserve">Se evidencia actualizados los formatos integrados de los trámites y OPAS, en el Sistema Único de Trámites SUIT </t>
  </si>
  <si>
    <t xml:space="preserve">Se evidencia con cuadro control de OPAS.Registro datos de operación SUIT en excel. </t>
  </si>
  <si>
    <t>De acuerdo los soportes entregados, seguimiento a la actualización de los tramites y OPAS en el SUIT, se evidencia el avance reportado.</t>
  </si>
  <si>
    <t>PQRSD atendidas dentro del término de ley</t>
  </si>
  <si>
    <t>Realizar seguimiento al indicador de oportunidad de respuesta a las PQRDS en Sede Central y Direcciones Territoriales.</t>
  </si>
  <si>
    <t>Seguimiento a las PQRS</t>
  </si>
  <si>
    <t>(Número) Porcentaje de PQRD atendidas con oportunidad</t>
  </si>
  <si>
    <t>Durante el primer trimestre del año el GIT de servicio al Ciudadano ha realizado reportes mensuales del estado y/o respuesta a PQRDS.</t>
  </si>
  <si>
    <t>Durante el segundo trimestre del año el GIT de servicio al Ciudadano ha realizado reportes mensuales del estado y/o respuesta a PQRDS.</t>
  </si>
  <si>
    <t>Durante el tercer trimestre del año la Ofician de Relación con el Ciudadano ha realizado reportes mensuales del estado y/o respuesta a PQRDS.</t>
  </si>
  <si>
    <t>Se observa que el GIT de servicio al Ciudadano ha realizado reportes mensuales del estado y/o respuesta a PQRDS.</t>
  </si>
  <si>
    <t>Se evidencia la existencia de reportes mensuales que dan cuenta del seguimiento realizado al estado y/o respuesta a PQRDS</t>
  </si>
  <si>
    <t>De acuerdo con las evidencias, se observa que durante el tercer trimestre se realizaron reportes mensuales del estado y/o respuesta a PQRDS.</t>
  </si>
  <si>
    <t>Se evidencia con relación de peticiones virtuales de febrero de 2020 y correo electrónico del 8 de enero de 2021 en la cual se realiza seguimiento a las PQRDS de la Dirección territorial de Boyacá.</t>
  </si>
  <si>
    <t xml:space="preserve">Se evidencia con reportes de abril, mayo y junio del corriente año de PQRDS. </t>
  </si>
  <si>
    <t>De acuerdo los soportes entregados, reportes mensuales del estado PQRDS, se evidencia el avance reportado.</t>
  </si>
  <si>
    <t>Realizar reporte mensual del estado y/o respuesta a  PQRDS para entregar a Dirección General  o cualquier otra instancia que lo necesite</t>
  </si>
  <si>
    <t>Informe del reporte mensual</t>
  </si>
  <si>
    <t>Durante el primer trimestre del año el GIT de servicio al Ciudadano ha realizado reporte mensual del estado y/o respuesta a PQRDS para entregar a Dirección General.</t>
  </si>
  <si>
    <t>Durante el segundo trimestre del año el GIT de servicio al Ciudadano ha realizado reporte mensual del estado y/o respuesta a PQRDS para entregar a Dirección General.</t>
  </si>
  <si>
    <t>Durante el tercer trimestre del año la Oficina de Relación con el  Ciudadano ha realizado reporte mensual del estado y/o respuesta a PQRDS para entregar a Dirección General.</t>
  </si>
  <si>
    <t>Se observa que el GIT de servicio al Ciudadano ha realizado reporte mensual del estado y/o respuesta a PQRDS para entregar a Dirección General.</t>
  </si>
  <si>
    <t>Se evidencia que el GIT de servicio al Ciudadano ha realizado reporte mensual del estado y/o respuesta a PQRDS para entregar a Dirección General.</t>
  </si>
  <si>
    <t>De acuerdo con las evidencias, se observa que durante el tercer trimestre se realizó el reporte mensual del estado y/o respuesta a PQRDS para entregar a Dirección General</t>
  </si>
  <si>
    <t xml:space="preserve">Se evidencia con correo electrónico del 19 de marzo de 2020, mediante el cual se realia seguimiento a las PQRDS  de la Dirección territorial de Boyacá. </t>
  </si>
  <si>
    <t>Se evidencia con cuadro control en excel del estado y respuesta de las PQRD, correo electrónico del 9 de junio de 2021.</t>
  </si>
  <si>
    <t>De acuerdo los soportes entregados, reportes mensuales para Dirección General del estado PQRDS, se evidencia el avance reportado.</t>
  </si>
  <si>
    <t>Orientación al Servicio y Participación</t>
  </si>
  <si>
    <t>Participación ciudadana y rendición de cuentas</t>
  </si>
  <si>
    <t>Garantizar la rendición de cuentas permanente para la ciudadanía</t>
  </si>
  <si>
    <t xml:space="preserve">Identificar los espacios de participación ciudadana y rendición de cuentas </t>
  </si>
  <si>
    <t>Matriz de participación y Rendición de cuentas permanentes</t>
  </si>
  <si>
    <t xml:space="preserve">Se realizó la identificación de los espacios de participación ciudadana y rendición de cuentas </t>
  </si>
  <si>
    <t>Esta actividad ya fue realizada en el primer trimestre</t>
  </si>
  <si>
    <t xml:space="preserve">Se observa que se realizó la identificación de los espacios de participación ciudadana y rendición de cuentas </t>
  </si>
  <si>
    <t xml:space="preserve">Se evidencia con preserntación en power point de "CONFORMACIÓN EQUIPO LÍDER _x000D_
PARTICIPACIÓN CIUDADANA"_x000D_
Y RENDICIÓN DE CUENTAS_x000D_
</t>
  </si>
  <si>
    <t xml:space="preserve">Publicar a consulta ciudadana el cronograma de participación ciudadana y rendición de cuentas </t>
  </si>
  <si>
    <t>Publicación en la Pagina WEB del IGAC</t>
  </si>
  <si>
    <t>El cronograma de participación ciudadana y rendición de cuentas se encuentra en aprobación del equipo líder de participación y rendición de cuentas por lo tanto no ha podido ser publicada</t>
  </si>
  <si>
    <t>Se publica cronograma de rendición de cuentas para consulta ciudadana https://www.igac.gov.co/es/noticias/cronograma-de-rendicion-de-cuentas-2021 y la estrategia de Participación ciudadana para consulta https://www.igac.gov.co/es/noticias/estrategia-de-participacion-ciudadana-en-la-gestion-publica-2021. en el mes de septiembre se contestan correos a los ciudadanos que participaron.</t>
  </si>
  <si>
    <t>No se evidencia el cumplimiento de esta actividad.</t>
  </si>
  <si>
    <t xml:space="preserve">De acuerdo con los enlaces citados se observa que se publicaron a consulta ciudadana el cronograma de rendición de cuentas y la estrategia de participación ciudadana. </t>
  </si>
  <si>
    <t>De acuerdo los soportes entregados, enlaces donde se publicó para consulta ciudadana el cronograma de rendición de cuentas y estrategia de participación ciudadana, se evidencia el avance reportado.</t>
  </si>
  <si>
    <t xml:space="preserve">Realizar 3 informes del avance  del cronograma de participación ciudadana y rendición de cuentas del IGAC </t>
  </si>
  <si>
    <t>Informes sobre el avance del cronograma</t>
  </si>
  <si>
    <t xml:space="preserve">Durante el segundo trimestre se realizá informe del avance  del cronograma de participación ciudadana y rendición de cuentas del IGAC </t>
  </si>
  <si>
    <t>Se realiza informe del periodo julio- septiembre de participación ciudadana y Rendición de cuentas.</t>
  </si>
  <si>
    <t xml:space="preserve">Se evidencia la elaboración y validación de informe del avance  del cronograma de participación ciudadana y rendición de cuentas del IGAC </t>
  </si>
  <si>
    <t>De acuerdo con las evidencias, se observa que se realizó informe del periodo julio- septiembre de participación ciudadana y Rendición de cuentas</t>
  </si>
  <si>
    <t xml:space="preserve">Se evidencia con el informe del avance  del cronograma de participación ciudadana y rendición de cuentas del IGAC </t>
  </si>
  <si>
    <t>De acuerdo los soportes entregados, Segundo Informe de participación Ciudadana y Rendición de Cuentas periodo julio – septiembre de 2021, se evidencia el avance reportado.</t>
  </si>
  <si>
    <t xml:space="preserve">Publicar  en pagina web 3 Informes de avance del cronograma del participación ciudadana y rendición de cuentas del IGAC </t>
  </si>
  <si>
    <t>Evidencia publicación en pagina WEB</t>
  </si>
  <si>
    <t>Se realizó la publicación del informe (https://www.igac.gov.co/sites/igac.gov.co/files/informe_validado_avance_cronograma_participacion_y_rendicion_de_cuentas.pdf)</t>
  </si>
  <si>
    <t>En el mes de julio se publicó el informe del I semestre del avance de Participación Ciudadana y Rendición de Cuentas  en la pagina web. https://www.igac.gov.co/sites/igac.gov.co/files/informe_validado_avance_cronograma_participacion_y_rendicion_de_cuentas.pdf</t>
  </si>
  <si>
    <t>Se evidencia publicación del infrome 3 Informes de avance del cronograma del participación ciudadana y rendición de cuentas del IGAC en el espacio de participación ciudadana de la página Web del IGAC.</t>
  </si>
  <si>
    <t xml:space="preserve">Revisado el enlace citado, se observa que aparece  publicado el informe del I semestre del avance de Participación Ciudadana y Rendición de Cuentas  en la pagina web. </t>
  </si>
  <si>
    <t xml:space="preserve">Se evidencias 3 informes del avance del cronograma de participación ciudadana en la pagina web del Instituto. </t>
  </si>
  <si>
    <t>De acuerdo al soporte entregado, y revisado el enlace donde se publicó el informe del I semestre del avance de participación ciudadana y rendición de cuentas, se evidencia el avance reportado.</t>
  </si>
  <si>
    <t>La actividad está programada para el tercer trimestre</t>
  </si>
  <si>
    <t xml:space="preserve">En el mes de septiembre se llevó acabo una mesa de trabajo con la OAP en la cual se denifió el cronograma de actualización de  la información documentada del SGI del proceso. </t>
  </si>
  <si>
    <t xml:space="preserve">De acuerdo con las evidencias, se observa que en el mes de septiembre se llevó a cabo una mesa de trabajo con la OAP en la cual se denifió el cronograma de actualización de  la información documentada del SGI del proceso. _x000D_
</t>
  </si>
  <si>
    <t>De acuerdo al soporte entregado, registro asistencia a la reunión con la Oficina Asesora de Planeación, se evidencia el avance reportado.</t>
  </si>
  <si>
    <t xml:space="preserve">Se desarrollaron las actividades contempladas en el plan anticorrupción a cargo del proceso. </t>
  </si>
  <si>
    <t xml:space="preserve">Se desarrollaron las actividades contempladas en el plan anticorrupción y las actividaes del Plan de Acción Anual del tercere trimestre, a cargo del proceso. </t>
  </si>
  <si>
    <t>Se observa que se desarrollaron las actividades contempladas en el plan anticorrupción a cargo del proceso</t>
  </si>
  <si>
    <t>De acuerdo con la evidencia aportada y con la consulta realizada a la página web del IGAC se observa que se desarrollaron las actividades contempladas en el plan anticorrupción a cargo del proceso.</t>
  </si>
  <si>
    <t xml:space="preserve">De acuerdo con las evidencias, se observa que durante el tercer trimestre se desarrollaron las actividades contempladas en el plan anticorrupción y el  Plan de Acción Anual 
</t>
  </si>
  <si>
    <t>Se evidencia con reporte correo del 14 de abril de 2021, meidante el cua envían el Seguimiento al Plan anticorrupción y de atención al ciudadano - 1er trimestre 2021</t>
  </si>
  <si>
    <t xml:space="preserve">Se evidencia con Plan Anticorrupción página web Instituto. </t>
  </si>
  <si>
    <t>De acuerdo a los soportes entregados, actividades desarrolladas, se evidencia el avance reportado.</t>
  </si>
  <si>
    <t>Los días 16,23 y 24 se participó en reuniones con la OAP para validar los resultados del FURAG y evaluar las acciones de mejora del FURAG</t>
  </si>
  <si>
    <t xml:space="preserve">Esta actividad se llevó acabo en el segundo trimestre </t>
  </si>
  <si>
    <t xml:space="preserve">Se evidencia registros que dan cuenta de la realización de reuniones con la OAP en la que se realizó retroalimentación frente a los resultados del Índice de Desarrollo Institucional del FURAG y identificaron acciones de mejora relacionadas con dicha medición. </t>
  </si>
  <si>
    <t xml:space="preserve">Se evidencia con resultados en FURAG a nivel Institucional en la página web del Instituto. </t>
  </si>
  <si>
    <t>Se implementarán desde el tercer trimestre</t>
  </si>
  <si>
    <t>Durante el tercer trimestre se han venido desarrollando las oportunidades de mejora relacionadas al cumplimiento del FURAG que apliquen al proceso.</t>
  </si>
  <si>
    <t>De acuerdo con las evidencias, se observa que durante el tercer trimestre se realizó seguimiento a las oportunidades de mejora relacionadas al cumplimiento del FURAG que aplican al proceso</t>
  </si>
  <si>
    <t>De acuerdo a los soportes entregados, seguimiento a las oportunidades de mejoras con relación al cumplimiento del FURAC, se evidencia el avance reportado.</t>
  </si>
  <si>
    <t>Esta actividad es reprogramada por la OAP para el cuarto trimestre</t>
  </si>
  <si>
    <t>Gestión de Sistemas de Información e Infraestructura</t>
  </si>
  <si>
    <t>Gestión de la Infraestructura</t>
  </si>
  <si>
    <t>Marco estratégico de TI</t>
  </si>
  <si>
    <t>Identificación e incorporación de avances tecnológicos e innovación en procesos misionales</t>
  </si>
  <si>
    <t xml:space="preserve">Gobierno digital </t>
  </si>
  <si>
    <t xml:space="preserve">Ejecutar el Plan de Sensibilización del SGSI de la Vigencia </t>
  </si>
  <si>
    <t>Registros de asistencia y/o correos electrónicos</t>
  </si>
  <si>
    <t>Porcentaje de implementación del marco estratégico de TI</t>
  </si>
  <si>
    <t>Se realizaron dos sensibilizaciones a través de correos electrónicos del 17/02/2021 y del 24/3/2021:  Tip de seguridad suplantación de identidad y Tip de seguridad: Participación Jornada Seguridad Digital.</t>
  </si>
  <si>
    <t xml:space="preserve">Se realizan tres actividades de remisión de tips e información de seguridad: 1. Boletin infromativo alerta de malware 2. Piensa antes de dar click. 3. Se socializan al interior de la Oficina de Informática y Telecomunicaciones los documentos remitidos por COLCERT, frente a las RECOMENDACIONES GENERALES PARA MITIGAR ATAQUES A LOS PORTALES._x000D_
</t>
  </si>
  <si>
    <t>Se realizan tres actividades de remisión de tips e información de seguridad: 1.Charla que es la Ciberseguridad 2. Sensibilización en Buenas Prácticas en Seguridad de la Información. 3. Se remite un tip de seguridad: Alerta de seguridad de la información - No caigas en la trampa</t>
  </si>
  <si>
    <t>Se verifica el seguimiento y la evidencia aportada, al ser coincidentes se aprueba el seguimiento</t>
  </si>
  <si>
    <t>Se valida el seguimiento y la evidencia aportada: correos y material de la socialización, al ser coincidentes se aprueba el seguimiento.</t>
  </si>
  <si>
    <t>Se valida el seguimiento y la evidencia aportada: correos de la socialización, al ser coincidentes se aprueba el seguimiento.</t>
  </si>
  <si>
    <t>Se evidencia correos en los que se evidencia la realización de dos sensibilizaciones el 17/02/2021 y el 24/3/2021:  Tip de seguridad suplantación de identidad y Tip de seguridad: Participación Jornada Seguridad Digital.</t>
  </si>
  <si>
    <t xml:space="preserve">Se evidencia actividades de remisión de tips e información de seguridad tales como 1. Boletín informativo alerta de malware 2. Piensa antes de dar click. 3. Se socializan al interior de la Oficina de Informática y Telecomunicaciones, se valida el seguimiento </t>
  </si>
  <si>
    <t>Se evidencia actividades de remisión de tips e información de seguridad por medio de correos de las socializaciones, se valida el seguimiento</t>
  </si>
  <si>
    <t>Plan Estratégico de Tecnologías de la Información y las Comunicaciones PETI</t>
  </si>
  <si>
    <t xml:space="preserve">Actualización de la política Seguridad de la Información </t>
  </si>
  <si>
    <t>Política de seguridad de la información actualizada</t>
  </si>
  <si>
    <t xml:space="preserve">Se realizó actualización  a la política de Seguridad de la Información  alineada a la pólitica del Sistema de Gestión Integrada </t>
  </si>
  <si>
    <t>La actividad se realizó en el primer trimestre</t>
  </si>
  <si>
    <t>La actividad se realizó en el primer trimestre, no obstante con la modernización de la entidad  se tiene pendiente actualizar la política con la nueva cadena de valor, actividad que se realizará  en el último trimestre.</t>
  </si>
  <si>
    <t>Sin meta programada</t>
  </si>
  <si>
    <t>La actividad se cumplio en el primer trimestre</t>
  </si>
  <si>
    <t>Se evidencia política de Seguridad de la Información  actualizada y alineada a la pólitica del Sistema de Gestión Integrado.</t>
  </si>
  <si>
    <t xml:space="preserve">Sin meta programada </t>
  </si>
  <si>
    <t xml:space="preserve">Jornadas de Uso y apropiación - Política de Seguridad de la Información </t>
  </si>
  <si>
    <t>Se realizaron dos Jornadas de Uso y apropiación: Socialización de la Política de la Privacidad de la Inf., Seguridad Digital y Datos Personales.  Desarrollo capacitación virtual IGAC  “Seguridad y Privacidad de la Información y Seguridad Digital"  con fecha 25/03/2021</t>
  </si>
  <si>
    <t xml:space="preserve">Se realizan tres  jornadas de uso y apropiación de la política de protección de datos personales que hace parte de la política de seguridad de la información: _x000D_
1.	Apropiación de plan de trabajo para implementar la Ley 1581 de Protección de Datos Personales 2021, reunión realizada el día 5/25/2021 con el GIT Gestión Documental _x000D_
2.	Apropiación de plan de trabajo para implementar la Ley 1581 de Protección de Datos Personales 2021, reunión realizada el día 5/25/2021 con el GIT Gestión de Comunicaciones y Mercadeo_x000D_
3.	Apropiación de plan de trabajo para implementar la Ley 1581 de Protección de Datos Personales 2021, reunión realizada el día 6/02/2021 con el GIT Servicio al Ciudadano _x000D_
_x000D_
</t>
  </si>
  <si>
    <t xml:space="preserve">Se realizan tres  jornadas de uso y apropiación de la política de protección de datos personales que hace parte de la política de seguridad de la información: _x000D_
1. Tendencias, aseguramiento y riesgo._x000D_
2. Charlas tendencias en seguridad y privacidad de la información IGAC Alta Dirección_x000D_
3. Sensibilización en Buenas Prácticas en Seguridad de la Información_x000D_
</t>
  </si>
  <si>
    <t>Se valida la evidencia aportada: Correos electrónicos de las reuniones para socialización de la política de tratamiento de datos personales, al ser coincidentes se aprueba el seguimiento</t>
  </si>
  <si>
    <t>Se valida el seguimiento y la evidencia aportada: Correos de socialización y material de socialización al ser coincidentes se aprueba el seguimiento</t>
  </si>
  <si>
    <t>Se evidencian correos y listas de asistencia a dos Jornadas de Uso y apropiación: Socialización de la Política de la Privacidad de la Información, Seguridad Digital y Datos Personales, y capacitación virtual IGAC  “Seguridad y Privacidad de la Información y Seguridad Digital"  con fecha 25/03/2021</t>
  </si>
  <si>
    <t xml:space="preserve">Se evidencia correos electrónicos de las reuniones para socialización de la política de tratamiento de datos personales, se valida la evidencia aportada.No se evidencia observaciones de autoseguimiento por parte el proceso </t>
  </si>
  <si>
    <t>Se evidencia correos de socialización y material de socialización, se valida la evidencia aportada.</t>
  </si>
  <si>
    <t xml:space="preserve">Apoyar a los procesos que cuentan con activos de información actualizados en la identificación, valoración y  tratamiento de riesgos de seguridad de la información </t>
  </si>
  <si>
    <t xml:space="preserve">Riesgos actualizados </t>
  </si>
  <si>
    <t xml:space="preserve">Sin meta programada para este periodo </t>
  </si>
  <si>
    <t xml:space="preserve">Se inicia la identificación de riesgos de seguridad digital con base en la identificación y clasificación de los activos de información de los siguientes procesos:_x000D_
1. Seguimiento y evaluación_x000D_
2. Gestión Disciplinaria_x000D_
3. Proceso de Gestión de Regulación y Habilitación_x000D_
4. Gestión Comercial_x000D_
5. Gestión Contractual_x000D_
6. Gestión de Comunicaciones_x000D_
_x000D_
</t>
  </si>
  <si>
    <t xml:space="preserve">Se verifica la información con la evidencia aportada: Matrices de activos de información, al ser coincidentes se valida el seguimiento. </t>
  </si>
  <si>
    <t>No hay meta programada para el trimestre</t>
  </si>
  <si>
    <t xml:space="preserve">Sin meta programada para el periodo </t>
  </si>
  <si>
    <t>Conforme con la evidencia aportada se observa matrices de archivos de informacion y la identificación de riesgos de seguridad digital con base en la identificación y clasificación de los activos de información.</t>
  </si>
  <si>
    <t xml:space="preserve">Apoyar a los procesos en la  actualización del inventario de activos de información </t>
  </si>
  <si>
    <t>Matriz de inventarios de activos</t>
  </si>
  <si>
    <t xml:space="preserve">Se realiza la identificación de los activos de información de los siguientes procesos;_x000D_
1. Seguimiento y evaluación_x000D_
2. Gestión Disciplinaria_x000D_
3. Proceso de Gestión de Regulación y Habilitación_x000D_
4. Gestión Comercial_x000D_
5. Gestión Contractual_x000D_
6. Gestión de Comunicaciones_x000D_
</t>
  </si>
  <si>
    <t>Sin meta programada para este periodo</t>
  </si>
  <si>
    <t>Se verifica la información con la evidencia aportada: Matrices de activos de información, al ser coincidentes se valida el seguimiento</t>
  </si>
  <si>
    <t>Se evidencia matrices de activos de informacion, se valida el seguimiento</t>
  </si>
  <si>
    <t xml:space="preserve">Implementar controles de seguridad de la información </t>
  </si>
  <si>
    <t>Controles implementados</t>
  </si>
  <si>
    <t xml:space="preserve">Se realiza la implementación del control : Control A.11.2.4 Mantenimiento de equipos_x000D_
</t>
  </si>
  <si>
    <t xml:space="preserve">Se realiza la implementación de los controles: _x000D_
Control A.10.1.1  y A.10.1.2 Definir e implementar estándares para la aplicación de controles criptográficos._x000D_
</t>
  </si>
  <si>
    <t xml:space="preserve">Se valida el seguimiento y la evidencia aportada: Check list de mantenimiento, registro de los mantenimientos realizados, socializaciones de los mantenimientos. Al ser coincidentes se aprueba el seguimiento. </t>
  </si>
  <si>
    <t xml:space="preserve">Se aporta como evidencia entrega de un instructivo que no cuenta con aprobación por tanto no se puede evidenciar la implementación de los controles mencionados. </t>
  </si>
  <si>
    <t>Se evidencia Check list de mantenimiento, registro de los mantenimientos realizados, socializaciones de los mantenimientos, se valida la evidencia aportada.</t>
  </si>
  <si>
    <t>Se evidencia el instructivo para la utilizacion de controles criptograficos para la implementacion de controles de la informacion , sien embargo no se observa la aprobacion.</t>
  </si>
  <si>
    <t>Gestión de Tecnologías de Información</t>
  </si>
  <si>
    <t>Actualizar el PETIC de acuerdo con el marco de referencia de arquitectura empresarial</t>
  </si>
  <si>
    <t>PETIC</t>
  </si>
  <si>
    <t xml:space="preserve">Sin  meta programada </t>
  </si>
  <si>
    <t xml:space="preserve">Sin meta para el periodo </t>
  </si>
  <si>
    <t xml:space="preserve">Actualizar el Portafolio Servicios Tecnológicos </t>
  </si>
  <si>
    <t>Portafolio de servicios tecnológicos</t>
  </si>
  <si>
    <t xml:space="preserve">Sin meta programda para este periodo </t>
  </si>
  <si>
    <t xml:space="preserve">Esta actividad se realizará el próximo trimestre. </t>
  </si>
  <si>
    <t>Actividad re programada para el proximo trimestre</t>
  </si>
  <si>
    <t xml:space="preserve">Sin evidencias que acrediten  la meta </t>
  </si>
  <si>
    <t>Mantener y solicitar la notificación de los servicios de interoperabilidad con las entidades del gobierno bajo X-Road</t>
  </si>
  <si>
    <t>Documento que evidencie los servicios disponibles en X-Road
Correo electrónico con la notificación de los servicios de interoperabilidad</t>
  </si>
  <si>
    <t xml:space="preserve">Para el correcto funcionamiento  de la  interoperabilidad fue necesario la actualización  de la versión a 6.25 proceso que finalizó con éxito en los ambientes de pruebas, preproducción y producción </t>
  </si>
  <si>
    <t>Se valida el seguimiento y la evidencia aportada: pantallazo de servicio de interoperabilidad, al ser coincidentes se aprueba el seguimiento.</t>
  </si>
  <si>
    <t>Como evidencia para este trimestre se aporta pantallazo de servicio de interoperabilidad, se valida la evidencia aportada.</t>
  </si>
  <si>
    <t>Mejoramiento del servicio de datos abiertos</t>
  </si>
  <si>
    <t>Ampliación de los niveles de información publicados y de uso</t>
  </si>
  <si>
    <t>Conjunto de datos abiertos</t>
  </si>
  <si>
    <t xml:space="preserve">Subdirección de Información </t>
  </si>
  <si>
    <t>Sin meta programada para este periodo.</t>
  </si>
  <si>
    <t xml:space="preserve">Se continua con las mesas de trabajo entre el área de Planeación y la Oficina de Informática y Telecomunicaciones,  con el propósito de construir un Plan de Apertura de Datos Abiertos  acorde a los lineamientos del Ministerio de Tecnologías de la Información y las Comunicaciones, (MINTIC) y en aras de  mejor la  atención a las necesidades de información del ciudadano, el fortalecimiento de la relación Estado/Ciudadano, la transparencia y acceso a la información pública, en el marco de la Ley 1712 de 2014._x000D_
La Dirección TIC, a través de la Subdirección de Información se encuentra en proceso de contratación de un consultor para el desarrollo de la estrategia de datos abiertos. Se espera iniciar dicha labor en el mes de noviembre._x000D_
</t>
  </si>
  <si>
    <t xml:space="preserve">Se valida el seguimiento y la evidencia aportada: Términos de referencia y plan de apertura de datos. Al ser coincidentes se aprueba el seguimiento. </t>
  </si>
  <si>
    <t>Como evidencia para este trimestre se observa los  términos de referencia y plan de apertura de datos, se valida el seguimiento</t>
  </si>
  <si>
    <t xml:space="preserve">Aplicar la arquitectura empresarial a  un proceso misional </t>
  </si>
  <si>
    <t xml:space="preserve">Documento  con descripción de la Arquitectura </t>
  </si>
  <si>
    <t>Diseño y Desarrollo de Sistemas de Información</t>
  </si>
  <si>
    <t>Fortalecimiento tecnológico para la implementación del SINIC/RMD</t>
  </si>
  <si>
    <t>Implementación del SINIC (Sistema Nacional de Información de Catastro Multipropósito)</t>
  </si>
  <si>
    <t>Desarrollo  del SINIC</t>
  </si>
  <si>
    <t>Pantallazo del código fuente que se encuentra  versionado en el GITLAB.</t>
  </si>
  <si>
    <t>Subdirección de Sistemas de Información</t>
  </si>
  <si>
    <t>Porcentaje implementación SINIC</t>
  </si>
  <si>
    <t>Se encuentra en proceso de  selección y contratación de la fábrica de software y Se realizaron reuniones con  los Gestores Castastrales, SNR y DNP;  con el propósito de definir el alcance del  SINIC.</t>
  </si>
  <si>
    <t>Se continua con el proceso de selección y contratación del personal técnico y la fábrica de software encargada de apoyar la etapa de desarrollo del Sistema Nacional de Información de Catastro Multipropósito - SINIC. Se inició con  la especificación de las épicas para la  definición de la conceptualización del SINIC,   actividad que se ha venido trabajando a través de diferentes mesas de trabajo realizadas entre la Subdirección  de Catastro como usuario funcional y la Oficina de Informática y Telecomunicaciones</t>
  </si>
  <si>
    <t xml:space="preserve">Se finalizó   la elaboración de los documentos del proceso de  estructuración, selección y contratación de la fábrica  de software encargada de apoyar la etapa de desarrollo del  SINIC/RDM. Se presentaron los Términos de Referencia (TDR) al  Banco Mundial,  obteniendo la No Objeción. Se continua con al etapa precontractual, la cual incluye el registro de los documentos  en una plataforma dispuesta por el banco, donde le IGAC se encuentra  a la espera de la publicación del proceso._x000D_
_x000D_
Se dio por terminado  el proceso de estructuración de los términos de Referencia (TDR) para la  selección y contratación de los consultores individuales, los cuales desarrollarán actividades previas y/o complementarias a la llegada de la Fábrica de Software. </t>
  </si>
  <si>
    <t xml:space="preserve">Se valida el seguimiento y la evidencia aportada: estudio de mercado para la contratación de la fabrica de software y detalles de las reuniones realizadas. Al ser coincidentes se valida el seguimiento </t>
  </si>
  <si>
    <t xml:space="preserve">Se verifica la información con la evidencia aportada: Términos de referencia, al ser coincidentes se aprueba el seguimiento. </t>
  </si>
  <si>
    <t>Aunque no hay meta asignada para el trimestre, se reporta la realización de reuniones con  los Gestores Castastrales, SNR y DNP;  con el propósito de definir el alcance del  SINIC.</t>
  </si>
  <si>
    <t xml:space="preserve">Como evidencia para este trimestre se aporta estudio de mercado para la contratación de la fábrica de software y detalles de las reuniones realizadas, sin embargo no se evidencia meta para este periodo </t>
  </si>
  <si>
    <t xml:space="preserve">Como evidencia para este tercer trimestre se aporta los términos de Referencia (TDR) como actividades previas y/o complementarias a la llegada de la Fábrica de Software. </t>
  </si>
  <si>
    <t>Realizar la puesta en producción del SINIC de la Implementación del SINIC</t>
  </si>
  <si>
    <t>Aplicación desplegada en ambiente productivo (Enlace)</t>
  </si>
  <si>
    <t xml:space="preserve">Realizar Prueba de concepto  Repositorio de Datos Maestro </t>
  </si>
  <si>
    <t>Documento con el resultado de la prueba de concepto</t>
  </si>
  <si>
    <t>Se realizó el análisis y  las especificaciones funcionales en su primera versión para el repositorio de Datos maestros.</t>
  </si>
  <si>
    <t>Se encuentran pendientes las especificaciones técnicas del Repositorio de Datos Maestros - RDM , las cuales deben ser entregadas  por parte del Departamento Nacional de Planeación al Instituto Geográfico Agustín Codazzi</t>
  </si>
  <si>
    <t>Se desarrolló la entrega oficial  de los documentos de arquitectura (5 documentos) preparados por el DNP, dichos documentos componen la arquitectura de alto nivel para “El Repositorio de Datos Maestros” – RDM y el SINIC.</t>
  </si>
  <si>
    <t xml:space="preserve">Se verifica el seguimiento con la evidencia aportada: Documentos de arquitectura, al ser coincidentes se aprueba el seguimiento. </t>
  </si>
  <si>
    <t xml:space="preserve">-aunque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t>
  </si>
  <si>
    <t xml:space="preserve">Se evidencia los  documentos de arquitectura para el El Repositorio de Datos Maestros” – RDM y el SINIC, se valida  el seguimiento </t>
  </si>
  <si>
    <t>Publicación y verificación del repositorio de datos maestros en ambiente controlado de acuerdo a las entregas del DNP</t>
  </si>
  <si>
    <t xml:space="preserve">Sin meta asignada para este periodo </t>
  </si>
  <si>
    <t>Funcionalidades de software implementadas</t>
  </si>
  <si>
    <t>Implementación del Nuevo SNC (Sistema Nacional Catastral)</t>
  </si>
  <si>
    <t xml:space="preserve">Ajustes al Sistema Nacional Catastral bajo el estándar LADM-COL </t>
  </si>
  <si>
    <t>Porcentaje de implementación de las funcionalidades</t>
  </si>
  <si>
    <t xml:space="preserve">Se encuentra en proceso  de  contratación de la fábrica de software encargada de apoyar la etapa de desarrollo. Paralelamente se está definiendo  las especificaciones funcionales </t>
  </si>
  <si>
    <t>Se cuenta con historias de Usuario revisadas   y definición de los procesos ETL</t>
  </si>
  <si>
    <t xml:space="preserve">Se adicionan las  variables (Predio, Persona, Derecho, Justificación, Oferta, Unidades de Construcción, Restricciones)  a las entidades, con el fin de que el  SNC pueda almacenar la información que proviene de fuentes con estructura LADM-COL. En cuanto a las interfaces, en los levantamientos de información que se hacen para enviar información al RDM o recibir información de los gestores, se contempla el uso de XTFS cuyo modelo es LADM-COL. </t>
  </si>
  <si>
    <t xml:space="preserve">Se valida el seguimiento y la evidencia aportada: ETL, documento de pruebas. Al ser coincidentes se valida el seguimiento. </t>
  </si>
  <si>
    <t xml:space="preserve">Se verifica la información con la evidencia aportada: Pantallazos del sistema al ser coincidentes se aprueba el seguimiento. </t>
  </si>
  <si>
    <t xml:space="preserve">No hay meta programada para el trimestre. Se informa que se están definiendo  las especificaciones funcionales </t>
  </si>
  <si>
    <t xml:space="preserve">Se evidencia documentos:  epica metodo autodeclarativo ,homologacion de variables, propotipo, mape y protopipo ETL , sin embargo para este peridodo no se registra meta. </t>
  </si>
  <si>
    <t xml:space="preserve">No hay meta programada para el trimestre, sin embargo se evidencia pantallazos del sistema Sistema Nacional Catastral bajo el estándar LADM-COL . </t>
  </si>
  <si>
    <t>Unificación de Sistemas de Información de Gestión Catastral</t>
  </si>
  <si>
    <t>Migración de información de COBOL a SNC</t>
  </si>
  <si>
    <t xml:space="preserve">Actas de Migración </t>
  </si>
  <si>
    <t>Porcentaje de Direcciones territoriales migradas a SNC</t>
  </si>
  <si>
    <t>Se realizó el cronograma, el cual se encuentra para aprobación</t>
  </si>
  <si>
    <t xml:space="preserve">Se migró el departamento de Amazonas, el municipio de Popayán y está en proceso de migración las territoriales Bolivar, Tolima y Cundinamarca </t>
  </si>
  <si>
    <t xml:space="preserve">Se construyó un nuevo plan de trabajo, mediante  el cual se permite abordar los municipios pendientes por migración.  (Se anexa  cuadro resumen de municipios pendientes  y cronograma) </t>
  </si>
  <si>
    <t xml:space="preserve">Se valida el seguimiento y la evidencia aportada: Actas de migración al ser coincidentes se valida el seguimiento. </t>
  </si>
  <si>
    <t xml:space="preserve">Se verifica la información con la evidencia aportada: Cronograma de trabajo, al ser coincidentes se aprueba el seguimiento. </t>
  </si>
  <si>
    <t>No hay meta asignada para el periodo. Se evidencia cronograma para migración al SNC</t>
  </si>
  <si>
    <t xml:space="preserve">No hay meta asignada para el periodo, se evidencia actas de migracion </t>
  </si>
  <si>
    <t xml:space="preserve">Sin meta asignada en el periodo, sin embargo se observa cronograma de trabajo para la migracion de la informacion </t>
  </si>
  <si>
    <t>Desarrollo Implementación de  un piloto de Chatbot para la mesa de ayuda</t>
  </si>
  <si>
    <t xml:space="preserve">Se activaron las licencias de Power Virtual Agent. para el chatbot con una disponibilidad de 2000 sesiones al mes. Se anexa pantallazo del Chatbot en teams listo para pruebas </t>
  </si>
  <si>
    <t xml:space="preserve">Se verifica la información con la evidencia aportada: Pantallazos del chat bot, al ser coincidentes se aprueba el seguimiento. </t>
  </si>
  <si>
    <t>No hay meta asignada para el periodo</t>
  </si>
  <si>
    <t xml:space="preserve">Se evidencia pantallazo del Chatbot en teams listo para pruebas como desarrollo a la implementacion, se valida el seguimiento </t>
  </si>
  <si>
    <t>Realizar la puesta  en producción  de la implementación de  un piloto de Chatbot para la mesa de ayuda</t>
  </si>
  <si>
    <t>Piloto interoperabilidad Catastro - Registro sobre  base de datos no relacionales</t>
  </si>
  <si>
    <t xml:space="preserve">Evidencia de que el  código fuente se encuentra  versionado en el GITLAB.
Pantallazo del código fuente versionado en GIT Lab </t>
  </si>
  <si>
    <t xml:space="preserve">Definición de  las especificaciones funcionales </t>
  </si>
  <si>
    <t xml:space="preserve">No hay meta asignada para el periodo. Se informa que se defieron las especificaciones funcionales </t>
  </si>
  <si>
    <t>Implementación único punto de acceso para la autenticación de los componentes de la entidad</t>
  </si>
  <si>
    <t>sistema de autenticación instalado, autenticado</t>
  </si>
  <si>
    <t>Se realizó la implementación  único punto de acceso para la autenticación de los componentes de la entidad</t>
  </si>
  <si>
    <t>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t>
  </si>
  <si>
    <t>Realizar la puesta en producción de la Implementación único punto de acceso para la autenticación de los componentes de la entidad</t>
  </si>
  <si>
    <t>Se llevó a cabo  la puesta en producción de la Implementación único punto de acceso para la autenticación de los componentes de la entidad</t>
  </si>
  <si>
    <t>Se reporta la puesta en producción de la Implementación de único punto de acceso para la autenticación de los componentes de la entidad. Se evidencia URL e impresion de pantalla de la funcionalidad</t>
  </si>
  <si>
    <t>Sin  meta asignada para el periodo</t>
  </si>
  <si>
    <t>Automatización y Simplificación de trámites</t>
  </si>
  <si>
    <t>Se realizó  la  Implementación Ventanilla de Trámites - Simplificación de trámites</t>
  </si>
  <si>
    <t xml:space="preserve">La actividad se realizó en el primer trimestre </t>
  </si>
  <si>
    <t>Se informa que se hizo la Implementación Ventanilla de Trámites - Simplificación de trámites. Se evidencian documentos Diseño Técnico Servicio Ciudadano de Autenticación Digital - IGAC, Textos de ventanilla e Historia de usuario.</t>
  </si>
  <si>
    <t>Puesta en producción automatización y Simplificación de trámites</t>
  </si>
  <si>
    <t>Se llevó a cabo la puesta en producción Ventanilla de Trámites - Simplificación de trámites</t>
  </si>
  <si>
    <t>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t>
  </si>
  <si>
    <t>Se llevó a cabo con la Oficina Asesora de Planeación la reunión para establecler el cronograma de la actualización documental.</t>
  </si>
  <si>
    <t>No se presenta avance en cuanto a la meta</t>
  </si>
  <si>
    <t>No se observan cargue de evidencias para esta actividad.</t>
  </si>
  <si>
    <t>Se realizó  seguimiento a los controles de los riesgos,  las evidencias  se encuentran en el respectivo OneDrive.</t>
  </si>
  <si>
    <t>Se valida el seguimiento y la evidencia aportada: herramienta planigac diligenciada al ser coincidentes se aprueba el seguimiento.</t>
  </si>
  <si>
    <t xml:space="preserve">Se verifica la información con la evidencia aportada: Planigac diligenciado, al ser coincidentes se aprueba el seguimiento. </t>
  </si>
  <si>
    <t>Se evidencia archivo Planigac con seguimiento a los controles de los riesgos del proceso gestión informática de soporte correspondiente al primer trimestre de 2021</t>
  </si>
  <si>
    <t>Se evidencia como soporte la  herramienta planigac, se valida el seguimiento</t>
  </si>
  <si>
    <t xml:space="preserve">Se evidencia como soporte Planigac dilingeciado, se valida el seguimiento </t>
  </si>
  <si>
    <t>Realizó  las actividades contempladas en el plan de acción anual y en el plan anticorrupción.</t>
  </si>
  <si>
    <t>Se realizó  las actividades contempladas en el plan de acción anual y en el plan anticorrupción,  las evidencias se encuentran en el respectivo OneDrive.</t>
  </si>
  <si>
    <t xml:space="preserve">Se verifica la información y la evidencia aportada: Plan de acción con seguimiento y plan anticorrupción, al ser coincidentes se aprueba el seguimiento. </t>
  </si>
  <si>
    <t>Se evidencia archivo Planigac con seguimiento a las actividades del plan de acción anual del proceso gestión informática de soporte, correspondiente al primer trimestre de 2021</t>
  </si>
  <si>
    <t xml:space="preserve">Se evidencia como soporte herramienta planigac, se valida el segumiento </t>
  </si>
  <si>
    <t>Se evidencia como soporte Plan de accion con seguimiento y plan anticorrupcion, se valida el seguimiento</t>
  </si>
  <si>
    <t>Sin meta programda para este periodo</t>
  </si>
  <si>
    <t>Se realizaron dos actividades para identificar e implementar oportunidades de mejora relacionadas al cumplimiento del FURAG que apliquen al proceso.</t>
  </si>
  <si>
    <t>Se realizó  seguimiento   y se evidenció el avance en la implementación de las oportunidades de mejora relacionadas con el cumplimiento del FURAG que aplican al proceso</t>
  </si>
  <si>
    <t>Se valida el seguimiento y la evidencia aportada: formulario FURAG, correo electrónico, detalle de la reunión realizada, al ser coincidentes se aprueba el seguimiento.</t>
  </si>
  <si>
    <t xml:space="preserve">Se verifica la información y evidencia aportada: Matriz de seguimiento FURAG al ser coincidentes se aprueba el seguimiento. </t>
  </si>
  <si>
    <t xml:space="preserve">Para este trimestre se evidencia : formulario FURAG, correo electrónico y   reunión , se valida el seguimiento </t>
  </si>
  <si>
    <t>Para este tercer trimestre se evidencia la matriz de seguimiento FURAG, se valida el seguimiento</t>
  </si>
  <si>
    <t>Colombia en mapas con funcionalidades y servicios disponibles</t>
  </si>
  <si>
    <t>Gestión del Conocimiento y la Innovación</t>
  </si>
  <si>
    <t>Gestión del conocimiento y la innovación</t>
  </si>
  <si>
    <t>Diseño e implementación de funcionalidad en el portal Colombia en Mapas</t>
  </si>
  <si>
    <t>Informe técnico de las funcionalidades implementadas en la plataforma Colombia en Mapas
Funcionalidades implementadas</t>
  </si>
  <si>
    <t>Funcionalidades disponibles</t>
  </si>
  <si>
    <t>Esta actividad se encuentra programada para iniciar en el mes de abril.</t>
  </si>
  <si>
    <t>Se realizó la configuración del servicio de geocodificación de direcciones a nivel público para su integración con Colombia en Mapas, el servicio se encuentra en producción y a la espera de su integración por parte de la Subdirección de Cartografía.</t>
  </si>
  <si>
    <t xml:space="preserve">Se realizó el diseño e implementación de tres funcionalidades:_x000D_
1.Servicio de Geocodificación._x000D_
2.Buscador de texto abierto._x000D_
3.Consulta/Descarga de Hojas Cartográficas_x000D_
</t>
  </si>
  <si>
    <t xml:space="preserve">Actividad programada para el mes de abril </t>
  </si>
  <si>
    <t xml:space="preserve">Se valida el seguimiento y la evidencia aportada: Manual de usuario del servicio de geocodificación, al ser coincidentes se aprueba el seguimiento. </t>
  </si>
  <si>
    <t xml:space="preserve">Se verifica la información con la evidencia aportada: Documentos de funcionalidades desarrolladas, al ser coincidentes se aprueba el seguimiento. </t>
  </si>
  <si>
    <t>Se verifica ejecución de la actividad mediante el Manual de Servicio de Geocodificación IGAC Versión 1.0, que será integrado con Colombia en Mapas.</t>
  </si>
  <si>
    <t xml:space="preserve">Se verifica ejecución de la actividad con los documentos de funcionalidades desarrollada, se valida el seguimiento </t>
  </si>
  <si>
    <t>Niveles de información dispuestos a través de Geoservicios</t>
  </si>
  <si>
    <t>Gestionar nuevos geoservicios y realizar el monitoreo de los publicados para garantizar su integración y disponibilidad a través de la plataforma dispuesta para tal fin.</t>
  </si>
  <si>
    <t>Matriz con geoservicios nuevos y reporte de mantenimiento de los geoservicios publicados y disponibles.</t>
  </si>
  <si>
    <t>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t>
  </si>
  <si>
    <t>Se realizó la carga de la base de datos de geoservicios en el Micrositio del portal ICDE, habilitado en la plataforma Gecontenidos ICDE. Así mismo se realizó el monitoreo de 372 geoservicios mediante la herramienta GeoHealthCheck y se realizó la gestión e incorporación de 93 nuevos geoservicios. En total se tienen 465 geoservicios publicados y disponibles. Por otra parte, se continúa la migración de servicios a la plataforma Colombia en Mapas.</t>
  </si>
  <si>
    <t>Se realizó el monitoreo automático de 465 geoservicios los cuales se encuentran operando plenamente, se restableció la conexión de 10 geoservicios y se  realizó la gestión e incorporación de 64 nuevos geoservicios.  En total se tienen 539 geoservicios publicados y disponibles.</t>
  </si>
  <si>
    <t>Se valida el seguimiento y la evidencia aportada: reporte de monitoreo de servicios, al ser coincidentes se aprueba el seguimiento.</t>
  </si>
  <si>
    <t xml:space="preserve">Se verifica la información con la evidencia aportada: Documentos de monitoreo de geoservicios, al ser coincidentes se aprueba el seguimiento. </t>
  </si>
  <si>
    <t>Aunque no se reporta avance cuantitativo para el trimestre, Sí se reporta avance en el autoseguimiento. Se evidencia reporte de monitoreo de los geoservicios mediante la herramienta HeoHealthCheck de 372 geoservicios.</t>
  </si>
  <si>
    <t xml:space="preserve">Se observa ejecución de la actividad mediante excel monitoreo de geoservicios adelantado en el segundo trimestre 2021. Se incorporan 93 nuevos geoservicios y se monitorearon los 372 que se tenian publicados, para un total de 465 disponibles.  </t>
  </si>
  <si>
    <t>Se observa ejecución de la actividad mediante monitoreo de  geoservicios los cuales se encuentran operando plenamente.  En total se tienen 539 geoservicios publicados y disponibles. Se valida el seguimiento</t>
  </si>
  <si>
    <t>ICDE</t>
  </si>
  <si>
    <t>Plataforma tecnológica de la ICDE</t>
  </si>
  <si>
    <t>Fortalecimiento de la Infraestructura Colombiana de Datos Espaciales</t>
  </si>
  <si>
    <t>Desarrollar y poner en operación la plataforma tecnológica de la ICDE para la administración territorial (Fase I)</t>
  </si>
  <si>
    <t>Informe técnico del proceso desarrollado para la construcción y puesta en operación de la Plataforma Tecnológica de la ICDE durante la Fase I, en el cual se describa, resultados obtenidos, y procesos a desarrollar durante la siguiente vigencia</t>
  </si>
  <si>
    <t>Plataforma tecnológica de la ICDE rediseñada y puesta en operación bajo la estrategia de interoperabilidad con los demás sistemas nacionales de información para la administración del territorio.</t>
  </si>
  <si>
    <t>Esta actividad iniciara a partir del mes de abril.</t>
  </si>
  <si>
    <t>Se elaboraron los términos de referencia para la contratación del equipo humano requerido para el desarrollo de cada uno de los componentes. (bases de datos LADM, arquitecto de solución, sistema de estándares, servicios geográficos, servicios transaccionales) se espera contar con el equipo gradualmente a medida que el área de contratación genere las ordenes de prestación de servicios._x000D_
Se inició el diseño de la nueva plataforma tecnológica con parte del equipo de consultores de tecnología. Se avanza en la captura de requerimientos mediante talleres. (Metodología Tanques de Pensamiento).</t>
  </si>
  <si>
    <t>El pasado mes de  septiembre se lanzó la versión 1.0 de la nueva plataforma tecnológica de la ICDE, la cual acata los lineamientos de gobierno en línea, integra el nuevo sistema de gestión de metadatos, así como datos fundamentales, datos abiertos, servicio de geocodificación y el repositorio de datos maestro. El lanzamiento de la plataforma se presenta 3 meses antes de lo previsto, se continuarán realizando mejoras tecnológicas y de datos.</t>
  </si>
  <si>
    <t>Se valida el seguimiento y la evidencia aportada: términos de referencia de los consultores y documentos de avances del proyecto, al ser coincidentes se aprueba el seguimiento.</t>
  </si>
  <si>
    <t xml:space="preserve">Se verifica la información y la evidencia aportada: Correo de lanzamiento de la plataforma ICDE al ser coincidentes se aprueba el seguimiento. </t>
  </si>
  <si>
    <t xml:space="preserve">Se observa ejecución de la actividad mediante términos de referencia (documentos de Tecnologías Geoespaciales del 28/05/2021, Servicios Geográficos del 16/04/2021 y Arquitecto Soluciones Tecnológicas del 05/04/2021, entre otros), los Lineamientos inventarios de objetos territoriales y reporte Google Analytics de mayo. </t>
  </si>
  <si>
    <t>Se observa ejecución de la actividad mediante el  Correo de lanzamiento de la plataforma ICDE , se valida el seguimiento</t>
  </si>
  <si>
    <t>Diseñar funcionalmente los servicios tecnológicos (de información y transaccionales) para la optimización de la operación catastral haciendo uso de tecnologías emergentes (big data, inteligencia artificial, blockchain) y procesos participativos</t>
  </si>
  <si>
    <t>Informe técnico de los servicios tecnológicos implementados en el fortalecimiento de la ICDE con enfoque en la optimización de la gestión catastral</t>
  </si>
  <si>
    <t>Servicios tecnológicos para la optimización de la operación catastral diseñados y puestos en operación</t>
  </si>
  <si>
    <t xml:space="preserve">Se realizó la configuración y pruebas correspondiente de un servicio web de geocodificación de dirección, el cual hace parte de las metas establecidas en la planeación de la ICDE. Se finalizó la configuración del servicio de geocodificación de direcciones y su puesta en producción para la entidad a nivel interno. </t>
  </si>
  <si>
    <t>Se desarrolló y puso a disposición el servicio tecnológico de geocodificación de direcciones en su versión 1.0.</t>
  </si>
  <si>
    <t>Se valida el seguimiento y la evidencia aportada: documento técnico del desarrollo del servicio, correos electrónicos de avance y términos de referencia del consultor para desarrollar el proyecto, al ser coincidentes se aprueba el seguimiento.</t>
  </si>
  <si>
    <t xml:space="preserve">Se verifica la información y la evidencia aportada: Documento con el link de ubicación del servicio, al ser coincidentes se aprueba el seguimiento. </t>
  </si>
  <si>
    <t xml:space="preserve">Se verifica ejecución de la actividad con Informe de Evaluación CO-IGAC-221831-CS-INDV, Informe de Evaluación 3 H.V. CO-IGAC-223157-CS-INDV, Documento 26/04/2021 Servicio Geocodificaciön Versión 1.0 y Terminos de Referencia. </t>
  </si>
  <si>
    <t>Se verifica ejecución de la actividad con  documento con el link de ubicación del servicio, se valida el seguimiento</t>
  </si>
  <si>
    <t>Datos geográficos integrados y dispuestos en la plataforma ICDE como apoyo al catastro multipropósito y a la administración del territorio</t>
  </si>
  <si>
    <t>Disponer los datos fundamentales identificados en la matriz de insumos como soporte a la implementación del catastro  multipropósito, la administración del territorio.</t>
  </si>
  <si>
    <t>Conjuntos de datos fundamentales dispuestos de la matriz de insumos.</t>
  </si>
  <si>
    <t>Número de conjuntos de datos dispuestos  como apoyo al catastro multipropósito y a la administración del territorio</t>
  </si>
  <si>
    <t>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t>
  </si>
  <si>
    <t>Se realizó el modelo de objetos territoriales de áreas protegidas y se está realizando el proceso de validación temática por técnicos de Min Ambiente. Se avanzó en el modelo de áreas protegidas (PNN). Se adelanta la generación de lineamientos para el inventario nacional de objetos territoriales y se ha desarrollado el primer borrador de metodología para generación de modelos extendidos LADM. Se socializó con DNP y DANE la propuesta de lineamientos para inventario oficial de objetos territoriales.</t>
  </si>
  <si>
    <t xml:space="preserve">Se inició el modelamiento del objeto territorial Páramos del sector ambiente, ya fue socializada con el MADS la primera versión de dicho modelo, actualmente MADS se encuentra en el proceso de consolidación de DRR asociados al objeto en mención (evidencia: Modelo_Paramos_dev_20211007)._x000D_
_x000D_
El objeto territorial Zonas de Protección Patrimonial Geológica y Paleontológica del Servicio Geológico Colombiano (SGC) se encuentra en proceso de revisión conjunta de los atributos que harán parte del modelo._x000D_
_x000D_
Se inició gestión con DNP para iniciar sesiones temáticas con otras entidades como ANM, ANH, ANT, UPME y DIMAR._x000D_
</t>
  </si>
  <si>
    <t>Se valida el seguimiento y la evidencia aportada: lineamientos del modelo de objetos territoriales, lineamientos del inventario de objetos territoriales, documento de presentación al DANE, al ser coincidentes se aprueba el seguimiento.</t>
  </si>
  <si>
    <t>Se verifica la información y la evidencia aportada: Documento modelo de paramos, al ser coincidentes se aprueba el seguimiento.</t>
  </si>
  <si>
    <t>No se reporta avance cuantitativo. Se informa de avances en el modelamiento LADM de algunos objetos y de Entidades territoriales.</t>
  </si>
  <si>
    <t xml:space="preserve">Se observa ejecución de la actividad mediante evidencia aportada (Presentación Gestión de Datos ICDE junio 2021, Instrumento Inventario datos ICDE-IGIF, mayo 2021, Lineamientos inventarios objetos territoriales, Listado Datos Priorizados abril 2021, modelo ambiente v.1, presentacion al BID de V1 y reunión LADM sector ambiental de junio 2021).  </t>
  </si>
  <si>
    <t>Se observa ejecución de la actividad mediante evidencia aportada Documento modelo de paramos, se valida el seguimiento</t>
  </si>
  <si>
    <t>Establecer la arquitectura de los datos fundamentales complementarios a la matriz de insumos para el catastro multipropósito y contenidos en las temáticas definidas por el IGIF, adoptando mecanismos de custodia, gestión y disposición dentro de la ICDE.</t>
  </si>
  <si>
    <t>Conjuntos de datos complementarios a la matriz de insumos gestionados y dispuestos en la plataforma tecnológica ICDE</t>
  </si>
  <si>
    <t>Se realizó la socialización de la priorización de datos fundamentales con el MinAmbiente y MinMinas. Se avanza en el diseño de la arquitectura de la plataforma tecnológica para la disposición de datos fundamentales.Se realizó la publicación de datos fundamentales en la pagina de la ICDE. No se logró la meta de los 5 conjuntos de datos prevista para el segundo trimestre, dado retrasos en los procesos de contratación que imposibilitaron el logro de la meta. A la fecha de presente informe, de los 5 consultores previstos en la línea 2.4.4 del PEP-POA, se cuenta con aprobación y en proceso de contratación 2, y 3 más están en proceso de No Objeción por el BID. Se espera lograr la contratación del equipo requerido en el tercer trimestre de la vigencia y nivelar los rezagos existentes</t>
  </si>
  <si>
    <t>En el marco de las mesas técnicas intersectoriales, a la fecha se cuenta con la disposición de 41 datos fundamentales de los cuales 18 conjuntos de datos son de Ministerio de Ambiente y Desarrollo Sostenible (MADS), 3 conjuntos de datos de la Dirección General Marítima (DIMAR), 15 conjuntos de datos del Instituto Geográfico Agustín Codazzi (IGAC), 3 conjuntos de datos de DANE y un conjunto de dato de la Unidad de Planificación Rural Agropecuaria (UPRA). Dentro de los datos dispuestos y según lo evidenciado en las mesas intersectoriales algunos de los datos cuentan con metadatos, para algunos conjuntos de datos el metadato se encuentra en construcción. En el caso del catálogo de objetos y de informes de calidad se encuentran en proceso de creación o están programados para el año 2022.</t>
  </si>
  <si>
    <t>Actividad programada para el mes de abril</t>
  </si>
  <si>
    <t xml:space="preserve">No se cumplió la meta </t>
  </si>
  <si>
    <t xml:space="preserve">Se verifica la información y evidencia aportada: Documento con link de acceso a los datos fundamentales, al ser coincidentes se aprueba el seguimiento. </t>
  </si>
  <si>
    <t>Se incumplió la meta.</t>
  </si>
  <si>
    <t>Como soporte de evidencia para el seguimiento se observa Documentos con link de acceso a datos fundamentales de las entidades  de Ministerio de Ambiente y Desarrollo Sostenible , Dirección General Marítima (DIMAR), Instituto Geográfico Agustín Codazzi (IGAC) y DANE , se valida el seguimiento</t>
  </si>
  <si>
    <t>Gestionar y disponer datos de observación de la tierra y otros datos geográficos para la gestión territorial</t>
  </si>
  <si>
    <t>Conjuntos de datos de Observación de la Tierra y otros datos geográficos dispuestos</t>
  </si>
  <si>
    <t>Se elaboró términos de referencia para la contratación de dos consultores en gestión de datos geográficos. Se realizó sesión de trabajo con proveedores de tecnologías de observación de la tierra para explorar el estado del arte del mercado (ocho empresas).</t>
  </si>
  <si>
    <t>Dado los tiempos requeridos para el proceso de contrato especificamente de la línea 2.4.5 se concluyó que alcance para el 2021 estará limitado a la fase precontractual, por lo tanto durante la presente vigencia no se tendrán datos propiamente dichos, estos deberán ser adquiridos en la vigencia 2022. Se anexa documentos proceso de Contratación.</t>
  </si>
  <si>
    <t>Se valida el seguimiento y la evidencia aportada: términos de referencia y correos de exploración de mercado, al ser coincidentes se aprueba el seguimiento.</t>
  </si>
  <si>
    <t xml:space="preserve">Se verifica la información y la evidencia aportada: Documentos de contratación, al ser coincidentes se aprueba el seguimiento. </t>
  </si>
  <si>
    <t xml:space="preserve">Se observa ejecución de la actividad a través de la evidencia aportada (Excel contactos empresariales, correo de exploración mercado junio 2021, invitación 17/06/2021, Términos de referencia Gestión Información-1y2-BID 02/06/2021). </t>
  </si>
  <si>
    <t>Se observa ejecución de la actividad a través de la evidencia aportada como documentos del proceso de  contratacion, se valida el seguimiento</t>
  </si>
  <si>
    <t>Marco de referencia geoespacial actualizado para Colombia</t>
  </si>
  <si>
    <t>Actualizar el marco de referencia de la ICDE a partir del modelo IGIF acatando las directrices de arquitectura empresarial de MINTIC</t>
  </si>
  <si>
    <t>Documento con el marco de referencia geoespacial de la ICDE actualizado</t>
  </si>
  <si>
    <t>Lineamientos para la gestión de información geoespacial en Colombia generados</t>
  </si>
  <si>
    <t>Se dispuso en el portal de la ICDE los lineamientos del marco de referencia geoespacial para siete rutas estratégicas en el marco de IGIF y el Marco de referencia de MinTIC.</t>
  </si>
  <si>
    <t xml:space="preserve">Se socializó el MRG en Plenaria de la ICDE, con la asistencia de las entidades adscritas. Se inició trabajo con Min Minas para la gestión del inventario da datos del sector. Se socializó y validó con el DANE borrador de lineamientos para la construcción del inventario oficial de objetos territoriales. Se socializó el nuevo MRG en MinAmbiente y Ministerio de Minas y Energía con acompañamiento de DNP. Se realizó primera versión del documento soporte para la implementación del MRG. </t>
  </si>
  <si>
    <t>Con el lanzamiento de la Plataforma ICDE, se actualizó y publicó el nuevo Marco de Referencia Geoespacial, al presente corte se da por cumplida la meta.</t>
  </si>
  <si>
    <t>Se valida el seguimiento y la evidencia aportada: plenaria de la ICDE, actas de reunión, registros de asistencia y presentaciones, al ser coincidentes se aprueba el seguimiento.</t>
  </si>
  <si>
    <t xml:space="preserve">Se verifica la información y la evidencia aportada: Documento con link al marco de referencia de la ICDE, al ser coincidentes se aprueba el seguimiento. </t>
  </si>
  <si>
    <t xml:space="preserve">No se reporta avance cuantitativo. Se evidencia documento de lineamientos del marco de referencia geoespacial para siete rutas estratégicas </t>
  </si>
  <si>
    <t>Se verifica ejecución de la actividad mediante presentaciones DNP, DANE, UPRA y Ministerio de Minas, Mesa Técnica Sector Minero junio 2021, Estrategia de Comunicación ICDE-BID-V3, Cronograma Trabajo Boletín Cultura Geo, acta del 25/05/2021 Boletín Cultura Geo y Plenaria ICDE mayo 2021.</t>
  </si>
  <si>
    <t>Se verifica ejecución de la actividad mediante el lanzamiento de la Plataforma y  el nuevo Marco de Referencia Geoespacial, se valida el seguimiento</t>
  </si>
  <si>
    <t>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t>
  </si>
  <si>
    <t xml:space="preserve">Informe sobre la implementación de la ruta de fortalecimiento de capacidades de los municipios priorizados, incluyendo componente tecnológico.
</t>
  </si>
  <si>
    <t xml:space="preserve">Municipios fortalecidos  en materia de uso y gestión de información geográfica </t>
  </si>
  <si>
    <t xml:space="preserve">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
</t>
  </si>
  <si>
    <t>Se acogieron las directrices del DNP en marco de la estrategia territorial. En tal sentido, se estableció una serie de hitos intermedios, por lo que a junio se esperaba contar con los contenidos técnicos publicados en la nueva plataforma de la ICDE, antes de su implementación en territorio. Sin embargo, las demoras en la contratación de Banca no permitieron llevar a cabo los avances para el desarrollo de la plataforma, no obstante, los contenidos quedaron listos en el segundo trimestre, con la elaboración de las unidades temáticas 2, 3 y 4 del KIT de fortalecimiento territorial. Por otra parte, se realizó una sesión de trabajo con el Programa suizo de cooperación económica (SwissTierras), donde se presentaron avances en el diseño de la estrategia de fortalecimiento territorial.</t>
  </si>
  <si>
    <t>El 15 de septiembre en el municipio de Duitama, departamento de Boyacá, se realizó el diseño y presentación del PROYECTO DE FORTALECIMIENTO DE LA INFRAESTRUCTURA COLOMBIANA DE DATOS ESPACIALES-ICDE,  a los siete (7) municipios focalizados para Catastro Multipropósito del departamento de Boyacá.</t>
  </si>
  <si>
    <t xml:space="preserve">Se verifica la información y la evidencia aportada: Informe de seguimiento, al ser coincidentes se aprueba el seguimiento. </t>
  </si>
  <si>
    <t>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t>
  </si>
  <si>
    <t>No se cumplió la meta.</t>
  </si>
  <si>
    <t>Se verifica ejecución de la actividad mediante el  Informe de seguimiento para fortalecimiento en el uso y aprovechamiento de la información geoespacial dispuesta a través de la ICDE, se valida el seguimiento</t>
  </si>
  <si>
    <t>Solicitudes de TI</t>
  </si>
  <si>
    <t xml:space="preserve">Aprovisionar y administrar plataforma tecnologica </t>
  </si>
  <si>
    <t>Reporte de solicitudes de plataforma tecnologica aprovisionada y administrada</t>
  </si>
  <si>
    <t>Solicitudes de TI atendidas</t>
  </si>
  <si>
    <t>Se atendieron 700 solicitudes (Requerimientos 651 e Incidencias 49), de los cuales se resolvieron 654 casos, atendiendo en un  93%  los casos registrados por los usuarios</t>
  </si>
  <si>
    <t>Se atendieron 784 solicitudes (Requerimientos 704 e Incidencias 80), de los cuales se resolvieron 730 casos, atendiendo en un  92%  los casos registrados por los usuarios</t>
  </si>
  <si>
    <t>Se atendieron 925 solicitudes (Requerimientos 808  e Incidencias 117), de los cuales se resolvieron 834 casos, atendiendo en un  90%  los casos registrados por los usuarios</t>
  </si>
  <si>
    <t>Se valida el seguimiento y la evidencia aportada: Reportes de solicitudes atendidas, al ser coincidentes se aprueba el seguimiento</t>
  </si>
  <si>
    <t xml:space="preserve">Se verifica la información y la evidencia aportada: Reportes de solicitudes atendidas, al ser coincidentes se aprueba el seguimiento. </t>
  </si>
  <si>
    <t>Se evidencian archivos Excel con la relación de casos atendudis en la herramienta GLPI durante el primer trimestre del año 2021</t>
  </si>
  <si>
    <t xml:space="preserve">Para este trimestre se evidencia los reportes de solicitudes atendidas , se valida el seguimiento </t>
  </si>
  <si>
    <t>Se evidencian archivos Excel con la relación de casos atendidos  en la herramienta GLPI durante el tercer trimestre del año 2021</t>
  </si>
  <si>
    <t xml:space="preserve">Atender solicitudes manteniento a los  sistemas de información, aplicaciones y portales </t>
  </si>
  <si>
    <t xml:space="preserve">Reporte de solicitudes atendidas de manteniento a los  sistemas de información, aplicaciones y portales </t>
  </si>
  <si>
    <t>Se resolvieron 1235 de 1558 de solicitudes, donde se evidencia un índice de cumplimiento del 81%</t>
  </si>
  <si>
    <t>Se resolvieron 2084 de 2239 de solicitudes, donde se evidencia un índice de cumplimiento del 93%</t>
  </si>
  <si>
    <t>Se resolvieron 2839 de 3051 de solicitudes, donde se evidencia un índice de cumplimiento del 93%</t>
  </si>
  <si>
    <t>Se valida el seguimiento y la evidencia aportada: Reporte de las solicitudes relacionadas con sistemas de información atendidas</t>
  </si>
  <si>
    <t xml:space="preserve">Se verifica la información y la evidencia aportada: Reportes de atención de solicitudes, al ser coincidentes se aprueba el seguimiento. </t>
  </si>
  <si>
    <t xml:space="preserve">Se evidencian archivos con la relación de requerimientos del SNC atendidos en GLPI </t>
  </si>
  <si>
    <t xml:space="preserve">Se evidencia el reporte de las solicitudes relacionadas con sistemas de información atendidas, se valida el seguimiento </t>
  </si>
  <si>
    <t>Atender incidencias y requerimientos de la mesa de servicios TI</t>
  </si>
  <si>
    <t>Reporte de incidencias y requerimientos atendidos</t>
  </si>
  <si>
    <t>Se atendieron 1601 solicitudes (Requerimientos 1459 e Incidencias 142), de los cuales se resolvieron 1462 casos, atendiendo en un  91%  los casos registrados por los usuarios</t>
  </si>
  <si>
    <t>Se atendieron 1776  solicitudes (Requerimientos 1627 e Incidencias 149), de los cuales se resolvieron 1568 casos, atendiendo en un  89%  los casos registrados por los usuarios</t>
  </si>
  <si>
    <t>Se atendieron 2460 solicitudes (Requerimientos 2190 e Incidencias 270), de los cuales se resolvieron 2327 casos, atendiendo en un  95%  los casos registrados por los usuarios</t>
  </si>
  <si>
    <t>Se valida el seguimiento y la evidencia aportada: Reportes de solicitudes atendidas de TI, al ser coincidentes se aprueba el seguimiento</t>
  </si>
  <si>
    <t>Se evidencia registro de atención de incidencias y requerimientos por parte de la mesa de servicios TI</t>
  </si>
  <si>
    <t xml:space="preserve">Para este trimestre se evidencia los reportes de solicitudes atendidas de TI, se valida el seguimiento </t>
  </si>
  <si>
    <t xml:space="preserve">Para este tercer  trimestre se evidencia los reportes de solicitudes atendidas de TI, se valida el seguimiento </t>
  </si>
  <si>
    <t>Servicios Tecnológicos</t>
  </si>
  <si>
    <t>Renovación plataforma de Comunicaciones</t>
  </si>
  <si>
    <t xml:space="preserve">Informe de Configuración </t>
  </si>
  <si>
    <t>índice de capacidad en la prestación de servicios de tecnología</t>
  </si>
  <si>
    <t>Se encuentra en  proceso de contratación (Estudio de Mercado)</t>
  </si>
  <si>
    <t>Continua en proceso de contratación:  Se finalizó  el estudio de Mercado y el documento de ofertas. Adicional, se viene adelantado el trámite de solicitud de Vigencias Futuras</t>
  </si>
  <si>
    <t xml:space="preserve">Se dio apertura al proceso de selección y se está dando respuesta a la inquietudes generadas al proceso por cada uno de los interesados. Se anexa pantallazo publicación de proceso. </t>
  </si>
  <si>
    <t>Se valida el seguimiento y la evidencia aportados: Estudio de mercado y justificación de vigencias futuras para networking, al ser coincidentes se aprueba el seguimiento.</t>
  </si>
  <si>
    <t xml:space="preserve">Se verifica la información y la evidencia aportada: Documento de publicación en SECOP, al ser coincidentes se aprueba el seguimiento. </t>
  </si>
  <si>
    <t xml:space="preserve">Se evidencia el  estudio de mercado y justificación de vigencias futuras para networking, sin embargo para este periodo no se registra meta </t>
  </si>
  <si>
    <t xml:space="preserve">Se evidencia para el tercer trimestre documento de publicacion en el SECOP,  se valida el seguimiento </t>
  </si>
  <si>
    <t>Automatización de Copias de respaldo y gestión de datos de la entidad</t>
  </si>
  <si>
    <t>Se encuentra  en proceso de contratación ( Elaboración Ficha Técnica)</t>
  </si>
  <si>
    <t>Continua en proceso de contratación: Se finalizó  el estudio de Mercado y el documento de ofertas. Adicional, se viene adelantado el trámite de solicitud de Vigencias Futuras</t>
  </si>
  <si>
    <t xml:space="preserve">Se valida el seguimiento y la evidencia aportados: Estudio de mercado y justificación de vigencias futuras para la automatización de copias de respaldo, al ser coincidentes se aprueba el seguimiento. </t>
  </si>
  <si>
    <t xml:space="preserve">Se verifica la información y la evidencia aportada: Pantallazo publicación SECOP, al ser coincidentes se aprueba el seguimiento. </t>
  </si>
  <si>
    <t>Se evidencia el  estudio de mercado y justificación de vigencias futuras para la automatización de copias de respaldo, sin embargo para este trimestre no hay asignacion de meta.</t>
  </si>
  <si>
    <t>Se evidencia para el tercer trimestre pantallazos de publicacion en el SECOP, se valida el seguimiento</t>
  </si>
  <si>
    <t>Implementación de estrategias de Seguridad y Monitoreo  de servicios Web y Nube</t>
  </si>
  <si>
    <t xml:space="preserve">Informe de Monitoreo </t>
  </si>
  <si>
    <t xml:space="preserve">Se finalizó  la Implementación  de la plagtaforma  para llevar a cabo la estrategias de Seguridad y Monitoreo de servicios Web y Nube </t>
  </si>
  <si>
    <t xml:space="preserve">Esta actividad se cumplió en el segundo trimestre. </t>
  </si>
  <si>
    <t>Se valida el seguimiento y la evidencia aportada: Informe de seguimiento de la implementación de la estrategia de seguridad y monitoreo de servicios web y nube, al ser coincidentes se aprueba el seguimiento</t>
  </si>
  <si>
    <t xml:space="preserve">No se reporta avance cuantitativo. Se informa que se realizó la implementación  de la plagtaforma  para llevar a cabo la estrategias de Seguridad y Monitoreo de servicios Web y Nube </t>
  </si>
  <si>
    <t xml:space="preserve">Se evidencia el  informe de seguimiento de la implementación de la estrategia de seguridad y monitoreo de servicios web y nube, se valida el seguimiento </t>
  </si>
  <si>
    <t>Modernizar la infraestructura de conectividad del IGAC</t>
  </si>
  <si>
    <t>Plataforma de redes modernizada y en operación</t>
  </si>
  <si>
    <t>Informe de Instalación y Configuración</t>
  </si>
  <si>
    <t xml:space="preserve">se realizó Compra de materiales locales , UPS se encuentran en el centro de datos </t>
  </si>
  <si>
    <t>Se culminó la instalación de la UPS y Aire acondicionado y se continúa  con los mantenimientos de rutina establecidos dentro del contrato.</t>
  </si>
  <si>
    <t xml:space="preserve">Se verifica la información y la evidencia aportada: Informe de instalación de equipos, al ser coincidentes se aprueba el seguimiento. </t>
  </si>
  <si>
    <t xml:space="preserve">Se evidencia contrato para Realizar la adecuación, soporte y mantenimiento de los componentes eléctricos, sistemas auxiliares y aires acondicionados requeridos para el correcto funcionamiento del centro de datos del instituto. </t>
  </si>
  <si>
    <t>Se evidencia para el tercer trimestre informe de instacion de equipos, sevalida el seguimiento</t>
  </si>
  <si>
    <t>Gestión del Talento Humano</t>
  </si>
  <si>
    <t>Provisión de Empleo y Compensación</t>
  </si>
  <si>
    <t>Rediseño y modernización institucional</t>
  </si>
  <si>
    <t>Rediseño del IGAC y modernización basada en procesos</t>
  </si>
  <si>
    <t>Avance en la implementación del rediseño y modernización institucional</t>
  </si>
  <si>
    <t>Plan de trabajo etapa de rediseño</t>
  </si>
  <si>
    <t>Subdirección de Talento Humano</t>
  </si>
  <si>
    <t>Actividades ejecutadas /Actividades programadas para la implementación del rediseño y modernización institucional * 100</t>
  </si>
  <si>
    <t>Durante el primer trimestre se han desarrollado mesas de trabajo con DAFP y Presidencia para generar los decretos de estructura y de planta finales</t>
  </si>
  <si>
    <t>Durante el segundo trimestre se han desarrollado mesas de trabajo con DAFP y Presidencia para generar los decretos de estructura y de planta finales</t>
  </si>
  <si>
    <t>Durante el tercer trimestre se han realizado 13 actividades de 26 programads para la implementaciòn del rediseño y modernización</t>
  </si>
  <si>
    <t>No se programo meta para este periodo, aunque se realizaron actividades en ppro de la meta.</t>
  </si>
  <si>
    <t xml:space="preserve">Lla meta esta programada para  el cuarto trimestre </t>
  </si>
  <si>
    <t>Se evidencia plan de trabajo modernización</t>
  </si>
  <si>
    <t>Sin meta asignada para el periodo, sin embargo no se encuentran evidencias de las actividades desarrolladas.</t>
  </si>
  <si>
    <t>Se verifica avance en la ejecución de la actividad a través del Plan de Trabajo Modernización.</t>
  </si>
  <si>
    <t>Plan Anual de vacantes</t>
  </si>
  <si>
    <t>Aprobar, adoptar y  publicar el Plan Anual de Vacantes</t>
  </si>
  <si>
    <t>Plan Anual de Vacantes</t>
  </si>
  <si>
    <t>Cumplimiento de Actividades propuestas</t>
  </si>
  <si>
    <t xml:space="preserve">En el primer trimestre se aprobó el Plan Anual de Vacantes en el comité de Institucional de Gestión del Desempeño el 29 de 2021, se adoptó mediante Res. No. 99 de 2021 y se publicó el Plan Anual de Vacantes 2021, a través de Comunicación Interna el 17 de febrero de 2021. </t>
  </si>
  <si>
    <t>Esta actividad fue ejecutada en el primer trimestre</t>
  </si>
  <si>
    <t>Con el plan Anual de Vacantes,  Res. No. 99 de 2021,  y  Comunicación Interna el 17 de febrero de 2021 se evidencia el cumplimento  de la meta.</t>
  </si>
  <si>
    <t>Ya se ejecuto la actividad y se logro la meta en el primer trimetre</t>
  </si>
  <si>
    <t>El plan anual de Vacantes fue aprobado y adoptado mediante la Resolución 99 de 2021, así mismo fue comunicado mediante correo electrónico del 17 de febrero de 2021, por lo tanto se observa la ejecución de la actividad.</t>
  </si>
  <si>
    <t>Actividad ejecutada en el primer trimestre de la vigencia.</t>
  </si>
  <si>
    <t>La actividad se adelantó en el primer trimeste.</t>
  </si>
  <si>
    <t>Ejecutar el Plan de Trabajo anual de vacantes en el año 2021</t>
  </si>
  <si>
    <t>Informe, listas de asistencias, ejecución del plan</t>
  </si>
  <si>
    <t xml:space="preserve">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t>
  </si>
  <si>
    <t xml:space="preserve">De 18 actividades programadas para el trimestre, se dio cumplimiento a 16 actividades, quedando pendiente "Realizar las acciones correspondientes con la Comisión Nacional del Servicio Civil para estructurar el concurso abierto y el concurso de ascenso", esto debido a que se encuentra sujeto a rediseño institucional (correspondiente al mes de abril y junio).                                                        _x000D_
Adicionalmente en este  trimestre se reporta una actividad  pendiente del primer trimestre:  " Realizar las acciones correspondientes para la provisión de las vacantes definitivas de carrera administrativa(encargos y nombramientos".  _x000D_
</t>
  </si>
  <si>
    <t>De las 17 actividades programadas en el tercer trimestre se realizarón todas las actividades, solo falta la actividad: Solicitar la cancelación del servidor en el Registro Público de Carrera Administrativa cuando se genere una vacante definitiva de carrera administrativa por las causales definidas por la CNSC para la cancelación, para cumplir con la meta al tercer trimestre</t>
  </si>
  <si>
    <t>Se evidencia el cumplimiento de 7 actividades de 9 las dos faltantes dependen del rediseño Institucional</t>
  </si>
  <si>
    <t>De 18 actividades programadas se falta por ejecuatarse las que  se encuentra sujeto a rediseño institucional , se evidencia ejecución de actividad entre otros,  informe de seguimiento mensual al plan.</t>
  </si>
  <si>
    <t>El plan anual de vacantes ha desarrollado algunas actividades, sin embargo otras no se han podido ejecutar debido a que se encuentran sujetas a la reestructuración Institucional.</t>
  </si>
  <si>
    <t xml:space="preserve">De acuerdo con las evidencias suministradas se observa la ejecución del plan anual de vacantes para el año 2021, en donde a junio Se ofertaron 139 vacantes de empleos de carrera administrativa, de las cuales:_x000D_
68 corresponden a vacantes definitivas._x000D_
71 corresponden a vacantes temporales._x000D_
De las vacantes ofertadas, 32 funcionarios fueron encargados de los cuales 10  empleos corresponden a vacancias definitivas y se proyectaron los actos administrativos._x000D_
Durante junio de 2021 se proyectaron 62 actos administrativos para nombramientos provisionales, de los cuales 36 corresponden a nombramientos en empleos en vacancia definitiva._x000D_
</t>
  </si>
  <si>
    <t xml:space="preserve">Se observan Informes mensuales de seguimiento Plan de Vacantes de julio, agosto y septiembre de 2021 y sus evidencias. </t>
  </si>
  <si>
    <t>Plan de Previsión de Recursos Humanos</t>
  </si>
  <si>
    <t>Aprobar, adoptar y  publicar el Plan de Provisión del Recurso Humano</t>
  </si>
  <si>
    <t>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t>
  </si>
  <si>
    <t>La actividad  fue implementada en el primer periodo</t>
  </si>
  <si>
    <t>El plan de previsión de Recursos Humanos fue aprobado y adoptado mediante la Resolución 99 de 2021, así mismo fue comunicado mediante correo electrónico del 17 de febrero de 2021, por lo tanto se observa la ejecución de la actividad.</t>
  </si>
  <si>
    <t>Sin meta asignada para el periodo dado que fue ejecutada durante el primer trimestre.</t>
  </si>
  <si>
    <t>Actividad realizada en el primer trimestre.</t>
  </si>
  <si>
    <t>Ejecutar el Plan de Trabajo de previsión del recurso humano en el año 2021</t>
  </si>
  <si>
    <t>Durante el primer trimestre se ejecutaron las 5 actividades programadas en el plan de trabajo.</t>
  </si>
  <si>
    <t>Durante el segundo trimestre se ejecutaron las 9 actividades programadas en el plan de trabajo.</t>
  </si>
  <si>
    <t>Durante el tercer trimestre se ejecutaron las 9 actividades programadas en el plan de trabajo.</t>
  </si>
  <si>
    <t>Se cumplio la meta programada se evidencia en los informes repportados</t>
  </si>
  <si>
    <t>Las 9 actividades programadas fueron ejecutadas, se evidencia ejecución de actividad con  informe de seguimiento mensual al plan y matriz procesos de calidad.</t>
  </si>
  <si>
    <t>Las evidencias aportadas corresponden</t>
  </si>
  <si>
    <t>De acuerdo con las evidencias suministradas y el documento "Informe de mensual de seguimiento plan de previsión RH" de los meses de enero, febrero y marzo se observa el seguimiento realizado por parte del GIT gestión del Talento Humano.</t>
  </si>
  <si>
    <t xml:space="preserve">De acuerdo con las evidencias suministradas y el documento " Informe mensual de seguimiento plan de previsión RH" a 30 de junio se habian realizado las siguientes gestiones:                                            Empleos provistos en propiedad	 483	_x000D_
Vacantes definitivas provistas mediante comisión	1_x000D_
Vacantes definitivas provistas mediante encargo	107	_x000D_
Vacantes definitivas provistas mediante nombramiento provisional	211_x000D_
Vacantes temporales provistas mediante encargo	49	_x000D_
Vacantes temporales provistas mediante nombramiento provisional	49_x000D_
Vacantes temporales sin proveer	79	_x000D_
Vacantes definitivas sin proveer	75_x000D_
Planta IGAC-provista	900	_x000D_
Empleos vacantes IGAC sin proveer	154_x000D_
</t>
  </si>
  <si>
    <t xml:space="preserve">Se verifica ejecución mediante el Informe mensual de seguimiento Plan de Previsión del RH de julio, agosto y septiembre de 2021 y Matriz procesos de calidad TH Plan de Vacantes-Plan Previsión RH2021. </t>
  </si>
  <si>
    <t>Formación y Gestión del Desempeño</t>
  </si>
  <si>
    <t>Plan Estratégico del Talento Humano</t>
  </si>
  <si>
    <t>Aprobar, adoptar y  publicar el Plan Estratégico de Talento Humano</t>
  </si>
  <si>
    <t xml:space="preserve">En el primer trimestre se aprobó en el comité de Institucional de Gestión del Desempeño el 29 de 2021, se adoptó mediante Res. No. 99 de 2021 y se publicó a través de Comunicación Interna el 17 de febrero de 2021 el Plan Estratégico de Talento Humano 2021. </t>
  </si>
  <si>
    <t>Con el plan Estrategico del Talento Humano,  Res. No. 99 de 2021,  y  Comunicación Interna el 17 de febrero de 2021 se evidencia el cumplimento  de la meta.</t>
  </si>
  <si>
    <t>Meta programada y ejecutada en el primer trimestre</t>
  </si>
  <si>
    <t>El estratégico de Talento Humano  fue aprobado y adoptado mediante la Resolución 99 de 2021, así mismo fue comunicado mediante correo electrónico del 17 de febrero de 2021, por lo tanto se observa la ejecución de la actividad.</t>
  </si>
  <si>
    <t>Actividad realizada en primer trimestre.</t>
  </si>
  <si>
    <t>Plan Estratégico de Talento Humano</t>
  </si>
  <si>
    <t>Ejecutar el Plan de Trabajo 2021 de Evaluación de Desempeño para funcionarios de carrera y provisionalidad.</t>
  </si>
  <si>
    <t>Durante el primer trimestre se ejecutaron las 9 actividades programadas en el plan de trabajo.</t>
  </si>
  <si>
    <t>Durante el segundo trimestre se ejecutaron las 18 actividades programadas en el plan de trabajo.</t>
  </si>
  <si>
    <t>Durante el tercer trimestre se ejecutaron las 18 actividades programadas en el plan de trabajo.</t>
  </si>
  <si>
    <t>Se evidencia la ejecución de las 9 actividades programadas repportadas en los informes de enero, febreo y marzo.</t>
  </si>
  <si>
    <t>La ejecucion de  las  actividades programadas se evidencian con: capacitaciones, asesorias, plan de mejoramientoy  solicitudes</t>
  </si>
  <si>
    <t>Las evidencias corresponden</t>
  </si>
  <si>
    <t>De acuerdo con las evidencias suministradas y el documento "Informe EDL" de los meses de enero, febrero y marzo en el que se observa un seguimiento detallado a las evaluaciones del desempeño, concertación de compromisos y manejo del aplicativo EDL app para los funcionarios de carrera administrativa que hacen parte del Instituto.</t>
  </si>
  <si>
    <t>De acuerdo con las evidencias suministradas se observa el seguimiento realizado por parte del GIT Gestión del Talento Humano al proceso de evaluación del desempeño, mediante la herramienta EDL, analizando y reportando los casos que presentan inconvenientes.</t>
  </si>
  <si>
    <t>Se observa ejecución de la actividad a través de los Informes de Gestión de Evaluación del Desempeño Laboral de julio, agosto y septiembre de 2021 y sus evidencias.</t>
  </si>
  <si>
    <t>Realizar el acompañamiento técnico de los acuerdos de gestión y la evaluación comportamental de los gerentes públicos.</t>
  </si>
  <si>
    <t>Informe, listas de asistencias, acuerdos de gestión</t>
  </si>
  <si>
    <t>De las 6 actividades programadas en el primer trimestre, se ejecutaron 5, la actividad faltante es debido a que están pendientes 6 concertaciones por remitir al área.</t>
  </si>
  <si>
    <t xml:space="preserve">Para este periodo no se cuenta con meta </t>
  </si>
  <si>
    <t>Durante el tercer trimestre se realizaron las actividades programadas y se terminó de realizar las concertaciones faltantes en el primer trimestre</t>
  </si>
  <si>
    <t>DE 6 actividades programadas se realizaron 5, se verifica su ejecucion en los informes de los meses enero, febrero y marzo.</t>
  </si>
  <si>
    <t>Para este periodo no sedetermino meta.</t>
  </si>
  <si>
    <t>LAs evidencas son corcordantes con las actividades propuestas</t>
  </si>
  <si>
    <t xml:space="preserve">De acuerdo con el documento "Informe Acuerdos de Gestión Marzo 2021"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
</t>
  </si>
  <si>
    <t>Sin meta asignada para el periodo, sin evidencias de ejecución de la actividad.</t>
  </si>
  <si>
    <t xml:space="preserve">Se verifica ejecución de la acividad mediante el Informe acuerdos de gestión julio 2021 y correos de envío discriminado calificaciones a Directores Territoriales 06/07/2021. </t>
  </si>
  <si>
    <t xml:space="preserve"> Ejecutar el proceso de nómina.</t>
  </si>
  <si>
    <t>Archivo de nomina</t>
  </si>
  <si>
    <t>Durante el primer trimestre de 2021 se ha llevado a cabo el proceso de nómina sin novedad.</t>
  </si>
  <si>
    <t>Durante el segundo trimestre de 2021 se ha llevado a cabo el proceso de nómina sin novedad.</t>
  </si>
  <si>
    <t>Durante el tercer trimestre de 2021 se ha llevado a cabo el proceso de nómina sin novedad.</t>
  </si>
  <si>
    <t>Con las evidencias aportadas se evidencia el cumplimiento del proceso de nomina.</t>
  </si>
  <si>
    <t>El proceso de nomina para el periodo  ha ejecutado sin contra tiempos y con el respectivo seguimiento elproceso. Evidencia su ejecucion  con registros Ra 10 primas semetrrales, Ra 11 nomina de junio, reporte de junio e  el informe mensual de seguimiento, entre otros</t>
  </si>
  <si>
    <t>Se validan procesos de nomina del trimestre</t>
  </si>
  <si>
    <t>De acuerdo con las evidencias suministradas y con el documento "Informe de Gestión proceso de nomina Sede Central" de los meses de enero, febrero y marzo se observa que este proceso se ha desarrollado sin contratiempos al cual se le realiza el respectivo seguimiento.</t>
  </si>
  <si>
    <t>De acuerdo con las evidencias suministradas se observa que el GIT Gestión del Talento Humano ha realizado seguimiento al proceso de nómina, para los meses de abril, mayo y junio y el documento "Informe mensual de seguimiento proceso nómina" en donde se presenta de forma detallada el proceso realizado.</t>
  </si>
  <si>
    <t>Se verifica la ejecución del proceso de nómina mediante Informe mensual de seguimiento proceso de nómina de julio, agosto y septiembre 2021.</t>
  </si>
  <si>
    <t>Realizar la política del conocimiento</t>
  </si>
  <si>
    <t>Documento con la Política</t>
  </si>
  <si>
    <t>Esta actividad se encuentra programada para el siguiente Trimestre</t>
  </si>
  <si>
    <t>Se validó que se cuenta con la política de conocimiento e innovación</t>
  </si>
  <si>
    <t>Esta actividad se ejecutó en el segundo trimestre</t>
  </si>
  <si>
    <t>En este periodo no tiene programacion de actividad</t>
  </si>
  <si>
    <t>Con evidencias: Análisis experiencias entidades externas _ Transferencia del Conocimiento. Registro de documentos y páginas  consultadas.  y con   la     PL-DEP-07  GESTION DEL CONOCIMIENTO Y LA INNOVACIÓN se  verifico la existenca de la politica en elIGAC</t>
  </si>
  <si>
    <t>De acuerdo con las evidencias suministradas y los documentos: "Análisis experiencias entidades externas _ Transferencia del Conocimiento" y el Código: PL-DEP-07 Gestión del concimiento y la innovación se observa que se establecen lineamientos respecto a la política de gestión del conocimiento.</t>
  </si>
  <si>
    <t>Actividad adelantada en segundo trimestre.</t>
  </si>
  <si>
    <t>Plan Institucional de Capacitación</t>
  </si>
  <si>
    <t>Aprobar, adoptar y  publicar el Plan Institucional de Capacitación</t>
  </si>
  <si>
    <t xml:space="preserve">En el primer trimestre se aprobó en el comité de Institucional de Gestión del Desempeño el 29 de 2021, se adoptó mediante Res. No. 97 de 2021, adoptó y publicó el Plan Institucional de Capacitación 2021 através de Comunicación Interna el 17 de febrero de 2021. </t>
  </si>
  <si>
    <t>Con el plan Institucional de Capacitación,  Res. No. 99 de 2021,  y  Comunicación Interna el 17 de febrero de 2021 se evidencia el cumplimento  de la meta.</t>
  </si>
  <si>
    <t>La meta fue ejecutada en ellprimer periodo</t>
  </si>
  <si>
    <t>El plan Institucional de Capacitación fue aprobado y adoptado mediante la Resolución 99 de 2021, así mismo fue comunicado mediante correo electrónico del 17 de febrero de 2021, por lo tanto se observa la ejecución de la actividad.</t>
  </si>
  <si>
    <t>Actividad ejecutada en el primert trimestre.</t>
  </si>
  <si>
    <t>Ejecutar el Plan de Trabajo 2021 del Plan Institucional de Capacitación</t>
  </si>
  <si>
    <t xml:space="preserve">De las 13 actividades programadas en el primer trimestre, se ejecutaron 7. En los informes mensuales que se adjuntan a la carpeta compartida se indican las actividades programadas, ejecutas y pendientes, las cuáles serán reprogramadas para el próximo trimestre. </t>
  </si>
  <si>
    <t xml:space="preserve">De 42 capacitaciones programadas para el trimestre se dio cumplimiento a 29 capacitaciones.  quedando pendiente 11 actividades, debido a que: 1.  Algunas se encuentran en proceso con las universidades Nacional y Distrital. 2.  Otras se reprogramaron las fechas de acuerdo con la disponibilidad de los docentes de las universidades y 3.  Por solicitud de las áreas se realizó la reprogramación. _x000D_
Adicionalmente en este trimestre se reporta dos actividades pendientes del primer trimestre: 1. Normatividad procesos de Talento Humano. 2. Lenguaje Claro._x000D_
</t>
  </si>
  <si>
    <t>Durante el tercer trimestre se realizaron 26 actividades de las 30 programadas, las actividades programadas pendientes son: Gobierno TI_x000D_
_x000D_
Manejo de software que permita la captura, edición, análisis, tratamiento, diseño, publicación e impresión de información geográfica (se cancela)_x000D_
_x000D_
Sistema Nacional Catastral (cancelada)_x000D_
Cursos en la plataforma Telecentro (Actualmente se encuentran en construcción con la Universidad Distrital los cursos de Código de Integridad y situaciones administrativas, el curso de inducción y reinducción institucional se encuentra en actualización. Cursos que se esperan divulgar a través de comunicación interna a partir del mes de octubre. Por otro lado, se encuentra en planeación la creación en Telecentro de; Reporte de salida a campo, Ausentismo Laboral y Resolución</t>
  </si>
  <si>
    <t xml:space="preserve">Con las evidencias cargadas en la carpeta compartida se indican las actividades programadas, ejecutas y pendientes, las cuáles serán reprogramadas para el próximo trimestre. </t>
  </si>
  <si>
    <t>Se evidencia la ejecución de la meta con base de datos PIC, matriz de seguimientos, convocatorias,  y registros  de cada una de las actividades, pudiendose comprobar laimplementación de laactividad</t>
  </si>
  <si>
    <t>De acuerdo con las evidencias suministradas y el documento "Informe Plan Institucional de Capacitación" de los meses de enero, febrero, marzo y las respectivas evidencias que los soportan se observa el avance de las diferentes actividades y tematicas contemplados en el plan.</t>
  </si>
  <si>
    <t xml:space="preserve">De acuerdo con las evidencias suministradas se evidencia ejecución deL Plan Institucional de Capacitación mediante las convocatorias realizadas para participar en cursos como  Comisión de personal, Acoso laboral, Gestión del cambio, Accidentes, incidentes y enfermedades laborales, Brigadas de emergencia, entre otros los cuales se desarrollaron con la plataforma TELECENTRO._x000D_
</t>
  </si>
  <si>
    <t>Se verifica su ejecución mediante los Informes de Gestión del Plan Institucional de Capacitación de los meses de julio, agosto y septiembre de 2021.</t>
  </si>
  <si>
    <t>Bienestar y Sistema de Gestión de Seguridad y Salud en el Trabajo</t>
  </si>
  <si>
    <t>Plan de Incentivos Institucionales</t>
  </si>
  <si>
    <t>Aprobar, adoptar y  publicar el Plan de Incentivos Institucionales</t>
  </si>
  <si>
    <t xml:space="preserve">En el primer trimestre se aprobó en el comité de Institucional de Gestión del Desempeño el 29 de 2021, adoptó mediante Res. No. 98 de 2021 y publicó el Plan de Incentivos Institucionales 2021, a través de Comunicación Interna el 17 de febrero de 2021. </t>
  </si>
  <si>
    <t>Con el plan Incentivos Institucionales,  Res. No. 98 de 2021,  y  Comunicación Interna el 17 de febrero de 2021 se evidencia el cumplimento  de la meta.</t>
  </si>
  <si>
    <t>No se cuenta con meta, ya  que la actividad fue ejecutada en su totalidad en el primer periodo</t>
  </si>
  <si>
    <t>El plan de Incentivos Institucionales 2021 fue aprobado y adoptado mediante la Resolución 99 de 2021, así mismo fue comunicado mediante correo electrónico del 17 de febrero de 2021, por lo tanto se observa la ejecución de la actividad.</t>
  </si>
  <si>
    <t>Ejecutar el Plan de Trabajo 2021 del Plan de Incentivos Institucionales</t>
  </si>
  <si>
    <t xml:space="preserve">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
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t>
  </si>
  <si>
    <t xml:space="preserve">De 4 actividades programadas para el trimestre, se dio cumplimiento a 3 actividades, quedando pendiente una actividad:  "Mejor gerente público", debido a la entrega por parte de la oficina de planeación del listado de evaluaciones definitivas del periodo 2020._x000D_
Adicionalmente en este  trimestre se reporta dos  actividades  pendientes del primer trimestre:. 1. Mejores Equipos de Trabajo. 2.  Incentivos para la paz y se adelantaron dos actividades proyectadas para los meses de noviembre:  1.  Mejores funcionarios de carrera. 2. Mejores funcionarios de los niveles asistencias, técnico y profesional._x000D_
</t>
  </si>
  <si>
    <t>Durante el tercer trimestre se realizaron 2 actividades de los trimestres anteriores, 1 actividad de este trimestre y 1 actividad del cuarto trimestre. Queda pendiente la actividad: Mejor Gerente Público.</t>
  </si>
  <si>
    <t>Se evidencia el cumplimiento parcial el desarrollo de las actividades programadas</t>
  </si>
  <si>
    <t>Con resolucion N° 295 de 2021, convocaatorias,  reporte mejor equipo de trabajo, informe - Incentivos, entre otros, se evidencia elcumplimiento del plan de trabajo</t>
  </si>
  <si>
    <t>Las evidencas corresponden</t>
  </si>
  <si>
    <t>No se presentan evidencias que den cuenta de la ejecución de las actividades que hacen parte del Plan de Incentivos Institucionales 2021</t>
  </si>
  <si>
    <t>De acuerdo con las evidencias suministradas se observa que se ha dado cumplimiento al Plan de Incentivos Institucionales por medio de actividades como: la expedición de la Resolución No. 295 de 2021 por medio de la cual se proclaman los mejores funcionarios de carrera administrativa del Instituto Geográfico Agustín Codazzi – IGAC.</t>
  </si>
  <si>
    <t>Se verifica la ejecución de la actividad con los Informes Plan de Incentivos correspondientes a los meses de agosto y septiembre de 2021 y sus evidencias.</t>
  </si>
  <si>
    <t>Plan de Bienestar Institucional</t>
  </si>
  <si>
    <t>Aprobar, adoptar y  publicar el Plan de Bienestar Institucionales</t>
  </si>
  <si>
    <t xml:space="preserve">En el primer trimestre se aprobó en el  comité de Institucional de Gestión del Desempeño el 29 de 2021, y se adoptó mediante Res. No. 98 de 2021 y publicó el Plan de Bienestar Institucionales 2021, a través de Comunicación Interna el 17 de febrero de 2021. </t>
  </si>
  <si>
    <t>Con el plan de Bienestar Institucional,  Res. No. 98 de 2021,  y  Comunicación Interna el 17 de febrero de 2021 se evidencia el cumplimento  de la meta</t>
  </si>
  <si>
    <t>Meta obtenida en el primer trimestre</t>
  </si>
  <si>
    <t>El plan de Bienestar Institucional fue aprobado y adoptado mediante la Resolución 99 de 2021, así mismo fue comunicado mediante correo electrónico del 17 de febrero de 2021, por lo tanto se observa la ejecución de la actividad.</t>
  </si>
  <si>
    <t>Actividad efectuada en el primer trimestre</t>
  </si>
  <si>
    <t>Ejecutar el Plan de Trabajo 2021 del Plan de Bienestar Institucionales</t>
  </si>
  <si>
    <t>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t>
  </si>
  <si>
    <t xml:space="preserve">De 29 actividades programadas para el trimestre se dio cumplimiento a 27 actividades, quedan pendiente 2 actividades:  1.  Caminatas. 2. Rincón de la lectura._x000D_
Adicionalmente en este trimestre se reporta dos actividades pendientes del primer trimestre: 1. caminatas. 2. Taller de artesanias._x000D_
</t>
  </si>
  <si>
    <t>Durante el tercer trimestre se realizaron las 22 actividades programadas, y se realizó una actividad que se tenia pendiente del primer trimestre, queda pendiente la actividad: Olimpiadas</t>
  </si>
  <si>
    <t>las 2 activideas no implementadas de 16 no fueron ejecutadas por falta de presupuesto y fueron reproramadas</t>
  </si>
  <si>
    <t>Se evidencia el cumplimiento del  plan de trabaj y de dos actividades pendientes con: convocatorias a los diferentes eventos, reportes de vacantes, solicitudes de cancelación RPCA, informes mensuales de seguimiento, matriz de pprocesos de calidad TH plan, entre otros</t>
  </si>
  <si>
    <t>Se evidencias 22 actividades que dan cumplimiento</t>
  </si>
  <si>
    <t>De acuerdo con las evidencias suministradas y el documento "Informe plan de bienestar laboral e incentivos" de los meses de enero, febrero y marzo se describen las actividades desarrolladas en pro del bienestar de los colaboradores del Instituto, así mismo se adjuntan las evidencias de citación a reuniones, piezas divulgativas y demás.</t>
  </si>
  <si>
    <t xml:space="preserve">De acuerdo con las evidencias suministradas se oberva la ejecución del Plan de Bienestar Institucional con actividades como: Intervención Clima Laboral, Reconocimiento Día de la familia, Caminatas, Talleres de artes, Promoción de los grupos culturales y musical - IGAC, Tardes de bienestar_x000D_
</t>
  </si>
  <si>
    <t>Se evidencia ejecución de la actividad mediate los Informes del Plan de Bienestar Laboral de julio, agosto y septiembre de 2021.</t>
  </si>
  <si>
    <t>Aprobar, adoptar y  publicar el Plan de Trabajo Anual en Seguridad y Salud en el Trabajo</t>
  </si>
  <si>
    <t xml:space="preserve">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t>
  </si>
  <si>
    <t>Con el PLan de Trabajo Anual en Seguridad y Salud en el Trabajo,  Res. No. 100 de 2021,  y  Comunicación Interna del 17 de febrero de 2021 se evidencia el cumplimento  de la meta.</t>
  </si>
  <si>
    <t>Actividadejecutada en el primer trimestre</t>
  </si>
  <si>
    <t>El plan de trabajo anual en seguridad y salud en el trabajo fue aprobado y adoptado mediante la Resolución 99 de 2021, así mismo fue comunicado mediante correo electrónico del 17 de febrero de 2021, por lo tanto se observa la ejecución de la actividad.</t>
  </si>
  <si>
    <t>Sin meta asignada para el Trimestre.</t>
  </si>
  <si>
    <t>Ejecutar el Plan de Trabajo 2021 del Plan de Trabajo Anual en Seguridad y Salud en el Trabajo</t>
  </si>
  <si>
    <t xml:space="preserve">De las 69 actividades programadas en el primer trimestre, se ejecutaron 60. En los informes mensuales que se adjuntan a la carpeta compartida se indican las actividades programadas, ejecutas y pendientes _x000D_
_x000D_
Las nueve (9) actividades faltantes, no se realizaron debido a variables externas que no dependían del proceso, como: Manejo de la ARL, presupuesto, y aislamiento preventivo por el Covid – 19 de los funcionarios (brigadistas y miembros del Copasst), entre otras. </t>
  </si>
  <si>
    <t xml:space="preserve">De las  60 actividades programadas para el trimestre se dio cumplimiento a 59 actividades. _x000D_
Adicional se ejectuo de los meses anteriores la actividad: " Ejecutar las inspecciones de botiquines, extintores, camillas de emergencias e infraestructura a nivel nacional, y levantar la matriz de necesidades._x000D_
</t>
  </si>
  <si>
    <t>De las 50 actividades programadas para el tercer trimestre se ejecutaron 38 quedando pendiente: 1. Revisión y ajuste de procedimientos e instructivos internos de Seguridad y Salud en el Trabajo. 2. Tips: reporte oportuno de accidentes de trabajo, reporte de salida a campo, reporte de condiciones inseguras  3. Auditoría Interna Anual Seguimiento de casos sintomáticos por resultados de encuesta DME . 4 Seguimiento de casos sintomáticos por resultados de encuesta DME . 5.  Acompañamiento casos por enfermedad laboral y común (trastornos musculoesqueléticos).,  Sigue sin cumplir de meses anteriores: 1.  Socialización de la política del IGAC para la prevención del consumo de sustancias psicoactivas. 2 procedimientos. 3  Revisión actualización e implementación del SVE en Riesgo Biomecánicon (proc</t>
  </si>
  <si>
    <t>De 69 actividades programas se ejecutaron 60, lo cual se evidencia en los arcivos en el Drive</t>
  </si>
  <si>
    <t xml:space="preserve">Aporta evidencias que demuestran  la ejecución del plan(inspecciones de botiquines, extintores, camillas de emergencias e infraestructura a nivel nacional, y levantar la matriz de necesidades.)_x000D_
</t>
  </si>
  <si>
    <t>Se validan las evidencias aportadas</t>
  </si>
  <si>
    <t>De acuerdo con las evidencias suministradas y el documento "Informe de gestión seguridad y salud en el trabajo" de los meses  de enero, febrero y marzo y las respectivas evidencias que lo soportan se observa la ejecución de las actividades establecidas en el plan.</t>
  </si>
  <si>
    <t>De acuerdo con las evidencias suministradas se observa la ejecución del Plan de Trabajo en Seguridad y Salud en el Trabajo, con el desarrollo de las siguientes capacitaciones:  Uso adecuado de equipos y elementos para trabajo en alturas, Salud Mental, Manejo de sustancias Químicas, Comunicación asertiva, entre otras.</t>
  </si>
  <si>
    <t>Se observa avance de la actividad a través de los informes de gestión de Seguridad y Salud en el Trabajo correspondientes a los meses de julio, agosto y septiembre de 2021.</t>
  </si>
  <si>
    <t>Esta actividad esta programada para el siguiente trimestre</t>
  </si>
  <si>
    <t>Esta actividad se desarrollara en el tercer y cuarto trimestre</t>
  </si>
  <si>
    <t>Durante el tercer trimestre se dasarrollo el cronograma de actualización de los documentos del SGI del proceso</t>
  </si>
  <si>
    <t>Para ete periodo no tiene determinada meta</t>
  </si>
  <si>
    <t>Se valida con cronograma</t>
  </si>
  <si>
    <t>Sin meta asignada para el trimestre, sin evidencias de ejecución de las actividades.</t>
  </si>
  <si>
    <t>Se verifica la actividad con el Cronograma Documental de Talento Humano.</t>
  </si>
  <si>
    <t>Se realizó el reporte de las actividades del Plan Anticorrupción</t>
  </si>
  <si>
    <t>Se realizó el reporte de las actividades del Plan Anticorrupción y Plan de Acciòn</t>
  </si>
  <si>
    <t>Se cumplio  con las actividades determinadas en el plan anticorrupción evidenciandose en reporte, informes y en la herramienta Planigac, seguimiento trimestral al Plan Anticorrupcion</t>
  </si>
  <si>
    <t>Se evidencia la ejecución de la actividad en, reporte e  informes en la herramienta Planigac, seguimiento trimestral al Plan Anticorrupcion</t>
  </si>
  <si>
    <t>Se evidencias las actividades de PAA Y RIESGOS</t>
  </si>
  <si>
    <t>De acuerdo con las evidencias suministradas y correo electrónico del 14 de abril de 2020 se realiza entrega de parte del GIT Gestión Humana del avance realizado a la ejecución de las actividades contempladas en el plan anticorrupción a la Oficina Asesora de planaeación</t>
  </si>
  <si>
    <t>De acuerdo con las evidencias suministradas se observa seguimiento en el archivo denominado "Seguimiento_segundo_trimestre_Plan_anticorrupcion_y_de_atencion_al_ciudadano_2021_v2"</t>
  </si>
  <si>
    <t>Se evidencia ejecución de actividades en Planigac PAA y Riesgos.</t>
  </si>
  <si>
    <t>Esta actividad esta programada para tercer trimestre</t>
  </si>
  <si>
    <t xml:space="preserve">Esta actividad se desarrollará en el tercer trimestre </t>
  </si>
  <si>
    <t>Durante el trimestre se desarrollo mesa de trabajo con la OAP para identificar las acciones de mejora relaciona al cumplimiento del FURAG</t>
  </si>
  <si>
    <t>No se determmino meta para el primer trimestre</t>
  </si>
  <si>
    <t>No se determmino meta para el segndo trimestre</t>
  </si>
  <si>
    <t>La evidencia corresponde a la actividad propuesta</t>
  </si>
  <si>
    <t xml:space="preserve">Se observa ejecución de la actividad mediante correo del 13/07/2021 sobre preparación FURAG remisión formato de preguntas y respuestas. </t>
  </si>
  <si>
    <t>Esta actividad esta programada para el tercer trimestre</t>
  </si>
  <si>
    <t>Se han realizado la implementación de las acciones de mejora relacionadas al cumplimiento del FURAG</t>
  </si>
  <si>
    <t>Meta pprogramada para el tercer trimestre</t>
  </si>
  <si>
    <t>Se evidencia ejecución de la actividad mediante excel de preparación FURAG que contiene las acciones relacionadas.</t>
  </si>
  <si>
    <t>Esta actividad se reprogramo para el cuarto trimestre</t>
  </si>
  <si>
    <t>Meta programada para el siguiente trimestre</t>
  </si>
  <si>
    <t>No se programó meta para tercer trimestre.</t>
  </si>
  <si>
    <t>Gestión Disciplinaria</t>
  </si>
  <si>
    <t>Procesos disciplinarios en curso</t>
  </si>
  <si>
    <t>Control Interno</t>
  </si>
  <si>
    <t xml:space="preserve">Proferir los actos administrativos necesarios para impulsar y adoptar decisiones de fondo en curso de los procesos de competencia del GIT Control Disciplinario. </t>
  </si>
  <si>
    <t xml:space="preserve">Cuadro resumen de los procesos disciplinarios en curso </t>
  </si>
  <si>
    <t>Oficina de Control Interno Disciplinario</t>
  </si>
  <si>
    <t>Porcentaje procesos disciplinarios tramitados</t>
  </si>
  <si>
    <t>Durante el primer trimestre se profirieron los actos administrativos necesarios para impulsar y adoptar decisiones de fondo en curso de los procesos de competencia</t>
  </si>
  <si>
    <t>Durante el segundo trimestre se profirieron los actos administrativos necesarios para impulsar y adoptar decisiones de fondo en curso de los procesos de competencia</t>
  </si>
  <si>
    <t>Durante el tercer trimestre se profirieron los actos administrativos necesarios para impulsar y adoptar decisiones de fondo en curso de los procesos de competencia</t>
  </si>
  <si>
    <t>Se verifico los archivos “Cuadro resumen de los procesos disciplinarios en curso” de los meses de enero febrero mazo y el informe de estado por proceso.</t>
  </si>
  <si>
    <t>se verificaron los archivos: cuadro de procesos, informe general de proceso disciplinarios y relación de autos proferidos junio en cumplimiento del resumen de los procesos disciplinarios en curso</t>
  </si>
  <si>
    <t xml:space="preserve">Concepto Favorable </t>
  </si>
  <si>
    <t>De acuerdo con las evidencias presentadas: "cuadro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t>
  </si>
  <si>
    <t>De acuerdo con las evidencias presentadas: "cuadro resumen de los procesos disciplinarios en curso en donde se encuentra la información de sede central y direcciones territoriales, el acumulado de procesos hasta el 30 de mayo 2021 se han realizado 597 procesos en Sede Central y 7 en Direcciones Territoriales, además se presenta informe del estado de los procesos con corte al 15 de junio de 2021. También se presenta relación de 32 autos proferidos en las diferentes etapas de los procesos que se encuentran en curso.</t>
  </si>
  <si>
    <t>De acuerdo con las evidencias suministradas, "Autos julio, agosto, septiembre" se observa que durante el trimestre se profireron autos de inicio, pruebas y cierre distribuidos de la siguiente manera 26 en julio, 17 en agosto y 31 en septiembre.</t>
  </si>
  <si>
    <t xml:space="preserve">Practicar las pruebas y diligencias ordenadas en curso de los procesos de competencia del GIT Control Disciplinario. </t>
  </si>
  <si>
    <t>Cuadro resumen de pruebas practicadas, según el expediente</t>
  </si>
  <si>
    <t xml:space="preserve">Durante el primer trimestre se practicaron las pruebas y diligencias ordenadas en curso de los procesos de competencia </t>
  </si>
  <si>
    <t xml:space="preserve">Durante el segundo trimestre se practicaron las pruebas y diligencias ordenadas en curso de los procesos de competencia </t>
  </si>
  <si>
    <t xml:space="preserve">Durante el tercer trimestre se practicaron las pruebas y diligencias ordenadas en curso de los procesos de competencia </t>
  </si>
  <si>
    <t>Se verifico el archivo pruebas practicadas primer trimestre.</t>
  </si>
  <si>
    <t>se verificaron los archivos: solicitud pruebas 2021 corte abril, solicitud pruebas corte mayo, solicitudes de pruebas a junio en cumplimiento del Cuadro resumen de pruebas practicadas, según el expediente.</t>
  </si>
  <si>
    <t>De acuerdo con el archivo pruebas practicadas para el primer trimestre se han realizado 55 pruebas tanto a las diferentes territoriales como a la sede central, atendiendo los terminos fijados en la ley.</t>
  </si>
  <si>
    <t>De acuerdo con las evidencias suministradas se presenta herramienta de monitoreo y seguimiento denominada"Solicitud pruebas" de los meses de abril, mayo y junio en donde se registra las actividades realizadas  respecto a las pruebas y diligencias de los procesos en curso.</t>
  </si>
  <si>
    <t>De acuerdo con las evidencias suministradas,"diligencias practicadas julio-agosto, solicitud pruebas julio-agosto, septiembre" se observa que se realizaron 9 diligencias y se solicitaron pruebas en 68 oportunidades.</t>
  </si>
  <si>
    <t>Realizar seguimiento mensual al impulso dado a los procesos disciplinarios que son adelantados en las Direcciones Territoriales.</t>
  </si>
  <si>
    <t xml:space="preserve">Correos electrónicos de verificación del seguimiento mensual a los procesos disciplinarios. </t>
  </si>
  <si>
    <t>Durante el primer trimestre se realizó seguimiento vía telefonica y por correo electrónico al impulso dado a los procesos disciplinarios que son adelantados en las Direcciones Territoriales.</t>
  </si>
  <si>
    <t>Durante el segundo trimestre se realizó seguimiento vía telefonica y por correo electrónico al impulso dado a los procesos disciplinarios que son adelantados en las Direcciones Territoriales.</t>
  </si>
  <si>
    <t>Durante los meses de julio y agosto se realizó seguimiento vía telefonica y en el mes de septiembre por instrucción del nuevo jefe del area se realizó seguimiento por correo electrónico al impulso dado a los procesos disciplinarios que son adelantados en las Direcciones Territoriales.</t>
  </si>
  <si>
    <t>se verificaron 10 archivos con correos enviados a las territoriales con correos electrónicos de seguimiento a los procesos disciplinarios.</t>
  </si>
  <si>
    <t>se verificaron los archivos: Seguimiento Procesos territorial Cauca JUNIO, Seguimiento TERRITORIAL CAUCA 2, Seguimiento territorial cauca, Seguimiento territorial Cundinamarca, seguimiento territorial risaralda junio, Seguimiento Territorial Risaralda, Seguimiento territorial Tolima en cumplimiento de Correos electrónicos de verificación del seguimiento mensual a los procesos disciplinarios.</t>
  </si>
  <si>
    <t>De acuerdo con los soportes emtregados se observan correos de seguimiento a los procesos en curso de las direcciones territoriales : Cundinamarca, Norte de Santander, Risaralda, Cauca, Tolima, los cuales fueron enviados en los meses de febrero y marzo.</t>
  </si>
  <si>
    <t>De acuerdo con las evidencias suministradas se observa seguimiento a los procesos disciplinarios en curso de las Direcciones Territoriales : Cauca con correos electrónicos de fecha 18-06-2021, 15-06-2021. Cundinamarca con correos electrónicos de fecha 15-06-2021, 18-05-2021, 09-04-2021 y Risaralda con correos electrónicos de fecha 17-06-2021, 15-06-2021, 18-05-2021 y Tolima con correo electrónico 18-05-2021.</t>
  </si>
  <si>
    <t>De acuerdo con las evidencias suministradas," seguimiento septiembre Norte de Santander, Seguimiento septiembre Tolima" se observa el monitoreo realizado a estas direcciones territoriales ejecutando la actividad.</t>
  </si>
  <si>
    <t>Sensibilizaciones y socializaciones a servidores públicos y contratistas del IGAC sobre normatividad disciplinaria vigente y Código de Integridad</t>
  </si>
  <si>
    <t>Sensibilizar y socializar a servidores públicos y contratistas vinculados al IGAC sobre el contenido y alcance de la normatividad disciplinaria vigente.</t>
  </si>
  <si>
    <t xml:space="preserve">Registros de asistencia, convocatoria a reunión y/o correos electrónicos enviados con información sobre normatividad disciplinaria vigente y el Código de Integridad </t>
  </si>
  <si>
    <t>Actividades de socialización y sensibilización</t>
  </si>
  <si>
    <t xml:space="preserve">Durante el primer trimestre se se realizaron 3 piezas de sensibilización a servidores públicos y contratistas vinculados al IGAC </t>
  </si>
  <si>
    <t xml:space="preserve">Durante el segundo trimestre se se realizaron 3 piezas de sensibilización a servidores públicos y contratistas vinculados al IGAC </t>
  </si>
  <si>
    <t>Durante este trimestre no se realizaron sensiblizaciones o socializaciones a los a servidores públicos y contratistas vinculados al IGAC sobre el contenido y alcance de la normatividad disciplinaria vigente, de igual manera, en los anteriores trimestre se habian realizado de mas actividades</t>
  </si>
  <si>
    <t>Verificado el cargue de evidencias</t>
  </si>
  <si>
    <t>se verificaron los archivos: Código de integridad junio, código de integridad mayo 1 (1) y Correo integridad mayo 2 (1) en cumplimiento de los registros de asistencia, convocatoria a reunión y/o correos electrónicos enviados con información sobre normatividad disciplinaria vigente y el Código de Integridad.</t>
  </si>
  <si>
    <t>se verificó que en los trimestres anteriores se realizaron actividades de más. Se recomienda al proceso completar la actividad según la programación establecida.</t>
  </si>
  <si>
    <t>De acuerdo con los soportes se observan 3 piezas de sensibilización remitidas a los servidores de la entidad mediante correos 04 de febrero, 22 de febrero y 01 de marzo.</t>
  </si>
  <si>
    <t>De acuerdo con las evidencias suministradas se observan 3 piezas de sensibilización y socialización, las cuales fueron enviadas vía correo electrónico relacionadas con el Código de Integridad  el 11-06-2021 y el 28-05-2021, además se comunico ampliación de tiempos para realizar el curso integridad, transparencia lucha contra la corrupción el 05-05-2021.</t>
  </si>
  <si>
    <t>No se presentan evidencias de ejecución de la actividad durante el trimestre</t>
  </si>
  <si>
    <t>Esta actividad se desarrollará en los siguientes trimestres</t>
  </si>
  <si>
    <t>Esta actividad se desarrollará en tercer trimestre</t>
  </si>
  <si>
    <t xml:space="preserve">Mediante mesa de trabajo con la OAP se realizó un cronograma de actualización de la información documentada del SGI del proceso. </t>
  </si>
  <si>
    <t>no programada para el primer trimestre</t>
  </si>
  <si>
    <t>Sin meta asignada para el trimestre, sin evidencias de desarrollo de la actividad.</t>
  </si>
  <si>
    <t>De acuerdo con las evidencias suministradas, "cronograma de actualización de la documentación del proceso se observar el avance de la actividad.</t>
  </si>
  <si>
    <t xml:space="preserve">Mediante el diligenciamiento de PLANIGAC para el primer trimestre se realiza el seguimiento a los controles de los riesgos del proceso </t>
  </si>
  <si>
    <t xml:space="preserve">Mediante el diligenciamiento de PLANIGAC para el segundo trimestre se realiza el seguimiento a los controles de los riesgos del proceso </t>
  </si>
  <si>
    <t xml:space="preserve">Mediante el diligenciamiento de PLANIGAC para el tercer trimestre se realiza el seguimiento a los controles de los riesgos del proceso </t>
  </si>
  <si>
    <t>Se recibió en los tiempos establecidos la herramienta diligenciada y las evidencias.</t>
  </si>
  <si>
    <t>se verifica el archivo: PLANIGAC - Control Disciplinario, en cumplimiento del seguimiento en la Herramienta Planigac</t>
  </si>
  <si>
    <t>Se observa el seguimiento a los riesgos del proceso de control disciplinario, mediante la herramienta PLANIGAC, reportada en los tiempos establecidos.</t>
  </si>
  <si>
    <t>Se observa el seguimiento a los riesgos del proceso de control disciplinario, mediante la herramienta PLANIGAC.</t>
  </si>
  <si>
    <t>De acuerdo con las evidencias suministradas, correo electrónico de fecha 14 de octubre se observa la entrega del seguimiento realizado a los controles de los riesgos del proceso de Gestión Disciplinaria.</t>
  </si>
  <si>
    <t>Mediante el diligenciamiento de PLANIGAC para el primer trimestre se realiza el seguimiento a las actividades contempladas en el plan de acción anual y se envía avance del plan anticorrupción del proceso</t>
  </si>
  <si>
    <t>Mediante el diligenciamiento de PLANIGAC para el segundo trimestre se realiza el seguimiento a las actividades contempladas en el plan de acción anual y se envía avance del plan anticorrupción del proceso</t>
  </si>
  <si>
    <t>Mediante el diligenciamiento de PLANIGAC para el tercer trimestre se realiza el seguimiento a las actividades contempladas en el plan de acción anual y se envía avance del plan anticorrupción del proceso</t>
  </si>
  <si>
    <t>se verifica el archivo: PLANIGAC - Control Disciplinario, en cumplimiento de Herramienta Planigac y Matriz PAAC.</t>
  </si>
  <si>
    <t>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t>
  </si>
  <si>
    <t>Se observa el seguimiento al Plan de Acción del proceso de control disciplinario, mediante la herramienta PLANIGAC.</t>
  </si>
  <si>
    <t>De acuerdo con las evidencias suministradas, correo electrónico de fecha 14 de octbre se observa el seguimiento realizado al Plan de acción anual y Plan Anticorrupción y atención al ciudadano por parte del proceso Gestión Disciplinaria.</t>
  </si>
  <si>
    <t>El GIT de Control Disciplinario realizó la revisión del FURAG y no cuenta con preguntas que le correspondan contestar al proceso</t>
  </si>
  <si>
    <t>Se verifica que el proceso no tiene acciones de mejora pendientes por realizar.</t>
  </si>
  <si>
    <t>De acuerdo con las evidencias suministradas "Resumen FURAG 2021" no se identifican acciones de mejora relacionas con control disciplinario.</t>
  </si>
  <si>
    <t>De acuerdo con las evidencias suministradas, "resumen FURAG" se observa que el procceso ha venido realizando análisis de las oportunidades de mejora que se pueden implementar.</t>
  </si>
  <si>
    <t>Gestión Documental</t>
  </si>
  <si>
    <t>Gestión de Archivo</t>
  </si>
  <si>
    <t>Instrumentos archivísticos y de gestión de la información pública actualizados</t>
  </si>
  <si>
    <t>Gestión documental</t>
  </si>
  <si>
    <t>Seguimiento a la convalidación de las Tablas de Retención Documental (TRD) presentadas al AGN (Estructura Orgánica Vigencia 2020)</t>
  </si>
  <si>
    <t>Listas de asistencia a reuniones, documento ajuste a tablas de convalidación</t>
  </si>
  <si>
    <t xml:space="preserve">Número de Instrumentos archivísticos actualizados </t>
  </si>
  <si>
    <t xml:space="preserve">En el mes de enero se realizó la radicación de las TRD al AGN para su convalidación, a la fecha no se ha recibido observaciones </t>
  </si>
  <si>
    <t>En el segundo trimestre se recibieron observaciones a la solicitud de convalidadción de las TRD las cuales se encuentran realizando los ajustes para remitir en el tercer trimestre al AGN</t>
  </si>
  <si>
    <t>En el mes de julio se remitieron al AGN los ajustes de la solicitud de convalidadción de las TRD</t>
  </si>
  <si>
    <t>Se evidencia con caso 22451 del 3 de febrero de 2021.</t>
  </si>
  <si>
    <t>Se evidencia con el Concepto  técnico  de  evaluación  y  convalidación  Tablas  de Retención Documental -TRD. del 10 de junio de 2021.</t>
  </si>
  <si>
    <t>De acuerdo con las evidencias suministras, Comunicación con radicado número 2000-2021-00099-04-EE-001 de fecha 27 de julio y correo electrónico del 28 de julio se hace entrega de las TRD con los ajustes sugeridos.</t>
  </si>
  <si>
    <t>Plan Institucional de Archivos de la Entidad -PINAR</t>
  </si>
  <si>
    <t>Actualizar el diagnostico integral de archivos con el objetivo de obtener un mapa general de la implementación de la gestión documental</t>
  </si>
  <si>
    <t xml:space="preserve">Diagnostico integral de archivos </t>
  </si>
  <si>
    <t>Esta actividad se realizará en el siguiente trimestre</t>
  </si>
  <si>
    <t>Durante el segundo trimestre se elaboró el plan de trabajo para la actualización del diagnostico integral de archivos, por problemas con el contratista (el cúal cedio el contrato a finales del mes de junio) esta actividad se llevará acabo en el cuarto trimestre. Adicionalmente en el segundo trimestre se elaboró la metodología del trabajo para el levantamiento y presentación del diagnostico integral de archivos</t>
  </si>
  <si>
    <t>Durante el tercer trimestre se  remitió e inicio el proceso de diligenciamiento de la encuesta de diagnóstico con el proceso de presupuesto, Subdirección de Geografía - Diagnóstico y Fotografías, Subdirección de Avalúos - Diagnóstico y Fotografías, Subdirección de Geografía -  Diagnóstico y Fotografías, Subdirección de Talento Humano, Subdirección Administrativa y Financiera(Presupuesto, Contabilidad y Tesorería), Control Interno, Relación con el Ciudadano, Servicios Administrativos, Subdirección de Avalúos - Expediente Electrónico, Contratos - Conformación de Expedientes Electrónicos</t>
  </si>
  <si>
    <t>esta actividad se desarrolla en el siguiente periodo</t>
  </si>
  <si>
    <t xml:space="preserve">Se evidencia con la presentación de la propuesta de la  metodología del trabajo para el levantamiento y presentación del diagnostico </t>
  </si>
  <si>
    <t>De acuerdo con las evidencias suministras, Encuestas de diagnóstico se presenta la aplicación del instrumento a 10 áreas del Instituto.</t>
  </si>
  <si>
    <t>Actualizar el programa de gestión documental PGD</t>
  </si>
  <si>
    <t>Programa de gestión documental PGD</t>
  </si>
  <si>
    <t>Esta actividad se realizará en el último trimestre</t>
  </si>
  <si>
    <t>Esta actividad esta programada para el cuarto trimestre</t>
  </si>
  <si>
    <t>se realizara en otro periodo</t>
  </si>
  <si>
    <t>se realiza en ultimo periodo</t>
  </si>
  <si>
    <t>Acervo documental organizado </t>
  </si>
  <si>
    <t xml:space="preserve">Realizar la intervención documental a 30 metros lineales </t>
  </si>
  <si>
    <t>Metros lineales del acervo documental organizado</t>
  </si>
  <si>
    <t>Durante el primer trimestre se ha podido intervenir 7.5 metro lineales</t>
  </si>
  <si>
    <t>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t>
  </si>
  <si>
    <t>En el mes de julio se realizó la intervención de 5 cajas correspondiente a Resoluciones años 2017,018 y 2019.  Ahora bien, en el Archivo Central se realizó la intervención de 85 cajas, para un total de archivos intervenidos 22,5 metros lineales. Se realizó proceso de organización de la serie Resoluciones secretaria general para un total de registros 2682 registros equivalentes a 6 cajas x200. comprendido en 1 metro lineal y medio. Durante el mes de septiembre se realizó la intervención de 7 metros lineales</t>
  </si>
  <si>
    <t>se revisan evidencias, se encuentra acorde con el producto esperado</t>
  </si>
  <si>
    <t xml:space="preserve">Se evidencia con inventario documental de sede central. </t>
  </si>
  <si>
    <t xml:space="preserve">Se presenta en excel control del metraje gestionado documentalmente en abril, mayo y junio del corriente año. </t>
  </si>
  <si>
    <t>De acuerdo con as evidencias suministradas, inventarios y resoluciones de los meses de julio,agosto, septiembre se observa el desarrollo de la actividad.</t>
  </si>
  <si>
    <t>Levantar el inventario documental de los 30 metros lineales intervenidos</t>
  </si>
  <si>
    <t>Inventario levantado</t>
  </si>
  <si>
    <t>Durante el primer trimestre se ha podido levantar el inventario de  7.5 metro lineales</t>
  </si>
  <si>
    <t>se revisan evidencias, acordes al producto esperado</t>
  </si>
  <si>
    <t xml:space="preserve">Se evidencia con FUID de abril, mayo y junio del corriene año. </t>
  </si>
  <si>
    <t>Realizar seguimiento a la implementación del proceso de gestión documental de la entidad en temas relacionados a la gestión de archivos</t>
  </si>
  <si>
    <t>Correos, reuniones, listas de asistencias</t>
  </si>
  <si>
    <t>Durante el primer trimestre se realizó el seguimiento a la implementación del proceso de gestión documental de la entidad</t>
  </si>
  <si>
    <t>Durante el segundo trimestre se realizó el seguimiento a la implementación del proceso de gestión documental de la entidad</t>
  </si>
  <si>
    <t>Durante el tercer trimestre se realizó el seguimiento a la implementación del proceso de gestión documental de la entidad</t>
  </si>
  <si>
    <t>Se evidencia con acompañamiento realizado al GIT geodesia del 3 de febrero de 2021.</t>
  </si>
  <si>
    <t xml:space="preserve">Se evidencia con diagnóstico y avance documental realizado en Palmira, Huila, Armenia y Tulua. </t>
  </si>
  <si>
    <t>De acuerdo con las evidencias suministradas, reuniones por teams y mesas de trabajo con los grupos de avalúos, secretaría general, gestión contractual, Tesorería se observa el desarrollo de la actividad.</t>
  </si>
  <si>
    <t>Gestión de Correspondencia</t>
  </si>
  <si>
    <t>Realizar seguimiento a la implementación del proceso de gestión documental de la entidad en temas relacionados a la gestión de correspondencia</t>
  </si>
  <si>
    <t>Esta actividad se realizará en los siguientes trimestres</t>
  </si>
  <si>
    <t>Esta actividad se realizará en el tercer y cuarto trimestre</t>
  </si>
  <si>
    <t>Durante el tercer trimestre se realizó el cronograma de actualización de la información documentada del SGI del proceso</t>
  </si>
  <si>
    <t>se realizara en los proximos periodos</t>
  </si>
  <si>
    <t>meta pendiente para el 3er y 4to periodo</t>
  </si>
  <si>
    <t>sin meta programada</t>
  </si>
  <si>
    <t>De acuerdo con las evidencias suministradas, Cronograma Gestión documental se estabecen los tiempos para la actualización de la documentación del proceso.</t>
  </si>
  <si>
    <t xml:space="preserve">Durante el primer trimestre se realizó el seguimiento a los controles de los riesgos del proceso </t>
  </si>
  <si>
    <t xml:space="preserve">Durante el segundo trimestre se realizó el seguimiento a los controles de los riesgos del proceso </t>
  </si>
  <si>
    <t xml:space="preserve">Durante el tercer trimestre se realizó el seguimiento a los controles de los riesgos del proceso </t>
  </si>
  <si>
    <t>Se evidencia mediante correo electrónico del 14 de abril de 2021.</t>
  </si>
  <si>
    <t xml:space="preserve">Se evidencia en PLANIGAC el proceso a los controles de riesgos. </t>
  </si>
  <si>
    <t>De acuerdo con las evidencias suministradas, correo electrónico del 14 de octubre se realiza envío del seguimiento a los riesgos del proceso de gestión documental.</t>
  </si>
  <si>
    <t>se realiza en los siguientes periodos</t>
  </si>
  <si>
    <t>pendiente para 4to periodo</t>
  </si>
  <si>
    <t>Durante el primer trimestre se realizó el seguimiento a las actividades contempladas en el plan de acción anual y en el plan anticorrupción a cargo del proceso</t>
  </si>
  <si>
    <t>Durante el segundo trimestre se realizó el seguimiento a las actividades contempladas en el plan de acción anual y en el plan anticorrupción a cargo del proceso</t>
  </si>
  <si>
    <t>Durante el tercer trimestre se realizó el seguimiento a las actividades contempladas en el plan de acción anual y en el plan anticorrupción a cargo del proceso</t>
  </si>
  <si>
    <t>Se evidencia con correo electrónico del 14 ded abril de 2021, mediante el cual se envían reportes de las actividades contempladas en el paln de acción del primer trimestre de 2021.</t>
  </si>
  <si>
    <t xml:space="preserve">Se valida el seguimiento a las actividades contempladas en el plan de acción anual y en el plan anticorrupción a cargo del proceso, mediante PLANIGAC. </t>
  </si>
  <si>
    <t>De acuerdo con las evidencias suministradas, correo electrónico del 14 de octubre se realiza envío del seguimiento al las actividades del plan de acción y plan anticorrupción del proceso de gestión documental.</t>
  </si>
  <si>
    <t>Durante el segundo trimestre la OAP no citó reunión para validar las preguntas del FURAG y así determinar las oportunidades de mejora</t>
  </si>
  <si>
    <t>En el mes de septiembre se realizó mesa de trabajo con la OAP en donde se indentificaron las oportunidades de mejora relacionadas al cumplimiento del FURAG que apliquen al proceso.</t>
  </si>
  <si>
    <t>De acuerdo con las evidencias suministradas, correo electrónico del 28 de septiembre se presenta mesa de trabajo para identificar las oportunidades de mejora del formulario FURAG.</t>
  </si>
  <si>
    <t>Gestión Financiera</t>
  </si>
  <si>
    <t>Gestión Presupuestal</t>
  </si>
  <si>
    <t>Gastos gestionados en la ejecución presupuestal por productos</t>
  </si>
  <si>
    <t>Realizar la desagregación del presupuesto</t>
  </si>
  <si>
    <t>Memorando desagregación, fichas y ejecución inicial</t>
  </si>
  <si>
    <t>Porcentaje de gastos gestionados</t>
  </si>
  <si>
    <t>El GIT realizó la desagregación del presupuesto</t>
  </si>
  <si>
    <t>La actividad fue realizada en el primer trimestre</t>
  </si>
  <si>
    <t>Se evidencia la desagregacion del presupuesto de inversion y funcionamiento</t>
  </si>
  <si>
    <t>La actividad fue cumplida en el primer trimestre</t>
  </si>
  <si>
    <t>Se evidencia con desagregación presupuestal de inversión-2021</t>
  </si>
  <si>
    <t>Expedir Certificados de disponibilidad presupuestal  (CDP) y Registros presupuestales</t>
  </si>
  <si>
    <t>Listado de CDP´S y RP´S del periodo muestra de (solicitud de cdp con cdp) (soporte para registro del rp con el rp)</t>
  </si>
  <si>
    <t>ELGIT de Presupuesto durante el primer trimestre expeidio los Certificados de disponibilidad presupuestal  (CDP) y Registros presupuestales solicitados</t>
  </si>
  <si>
    <t>ELGIT de Presupuesto durante el segundo trimestre expeidio los Certificados de disponibilidad presupuestal  (CDP) y Registros presupuestales solicitados</t>
  </si>
  <si>
    <t>El proceso de Presupuesto durante el tercer trimestre expeidio los Certificados de disponibilidad presupuestal  (CDP) y Registros presupuestales solicitados</t>
  </si>
  <si>
    <t>Se obsera el reporte de los cdp´s y rp´s de los meses de enero, febrero y marzo</t>
  </si>
  <si>
    <t>Se verifica la información y la evidencia aportada: Listados de CDPS, al ser coincidentes se aprueba el seguimiento.</t>
  </si>
  <si>
    <t>Se evidencia con  reporte de los cdp´s y rp´s de los meses de enero, febrero y marzo de 2021</t>
  </si>
  <si>
    <t>Se valida con listados de cdp y crps de abril, mayo y junio de 2021.</t>
  </si>
  <si>
    <t>De acuerdo con las evidencias suministradas, listados de Certificados de disponibilidad Presupuestal CDP, listados de Registros presupuestales RP de los meses de julio, agosto, septiembre, se observa el desarrollo de la actividad.</t>
  </si>
  <si>
    <t>Gestión Contable</t>
  </si>
  <si>
    <t>Elaborar las cuentas por pagar y las obligaciones derivadas de los compromisos del Instituto</t>
  </si>
  <si>
    <t>Lista de obligaciones del aplicativo SIIF Nación mensualmente</t>
  </si>
  <si>
    <t>Durante el primer trimestre se elaboraron las cuentas por pagar y las obligaciones derivadas de los compromisos del Instituto</t>
  </si>
  <si>
    <t>Durante el segundo trimestre se elaboraron las cuentas por pagar y las obligaciones derivadas de los compromisos del Instituto</t>
  </si>
  <si>
    <t>Durante el tercer trimestre se elaboraron las cuentas por pagar y las obligaciones derivadas de los compromisos del Instituto, a la fecha se esta consolidando la informaciòn del mes de septiembre</t>
  </si>
  <si>
    <t>Estan cargadas las evidencias correspondientes</t>
  </si>
  <si>
    <t>Se verifica la información y la evidencia aportada: Listado de obligaciones, al ser coincidentes se aprueba el seguimiento.</t>
  </si>
  <si>
    <t>Se evidencia con reportes de SIIF NACION del primer trimestre de 2021.</t>
  </si>
  <si>
    <t xml:space="preserve">Se validan listados de obligaciones de abril, mayo y junio del corriente año. </t>
  </si>
  <si>
    <t>De acuerdo con las evidencias suministradas, lista de obligaciones de los meses de julio y agosto, se observa el desarrollo de la actividad.</t>
  </si>
  <si>
    <t>Gestión de Tesorería</t>
  </si>
  <si>
    <t>Realizar los pagos de las obligaciones derivadas de los compromisos presupuestales sujetos a la disponibilidad del PAC</t>
  </si>
  <si>
    <t>Listado de ordenes de pagos (actual, reservas y cuentas x pagar)</t>
  </si>
  <si>
    <t>Durante el primer trimestre se realizarón los pagos de las obligaciones derivadas de los compromisos presupuestales sujetos a la disponibildad del PAC</t>
  </si>
  <si>
    <t>Durante el segundo trimestre se realizarón los pagos de las obligaciones derivadas de los compromisos presupuestales sujetos a la disponibildad del PAC</t>
  </si>
  <si>
    <t>Durante el tercer trimestre se realizarón los pagos de las obligaciones derivadas de los compromisos presupuestales sujetos a la disponibildad del PAC</t>
  </si>
  <si>
    <t xml:space="preserve">Estan cargadas las evidencias correspondientes </t>
  </si>
  <si>
    <t>Se verifica la información y la evidencia aportada: Listados de ordenes de pago, al ser coincidentes se aprueba el seguimiento.</t>
  </si>
  <si>
    <t>Se valida listados de SIIF NACION del primer trimestre 2021.</t>
  </si>
  <si>
    <t xml:space="preserve">Se validan listados de OPS del trimestre abril,mayo y junio del corriente año, </t>
  </si>
  <si>
    <t>De acuerdo con las evidencias suministradas, listado de ordenes de pago e los meses de julio, agosto y septiembre se observa el desarrollo de la actividad.</t>
  </si>
  <si>
    <t>Realizar los reintegros presupuestales y la depuración de Registros  y CDPs.</t>
  </si>
  <si>
    <t>Reintegros, y memorandos reducciones y anulaciones CDP.</t>
  </si>
  <si>
    <t>EL GIT de Presupuesto realizó durante el primer trimestre los reintegros presupuestales y la depuración de Registros  y CDPs.</t>
  </si>
  <si>
    <t>EL GIT de Presupuesto realizó durante el segundo trimestre los reintegros presupuestales y la depuración de Registros  y CDPs.</t>
  </si>
  <si>
    <t>Se realizó durante el tercer trimestre los reintegros presupuestales y la depuración de Registros  y CDPs.</t>
  </si>
  <si>
    <t>estan cargadsa las evidencias correspondientes</t>
  </si>
  <si>
    <t>Se verifica la información y la evidencia aportada: Listado de reintegros, al ser coincidentes se aprueba el seguimiento.</t>
  </si>
  <si>
    <t xml:space="preserve">Se validan reintegros presupuestales realizados en el primner trimestre de 2021-SIIF NACION. </t>
  </si>
  <si>
    <t xml:space="preserve">Se evidencia reintegro 11621 del 10 de mayo de 2021, 8521 DEL DEL 12 DE MAYO DE 2120. </t>
  </si>
  <si>
    <t>De acuerdo con las evidencias suministradas, Comprobantes de reintegro de fechas 14,26,27 y 30 de julio, 23,24 y 27 de agosto, 7,25 y 27 de septiembre se observa el desarrollo de la actividad.</t>
  </si>
  <si>
    <t>Elaborar informes y generar alertas de la ejecución presupuestal de la vigencia y reserva</t>
  </si>
  <si>
    <t xml:space="preserve">Ejecuciones presupuestales </t>
  </si>
  <si>
    <t>El GIT de Presupuesto elaboró informes y generar alertas de la ejecución presupuestal de la vigencia y reserva</t>
  </si>
  <si>
    <t>El GIT de Presupuesto elaboró informes y generar alertas de la ejecución presupuestal de la vigencia y reserva durante el segundo trimestre</t>
  </si>
  <si>
    <t>Se elaboró informes y generar alertas de la ejecución presupuestal de la vigencia y reserva durante el tercer trimestre</t>
  </si>
  <si>
    <t xml:space="preserve">Se puede evidenciar que estan cargadas las ejecuciones presupuestales de los 3 primeros meses </t>
  </si>
  <si>
    <t>Se verifica la información y la evidencia aportada: ejecuciones presupuestales, al ser coincidentes se aprueba el seguimiento.</t>
  </si>
  <si>
    <t>Se valida con ejecuciónes  presupuestales del primer trimestre 2021.</t>
  </si>
  <si>
    <t xml:space="preserve">Se evidencia con ejecuciones presupuestales de abril, mayo y junio del corriente año. </t>
  </si>
  <si>
    <t>De acuerdo con las evidencias suministradas, ejecución presupuestal decreto y desagregada de los meses de julio, agosto, septiembre, además de la ejecución de reservas presupuestales de los meses de julio, agosto, septiembre se observa el desarrollo de la actividad.</t>
  </si>
  <si>
    <t>Ingresos institucionales gestionados</t>
  </si>
  <si>
    <t>Realizar la identificación y hacer seguimiento a las partidas conciliatorias</t>
  </si>
  <si>
    <t>Correo electrónico (Verificación Partidas)</t>
  </si>
  <si>
    <t>Porcentaje de ingresos elaborados y depurados</t>
  </si>
  <si>
    <t>Durante el primer trimestre se identificó y se realizó seguimiento a las partidas conciliatorias</t>
  </si>
  <si>
    <t>Durante el segundo trimestre se identificó y se realizó seguimiento a las partidas conciliatorias</t>
  </si>
  <si>
    <t>Durante el tercer trimestre se identificó y se realizó seguimiento a las partidas conciliatorias</t>
  </si>
  <si>
    <t xml:space="preserve">Se valida con correo del 14 de abril,  Envío formulario y recibo de pago ica noviembre diciembre de 2020._x000D_
_x000D_
</t>
  </si>
  <si>
    <t>Se valida la gestión realizada a través de los correos electrónicos de fecha: 3 de mayo 2021, 18 de mayo 2021, 31 de mayo 2021, 20 de abril 2021, 26 de abril 2021, 10 de junio 2021 y 28 de junio 2021.</t>
  </si>
  <si>
    <t>De acuerdo con las evidencias suministradas correos electrónicos de fechas: 13,15,19, 23 y 29 de julio, 02,11,18 y 31 de agosto, 14,17 y 20 de septiembre, se observa el desarrollo de la actividad.</t>
  </si>
  <si>
    <t>Consolidar y registrar en el sistema SIIF Nación la solicitudes de PAC</t>
  </si>
  <si>
    <t>Reporte SIIF - Solicitud de PAC</t>
  </si>
  <si>
    <t>El GIT de Tesorería consolidó y registró en el SIIF Nación las solicitudes del PAC durante el primer trimestre</t>
  </si>
  <si>
    <t>El GIT de Tesorería consolidó y registró en el SIIF Nación las solicitudes del PAC durante el segundo trimestre</t>
  </si>
  <si>
    <t>El Proceso de Tesorería consolidó y registró en el SIIF Nación las solicitudes del PAC durante el tercer trimestre</t>
  </si>
  <si>
    <t>Se verifica la información y la evidencia aportada: Documentos de PAC, al ser coincidentes se aprueba el seguimiento.</t>
  </si>
  <si>
    <t>Se evidencia con informe Justificación PAC ENERO - FEBRERO (pantallazos SIIF NACION)</t>
  </si>
  <si>
    <t xml:space="preserve">Se valida con el PAC A NIVEL NACIONAL consolidado en SIIF nación durante el trimestre.  Anticipo PAC 11 de febrero de 2021.  Pac Catastro Multipropósito. </t>
  </si>
  <si>
    <t>De acuerdo con las evidencias suministradas, PAC Julio, agosto, septiembre y los respectivos pantallazos de registro en el SIIF - NACION para cada uno de los meses del trimestre se observa el desarrollo de la actividad.</t>
  </si>
  <si>
    <t>Elaborar informe trimestral de cartera por edades</t>
  </si>
  <si>
    <t>Reporte de Cartera por edades Consolidado trimestralmente vencido</t>
  </si>
  <si>
    <t>Esta actividad durante el primer trimestre no se ha desarrollado, esto debido a la circular expedida por la CGN en donde amplian las fechas de reportes</t>
  </si>
  <si>
    <t>Esta actividad durante el segundo trimestre desarrolló generando el informe del primer trimestre.</t>
  </si>
  <si>
    <t>Se generó el informe del segundo trimestre de cartera por edades</t>
  </si>
  <si>
    <t xml:space="preserve">Se evidencia la circular de la Contaduria general de la nacion donde establece la fecha de 30 de abriel para reportar el primer trimestre de 2021 </t>
  </si>
  <si>
    <t>Se verifica la información y la evidencia aportada: Documento de cartera por edades, al ser coincidentes se aprueba el seguimiento.</t>
  </si>
  <si>
    <t>Se valida con el consolidado de la cartera por edades a mayo de 2021.</t>
  </si>
  <si>
    <t>De acuerdo con las evidencias suministradas, Cartera por edades con corte a 30 de junio, no es posible evidenciar el desarrollo de esta actividad para el trimestre.</t>
  </si>
  <si>
    <t xml:space="preserve">Realizar la identificación y causación de los recaudos </t>
  </si>
  <si>
    <t>Informes de ventas, correos electrónicos de identificación de partidas solicitados por las áreas.</t>
  </si>
  <si>
    <t>Durante el primer trimestre se realizó la identificación y causación de los recursos</t>
  </si>
  <si>
    <t>Durante el segundo trimestre se realizó la identificación y causación de los recursos</t>
  </si>
  <si>
    <t>Durante el tercer trimestre se realizó la identificación y causación de los recursos</t>
  </si>
  <si>
    <t>Se verifica la información y la evidencia aportada: documentos de ventas y correos electronicos, al ser coincidentes se aprueba el seguimiento.</t>
  </si>
  <si>
    <t>Se valida con correo electrónico del 5 de enero de 2021, mediante la cual se realizó la identificación y causación de los recursos.</t>
  </si>
  <si>
    <t xml:space="preserve">Se valida con informes de ventas del trimestre abril, mayo y junio del presente año. </t>
  </si>
  <si>
    <t>De acuerdo con las evidencias suministradas; relación de ventas de contado, relación de ingresos de contado comercio electrónico, correos electronicos de verificación de pagos para los meses de julio, agosto, septiembre, se observa el desarrollo de la actividad.</t>
  </si>
  <si>
    <t>Realizar la depuración de los documentos de recaudo por clasificar</t>
  </si>
  <si>
    <t>Listado de DRXC con el índice de porcentual de depuración.</t>
  </si>
  <si>
    <t>El GIT de Tesoreria ralizó la depuración de los documentos de recaudo por clasificar</t>
  </si>
  <si>
    <t>El Proceso de Tesoreria ralizó la depuración de los documentos de recaudo por clasificar</t>
  </si>
  <si>
    <t>Se evidencia con correo electrónico del 10 de marzo de 2021, mediante la cual se da instrucciona a direcciones territoriales para realizar depuración de recaudos.</t>
  </si>
  <si>
    <t xml:space="preserve">Se evidencia con listados de documentos de recaudos por clasificaar del trimestre abril, mayo y junio del corriente año. </t>
  </si>
  <si>
    <t>De acuerdo con las evidencias suministradas, Listado DRX-ENE- SEPT,correos electrónicos de reintegros, asignaciones e incapacidades, se observa el desarrollo de la actividad.</t>
  </si>
  <si>
    <t>Expedir certificados factores salariales y tributarios</t>
  </si>
  <si>
    <t>Reporte Cetil de certificaciones revisadas, pdf certificaciones Cetil, correo electrónico dirigido a talento humano (coordinador) de la revisión de la solicitud</t>
  </si>
  <si>
    <t xml:space="preserve">Durante el primer trimestre se expidideron los certificados solicitados </t>
  </si>
  <si>
    <t xml:space="preserve">Durante el segundo trimestre se expidideron los certificados solicitados </t>
  </si>
  <si>
    <t xml:space="preserve">Durante el tercer trimestre se expidideron los certificados solicitados </t>
  </si>
  <si>
    <t>Se verifica la información y la evidencia aportada: correos electronicos y certificaciones, al ser coincidentes se aprueba el seguimiento.</t>
  </si>
  <si>
    <t>Se evidencia con correos erlectrónicos del 26, 28 y 29 de enerod e 2021.</t>
  </si>
  <si>
    <t xml:space="preserve">Se valida con solicitud cetil del 19 de abril de 2021, consolidado certificados CETIl de abril, mayo y junio del corriente año. </t>
  </si>
  <si>
    <t>De acuerdo con las evidencias suministradas, certificados generados de acuerdo con solicitudes, certificación CETIL, certificados de ingresos y retenciones para los meses de julio, agosto, septiembre se observa el desarrollo de la actividad.</t>
  </si>
  <si>
    <t>Elaborar Informes y generar alerta mensual de ingresos de recursos propios</t>
  </si>
  <si>
    <t>Informe de ingresos (mes vencido), correos electrónicos del movimiento de bancos</t>
  </si>
  <si>
    <t>Durante el primer trimestre se elaboraron los informes de ingresos de recursos propios</t>
  </si>
  <si>
    <t>Durante el segundo trimestre se elaboraron los informes de ingresos de recursos propios</t>
  </si>
  <si>
    <t>Durante el tercer trimestre se elaboraron los informes de ingresos de recursos propios</t>
  </si>
  <si>
    <t>Se verifica la información y la evidencia aportada: correos electronicos, documentos de movimientos, al ser coincidentes se aprueba el seguimiento.</t>
  </si>
  <si>
    <t>Se evidencia con MOVIMIENTOS MES DE FEBRERO DE 2021.xlsx; COSTOS DATAFONOS CONSOLIDADO 2021.xlsx; COSTOS DATAFONOS DETALLADO 2021.xlsx;</t>
  </si>
  <si>
    <t xml:space="preserve">Se valida con informes de recursos propios del trimestre en SIIF NACION. </t>
  </si>
  <si>
    <t>De acuerdo con las evidencias suministradas; correo movimientos de bancos, costos datafonos de los meses de julio, agosto y septiembre se observa el desarrollo de la actividad.</t>
  </si>
  <si>
    <t>Viáticos y legalizaciones tramitadas</t>
  </si>
  <si>
    <t>Elaborar, verificar y autorizar las órdenes de comisión y resoluciones de gasto a nivel nacional</t>
  </si>
  <si>
    <t>Listado de ejecución de viáticos por tercero del SIIF - NACIÓN</t>
  </si>
  <si>
    <t>Porcentaje de Ordenes de viáticos  y legalizaciones tramitadas</t>
  </si>
  <si>
    <t>Durante el primer trimestre se elaboró, verificó y autorizó las órdenes de comisión y resoluciones de gasto a nivel nacional</t>
  </si>
  <si>
    <t>Durante el segundo trimestre se elaboró, verificó y autorizó las órdenes de comisión y resoluciones de gasto a nivel nacional</t>
  </si>
  <si>
    <t>Durante el tercer trimestre se elaboró, verificó y autorizó las órdenes de comisión y resoluciones de gasto a nivel nacional</t>
  </si>
  <si>
    <t>Se verifica la información y la evidencia aportada: Listados de ordenes de comisión, al ser coincidentes se aprueba el seguimiento.</t>
  </si>
  <si>
    <t>Se validan listados de SIIF NACION de ordenes de comisión pagados en el primner trimestre de 2021.</t>
  </si>
  <si>
    <t>Se evidencia con informe consolidado de ordenes de comisión a junio de 2021.</t>
  </si>
  <si>
    <t>De acuerdo con las evidencias suministradas: Listado ordenes de comisión elaboradas Sede Central y Territoriales, de los meses de julio, agosto y septiembre se observa el desarrollo de la actividad.</t>
  </si>
  <si>
    <t>Legalizar las órdenes de comisión y resoluciones de gastos de la Sede Central</t>
  </si>
  <si>
    <t>Listado de Ejecución de viáticos mensualizado y entregado al GIT - TALENTO HUMANO</t>
  </si>
  <si>
    <t>Se legalizarón las órdenes de comisión y resoluciones de gastos de la Sede Central</t>
  </si>
  <si>
    <t>Se verifica la información y la evidencia aportada: Listados de ordenes de comisión legalizadas, al ser coincidentes se aprueba el seguimiento.</t>
  </si>
  <si>
    <t>Se validan listados de ordenes de comiisón y resoluciones de gastos de la Sede Central legalizadas durante el primer trimestre de 2021.</t>
  </si>
  <si>
    <t>Se evidencia con control de viáticos de abril, mayo y junio de 2021.</t>
  </si>
  <si>
    <t>De acuerdo con las evidencias suministradas, ordenes de comisión legalizadas de los meses de julio, agosto y septiembre, se observa el desarrollo de la actividad.</t>
  </si>
  <si>
    <t>Elaborar informes mensuales de viáticos legalizados</t>
  </si>
  <si>
    <t>Informe mensualizado de viáticos entregado al GIT TALENTO HUMANO e informe de viáticos legalizados de conductores entregado al GIT - SERVICIOS ADMINISTRATIVOS.</t>
  </si>
  <si>
    <t>Se realizaron informe mensual de viátios legalizados durante el primer trimestre</t>
  </si>
  <si>
    <t>Se realizaron informe mensual de viátios legalizados durante el segundo trimestre</t>
  </si>
  <si>
    <t>Se realizaron informe mensual de viátios legalizados durante el tercer trimestre</t>
  </si>
  <si>
    <t>Se puede evidenciasr el reporte de legalizacion de viaticos</t>
  </si>
  <si>
    <t>Se verifica la información y la evidencia aportada: Informes de viaticos, al ser coincidentes se aprueba el seguimiento.</t>
  </si>
  <si>
    <t xml:space="preserve">Se valida con informes del primer trimestre 2021  de viátios legalizados en SIIF NACION. </t>
  </si>
  <si>
    <t>Se valida el informe mensual de viátios legalizados durante el segundo trimestre</t>
  </si>
  <si>
    <t>De acuerdo con las evidencias suministradas: Informe a Talento Humano, Informe a Servicios administrativos de los meses de julio, agosto y septiembre se observa el desarrollo de la actividad de informes mensuales de viaticos legalizados.</t>
  </si>
  <si>
    <t>Estados financieros presentados y publicados</t>
  </si>
  <si>
    <t>Elaborar las conciliaciones bancarias y contables</t>
  </si>
  <si>
    <t>Formato de conciliaciones bancarias mensualmente mes vencido.</t>
  </si>
  <si>
    <t>Número de Estados financieros presentados y publicados</t>
  </si>
  <si>
    <t>Durante este periodo el GIT de Contabilidad no realizó las conciliaciones bancarias</t>
  </si>
  <si>
    <t>Durante este periodo el GIT de Contabilidad  realizó las conciliaciones bancarias de los meses de febrero, marzo, abril y mayo</t>
  </si>
  <si>
    <t>Durante este periodo el GIT de Contabilidad  realizó las conciliaciones bancarias de los meses de junio, julio y agosto</t>
  </si>
  <si>
    <t>No se cumplio con la actividad programada</t>
  </si>
  <si>
    <t>Se verifica la información y la evidencia aportada: conciliaciones bancarias, al ser coincidentes se aprueba el seguimiento.</t>
  </si>
  <si>
    <t>Se validan las conciliaciones del primer trimestre de 2021.</t>
  </si>
  <si>
    <t>Se validan las conciliaciones bancarias de abril y mayo</t>
  </si>
  <si>
    <t>De acuerdo con las evidencias suministradas correos electrónicos de circularización, fuerza aerea,Sena, operaciones reciprocas se observa el desarrollo de la actividad.</t>
  </si>
  <si>
    <t>Realizar la conciliación operaciones reciprocas</t>
  </si>
  <si>
    <t xml:space="preserve">Formato para operaciones reciprocas del CHIP emitido por CGN trimestralmente atrasado, cuando se transmita la información. </t>
  </si>
  <si>
    <t>Durante este periodo el GIT de Contabilidad no realizó las conciliaciones operaciones reciprocas, esta actividad se encuentra para reportar en el segundo trimestre</t>
  </si>
  <si>
    <t>Para el segundo trimestre se adjunta los correos de circularización que se envían trimestralmente a las entidades y el reporte enviado a la CGN a través del CHIP</t>
  </si>
  <si>
    <t>Para el tercer trimestre se adjunta los correos de circularización que se envían trimestralmente a las entidades y el reporte enviado a la CGN a través del CHIP</t>
  </si>
  <si>
    <t>No hay programacion para el periodo</t>
  </si>
  <si>
    <t xml:space="preserve">Se evidencia con circularización a través de correos electrónicos del 8 de marzo,  y junio 9 del corriente año </t>
  </si>
  <si>
    <t>De acuerdo con las evidencias suministradas correos electrónicos de fechas 13 y 17 de septiembre enviados a otras entidades, fuerza aerea y sena, se observa el desarrollo de la actividad.</t>
  </si>
  <si>
    <t>Elaborar los registros contables en el sistema SIIF Nación y SIIF extendidos</t>
  </si>
  <si>
    <t>Registro de notas manuales en SIIF nación, archivos en EXCEL y correos de instrucciones a procesos adicionales</t>
  </si>
  <si>
    <t>EL GIT de Contabilidad elaboró los registros contables en el sistema SIIF Nación y SIIF extendidos</t>
  </si>
  <si>
    <t>EL GIT de Contabilidad elaboró los registros contables en el sistema SIIF Nación y SIIF extendidos, se encuentra en elaboración el informe del mes de septiembre</t>
  </si>
  <si>
    <t>Se verifica la información y la evidencia aportada: Documentos pasivos, al ser coincidentes se aprueba el seguimiento.</t>
  </si>
  <si>
    <t>Se vallida con estados balance a 31 de diciembre de 2021.</t>
  </si>
  <si>
    <t xml:space="preserve">Se validan registros contables en el sistema SIIF Nación y SIIF extendidos:  comoprobante manual 240 del 30 de abril, transacción contable 2550 del 29 de junio del corriente año. </t>
  </si>
  <si>
    <t>De acuerdo con las evidencias suministradas: reporte comprobante Contable SIIF Nación de los meses julio y agosto se observa el desarrollo de la actividad.</t>
  </si>
  <si>
    <t>Presentar las declaraciones tributarias mensual (Retefuente)</t>
  </si>
  <si>
    <t>Formato de la DIAN  con la presentación de la declaración en el aplicativo</t>
  </si>
  <si>
    <t>Durante el primer trimestre se presentó las declaraciones tributarias mensual (Retefuente)</t>
  </si>
  <si>
    <t>Durante el tercer trimestre se presentó las declaraciones tributarias el mes de julio y agosto (Retefuente)</t>
  </si>
  <si>
    <t>Se verifica la información y la evidencia aportada: Declaración retefuente, al ser coincidentes se aprueba el seguimiento.</t>
  </si>
  <si>
    <t>Se valida con formulario de declaración de retefuente de febrerod e 2021</t>
  </si>
  <si>
    <t xml:space="preserve">Presentación y pago de retefuente abril y mayo del presente año. </t>
  </si>
  <si>
    <t>De acuerdo con las evidencias suministradas: Declaración retefuente presentada julio y agosto se observa el desarrollo de la actividad.</t>
  </si>
  <si>
    <t>Presentar las declaraciones tributarias bimestral (IVA, ICA y ReteICA)</t>
  </si>
  <si>
    <t>Se presentó la declaración tributaria IVA del primer bimestral</t>
  </si>
  <si>
    <t>Se presentó la declaración tributaria IVA (Julio - Agosto) Reteica (Julio - Agosto) ICA (Mayo - Junio)</t>
  </si>
  <si>
    <t>Se verifica la información y la evidencia aportada: Declaración IVA y retefuente, al ser coincidentes se aprueba el seguimiento.</t>
  </si>
  <si>
    <t>Se valida formato de declaración de ica presentado el 24 de febrero de 2021.</t>
  </si>
  <si>
    <t>Se presentó y pagó la declaración tributaria IVA del segundo y tercer  bimestrde 2021.</t>
  </si>
  <si>
    <t>De acuerdo con las evidencias suministradas: Declaración de Iva Julio- Agosto, Declaración de Ica Mayo- Junio, Reteica Bogotá Julio- Agosto, se observa el desarrollo de la actividad.</t>
  </si>
  <si>
    <t>Elaborar los Informes y Estados Financieros presentados y publicados</t>
  </si>
  <si>
    <t>Presentar al Jefe inmediato los Estados Financieros para la firma y posterior publicación.</t>
  </si>
  <si>
    <t>Durante el primer trimestre se presentó los estados financieros del mes de Diciembre, adicionalmente la CGN ha generadó unas fechas para la presentación de los estados para este año</t>
  </si>
  <si>
    <t>EL GIT de Contabilidad realizó los informes y Estados financieros los cuales se presentación a la Dirección General pero no han sido devueltos con las firmas. Se adjuntan corros de evidencia del envio de la información de los meses de marzo, abril y mayo. Los informes y estados financieros de los meses de enero y febrero se encuentran en la pagina web (https://www.igac.gov.co/es/transparencia-y-acceso-a-informacion-publica/estados-contables)</t>
  </si>
  <si>
    <t>Se presenraron los informes y Estados Financieros de los meses de abril y mayo, los estados financieros de junio, julio y agosto se encuentran en firma de la direcciòn general</t>
  </si>
  <si>
    <t>No hay progrmacion para el periodo</t>
  </si>
  <si>
    <t>Se verifica la información y la evidencia aportada: Estados financieros, al ser coincidentes se aprueba el seguimiento.</t>
  </si>
  <si>
    <t>Se evidencia con la presentación del iva del primer bimestre de 2021.</t>
  </si>
  <si>
    <t xml:space="preserve">Presentación de estados financieros de abril del presente año. </t>
  </si>
  <si>
    <t>De acuerdo con las evidencias suministradas, no es posible observar el desarrollo de la actividad dado que en los soportes presentan información con corte abril y mayo 2021.</t>
  </si>
  <si>
    <t>Esta actividad esta para desarrollar en el tercer trimestre</t>
  </si>
  <si>
    <t>Esta actividad se llevará acabo en el tercer y cuarto trimestre</t>
  </si>
  <si>
    <t xml:space="preserve">En el mes de septiembre se realizó mesa de trrabajo con la OAP y se estableció cronograma de actualizaciòn de la información documentada del SGI del proceso. </t>
  </si>
  <si>
    <t xml:space="preserve">Por instrucciones de la Oficina de Planeacion la actividad de reprograma para el 3 y 4 trimestre </t>
  </si>
  <si>
    <t>Sin avance para el periodo</t>
  </si>
  <si>
    <t>No se presentan evidencias que evidencien el desarrollo de la actividad.</t>
  </si>
  <si>
    <t>Se desarrollo el segumiento a los controles de los riesgos del proceso</t>
  </si>
  <si>
    <t>Se verifica la información y la evidencia aportada: Documento de riesgos con seguimiento, al ser coincidentes se aprueba el seguimiento.</t>
  </si>
  <si>
    <t>Se evidencia con correo del 14 de abril de 2021.</t>
  </si>
  <si>
    <t xml:space="preserve">Se valida cumplimiento matriz de riesgos. </t>
  </si>
  <si>
    <t>De acuerdo con las evidencias suministradas correo electrónico de fecha 14 de octubre se observa el seguimiento realizado a los controles de los riesgos del proceso</t>
  </si>
  <si>
    <t>Esta actividad esta para desarrollar en el cuarto trimestre</t>
  </si>
  <si>
    <t>Actividad programada para el 4 trimestre</t>
  </si>
  <si>
    <t xml:space="preserve">no hay progrmación de meta. </t>
  </si>
  <si>
    <t>Sin meta asiganada para el trimestre</t>
  </si>
  <si>
    <t>Se realizaron las actividades y se realizó seguimiento del PAA y el PAAC del primer trimestre</t>
  </si>
  <si>
    <t>Se realizaron las actividades y se realizó seguimiento del PAA y el PAAC del segundo trimestre</t>
  </si>
  <si>
    <t>Se realizaron las actividades y se realizó seguimiento del PAA y el PAAC del tercer trimestre</t>
  </si>
  <si>
    <t>Se verifica la información y la evidencia aportada: Documentos de plan de acción y plan anticorrupción con seguimiento, al ser coincidentes se aprueba el seguimiento.</t>
  </si>
  <si>
    <t>Se evidencia con correo electrónico del 14 de abril de 2021.</t>
  </si>
  <si>
    <t>Se evidencia seguimiento del PAA y el PAAC del segundo trimestre</t>
  </si>
  <si>
    <t>De acuerdo con las evidencias suministradas correo electrónico de fecha 14 de octubre se observa el seguimiento realizado al plan de acción anual y a las actividades del plan anticorrupción y atención al ciudadano.</t>
  </si>
  <si>
    <t>Actividad programada para el ultimo trimestre</t>
  </si>
  <si>
    <t>no hay programación de meta</t>
  </si>
  <si>
    <t>Esta actividad esta para desarrollar en el siguiente trimestre</t>
  </si>
  <si>
    <t>No se realizó la actividad de implementar oportunidades de mejora relacionadas al cumplimiento del FURAG que apliquen al proceso.</t>
  </si>
  <si>
    <t xml:space="preserve">El proceso no ha cargado acciones de mejora </t>
  </si>
  <si>
    <t xml:space="preserve">sin meta programada. </t>
  </si>
  <si>
    <t>No se presentan evidencias de avance de la actividad</t>
  </si>
  <si>
    <t>Gestión Jurídica</t>
  </si>
  <si>
    <t>Normativa</t>
  </si>
  <si>
    <t>Documentos de Lineamientos  Juridicos</t>
  </si>
  <si>
    <t>Defensa jurídica</t>
  </si>
  <si>
    <t>Generar directrices sobre actividades que tengan incidencia a nivel jurídico en la Entidad.  (Directrices, recomendaciones, circulares)</t>
  </si>
  <si>
    <t>Porcentaje de documentosde lineamientos jurídicos formulados</t>
  </si>
  <si>
    <t>Se proyectaron y remitieron las directrices por parte de la Oficina Asesora Jurídica de temas con incidencia jurídica para la Entidad. Como muestra, 3 correos electrónicos y dos circulares proyectadas por la Oficina Asesora Jurídica.</t>
  </si>
  <si>
    <t>Se proyectaron y remitieron las directrices por parte de la Oficina Asesora Jurídica de temas con incidencia jurídica para la Entidad. Como muestra, 34 documentos en PDF entre los cuales obran 29 correos electrónicos, 2 circulares y dos formatos de propiedad intelecual, todos proyectados por la Oficina Asesora Jurídica para dar cumplimiento a la actividad con lineamientos del comité de conciliación, circulares, correos electrónicos dirigidos a supervisores contractuales, correos dirigidos a abogados de las DT.</t>
  </si>
  <si>
    <t>Se proyectaron y remitieron las directrices por parte de la Oficina Asesora Jurídica de temas con incidencia jurídica para la Entidad. Como muestra, 29 documentos en PDF entre los cuales obran correos electrónicos de lineamientos de defensa judicial, circulares, oficios de requerimiento a supervisores, todos proyectados por la Oficina Asesora Jurídica para dar cumplimiento a la actividad.</t>
  </si>
  <si>
    <t>Con las circulares proyectadas con las directrices y enviadas a traves de correos electronicos se verifica el cumplimento cel control</t>
  </si>
  <si>
    <t>Teniendo en cuenta correos electrónicos con el asunto: Actualización expedientes digitales y físicos (23 de junio de 2021) Lineamientos defensa judicial (1 de junio de 2021) Recomendaciones comité de conciliación (05de  abril /2021), Funciones y obligaciones del supervisor (30 de junio /2021),  Respuesta acciones de tutela asignadas ( 12 de julio de 2021) entre otras, dos  circulares y  dos formatos de propiedad intelecual,  se verifica el cumplimento cel control</t>
  </si>
  <si>
    <t>La evidencia concuerda</t>
  </si>
  <si>
    <t>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t>
  </si>
  <si>
    <t>Se verifican como evidencias suministradas 3 correos de lineamientos defensa judicial (abril, mayo, junio 2021), Circular fija criterios para establecer precios gestiones catastrales y Circular medidas transitorias Sisben, 2 correos recomendaciones Comite Conciliación (mayo3, abril 5 de 2021), formato Aviso Privacidad, Formato Autorización Tratamiento Datos Personales, 22 correos de tutelas, correo 23/06/2021 directriz actualización expedientes  y 2 correos obligaciones supervisor (31 mayo y 30 junio 2021).</t>
  </si>
  <si>
    <t xml:space="preserve">Se observa la generación de directrices, recomendaciones y circulares  con incidencia jurídica en los 29 soportes que se aportan como evidencias. </t>
  </si>
  <si>
    <t>Judicial</t>
  </si>
  <si>
    <t>Oficializar y socializar documento de lineamiento en defensa judicial. (Un (1) Manual de Defensa Judicial oficializado y socializado)</t>
  </si>
  <si>
    <t>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t>
  </si>
  <si>
    <t>Se llevó a cabo el avance en la proyección del procedimiento de Procesos Judiciales,  una capacitación a nivel nacional sobre jurisprudencia catastral, una capacitación sobre derecho de petición a nivel nacional, y muestra de cumplimiento de 16 capacitaciones en defensa judicial. Como evidencia, 19 anexos de soporte:1 proyecto de procedimiento, 1 diapositiva de capacitación del 17 de junio  de 2021, 1 correo electronico de remision de memoria de capacitacion en jurisprudencia del 27-06, 16 certificados de la ANDJE.</t>
  </si>
  <si>
    <t>Se llevó a cabo la actualización de la política de defensa jurídica, la caracterización del proceso de la gestión jurídica, el proyecto del procedimiento de Normograma, el avance en la proyección del procedimiento de Procesos Judiciales, una capacitación a nivel nacional sobre jurisprudencia catastral, 5   capacitaciones en defensa judicial. Como evidencia en total, 17 anexos de soporte: 2 proyectos de procedimientos, 5 soportes de capacitaciones, muestra de 5 certificados de capacitaciones de la ANDJE.</t>
  </si>
  <si>
    <t>Con la oficializacion del procedimiento de conciliación judicial y extrajudicial y su formato asociado y la realizacion de dos socializaciones, igualmente la realizacion de capacitaciones evidenciadas con registros se da cumplimiento a la meta.</t>
  </si>
  <si>
    <t xml:space="preserve">Con las evidencias  aportadas como: Presentación Capacitación derecho de Petición - OAJ- GIT servicio al ciudadano 2021,    Correos como del 28 de junio de 2021    remitiendo presentaciones de capacitaciones, certificado de  participación de Tatiana Andrea Vanegas Cortes al curso "Cómo afrontar con éxito el desafío de su primera audiencia, Participó y completó con éxito el curso virtual, _x000D_
Estrategias para Llegar a Acuerdos, Procedimiento  en versión Propuesta  de Procesos Judiciales._x000D_
Se comprueba el cumplimiento de la meta_x000D_
</t>
  </si>
  <si>
    <t>La evidencia concuerda con la actividad</t>
  </si>
  <si>
    <t>El 18 de marzo de 2021 mediante correo electrónico  se socializa el normograma de la institución,el 29 de marzo se realiza reunión por teams y se observan certificaciones de capacitaciones en defensa judicial.</t>
  </si>
  <si>
    <t xml:space="preserve">Se observan evidencias sobre capacitación el 28/06/2021 de Jurisprudencia catastral, 11 certificados asistencia curso virtual escritura jurídica (28, 29 y 30 abril, 25 y 27 de mayo de 2021), capacitación derecho de petición, capacitación ekogui perfil abogado en 9 junio 2021, certificado asistencia curso virtual técnicas de defensa del 25 junio 2021, Procedimiento Procesos Judiciales ajustado, registros de asistencia (3) a cursos sobre pensamiento estrategico para defensa jurídica, estrategia para llegar a acuerdos y Desafio primera audiencia, todos del 19 abril 2021. </t>
  </si>
  <si>
    <t>Se observa ejecución de la actividad mediante los 17 soportes que suministran como evidencias, entre los cuales estan 2 proyectos de procedimiento, 5 soportes capacitación, 3 socializaciones, caracterización de Gestión Jurídica, 5 certificados de capacitaciones de la ANDJE, entre otros.</t>
  </si>
  <si>
    <t>Realizar seguimiento a la implementación de la Política de Prevención del Daño Antijurídico de la Entidad (Seguimientos, reportes de actividades realizadas)</t>
  </si>
  <si>
    <t>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t>
  </si>
  <si>
    <t>Se realizó seguimiento a los indicadores de la política de prevención del daño antijurídico del GIT Contratación. Como soporte, 1 correo electrónico de remisión y 6 anexos en excel de asistencias a capacitaciones realizadas por el GIT Contractual para atender las causas.</t>
  </si>
  <si>
    <t>Se realizó seguimiento a los indicadores de la política de prevención del daño antijurídico así como la asistencia a capacitación de la ANDJE para formulación de la PPDA 2021-2023. Como soporte, 1 correo electrónico de remisión y 1 power point de presentación de seguimiento a la PPDA en efectuada en Comité de Conciliación en agosto de 2021, 1 pantallazo de evento programado por la ANDJE.</t>
  </si>
  <si>
    <t>Con las evidencias aportadas de  la implementación de la Política de Prevención del Daño Antijurídico se evidencia la implementacion de la actividad.</t>
  </si>
  <si>
    <t>Con  correo electrónico de seguimiento ( remisiorio) de asunto, evidencias indicadores política de prevención del daño anti jurídico de la entidaddel (19 de mayo de 2021) se evidencia el cumplimiento dela meta.</t>
  </si>
  <si>
    <t>Mediante correo electrónico del 26 de febrero de 2021 se hace entrega del aplicativo y seguimiento a la política de prevención del daño antijuridico del Instituto.</t>
  </si>
  <si>
    <t xml:space="preserve">Se observó correo del 19/05/2021 sobre seguimiento a indicadores de la política de prevención del daño antijurídico y 6 registros de asistencia de capacitaciones dirigidas a los supervisores adelantadas durante el periodo, para evidenciar la ejecución de la actividad. </t>
  </si>
  <si>
    <t xml:space="preserve">Se verifica seguimiento a Política de Prevención del Daño Antijurídico mediante documento de 30/08/2021 y documento sobre capacitación de la ANDJE para formulación de la PPDA del 18/08/2021, entre otros. </t>
  </si>
  <si>
    <t>Servicios de Procesos Juridicos</t>
  </si>
  <si>
    <t>Publicar en la página WEB del IGAC y socializar los actos administrativos, conceptos, lineamientos e instrumentos producidos o revisados en la Oficina Asesora Jurídica.</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</si>
  <si>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</si>
  <si>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como se evidencia en el siguiente link https://www.igac.gov.co/es/normograma.</t>
  </si>
  <si>
    <t>Se atendió a la solicitud de publicación en la página web de los actos administrativos producidos y revisados por la Oficina Asesora Jurídica. Como evidencia, se anexa 1 formato Excel de solicitud de actualización de normograma vigente diligenciado con las respectivas solicitudes atendidas para la publicación en el normograma institucional como se evidencia en el siguiente link https://www.igac.gov.co/es/normograma y muestra de 6 PDF con respuesta a solicitud de inclusión</t>
  </si>
  <si>
    <t>Con la solicitud de publicaciones en la página web de los actos administrativos producidos y revisados por la Oficina Asesora Jurídicael y el formato  consolidado de solicitud de actualización de normograma vigente diligenciado se evidencia el cumplimiento de la meta.</t>
  </si>
  <si>
    <t>En ellink  https://www.igac.gov.co/es/normograma. y con el reistro Consolidado normas cargadas a Junio 30 2021 se compueba el cumplimiento de la meta</t>
  </si>
  <si>
    <t>La evidencia cumple</t>
  </si>
  <si>
    <t>De acuerdo con las evidencias suministradas se observa como la Oficina Asesora Jurídica lídero la actualización del normograma de la entidad el cual se encuentra publicado en la página web.</t>
  </si>
  <si>
    <t xml:space="preserve">Mediante Consolidado Actualización Normograma a junio 30 de 2021 y el link https://www.igac.gov.co/es/normograma se verifica ejecución de la actividad. </t>
  </si>
  <si>
    <t>Se verifica ejecución de la actividad mediante formato excel Normograma a 30/09/2021, correos  electrónicos del 05/07/2021 03/08/2021 y 29/08/2021 sobre consolidado normograma, actualización normatividad y aclaración normograma, entre otros soportes.</t>
  </si>
  <si>
    <t>Responder las solicitudes de conceptos, asesorías y trámites de actos administrativos o contractuales, que se le requieran a la Oficina Asesora Jurídica</t>
  </si>
  <si>
    <t>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t>
  </si>
  <si>
    <t>La Oficina Asesora Jurídica llevó a cabo la asesoría, acompañamiento y/o proyección de actos administrativos, conceptos jurídicos, así como de revisión de la contratación remitida para trámite. Como evidencia, se adjunta muestra de 110 documentos, correos electrónicos y convocatorias a asesorías en los cuales se evidencian las revisiones a la contratación, así como de los conceptos, consultas y actos administrativos revisados y proyectados por el proceso de gestión jurídica.</t>
  </si>
  <si>
    <t xml:space="preserve">La Oficina Asesora Jurídica llevó a cabo la asesoría, acompañamiento y/o proyección de actos administrativos, conceptos jurídicos, así como de revisión de la contratación remitida para trámite. Como evidencia, se adjunta muestra de 31 documentos, correos electrónicos y convocatorias a asesorías en los cuales se evidencian las revisiones a la contratación, contestaciones a acciones de tutela, así como de los conceptos, consultas y actos administrativos revisados y proyectados por el proceso de gestión jurídica._x000D_
</t>
  </si>
  <si>
    <t>Con la evidencia de aseoria y acompañamiento asi como la proyeccion de respuestas  a actos administrativo, conceptos  y revision de contratos se da cumplimiento a la meta.</t>
  </si>
  <si>
    <t>Con correos electronicoa y convocatorias a asesorías en los cuales se evidencian las revisiones a la contratación, así como de los conceptos, consultas y actos administrativos revisados y proyectados por el proceso de gestión jurídica. evidenciando el logro de la meta</t>
  </si>
  <si>
    <t>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t>
  </si>
  <si>
    <t xml:space="preserve">Se observa la ejecución de la actividad mediante los diferentes conceptos emitidos en abril, mayo y junio de 2021, las consultas atendidas durante el mismo periodo, Informe caso Línea Negra, revisiones adelantadas por el proceso de gestión jurídica (02/06/2021, 03/05/2021, 23/04/2021, entre otros), Resolución 260 de mayo 11 de 2021, Resolución 431 de junio 2021, oficio Mansarovar de 15/06/2021, oficio Puerto Boyacá, entre otros documentos proyectados y revisados por el proceso gestión jurídica.  </t>
  </si>
  <si>
    <t xml:space="preserve">Mediante los 31 soportes aportados por la OAJ se evidencia el acompañamiento brindado, la atención a las consultas, conceptos emitidos y actos administrativos proyectados o revisados. </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</si>
  <si>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</si>
  <si>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t>
  </si>
  <si>
    <t>Se realizó el seguimiento a la defensa judicial de los procesos en los que la Entidad asume la representación judicial. Como soporte, muestra de 10 formatos de Control de Estado de Procesos Judiciales código F11000-01/18 v4 diligenciados con los respectivos seguimientos a las actuaciones judiciales correspondientes a los meses de abril a junio de 2021; 1 excel de informe de procesos judiciales dirigido al GIT Financiera con el seguimiento a junio 30 de 2021 de los procesos judiciales de la Entidad. (11 Documentos)</t>
  </si>
  <si>
    <t>Se realizó el seguimiento a la defensa judicial de los procesos en los que la Entidad asume la representación judicial. Como soporte, muestra de 9 formatos de Control de Estado de Procesos Judiciales código F11000-01/18 v4 diligenciados con los respectivos seguimientos a las actuaciones judiciales correspondientes a los meses de julio a septiembre de 2021 (1 pdf) ; 1 excel de informe de procesos judiciales dirigido al GIT Financiera con el seguimiento a septiembre 30 de 2021 de los procesos judiciales de la Entidad. (2 Documentos)</t>
  </si>
  <si>
    <t>Con las evidencias aportadas se comprueba que se ejerce  la defensa judicial del IGAC</t>
  </si>
  <si>
    <t>De acuerdo con las evidencias suministradas se observa que se han diligenciado los formatos de control de procesos judiciales, además del seguimiento a los procesos judiciales de la entidad.</t>
  </si>
  <si>
    <t>Se verifica ejecución de la actividad con el Informe de procesos judiciales del 01/04/2021 al 30/06/2021 y con 10 formatos de Control de Estado de Procesos que contienen las actuaciones presentadas en los expedientes 2014-00209, 2015-02704, 2017-00192, 2018-00215, 2018-00570, 2018-00827, 2018-01433, 2020-00649, 2021-00186 y 2011-00003.</t>
  </si>
  <si>
    <t>Se verificó el seguimiento de la defensa judicial por parte de la OAJ mediante Informe de procesos judiciales con corte a 30/09/2021 y el formato Control de Procesos Judiciales de los expedientes 20170000601 y 20100294001 entre otros soportes.</t>
  </si>
  <si>
    <t>Realizar la gestión documental de los procesos a cargo de la Oficina Asesora Jurídica.</t>
  </si>
  <si>
    <t>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t>
  </si>
  <si>
    <t>Se llevaron a cabo las actividades requeridas para controlar y mantener actualizada la gestión documental de los procesos de la dependencia. Como soporte, se anexa muestra de 34 correos electrónicos mediante los cuales se evidencia el control de los préstamos de la documentación efectuada por el archivo de gestión de la dependencia y un archivo excel de inventario único documental de la OAJ a 30 de junio de 2021.</t>
  </si>
  <si>
    <t>Se llevaron a cabo las actividades requeridas para controlar y mantener actualizada la gestión documental de los procesos de la dependencia. Como soporte, se anexa muestra de 5 correos electrónicos mediante los cuales se evidencia el control de los préstamos de la documentación efectuada por el archivo de gestión de la dependencia y un archivo excel de inventario único documental de la OAJ a 30 de septiembre de 2021.</t>
  </si>
  <si>
    <t>Con los sopoprtes, muestra de nueve correos electrónicos los cuales  evidencian el control de los préstamos de la documentación efectuada por el archivo de gestión de la dependencia.</t>
  </si>
  <si>
    <t>Se evidencian el logro de la meta en: 34 correos electrónicos mediante de préstamos de la documentación efectuados durante el periodo y archivo excel de inventario único documental de la OAJ  con corte a  30 de junio de 2021.</t>
  </si>
  <si>
    <t>Mediante correos del 30 de marzo de 2021 se observa el control ejercido en el préstamo de documentos (convenios) que hacen parte del archivo de la Oficina Asesora Jurídica.</t>
  </si>
  <si>
    <t xml:space="preserve">Se observa ejecución de la actividad a través de los 34 documentos correspondientes al segundo trimestre 2021 que registran como evidencia del control de préstamo de documentación y el archivo excel sobre Inventario único Documental de la Oficina Asesora Jurídica. </t>
  </si>
  <si>
    <t>Se verifica seguimiento y control sobre el prestamo de documentos del archivo de gestión a través del Inventario único documental de la OAJ y correo electrónico del 02/09/2021 entre otros.</t>
  </si>
  <si>
    <t xml:space="preserve">Realizar el seguimiento a la plataforma eKOGUI para garantizar la actualización del sistema por parte de los apoderados judiciales del IGAC de acuerdo a los lineamientos dados por la Agencia Nacional de la Defensa jurídica del Estado. </t>
  </si>
  <si>
    <t>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t>
  </si>
  <si>
    <t>Se llevó a cabo la revisión del sistema y correos con solicitudes de actualización. Como soportes, 19  correos electrónicos en PDF con requerimientos específicos a los abogados para actualización del sistema EKOGUI. Un excel a 30 de junio de 2021  con el estado actualizado de los procesos en EKOGUI. (20 documentos)</t>
  </si>
  <si>
    <t>Se llevó a cabo la revisión del sistema y correos con solicitudes de actualización. Como soportes, 51 documentos PDF con correos electrónicos en PDF con requerimientos específicos a los abogados para actualización del sistema EKOGUI. 1 excel a 30 de septiembre de  2021 con el estado actualizado de los procesos en EKOGUI.</t>
  </si>
  <si>
    <t>Con las evidencias aportadas de las actividades realizadas, se da cumpliieno de la Meta</t>
  </si>
  <si>
    <t>Con COPIA INFORME PRO JUD FINANCIERA DEL 1 DE ABRIL 2021 AL 30 DE JUNIO DE 2021  y los correos electronicos se  evidencias el logro de la meta.</t>
  </si>
  <si>
    <t>Se evidencia con 51 documentos PDF con correos electrónicos en PDF con requerimientos específicos a los abogados para actualización del sistema EKOGUI. 1 excel a 30 de septiembre de  2021 con el estado actualizado de los procesos en EKOGUI.</t>
  </si>
  <si>
    <t>De acuerdo con correos electrónicos se observa las solicitudes realizadas para la actualización del sistema EKOGUI, además se observan 9 sesiones de trabajo vía TEAMS para revisar temas de procesos judiciales.</t>
  </si>
  <si>
    <t xml:space="preserve">Se evidencia segimiento del ekogui a traves de los 17 correos relacionados con actuaciones, asignaciones y revisión de procesos en el sistema, de los 2 correos del 01/07/2021 relacionados con la calificación de riesgo y provisión contable y con la responsabilidad en el cargue de la información en ekogui de los apoderados, así como con el Informe de Procesos Judiciales del 01/04/2021 al 30/06/2021. </t>
  </si>
  <si>
    <t xml:space="preserve">Se observa seguimiento a Ekogui con los 51 documentos aportados (requerimientos a abogados para actualización de datos en el sistema) y excel que contiene el Informe de los procesos judiciales a 30/09/2021. </t>
  </si>
  <si>
    <t>Realizar los Comités de Conciliación dentro de los términos de la Ley y someter a aprobación del mismo las fichas técnicas que presenten los apoderados dentro de las diferentes actuaciones judiciales y prejudiciales que se adelanten.</t>
  </si>
  <si>
    <t>Se llevaron a cabo los comités de conciliación requeridos para someter a decisión los asuntos de su competencia. Como anexo, se aportan seis actas, en las cuales obran las sesiones realizadas de enero a marzo 31 de 2021.</t>
  </si>
  <si>
    <t>Se llevaron a cabo los comités de conciliación requeridos para someter a decisión los asuntos de su competencia. Como anexo, se aportan siete actas, en las cuales obran las sesiones realizadas de abril a junio 30 de 2021.</t>
  </si>
  <si>
    <t>Se llevaron a cabo los comités de conciliación requeridos para someter a decisión los asuntos de su competencia. Como anexo, se aportan 7 actas, en las cuales obran las sesiones realizadas de julio a septiembre 30 de 2021.</t>
  </si>
  <si>
    <t>Con las seis actas que evidencian los comites de conciliación donde se someten a decisión los asuntos de su competencia, se evidencia el cumplimiento de la meta.</t>
  </si>
  <si>
    <t>Con las siete actas de sesiones de comités de conciliación realizadas de abril a junio 30 de 2021.se evidencia el cumplimiento de la actividad.</t>
  </si>
  <si>
    <t>Se evidencia con comités de conciliación requeridos para someter a decisión los asuntos de su competencia. Como anexo, se aportan 7 actas, en las cuales obran las sesiones realizadas de julio a septiembre 30 de 2021.</t>
  </si>
  <si>
    <t>De acuerdo con las actas de fecha 14-01-2021, 27-01-2021, 11-02-2021, 24-02-2021, 03-03-2021, 15-03-2021 se observa la realización del Comité de conciliación.</t>
  </si>
  <si>
    <t xml:space="preserve">Se verifica celebración de los comités de conciliación con la muestra conformada por 7 actas de las reuniones de comite adelantadas durante el segundo trimestre 2021. </t>
  </si>
  <si>
    <t>Se verifica cumplimiento en la celebración de los Comites de Conciliación a través de las 7 actas aportadas por la OAJ como evidencia.</t>
  </si>
  <si>
    <t xml:space="preserve">Coordinar las actividades jurídicas desarrolladas por las Direcciones Territoriales  
</t>
  </si>
  <si>
    <t>Se llevaron a cabo reuniones con todas las Direcciones Territoriales tendientes a articular la gestión de defensa judicial de dichas direcciones. Se anexa muestra de 25 convocatorias a reuniones virtuales en PDF realizadas para concretar dicha articulación.</t>
  </si>
  <si>
    <t>Se llevaron a cabo gestiones para llevar a cabo la coordinación con todas las Direcciones Territoriales tendientes a articular la gestión de defensa judicial de dichas direcciones. Se anexa muestra de 55 documentos en los cuales se encuentra 1 excel con seguimientos a todos los procesos judiciales de las DT, 5 reuniones virtuales para asesoría EKOGUI con las DT, 1 correo de memorias de capacitacion de jurisprudencia a nivel nacional, 7 correos de lineamientos a las DT, 22 correos de seguimientos a acciones de tutela de las DT, 19 correos de seguimiento de EKOGUI a las DT.</t>
  </si>
  <si>
    <t>Se llevaron a cabo gestiones para llevar a cabo la coordinación con todas las Direcciones Territoriales tendientes a articular la gestión de defensa judicial de dichas direcciones. Se anexa muestra de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t>
  </si>
  <si>
    <t>Con las 25 convocatorias a reuniones virtuales en PDF realizadas tendientes a articular la gestión de defensa judicial se evidencia la coordinacion de las actividades juridicas</t>
  </si>
  <si>
    <t>Con registros como un archivo Excel se evidencia el seguimiento a los procesos judiciales de las DT, igualmente la realización de: 5 reuniones virtuales para asesoría EKOGUI, correos de memorias de capacitación de jurisprudencia a nivel nacional y de lineamientos al igual que a acciones de tutela .Se puede comprobar el logro de la meta</t>
  </si>
  <si>
    <t>Se evidencia con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t>
  </si>
  <si>
    <t>De acuerdo con los soportes suministrados se observa que se realizaron 23 sesiones de trabajo con las Direcciones Territoriales.</t>
  </si>
  <si>
    <t xml:space="preserve">Se observa coordinación de la actividadjurídica en Territoriales mediante 22 correos sobre tutelas registrados, 19 correos sobre asignación, activación y actualización de actuaciones de procesos, 3 correos de lineamientos defensa judicial, Informe Procesos Judiciales corte 30/06/2021, 5 reuniones virtuales temas Ekogui con Territoriales, correo electronico 01/07/2021 sobre calificación de riesgo, correo 23/06/2021 sobre actualización expedientes, entre otros.   </t>
  </si>
  <si>
    <t xml:space="preserve">Se verifica la coordinación ejercida por la OAJ sobre las actuaciones jurídicas desplegadas por las D.T. a través de los 25 soportes que aportaron. </t>
  </si>
  <si>
    <t>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t>
  </si>
  <si>
    <t>Se llevó a cabo la proyección del cronograma de actualización de la información del SGI del proceso de gestión jurídica y el cumplimiento de sus actividades. Como evidencia, 1 excel de avances en el cronograma de actividades de 2021 de la gestión jurídica,3 archivos en word con procedimientos proyectados según cronograma,  1 PDF con socialización de procedimiento efectuada.</t>
  </si>
  <si>
    <t>Se llevó a cabo el seguimiento al cronograma de actualización de la información del SGI del proceso de gestión jurídica y el cumplimiento de sus actividades. Como evidencia,  1 excel de avances en el cronograma de actividades de 2021 de la gestión jurídica y 31 documentos con procedimientos y formatos proyectados según cronograma y  PDF de reuniones efectuadas para la actualización.</t>
  </si>
  <si>
    <t>Se oficializo la actualizacion del procedimiento de Conciliacion judicial y extrajudicial codigo PC-GJU-04 y sus formatos asociados codigo FO-GJU-PC04-01 y FO-GJU-PC04-02, y la publicacion en el listado maestro, se comprueba el cmplimiento de la meta.</t>
  </si>
  <si>
    <t>Con cronograma de actividades, archivos en word con procedimientos proyectados según cronograma y socialización de procedimiento Se evidencia cumplimiento de  la actividad</t>
  </si>
  <si>
    <t>Se evidencia con avamces del cronograma de la gestión jurídica</t>
  </si>
  <si>
    <t>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t>
  </si>
  <si>
    <t>Se evidencia ejecución de la actividad con el cronograma de la actualización de documentos de Gestión Jurídica 2021, 3 archivos en word con procedimientos según cronograma y correo del 05/04/2021 sobre socialización procedimiento y formatos conciliaciones judiciales y extrajudiciales.</t>
  </si>
  <si>
    <t xml:space="preserve">Se observa realización de la actividad mediante los 31 soportes suministrados por la OAJ de procedimientos y formatos según cronograma, excel con cronograma actualización documentos Gestión Jurídca y la caracterización de Gestión Jurídica final, entre otros soportes. .  </t>
  </si>
  <si>
    <t>Se reporta el seguimiento  los riesgos del proceso en la herramienta PLANIGAC para el periodo enero, febrero y marzo de 2021. Como evidencia, la presenta herramienta planigac diligenciada y sus soportes cargados en el drive correspondiente.</t>
  </si>
  <si>
    <t>Se reporta el seguimiento  los riesgos del proceso en la herramienta PLANIGAC para el período abril, mayo y junio de 2021. Como evidencia, la presenta herramienta planigac diligenciada y sus soportes cargados en el drive correspondiente.</t>
  </si>
  <si>
    <t>Se reporta el seguimiento a los riesgos del proceso en la herramienta PLANIGAC para el período julio a septiembre de 2021. Como evidencia, la presenta herramienta planigac diligenciada y sus soportes cargados en el drive correspondiente.</t>
  </si>
  <si>
    <t>Con los controles soportes cargados en el drive y en la herrammienta Planigac. se da poe cumplida la meta</t>
  </si>
  <si>
    <t>Con los soportes reportados en  el drive y en la herramienta Planigac. se da por cumplida la meta.</t>
  </si>
  <si>
    <t>Se  valida la evidencia con la herramienta planigac y sus soportes</t>
  </si>
  <si>
    <t>El 14 de abril se remite el seguimiento a los riesgos establecidos al proceso en PLANIGAC  a la Oficina asesora de planeación.</t>
  </si>
  <si>
    <t>Se observa ejecución con soportes en drive y herramienta planigac del segundo trimestre.</t>
  </si>
  <si>
    <t>Se verifica cumplimiento de la actividad con herramienta PLANIGAC y soportes durante el tercer trimestre.</t>
  </si>
  <si>
    <t>No aplica indicador  ya que esta programado para el cuarto trimestre</t>
  </si>
  <si>
    <t>No aplica indicador ya que está programado para el cuarto trimestre</t>
  </si>
  <si>
    <t>No aplica indicador  ya que esta actividad esta programado para el cuarto trimestre</t>
  </si>
  <si>
    <t>Sin meta asignada para el trimestre, sin evidencias de ejecución de la actividad.</t>
  </si>
  <si>
    <t>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t>
  </si>
  <si>
    <t>Se reporta el seguimiento  al plan de accion y el PAAC del proceso en la herramienta PLANIGAC proceso juridico y en la respectiva matriz del PAAC para el periodo abril, mayo y junio de 2021. Como evidencia, la presente herramienta planigac diligenciada y sus soportes cargados en el drive correspondiente. Asi como la matriz PAAC diligenciada y soportes cargados en drive correspondiente.</t>
  </si>
  <si>
    <t>Se reporta el seguimiento al plan de acción y el PAAC del proceso en la herramienta PLANIGAC proceso jurídico y en la respectiva matriz del PAAC para el periodo julio a  septiembre de 2021. Como evidencia, la presente herramienta PLANIGAC diligenciada y sus soportes cargados en el drive correspondiente. Así como la matriz PAAC diligenciada y soportes cargados en drive correspondiente.</t>
  </si>
  <si>
    <t>Con los controles soportes cargados en el drive y en la herrammienta Planigac. se da por implementada  la actividad.</t>
  </si>
  <si>
    <t>Con el reporte del Plan de acción  anual, y el control a los riesgos en PLANIGAC. se cumple la meta</t>
  </si>
  <si>
    <t>Se valida seguimiento en Planigac del PAA Y RIESGOS</t>
  </si>
  <si>
    <t>El 14 de abril se entrega  el seguimiento al Plan de acción  anual, y a los riesgos establecidos al proceso de gestión jurídica en PLANIGAC, el cual se remite  a la Oficina asesora de planeación.</t>
  </si>
  <si>
    <t xml:space="preserve">Se ejecuta actividad con el reporte del Plan de Acción Anual y el control a riesgos en Planigac. </t>
  </si>
  <si>
    <t>Se verifica la ejecución de la actividad en PLANIGAC del PAA y Riesgos.</t>
  </si>
  <si>
    <t>No se tiene programada actividad para este período, esta programado para el cuarto período.</t>
  </si>
  <si>
    <t>No se tiene programada actividad para este período, está programado para el cuarto período.</t>
  </si>
  <si>
    <t>No se tiene programada actividad para este periodo, esta programado par el cuarto periodo</t>
  </si>
  <si>
    <t>Sin determinación de meta.</t>
  </si>
  <si>
    <t>No se definió meta para segundo trimestre.</t>
  </si>
  <si>
    <t>No se estableció meta para el tercer trimestre.</t>
  </si>
  <si>
    <t>El proceso da continuidad a las acciones de mejora para los temas referentes a conmité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se encuentra en evaluación de resultado de la vigencia anterior por parte de la OAP, el cual fue remitido en marzo de 2021 para seguimiento del DAFP. Se tiene programada mesa de trabajo en el mes de julio para evaluar y realizar acciones de mejora del proceso. Se anexa cronograma, base de procesos judiciales con seguimiento en rama judicial y EKOGUI, 7 actas de comité,1 correo seguimiento PPDA.</t>
  </si>
  <si>
    <t>El proceso da continuidad a las acciones de mejora para los temas referentes a comité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llevó a cabo mesa de trabajo para evaluar y realizar acciones de mejora del proceso. Se anexa 1 cronograma, y 2pdf de seguimiento a la gestión jurídica.</t>
  </si>
  <si>
    <t xml:space="preserve">Para este periodo no se tiene programada meta </t>
  </si>
  <si>
    <t>dando continuidad a las acciones de mejora descritas en cronograma y su identificación de avances, con seguimiento en rama judicial y EKOGUI,  actas de comité y  correo seguimiento PPDA. Se evidencia la ejecución de la actividad</t>
  </si>
  <si>
    <t>Las evidencias corresponden con las actividades propuestas</t>
  </si>
  <si>
    <t>Se observa ejecución de actividad a través de Informe de procesos judiciales del 01/04/2021 al 30/06/2021, 7 actas de los comités de conciliación adelantados durante el segundo semestre, correo de seguimiento al PPDA del 19/05/2021.</t>
  </si>
  <si>
    <t>Se verifica ejecución de la actividad con el cronograma de actualización de documentos de Gestión Jurídica 2021, reunión para revisión resultados matriz FURAG 29/09/2021 y correo del 28/08/2021 sobre preparación FURAG.</t>
  </si>
  <si>
    <t>Innovación y Gestión del Conocimiento Aplicado</t>
  </si>
  <si>
    <t>Laboratorio de Suelos</t>
  </si>
  <si>
    <t>Ejecutar análisis químico de suelos, aguas y tejido vegetal, producto de convenios y contratos</t>
  </si>
  <si>
    <t>Análisis</t>
  </si>
  <si>
    <t>Análisis químicos, físicos, mineralógicos y biológicos de suelos, aguas y tejido vegetal realizados</t>
  </si>
  <si>
    <t>Se avanzo en los analisis el proyecto CAR</t>
  </si>
  <si>
    <t>El cumplimiento de lo programado se ha visto afectado por el retraso en las salidas de campo debido a la pandemia, se espera programar las visitas para los próximos meses y así alcanzar las metas programas.</t>
  </si>
  <si>
    <t xml:space="preserve">No se dio cumplimiento a la meta para esta actividad toda vez que solo se realizó una comisión por parte de la Subdirección de Agrología    </t>
  </si>
  <si>
    <t>Se cumplió la meta programada para el primer trimestre. se sugiere describir para futuros reportes motivos por lo que se superó la meta programada.</t>
  </si>
  <si>
    <t>No se dió cumplimiento a la meta programada en el periodo. Se espera que se de alcance a la programación realizada por la dependencia en meses hacia adelante.</t>
  </si>
  <si>
    <t>No se dío cumplimiento con la meta esperada</t>
  </si>
  <si>
    <t>Se evidencia el archivo donde se describen los avances correspondientes al servicio de análisis de los suelos para los meses de enero, febrero y marzo de 2021.  Donde se informa que el avance consolidad a marzo es del 27.84%.</t>
  </si>
  <si>
    <t>Se evidencia que se procesaron 23.444 muestras en Laboratorio Nacional de Suelos, lo que corresponde al análisis químico en un 4.02%, para clientes internos y un 80.06% para clientes externos. Sin embargo, se observa que no se cumplió con la meta programada para el segundo trimestre del año.</t>
  </si>
  <si>
    <t>Se evidencia el archivo donde se describen los avances correspondientes al servicio de análisis de los suelos para los meses de julio, agosto y septiembre de 2021.  Donde se informa que el avance para el tercer trimestre es del 45.40%.</t>
  </si>
  <si>
    <t>Ejecutar análisis físicos de suelos, producto de convenios y contratos</t>
  </si>
  <si>
    <t>Se avanzó en el procesamiento de muestras de suelo proyecto CAR</t>
  </si>
  <si>
    <t xml:space="preserve">No se dio cumplimiento a los 1.580 análisis proyectados ya que solo se recibieron muestras del contrato de la CAR que desarrollaba la Subdirección de Agrología  </t>
  </si>
  <si>
    <t>No se dió cumplimiento a la meta esperada en el período y la meta cuenta con rezago de periodos anteriores</t>
  </si>
  <si>
    <t>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t>
  </si>
  <si>
    <t>Se evidencia que se procesaron 23.444 muestras en Laboratorio Nacional de Suelos, lo que corresponde al análisis físico en un 0.065% para clientes internos y un 6.49% para clientes externos.  Sin embargo, se observa que no se cumplió con la meta programada para el segundo trimestre del año.</t>
  </si>
  <si>
    <t>Se evidencia el archivo donde se describen los avances correspondientes al servicio de análisis de los suelos para los meses de julio, agosto y septiembre de 2021.  Donde se informa que el avance para el tercer trimestre es del 67.97%.</t>
  </si>
  <si>
    <t>Ejecutar análisis mineralógicos y micro morfológicos de suelos, producto de convenios y contratos</t>
  </si>
  <si>
    <t xml:space="preserve">Solo se ejecutaron 243 análisis de los 505 proyectados debido a que no se recibieron más muestras de convenios y/o contratos de la Subdirección de Agrología   </t>
  </si>
  <si>
    <t>Se cumplió la meta programada para el primer trimestre. se sugiere describir para futuros reportes motivos por lo que se superó la meta programada</t>
  </si>
  <si>
    <t xml:space="preserve">No se dió cumplimiento a la meta programada en el periodo. Se espera que se de alcance a la programación realizada por la dependencia en meses hacia adelante. La evidencia debe ser de acuerdo al tipo de analisis de la actividad y no debe ser igual para varias actividades. </t>
  </si>
  <si>
    <t xml:space="preserve">No se dió cumplimiento con la meta esperada para el período, la meta cuenta con rezago de los periodos acumulados </t>
  </si>
  <si>
    <t>Para el análisis mineralógico se evidencia 10% de avance para clientes externos, correspondientes al primer trimestre del año. Información descrita en el documento en pdf del 31/03/2021.</t>
  </si>
  <si>
    <t>Se evidencia que se procesaron 23.444 muestras en Laboratorio Nacional de Suelos, lo que corresponde al análisis mineralógico y micro morfológico de suelos en un 0.61% para clientes internos y un 1.33% para clientes externos. Sin embargo, se observa que no se cumplió con la meta programada para el segundo trimestre del año.</t>
  </si>
  <si>
    <t>Se evidencia el archivo donde se describen los avances correspondientes al servicio de análisis de los suelos para los meses de julio, agosto y septiembre de 2021.  Donde se informa que el avance para el tercer trimestre es del 48.11%.</t>
  </si>
  <si>
    <t>Ejecutar análisis biológicos de suelos, producto de convenios y contratos</t>
  </si>
  <si>
    <t>Sumatoria de análisis químicos, físicos, mineralógicos y biológicos de suelos realizados</t>
  </si>
  <si>
    <t xml:space="preserve">Para este trimestre se superó en un 62% el valor programado, debido a la demanda de analisis._x000D_
</t>
  </si>
  <si>
    <t>No se ejecutó lo proyectado ya que no se contó con muestras por parte de la subdirección para los respectivos análisis.</t>
  </si>
  <si>
    <t>Se dió cumplimiento a la meta programada en el periodo. El soporte debeser exclusivo para esta actividad</t>
  </si>
  <si>
    <t>No se dió cumplimiento a la meta esperada.</t>
  </si>
  <si>
    <t>Para el análisis biológico de suelos se evidencia un avance del 5.24 para clientes internos y el 12.71% para clientes externos.  Se valida esta información por medio de pdf reporte avance suministrado por el área del día 31/03/2021.</t>
  </si>
  <si>
    <t>Se evidencia que se procesaron 23.444 muestras en Laboratorio Nacional de Suelos, lo que corresponde a los análisis biológicos en un 4.07% para clientes internos y en un 3.38% para clientes externos. De igual manera se observa el cumplimiento de esta actividad para el segundo trimestre del año 2021.</t>
  </si>
  <si>
    <t>No se realizaron análisis biológicos.</t>
  </si>
  <si>
    <t>Ejecutar análisis químico de suelos, aguas y tejido vegetal, producto de la satisfacción a la demanda por ventanilla</t>
  </si>
  <si>
    <t xml:space="preserve">Demanda de clientes externos </t>
  </si>
  <si>
    <t>Para este trimestre se superó en un 96,78% el valor programado, debido a la demanda de los clientes.</t>
  </si>
  <si>
    <t>De los 15.000 análisis proyectados para este trimestre solo se ejecutaron 4.480 debido a la baja demanda en el mes de julio y a la falta de personal en el mes de septiembre.</t>
  </si>
  <si>
    <t>Se dió cumplimiento a la meta programada en el periodo. Se debe revisar el soporte de la actividad para que sea exclusivo para la misma.</t>
  </si>
  <si>
    <t>Aunque no se cumplió con la meta esperada, el valor acumulado de la meta permite reportar un avance acumulado satisfacto para el período.</t>
  </si>
  <si>
    <t>Se evidencia pdf reporte avance suministrado por el área el día 31/03/2021, donde se describe que para este trimestre se tiene un avance consolidado del 27.84 %.</t>
  </si>
  <si>
    <t xml:space="preserve">Se evidencia que se superó la meta programada para este segundo semestre del año 2021, por favor se recomienda entregar un reporte por separado para cada actividad de forma que facilite la revisión. </t>
  </si>
  <si>
    <t>Se evidencia el archivo donde se describen los avances correspondientes al servicio de análisis de los suelos para los meses de julio, agosto y septiembre de 2021.  Donde se informa que el avance para el tercer trimestre es del 29.86% de la meta programada.</t>
  </si>
  <si>
    <t>Ejecutar análisis físicos de suelos, producto de la satisfacción a la demanda por ventanilla</t>
  </si>
  <si>
    <t>Se alcanzó un cumplimiento del 68,73% de lo programado frente a la demanda de los clietes externos</t>
  </si>
  <si>
    <t xml:space="preserve">No se cumplió con lo proyectado debido a la baja demanda de clientes externos.  </t>
  </si>
  <si>
    <t>No se dió cumplimiento a la meta programada en el periodo. Se espera que se de alcance a la programación realizada por la dependencia en meses hacia adelante. Revisar el soporte, ya que éste incluye tramites internos.</t>
  </si>
  <si>
    <t>No se dió cumplimiento sobre la meta esperada para el período.</t>
  </si>
  <si>
    <t>Se evidencia pdf reporte avance suministrado por el área el día 31/03/2021, donde se describe que para este trimestre se tiene un avance consolidado del 27.84 %.  Sin embargo se evidencia que no se cumplió con la meta programada para el periodo.</t>
  </si>
  <si>
    <t>Se evidencia pdf reporte avance suministrado por el área, donde se describe que para este trimestre se tiene un avance consolidado del 68.73 %.  Sin embargo, se observa que no se cumplió con la meta programada para el periodo.</t>
  </si>
  <si>
    <t>Se evidencia el archivo donde se describen los avances correspondientes al servicio de análisis de los suelos para los meses de julio, agosto y septiembre de 2021.  Donde se informa que el avance para el tercer trimestre es del 19.52% de la meta programada.</t>
  </si>
  <si>
    <t>Ejecutar análisis mineralógicos y micro morfológicos de suelos, producto de la satisfacción a la demanda por ventanilla</t>
  </si>
  <si>
    <t>Se alcanzó un cumplimiento del 11,55% de lo programado frente a la demanda de los clientes externos</t>
  </si>
  <si>
    <t>No se dio cumplimiento a los 1.510 análisis proyectados debido a la baja demanda y a la falta de personal para la ejecución de los análisis</t>
  </si>
  <si>
    <t>No se dió cumplimiento a la meta programada en el periodo. Se espera que se de alcance a la programación realizada por la dependencia en meses hacia adelante. Revisar el soporte ya que no es especifico para la actividad.</t>
  </si>
  <si>
    <t>No se dió cumplimiento con la meta programada esperada para el período.</t>
  </si>
  <si>
    <t>Se evidencia que no se cumplió con la meta programada en el segundo trimestre del año 2021.</t>
  </si>
  <si>
    <t>Se evidencia el archivo donde se describen los avances correspondientes al servicio de análisis de los suelos para los meses de julio, agosto y septiembre de 2021.  Donde se informa que el avance para el tercer trimestre es del 6.29% de la meta programada.</t>
  </si>
  <si>
    <t>Ejecutar análisis biológicos de suelos, producto de la satisfacción a la demanda por ventanilla</t>
  </si>
  <si>
    <t>Para este trimestre se superó en un 2,13% el valor programado, debido a la demanda de los clientes.</t>
  </si>
  <si>
    <t xml:space="preserve">Se cumplió la meta proyectada de 280 análisis ejecutando 921 para este trimestre debido a la alta demanda de clientes externos. </t>
  </si>
  <si>
    <t>Se cumplió la meta programada para el primer trimestre. se sugiere describir para futuros reportes motivos por lo que se superó significativamente la meta programada.</t>
  </si>
  <si>
    <t>Si se dió cumplimiento a la meta programada en el periodo. Revisar el soporte de la actividad el cual debe ser específico para esta actividad.</t>
  </si>
  <si>
    <t>Se dió cumplimiento a la meta, sin embargo, se sobre ejecuta en mas de un 100% revisar programación de meta.</t>
  </si>
  <si>
    <t>Para esta actividad el GIT correspondiente dio cumplimiento a la meta programada, superándola.</t>
  </si>
  <si>
    <t>Se evidencia el archivo donde se describen los avances correspondientes al servicio de análisis de los suelos para los meses de julio, agosto y septiembre de 2021.  Donde se informa que el avance para el tercer trimestre es del 328.92% de la meta programada.</t>
  </si>
  <si>
    <t xml:space="preserve">Laboratorio Nacional de Suelos acreditado </t>
  </si>
  <si>
    <t>Acreditación del Laboratorio Nacional de Suelos</t>
  </si>
  <si>
    <t>Revisión documental.</t>
  </si>
  <si>
    <t>Ensayos analíticos Acidez intercambiable, Carbono Orgánico, pH, Humedad, textura, Fosforo disponible, Bases intercambiables y CIC del paquete Q01 acreditados.</t>
  </si>
  <si>
    <t>Se inicio revisión documental</t>
  </si>
  <si>
    <t>Se revisaron y ajustaron los documentos el paquete Q-01. Que por as observaciones de la auditoria del IDEAM lo ameritaron</t>
  </si>
  <si>
    <t>Se alcanzo el avance proyectado del 25% esto con la revisión de documentos como el procedimiento de Carbón Orgánico</t>
  </si>
  <si>
    <t>Se dio cumplimiento a la meta programada</t>
  </si>
  <si>
    <t xml:space="preserve">Se dió cumplimiento a lo programado en la actividad. Se debe contar con documentos de verificación </t>
  </si>
  <si>
    <t>Se da cumplimiento a lo programado</t>
  </si>
  <si>
    <t>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t>
  </si>
  <si>
    <t>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t>
  </si>
  <si>
    <t>Se evidencia avance en la actualización de documentos como el procedimiento de Carbón Orgánico</t>
  </si>
  <si>
    <t>Verificación a la ejecución de los controles de acuerdo a lo dispuesto en el aseguramiento de la calidad del LNS</t>
  </si>
  <si>
    <t>Se viene cumliendo con la aplicación de los controles</t>
  </si>
  <si>
    <t>Se aplican los controles requeridos</t>
  </si>
  <si>
    <t xml:space="preserve">En esta actividad se avanzó en un 12% más debido a que se realizó la actualización de cartas control, el monitoreo y seguimiento de los métodos y la actualización de las liberaciones del personal    </t>
  </si>
  <si>
    <t>Se dió cumplimiento a la meta programada, sin embargo no existen documentos de verificación asociados a la actividad.</t>
  </si>
  <si>
    <t>Se dió cumplimiento a lo programado y se supera en cumplimiento</t>
  </si>
  <si>
    <t>Se evidencia la actualización de cartas control, el monitoreo y seguimiento de los métodos y la actualización de las liberaciones del personal.</t>
  </si>
  <si>
    <t>Planificar determinaciones analíticas acreditar.</t>
  </si>
  <si>
    <t>Se esta definición de las nuevas determinaciones para ampliar el alcance</t>
  </si>
  <si>
    <t>Se han propuesto la determinaciones para la amplición del alcance y se inciia el proceso de validación</t>
  </si>
  <si>
    <t xml:space="preserve">Se avanzo un 20% de acuerdo al 0% proyectado ya que se definió con el personal del LNS las determinaciones que entraran en el nuevo proceso de acreditación.   </t>
  </si>
  <si>
    <t xml:space="preserve">No se cumplió la meta programada para el trimestre, por lo que se sugiere para próximos reportes describir los motivos por los cuales no fue posible alcanzar la meta programada.  </t>
  </si>
  <si>
    <t>Se dió cumplimiento a la meta programada, Sin embargo, se debe contar con soportes del desarrollo de la actividad.</t>
  </si>
  <si>
    <t>Se reporta avance que le aporta al avance acumulado de la meta y el rezago que viene de periodos anteriores</t>
  </si>
  <si>
    <t>No se cumplió con la meta programada para el periodo, ni se soportó con algún documento haciendo la debida explicación.</t>
  </si>
  <si>
    <t>Para el segundo trimestre del año se observa que se cumplió con la meta programada. Por favor soportar las actividades con el desarrollo de cada una.</t>
  </si>
  <si>
    <t>Se evidencia consolidado de paquetes analíticos propuestos con fines de acreditación.</t>
  </si>
  <si>
    <t>Validación de las determinaciones e informe.</t>
  </si>
  <si>
    <t>Se revisaron y ajustaron validaciones e informe de acuerdo a lo onsignado en el informe de auditoria</t>
  </si>
  <si>
    <t xml:space="preserve">Se dio cumplimiento al 35% proyectado para este trimestre ya que se realizó constante seguimiento a las determinaciones que se encuentran en proceso de acreditación para realizar los ajustes en caso de ser necesario.   </t>
  </si>
  <si>
    <t>Se da cumplimiento con  lo programado</t>
  </si>
  <si>
    <t>Se observa el mismo informe para el cumplimiento de varias actividades, se debe por favor ser más específico en la descripción y avance de cada una de ellas. Sin embargo, se avala el cumplimiento para el segundo trimestre del año.</t>
  </si>
  <si>
    <t>Se evidencia validaciones e informes que se encuentran en proceso de acreditación.</t>
  </si>
  <si>
    <t>Estimar la incertidumbre de la medición.</t>
  </si>
  <si>
    <t>Se han ajustado los datos de incertidumbre de las determinaciones del paquete Q01 acreditados.</t>
  </si>
  <si>
    <t xml:space="preserve">Se cumplió con el 35% proyectado para este trimestre realizando el control y ajuste a las incertidumbres de las determinaciones que se encuentran en proceso de acreditación.  </t>
  </si>
  <si>
    <t>Se da cumplimiento con lo programado</t>
  </si>
  <si>
    <t>Se evidencia archivo donde se realiza los ajustes a las incertidumbres de las determinaciones que se encuentran en proceso de acreditación.</t>
  </si>
  <si>
    <t>Tramitar ante el ente acreditador: solicitud, asignación y realización de visita</t>
  </si>
  <si>
    <t>Se esta preparando solicitud de visita de seguimiento y ampliación del alcance</t>
  </si>
  <si>
    <t xml:space="preserve">No se realizó ninguna acción con respecto a esta actividad   </t>
  </si>
  <si>
    <t>No se programó meta para este trimestre.</t>
  </si>
  <si>
    <t>Se dió cumplimiento con la meta programada. Se debe contar con soportes del desarrollo de la actividad y evidencias.</t>
  </si>
  <si>
    <t>La meta no cuenta con programación para el periodo</t>
  </si>
  <si>
    <t>Ejecución y seguimiento al programa de gestión ambiental y manejo de RESPEL</t>
  </si>
  <si>
    <t>SSe gestiona el manejo de los residuos peligrosos</t>
  </si>
  <si>
    <t>Se gestiono el manejo de los residuos peligrosos del Laboratorio Nacional de Suelos.</t>
  </si>
  <si>
    <t>Se dio cumplimiento al 27% proyectado para esta actividad toda vez que se ejecutó de manera correcta la recolección de residuos, así como la generación de certificados e informes correspondientes</t>
  </si>
  <si>
    <t>Se dió cumplimiento con la meta programada.  Se debe contar con soportes del desarrollo de la actividad y evidencias.</t>
  </si>
  <si>
    <t>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t>
  </si>
  <si>
    <t>Se evidencia registros mensuales de generación de Respel de los meses de julio y agosto.</t>
  </si>
  <si>
    <t>Estudios e Investigaciones</t>
  </si>
  <si>
    <t>Observatorio Inmobiliario Nacional implementado</t>
  </si>
  <si>
    <t>Poner en producción la herramienta para la captura  y disposición de la información recopilada por el Observatorio Nacional Inmobiliario</t>
  </si>
  <si>
    <t>Reporte del observatorio</t>
  </si>
  <si>
    <t>Observatorio Inmobiliario</t>
  </si>
  <si>
    <t>Implementación del Observatorio Inmobiliario Nacional</t>
  </si>
  <si>
    <t xml:space="preserve">Conceptualización del diseño del Observatorio Inmobiliario para la identificación de los requerimientos tecnológicos para la creación de un sistema con múltiples servicios. Se recibió y validó información de fuentes prioritarias para ser depurada y enviar como insumo al componente económico del equipo de actualización catastral. Entre ellas están Ofertas de PROPERATI, Ofertas de CAMACOL - Coordenada Urbana y Licencias de Construcción.  Se empezó la articulación con el componente físico del equipo de actualización para la identificación de la información requerida._x000D_
Se avanzó en la etapa preliminar para la gestión de convenios con CENIT, SAE y CAMACOL._x000D_
</t>
  </si>
  <si>
    <t xml:space="preserve">Sobre el diseño conceptual del Observatorio Inmobiliario Catastral, se elaboró documento de soporte donde se abordaron diferentes temas._x000D_
Respecto a la fase 1 de la implementación del Observatorio a través de herramientas tecnológicas, se inició la estructuración de un proyecto de analítica de datos con la elaboración de una propuesta "Determinación de los niveles de probabilidad de cambios físicos en el territorio". Por otra parte, se estructuró y se revisó el documento final de convenio para el intercambio de información a suscribir con SAE. Se encuentra en proceso de validación y firmas por las partes y se gestionó y se suscribió Acuerdo para el intercambio de información con CENIT._x000D_
</t>
  </si>
  <si>
    <t>no hay meta para este periodo</t>
  </si>
  <si>
    <t>Se anexa cuadro de avance en la ejecución de actividades</t>
  </si>
  <si>
    <t>Se verifica la información y la evidencia aportada: Documentos del diseño conceptual del observatorio, al ser coincidentes se aprueba el seguimiento.</t>
  </si>
  <si>
    <t>Se evidencia cuadro con el avance de ejecución actividades.</t>
  </si>
  <si>
    <t>Se evidencia documentos como el de conceptualización del observatorio inmobiliario catastral, la elaboración de una propuesta "Determinación de los niveles de probabilidad de cambios físicos en el territorio" y el documento final de convenio para el intercambio de información a suscribir con SAE.</t>
  </si>
  <si>
    <t>Prospectiva</t>
  </si>
  <si>
    <t>Servicio de Gestión del conocimiento e Innovación Geográfica aplicados</t>
  </si>
  <si>
    <t>Impulsar el uso y la explotación de datos y tecnologías de información geográfica a nivel institucional y territorial</t>
  </si>
  <si>
    <t>Realizar los eventos para la difusión y transferencia de conocimiento especializado asociado al uso y explotación de datos y tecnologías geoespaciales</t>
  </si>
  <si>
    <t xml:space="preserve">Agenda 
Convocatorias 
Material de apoyo 
Registros de asistencia 
</t>
  </si>
  <si>
    <t>Dirección  de Investigación y Prospectiva</t>
  </si>
  <si>
    <t>Sumatoria de eventos realizados para la difusión y transferencia de conocimiento especializado asociado al uso y explotación de datos y tecnologías geoespaciales</t>
  </si>
  <si>
    <t xml:space="preserve">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
Por otra parte, se está gestionando con ONU SPIDER y CONIDA para desarrollar un evento técnico sobre el uso de tecnologías geoespaciales, para las sequías e inundaciones._x000D_
</t>
  </si>
  <si>
    <t xml:space="preserve">Se desarrolló con éxito, el evento técnico científico internacional denominado Primer Webinar: USO DE LA TECNOLOGÍA SATELITAL EN LA INVESTIGACIÓN PARA LA GESTIÓN DEL RIESGO DE DESASTRES. Organizado por CONIDA con participación del IGAC y en el marco de los compromisos de la COMIXTA Perú - Colombia. Se efectuó conferencia relacionada con el Sistema de Referencia Geodésico Nacional. Se dispuso en la Plataforma Telecentro Regional el material elaborado para el curso autónomo Fundamentos LADM. </t>
  </si>
  <si>
    <t>Se realizaron los siguientes evento técnico científicos: Foro "CATASTRO MULTIPROPÓSITO, NUEVOS RETOS, NUEVOS PROFESIONALES", que contó con la participación de 270 asistentes, representantes de universidades públicas y privadas así como de instituciones de formación técnica y tecnológica y  el Facebook Live para socializar la política de catastro multipropósito y los retos de los profesionales en su implementación, que contó con la asistencia en vivo de 200 personas aproximadamente y ha tenido más de 3.700 visualizaciones.</t>
  </si>
  <si>
    <t>Se valida el seguimiento y la evidencia aportada: registros de asistencia, contenidos de curso y correos de convocatoria, al ser coincidentes se aprueba el seguimiento</t>
  </si>
  <si>
    <t>Se verifica la información y la evidencia aportada: Eventos y Facebook live, al ser coincidentes se aprueba el seguimiento.</t>
  </si>
  <si>
    <t>No se reporta avance cuantitativo, pero en el autoseguimiento del proceso si se reporta la revision de 3 cursos gratuitos: Fundamentos de percepción remota, de SIG y de Cartografía. Se reporta la actualización de los documentos del curso Fundamentos IDE</t>
  </si>
  <si>
    <t xml:space="preserve">Se observa cumplimiento de la actividad con acta 01 del 28/04/2021 evento CONIDA, correo 03/05/2021 invitación conferencia virtual Sistema de Referencia Geodésica Nacional, Curso IDE y curso Fundamentos LADM en Telecentro. </t>
  </si>
  <si>
    <t>Se evidencia aportada: Eventos y Facebook live de Foro "CATASTRO MULTIPROPÓSITO, NUEVOS RETOS, NUEVOS PROFESIONALES".</t>
  </si>
  <si>
    <t>Proyectos de innovación e investigación aplicados para la optimización de procesos institucionales y/o uso de tecnologías geoespaciales para el desarrollo territorial</t>
  </si>
  <si>
    <t>Diseñar, construir e implementar en zonas pilotos los proyectos de innovación e investigación aplicada para la optimización de procesos Institucionales.</t>
  </si>
  <si>
    <t xml:space="preserve">Plan de trabajo del proyecto
Planteamiento y formulación del proyecto
Informe de resultados del proyecto
Herramienta/Aplicación desarrollada
Documento que contenga la ruta de repositorio de datos del proyecto
</t>
  </si>
  <si>
    <t>Proyectos de innovación e investigación aplicada para la optimización de procesos Institucionales desarrollados.</t>
  </si>
  <si>
    <t xml:space="preserve">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t>
  </si>
  <si>
    <t xml:space="preserve">Proyecto Espectroradiometría: Se realizó comisión a campo con el fin de capturar firmas espectrales en zonas de Manglar. En temas documentales del mismo proyecto se está avanzando en la organización de referencias bibliográficas y documentación de estado del arte. Se desarrollo documento de avance del proyecto Expedición Pacífico._x000D_
Proyecto de Agrología: Control de la calidad de la información primaria generada en los levantamientos de suelos. Primera parte del desarrollo planteado para la optimización del proceso de control de calidad de perfiles de suelos que corresponde al módulo de preparación de datos y del respectivo avance del manual de uso._x000D_
</t>
  </si>
  <si>
    <t xml:space="preserve">Proyecto de Espectroradiometría:  Se consolidó el documento técnico "Teledetección, Espectroradiometría y Segmentación de Imágenes Multiespectrales a través de Autómatas Celulares”, con la participación de los pasantes de investigación de la Universidad Distrital Francisco José de Caldas. _x000D_
Proyecto de Agrología: “Control de la calidad de la información primaria generada en los levantamientos de suelos”. Se desarrolló el aplicativo para la optimización del proceso de control de calidad de perfiles de suelos y se realiza el manual de uso respectivos, así mismo se realizó el informe final del proyecto._x000D_
</t>
  </si>
  <si>
    <t xml:space="preserve">Se valida el seguimiento y la evidencia aportada: estado del arte y búsqueda bibliográfica, al ser coincidentes se aprueba el seguimiento. </t>
  </si>
  <si>
    <t>Se verifica la información y la evidencia aportada: Documentos de los proyectos desarrollados, al ser coincidentes se aprueba el seguimiento.</t>
  </si>
  <si>
    <t>No se reporta avance cuantitativo de la meta. Se reporta la realizción de reuniones y tareas preliminares para lograr el cumplimiento de la meta</t>
  </si>
  <si>
    <t>Se observa ejecución de la actividad mediante el Proyecto Espectroradiometria (Estado del arte, avance a mayo 2021 del proyecto, Bibliografía espectro V3, borrador reporte final) y del Proyecto IDI Agrología (Calidad Datos, Evaluación Temática y Mapeo de Suelos).</t>
  </si>
  <si>
    <t>Se evidencia informes de los proyectos: con el documento técnico "Teledetección, Espectroradiometría y Segmentación de Imágenes Multiespectrales a través de Autómatas Celulares” y “Control de la calidad de la información primaria generada en los levantamientos de suelos”.</t>
  </si>
  <si>
    <t>Reconocimiento como institución técnico científica parte del Sistema Nacional de Ciencia, Tecnología e Innovación</t>
  </si>
  <si>
    <t>Diseñar e implementar el plan de reconocimiento de la entidad como autoridad técnico científica</t>
  </si>
  <si>
    <t>Plan de reconocimiento de la entidad
Soportes de implementación del plan (artículos, contenidos, documentación procesos minciencias, investigaciones)</t>
  </si>
  <si>
    <t xml:space="preserve">Porcentaje de avance en implementación de plan de reconocimiento de la entidad como autoridad técnico - científica </t>
  </si>
  <si>
    <t xml:space="preserve">Se realizaron reuniones con los grupos de investigación y con la Subdirección de Agrología para ir adelantando la revisión de la documentación y demás acompañamiento para el reconocimiento de grupos ante Minciencias._x000D_
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
</t>
  </si>
  <si>
    <t xml:space="preserve">Reconocimiento de grupos: Se avanzó en la actualización de los CvLAC de los investigadores de los grupos de investigación del IGAC, se realizó el inventario de productos de I+D+i de cada uno de los grupos de investigación y se actualizo la información en el CvLAC, se amplió el plazo de la convocatoria de reconocimiento de grupos de investigación hasta el mes de octubre por parte de Minciencias._x000D_
Reconocimiento CIAF: Se realizó el cronograma de actividades para el desarrollo y actualización de los documentos requeridos para la recertificación del Centro de investigación. Así mismo se Avanzó en la revisión y preparación de los documentos de reconocimiento con sus anexos respectivos. </t>
  </si>
  <si>
    <t xml:space="preserve">Reconocimiento Dirección de Investigación y Prospectiva: Se radicó ante MINCIENCIAS, la solicitud de reconocimiento de la DIP como Centro de Investigación, quedando pendientes de eventuales observaciones._x000D_
Reconocimiento de grupos: Se aplicó a la convocatoria MINCIENCIAS, de reconocimiento de Grupos de I+D+i e investigadores, con la participación de los siguientes grupos: Geomática; Estudios Territoriales; y Suelos y Ecología, quedando pendientes de eventuales observaciones._x000D_
</t>
  </si>
  <si>
    <t>Se valida el seguimiento y la evidencia aportada: plan de trabajo, informe de autoevaluación, plan de mejoramiento, inventario de producción científica y actas de reuniones, al ser coincidentes se aprueba el seguimiento.</t>
  </si>
  <si>
    <t>Se verifica la información y la evidencia aportada: Documentación para reconocimiento ante Minciencias, al ser coincidentes se aprueba el seguimiento.</t>
  </si>
  <si>
    <t xml:space="preserve">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
</t>
  </si>
  <si>
    <t>Se realiza ejecución de la actividad mediante Reconocimiento CIAF (Cronograma 21/05/2021, Plan Mejoramiento CIAF 21/06/2021, Respuesta concepto CIAF 19/05/2021, Actas 1, 2, 3 del 19, 24 y 26 mayo 2021, entre otros) y del Reconocimiento Grupos (Geomática actas 15 y 16 del 7 y 13 de mayo 2021, registro asistencia del 19/05/2021 acompañamiento investigadores, entre otros).</t>
  </si>
  <si>
    <t>Se evidencia la solicitud de reconocimiento de la DIP como Centro de Investigación y la inscripción de grupos de investigadores con la participación de los siguientes: Geomática; Estudios Territoriales; y Suelos y Ecología, quedando pendientes de eventuales observaciones.</t>
  </si>
  <si>
    <t>Sistema de información geográfica para grupos étnicos.</t>
  </si>
  <si>
    <t>Trabajar de manera colaborativa y participativa con nuestras partes interesadas para la generación de valor público</t>
  </si>
  <si>
    <t>Fortalecimiento de las alianzas estratégicas de cooperación técnica y científica</t>
  </si>
  <si>
    <t>Realizar el diseño, desarrollo e implementación de las nuevas funcionalidades del sistema de información geográfica para grupos étnicos - Fase II</t>
  </si>
  <si>
    <t>Documentación técnica de la etapa de diseño, desarrollo e implementación de las nuevas funcionalidades.</t>
  </si>
  <si>
    <t>Sistema de información geográfica para grupos étnicos actualizado.</t>
  </si>
  <si>
    <t>Se elaboró el plan de gestión, diseño y desarrollo del SIG INDIGENA y el cronograma de actividades para la vigencia 2021, los cuales fueron aprobados por la Comisión Nacional de Territorios Indígenas - CNTI.</t>
  </si>
  <si>
    <t>1. Etapa de Diseño: Se generó el documento de diseño de la base de datos del sistema incluyendo diccionario de datos y modelos conceptual, lógico y físico. _x000D_
2. Etapa de Desarrollo: Se creó la estructura en base de datos de las capas a partir de las cuales se generará la geometría de los polígonos para la funcionalidad de delimitación de resguardo. Se avanzó en el desarrollo del formulario alfanumérico para el registro de los procesos de seguimiento de solicitudes de terrenos pretendidos por la CNTI ante la ANT</t>
  </si>
  <si>
    <t>Etapa de Desarrollo: Se finalizó el desarrollo de la funcionalidad de registro de solicitudes de terrenos pretendidos por la Comisión Nacional de Territorios Indígenas - CNTI ante la Agencia Nacional de Tierras – ANT en el visor geográfico de la aplicación, se avanza en la creación del formulario para actualizar las solicitudes en el módulo alfanumérico y en el desarrollo de la funcionalidad buscador de solicitudes en el visor geográfico del Sistema de Información SIG Indígenas.</t>
  </si>
  <si>
    <t>Se valida el seguimiento y la evidencia aportada: documentos de diseño y bases de datos de desarrollo, al ser coincidentes se aprueba el seguimiento.</t>
  </si>
  <si>
    <t>Se verifica la información y la evidencia aportada: Documentos de desarrollo, al ser coincidentes se aprueba el seguimiento.</t>
  </si>
  <si>
    <t>Se evidencia acta de reunion del 30/03/2021 con asunto: Definición funcionalidades a ser priorizadas durante la vigencia 2021. Tambien se evidencia documento word con el plan de gestión, diseño y desarrollo del SIG INDIGENA y el cronograma de actividades para la vigencia 2021.</t>
  </si>
  <si>
    <t>Se valida ejecución con documentos de las etapas de diseño y desarrollo (SIG Indigena, solicitudes, Sig Indigena-RVA-V1.0 mayo 2021, Sig Indigena-CBD-SOL-V1.0 abril 2021 entre otros).</t>
  </si>
  <si>
    <t>Se valida la ejecución con documentos de la etapa desarrollo de la funcionalidad de registro de solicitudes de terrenos pretendidos por la Comisión Nacional de Territorios Indígenas – CNTI en el visor geográfico.</t>
  </si>
  <si>
    <t>Realizar la capacitación y/o entrenamiento del SIG a los grupos étnicos de acuerdo con los lineamientos de la Comisión Nacional de Territorios Indígenas - CNTI</t>
  </si>
  <si>
    <t>Registros de asistencia, material de apoyo.</t>
  </si>
  <si>
    <t xml:space="preserve">Se ajustó el material para la realización de las jornadas de capacitación a ser desarrollada para las comunidades indígenas. Se definió la estrategia para la participación de los miembros de la CNTI en los cursos virtuales ofrecidos por el CIAF (Curso virtual en fundamentos SIG)._x000D_
</t>
  </si>
  <si>
    <t>Se realizó la capacitación en administración (cargue de capas de información geográfica al sistema) y publicación de servicios web y el curso de Fundamentos IDE a los miembros definidos por la Comisión Nacional de Territorios Indígenas – CNTI a través de la plataforma Telecentro Regional.</t>
  </si>
  <si>
    <t>Se valida el seguimiento y la evidencia aportada: listado de inscritos y material del curso, al ser coincidentes se aprueba el seguimiento.</t>
  </si>
  <si>
    <t>Se verifica la información y la evidencia aportada: Documentos de los cursos realizados, al ser coincidentes se aprueba el seguimiento.</t>
  </si>
  <si>
    <t xml:space="preserve">Se valida ejecución de la actividad con la evidencia aportada (Lista de inscritos, 3 correos de 29/06/2021  indigenas, correo del23/06/2021 programas y formatos de inscripción y documento curso semipresencial). </t>
  </si>
  <si>
    <t>Se evidencia capacitación en administración (cargue de capas de información geográfica al sistema) y publicación de servicios web y el curso de Fundamentos IDE a los miembros definidos por la Comisión Nacional de Territorios Indígenas – CNTI a través de la plataforma Telecentro.</t>
  </si>
  <si>
    <t>Realizar el soporte del sistema de información geográfica para grupos étnicos - Fase II</t>
  </si>
  <si>
    <t>Bitácora de incidencias solucionadas</t>
  </si>
  <si>
    <t>No se recibieron solicitudes de soporte por parte de la Comisión Nacional de Territorios Indígenas _CNTI, así mismo el sistema no presento inconvenientes durante los meses de enero, febrero y marzo.</t>
  </si>
  <si>
    <t>Se realizó el soporte técnico a las diferentes incidencias que se presentaron en el uso y funcionamiento del SIG Indigenas.</t>
  </si>
  <si>
    <t>Se realizó soporte al Sistema de Información Geográfica -SIG Indígena validando los servicios de la Agencia Nacional de Tierras – ANT y del Ministerio del Interior para las herramientas de mapas temáticos e indicadores.</t>
  </si>
  <si>
    <t>Se valida el seguimiento y la evidencia aportada: bitácora de incidencias solucionadas, al ser coincidentes se aprueba el seguimiento.</t>
  </si>
  <si>
    <t>Se verifica la información y la evidencia aportada: Bitacora de incidencias, al ser coincidentes se aprueba el seguimiento.</t>
  </si>
  <si>
    <t>Se evidencian documentos de bitacoras de incidencias solucionadas de los meses de febrero y marzo de 2021, donde se informa que no hubo solicitud de soporte por parte de la CNTI en estos meses.</t>
  </si>
  <si>
    <t>Se evidencia soporte brindado mediante la evidencia suministrada, denominada Bitácora de Incidencias Solucionadas-SIG Indigena.</t>
  </si>
  <si>
    <t>Se evidencia soporte al Sistema de Información Geográfica -SIG Indígena en el mes de agosto.</t>
  </si>
  <si>
    <t>Asistencia técnica a entidades en la gestión de los recursos geográficos</t>
  </si>
  <si>
    <t>Planear la asistencia técnica, asesoría, análisis y/o consultoría a desarrollar</t>
  </si>
  <si>
    <t>Propuestas técnico económicas y plan de trabajo del servicio</t>
  </si>
  <si>
    <t>Relación de asistencias técnicas a entidades en la gestión de los recursos geográficos</t>
  </si>
  <si>
    <t xml:space="preserve">Se elaboró y presento propuesta técnico-económica para general el SIG del Depto del Quindío Fase III, el SIG de VALLEDUPAR, el SIG de DIPOL, el SIG de la Gobernación de Norte de Santander, el SIG del Instituto Cuervo y Caro y el SIG para Empresas públicas de Cundinamarca._x000D_
</t>
  </si>
  <si>
    <t>Se realizaron dos propuestas técnico económicas para Corponariño:  Propuesta SIG_Corponariño Fase_I y propuesta para la estandarización (estructuración de información geográfica) y asesoría en desarrollo. Se elaboró Propuesta técnico económica para la construcción de mapas geoestadísticos de las temáticas de Educación, Demografía y Sisbén para el municipio de Chia y propuesta técnico económica para el Soporte y Mantenimiento del SIGEO_Chía.</t>
  </si>
  <si>
    <t>Se realizaron dos propuestas técnico económicas, la primera para la construcción del SIG_Corpouraba fase I para la Corporación de Urabá y la segunda para la construcción de la IDE sectorial para el Ministerio de minas y energía.</t>
  </si>
  <si>
    <t>Se valida el seguimiento y la evidencia aportada: propuestas técnico económicas, al ser coincidentes se aprueba el seguimiento.</t>
  </si>
  <si>
    <t>Se verifica la información y la evidencia aportada: Propuestas tecnicas, al ser coincidentes se aprueba el seguimiento.</t>
  </si>
  <si>
    <t>Se evidencian documentos de propuestas tecnicas de de seis proyectos</t>
  </si>
  <si>
    <t>Se valida actividad con propuestas técnico económicas de SIGEO-CHIA junio 2021 y de SIG-CORPONARIÑO abril 2021.</t>
  </si>
  <si>
    <t>Se evidencia dos propuestas técnico económicas, la primera para la construcción del SIG_Corpouraba fase I para la Corporación de Urabá y la segunda para la construcción de la IDE sectorial para el Ministerio de minas y energía.</t>
  </si>
  <si>
    <t>Desarrollar la asistencia técnica, asesoría, análisis y/o consultoría</t>
  </si>
  <si>
    <t>Informes de avance de la asistencia técnica</t>
  </si>
  <si>
    <t>Se da inicio a la asistencia técnica RENARE bajo el convenio Específico con Patrimonio Natural/IDEAM/IGAC y se generan avances de acuerdo al cronograma aprobado del proyecto.</t>
  </si>
  <si>
    <t>Se avanza en la ejecución del convenio  Específico de Asociación 019 de 2020 - Patrimonio Natural/IDEAM/IGAC (RENARE); se realizó la entrega de los productos N° 3, 4, y 5 según esepecificaciones del convenio.</t>
  </si>
  <si>
    <t xml:space="preserve">Se avanza en la ejecución del convenio  Específico de Asociación 019 de 2020 - Patrimonio Natural/IDEAM/IGAC (RENARE); se realizó la entrega de los productos N°  6, 7 y 8 según especificaciones del convenio._x000D_
Por otra parte, se oficializó la firma e inicio del contrato interadministrativo IGAC- MUNICIPIO DE CHIA para realizar el desarrollo e implementación del módulo geoestadístico para las temáticas relacionadas con demografía, educación y estratificación, módulo de seguimiento al ordenamiento territorial en el visor geográfico, así como el soporte y mantenimiento al sistema de información geográfico sigeo_chia. Así mismo, se avanzó en la etapa de planificación, mediante la elaboración, validación y entrega del plan de gestión y cronograma de actividades del proyecto._x000D_
</t>
  </si>
  <si>
    <t>Se valida el seguimiento y la evidencia aportada: entregables de avance por cada producto del convenio RENARE y actas de reunión de los seguimientos realizados al convenio, al ser coincidentes se aprueba el seguimiento.</t>
  </si>
  <si>
    <t>Se verifica la información y la evidencia aportada: documentos CHIA y RENARE, al ser coincidentes se aprueba el seguimiento.</t>
  </si>
  <si>
    <t>No se reporta avance cuantitativo. Se evidencian documentos de interoperabilidad, actas y listados de asistencia a reuniones, informe de incidencias atendidas y estado actual del proyecto RENARE.</t>
  </si>
  <si>
    <t xml:space="preserve">Se observa ejecución de la actividad mediante entrega de los productos 3, 4 y 5 (formatos para puesta en producción, listado y actas de asistencia, informe estado actual de los proyectos, entre otros) y reuniones internas y externas realizadas en el segundo trimestre 2021. </t>
  </si>
  <si>
    <t>Se observa ejecución de la actividad mediante entrega de los productos 6, 7 y 8 (formatos para puesta en producción, listado y actas de asistencia, informe estado actual de los proyectos, entre otros) y reuniones internas y externas realizadas en el tercer trimestre 2021 para el proyecto (RENARE). Por otra parte se observa la firma del contrato interadministrativo IGAC- MUNICIPIO DE CHIA el cual ya se viene ejecutando en sus etapas de análisis, planificación y soporte técnico al sistema de información geográfico sigeo_chia.</t>
  </si>
  <si>
    <t xml:space="preserve">Documentos actualizados </t>
  </si>
  <si>
    <t xml:space="preserve">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
</t>
  </si>
  <si>
    <t>Se realizaron los ajustes pertinentes al Procedimiento e Instructivo de investigación, desarrollo e innovación sugeridos por la OAP, así mismo, se envió correo a la Oficina Jurídica solicitando (mediante el formato oficial) la inclusión en el normograma institucional de Resoluciones, Normas y Decretos referenciados en el Procedimiento.</t>
  </si>
  <si>
    <t>Se realizó la revisión de la documentación del proceso y se generó la derogación de algunos formatos y procedimientos que ya no aplican de acuerdo a la nueva estructura y actividades del proceso.</t>
  </si>
  <si>
    <t>Se valida el seguimiento y la evidencia aportada: correos de revisión, procedimiento, instructivos y formatos, al ser coincidentes se aprueba el seguimiento.</t>
  </si>
  <si>
    <t>Se evidencian documetos con ajustes al Procedimiento de Investigación, Desarrollo e Innovación, al Instructivo y a formatos. Tambien se presenta la remisión de estos documentos a la OAP para revisión y aprobación.</t>
  </si>
  <si>
    <t>Se verifica ejecución de la actividad mediante evidencias aportadas (correos de revisión y verificación, procedimientos, formatos e instructivos).</t>
  </si>
  <si>
    <t xml:space="preserve">Herramienta Planigac
</t>
  </si>
  <si>
    <t>Se realizó el seguimiento del primer trimestre a los controles de los riesgos del proceso de gestión del conocimiento, investigación e innovación.</t>
  </si>
  <si>
    <t>Se realizó el seguimiento del segundo trimestre a los controles de los riesgos del proceso de gestión del conocimiento, investigación e innovación.</t>
  </si>
  <si>
    <t>Se realizó el seguimiento del tercer trimestre a los controles de los riesgos del proceso de innovación y gestión del conocimiento aplicado</t>
  </si>
  <si>
    <t>Se valida el seguimiento y la evidencia aportada: herramienta PLANIGAC diligenciado y reporte de avances de riesgos, al ser coincidentes se aprueba el seguimiento.</t>
  </si>
  <si>
    <t>Se verifica la información y la evidencia aportada: Reportes de riesgos, al ser coincidentes se aprueba el seguimiento.</t>
  </si>
  <si>
    <t xml:space="preserve">Se evidencia archivo Planigac con el seguimiento a los controles de los riesgos del proceso de gestión del conocimiento, investigación e innovación, correspondiente al primer trimestre </t>
  </si>
  <si>
    <t>Se observa ejecución de la actividad en archivo Planigac con seguimiento a controles de riesgos del proceso.</t>
  </si>
  <si>
    <t>Esta actividad inicia a partir del mes de octubre</t>
  </si>
  <si>
    <t>Actividad programada para el mes de octubre</t>
  </si>
  <si>
    <t>Sin meta asignada para segundo trimestre.</t>
  </si>
  <si>
    <t>Se realizó seguimiento al cumplimiento del plan de acción anual del proceso de gestión del conocimiento, investigación e innovación para el primer trimestre del año 2021.</t>
  </si>
  <si>
    <t>Se realizó seguimiento al cumplimiento del plan de acción anual del proceso de gestión del conocimiento, investigación e innovación para el segundo trimestre del año 2021.</t>
  </si>
  <si>
    <t>Se realizó seguimiento al cumplimiento del plan de acción anual del proceso de gestión de innovación y gestión del conocimiento aplicado para el tercer trimestre del año 2021.</t>
  </si>
  <si>
    <t>Se valida el seguimiento y la evidencia aportada: herramienta PLANIGAC diligenciado, al ser coincidentes se aprueba el seguimiento.</t>
  </si>
  <si>
    <t>Se verifica la información y la evidencia aportada: Plan de acción del proceso con seguimiento, al ser coincidentes se aprueba el seguimiento.</t>
  </si>
  <si>
    <t>Se evidencia archivo Planigac con el seguimiento al plan de acción anual del proceso de gestión del conocimiento, investigación e innovación, correspondiente al primer trimestre de 2021</t>
  </si>
  <si>
    <t xml:space="preserve">Se observa ejecución de la actividad en la herramienta Planigac con seguimiento al Plan de Acción del proceso del segundo trimestre 2021.  </t>
  </si>
  <si>
    <t>Se observa ejecución de la actividad en la herramienta Planigac con seguimiento al Plan de Acción del proceso del tercer trimestre 2021.</t>
  </si>
  <si>
    <t>Esta actividad inicia a partir del mes de octubre.</t>
  </si>
  <si>
    <t>Sin meta asignada en este trimestre.</t>
  </si>
  <si>
    <t>Se realizó seguimiento a los productos y/o servicios ofrecidos por el proceso de gestión del conocimiento, investigación e innovación y se evidencia que para el primer trimestre del año no se presentó producto no conforme.</t>
  </si>
  <si>
    <t>Se realizó seguimiento a los productos y/o servicios ofrecidos por el proceso de gestión del conocimiento, investigación e innovación y se evidencia que para el segundo trimestre del año no se presentó producto no conforme.</t>
  </si>
  <si>
    <t>Se realizó seguimiento a los productos y/o servicios ofrecidos por el proceso de innovación y gestión del conocimiento aplicado y se evidencia que para el tercer trimestre del año no se presentó producto no conforme.</t>
  </si>
  <si>
    <t>Se valida el seguimiento y la evidencia aportada: correos con el seguimiento al producto no conforme, al ser coincidentes se aprueba el seguimiento.</t>
  </si>
  <si>
    <t>Se verifica la información y la evidencia aportada: Correos de seguimiento al producto no conforme, al ser coincidentes se aprueba el seguimiento.</t>
  </si>
  <si>
    <t>Se evidencian correos en los que se informa que durante el primer trimestre de 2021 no se han presentado productos y/o servicios no conformes.</t>
  </si>
  <si>
    <t>Según lo reporta el proceso, para este periodo no se presentó producto no conforme.</t>
  </si>
  <si>
    <t>Documento con las acciones implementadas</t>
  </si>
  <si>
    <t>Esta actividad inicia a partir del mes de junio.</t>
  </si>
  <si>
    <t>Se generó  matriz para identificar y establecer las actividades que se realizarán para fortalecer aquellas acciones que en la vigencia 2020 no tuvieron mayores avances, estas actividades se llevarán a cabo durante este segundo semestre y en la siguiente vigencia.</t>
  </si>
  <si>
    <t>Se realizó verificación de evidencias realizadas a la fecha para fortalecer aquellas acciones que en la vigencia 2020 no tuvieron mayores avances.</t>
  </si>
  <si>
    <t>Actividad programada para el mes de junio</t>
  </si>
  <si>
    <t>Se valida el seguimiento y la evidencia aportada: archivo preparación FURAG, al ser coincidentes se aprueba el seguimiento.</t>
  </si>
  <si>
    <t xml:space="preserve">Se valida ejecución de la actividad con documento excel sobre preparación de FURAG 2021 del CIAF (Respuestas, evidencias y enlaces de consulta).  </t>
  </si>
  <si>
    <t>Sin meta programada para el periodo.</t>
  </si>
  <si>
    <t>Seguimiento y Evaluación</t>
  </si>
  <si>
    <t>Informes de auditorias</t>
  </si>
  <si>
    <t>Realizar las auditorias Integrales, de Seguimiento y Especiales  a los procesos de la entidad en las Direcciones Territoriales, Sede Central, definidas en el plan anual de auditorias.</t>
  </si>
  <si>
    <t>Informes de Auditorias</t>
  </si>
  <si>
    <t>Informes emitidos en el trimestre/ informes programados en el plan anual de auditorias, para el  trimestre.</t>
  </si>
  <si>
    <t>Se realiza las Auditorias programadas para el I trimestre 2021 (Auditoria de Seguimiento Direcion Territorial Magdalena y GIT Talento Humano)</t>
  </si>
  <si>
    <t>En el segundo trimestre se ejecuto las Auditorias programadas, Avance del informe mes de Mayo e Informe Auditoría Integral Gestión Geográfica mes de junio, Auditoría de Seguimiento (Territoriales Sucre, Norte de Santander, Sede Central - Gestión Catastral, Proceso Gestión Informática y Gestión Financiera)</t>
  </si>
  <si>
    <t xml:space="preserve">En el tercer trimestre se realizaron las auditorías programadas: Auditoría Integrales: Dirección Territorial Nariño, Dirección Territorial Tolima, Subdirección de Agrología, Auditoría Especiales:  Seguimiento Manejo de la situación de emergencia sanitaria, Continuidad de Operaciones durante la pandemia (Circular 10 Vicepresidencia)._x000D_
</t>
  </si>
  <si>
    <t>Se evidencian los informes de auditoria</t>
  </si>
  <si>
    <t>De acuerdo con las evidencias, se observa que durante el tercer trimestre se realizaron las auditorías Integrales: Dirección Territorial Nariño, Dirección Territorial Tolima, Subdirección de Agrología Y Auditorías Especiales:  Seguimiento Manejo de la situación de emergencia sanitaria, Continuidad de Operaciones durante la pandemia</t>
  </si>
  <si>
    <t>Se evidencia la actividad con la  realización de las Auditorias de la Direcion Territorial Magdalena y GIT Talento Humano)</t>
  </si>
  <si>
    <t>Se verifica la realización de las auditorias Integrales, de Seguimiento y Especiales  a los procesos de la entidad en las Direcciones Territoriales, Sede Central, definidas en el plan anual de auditorias.</t>
  </si>
  <si>
    <t>De acuerdo a los soportes entregados, cinco (5) informes de auditoría, Agrología, Nariño, Tolima, Continuidad de Operaciones durante pandemia y Manejo de la situación de emergencia sanitaria, se evidencia el avance reportado.</t>
  </si>
  <si>
    <t>Realizar informes de ley y otros informes ( Ejecutivo Anual, Control Interno Contable. Seguimientos: Plan Anticorrupción y Atención al Ciudadano, PMCGR,  PAA, PES, Plan de fortalecimiento, PLANNER, SNARIV), entre otros.</t>
  </si>
  <si>
    <t>Ejecuta los seguimientos de ley programados en el Plan de Auditorias I trimestre 2021</t>
  </si>
  <si>
    <t>Se ejecuto los 18 seguimientos programados en el Plan Anual de Auditorias.</t>
  </si>
  <si>
    <t>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(PDA), Austeridad del Gasto Público - DANE (Directiva 9 del 2018), Seguimiento Acuerdos Gerentes Públicos, EKOGUI (Decreto 1069 de 2015 y Decreto 2052 de 2014), Seguimiento SNARIV, Seguimiento Plan Anticorrupción y Atención al Ciudadano,Seguimiento Modelo Integrado de Planeación y Gestión.</t>
  </si>
  <si>
    <t>De acuerdo con las evidencias, se observa que 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t>
  </si>
  <si>
    <t>Se evidencia la ejecución de la actividad de los informes de Auditoria con certificados EKOGUI, Plan de Mejoramiento de la Contraloría, Control Interno Contable, Derechos de Autor, FURAG, Informes de Gestión, Radicados y correos entre otros.</t>
  </si>
  <si>
    <t>Se evidencian las actividades programadas para el periodo.</t>
  </si>
  <si>
    <t>De acuerdo a los soportes entregados, 16 informes entre los que se encuentran Sistema de Control Interno, Seguimiento Plan de Mejoramiento de la Contraloría General de la República, Peticiones, Quejas, Reclamos, Denuncias y Sugerencias,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 se evidencia el avance reportado.</t>
  </si>
  <si>
    <t>Actividades de fomento de la cultura de autocontrol y  autoevaluación</t>
  </si>
  <si>
    <t>Realizar actividades para el fomento de la cultura de autocontrol y autoevaluación.</t>
  </si>
  <si>
    <t>Informe de actividades</t>
  </si>
  <si>
    <t>Número de  Actividades de fomento autocontrol realizadas</t>
  </si>
  <si>
    <t>Se ejecuta actividad programada para el primer trimestre 2021</t>
  </si>
  <si>
    <t>Se cumplio con el Seguimiento de la cultura de autocontrol y eutoevaluación mediante la publicación de las Piezas en los medios de comunicación</t>
  </si>
  <si>
    <t>La Oficina de Control Interno solicitó la publicación de las piezas de comunicación que fomentan la cultura de autocontrol y autoevaluación.</t>
  </si>
  <si>
    <t>La actuvidad cuenta con la evidencia</t>
  </si>
  <si>
    <t xml:space="preserve">De acuerdo con las evidencias, se observa que el 6 de octubre la Oficina de Control Interno solicitó la publicación de las piezas de comunicación que fomentan la cultura de autocontrol y autoevaluación._x000D_
</t>
  </si>
  <si>
    <t>La actividad se valida con el envío de archivos a la Oficina de Comunicaciones y Mercadeo   y su publicación en el correo institucional.</t>
  </si>
  <si>
    <t>Se constató cumplimiento del seguimiento de la cultura de autocontrol y eutoevaluación a través de la publicación de las Piezas en los medios de comunicación.</t>
  </si>
  <si>
    <t>De acuerdo a los soportes entregados, solicitud y pieza grafica de fomento del autocontrol, se evidencia el avance reportado.</t>
  </si>
  <si>
    <t>Informe de revisión</t>
  </si>
  <si>
    <t>Número de revisiones de la información documentada del proceso</t>
  </si>
  <si>
    <t>Para este trimestre no se programa esta actividad</t>
  </si>
  <si>
    <t>Para este trimestre no se tiene programada esta actividad, se está programando para el último trimestre de la vigencia.</t>
  </si>
  <si>
    <t>De acuerdo con reunioes realizadas con la Oficina Asesora de planeación el 24 de septiembre se establece cronograma para lactualización de la información documentada del proceso de seguimiento y evaluación institucional, y el 30 de septiembre se aprueba la caracterización del proceso.</t>
  </si>
  <si>
    <t>Por instrucciones del la OAP la actividad se reprogramo para el tercer y cuarto trimestre</t>
  </si>
  <si>
    <t xml:space="preserve">De acuerdo con las evidencias, se observa que el 24 de septiembre se establece cronograma para la actualización de la información documentada del proceso de Seguimiento y evaluación, y el 30 de septiembre se aprueba la caracterización del proceso._x000D_
</t>
  </si>
  <si>
    <t>La actividad no se encuentra programada para el trimestre.</t>
  </si>
  <si>
    <t>De acuerdo a los soportes entregados, cronograma de actualización documentación del proceso y aprobación de la caracterización , se evidencia el avance reportado.</t>
  </si>
  <si>
    <t>Realizar el seguimiento de las actividades contempladas en el Plan Anticorrupción del proceso</t>
  </si>
  <si>
    <t>Informe de Seguimiento</t>
  </si>
  <si>
    <t>Avence en la actualización, implementación y seguimiento de las actividades de MIPG</t>
  </si>
  <si>
    <t>Se realiza seguimiento programado para el primer trimestre 2021</t>
  </si>
  <si>
    <t>Se cumple Seguimiento Plan Anticorrupción y Atención al Ciudadano I Trimestre mediante correo del 13 de mayo del 2021</t>
  </si>
  <si>
    <t>La oficina de Control Interno realiza envío de seguimiento del segundo trimestre del Plan Anticorrupción y Atención al Ciudadano mediante correo electrónico de fecha 08 de septiembre, asi mismo se realiza pubicación del seguimiento en la página web https://www.igac.gov.co/es/transparencia-y-acceso-a-la-informacion-publica/plan-anticorrupcion-y-de-atencion-al-ciudadano.</t>
  </si>
  <si>
    <t>De acuerdo con las evidencias, se observa que durante el tercer trimestre la Oficina de Control Interno  remitió el seguimiento de las actividades contempladas en el Plan Anticorrupción del proceso y se realizó la publicación en la web</t>
  </si>
  <si>
    <t>Se constata la realización de la actividad durante el trimestre programado.</t>
  </si>
  <si>
    <t>Se evidenció cumplimiento con el Seguimiento Plan Anticorrupción y Atención al Ciudadano I Trimestre ( correo mayo del 2021).</t>
  </si>
  <si>
    <t>De acuerdo a los soportes entregados, seguimiento al plan anticorrupción, se evidencia el avance reportado.</t>
  </si>
  <si>
    <t>Revisiones ejecutadas / revisiones programadas</t>
  </si>
  <si>
    <t xml:space="preserve">No se programo seguimiento para esta actividad en el II trimestre </t>
  </si>
  <si>
    <t>Esta actividad se encuentra programada para realizarse en el cuarto trimestre.</t>
  </si>
  <si>
    <t>Si meta asignada en el periodo.</t>
  </si>
  <si>
    <t>Numero Documento</t>
  </si>
  <si>
    <t>Fecha de Registro</t>
  </si>
  <si>
    <t>Fecha de Creacion</t>
  </si>
  <si>
    <t>Tipo de CDP</t>
  </si>
  <si>
    <t>Estado</t>
  </si>
  <si>
    <t>Dependencia Descripcion</t>
  </si>
  <si>
    <t>Rubro</t>
  </si>
  <si>
    <t>Descripcion</t>
  </si>
  <si>
    <t>Fuente</t>
  </si>
  <si>
    <t>Sit</t>
  </si>
  <si>
    <t>Valor Inicial</t>
  </si>
  <si>
    <t>Valor Operaciones</t>
  </si>
  <si>
    <t>Valor Actual</t>
  </si>
  <si>
    <t>Saldo por Comprometer</t>
  </si>
  <si>
    <t>Objeto</t>
  </si>
  <si>
    <t>Solicitud CDP</t>
  </si>
  <si>
    <t>Cuentas por Pagar</t>
  </si>
  <si>
    <t>Ordenes de Pago</t>
  </si>
  <si>
    <t>Reintegros</t>
  </si>
  <si>
    <t>Tipo de gasto</t>
  </si>
  <si>
    <t>Fuente dependencia</t>
  </si>
  <si>
    <t>4521</t>
  </si>
  <si>
    <t>2021-01-08 00:00:00</t>
  </si>
  <si>
    <t>2021-01-08 11:33:00</t>
  </si>
  <si>
    <t>Con Compromiso</t>
  </si>
  <si>
    <t>0200</t>
  </si>
  <si>
    <t>Sede Central</t>
  </si>
  <si>
    <t>OTROS RECURSOS DEL TESORO</t>
  </si>
  <si>
    <t>Prestación de servicios para la transmisión de datos, voz, video y acceso a internet a nivel nacional -VIGENCIAS FUTURAS</t>
  </si>
  <si>
    <t>4621</t>
  </si>
  <si>
    <t>2221, 33021</t>
  </si>
  <si>
    <t>261721</t>
  </si>
  <si>
    <t>362621, 574721, 575021</t>
  </si>
  <si>
    <t>215240121, 215254321, 216192721, 216195921, 220424521</t>
  </si>
  <si>
    <t>-0</t>
  </si>
  <si>
    <t>SECRETARIA GENERAL</t>
  </si>
  <si>
    <t>0500</t>
  </si>
  <si>
    <t>INGRESOS CORRIENTES</t>
  </si>
  <si>
    <t>CATASTRO ACTUALIZACION</t>
  </si>
  <si>
    <t>2021-01-08 19:07:00</t>
  </si>
  <si>
    <t>Generado</t>
  </si>
  <si>
    <t>0160</t>
  </si>
  <si>
    <t>Prestación de servicios profesionales para la programación, control y seguimiento del presupuesto de ingresos de la Entidad.</t>
  </si>
  <si>
    <t>5521</t>
  </si>
  <si>
    <t>MERCADEO</t>
  </si>
  <si>
    <t>4721</t>
  </si>
  <si>
    <t>2021-01-08 19:09:00</t>
  </si>
  <si>
    <t>Prestación de servicios personales para organizar y desarrollar las ferias, congresos, convenciones, conferencias y/o eventos tanto virtuales como presenciales requeridos por la entidad</t>
  </si>
  <si>
    <t>20921</t>
  </si>
  <si>
    <t>93021</t>
  </si>
  <si>
    <t>171421, 187221, 295521, 342521, 412721, 482621, 553021</t>
  </si>
  <si>
    <t>43291121, 58636821, 87717721, 112785321, 143011421, 174722221, 209919521</t>
  </si>
  <si>
    <t>4821</t>
  </si>
  <si>
    <t>2021-01-08 19:10:00</t>
  </si>
  <si>
    <t>Prestación de servicios profesionales para la diagramación, desarrollo, concepto gráfico, e ilustración de piezas de comunicación externa contempladas en el plan de comunicaciones de la entidad.</t>
  </si>
  <si>
    <t>21021</t>
  </si>
  <si>
    <t>75421</t>
  </si>
  <si>
    <t>153321, 166821, 188621, 280021, 343021, 410421, 475721, 553221</t>
  </si>
  <si>
    <t>34434921, 58638421, 83418421, 112825221, 141689421, 170365921, 210114521</t>
  </si>
  <si>
    <t>4921</t>
  </si>
  <si>
    <t>2021-01-08 19:12:00</t>
  </si>
  <si>
    <t>:
Solicitud de Certificado de Disponibilidad Presupuestal – Comprobante Usuario Solicitante: MHmlasso MARIO ALEJANDRO LASSO LEDESMA
Unidad ó Subunidad Ejecutora
Solicitante:
04-03-00-000 IGAC - GESTION GENERAL
Fecha y Hora Sistema: 2021-01-08-3:31 p.</t>
  </si>
  <si>
    <t>22621</t>
  </si>
  <si>
    <t>85921</t>
  </si>
  <si>
    <t>166021, 187521, 281721, 341821, 451121, 492321, 528921, 552921</t>
  </si>
  <si>
    <t>41188121, 58637121, 83431021, 112514721, 151993921, 176949821, 187312121, 209912621</t>
  </si>
  <si>
    <t>5021</t>
  </si>
  <si>
    <t>2021-01-08 19:14:00</t>
  </si>
  <si>
    <t>Prestación de servicios profesionales para desarrollar y ejecutar la estrategia de comunicaciones internas de la entidad, así como hacer control y seguimiento a los planes y estrategias del proceso de comunicaciones garantizando el
fortalecimiento de</t>
  </si>
  <si>
    <t>22721</t>
  </si>
  <si>
    <t>78121</t>
  </si>
  <si>
    <t>155721, 194621, 295221, 342921, 412321, 513221, 561421</t>
  </si>
  <si>
    <t>37169521, 61034021, 87716921, 112821921, 142392621, 182401721, 211723421</t>
  </si>
  <si>
    <t>5121</t>
  </si>
  <si>
    <t>2021-01-08 19:16:00</t>
  </si>
  <si>
    <t>Prestación de servicios profesionales para la realización y registro de productos audiovisuales en las actividades y eventos del IGAC.</t>
  </si>
  <si>
    <t>26221</t>
  </si>
  <si>
    <t>81621</t>
  </si>
  <si>
    <t>159921, 188821, 294321, 342421, 413421, 482521, 554821</t>
  </si>
  <si>
    <t>40732121, 58639321, 87714721, 112781621, 143040121, 174679421, 210156021</t>
  </si>
  <si>
    <t>5221</t>
  </si>
  <si>
    <t>2021-01-08 19:17:00</t>
  </si>
  <si>
    <t>Prestación de servicios profesionales para diagramar y producir las piezas de comunicación interna contempladas en el plan de comunicaciones de la entidad</t>
  </si>
  <si>
    <t>22521</t>
  </si>
  <si>
    <t>83721</t>
  </si>
  <si>
    <t>161421, 196321, 294821, 346821, 422621, 481321, 555821</t>
  </si>
  <si>
    <t>41113521, 61383821, 87716321, 114576821, 144915621, 173273121, 210293021</t>
  </si>
  <si>
    <t>5321</t>
  </si>
  <si>
    <t>2021-01-08 19:19:00</t>
  </si>
  <si>
    <t>Prestación de servicios profesionales para la permanente actualización de contenidos e información en la página web institucional, redacción y divulgación de las estrategias de comunicación interna y externa.</t>
  </si>
  <si>
    <t>5421</t>
  </si>
  <si>
    <t>22821</t>
  </si>
  <si>
    <t>77821</t>
  </si>
  <si>
    <t>155421, 188721, 280821, 343421, 410621, 497921, 555921</t>
  </si>
  <si>
    <t>36947321, 58639121, 84816721, 114355021, 141871621, 177659521, 210301321</t>
  </si>
  <si>
    <t>2021-01-08 19:20:00</t>
  </si>
  <si>
    <t>Prestación de servicios profesionales para gestionar la etapa preparatoria de las solicitudes de bienes, servicios y obras públicas incluyendo la proyección de estudios de mercado, condiciones de contratación y análisis del sector, así
como registro,</t>
  </si>
  <si>
    <t>5621</t>
  </si>
  <si>
    <t>20621</t>
  </si>
  <si>
    <t>104121</t>
  </si>
  <si>
    <t>180521, 192121, 280721, 346621, 412621, 478521, 555521</t>
  </si>
  <si>
    <t>51994421, 60939521, 84815121, 114581621, 143006921, 171800021, 210200721</t>
  </si>
  <si>
    <t>6321</t>
  </si>
  <si>
    <t>2021-01-12 00:00:00</t>
  </si>
  <si>
    <t>2021-01-12 09:10:00</t>
  </si>
  <si>
    <t>0300</t>
  </si>
  <si>
    <t>Exploración de estaciones de funcionamiento continuo GNSS de la red MAGNA-ECO (2 CORS)</t>
  </si>
  <si>
    <t>6121</t>
  </si>
  <si>
    <t>5421, 6421, 9821</t>
  </si>
  <si>
    <t>421, 1821, 3521</t>
  </si>
  <si>
    <t>421, 1821, 3221</t>
  </si>
  <si>
    <t>1321421, 1441521, 3276121</t>
  </si>
  <si>
    <t>621</t>
  </si>
  <si>
    <t>CARTOGRAFIA</t>
  </si>
  <si>
    <t>6421</t>
  </si>
  <si>
    <t>2021-01-12 09:12:00</t>
  </si>
  <si>
    <t>REALIZAR FOTOCONTROL Y PUNTOS DE VERIFICACÓN PARA ELABORACIONDE CARTOGRAFÍA VECTORIAL RURAL EN LOS DEPARTAMENTOS DE CESAR, BOLIVAR Y MAGDALENA</t>
  </si>
  <si>
    <t>6021</t>
  </si>
  <si>
    <t>5521, 5921, 6021, 6121</t>
  </si>
  <si>
    <t>521, 1021, 1121, 1221</t>
  </si>
  <si>
    <t>621, 1021, 1121, 1221</t>
  </si>
  <si>
    <t>1321921, 1432121, 1433121, 1435021</t>
  </si>
  <si>
    <t>1121, 1221, 1321</t>
  </si>
  <si>
    <t>6521</t>
  </si>
  <si>
    <t>2021-01-12 09:14:00</t>
  </si>
  <si>
    <t>REALIZAR FOTOCONTROL Y PUNTOS DE VERIFICACÓN PARA ELABORACIONDE CARTOGRAFÍA VECTORIAL RURAL EN EL DEPARTAMENTO DE CAQUETA Y CAUCA</t>
  </si>
  <si>
    <t>5821</t>
  </si>
  <si>
    <t>5721, 6821, 6921, 7021</t>
  </si>
  <si>
    <t>721, 1421, 1521, 1621</t>
  </si>
  <si>
    <t>921, 1421, 1521, 1621</t>
  </si>
  <si>
    <t>1322721, 1437621, 1438521, 1440921</t>
  </si>
  <si>
    <t>721, 821, 921</t>
  </si>
  <si>
    <t>6621</t>
  </si>
  <si>
    <t>2021-01-12 09:16:00</t>
  </si>
  <si>
    <t>Construcción de cerramiento y mantenimiento de la estacion de funcionamiento continúo GNSS de la red MAGNA-ECO (1 CORS) en Socha (Boyacá).</t>
  </si>
  <si>
    <t>5821, 6321</t>
  </si>
  <si>
    <t>321, 1721</t>
  </si>
  <si>
    <t>1320521, 1441121</t>
  </si>
  <si>
    <t>521</t>
  </si>
  <si>
    <t>6721</t>
  </si>
  <si>
    <t>2021-01-12 09:25:00</t>
  </si>
  <si>
    <t>REALIZAR FOTOCONTROL Y PUNTOS DE VERIFICACÓN PARA ELABORACIONDE CARTOGRAFÍA VECTORIAL RURAL EN EL DEPARTAMENTO DE CAUCA Y NARIÑO</t>
  </si>
  <si>
    <t>5921</t>
  </si>
  <si>
    <t>5621, 6521, 6621</t>
  </si>
  <si>
    <t>621, 1921, 2021</t>
  </si>
  <si>
    <t>821, 1921, 2021</t>
  </si>
  <si>
    <t>1322421, 1448721, 1450221</t>
  </si>
  <si>
    <t>1021</t>
  </si>
  <si>
    <t>6821</t>
  </si>
  <si>
    <t>2021-01-12 12:26:00</t>
  </si>
  <si>
    <t>REALIZAR TRABAJOS DE AEROFOTOGRAFIA CON AERONAVE NO TRIPULADA TIPO DRON EN LOS MUNICIPIOS DE SAN ANDRÉS DE TUMACO (NARIÑO) Y SANTANDER DE QUILICHAO (CAUCA)</t>
  </si>
  <si>
    <t>5721</t>
  </si>
  <si>
    <t>6221, 6721</t>
  </si>
  <si>
    <t>1321, 2121</t>
  </si>
  <si>
    <t>1437221, 1450621</t>
  </si>
  <si>
    <t>6921</t>
  </si>
  <si>
    <t>2021-01-12 13:35:00</t>
  </si>
  <si>
    <t>0140</t>
  </si>
  <si>
    <t>Prestación de servicios profesionales para realizar actividades de gestión requerida en el desarrollo del proyecto de inversión y actividades a cargo de la jefatura de la oficina CIAF.</t>
  </si>
  <si>
    <t>8521</t>
  </si>
  <si>
    <t>10421</t>
  </si>
  <si>
    <t>83521</t>
  </si>
  <si>
    <t>161221, 170621, 259721, 318721, 383321, 447421, 526821, 533321</t>
  </si>
  <si>
    <t>40881321, 42692121, 70415021, 95603021, 126834521, 150033321, 187310021, 192690821</t>
  </si>
  <si>
    <t>CIAF</t>
  </si>
  <si>
    <t>7021</t>
  </si>
  <si>
    <t>2021-01-12 13:36:00</t>
  </si>
  <si>
    <t>Prestación de servicios profesionales especializados en la planeación estratégica y ejecución de los proyectos de la oficina CIAF</t>
  </si>
  <si>
    <t>8421</t>
  </si>
  <si>
    <t>9521</t>
  </si>
  <si>
    <t>93421</t>
  </si>
  <si>
    <t>172721, 173121, 265521, 327021</t>
  </si>
  <si>
    <t>44126921, 44335621, 71633721, 99221921</t>
  </si>
  <si>
    <t>7121</t>
  </si>
  <si>
    <t>2021-01-12 13:37:00</t>
  </si>
  <si>
    <t>Prestación de servicios profesionales para formular, desarrollar y controlar proyectos relacionados con desarrollo de aplicaciones de tecnologías de información geográfica a cargo de la oficina CIAF.</t>
  </si>
  <si>
    <t>8621</t>
  </si>
  <si>
    <t>9721</t>
  </si>
  <si>
    <t>96321</t>
  </si>
  <si>
    <t>174121, 182021, 258921, 385121, 393421, 453521, 533221</t>
  </si>
  <si>
    <t>44471821, 53154321, 70939821, 127042521, 130365021, 152509621, 192689021</t>
  </si>
  <si>
    <t>7221</t>
  </si>
  <si>
    <t>2021-01-12 13:39:00</t>
  </si>
  <si>
    <t>Prestación de servicios profesionales para realizar la verificación, control, seguimiento y gestión de los proyectos de tecnologías de la información geográfica a cargo de la oficina CIAF</t>
  </si>
  <si>
    <t>8321</t>
  </si>
  <si>
    <t>9621</t>
  </si>
  <si>
    <t>88521</t>
  </si>
  <si>
    <t>167221, 168721, 261321, 303521, 381021, 457121, 528221, 604521</t>
  </si>
  <si>
    <t>41176121, 42517821, 70525021, 90750721, 124882021, 157480921, 187311421, 226214521</t>
  </si>
  <si>
    <t>7321</t>
  </si>
  <si>
    <t>2021-01-12 14:00:00</t>
  </si>
  <si>
    <t>Prestación de servicios profesionales para apoyar la formulación, actualización, control, seguimiento y programación financiera y presupuestal  de los proyectos de inversión del IGAC y la elaboración de los informes de gestión, en el marco del Modelo</t>
  </si>
  <si>
    <t>21921, 22021, 22121, 22921</t>
  </si>
  <si>
    <t>88121, 89421, 92521, 92721</t>
  </si>
  <si>
    <t>166121, 167721, 170721, 171121, 241121, 253421, 253621, 253921, 299321, 301921, 307721, 311521, 345821, 357021, 364721, 367921, 441121, 444321, 450521, 459221, 504921, 516121, 518121, 520221, 552121, 582621, 582921, 584221</t>
  </si>
  <si>
    <t>41190821, 41200321, 42713021, 43031121, 64444621, 69343021, 69358821, 69366321, 89057921, 90546721, 92623721, 92811821, 114442421, 117327321, 120567221, 121250821, 148327521, 149814821, 151986421, 157660021, 179773521, 183417821, 184179321, 184877721, 209505221, 219140821, 219166221, 219212821</t>
  </si>
  <si>
    <t>7421</t>
  </si>
  <si>
    <t>2021-01-12 14:02:00</t>
  </si>
  <si>
    <t>Prestación de servicios profesionales para apoyar la implementación del Modelo Integrado de Planeación y Gestión en el Instituto, con énfasis en la actualización documental.</t>
  </si>
  <si>
    <t>26321</t>
  </si>
  <si>
    <t>88721</t>
  </si>
  <si>
    <t>166921, 262021, 305521, 362721, 444421, 506121, 585821</t>
  </si>
  <si>
    <t>41007121, 70940221, 91013021, 118873521, 149820121, 180834521, 219756621</t>
  </si>
  <si>
    <t>7521</t>
  </si>
  <si>
    <t>2021-01-12 14:03:00</t>
  </si>
  <si>
    <t>Prestación de servicios profesionales para apoyar el proceso de direccionamiento estratégico y planeación, para apoyar la revisión y ajuste del Sistema Integrado de Gestión, así como realizar acciones tendientes al cumplimiento del plan para su imple</t>
  </si>
  <si>
    <t>21721</t>
  </si>
  <si>
    <t>81921</t>
  </si>
  <si>
    <t>159421, 199421, 322421, 389721, 459121, 522521, 581121</t>
  </si>
  <si>
    <t>41155821, 62678221, 98369821, 127422521, 157658221, 187305821, 219025421</t>
  </si>
  <si>
    <t>7621</t>
  </si>
  <si>
    <t>2021-01-12 14:05:00</t>
  </si>
  <si>
    <t>Prestación de servicios profesionales para apoyar el proceso de direccionamiento estratégico y planeación, por medio de la gestión de procesos de parametrización administración manejo y montaje de bases de datos.</t>
  </si>
  <si>
    <t>21821</t>
  </si>
  <si>
    <t>74221</t>
  </si>
  <si>
    <t>149821, 241221, 301821, 347621, 413621, 505221, 551821</t>
  </si>
  <si>
    <t>34437421, 64488321, 90080021, 114927021, 143040821, 179836321, 209481921</t>
  </si>
  <si>
    <t>7721</t>
  </si>
  <si>
    <t>2021-01-12 14:07:00</t>
  </si>
  <si>
    <t>Prestar servicios profesionales a la Oficina Asesora de Planeación para apoyar la implementación del Modelo Integrado de Planeación y Gestión (MIPG) en la entidad y realizar las acciones tendientes al cumplimiento de los requisitos, promoción y divul</t>
  </si>
  <si>
    <t>24321</t>
  </si>
  <si>
    <t>77621</t>
  </si>
  <si>
    <t>155321, 248521, 303821, 383621, 458821, 527221, 582521</t>
  </si>
  <si>
    <t>40629621, 67337621, 90797821, 126838421, 157652321, 187310421, 219137421</t>
  </si>
  <si>
    <t>7821</t>
  </si>
  <si>
    <t>2021-01-12 14:09:00</t>
  </si>
  <si>
    <t>Prestación de servicios profesionales para apoyar el proceso de direccionamiento estratégico y planeación, fortalecimiento del Modelo Integrado de Planeación y Gestión y apoyo en lo referente a cooperación internacional y los lineamientos nacionales</t>
  </si>
  <si>
    <t>39321</t>
  </si>
  <si>
    <t>135021</t>
  </si>
  <si>
    <t>246321, 264121, 310021, 385521, 458721, 516721, 552821</t>
  </si>
  <si>
    <t>67086321, 70862021, 92599421, 127055521, 157651721, 184245721, 209911621</t>
  </si>
  <si>
    <t>7921</t>
  </si>
  <si>
    <t>2021-01-12 14:10:00</t>
  </si>
  <si>
    <t>Prestación de servicios profesionales para apoyar la formulación, actualización y seguimiento físico y financiero de los planes, programas y proyectos de los procesos asignados en el marco del Modelo Integrado de Planeación y Gestión.</t>
  </si>
  <si>
    <t>22221, 22321, 22421</t>
  </si>
  <si>
    <t>74121, 74321, 78421</t>
  </si>
  <si>
    <t>149721, 152321, 157321, 241021, 246421, 247221, 298021, 300421, 305621, 345121, 346521, 347721, 411921, 439821, 444821, 498721, 505021, 513921, 552621, 554421, 556021</t>
  </si>
  <si>
    <t>37120721, 37854621, 40641721, 63933021, 67088121, 67132021, 89018721, 89652321, 91013921, 114573621, 114929321, 120568521, 142389021, 148215821, 149903521, 177776821, 179777821, 182462521, 209903221, 210204121, 210315321</t>
  </si>
  <si>
    <t>8021</t>
  </si>
  <si>
    <t>2021-01-12 14:12:00</t>
  </si>
  <si>
    <t>Prestación de servicios profesionales para realizar las actividades del sistema de gestión ambiental del instituto en el marco del modelo de planeación y gestión vigente para la nación</t>
  </si>
  <si>
    <t>20021</t>
  </si>
  <si>
    <t>83821</t>
  </si>
  <si>
    <t>161521, 262521, 302121, 361021, 449821, 521721, 554521</t>
  </si>
  <si>
    <t>40892121, 70769421, 90548421, 117964521, 151896121, 185201921, 210132121</t>
  </si>
  <si>
    <t>8121</t>
  </si>
  <si>
    <t>2021-01-12 15:47:00</t>
  </si>
  <si>
    <t>VIATICOS - OFICINA DE INFORMÁTICA</t>
  </si>
  <si>
    <t>8221</t>
  </si>
  <si>
    <t>7821, 7921, 8721, 10321, 12921, 117521, 127421, 127521, 129821, 131021, 131521, 134921</t>
  </si>
  <si>
    <t>2521, 2621, 2821, 3621, 5221, 380721, 442321, 442421, 452321, 455121, 455621, 490321</t>
  </si>
  <si>
    <t>2421, 2521, 2721, 3321, 47721, 477421, 537121, 537221, 544821, 548021, 548121, 579821</t>
  </si>
  <si>
    <t>1468221, 1471321, 2136121, 4502721, 7082321, 171536721, 195866121, 195866521, 204869221, 207797321, 208040321, 218079221</t>
  </si>
  <si>
    <t>21321, 21521</t>
  </si>
  <si>
    <t>8821</t>
  </si>
  <si>
    <t>2021-01-14 00:00:00</t>
  </si>
  <si>
    <t>2021-01-14 16:44:00</t>
  </si>
  <si>
    <t>Prestación de servicios personales para la organización de los archivos de gestión y archivo central, de acuerdo a las directrices de la entidad y las normas del Archivo General de la Nación.</t>
  </si>
  <si>
    <t>13621</t>
  </si>
  <si>
    <t>12521, 12621, 12721</t>
  </si>
  <si>
    <t>83221, 89221, 89321</t>
  </si>
  <si>
    <t>160921, 167521, 167621, 194721, 198821, 198921, 295621, 295721, 296921, 354021, 354821, 384221, 420221, 420421, 422721, 485721, 486221, 488821, 561221, 561321, 562421</t>
  </si>
  <si>
    <t>40748321, 41009321, 41434421, 61034921, 62521021, 62524921, 87717821, 87717921, 88165621, 116011921, 116670421, 126845621, 144402221, 144410421, 144917121, 174776421, 174781221, 176131221, 211714721, 211771121, 212054421</t>
  </si>
  <si>
    <t>8921</t>
  </si>
  <si>
    <t>2021-01-14 16:46:00</t>
  </si>
  <si>
    <t>Prestación de servicios personales para el acompañamiento y seguimiento de las actividades del procesos de gestión documental de la entidad de acuerdo a las normas vigentes.</t>
  </si>
  <si>
    <t>13521</t>
  </si>
  <si>
    <t>82821</t>
  </si>
  <si>
    <t>161321, 194921, 295821, 354921, 428221, 491521, 582821</t>
  </si>
  <si>
    <t>40890921, 61038021, 87718021, 116680321, 145921821, 176443221, 219155721</t>
  </si>
  <si>
    <t>9021</t>
  </si>
  <si>
    <t>2021-01-14 17:18:00</t>
  </si>
  <si>
    <t>Anulado</t>
  </si>
  <si>
    <t>Prestación de servicios para realizar actividades que promuevan la gestión y disposición de los datos geográficos, cartográficos y geodésicos.</t>
  </si>
  <si>
    <t>8721</t>
  </si>
  <si>
    <t>9121</t>
  </si>
  <si>
    <t>2021-01-14 17:20:00</t>
  </si>
  <si>
    <t>Prestación de servicios para apoyar la actualización de los procesos de la Subdirección de Geografía y Cartografía</t>
  </si>
  <si>
    <t>9221</t>
  </si>
  <si>
    <t>2021-01-14 17:21:00</t>
  </si>
  <si>
    <t>Prestación de servicios para la organización, administración y disposición de los productos cartográficos, geográficos y geodésicos de la subdirección de geografía y cartografía.</t>
  </si>
  <si>
    <t>9321</t>
  </si>
  <si>
    <t>2021-01-14 17:24:00</t>
  </si>
  <si>
    <t>Prestación de servicios profesionales para el acompañamiento y seguimiento a la ejecución de los proyectos y procesos de la Subdirección de Geografía y Cartografía</t>
  </si>
  <si>
    <t>9421</t>
  </si>
  <si>
    <t>2021-01-14 17:25:00</t>
  </si>
  <si>
    <t>Prestación de servicios para realizar la asignación , seguimiento y control de calidad de los procesos de producción cartográfica, de conformidad con las especificaciones técnicas y rendimientos establecidos.</t>
  </si>
  <si>
    <t>2021-01-14 17:26:00</t>
  </si>
  <si>
    <t>Prestación de servicios para realizar la edición, estructuración e integración de la cartografía básica, de conformidad con las especificaciones técnicas establecidas</t>
  </si>
  <si>
    <t>2021-01-14 17:36:00</t>
  </si>
  <si>
    <t>Prestación de servicios para realizar el proceso de aerotriangulación, de conformidad con las especificaciones técnicas y rendimientos establecidos</t>
  </si>
  <si>
    <t>2021-01-14 17:41:00</t>
  </si>
  <si>
    <t>Prestación de servicios para gestionar, organizar y procesar información geográfica requerida para los estudios e investigaciones asignadas</t>
  </si>
  <si>
    <t>13721</t>
  </si>
  <si>
    <t>54221, 54921</t>
  </si>
  <si>
    <t>144521, 160321</t>
  </si>
  <si>
    <t>257521, 268721, 286221, 315421, 345521, 347221, 405421, 407821, 499721, 508421, 553421, 553521</t>
  </si>
  <si>
    <t>70408321, 75606721, 85597521, 94349021, 114424721, 114890021, 139723521, 140826421, 177862521, 181505821, 210118421, 210118821</t>
  </si>
  <si>
    <t>9821</t>
  </si>
  <si>
    <t>2021-01-14 17:42:00</t>
  </si>
  <si>
    <t>Prestación de servicios para analizar y desarrollar el componente temático de los estudios y/o investigaciones geográficas asignadas, de conformidad con la metodología</t>
  </si>
  <si>
    <t>13821</t>
  </si>
  <si>
    <t>48721, 48821, 48921, 49021</t>
  </si>
  <si>
    <t>135621, 137721, 145021, 160421</t>
  </si>
  <si>
    <t>247121, 247621, 258121, 268821, 311721, 311821, 317721, 317821, 348921, 349121, 352821, 358121, 439321, 441321, 441921, 446621, 482821, 482921, 487621, 487821, 549621, 549721, 551321, 554621</t>
  </si>
  <si>
    <t>67122821, 67155921, 70411421, 75621121, 92821821, 92823121, 95523621, 95630721, 115485421, 115488321, 115992421, 117466621, 147846921, 148330721, 148353221, 150008721, 174725321, 174731321, 175399121, 175467421, 209315521, 209319821, 209425321, 210147921</t>
  </si>
  <si>
    <t>9921</t>
  </si>
  <si>
    <t>2021-01-14 17:49:00</t>
  </si>
  <si>
    <t>Prestación de servicios para realizar de apoyo a la gestión administrativa de los procesos y proyectos misionales de la Subdirección de Geografía y Cartografía</t>
  </si>
  <si>
    <t>13921</t>
  </si>
  <si>
    <t>10021</t>
  </si>
  <si>
    <t>2021-01-14 17:51:00</t>
  </si>
  <si>
    <t>Prestación de servicios para el control y seguimiento de las actividades de fronteras y límites de entidades territoriales</t>
  </si>
  <si>
    <t>14021</t>
  </si>
  <si>
    <t>10121</t>
  </si>
  <si>
    <t>2021-01-14 17:52:00</t>
  </si>
  <si>
    <t>Prestación de servicios para analizar, consolidar e integrar los documentos técnicos de los estudios e investigaciones geográficas, de conformidad con la metodología establecida</t>
  </si>
  <si>
    <t>14121</t>
  </si>
  <si>
    <t>54321, 54421, 54521</t>
  </si>
  <si>
    <t>156421, 160021, 160121</t>
  </si>
  <si>
    <t>268521, 268621, 269121, 310721, 318521, 320421, 341021, 341221, 341621, 423221, 429921, 430721, 487421, 489921, 530721, 541621, 560021, 560821, 593521</t>
  </si>
  <si>
    <t>75427321, 75433421, 75721021, 92605421, 95612721, 96626721, 112501421, 112509221, 112510421, 144939621, 146553121, 146593721, 175395721, 176265821, 188286321, 200022521, 211376621, 211491021, 222213921</t>
  </si>
  <si>
    <t>10221</t>
  </si>
  <si>
    <t>2021-01-14 17:53:00</t>
  </si>
  <si>
    <t>Prestación de servicios profesionales para gestión de proyectos y atención a los requerimientos de la cancillería, en el marco de la demarcación de las fronteras del país</t>
  </si>
  <si>
    <t>14221</t>
  </si>
  <si>
    <t>23721</t>
  </si>
  <si>
    <t>83921</t>
  </si>
  <si>
    <t>161621, 242021, 297421, 367721, 425521, 502021, 588121</t>
  </si>
  <si>
    <t>40893521, 65481921, 88169621, 120822421, 145825821, 179449721, 220743321</t>
  </si>
  <si>
    <t>10321</t>
  </si>
  <si>
    <t>2021-01-14 17:57:00</t>
  </si>
  <si>
    <t>Prestación de servicios profesionales para la gestión, análisis y respuesta oportuna asociada con los procesos y proyectos de la Subdirección</t>
  </si>
  <si>
    <t>14821</t>
  </si>
  <si>
    <t>2021-01-14 17:58:00</t>
  </si>
  <si>
    <t>Prestación de servicios para apoyar la implementación de métodos estadísticos en la subdirección y generación de nuevos productos.</t>
  </si>
  <si>
    <t>14921</t>
  </si>
  <si>
    <t>12321</t>
  </si>
  <si>
    <t>133421</t>
  </si>
  <si>
    <t>244821, 244921, 319821, 356021, 418921, 480221, 556421</t>
  </si>
  <si>
    <t>65965321, 65990621, 96371221, 117271321, 144387221, 173237621, 210800121</t>
  </si>
  <si>
    <t>10521</t>
  </si>
  <si>
    <t>2021-01-14 18:00:00</t>
  </si>
  <si>
    <t>Prestación de servicios para la gestión e integración de productos y aplicaciones de la subdirección de geografía y cartografía</t>
  </si>
  <si>
    <t>15121</t>
  </si>
  <si>
    <t>12221</t>
  </si>
  <si>
    <t>96121</t>
  </si>
  <si>
    <t>173921, 245321, 298821, 357521, 422321, 482321, 563721</t>
  </si>
  <si>
    <t>44434021, 66131121, 66171521, 89037721, 117439421, 144691921, 174654521, 212771721</t>
  </si>
  <si>
    <t>10621</t>
  </si>
  <si>
    <t>2021-01-14 18:01:00</t>
  </si>
  <si>
    <t>Prestación de servicios para el fortalecimiento de los productos y servicios de información geográfica, cartográfica y geodésica, promoviendo su descubrimiento y uso</t>
  </si>
  <si>
    <t>15221</t>
  </si>
  <si>
    <t>14921, 15021</t>
  </si>
  <si>
    <t>107221, 108521</t>
  </si>
  <si>
    <t>183221, 185121, 257121, 260921, 314721, 320121, 377821, 379621, 421021, 422521, 491721, 503021, 563821, 586421</t>
  </si>
  <si>
    <t>55192421, 56649121, 70522921, 70939021, 93597321, 96387421, 123474621, 124500421, 144462521, 144912121, 176439021, 179471621, 212789921, 219828121</t>
  </si>
  <si>
    <t>10721</t>
  </si>
  <si>
    <t>2021-01-14 18:02:00</t>
  </si>
  <si>
    <t>Prestación de servicios para la generación de contenidos asociados a los procesos geográficos, cartográficos y geodésicos</t>
  </si>
  <si>
    <t>15421</t>
  </si>
  <si>
    <t>29121</t>
  </si>
  <si>
    <t>106321</t>
  </si>
  <si>
    <t>182421, 257221, 294221, 355921, 415921, 498521, 556921</t>
  </si>
  <si>
    <t>55203221, 70939121, 87714121, 117250721, 143119321, 177762221, 211243821</t>
  </si>
  <si>
    <t>10821</t>
  </si>
  <si>
    <t>2021-01-14 18:04:00</t>
  </si>
  <si>
    <t>Prestación de servicios para la captura de información vectorial, de conformidad con las especificaciones técnicas y rendimientos establecidos.</t>
  </si>
  <si>
    <t>16021</t>
  </si>
  <si>
    <t>10921</t>
  </si>
  <si>
    <t>2021-01-14 18:05:00</t>
  </si>
  <si>
    <t>Prestación de servicios para implementar y optimizar los procesos de aseguramiento de la calidad de productos cartográficos, de conformidad con las especificaciones técnicas y rendimientos establecidos</t>
  </si>
  <si>
    <t>16221</t>
  </si>
  <si>
    <t>11021</t>
  </si>
  <si>
    <t>2021-01-14 18:08:00</t>
  </si>
  <si>
    <t>Prestación de servicios para elaborar los mapas temáticos y salidas gráficas requeridas para los estudios y/o investigaciones geográficas asignadas, de conformidad con los lineamientos técnicos.</t>
  </si>
  <si>
    <t>17021</t>
  </si>
  <si>
    <t>55321, 55421, 56021</t>
  </si>
  <si>
    <t>136221, 138521, 150221</t>
  </si>
  <si>
    <t>248121, 249621, 261021, 300221, 303321, 305421, 361421, 369221, 375921, 419221, 424021, 425321, 497321, 497421, 502421, 560321, 562621, 565921</t>
  </si>
  <si>
    <t>67251721, 67448021, 70523521, 89649821, 90710121, 91012321, 118852621, 121291821, 123719121, 144388021, 145116921, 145815021, 177635921, 177642321, 179456121, 211378821, 212066421, 212945121</t>
  </si>
  <si>
    <t>11121</t>
  </si>
  <si>
    <t>2021-01-14 18:10:00</t>
  </si>
  <si>
    <t>Prestación de servicios para procesar y analizar información geográfica requerida para los estudios e investigaciones asignadas</t>
  </si>
  <si>
    <t>17221</t>
  </si>
  <si>
    <t>54621</t>
  </si>
  <si>
    <t>144421</t>
  </si>
  <si>
    <t>256921, 280521, 347021, 427021, 527421, 536221, 596821</t>
  </si>
  <si>
    <t>70938921, 83409121, 114591321, 145903021, 187310621, 195119021, 226451221</t>
  </si>
  <si>
    <t>11221</t>
  </si>
  <si>
    <t>2021-01-14 18:12:00</t>
  </si>
  <si>
    <t>Prestación de servicios profesionales para la gestión y estructuración de la información de límites y fronteras.</t>
  </si>
  <si>
    <t>17621</t>
  </si>
  <si>
    <t>53321</t>
  </si>
  <si>
    <t>130721</t>
  </si>
  <si>
    <t>242721, 297721, 379221, 414321, 501021, 587821</t>
  </si>
  <si>
    <t>65520121, 88354121, 123754121, 143049721, 178826121, 220724621</t>
  </si>
  <si>
    <t>11321</t>
  </si>
  <si>
    <t>2021-01-14 18:16:00</t>
  </si>
  <si>
    <t>Prestación de servicios profesionales para apoyar la gestión técnica de los procesos de deslindes, de conformidad con los criterios técnicos y normatividad establecida</t>
  </si>
  <si>
    <t>17921</t>
  </si>
  <si>
    <t>14621, 14721, 14821</t>
  </si>
  <si>
    <t>79221, 87921, 92321</t>
  </si>
  <si>
    <t>156721, 165721, 170421, 240721, 249221, 254621, 294021, 294521, 323821, 355221, 356921, 380921, 415121, 418321, 443921, 486021, 487721, 516221, 554021, 554321, 574921</t>
  </si>
  <si>
    <t>37086121, 41148021, 42686721, 63844021, 67378921, 69448021, 87712921, 87715621, 98005321, 117209521, 117308321, 124857421, 143115121, 144349021, 149806021, 174778221, 175460321, 184107021, 210125521, 210126721, 215192321</t>
  </si>
  <si>
    <t>11421</t>
  </si>
  <si>
    <t>2021-01-15 00:00:00</t>
  </si>
  <si>
    <t>2021-01-15 08:54:00</t>
  </si>
  <si>
    <t>Prestación de servicios profesionales para la planeación, ejecución, y seguimiento de las evaluaciones al sistema de control interno de los procesos de la entidad de conformidad a la normatividad y procedimientos Institucionales
vigentes</t>
  </si>
  <si>
    <t>24621</t>
  </si>
  <si>
    <t>24821, 24921, 25021, 25121</t>
  </si>
  <si>
    <t>91421, 95021, 95821, 96721</t>
  </si>
  <si>
    <t>169721, 173221, 173321, 174321, 247421, 249321, 250021, 263121, 298921, 301721, 310621, 319421, 371521, 374821, 381721, 383021, 452421, 452521, 457321, 460321, 511721, 521921, 527621, 555721, 590221, 592321, 596721, 597021</t>
  </si>
  <si>
    <t>42521821, 44347621, 44349921, 44577521, 67145921, 67408621, 67690321, 70771321, 89039221, 90082821, 92604721, 96328721, 121386821, 122799421, 126815321, 126829321, 152424521, 152427121, 157482221, 157670121, 182090121, 185217021, 187310821, 210277121, 225706521, 226238321, 226447221, 226450321</t>
  </si>
  <si>
    <t>11521</t>
  </si>
  <si>
    <t>2021-01-15 09:10:00</t>
  </si>
  <si>
    <t>Suministro de tiquetes aéreos nacionales e internacionales para el Instituto Geográfico
Agustín Codazzi.</t>
  </si>
  <si>
    <t>17821</t>
  </si>
  <si>
    <t>20421</t>
  </si>
  <si>
    <t>76921</t>
  </si>
  <si>
    <t>154821, 256121, 256321, 256521, 328021, 328121, 378321, 378621, 389121, 389321, 389521, 429221, 429321, 447621, 528521, 528621, 528821, 575421, 575521, 589221</t>
  </si>
  <si>
    <t>44437521, 70938121, 70938221, 70938321, 112731221, 112733621, 127405421, 127407321, 127408021, 150281521, 150283121, 150285621, 187311821, 187311921, 187312021, 221035721, 221037021, 221039121</t>
  </si>
  <si>
    <t>11621</t>
  </si>
  <si>
    <t>2021-01-18 00:00:00</t>
  </si>
  <si>
    <t>2021-01-18 08:55:00</t>
  </si>
  <si>
    <t>Prestación de servicios profesionales para apoyar la gestión requerida para la habilitación de gestores catastrales</t>
  </si>
  <si>
    <t>20121</t>
  </si>
  <si>
    <t>31321, 31521, 31621</t>
  </si>
  <si>
    <t>83321, 89521, 89921</t>
  </si>
  <si>
    <t>161021, 167821, 168221, 184021, 185521, 185621, 283521, 283621, 283821, 344821, 346321, 346421, 406121, 406721, 407321, 485121, 485521, 505421, 547821, 550321, 595521</t>
  </si>
  <si>
    <t>40934521, 41434821, 42515421, 56439521, 56738921, 58643621, 85021721, 85034321, 85044621, 114405421, 114569821, 114573021, 140325421, 140675021, 140712221, 174769521, 174775321, 180716821, 207576221, 209377821, 222218421</t>
  </si>
  <si>
    <t>11721</t>
  </si>
  <si>
    <t>2021-01-18 08:57:00</t>
  </si>
  <si>
    <t>Prestación de servicios para apoyar las actividades técnicas y operativas para la habilitación de gestores catastrales</t>
  </si>
  <si>
    <t>20221</t>
  </si>
  <si>
    <t>13221, 26921</t>
  </si>
  <si>
    <t>98921, 117921</t>
  </si>
  <si>
    <t>175621, 183921, 192921, 283721, 301621, 344921, 345021, 406621, 406821, 485021, 485821, 547721, 550221</t>
  </si>
  <si>
    <t>46429221, 56402621, 60995621, 85038821, 90037521, 114411421, 114418321, 140673321, 140677221, 174768921, 174777421, 207562321, 209373121</t>
  </si>
  <si>
    <t>11821</t>
  </si>
  <si>
    <t>2021-01-18 08:58:00</t>
  </si>
  <si>
    <t>Prestación de servicios profesionales para apoyar el desarrollo de los proyectos programados en el marco de la habilitación de gestores catastrales.</t>
  </si>
  <si>
    <t>20321</t>
  </si>
  <si>
    <t>30921</t>
  </si>
  <si>
    <t>109421</t>
  </si>
  <si>
    <t>185721, 263821, 325621, 387321, 440621, 518521, 587221</t>
  </si>
  <si>
    <t>56760621, 70774021, 98024521, 127267721, 148298821, 184202121, 220429421, 220569721</t>
  </si>
  <si>
    <t>11921</t>
  </si>
  <si>
    <t>2021-01-18 08:59:00</t>
  </si>
  <si>
    <t>Prestación de servicios de apoyo orientados a la gestión y enrutamiento de la información derivada de los procesos catastrales</t>
  </si>
  <si>
    <t>13421, 14121, 14321, 23021</t>
  </si>
  <si>
    <t>69921, 73121, 89621, 90121</t>
  </si>
  <si>
    <t>109021, 158021, 167921, 169221, 184121, 185821, 191721, 192821, 282721, 283421, 284221, 286521, 339021, 339321, 343821, 344721, 401821, 407121, 408121, 416421, 478621, 481821, 491121, 508821, 547421, 549021, 550921, 551021</t>
  </si>
  <si>
    <t>29149521, 40622721, 41435121, 42160221, 56431921, 56779721, 60878621, 60993421, 84840521, 85019721, 85061221, 85601021, 111297521, 111298921, 114388121, 114401721, 138914821, 140701921, 140829421, 143123621, 172803321, 173804621, 176429921, 181554821, 207328521, 208555321, 209387421, 209403321</t>
  </si>
  <si>
    <t>12021</t>
  </si>
  <si>
    <t>2021-01-18 09:00:00</t>
  </si>
  <si>
    <t>Prestación de servicios profesionales para el desarrollo de procesos estadísticos en el marco de la gestión catastral a cargo del IGAC.</t>
  </si>
  <si>
    <t>20521</t>
  </si>
  <si>
    <t>13021</t>
  </si>
  <si>
    <t>91821</t>
  </si>
  <si>
    <t>170021, 193721, 314821, 346021, 416121, 508221, 590121</t>
  </si>
  <si>
    <t>45455721, 61020321, 93622221, 114466921, 143121121, 181501521, 224574021</t>
  </si>
  <si>
    <t>12121</t>
  </si>
  <si>
    <t>2021-01-18 09:02:00</t>
  </si>
  <si>
    <t>Prestación de servicios profesionales para adelantar los análisis estadísticos requeridos para el desarrollo de los procesos de catastro multipropósito.</t>
  </si>
  <si>
    <t>32521</t>
  </si>
  <si>
    <t>101121</t>
  </si>
  <si>
    <t>177821, 246121, 328521, 377421, 455921, 528121, 597721</t>
  </si>
  <si>
    <t>48990521, 66838821, 100176821, 123454321, 157401421, 187311321, 224131521</t>
  </si>
  <si>
    <t>2021-01-18 09:03:00</t>
  </si>
  <si>
    <t>Prestación de servicios profesionales para apoyar los análisis estadísticos requeridos para los procesos de gestión catastral con enfoque multipropósito</t>
  </si>
  <si>
    <t>20721</t>
  </si>
  <si>
    <t>33321</t>
  </si>
  <si>
    <t>141821</t>
  </si>
  <si>
    <t>253221, 304321, 364121, 437221, 516921, 559621</t>
  </si>
  <si>
    <t>69317921, 90957221, 120515121, 147575321, 184134221, 211353221</t>
  </si>
  <si>
    <t>2021-01-18 09:04:00</t>
  </si>
  <si>
    <t>Prestación de servicios profesionales para apoyar los análisis económicos y financieros en el desarrollo de metodologías masivas de valoración de predios, en la implementación del catastro multipropósito</t>
  </si>
  <si>
    <t>20821</t>
  </si>
  <si>
    <t>12421</t>
  </si>
  <si>
    <t>2021-01-18 09:08:00</t>
  </si>
  <si>
    <t>Prestación de servicios profesionales para adelantar análisis económicos y financieros en el desarrollo de metodologías masivas de valoración de predios, en la implementación del catastro multipropósito</t>
  </si>
  <si>
    <t>34821</t>
  </si>
  <si>
    <t>159521</t>
  </si>
  <si>
    <t>268421, 310521, 356521, 420521, 509121, 584421</t>
  </si>
  <si>
    <t>74929421, 92603421, 117297821, 144418821, 181721621, 219216821</t>
  </si>
  <si>
    <t>12521</t>
  </si>
  <si>
    <t>2021-01-18 09:09:00</t>
  </si>
  <si>
    <t>Prestación de servicios profesionales para orientar el desarrollo de los proyectos programados para la gestión catastral, incluyendo los relacionados con la ejecución de los recursos de cooperación internacional</t>
  </si>
  <si>
    <t>29821</t>
  </si>
  <si>
    <t>99021</t>
  </si>
  <si>
    <t>175721, 195921, 287821, 346221, 420321, 516321, 594621</t>
  </si>
  <si>
    <t>46429521, 61286221, 85923121, 114569221, 144408721, 184108621, 222216621</t>
  </si>
  <si>
    <t>12621</t>
  </si>
  <si>
    <t>2021-01-18 09:10:00</t>
  </si>
  <si>
    <t>Prestación de servicios profesionales para apoyar en la evaluación, seguimiento, control, planeación y ejecución de los proyectos programados en el marco de la "Actualización y Gestión Catastral Nacional".</t>
  </si>
  <si>
    <t>21121</t>
  </si>
  <si>
    <t>18821, 26721, 26821, 30721</t>
  </si>
  <si>
    <t>83621, 93121, 100021, 100121</t>
  </si>
  <si>
    <t>166621, 171521, 176721, 176821, 192521, 193121, 199321, 265021, 284021, 292021, 306721, 317321, 348621, 353221, 363121, 385321, 420021, 420921, 426321, 427421, 427521, 503321, 516021, 518321, 525621, 548721, 549221, 581921, 585021</t>
  </si>
  <si>
    <t>41195021, 43291821, 47671921, 47676421, 60979321, 61012521, 62578021, 70866821, 85048921, 87068621, 92622321, 95504421, 115483421, 115996621, 119079421, 120533521, 127052621, 144401221, 144462221, 145860921, 145915621, 179474621, 183416721, 184184621, 187308921, 208534521, 208939321, 219104021, 219716921</t>
  </si>
  <si>
    <t>12721</t>
  </si>
  <si>
    <t>2021-01-18 09:11:00</t>
  </si>
  <si>
    <t>Prestación de servicios profesionales para apoyar desde el componente social, el desarrollo de los proyectos programados para la gestión catastral</t>
  </si>
  <si>
    <t>21221</t>
  </si>
  <si>
    <t>91221</t>
  </si>
  <si>
    <t>169421, 194821, 310821, 355621, 421521, 515921, 589921</t>
  </si>
  <si>
    <t>42838621, 61039521, 92606121, 117233821, 144694521, 183415621, 224544421</t>
  </si>
  <si>
    <t>12821</t>
  </si>
  <si>
    <t>2021-01-18 09:12:00</t>
  </si>
  <si>
    <t>Prestación de servicios profesionales para la gestión, control y seguimiento a los procesos catastrales de formación, actualización y conservación catastral con enfoque multipropósito</t>
  </si>
  <si>
    <t>21321</t>
  </si>
  <si>
    <t>47321, 47421</t>
  </si>
  <si>
    <t>122921, 211421</t>
  </si>
  <si>
    <t>254221, 313121, 321621, 322021, 361821, 376321, 409021, 409821, 486721, 489121, 550821, 584721</t>
  </si>
  <si>
    <t>69383921, 93144921, 97074821, 97202021, 118860221, 123416921, 141023921, 141682621, 175140521, 176149121, 209385821, 219712521</t>
  </si>
  <si>
    <t>12921</t>
  </si>
  <si>
    <t>2021-01-18 09:13:00</t>
  </si>
  <si>
    <t>Prestación de servicios profesionales para la atención, control y seguimiento a las peticiones presentadas en el área asignada.</t>
  </si>
  <si>
    <t>21421</t>
  </si>
  <si>
    <t>99921</t>
  </si>
  <si>
    <t>176621, 242321, 319021, 389221, 425721, 518021</t>
  </si>
  <si>
    <t>47671221, 65503221, 96248421, 127353721, 145829521, 184177421</t>
  </si>
  <si>
    <t>2021-01-18 09:14:00</t>
  </si>
  <si>
    <t>Prestación de servicios profesionales para ejecutar las actividades requeridas para el cumplimiento del IGAC en los temas relacionados con la política de atención y reparación a víctimas, restitución de tierras y formalización de
acuerdo a las compet</t>
  </si>
  <si>
    <t>21521</t>
  </si>
  <si>
    <t>13321</t>
  </si>
  <si>
    <t>83421</t>
  </si>
  <si>
    <t>161121, 196121, 280121, 339121, 401721, 476821, 547321</t>
  </si>
  <si>
    <t>40879621, 61354521, 82246921, 111298221, 138912221, 171421321, 207321821</t>
  </si>
  <si>
    <t>13121</t>
  </si>
  <si>
    <t>2021-01-18 09:16:00</t>
  </si>
  <si>
    <t>Prestación de servicios profesionales para adelantar las actividades asociadas al cumplimiento de la Política de Atención y Reparación Integral a las Victimas, Restitución de Tierras en el marco de las competencias del IGAC, desde
el componente técni</t>
  </si>
  <si>
    <t>21621</t>
  </si>
  <si>
    <t>23421</t>
  </si>
  <si>
    <t>95121</t>
  </si>
  <si>
    <t>173421, 258721, 318921, 367821, 424421, 484821, 578221</t>
  </si>
  <si>
    <t>44411121, 70413421, 95629621, 120823421, 145791221, 174764421, 217489921</t>
  </si>
  <si>
    <t>13221</t>
  </si>
  <si>
    <t>2021-01-18 09:17:00</t>
  </si>
  <si>
    <t>Prestación de servicios profesionales para realizar las actividades requeridas en cuanto a la documentación, seguimiento y reporte de la implementación la política de atención y reparación integral a las víctimas, restitución de
tierras, y política</t>
  </si>
  <si>
    <t>33221</t>
  </si>
  <si>
    <t>90221</t>
  </si>
  <si>
    <t>169921, 185221, 279421, 338921, 403821, 481721, 546421</t>
  </si>
  <si>
    <t>42535421, 56665821, 81951721, 111296921, 139069721, 173799321, 207260621</t>
  </si>
  <si>
    <t>2021-01-18 09:18:00</t>
  </si>
  <si>
    <t>Prestación de servicios profesionales para el seguimiento, control, análisis y generación de informes del estado de la información gráfica digital y catastral y la verificación de la calidad de las bases catastrales corporativas.</t>
  </si>
  <si>
    <t>34621, 34721</t>
  </si>
  <si>
    <t>146021, 146321</t>
  </si>
  <si>
    <t>262121, 262621, 284821, 287021, 360321, 362821, 407521, 407621, 490921, 491021, 598021, 598221</t>
  </si>
  <si>
    <t>70767221, 70770221, 85402321, 85864821, 117887421, 118874721, 120540921, 140733821, 140735921, 176330221, 176430921, 224154821, 224174321</t>
  </si>
  <si>
    <t>13421</t>
  </si>
  <si>
    <t>2021-01-18 09:19:00</t>
  </si>
  <si>
    <t>Prestación de servicios profesionales para gestionar, controlar y hacer seguimiento de la información alfanumérica y gráfica de los procesos catastrales</t>
  </si>
  <si>
    <t>21921</t>
  </si>
  <si>
    <t>46921</t>
  </si>
  <si>
    <t>152521</t>
  </si>
  <si>
    <t>263921, 287321, 359621, 407721, 490321, 558521, 595621</t>
  </si>
  <si>
    <t>70774521, 85879621, 117860521, 140824621, 176292721, 211312421, 222218821</t>
  </si>
  <si>
    <t>2021-01-18 09:20:00</t>
  </si>
  <si>
    <t>Prestación de servicios profesionales para realizar los análisis estadísticos y econométricos de información catastral requeridos para el desarrollo del Proyecto de "Actualización y gestión catastral Nacional"</t>
  </si>
  <si>
    <t>22021</t>
  </si>
  <si>
    <t>41621</t>
  </si>
  <si>
    <t>151321</t>
  </si>
  <si>
    <t>262321, 285321, 359721, 407021, 491221, 557721, 597121</t>
  </si>
  <si>
    <t>70768221, 85419121, 117866821, 140696121, 176431521, 211284521, 223999721</t>
  </si>
  <si>
    <t>2021-01-18 09:21:00</t>
  </si>
  <si>
    <t>Prestación de servicios para la generación de productos de la información alfanumérica catastral en el marco del Proyecto de "Actualización y gestión catastral Nacional"</t>
  </si>
  <si>
    <t>22121</t>
  </si>
  <si>
    <t>39821</t>
  </si>
  <si>
    <t>150721</t>
  </si>
  <si>
    <t>261421, 287121, 360221, 407921, 488121</t>
  </si>
  <si>
    <t>70620721, 85866321, 117885721, 140827521, 175484921</t>
  </si>
  <si>
    <t>2021-01-18 09:26:00</t>
  </si>
  <si>
    <t>Prestación de servicios profesionales para la programación, control y seguimiento presupuestal y financiero del proyecto de inversión "Actualización y gestión catastral Nacional"</t>
  </si>
  <si>
    <t>32321</t>
  </si>
  <si>
    <t>97321</t>
  </si>
  <si>
    <t>174821, 240821, 292221, 355821, 427321, 517821, 574821</t>
  </si>
  <si>
    <t>45411021, 63859421, 87057621, 117238721, 145914621, 184167321, 215187821</t>
  </si>
  <si>
    <t>2021-01-18 09:27:00</t>
  </si>
  <si>
    <t>Prestación de servicios profesionales para gestionar la etapa preparatoria, registro, verificación y publicación de los trámites contractuales programados en el marco del proyecto de inversión "Actualización y gestión catastral
Nacional".</t>
  </si>
  <si>
    <t>26621</t>
  </si>
  <si>
    <t>93321</t>
  </si>
  <si>
    <t>172621, 197121, 305321, 361721, 456021, 512221, 593921</t>
  </si>
  <si>
    <t>43860921, 62164721, 90998421, 118858921, 157441621, 182147121, 222214821</t>
  </si>
  <si>
    <t>2021-01-18 09:28:00</t>
  </si>
  <si>
    <t>Prestación de servicios profesionales para apoyar la formulación, actualización, seguimiento y reporte del proyecto de inversión "Actualización y gestión catastral Nacional" y las metas de su competencia.</t>
  </si>
  <si>
    <t>31421</t>
  </si>
  <si>
    <t>104821</t>
  </si>
  <si>
    <t>181421, 254121, 283321, 338421, 404921, 471321, 550421</t>
  </si>
  <si>
    <t>52002521, 69381921, 85016321, 110980521, 139713321, 168441121, 209379021</t>
  </si>
  <si>
    <t>2021-01-18 09:33:00</t>
  </si>
  <si>
    <t>Compra y calibración de cintas métricas (patrón) metálicas de 20 metros por un ente acreditado</t>
  </si>
  <si>
    <t>70621</t>
  </si>
  <si>
    <t>272921</t>
  </si>
  <si>
    <t>379121</t>
  </si>
  <si>
    <t>123755121</t>
  </si>
  <si>
    <t>2021-01-18 09:35:00</t>
  </si>
  <si>
    <t>Prestación de servicios para la publicación de los actos administrativos de la entidad en el diario oficial</t>
  </si>
  <si>
    <t>22921</t>
  </si>
  <si>
    <t>68821</t>
  </si>
  <si>
    <t>364421</t>
  </si>
  <si>
    <t>464021, 529521</t>
  </si>
  <si>
    <t>161115421, 187312721</t>
  </si>
  <si>
    <t>2021-01-18 09:37:00</t>
  </si>
  <si>
    <t>Prestación de servicios profesionales para el seguimiento y control de los proyectos de gestión catastral con enfoque multipropósito.</t>
  </si>
  <si>
    <t>23021</t>
  </si>
  <si>
    <t>31721</t>
  </si>
  <si>
    <t>88021</t>
  </si>
  <si>
    <t>165921, 198621, 301221, 360821, 419121, 472621, 512921, 580421</t>
  </si>
  <si>
    <t>41134321, 62513321, 89686321, 89936821, 117962221, 144389121, 168504221, 171373821, 182388721, 218176321</t>
  </si>
  <si>
    <t>14321</t>
  </si>
  <si>
    <t>2021-01-18 09:39:00</t>
  </si>
  <si>
    <t>Prestación de servicios profesionales para apoyar el componente jurídico en los proyectos de Gestión Catastral desarrollados por el IGAC</t>
  </si>
  <si>
    <t>23121</t>
  </si>
  <si>
    <t>85621</t>
  </si>
  <si>
    <t>163821, 200221, 287921, 355721, 426121, 522221, 549321</t>
  </si>
  <si>
    <t>41157621, 62867521, 86134221, 117235721, 145839421, 185295621, 208939721</t>
  </si>
  <si>
    <t>14421</t>
  </si>
  <si>
    <t>2021-01-18 09:40:00</t>
  </si>
  <si>
    <t>Prestación de servicios profesionales para la coordinación y ejecución de actividades de procesamiento, análisis y generación de productos geográficos y alfanuméricos requeridos para la gestión catastral, así como la
documentación de los procedimient</t>
  </si>
  <si>
    <t>23221</t>
  </si>
  <si>
    <t>61621</t>
  </si>
  <si>
    <t>217821</t>
  </si>
  <si>
    <t>326621, 370521, 406421, 489221, 565521</t>
  </si>
  <si>
    <t>98373421, 121327021, 140637721, 176152421, 212859921</t>
  </si>
  <si>
    <t>14521</t>
  </si>
  <si>
    <t>2021-01-18 09:41:00</t>
  </si>
  <si>
    <t>Prestación de servicios profesionales para orientar y controlar, la operación de los proyectos de Gestión Catastral adelantados por el IGAC</t>
  </si>
  <si>
    <t>23321</t>
  </si>
  <si>
    <t>35121, 45721</t>
  </si>
  <si>
    <t>123721, 142121</t>
  </si>
  <si>
    <t>253721, 253821, 284721, 313221, 319621, 364321, 368421, 405921, 406321, 484721, 490821, 555421, 589821</t>
  </si>
  <si>
    <t>69344821, 69351121, 85406621, 93148421, 96362021, 120544721, 121266321, 139733521, 140632221, 174762121, 176328821, 210185921, 225704421</t>
  </si>
  <si>
    <t>16521</t>
  </si>
  <si>
    <t>14621</t>
  </si>
  <si>
    <t>2021-01-18 09:42:00</t>
  </si>
  <si>
    <t>Prestación de servicios profesionales para la elaboración, seguimiento y control del desarrollo del componente económico de los proyectos de Gestión Catastral ejecutados por el IGAC</t>
  </si>
  <si>
    <t>14721</t>
  </si>
  <si>
    <t>2021-01-18 09:43:00</t>
  </si>
  <si>
    <t>Prestación de servicios profesionales para el desarrollo del componente social requerido de los procesos de gestión catastral desarrollados por el IGAC</t>
  </si>
  <si>
    <t>23521</t>
  </si>
  <si>
    <t>90421</t>
  </si>
  <si>
    <t>168421, 240521, 314121, 388221, 453621, 517921, 592221</t>
  </si>
  <si>
    <t>41443021, 63525321, 93546921, 127299221, 152991521, 184171621, 226236321</t>
  </si>
  <si>
    <t>2021-01-18 09:45:00</t>
  </si>
  <si>
    <t>Prestación de servicios profesionales para el desarrollo, validación e implementación de las metodologías de valoración, aplicables a los procesos de catastrales con enfoque multipropósito</t>
  </si>
  <si>
    <t>72521, 72621, 72721</t>
  </si>
  <si>
    <t>226521, 228221, 230021</t>
  </si>
  <si>
    <t>332821, 335321, 336221, 375321, 375521, 380721, 433921, 437421, 440021, 509021, 509421, 520521, 555621, 562321, 592121</t>
  </si>
  <si>
    <t>107509221, 109227721, 109255321, 123354521, 123355421, 124563521, 146680621, 147583921, 148248021, 181721321, 181727321, 185100221, 210207821, 211965121, 226233621</t>
  </si>
  <si>
    <t>2021-01-18 09:46:00</t>
  </si>
  <si>
    <t>Prestación de servicios profesionales para realizar el análisis de la información generada en los proyectos adelantados por el área, que permitan la implementación de mejoras en los aspectos técnicos y operativos del proceso de
gestión catastral</t>
  </si>
  <si>
    <t>23921</t>
  </si>
  <si>
    <t>90621</t>
  </si>
  <si>
    <t>168821, 197221, 303421, 390121, 431121, 518921</t>
  </si>
  <si>
    <t>42568821, 62165521, 90744421, 127430121, 146605421, 184479221</t>
  </si>
  <si>
    <t>15021</t>
  </si>
  <si>
    <t>2021-01-18 10:08:00</t>
  </si>
  <si>
    <t>0400</t>
  </si>
  <si>
    <t>Prestación de servicios profesionales para avalar la consolidación y calidad de los productos generados de cobertura y uso de la tierra de acuerdo los lineamientos y metas de la Subdirección de Agrología.</t>
  </si>
  <si>
    <t>31021, 46821</t>
  </si>
  <si>
    <t>117321, 155421</t>
  </si>
  <si>
    <t>190621, 267321, 278121, 310321, 334021, 338321, 398721, 398821, 469321, 470821, 542421, 545721</t>
  </si>
  <si>
    <t>59820021, 73470821, 80053521, 92601921, 109027621, 110980121, 137203121, 137203621, 167155921, 168395721, 200128121, 204884321</t>
  </si>
  <si>
    <t>AGROLOGIA</t>
  </si>
  <si>
    <t>2021-01-18 10:09:00</t>
  </si>
  <si>
    <t>Prestación de servicios profesionales para la interpretación, control de calidad inicial y consolidación de información de cobertura de la tierra o geomorfología, de acuerdo a los lineamientos y metas de la Subdirección de Agrología.</t>
  </si>
  <si>
    <t>44321</t>
  </si>
  <si>
    <t>115821</t>
  </si>
  <si>
    <t>189521, 275021, 332321, 403321, 470621, 542821</t>
  </si>
  <si>
    <t>59615221, 79333721, 107027321, 139034921, 168390521, 200896321</t>
  </si>
  <si>
    <t>2021-01-18 10:13:00</t>
  </si>
  <si>
    <t>Prestación de servicios profesionales para la interpretación de cobertura y uso de la tierra, geomorfología y elaboración de cartografía temática de los proyectos de la Subdirección de Agrología.</t>
  </si>
  <si>
    <t>29721, 39521, 39621, 53021, 61421</t>
  </si>
  <si>
    <t>110821, 110921, 155121, 156321, 169921</t>
  </si>
  <si>
    <t>190921, 191021, 266721, 266921, 273121, 274021, 274421, 310121, 317421, 334121, 334321, 335121, 337921, 383921, 399621, 401521, 401921, 403121, 404721, 468021, 468721, 470721, 471021, 473221, 536321, 539421, 545321, 545921, 563521</t>
  </si>
  <si>
    <t>59870621, 59920621, 71862421, 72058421, 78376421, 78783221, 78885521, 92600121, 95505421, 109032621, 109040421, 109224421, 110975021, 126839621, 137998021, 138905621, 138920921, 139030521, 139710621, 167097521, 167135221, 168392621, 168398621, 169201121, 195119721, 198654021, 204880321, 204886321, 212301721</t>
  </si>
  <si>
    <t>15321</t>
  </si>
  <si>
    <t>2021-01-18 10:14:00</t>
  </si>
  <si>
    <t>Prestación de servicios profesionales para asignación, elaboración y consolidación de información fotogramétrica de los diferentes proyectos que adelante la Subdirección de Agrología</t>
  </si>
  <si>
    <t>44221</t>
  </si>
  <si>
    <t>115921</t>
  </si>
  <si>
    <t>189621, 275121, 333521, 404021, 471521, 539121</t>
  </si>
  <si>
    <t>59623321, 79278821, 108463121, 139072721, 168451421, 198650421</t>
  </si>
  <si>
    <t>2021-01-18 10:18:00</t>
  </si>
  <si>
    <t>Prestación de servicios profesionales para avalar la calidad de la información cartográfica, alfanumérica y geoespacial, en los diferentes proyectos que adelante la Subdirección de Agrología, bajo estándares de la Infraestructura de
Datos Espaciales</t>
  </si>
  <si>
    <t>29621</t>
  </si>
  <si>
    <t>96221</t>
  </si>
  <si>
    <t>174021, 186121, 278221, 341721, 401421, 475521, 541121</t>
  </si>
  <si>
    <t>44436321, 57492921, 80056521, 112513921, 138899121, 169737021, 199418721</t>
  </si>
  <si>
    <t>15521</t>
  </si>
  <si>
    <t>2021-01-18 10:20:00</t>
  </si>
  <si>
    <t>Prestación de servicios profesionales para la gestión, planeación, preparación y control de calidad de la producción cartográfica y alfanumérica de los diferentes proyectos que se adelantan en la Subdirección de Agrología</t>
  </si>
  <si>
    <t>54721</t>
  </si>
  <si>
    <t>113621</t>
  </si>
  <si>
    <t>188221, 315121, 332221, 399421, 468821, 542321</t>
  </si>
  <si>
    <t>58628921, 94336321, 107026021, 137995321, 167136921, 200127721</t>
  </si>
  <si>
    <t>15621</t>
  </si>
  <si>
    <t>2021-01-18 10:21:00</t>
  </si>
  <si>
    <t>Prestación de servicios profesionales para la implementación de sistemas de información geográfica en la estructuración y consolidación de productos cartográficos de los diferentes proyectos que adelante la Subdirección de
Agrología.</t>
  </si>
  <si>
    <t>29521, 39721</t>
  </si>
  <si>
    <t>90021, 105921</t>
  </si>
  <si>
    <t>168621, 181121, 190821, 273221, 279621, 333421, 334421, 398321, 401321, 472821, 474721, 541021, 597521</t>
  </si>
  <si>
    <t>41488921, 51998821, 59861921, 78377421, 82145221, 108462321, 109041921, 137113521, 138869621, 169223721, 169633221, 199414721, 224104221</t>
  </si>
  <si>
    <t>15721</t>
  </si>
  <si>
    <t>2021-01-18 10:22:00</t>
  </si>
  <si>
    <t>Prestación de servicios personales para la delineación y depuración digital de información cartográfica y alfanumérica generada en los proyectos que se desarrollan en la Subdirección de Agrología</t>
  </si>
  <si>
    <t>44421, 61521</t>
  </si>
  <si>
    <t>121621, 208021</t>
  </si>
  <si>
    <t>196821, 276921, 315021, 333821, 334921, 398621, 399921, 471421, 473021, 539221, 539621</t>
  </si>
  <si>
    <t>61647721, 79931021, 94333721, 108476221, 109217421, 137201621, 138001221, 168448121, 169195121, 198651721, 198654921</t>
  </si>
  <si>
    <t>15821</t>
  </si>
  <si>
    <t>2021-01-18 10:23:00</t>
  </si>
  <si>
    <t>Prestación de servicios profesionales para el seguimiento y control de la validez de los resultados analíticos, confirmación y validación de las metodologías de acuerdo con la normatividad vigente de competencia técnica en el GIT
Laboratorio Naciona</t>
  </si>
  <si>
    <t>26421</t>
  </si>
  <si>
    <t>69721</t>
  </si>
  <si>
    <t>108821, 187021, 278521, 335721, 398521, 471621, 542921</t>
  </si>
  <si>
    <t>29023221, 58194821, 80065921, 109240221, 137120521, 168465821, 200897021</t>
  </si>
  <si>
    <t>15921</t>
  </si>
  <si>
    <t>2021-01-18 10:24:00</t>
  </si>
  <si>
    <t>Prestación de servicios profesionales para la ejecución de análisis de mediana complejidad, registro de información y aplicación de controles de calidad en el GIT Laboratorio Nacional de Suelos</t>
  </si>
  <si>
    <t>19421, 19521</t>
  </si>
  <si>
    <t>68821, 69521</t>
  </si>
  <si>
    <t>108521, 160521, 165521, 240121, 240321, 277921, 279721, 334621, 335921, 399721, 403921, 467421, 467921, 539021, 539521</t>
  </si>
  <si>
    <t>31085421, 41131021, 63455721, 63472721, 80044221, 82161521, 109053321, 109248021, 137998621, 139071121, 167056821, 167095721, 198649321, 198654421</t>
  </si>
  <si>
    <t>2021-01-18 10:25:00</t>
  </si>
  <si>
    <t>Prestación de servicios personales para la ejecución de análisis básicos y aplicación de controles de calidad en el GIT Laboratorio Nacional de Suelos</t>
  </si>
  <si>
    <t>23121, 23221, 23321</t>
  </si>
  <si>
    <t>68121, 69421, 83021</t>
  </si>
  <si>
    <t>108421, 157821, 160621, 180421, 186921, 187621, 277821, 280221, 280321, 336121, 338021, 338821, 397921, 399321, 400321, 470521, 472221, 472421, 537721</t>
  </si>
  <si>
    <t>28965221, 40608621, 40740321, 51993921, 58193921, 58201421, 80042921, 82248021, 82810921, 109251321, 110975821, 111289821, 136522321, 137994421, 138006821, 168388721, 168478921, 168501821, 195869221</t>
  </si>
  <si>
    <t>16121</t>
  </si>
  <si>
    <t>2021-01-18 10:26:00</t>
  </si>
  <si>
    <t>Prestación de servicios profesionales para realizar el control de calidad, seguimiento, validación y programación analítica garantizando el cumplimiento oportuno de la prestación de servicios de análisis en el área de Biología del GIT
Laboratorio Nac</t>
  </si>
  <si>
    <t>26521</t>
  </si>
  <si>
    <t>80921</t>
  </si>
  <si>
    <t>158221, 183721, 280921, 337621, 401621, 472121, 546321</t>
  </si>
  <si>
    <t>40628921, 56386621, 83460821, 110971321, 138908621, 168458621, 207245021</t>
  </si>
  <si>
    <t>2021-01-18 10:28:00</t>
  </si>
  <si>
    <t>Prestación de servicios personales para ejecutar el programa de aseguramiento metrológico de los equipos e instrumentos conforme a los requisitos de la Norma ISO 17025, en el GIT Laboratorio Nacional de Suelos</t>
  </si>
  <si>
    <t>30221</t>
  </si>
  <si>
    <t>127521</t>
  </si>
  <si>
    <t>240421, 305721, 336021, 398421, 468321, 541521</t>
  </si>
  <si>
    <t>63488121, 91015521, 109249821, 137114521, 167119021, 199486021</t>
  </si>
  <si>
    <t>16321</t>
  </si>
  <si>
    <t>2021-01-18 10:30:00</t>
  </si>
  <si>
    <t>Prestación de servicios personales para realizar la preparación y manejo de muestras de suelos, aguas, compost y tejido vegetal en el GIT Laboratorio Nacional de Suelos.</t>
  </si>
  <si>
    <t>28821</t>
  </si>
  <si>
    <t>79121</t>
  </si>
  <si>
    <t>156521, 248921, 281621, 334521, 402821, 465621, 546121</t>
  </si>
  <si>
    <t>37071121, 67380521, 83434421, 109043621, 138986321, 165516621, 165542821, 204885021</t>
  </si>
  <si>
    <t>16421</t>
  </si>
  <si>
    <t>2021-01-18 10:31:00</t>
  </si>
  <si>
    <t>Prestación de servicios personales para realizar el lavado y alistamiento de la instrumentación requerida para la ejecución de análisis en el GIT Laboratorio Nacional de Suelos</t>
  </si>
  <si>
    <t>28921, 29021</t>
  </si>
  <si>
    <t>73221, 78821</t>
  </si>
  <si>
    <t>155921, 156421, 181021, 249421, 278321, 278421, 337421, 337721, 400121, 400221, 469221, 470421, 542621, 543121</t>
  </si>
  <si>
    <t>37052221, 37076221, 51997921, 67410121, 80061721, 80064321, 110349221, 110968821, 138004721, 138005421, 167155521, 168387221, 200129121, 200898821</t>
  </si>
  <si>
    <t>2021-01-18 10:32:00</t>
  </si>
  <si>
    <t>Prestación de servicios personales para implementar y ejecutar las actividades de control ambiental bajo la Norma ISO 14001 y manejo de residuos en el GIT Laboratorio Nacional de Suelos</t>
  </si>
  <si>
    <t>36321</t>
  </si>
  <si>
    <t>142821</t>
  </si>
  <si>
    <t>254921, 278021, 335521, 397821, 472921, 541421</t>
  </si>
  <si>
    <t>69475421, 80048421, 109238521, 136519321, 169194121, 199472421</t>
  </si>
  <si>
    <t>16621</t>
  </si>
  <si>
    <t>2021-01-18 10:33:00</t>
  </si>
  <si>
    <t>Prestación de servicios profesionales para realizar el levantamiento de suelos y capacidad de uso de las tierras en los proyectos que adelanta la Subdirección de Agrología</t>
  </si>
  <si>
    <t>24121, 24221, 40621, 53821, 53921, 63521, 63821</t>
  </si>
  <si>
    <t>67321, 67621, 115321, 169621, 169721, 208221, 208321</t>
  </si>
  <si>
    <t>105721, 106021, 178621, 189421, 196421, 273821, 273921, 275721, 277121, 277221, 315221, 315321, 319521, 319721, 331521, 333321, 333921, 335221, 335421, 337321, 337821, 399521, 400021, 402721, 403421, 403521, 406521, 469421, 471121, 471721, 471921, 473321, 473521, 477621, 530821, 543921, 544021, 544121, 544621, 545221, 545821</t>
  </si>
  <si>
    <t>25621421, 25970521, 50731521, 59596621, 61391121, 78777121, 78781321, 79314821, 79933421, 79936521, 94338121, 94341621, 96333321, 96477921, 106475121, 108460421, 108477021, 109226521, 109237021, 110347421, 110974421, 137997321, 138002721, 138984321, 139042521, 139044221, 140643221, 167156121, 168413721, 168467721, 168475121, 169202821, 169205121, 171781121, 188287721, 201377921, 201379521, 201389421, 203823321, 204879321, 204887021</t>
  </si>
  <si>
    <t>16721</t>
  </si>
  <si>
    <t>2021-01-18 10:36:00</t>
  </si>
  <si>
    <t>Prestación de servicios profesionales para realizar el levantamiento de suelos y diligenciamiento de la base de datos de observaciones de suelos de los proyectos de la Subdirección de Agrología</t>
  </si>
  <si>
    <t>47221, 63621, 63721</t>
  </si>
  <si>
    <t>104921, 169521, 172321</t>
  </si>
  <si>
    <t>180621, 276821, 277021, 279821, 334221, 334721, 338121, 402521, 404121, 450621, 471821, 472721, 476021, 544221, 544921, 568021</t>
  </si>
  <si>
    <t>51994821, 79904921, 79932321, 82159121, 109038121, 109055821, 110976721, 138976921, 139074521, 151987821, 168468821, 169187921, 170378621, 201392421, 204869621, 213421421</t>
  </si>
  <si>
    <t>16821</t>
  </si>
  <si>
    <t>2021-01-18 10:37:00</t>
  </si>
  <si>
    <t>Prestación de servicios profesionales para realizar el control de calidad de la interacción de la información de los levantamientos de suelos y aplicaciones agrologicas a nivel nacional</t>
  </si>
  <si>
    <t>38521</t>
  </si>
  <si>
    <t>113321</t>
  </si>
  <si>
    <t>191521, 279321, 337521, 404621, 472521, 542221</t>
  </si>
  <si>
    <t>60857421, 81931821, 110357221, 139702821, 140730421, 168503121, 200127221</t>
  </si>
  <si>
    <t>16921</t>
  </si>
  <si>
    <t>2021-01-18 10:38:00</t>
  </si>
  <si>
    <t>Prestación de servicios profesionales para apoyar las actividades de fortalecimiento institucional del proceso agrologico mediante la formulación e implementación de lineamientos de ejecución, seguimiento y control.</t>
  </si>
  <si>
    <t>42921</t>
  </si>
  <si>
    <t>105721</t>
  </si>
  <si>
    <t>190721, 279521, 335021, 402621, 475221, 545021</t>
  </si>
  <si>
    <t>59853821, 82144421, 109221921, 138982021, 169646221, 204873821</t>
  </si>
  <si>
    <t>2021-01-18 10:40:00</t>
  </si>
  <si>
    <t>Prestación de servicios profesionales para la implementación del sistema de gestión documental SIGAC a nivel nacional</t>
  </si>
  <si>
    <t>26021</t>
  </si>
  <si>
    <t>55621</t>
  </si>
  <si>
    <t>172421</t>
  </si>
  <si>
    <t>279921, 318121, 360421, 423021, 489021, 581521</t>
  </si>
  <si>
    <t>82245921, 95558321, 117893321, 144934721, 176143521, 219073321</t>
  </si>
  <si>
    <t>17121</t>
  </si>
  <si>
    <t>2021-01-18 10:41:00</t>
  </si>
  <si>
    <t>Prestación de servicios profesionales para realizar actividades de apoyo a los procesos administrativos que adelanta la Subdirección de Agrología</t>
  </si>
  <si>
    <t>19821</t>
  </si>
  <si>
    <t>87521</t>
  </si>
  <si>
    <t>164621, 179321, 273721, 331221, 396621, 467721, 542021</t>
  </si>
  <si>
    <t>41120221, 50753821, 78776021, 106458321, 134969521, 167082421, 200125421</t>
  </si>
  <si>
    <t>2021-01-18 10:42:00</t>
  </si>
  <si>
    <t>Prestación de servicios personales para realizar la digitación y consolidación de la información agrológica, acorde con los estándares de control de calidad de la entidad.</t>
  </si>
  <si>
    <t>50221</t>
  </si>
  <si>
    <t>105021</t>
  </si>
  <si>
    <t>180821, 275921, 335821, 403621, 475021, 544721</t>
  </si>
  <si>
    <t>51996321, 79321521, 109243421, 139046921, 169644621, 203823421</t>
  </si>
  <si>
    <t>17321</t>
  </si>
  <si>
    <t>2021-01-18 10:44:00</t>
  </si>
  <si>
    <t>Prestación de servicios para el manejo de la información que genere la subdirección de agrología en el desarrollo de sus proyectos.</t>
  </si>
  <si>
    <t>19921</t>
  </si>
  <si>
    <t>67421</t>
  </si>
  <si>
    <t>105821, 180921, 272521, 330721, 396721, 468121, 542121, 604221</t>
  </si>
  <si>
    <t>25616621, 51997121, 77525821, 105289621, 134970821, 167105321, 200125821, 225421921</t>
  </si>
  <si>
    <t>17421</t>
  </si>
  <si>
    <t>2021-01-18 10:45:00</t>
  </si>
  <si>
    <t>Prestación de servicios personales para la organización de información edafológica y de capacidad de uso de las tierras dentro de los procesos de levantamientos de suelos y aplicaciones agrológicas.</t>
  </si>
  <si>
    <t>25921</t>
  </si>
  <si>
    <t>67721</t>
  </si>
  <si>
    <t>106121, 179521, 270821, 331321, 398221, 468521, 540621</t>
  </si>
  <si>
    <t>29909221, 50755221, 76448521, 106465021, 137103521, 167123821, 198786921</t>
  </si>
  <si>
    <t>17521</t>
  </si>
  <si>
    <t>2021-01-18 10:46:00</t>
  </si>
  <si>
    <t>Prestación de servicios profesionales para realizar actividades de control y seguimiento gestión, que requieren los planes, proyectos y metas de la Subdirección de Agrología</t>
  </si>
  <si>
    <t>2021-01-18 10:47:00</t>
  </si>
  <si>
    <t>Prestación de servicios profesionales para gestionar la etapa preparatoria de las solicitudes de bienes, servicios y/o obras públicas, así como registro, verificación y publicación de los trámites contractuales dentro de las plataformas</t>
  </si>
  <si>
    <t>19721</t>
  </si>
  <si>
    <t>72521</t>
  </si>
  <si>
    <t>156621, 160721, 180721, 270921, 330621, 398121, 474821, 540921</t>
  </si>
  <si>
    <t>40935521, 51995721, 76448821, 105288321, 137101921, 169640821, 199408421</t>
  </si>
  <si>
    <t>17721</t>
  </si>
  <si>
    <t>2021-01-18 10:57:00</t>
  </si>
  <si>
    <t>Prestación de servicios profesionales para gestionar, ejecutar y hacer seguimiento a las tareas de mantenimiento y atención de incidentes relacionadas con el editor gráfico de los sistemas de información de la oficina de informática y
telecomunicacio</t>
  </si>
  <si>
    <t>24821</t>
  </si>
  <si>
    <t>52321</t>
  </si>
  <si>
    <t>153221</t>
  </si>
  <si>
    <t>264921, 323721, 373521, 444221, 506921, 582221</t>
  </si>
  <si>
    <t>70940621, 98370521, 122300121, 149813321, 180881521, 219116321</t>
  </si>
  <si>
    <t>2021-01-18 10:58:00</t>
  </si>
  <si>
    <t>Prestación de servicios profesionales para realizar actividades de operación, soporte y desarrollo relacionados con la gestión del Sistema Nacional de Catastro.</t>
  </si>
  <si>
    <t>24921</t>
  </si>
  <si>
    <t>41121</t>
  </si>
  <si>
    <t>149921</t>
  </si>
  <si>
    <t>264821, 307621, 363821, 440521, 508021, 591821</t>
  </si>
  <si>
    <t>71601621, 92580121, 120527821, 148295321, 181467621, 226224621</t>
  </si>
  <si>
    <t>2021-01-18 10:59:00</t>
  </si>
  <si>
    <t>25021</t>
  </si>
  <si>
    <t>18021</t>
  </si>
  <si>
    <t>2021-01-18 11:00:00</t>
  </si>
  <si>
    <t>25121</t>
  </si>
  <si>
    <t>18121</t>
  </si>
  <si>
    <t>2021-01-18 11:02:00</t>
  </si>
  <si>
    <t>25221</t>
  </si>
  <si>
    <t>18221</t>
  </si>
  <si>
    <t>2021-01-18 11:03:00</t>
  </si>
  <si>
    <t>Prestación de servicios profesionales para diseñar, construir y mantener nuevas funcionalidades en PL/SQL para la operación del Sistema Nacional de Catastro</t>
  </si>
  <si>
    <t>25321</t>
  </si>
  <si>
    <t>43121</t>
  </si>
  <si>
    <t>174821</t>
  </si>
  <si>
    <t>282321, 304221, 385221, 470321, 524121</t>
  </si>
  <si>
    <t>89650721, 90957121, 127044321, 168382621, 171518821, 187307421</t>
  </si>
  <si>
    <t>18321</t>
  </si>
  <si>
    <t>2021-01-18 11:04:00</t>
  </si>
  <si>
    <t>Prestación de servicios profesionales para orientar y ejecutar actividades relacionadas con el componente geográfico de los sistemas de información y para la operación del Sistema Nacional de Catastro.</t>
  </si>
  <si>
    <t>25421</t>
  </si>
  <si>
    <t>18421</t>
  </si>
  <si>
    <t>2021-01-18 11:06:00</t>
  </si>
  <si>
    <t>Prestación de servicios profesionales para orientar, ejecutar, tramitar y controlar las tareas relativas al soporte técnico y temático de los sistemas de información para la operación del Sistema Nacional de Catastro.</t>
  </si>
  <si>
    <t>25521</t>
  </si>
  <si>
    <t>43221</t>
  </si>
  <si>
    <t>135821</t>
  </si>
  <si>
    <t>247821, 282621, 359221, 458321, 481421, 594521</t>
  </si>
  <si>
    <t>67166021, 84837821, 117504121, 157589321, 173786821, 226376521</t>
  </si>
  <si>
    <t>18521</t>
  </si>
  <si>
    <t>2021-01-18 11:08:00</t>
  </si>
  <si>
    <t>Prestación de servicios profesionales para realizar actividades de soporte técnico y temático de los sistemas de información para la operación del Sistema Nacional de Catastro</t>
  </si>
  <si>
    <t>25621</t>
  </si>
  <si>
    <t>43021, 43321</t>
  </si>
  <si>
    <t>151621, 152121</t>
  </si>
  <si>
    <t>262921, 263421, 288021, 324121, 343621, 385921, 404821, 447721, 475321, 514221, 546221, 570221</t>
  </si>
  <si>
    <t>70770621, 70772421, 86135421, 98370921, 114357421, 127068621, 139711321, 150288721, 169647021, 182695721, 207233821, 214438721</t>
  </si>
  <si>
    <t>18621</t>
  </si>
  <si>
    <t>2021-01-18 11:10:00</t>
  </si>
  <si>
    <t>Prestación de servicios profesionales para analizar e implementar la arquitectura de sistemas de información georeferenciados de la entidad y para la operación del sistema de catastro multipropósito.</t>
  </si>
  <si>
    <t>25721</t>
  </si>
  <si>
    <t>18721</t>
  </si>
  <si>
    <t>2021-01-18 11:12:00</t>
  </si>
  <si>
    <t>Prestación de servicios profesionales para orientar y ejecutar actividades de levantamiento de información, desarrollo y mantenimiento del gestor de procesos y del componente web de los sistemas de información y aplicativos
para la operación del</t>
  </si>
  <si>
    <t>25821</t>
  </si>
  <si>
    <t>55821</t>
  </si>
  <si>
    <t>134721</t>
  </si>
  <si>
    <t>246021, 302221, 415221, 457721, 526121, 580521</t>
  </si>
  <si>
    <t>66496421, 90549721, 143115621, 157490721, 187309321, 218180321</t>
  </si>
  <si>
    <t>18821</t>
  </si>
  <si>
    <t>2021-01-18 15:36:00</t>
  </si>
  <si>
    <t>56221</t>
  </si>
  <si>
    <t>173821</t>
  </si>
  <si>
    <t>281321, 318021, 455321, 455421, 522121, 597921</t>
  </si>
  <si>
    <t>83444921, 95526821, 157393921, 157394921, 185256221, 226452121</t>
  </si>
  <si>
    <t>18921</t>
  </si>
  <si>
    <t>2021-01-18 15:39:00</t>
  </si>
  <si>
    <t>Prestación de servicios profesionales para especificar, mantener y/o desarrollar funcionalidades para el sistema de captura de información en campo y ajustes a los sistemas de información de la entidad</t>
  </si>
  <si>
    <t>24721</t>
  </si>
  <si>
    <t>43721</t>
  </si>
  <si>
    <t>143021</t>
  </si>
  <si>
    <t>255121, 276121, 393221, 437621, 471221, 546921</t>
  </si>
  <si>
    <t>69504221, 79329421, 130363221, 147745821, 168437621, 207310721</t>
  </si>
  <si>
    <t>19021</t>
  </si>
  <si>
    <t>2021-01-18 16:07:00</t>
  </si>
  <si>
    <t>Prestación de servicios profesionales para orientar y ejecutar actividades relacionadas con el componente geográfico de los sistemas de información y para la operación del Sistema Nacional de Catastro</t>
  </si>
  <si>
    <t>48521</t>
  </si>
  <si>
    <t>149821</t>
  </si>
  <si>
    <t>264621, 314521, 385421, 452921, 520021</t>
  </si>
  <si>
    <t>70940521, 93579021, 127054521, 152455621, 184771921</t>
  </si>
  <si>
    <t>19221</t>
  </si>
  <si>
    <t>2021-01-18 17:07:00</t>
  </si>
  <si>
    <t>0510</t>
  </si>
  <si>
    <t>Prestación de servicios profesionales para actuar como auxiliares de la justicia y en la ejecución de avalúos IVP, de acuerdo a los procesos que le sean asignados.</t>
  </si>
  <si>
    <t>22221</t>
  </si>
  <si>
    <t>48021, 48121</t>
  </si>
  <si>
    <t>113221, 115521</t>
  </si>
  <si>
    <t>191421, 191921, 282921, 292921, 348321, 358821, 410021, 410321, 477721, 482421, 558721, 561521</t>
  </si>
  <si>
    <t>60855121, 60895321, 84853421, 87281821, 115480721, 117499121, 141686521, 141687721, 171781821, 174665721, 211316121, 211763121</t>
  </si>
  <si>
    <t>CATASTRO AVALUOS</t>
  </si>
  <si>
    <t>19321</t>
  </si>
  <si>
    <t>2021-01-18 17:09:00</t>
  </si>
  <si>
    <t>Prestación de servicios profesionales para adelantar el control de calidad de los avalúos asignados, así como la elaboración de avalúos comerciales e IVP</t>
  </si>
  <si>
    <t>22321</t>
  </si>
  <si>
    <t>72821</t>
  </si>
  <si>
    <t>167421, 192221, 284521, 349321, 409221, 481221, 558121</t>
  </si>
  <si>
    <t>41005821, 60974921, 85398721, 115490021, 141659121, 173251621, 211300321</t>
  </si>
  <si>
    <t>19421</t>
  </si>
  <si>
    <t>2021-01-19 00:00:00</t>
  </si>
  <si>
    <t>2021-01-19 08:01:00</t>
  </si>
  <si>
    <t>Prestación de servicios profesionales para adelantar los avalúos comerciales que le sean asignados a nivel nacional</t>
  </si>
  <si>
    <t>24021</t>
  </si>
  <si>
    <t>53621, 53721, 54021, 54121, 62121</t>
  </si>
  <si>
    <t>251621, 480621, 500221, 505021, 506321</t>
  </si>
  <si>
    <t>357721, 571021, 584821, 591321, 595921, 596321</t>
  </si>
  <si>
    <t>117445421, 214663121, 219835821, 226135121, 226435421, 226436221</t>
  </si>
  <si>
    <t>19521</t>
  </si>
  <si>
    <t>2021-01-19 08:03:00</t>
  </si>
  <si>
    <t>Prestación de servicios profesionales para adelantar los avalúos comerciales asignados, de acuerdo a la programación establecida.</t>
  </si>
  <si>
    <t>24121</t>
  </si>
  <si>
    <t>18921, 39121, 39221, 46721</t>
  </si>
  <si>
    <t>74421, 84521, 106421, 144321</t>
  </si>
  <si>
    <t>152421, 163421, 182521, 242421, 245021, 245221, 256821, 285421, 298421, 302621, 302721, 341521, 366721, 367521, 385621, 408021, 448321, 448621, 451521, 482721, 505321, 513621, 514021, 562821, 569621, 570621, 582421</t>
  </si>
  <si>
    <t>34987221, 41165221, 55201121, 65506721, 66013721, 66126821, 70938821, 85421621, 89025921, 90568721, 90594621, 112506821, 120604221, 120818021, 127059221, 140831521, 150302121, 150305421, 151999421, 174723621, 179857721, 182421621, 182692221, 212072321, 214333321, 214466321, 219122621</t>
  </si>
  <si>
    <t>19621</t>
  </si>
  <si>
    <t>2021-01-19 08:04:00</t>
  </si>
  <si>
    <t>Prestación de servicios profesionales para realizar el control de calidad y el apoyo técnico de los avalúos adelantados por el IGAC</t>
  </si>
  <si>
    <t>24221</t>
  </si>
  <si>
    <t>32121, 32821, 41521, 45421, 45621</t>
  </si>
  <si>
    <t>72721, 78021, 119921, 120021, 123421</t>
  </si>
  <si>
    <t>110521, 155621, 187321, 194121, 194221, 194421, 199521, 283021, 283121, 285721, 286021, 287621, 338221, 345321, 346921, 349021, 359121, 359321, 408321, 408421, 408621, 409321, 409521, 477521, 478821, 478921, 481121, 481521, 550521, 550621, 557521, 557921, 558321</t>
  </si>
  <si>
    <t>31245421, 36962421, 58198221, 61029621, 61030221, 61032221, 62685021, 84861021, 84863721, 85590821, 85596321, 85917221, 110979821, 114421721, 114582321, 115487821, 117502821, 117528221, 140833821, 140835321, 140857821, 141659721, 141667621, 171538621, 172819521, 172824221, 173249621, 173792021, 209381321, 209382521, 211281521, 211293521, 211303721</t>
  </si>
  <si>
    <t>2021-01-19 08:05:00</t>
  </si>
  <si>
    <t>Prestación de servicios profesionales para ejercer como auxiliares de la justicia y en la elaboración de avalúos comerciales que le sean asignados en el marco del Proyecto de inversión "Actualización y gestión catastral Nacional".</t>
  </si>
  <si>
    <t>50421, 50521, 50621, 50721</t>
  </si>
  <si>
    <t>111421, 130121, 133821, 141221</t>
  </si>
  <si>
    <t>186021, 242121, 245121, 252621, 282821, 285521, 285821, 286321, 342221, 352321, 358721, 360021, 408221, 408921, 409121, 410221, 477821, 479321, 479521, 481621, 548921, 558421, 558621, 559121</t>
  </si>
  <si>
    <t>57485621, 65483721, 66045521, 69151921, 84842921, 85570421, 85591821, 85598521, 112530221, 115961121, 117497521, 117882921, 140832521, 141022121, 141039221, 141687321, 171782621, 172837221, 172845321, 173796421, 208537421, 211305621, 211309821, 211329121</t>
  </si>
  <si>
    <t>2021-01-19 08:06:00</t>
  </si>
  <si>
    <t>Prestación de servicios para apoyar la atención y trámite de las solicitudes de avalúos y de requerimientos de información relacionados con la ejecución de avalúos</t>
  </si>
  <si>
    <t>24421</t>
  </si>
  <si>
    <t>58721</t>
  </si>
  <si>
    <t>144221</t>
  </si>
  <si>
    <t>256721, 297221, 357421, 408521, 479121, 559321</t>
  </si>
  <si>
    <t>70938721, 88167121, 117438421, 140855721, 172832421, 211351921</t>
  </si>
  <si>
    <t>2021-01-19 18:52:00</t>
  </si>
  <si>
    <t>Suministro de combustible para el funcionamiento de los vehículos del Instituto Geográfico Agustín Codazzi a nivel nacional</t>
  </si>
  <si>
    <t>341121</t>
  </si>
  <si>
    <t>443321, 486421, 547521</t>
  </si>
  <si>
    <t>164089221, 175136121, 207447921</t>
  </si>
  <si>
    <t>2021-01-19 19:27:00</t>
  </si>
  <si>
    <t>Prestación de servicios profesionales para realizar el seguimiento y control a la ejecución de avalúos, así como el desarrollo de las actividades requeridas para el cumplimiento de los contratos de avalúos suscritos</t>
  </si>
  <si>
    <t>22421</t>
  </si>
  <si>
    <t>47921</t>
  </si>
  <si>
    <t>149021</t>
  </si>
  <si>
    <t>260121, 286621, 357821, 410521, 485421, 570521</t>
  </si>
  <si>
    <t>70415721, 85601821, 117448321, 141866521, 174774921, 214450821</t>
  </si>
  <si>
    <t>2021-01-20 00:00:00</t>
  </si>
  <si>
    <t>2021-01-20 13:59:00</t>
  </si>
  <si>
    <t>VIATICOS Y GASTOS DE COMISION PROYECTO DE AVALUOS</t>
  </si>
  <si>
    <t>11021, 11821, 13621, 14021, 32421, 33721, 33821, 35821, 43521, 60021, 70721, 70821, 77221, 77421, 83621, 85921, 90521, 92621, 92721, 94221, 94621, 94721, 95021, 95121, 95221, 95321, 99721, 100221, 100321, 103321, 104921, 114321, 116821, 117321, 118921, 122321, 122421, 122521, 123821, 130621, 130721, 130821, 132021, 132921, 133821, 134521, 134621, 141121</t>
  </si>
  <si>
    <t>4221, 4921, 9921, 10321, 65521, 67021, 67121, 68321, 73721, 112921, 159921, 160221, 176521, 180821, 223721, 224821, 246221, 264021, 264221, 284621, 287121, 287221, 287921, 288021, 288121, 288221, 296921, 299721, 299821, 313421, 339921, 365721, 376821, 380321, 401521, 430121, 430221, 430321, 437021, 453721, 453921, 454021, 461521, 470721, 489321, 489521, 489621, 515821</t>
  </si>
  <si>
    <t>47821, 47921, 51821, 52321, 103921, 105421, 105521, 106521, 115721, 187421, 268921, 269021, 283221, 285921, 330121, 331121, 348121, 366221, 366421, 388521, 390721, 390821, 391521, 391621, 391721, 391821, 398021, 400721, 400821, 412521, 441521, 465121, 475121, 477021, 499921, 524621, 524821, 524921, 532021, 546621, 546721, 546821, 547121, 552321, 562521, 578121, 578621, 579321, 607821</t>
  </si>
  <si>
    <t>7161521, 7174521, 9278421, 9359921, 21742621, 24957021, 24957521, 26263521, 32224121, 58192721, 75712821, 75713921, 84870221, 85593421, 102868621, 105374121, 115477221, 120414521, 120431621, 127331621, 127600721, 127602521, 128841621, 128855421, 128856621, 128859221, 136535821, 138666921, 138667521, 142400421, 148337821, 164866121, 169645521, 171443421, 178762221, 187308021, 187308121, 187308221, 190761421, 207310021, 207312321, 208564921, 209536821, 212059721, 217478821, 218008921, 218010721, 228101621</t>
  </si>
  <si>
    <t>2421, 3221, 3821, 10821, 13421, 16921</t>
  </si>
  <si>
    <t>2021-01-21 00:00:00</t>
  </si>
  <si>
    <t>2021-01-21 08:59:00</t>
  </si>
  <si>
    <t>Prestación de servicios profesionales para orientar y realizar las actividades de soporte técnico de las plataformas de la oficina de informática y telecomunicaciones</t>
  </si>
  <si>
    <t>30521</t>
  </si>
  <si>
    <t>81521</t>
  </si>
  <si>
    <t>159721, 195621, 293721, 353421, 411721, 495821, 557321</t>
  </si>
  <si>
    <t>40914021, 61067621, 87710721, 116001121, 142370621, 177137921, 211279921</t>
  </si>
  <si>
    <t>2021-01-21 09:00:00</t>
  </si>
  <si>
    <t>Prestación de servicios profesionales para gestionar la infraestructura tecnológica, plataforma de inteligencia de negocios y bases de datos de la entidad.</t>
  </si>
  <si>
    <t>44721</t>
  </si>
  <si>
    <t>131221</t>
  </si>
  <si>
    <t>243721, 295021, 363521, 455821, 522621, 564821</t>
  </si>
  <si>
    <t>65685721, 87716521, 120530121, 157399721, 187305921, 212831021</t>
  </si>
  <si>
    <t>2021-01-21 09:02:00</t>
  </si>
  <si>
    <t>prestación de servicios profesionales para orientar y realizar la gestión de la infraestructura tecnológica y seguridad informática que soportan los sistemas de la entidad</t>
  </si>
  <si>
    <t>34321</t>
  </si>
  <si>
    <t>107421</t>
  </si>
  <si>
    <t>183421, 248321, 326321, 383521, 450121, 524721, 590521</t>
  </si>
  <si>
    <t>55198621, 67300621, 98373121, 126837421, 151949721, 187307921, 225749621</t>
  </si>
  <si>
    <t>2021-01-21 09:03:00</t>
  </si>
  <si>
    <t>Prestación de servicios profesionales para llevar a cabo la operación, monitoreo y soporte técnico a las infraestructuras tecnológicas asignadas por la oficina de informática y telecomunicaciones</t>
  </si>
  <si>
    <t>44621</t>
  </si>
  <si>
    <t>134921</t>
  </si>
  <si>
    <t>246221, 297921, 356121, 423421, 498221, 556821</t>
  </si>
  <si>
    <t>66840021, 88378721, 117277221, 144948121, 177681421, 211244521</t>
  </si>
  <si>
    <t>2021-01-21 09:06:00</t>
  </si>
  <si>
    <t>Prestación de servicios profesionales para realizar el mantenimiento de la red regulada y el cableado estructurado de la entidad a nivel nacional</t>
  </si>
  <si>
    <t>49421</t>
  </si>
  <si>
    <t>134321</t>
  </si>
  <si>
    <t>245621, 298221, 355421, 425121, 502521, 558921</t>
  </si>
  <si>
    <t>66486921, 89021221, 117220121, 145809621, 179457321, 211323421</t>
  </si>
  <si>
    <t>2021-01-21 09:08:00</t>
  </si>
  <si>
    <t>Prestación de servicios profesionales para realizar actividades de operación, soporte, mantenimiento y monitoreo a las plataformas tecnológicas, equipos periféricos (Impresoras, Plotter, Escáner entre otros), según lo niveles de
servicio establecido</t>
  </si>
  <si>
    <t>2021-01-21 09:13:00</t>
  </si>
  <si>
    <t>Prestación de servicios para la revisión, compilación y validación de los datos de campo y calculados de gravimetría y geomagnetismo para su vinculación a la base de datos unificados</t>
  </si>
  <si>
    <t>101221</t>
  </si>
  <si>
    <t>177921, 269421, 312421, 380121, 439521, 501621, 580821</t>
  </si>
  <si>
    <t>48991921, 75908921, 92832821, 124520221, 148130821, 178850021, 218304721</t>
  </si>
  <si>
    <t>2021-01-21 09:15:00</t>
  </si>
  <si>
    <t>Prestación de servicios profesionales para la evaluación del control y seguimiento al funcionamiento y modernización efectiva de la red geodésica nacional</t>
  </si>
  <si>
    <t>59621</t>
  </si>
  <si>
    <t>199421</t>
  </si>
  <si>
    <t>308821, 311421, 312321, 365121, 421621, 512521, 583721</t>
  </si>
  <si>
    <t>92809221, 92831221, 120576321, 144660221, 182321121, 219203421</t>
  </si>
  <si>
    <t>2021-01-21 09:16:00</t>
  </si>
  <si>
    <t>Prestación de servicios para la preparación de insumos, validación, y digitación de la información levantada en campo</t>
  </si>
  <si>
    <t>2021-01-21 09:17:00</t>
  </si>
  <si>
    <t>Prestación de servicios profesionales para realizar las actividades de cálculo de proyectos GNSS y demás asignados.</t>
  </si>
  <si>
    <t>19021, 19121</t>
  </si>
  <si>
    <t>103421, 111321</t>
  </si>
  <si>
    <t>180321, 185921, 252721, 258421, 300621, 312021, 375721, 378521, 428721, 428921, 501221, 507621, 581821, 583821</t>
  </si>
  <si>
    <t>51987021, 57477421, 61613421, 69155221, 70412721, 89653621, 92825321, 123383621, 123696921, 145952921, 145956921, 178834621, 181451821, 219099821, 219204921</t>
  </si>
  <si>
    <t>2021-01-21 09:19:00</t>
  </si>
  <si>
    <t>Prestación de servicio para realizar actividades de mantenimiento, materialización y cálculo de redes geodésicas locales y estaciones de mantenimiento continuo.</t>
  </si>
  <si>
    <t>33121, 33421</t>
  </si>
  <si>
    <t>111621, 119821</t>
  </si>
  <si>
    <t>186221, 194021, 254721, 254821, 300721, 304521, 375221, 378821, 426521, 426721, 501121, 507521, 583921, 584021</t>
  </si>
  <si>
    <t>57495221, 61028621, 69467121, 69469521, 89662121, 90997921, 123353521, 123727321, 145886621, 145920021, 178833821, 181450421, 219207421, 219209021</t>
  </si>
  <si>
    <t>2021-01-21 09:20:00</t>
  </si>
  <si>
    <t>Prestación de servicios profesionales para gestionar, administrar y monitorear la red regulada y el cableado estructurado de la entidad a nivel nacional.</t>
  </si>
  <si>
    <t>42621</t>
  </si>
  <si>
    <t>140921</t>
  </si>
  <si>
    <t>252321, 316621, 366921, 426821, 515321, 589621</t>
  </si>
  <si>
    <t>69144721, 95454321, 120606621, 145900921, 183381621, 225481421</t>
  </si>
  <si>
    <t>Prestación de servicios profesionales para el seguimiento al proceso de implementación de los servicios ntrip vrs</t>
  </si>
  <si>
    <t>18421, 20221</t>
  </si>
  <si>
    <t>114321</t>
  </si>
  <si>
    <t>187721, 265821, 310921, 365221, 418721, 498421, 584521</t>
  </si>
  <si>
    <t>58202921, 71673621, 92607321, 120577021, 144364121, 177741521, 219223421</t>
  </si>
  <si>
    <t>2021-01-21 09:22:00</t>
  </si>
  <si>
    <t>Prestación de servicios profesionales para analizar y desarrollar componentes de software en plataforma ORACLE.</t>
  </si>
  <si>
    <t>42221, 42321</t>
  </si>
  <si>
    <t>151121, 152621</t>
  </si>
  <si>
    <t>261821, 264021, 332521, 391421, 394121, 404521, 466221, 466321, 527321, 544421, 605021</t>
  </si>
  <si>
    <t>70625121, 70774821, 107435621, 128839121, 131279221, 139702421, 165739321, 165740321, 187310521, 203823121, 228499521</t>
  </si>
  <si>
    <t>2021-01-21 09:23:00</t>
  </si>
  <si>
    <t>Prestación de Servicios Profesionales para realizar actividades de operación, soporte, mantenimiento y monitoreo a las plataformas tecnológicas</t>
  </si>
  <si>
    <t>42521</t>
  </si>
  <si>
    <t>135221</t>
  </si>
  <si>
    <t>246521, 293421, 348221, 424821, 502121, 556121</t>
  </si>
  <si>
    <t>67090321, 87483221, 115476321, 145803421, 179451121, 210344421</t>
  </si>
  <si>
    <t>Prestación de servicios para la captura y procesamiento de coordenadas, elaboración de levantamientos topográficos y clasificación de campo, de acuerdo con las especificaciones de conformidad con los lineamientos establecidos</t>
  </si>
  <si>
    <t>17621, 17821, 20521, 20721, 20821</t>
  </si>
  <si>
    <t>100221, 100321, 100621, 100921, 101021</t>
  </si>
  <si>
    <t>176921, 177021, 177321, 177621, 177721, 264521, 265321, 265421, 266321, 267721, 286721, 286821, 315521, 315621, 320321, 343921, 344421, 344521, 345621, 345921, 411321, 411421, 412921, 413021, 418121, 483221, 483321, 483421, 483521, 483621, 557121, 557221, 557421, 558021, 597621</t>
  </si>
  <si>
    <t>47677421, 47678221, 47848121, 48117321, 48118921, 70862521, 71614921, 71629821, 71787121, 74531021, 85603021, 85863621, 94350221, 94353221, 96392921, 114382621, 114399021, 114400721, 114431321, 114450721, 142069021, 142093821, 143012921, 143013521, 144308621, 174734821, 174735921, 174740621, 174742921, 174744221, 211246321, 211278921, 211280621, 211295921, 224011521</t>
  </si>
  <si>
    <t>2021-01-21 09:24:00</t>
  </si>
  <si>
    <t>Prestación de servicios profesionales para gestionar, administrar y operar la infraestructura tecnológica de las plataformas Windows, virtualización y almacenamiento de la entidad</t>
  </si>
  <si>
    <t>69621</t>
  </si>
  <si>
    <t>217621</t>
  </si>
  <si>
    <t>326421, 389921, 458221, 522821, 591021</t>
  </si>
  <si>
    <t>98373321, 127425621, 157588221, 187306121, 225869221</t>
  </si>
  <si>
    <t>2021-01-21 09:25:00</t>
  </si>
  <si>
    <t>Prestación de servicios para realizar actividades de administración, soporte y monitoreo de las plataformas basadas en software libre adoptadas por la entidad.</t>
  </si>
  <si>
    <t>49221</t>
  </si>
  <si>
    <t>154921</t>
  </si>
  <si>
    <t>265921, 311621, 380521, 453321, 527521, 590921</t>
  </si>
  <si>
    <t>71680621, 92820721, 124538521, 152468021, 187310721, 225797721</t>
  </si>
  <si>
    <t>2021-01-21 09:26:00</t>
  </si>
  <si>
    <t>Prestación de servicio para realizar la revisión y reparación de los componentes eléctricos y electrónicos de las estaciones magna-eco para su instalación en campo</t>
  </si>
  <si>
    <t>32221</t>
  </si>
  <si>
    <t>113421</t>
  </si>
  <si>
    <t>187921, 276021, 319321, 327921, 378721, 428621, 517721, 581721</t>
  </si>
  <si>
    <t>58210021, 79323521, 96320421, 99336521, 123709621, 145928621, 184165221, 219097721</t>
  </si>
  <si>
    <t>Prestación de servicios profesionales para brindar soporte de primer nivel, generar estadísticas de operación y realizar pruebas a los sistemas de información de la oficina de informática y telecomunicaciones</t>
  </si>
  <si>
    <t>57421</t>
  </si>
  <si>
    <t>137921</t>
  </si>
  <si>
    <t>247521, 306921, 381521, 449321, 504321, 570021</t>
  </si>
  <si>
    <t>67153721, 92570721, 126811421, 151858621, 179480921, 214437221</t>
  </si>
  <si>
    <t>2021-01-21 09:27:00</t>
  </si>
  <si>
    <t>Prestación de servicios para realizar la gestión, control y seguimiento del sistema y marco de referencia geodésico nacional con GNSS</t>
  </si>
  <si>
    <t>47721</t>
  </si>
  <si>
    <t>154821</t>
  </si>
  <si>
    <t>266521, 304421, 362021, 418621, 502621, 585221</t>
  </si>
  <si>
    <t>71831021, 96251421, 118861721, 144361121, 179458721, 219731121</t>
  </si>
  <si>
    <t>2021-01-21 09:28:00</t>
  </si>
  <si>
    <t>Prestación de servicios profesionales para desarrollar, administrar y dar soporte a los componentes de los portales web y micro sitios de la entidad.</t>
  </si>
  <si>
    <t>42421</t>
  </si>
  <si>
    <t>156121</t>
  </si>
  <si>
    <t>266821, 300021, 392021, 467821, 523621, 579721</t>
  </si>
  <si>
    <t>71873021, 89634221, 129561421, 167084621, 187306921, 218072221</t>
  </si>
  <si>
    <t>2021-01-21 09:29:00</t>
  </si>
  <si>
    <t>Prestación de servicios para realizar la preparación, revisión y consolidación de datos de campo para el cálculo y ajuste de la línea de nivelación</t>
  </si>
  <si>
    <t>Prestación de servicios profesionales para desarrollar actividades referentes a la gestión y aseguramiento del cumplimiento de la estrategia de gobierno digital.</t>
  </si>
  <si>
    <t>30321</t>
  </si>
  <si>
    <t>161321</t>
  </si>
  <si>
    <t>269321, 299621, 460221, 528721, 531921</t>
  </si>
  <si>
    <t>76275721, 89060721, 157668821, 187311721, 190738121</t>
  </si>
  <si>
    <t>2021-01-21 09:30:00</t>
  </si>
  <si>
    <t>Prestación de servicios para realizar actividades de operación, soporte de solicitudes, incidentes, requerimientos y pruebas técnicas según los niveles de servicio establecidos</t>
  </si>
  <si>
    <t>42721</t>
  </si>
  <si>
    <t>135921</t>
  </si>
  <si>
    <t>246621, 293321, 359521, 423321, 499521, 552221</t>
  </si>
  <si>
    <t>67093121, 87784221, 117858821, 144937721, 177842621, 209513521</t>
  </si>
  <si>
    <t>2021-01-21 09:31:00</t>
  </si>
  <si>
    <t>Realizar el mantenimiento, patronamiento y verificación de equipos geodésicos hiper sr -hiper v y estación total os 101 para dar cumplimiento a las labores de fotocontrol y rastreo de coordenadas para el apoyo de levantamientos
topográficos</t>
  </si>
  <si>
    <t>Prestación de servicios para realizar actividades de operación, soporte de solicitudes, incidentes y requerimientos según los niveles de servicio establecidos.</t>
  </si>
  <si>
    <t>38621, 38721, 38821, 38921, 39021</t>
  </si>
  <si>
    <t>81021, 81321, 85521, 97721, 97821</t>
  </si>
  <si>
    <t>158921, 159321, 163721, 175121, 175321, 236921, 237021, 247921, 256621, 266121, 291821, 293021, 293521, 293921, 298521, 355321, 356221, 357321, 358021, 370321, 412421, 418521, 423721, 424621, 446921, 483021, 487321, 491321, 499421, 502721, 549421, 549921, 552521, 554221, 558221</t>
  </si>
  <si>
    <t>40708521, 40711821, 40940921, 45422321, 45432421, 63016921, 63018521, 67168121, 70938621, 71719521, 87085321, 87295621, 87709721, 87712121, 89030521, 117213821, 117285021, 117435121, 117465421, 121322421, 142395021, 144360321, 144968121, 145797721, 150014121, 174733721, 175262221, 176432321, 177842021, 179460121, 209083421, 209338521, 209902521, 210126321, 211301621</t>
  </si>
  <si>
    <t>2021-01-21 09:32:00</t>
  </si>
  <si>
    <t>Prestación de servicios para gestionar y orientar el cumplimiento de los proyectos liderados por la Subdirección de Geografía y Cartografía</t>
  </si>
  <si>
    <t>29421</t>
  </si>
  <si>
    <t>99821</t>
  </si>
  <si>
    <t>176521, 251921, 302021, 362921, 421121, 498821, 569721</t>
  </si>
  <si>
    <t>47671021, 68994521, 90547321, 119029521, 120539021, 144463221, 177780721, 214351221</t>
  </si>
  <si>
    <t>Prestación de servicios profesionales para realizar la gestión de la seguridad informática y Perimetral de los sistemas de la entidad</t>
  </si>
  <si>
    <t>49121</t>
  </si>
  <si>
    <t>144921</t>
  </si>
  <si>
    <t>257921, 317921, 383721, 456921, 517621, 589721</t>
  </si>
  <si>
    <t>70939321, 95525321, 126839121, 157467321, 184163021, 225504021</t>
  </si>
  <si>
    <t>2021-01-21 09:33:00</t>
  </si>
  <si>
    <t>Prestación de servicios profesionales para soportar, mantener y desarrollar componentes de software de los sistemas de información de la entidad</t>
  </si>
  <si>
    <t>27021, 27121</t>
  </si>
  <si>
    <t>110021, 136821</t>
  </si>
  <si>
    <t>246921, 260721, 270621, 311121, 311221, 321821, 386021, 401221, 461321, 461721, 522721, 529821, 532521, 583221</t>
  </si>
  <si>
    <t>67113221, 70454421, 76439321, 92713521, 92716921, 98369721, 127069821, 138833921, 158479721, 158991921, 187306021, 188238421, 191494821, 219181621</t>
  </si>
  <si>
    <t>2021-01-21 09:34:00</t>
  </si>
  <si>
    <t>Prestación de servicios para la captura de coordenadas, compilación toponímica y demás procesos en campo, de acuerdo con las especificaciones de conformidad con los lineamientos establecidos.</t>
  </si>
  <si>
    <t>23621</t>
  </si>
  <si>
    <t>2021-01-21 09:35:00</t>
  </si>
  <si>
    <t>Prestación de servicios profesionales para el soporte, mantenimiento, análisis, diseño y desarrollo de los componentes web para la operación del sistema catastral.</t>
  </si>
  <si>
    <t>47821</t>
  </si>
  <si>
    <t>152221</t>
  </si>
  <si>
    <t>263621, 324821, 380021, 460121, 526521, 599321</t>
  </si>
  <si>
    <t>70773021, 98371821, 124517621, 157668121, 187309721, 228501221</t>
  </si>
  <si>
    <t>2021-01-21 09:36:00</t>
  </si>
  <si>
    <t>Prestación de servicios profesionales para prestación de servicios profesionales para el soporte, mantenimiento, análisis, diseño y desarrollo de los componentes de software en plataforma Oracle de los sistemas de la Institución.</t>
  </si>
  <si>
    <t>55721</t>
  </si>
  <si>
    <t>186121</t>
  </si>
  <si>
    <t>294121, 307421, 374221, 451021, 509621, 598121</t>
  </si>
  <si>
    <t>87713321, 92575721, 122747521, 151992821, 181729221, 226458021</t>
  </si>
  <si>
    <t>23821</t>
  </si>
  <si>
    <t>2021-01-21 09:37:00</t>
  </si>
  <si>
    <t>Prestación de servicios profesionales para llevar a cabo la administración y monitoreo de servicios de ti y plataformas basadas en software libre adoptadas por la entidad</t>
  </si>
  <si>
    <t>55521</t>
  </si>
  <si>
    <t>198821</t>
  </si>
  <si>
    <t>307321, 313921, 378921, 424721, 524421, 566621</t>
  </si>
  <si>
    <t>92574821, 93516421, 123729021, 145799121, 187307721, 212951121</t>
  </si>
  <si>
    <t>2021-01-21 09:38:00</t>
  </si>
  <si>
    <t>Prestación de servicios profesionales para realizar actividades de desarrollo, soporte y mantenimiento en los componentes WEB - JAVA y de procesos, de los sistemas de información de la Oficina de Informática y
Telecomunicaciones.</t>
  </si>
  <si>
    <t>53121</t>
  </si>
  <si>
    <t>155021</t>
  </si>
  <si>
    <t>266621, 324721, 378221, 469521, 533021, 604421</t>
  </si>
  <si>
    <t>71854321, 98371621, 123484421, 167156321, 192676321, 228499121</t>
  </si>
  <si>
    <t>2021-01-21 09:39:00</t>
  </si>
  <si>
    <t>Prestación de servicios profesionales para gestionar la etapa preparatoria de las solicitudes de bienes, servicios y/o obras Públicas, así como registro, verificación y publicación de los trámites contractuales dentro de las Plataformas</t>
  </si>
  <si>
    <t>30421</t>
  </si>
  <si>
    <t>129221</t>
  </si>
  <si>
    <t>241321, 270521, 328721, 415521, 467121, 532921</t>
  </si>
  <si>
    <t>64490021, 76283021, 100580021, 143117421, 167046721, 192672121</t>
  </si>
  <si>
    <t>2021-01-21 09:40:00</t>
  </si>
  <si>
    <t>Prestación de servicios profesionales para documentar, diseñar e implementar los flujos de información requeridos en el marco de la implementación de la política de catastro multipropósito</t>
  </si>
  <si>
    <t>62221</t>
  </si>
  <si>
    <t>202521</t>
  </si>
  <si>
    <t>311021, 384121, 454821, 517121, 590321</t>
  </si>
  <si>
    <t>92608221, 126840221, 157342321, 184151821, 225712521</t>
  </si>
  <si>
    <t>2021-01-21 09:41:00</t>
  </si>
  <si>
    <t>Prestación de servicios profesionales para soportar, mantener, analizar, diseñar, desarrollar e integrar componentes de software en el marco de la implementación de la política de catastro multipropósito</t>
  </si>
  <si>
    <t>52721</t>
  </si>
  <si>
    <t>140321</t>
  </si>
  <si>
    <t>251821, 320721, 385721, 458121, 526421, 599021</t>
  </si>
  <si>
    <t>68386021, 96693121, 127061521, 157524221, 187309621, 228500721</t>
  </si>
  <si>
    <t>2021-01-21 11:19:00</t>
  </si>
  <si>
    <t>Prestación de servicios profesionales para implementar, mantener, proponer y aplicar mejoras al sistema de gestión de seguridad de la información del igac</t>
  </si>
  <si>
    <t>19121</t>
  </si>
  <si>
    <t>47021</t>
  </si>
  <si>
    <t>156521</t>
  </si>
  <si>
    <t>267521, 327421, 402221, 461221, 529921, 580721</t>
  </si>
  <si>
    <t>73484421, 99259121, 138944121, 158477821, 188240921, 218224221</t>
  </si>
  <si>
    <t>24521</t>
  </si>
  <si>
    <t>2021-01-21 11:25:00</t>
  </si>
  <si>
    <t>Prestación de servicios de apoyo para ejecutar actividades de soporte, mantenimiento y monitoreo a la infraestructura tecnológica donde se alojan los servicios web e interoperabilidad de la entidad</t>
  </si>
  <si>
    <t>42821</t>
  </si>
  <si>
    <t>135721</t>
  </si>
  <si>
    <t>247721, 298721, 356421, 414421, 502921, 561621</t>
  </si>
  <si>
    <t>67158521, 89036921, 117297121, 143054521, 179466921, 211764821</t>
  </si>
  <si>
    <t>2021-01-21 12:01:00</t>
  </si>
  <si>
    <t>Prestación de servicios profesionales para realizar la construcción de las funcionalidades, plan de pruebas, capacitación, integración de componentes e implementación de las aplicaciones en tecnologías de información geográfica
a cargo de la oficina</t>
  </si>
  <si>
    <t>86821</t>
  </si>
  <si>
    <t>165421, 248821, 321721, 388421, 457621, 511121, 585121</t>
  </si>
  <si>
    <t>41123421, 67345921, 98369621, 127328221, 157488721, 181749321, 219717921</t>
  </si>
  <si>
    <t>2021-01-21 12:04:00</t>
  </si>
  <si>
    <t>Prestación de servicios profesionales para el análisis y levantamiento de requerimientos de los proyectos de desarrollo de aplicaciones en tecnologías de información geográfica a cargo de la oficina CIAF</t>
  </si>
  <si>
    <t>29321</t>
  </si>
  <si>
    <t>86921</t>
  </si>
  <si>
    <t>165621, 258521, 324021, 382021, 415021, 506821, 590621</t>
  </si>
  <si>
    <t>41132821, 70939521, 98370821, 126816621, 143114321, 180876421, 225743521</t>
  </si>
  <si>
    <t>2021-01-21 15:09:00</t>
  </si>
  <si>
    <t>Prestación de servicios profesionales para realizar actividades de gestión y desarrollo de los proyectos de tecnologías geoespaciales que adelante la oficina CIAF.</t>
  </si>
  <si>
    <t>29721</t>
  </si>
  <si>
    <t>32921</t>
  </si>
  <si>
    <t>95321</t>
  </si>
  <si>
    <t>173721, 249721, 307521, 378021, 451621, 522021, 587621, 587721</t>
  </si>
  <si>
    <t>44420621, 67456321, 92578321, 123478521, 152000021, 185233221, 220573821</t>
  </si>
  <si>
    <t>2021-01-21 16:05:00</t>
  </si>
  <si>
    <t>REALIZAR MANTENIMIENTO DE LAS ESTACIONES DE FUNCIONAMIENTO CONTINÚO GNSS DE LA RED MAGNA-ECO (2 CORS) EN CUNDINAMARCA Y TOLIMA</t>
  </si>
  <si>
    <t>30621</t>
  </si>
  <si>
    <t>13721, 13821, 13921</t>
  </si>
  <si>
    <t>10021, 10121, 10221</t>
  </si>
  <si>
    <t>51921, 52121, 52221</t>
  </si>
  <si>
    <t>9279521, 9280521, 9359521</t>
  </si>
  <si>
    <t>1421</t>
  </si>
  <si>
    <t>2021-01-21 17:22:00</t>
  </si>
  <si>
    <t>Prestación de servicios para realizar actividades que promuevan la gestión y disposición de los datos geográficos, cartográficos y geodésicos</t>
  </si>
  <si>
    <t>26821</t>
  </si>
  <si>
    <t>30121</t>
  </si>
  <si>
    <t>80821</t>
  </si>
  <si>
    <t>158121, 252421, 316821, 364421, 454221, 500821, 590021</t>
  </si>
  <si>
    <t>40626521, 69146021, 95461821, 120559221, 153173421, 178806021, 224558521</t>
  </si>
  <si>
    <t>2021-01-21 17:26:00</t>
  </si>
  <si>
    <t>26921</t>
  </si>
  <si>
    <t>15621, 15721, 54821</t>
  </si>
  <si>
    <t>79321, 83121, 144121</t>
  </si>
  <si>
    <t>156821, 160821, 252521, 256421, 257421, 314021, 316721, 325121, 361921, 364521, 364621, 439921, 444621, 444721, 500721, 507121, 507221, 589321, 595421, 597421</t>
  </si>
  <si>
    <t>37152421, 40741421, 69147121, 70400621, 70406121, 93522821, 95459121, 98008121, 118860921, 120561621, 120565821, 148242921, 149857221, 149878521, 178802821, 181443621, 181444821, 221040221, 222218121, 224090921</t>
  </si>
  <si>
    <t>2021-01-21 17:28:00</t>
  </si>
  <si>
    <t>27021</t>
  </si>
  <si>
    <t>92621</t>
  </si>
  <si>
    <t>170821, 253021, 295321, 357921, 419821, 482221, 556321</t>
  </si>
  <si>
    <t>42721921, 69157921, 87717221, 117450021, 144394221, 173817221, 210799021</t>
  </si>
  <si>
    <t>2021-01-21 17:30:00</t>
  </si>
  <si>
    <t>27121</t>
  </si>
  <si>
    <t>29221</t>
  </si>
  <si>
    <t>99521</t>
  </si>
  <si>
    <t>176221, 263321, 326821, 376021, 415721, 498321, 556221</t>
  </si>
  <si>
    <t>46808121, 70778921, 98242021, 123398621, 143118321, 177683621, 210797321</t>
  </si>
  <si>
    <t>2021-01-21 17:38:00</t>
  </si>
  <si>
    <t>Prestación de servicios para realizar la asignación , seguimiento y control de calidad de los procesos de producción cartográfica, de conformidad con las especificaciones técnicas y rendimientos establecidos</t>
  </si>
  <si>
    <t>27221</t>
  </si>
  <si>
    <t>23521, 23621, 23921, 24021, 26121</t>
  </si>
  <si>
    <t>65021, 91621, 96921, 97021, 107121</t>
  </si>
  <si>
    <t>102721, 169821, 173621, 174421, 174521, 183121, 252821, 252921, 254421, 257321, 303121, 314421, 319921, 325321, 369821, 370421, 371321, 377221, 388121, 416021, 419421, 422221, 423521, 461521, 495721, 499021, 499321, 499621, 568421, 568521, 568721, 569821</t>
  </si>
  <si>
    <t>42532021, 44416121, 44528421, 44529521, 55181921, 69156221, 69156921, 69420421, 70405121, 90701321, 93572721, 96375721, 98008721, 121304621, 121325621, 121372021, 123451721, 127298521, 143120621, 144389921, 144687521, 144950221, 158481521, 177118421, 177784821, 177837021, 177852821, 213524321, 213576421, 213587321, 214381421</t>
  </si>
  <si>
    <t>2021-01-21 17:42:00</t>
  </si>
  <si>
    <t>Prestación de servicios para realizar la edición, estructuración e integración de la cartografía básica, de conformidad con las especificaciones técnicas establecidas.</t>
  </si>
  <si>
    <t>27321</t>
  </si>
  <si>
    <t>19621, 23821, 36821, 37121, 37221, 37321, 37421, 37521, 37621, 38221</t>
  </si>
  <si>
    <t>90821, 97121, 111021, 111121, 111221, 116021, 116121, 116221, 116921, 117121</t>
  </si>
  <si>
    <t>169021, 174621, 181221, 189721, 189821, 189921, 190421, 190521, 191121, 191221, 191321, 253521, 275221, 275321, 275421, 275521, 276421, 276521, 276621, 276721, 277321, 318321, 331821, 331921, 332021, 332121, 332921, 333021, 333121, 333221, 343321, 347321, 399021, 399121, 399221, 400421, 400521, 402021, 402121, 402321, 402421, 420821, 473121, 473421, 473621, 473721, 474221, 474321, 474421, 474521, 474621, 495921, 539321, 539921, 540021, 540121, 540521, 541721, 541821, 541921, 543021, 558821</t>
  </si>
  <si>
    <t>42685821, 45371821, 52000021, 59626521, 59628821, 59632921, 59783021, 59802821, 59932121, 59952021, 61026021, 69334521, 79281121, 79282421, 79284721, 79305721, 79879421, 79886321, 79887721, 79890321, 79937221, 95561621, 106490521, 106557921, 106565021, 106573921, 107524021, 107529221, 107548421, 107650821, 114353621, 114891521, 137991821, 137992621, 137993521, 138007321, 138007921, 138930721, 138932121, 138946021, 138957321, 144451221, 169200021, 169204121, 169205721, 169206521, 169215521, 169216621, 169218421, 169622921, 169624621, 177140021, 198652921, 198657621, 198657921, 198658221, 198785621, 200066421, 200069721, 200072821, 200897821, 211325721</t>
  </si>
  <si>
    <t>2021-01-21 17:44:00</t>
  </si>
  <si>
    <t>Prestación de servicios para elaborar ortoimágenes a diferentes escalas, de conformidad con las especificaciones técnicas y rendimientos establecidos.</t>
  </si>
  <si>
    <t>27421</t>
  </si>
  <si>
    <t>37721, 37821, 37921, 38021, 38121, 38321, 38421</t>
  </si>
  <si>
    <t>115621, 119621, 120921, 128121, 128221, 129421, 143321</t>
  </si>
  <si>
    <t>192021, 195321, 236621, 237521, 240221, 241521, 255321, 282421, 282521, 284921, 285121, 285221, 286421, 287521, 346721, 347121, 347521, 347821, 348421, 348521, 352921, 418821, 419021, 419321, 421921, 422021, 422121, 423821, 487021, 487121, 487221, 489421, 489621, 489721, 525721, 531721, 553321, 553821, 554721, 554921, 555021, 555121, 568821</t>
  </si>
  <si>
    <t>60927221, 61046721, 62876621, 63400121, 63466221, 64486421, 69625221, 84826021, 84828521, 85408621, 85412721, 85414721, 85600021, 85915521, 114574221, 114905921, 114931021, 115481421, 115482621, 115492421, 115992821, 144384921, 144386621, 144389721, 144680321, 144683121, 144686021, 145093721, 175244221, 175260621, 175283221, 175294821, 176207121, 176207921, 176244821, 188430021, 190708921, 210118121, 210122221, 210149921, 210162921, 210166021, 210177321, 213604821</t>
  </si>
  <si>
    <t>2021-01-21 17:47:00</t>
  </si>
  <si>
    <t>Prestación de servicios para la captura o digitalización de elementos vectoriales a diferentes escalas y dimensiones, de conformidad con las especificaciones técnicas y rendimientos establecidos.</t>
  </si>
  <si>
    <t>27521</t>
  </si>
  <si>
    <t>35321, 35421, 35521, 35621, 36221, 81121</t>
  </si>
  <si>
    <t>109821, 114921, 123521, 141721, 180521, 278521</t>
  </si>
  <si>
    <t>189321, 190321, 199621, 252221, 253121, 263721, 273321, 280421, 281221, 284321, 285021, 307121, 317021, 327121, 329221, 330421, 341121, 358321, 370021, 370921, 376521, 384421, 394221, 399821, 408721, 448221, 450421, 452321, 454921, 469621, 470921, 477921, 516821, 526921, 529721, 533921, 542721, 564921, 567021, 581621, 582021, 582121</t>
  </si>
  <si>
    <t>59565521, 59753321, 62688921, 69138021, 69231521, 70773521, 78377621, 82818621, 83449921, 85062921, 85410721, 92571821, 95471121, 99225321, 102073621, 104560621, 112502921, 117473821, 121316921, 121349821, 123427221, 126854121, 131281321, 137999821, 141015721, 150298721, 151985421, 152421721, 157387821, 167156721, 168397021, 171788621, 184131021, 187310121, 188235321, 194206621, 200894321, 212835921, 212958021, 219085421, 219112321, 219114421</t>
  </si>
  <si>
    <t>2021-01-22 00:00:00</t>
  </si>
  <si>
    <t>2021-01-22 08:22:00</t>
  </si>
  <si>
    <t>Prestación de servicios profesionales para apoyar a la Oficina Asesora Jurídica como enlace de la oficina asesora de planeación, en la estructuración de la defensa judicial y prevención del daño antijurídico del Instituto Geográfico
Agustín Codazzi.</t>
  </si>
  <si>
    <t>99421</t>
  </si>
  <si>
    <t>176121, 241721, 306121, 374321, 450221, 521321, 592021</t>
  </si>
  <si>
    <t>46806121, 64501321, 91027121, 122748521, 151950421, 185195421, 226230521</t>
  </si>
  <si>
    <t>2021-01-22 08:42:00</t>
  </si>
  <si>
    <t>Prestación de servicios para realizar el proceso de aerotriangulación, de conformidad con las especificaciones técnicas y rendimientos establecidos.</t>
  </si>
  <si>
    <t>27621</t>
  </si>
  <si>
    <t>18021, 18121, 18221</t>
  </si>
  <si>
    <t>84021, 89721, 89821</t>
  </si>
  <si>
    <t>161721, 168021, 168121, 199821, 199921, 241621, 291521, 292721, 292821, 360621, 360721, 363021, 414621, 414721, 415421, 480021, 482021, 482121, 573321, 573821, 597221</t>
  </si>
  <si>
    <t>40904821, 41436721, 41436821, 62692621, 62731221, 64499221, 87107021, 87259021, 87265721, 117944921, 117956421, 119061521, 120535921, 143111021, 143113121, 143116721, 173236621, 173811721, 173815121, 214666021, 214724821, 224061921</t>
  </si>
  <si>
    <t>26721</t>
  </si>
  <si>
    <t>2021-01-22 08:43:00</t>
  </si>
  <si>
    <t>Prestación de servicios profesionales para gestionar la etapa preparatoria de las solicitudes de bienes, servicio y/o obras publicas así como registro, verificación y publicación de los tramites contractuales dentro de las plataformas</t>
  </si>
  <si>
    <t>27721</t>
  </si>
  <si>
    <t>40521</t>
  </si>
  <si>
    <t>140521</t>
  </si>
  <si>
    <t>252021, 252121, 293821, 359821, 419921, 491621, 563221</t>
  </si>
  <si>
    <t>68998321, 69006321, 87712521, 117877521, 144399521, 176437921, 212296721</t>
  </si>
  <si>
    <t>2021-01-22 08:44:00</t>
  </si>
  <si>
    <t>Prestación de servicios para gestionar, realizar el control y seguimiento a la toma de fotografía aérea y consecución de insumos necesarios para producción cartográfica</t>
  </si>
  <si>
    <t>27821</t>
  </si>
  <si>
    <t>99321</t>
  </si>
  <si>
    <t>176021, 240621, 314321, 373421, 418421, 498621, 565321</t>
  </si>
  <si>
    <t>46805321, 63516121, 93567021, 122297921, 144383021, 177769521, 212853121</t>
  </si>
  <si>
    <t>2021-01-22 08:47:00</t>
  </si>
  <si>
    <t>Prestación de servicios para realizar la evaluación y procesamiento de las imágenes adquiridas o gestionadas por el IGAC</t>
  </si>
  <si>
    <t>27921</t>
  </si>
  <si>
    <t>49621, 49721</t>
  </si>
  <si>
    <t>146621, 146721</t>
  </si>
  <si>
    <t>264221, 264321, 313721, 316421, 367621, 368321, 425421, 435321, 501921, 502221, 570821, 573921</t>
  </si>
  <si>
    <t>70863321, 70863921, 93497421, 95452321, 120820821, 121261721, 145815921, 147416021, 179439121, 179452121, 214639421, 214717621</t>
  </si>
  <si>
    <t>2021-01-22 08:48:00</t>
  </si>
  <si>
    <t>Prestación de servicios para el análisis, procesamiento y caracterización de imágenes insumo para la producción cartográfica</t>
  </si>
  <si>
    <t>28021</t>
  </si>
  <si>
    <t>18321, 20121</t>
  </si>
  <si>
    <t>104721</t>
  </si>
  <si>
    <t>181321, 264421, 321521, 375421, 444121, 498021, 573521</t>
  </si>
  <si>
    <t>52001221, 70864621, 97072021, 123356521, 149810221, 177658321, 214667221</t>
  </si>
  <si>
    <t>2021-01-22 08:49:00</t>
  </si>
  <si>
    <t>Prestación de servicios como copiloto de la aeronave hk 1771-g y la gestión de apoyo en el seguimiento y continuidad de los procesos y procedimientos de operaciones aéreas de los equipos tripulados y no tripulados del igac</t>
  </si>
  <si>
    <t>28121</t>
  </si>
  <si>
    <t>2021-01-22 08:51:00</t>
  </si>
  <si>
    <t>Prestación de servicios profesionales para orientar, optimizar y gestionar los procesos de producción cartográfica, asignados de conformidad con los lineamientos establecidos</t>
  </si>
  <si>
    <t>28221</t>
  </si>
  <si>
    <t>2021-01-22 08:52:00</t>
  </si>
  <si>
    <t>Prestación de servicios para apoyar el proceso de escaneo fotogramétrico de rollos de aerofotografías análogas y compresión de imágenes</t>
  </si>
  <si>
    <t>28321</t>
  </si>
  <si>
    <t>65521, 92021, 93621</t>
  </si>
  <si>
    <t>206021, 326621</t>
  </si>
  <si>
    <t>317121, 358421, 426921, 437921, 486121, 487921, 565021, 598621</t>
  </si>
  <si>
    <t>95477521, 117477321, 145901521, 147767221, 174778721, 175470221, 212837121, 228500221</t>
  </si>
  <si>
    <t>2021-01-22 08:53:00</t>
  </si>
  <si>
    <t>28421</t>
  </si>
  <si>
    <t>43621</t>
  </si>
  <si>
    <t>150321</t>
  </si>
  <si>
    <t>261121, 322521, 382721, 422421, 500621, 567821</t>
  </si>
  <si>
    <t>70524121, 98369921, 126827221, 144908821, 178792121, 213347621</t>
  </si>
  <si>
    <t>2021-01-22 08:55:00</t>
  </si>
  <si>
    <t>Prestación de servicios para gestionar los requerimientos y procesos jurídicos que lidere la subdirección de geografía y cartografía</t>
  </si>
  <si>
    <t>28521</t>
  </si>
  <si>
    <t>35221</t>
  </si>
  <si>
    <t>107321</t>
  </si>
  <si>
    <t>183321, 257721, 293621, 357221, 456721, 525821, 562121</t>
  </si>
  <si>
    <t>55195821, 70939221, 87710221, 117331821, 157462821, 187309021, 211903621</t>
  </si>
  <si>
    <t>2021-01-22 08:56:00</t>
  </si>
  <si>
    <t>Prestación de servicios para la captura de información vectorial, de conformidad con las especificaciones técnicas y rendimientos establecidos</t>
  </si>
  <si>
    <t>28621</t>
  </si>
  <si>
    <t>17721, 18521, 21121, 21221, 21321, 21421, 21521, 79021</t>
  </si>
  <si>
    <t>106121, 106221, 106921, 108221, 108821, 108921, 113721, 282621</t>
  </si>
  <si>
    <t>182221, 182321, 182921, 183821, 185321, 188421, 189121, 255721, 255921, 260421, 263021, 265221, 267621, 269221, 277421, 312521, 312721, 315821, 326721, 329321, 330321, 370621, 371621, 371721, 386621, 390021, 391221, 393621, 395621, 447521, 449021, 449621, 450821, 453421, 458921, 467621, 475421, 510121, 510221, 510721, 512021, 520921, 533121, 536121, 537821, 568621, 569921, 585921, 586021, 593621</t>
  </si>
  <si>
    <t>55186621, 55206221, 55208621, 56397221, 56697121, 58629321, 58640121, 69749821, 69754921, 70417921, 70940021, 71609821, 74516621, 75723021, 79942821, 92833521, 92970121, 95385321, 98373721, 102074721, 103473621, 121335321, 121391621, 121405621, 127244421, 127436421, 128834121, 130367821, 132310521, 150052221, 150534621, 151864321, 151990421, 152506221, 157653621, 167060821, 169736321, 181735621, 181736721, 181746621, 182163921, 185145521, 192686521, 194454621, 195870321, 213577621, 214750221, 219781921, 219784621, 226317621</t>
  </si>
  <si>
    <t>2021-01-22 08:57:00</t>
  </si>
  <si>
    <t>28721</t>
  </si>
  <si>
    <t>50121, 62921, 63021, 63121, 63221, 63321</t>
  </si>
  <si>
    <t>156621, 182521, 182621, 186221, 190021, 190121</t>
  </si>
  <si>
    <t>267121, 291721, 291921, 292121, 293221, 294421, 299421, 299521, 351921, 352021, 352121, 353521, 353621, 353721, 413821, 413921, 414021, 414821, 414921, 425021, 483821, 483921, 484021, 484121, 484321, 484521, 549821, 551521, 551621, 552421, 559021, 559821</t>
  </si>
  <si>
    <t>73442621, 87064321, 87075021, 87715321, 87793821, 89059021, 89059721, 115953721, 115955621, 115958521, 116001521, 116004721, 116005721, 143042221, 143042921, 143048121, 143113621, 143114021, 145806821, 174746621, 174748021, 174749721, 174753121, 174756221, 174760021, 209334021, 209438921, 209473021, 209901921, 211327521, 211355521</t>
  </si>
  <si>
    <t>2021-01-22 08:58:00</t>
  </si>
  <si>
    <t>Prestación de servicios para apoyar la generación de ortoimágenes a diferentes escalas, de conformidad con las especificaciones técnicas y rendimientos establecidos</t>
  </si>
  <si>
    <t>2021-01-22 09:00:00</t>
  </si>
  <si>
    <t>Realizar el mantenimiento de los escáneres fotogramétricos del IGAC.</t>
  </si>
  <si>
    <t>28921</t>
  </si>
  <si>
    <t>75321</t>
  </si>
  <si>
    <t>305221</t>
  </si>
  <si>
    <t>417721</t>
  </si>
  <si>
    <t>144307121</t>
  </si>
  <si>
    <t>2021-01-22 09:01:00</t>
  </si>
  <si>
    <t>Prestación de servicios para elaborar mapas y demás insumos a diferentes escalas, de conformidad con las especificaciones técnicas y rendimientos establecidos</t>
  </si>
  <si>
    <t>29021</t>
  </si>
  <si>
    <t>61021, 61121, 61221, 61321, 79421, 79521, 79621, 87021, 87121, 119921</t>
  </si>
  <si>
    <t>199621, 200121, 202221, 217221, 250121, 255721, 256021, 276721, 290521, 493621</t>
  </si>
  <si>
    <t>309421, 309921, 310421, 326021, 326221, 345721, 347421, 348021, 356321, 361221, 361521, 375821, 380621, 393821, 437721, 437821, 453721, 453821, 456221, 456321, 456421, 457421, 458521, 490221, 495621, 497121, 498121, 509521, 514121, 514521, 514721, 523021, 523121, 560421, 562221, 563921, 564121, 564421, 565421, 565621, 565821, 588721, 592921</t>
  </si>
  <si>
    <t>92589421, 92592621, 92602821, 98372721, 98373021, 114438221, 114898721, 115474521, 117285821, 118812721, 118854721, 123386021, 124541321, 130445521, 147746621, 147752921, 153001321, 153043721, 157451521, 157458521, 157460121, 157484121, 157591221, 176290621, 177086821, 177633921, 177662621, 181763721, 182694321, 182711121, 182712721, 187306321, 187306421, 211380121, 211932021, 212790921, 212794121, 212804421, 212854321, 212902321, 212936421, 220777721, 226301921</t>
  </si>
  <si>
    <t>2021-01-22 15:36:00</t>
  </si>
  <si>
    <t>Prestación de servicios profesionales para adelantar la ejecución de los procesos de gestión catastral a cargo del IGAC, programados en la vigencia</t>
  </si>
  <si>
    <t>34521, 39421</t>
  </si>
  <si>
    <t>122821, 128721</t>
  </si>
  <si>
    <t>199121, 240921, 322621, 323421, 387421, 387721, 412821, 423621, 514421, 526621, 559221, 604621</t>
  </si>
  <si>
    <t>62568021, 63870121, 98370021, 98370421, 127269021, 127275321, 143012421, 144951621, 182709021, 187309821, 211332621, 228499321</t>
  </si>
  <si>
    <t>2021-01-22 15:39:00</t>
  </si>
  <si>
    <t>Prestación de servicios profesionales para el desarrollo del componente tecnológico requerido de los procesos de gestión catastral desarrollados por el IGAC</t>
  </si>
  <si>
    <t>26121</t>
  </si>
  <si>
    <t>103321</t>
  </si>
  <si>
    <t>179721, 244221, 299221, 393321, 448921, 524021, 583421</t>
  </si>
  <si>
    <t>51024121, 65760021, 89056221, 130364121, 150533621, 187307321, 219191521</t>
  </si>
  <si>
    <t>2021-01-22 16:36:00</t>
  </si>
  <si>
    <t>Arrendamiento de bien inmueble para el funcionamiento de la dirección territorial Casanare del Instituto Geográfico Agustín Codazzi - IGAC</t>
  </si>
  <si>
    <t>131421</t>
  </si>
  <si>
    <t>257021, 330021, 428321, 428821, 447821, 539821, 600121</t>
  </si>
  <si>
    <t>70938421, 104559821, 149822521, 149837321, 150290521, 198656421, 224396221</t>
  </si>
  <si>
    <t>2021-01-26 00:00:00</t>
  </si>
  <si>
    <t>2021-01-26 14:23:00</t>
  </si>
  <si>
    <t>REALIZAR EL LEVANTAMIENTO TOPOGRAFICO EN EL PREDIO LAS PAMPAS EN AREA RURAL DEL MUNICIPIO DE CIENAGA EN EL DEPARTAMENTO DE MAGDALENA</t>
  </si>
  <si>
    <t>31221</t>
  </si>
  <si>
    <t>15321, 15821, 15921, 16021</t>
  </si>
  <si>
    <t>15621, 16021, 16121, 16221</t>
  </si>
  <si>
    <t>58021, 58521, 58621, 58721</t>
  </si>
  <si>
    <t>10772121, 10774421, 10798121, 11015221</t>
  </si>
  <si>
    <t>2321, 2521, 4121</t>
  </si>
  <si>
    <t>2021-01-26 14:32:00</t>
  </si>
  <si>
    <t>REALIZAR LA TOMA DE AEROFOTOGRAFIA EN EL TERRITORIO NACIONAL CON BASE DE OPERACIONES EN BOGOTÁ</t>
  </si>
  <si>
    <t>31321</t>
  </si>
  <si>
    <t>16621, 16921, 17021</t>
  </si>
  <si>
    <t>21121, 21221, 21621</t>
  </si>
  <si>
    <t>61421, 61521, 61821</t>
  </si>
  <si>
    <t>12236621, 12281521, 12363221</t>
  </si>
  <si>
    <t>1721, 1821, 1921</t>
  </si>
  <si>
    <t>2021-01-28 00:00:00</t>
  </si>
  <si>
    <t>2021-01-28 12:13:00</t>
  </si>
  <si>
    <t>Prestación de servicios profesionales para el desarrollo, ajuste y documentación de las aplicaciones en tecnologías de información geográfica a cargo de la oficina CIAF.</t>
  </si>
  <si>
    <t>31621</t>
  </si>
  <si>
    <t>41321, 41421</t>
  </si>
  <si>
    <t>145121, 150821</t>
  </si>
  <si>
    <t>258321, 261521, 323121, 327321, 382421, 383821, 414121, 427121, 509821, 510821, 593021, 596021</t>
  </si>
  <si>
    <t>70621721, 70939421, 98370321, 99257321, 126820221, 126865421, 143049221, 145911721, 181731821, 181747421, 226305721, 226435821</t>
  </si>
  <si>
    <t>2021-01-28 12:15:00</t>
  </si>
  <si>
    <t>Prestación de servicios profesionales para definir, proponer e implementar metodologías, procedimientos y técnicas que incorporen el componente geoespacial en los proyectos de la jefatura CIAF</t>
  </si>
  <si>
    <t>31921</t>
  </si>
  <si>
    <t>97221</t>
  </si>
  <si>
    <t>174721, 267421, 328421, 384721, 457021, 505821, 591121</t>
  </si>
  <si>
    <t>45406821, 73473921, 100175321, 126856121, 157470821, 180799521, 225881321</t>
  </si>
  <si>
    <t>29521</t>
  </si>
  <si>
    <t>2021-01-28 12:16:00</t>
  </si>
  <si>
    <t>Prestación de servicios profesionales para realizar desarrollo, integración, mantenimiento y soporte de las aplicaciones de los proyectos en Tecnologías de Información Geográfica de la Oficina CIAF</t>
  </si>
  <si>
    <t>46021</t>
  </si>
  <si>
    <t>137421</t>
  </si>
  <si>
    <t>249121, 311321, 379921, 448521, 521821, 589421</t>
  </si>
  <si>
    <t>67377821, 92807821, 124859921, 150303421, 185206321, 221057721</t>
  </si>
  <si>
    <t>2021-01-28 12:17:00</t>
  </si>
  <si>
    <t>Prestación de servicios profesionales para el procesamiento y análisis de datos de observación de la tierra y análisis de información geográfica requeridos en los proyectos a cargo de la Oficina CIAF</t>
  </si>
  <si>
    <t>31821</t>
  </si>
  <si>
    <t>2021-01-29 00:00:00</t>
  </si>
  <si>
    <t>2021-01-29 15:30:00</t>
  </si>
  <si>
    <t>PAGO DE ARL PILOTO Y COPILOTO</t>
  </si>
  <si>
    <t>20321, 51421</t>
  </si>
  <si>
    <t>40421, 94421</t>
  </si>
  <si>
    <t>80621, 172021</t>
  </si>
  <si>
    <t>17238021, 43835421</t>
  </si>
  <si>
    <t>2021-02-01 00:00:00</t>
  </si>
  <si>
    <t>2021-02-01 08:49:00</t>
  </si>
  <si>
    <t>PRESTACIÓN DE SERVICIOS PROFESIONALES PARA REALIZAR EL ENLACE ENTRE LOS GIT GESTIÓN DE SUELOS Y APLICACIONES AGROLÓGICAS Y LABORATORIO NACIONAL DE SUELOS Y EJERCER EL CONTROL DE CALIDAD DE LOS DATOS ANALÍTICOS DE LEVANTAMIENTOS DE SUELOS.</t>
  </si>
  <si>
    <t>32421</t>
  </si>
  <si>
    <t>108421</t>
  </si>
  <si>
    <t>185021, 468621, 515621, 589021</t>
  </si>
  <si>
    <t>56638421, 167124921, 183411421, 220915421</t>
  </si>
  <si>
    <t>29921</t>
  </si>
  <si>
    <t>2021-02-03 00:00:00</t>
  </si>
  <si>
    <t>2021-02-03 12:23:00</t>
  </si>
  <si>
    <t>Adquisición de placas metálicas para materialización de puntos geodésicos</t>
  </si>
  <si>
    <t>32621</t>
  </si>
  <si>
    <t>128821</t>
  </si>
  <si>
    <t>30021</t>
  </si>
  <si>
    <t>2021-02-03 12:25:00</t>
  </si>
  <si>
    <t>Prestación de servicios de mantenimiento preventivo programado de rutina y de imprevistos, incluyendo repuestos para mantener la aeronavegabilidad del avión Twinn Commander 690A con matrícula HK117G propiedad del</t>
  </si>
  <si>
    <t>123221</t>
  </si>
  <si>
    <t>2021-02-03 14:58:00</t>
  </si>
  <si>
    <t>Prestación de servicios profesionales para realizar los diagnósticos de los límites de las entidades territoriales.</t>
  </si>
  <si>
    <t>34621</t>
  </si>
  <si>
    <t>55021, 55121, 55221</t>
  </si>
  <si>
    <t>117521, 118021, 120421</t>
  </si>
  <si>
    <t>192321, 193021, 195221, 287721, 315721, 317221, 341321, 342321, 355121, 405021, 406921, 407421, 479221, 479421, 480721, 551121, 552021, 552721</t>
  </si>
  <si>
    <t>60973321, 61005621, 61044321, 85921921, 94354521, 95498121, 112505221, 112772621, 117181521, 139713921, 140679621, 140717221, 172835221, 172843521, 173245321, 209414321, 209488921, 209906021</t>
  </si>
  <si>
    <t>2021-02-03 14:59:00</t>
  </si>
  <si>
    <t>Prestación de servicios profesionales para la toma de datos en campo de exploración, materialización , gnss, nivelación geodésica y gravimetría</t>
  </si>
  <si>
    <t>33721</t>
  </si>
  <si>
    <t>82221, 90121, 92121, 110521, 111421, 119721</t>
  </si>
  <si>
    <t>282221, 357221, 358521, 429821, 504821</t>
  </si>
  <si>
    <t>388621, 438821, 458021, 459421, 515721, 515821, 516621, 527821, 566021, 566421, 567321, 567621, 596221</t>
  </si>
  <si>
    <t>127333521, 147829421, 157514221, 157661021, 183412921, 183414721, 184125821, 187311021, 212949321, 212960321, 213270921, 214018721, 223939721</t>
  </si>
  <si>
    <t>2021-02-03 15:03:00</t>
  </si>
  <si>
    <t>Realizar el mantenimiento, patronamiento y verificación de equipos geodésicos para el fortalecimiento de la red activa, red magna eco y red de nivelación nacional.</t>
  </si>
  <si>
    <t>33621</t>
  </si>
  <si>
    <t>2021-02-03 15:05:00</t>
  </si>
  <si>
    <t>Total: 31.417.067,00 0,00 31.417.067,00
Prestación de servicios profesionales para el apoyo en la gestión de procesamiento de estaciones y control de calidad en la obtención de coordenadas, de acuerdo con las especificaciones y prioridades establecid</t>
  </si>
  <si>
    <t>33521</t>
  </si>
  <si>
    <t>50021</t>
  </si>
  <si>
    <t>153921</t>
  </si>
  <si>
    <t>265721, 300821, 362321, 421821, 502821, 584321</t>
  </si>
  <si>
    <t>71664421, 89668021, 118871021, 144676921, 179465021, 219214621</t>
  </si>
  <si>
    <t>2021-02-03 15:06:00</t>
  </si>
  <si>
    <t>Prestación de servicios para la toma de datos en campo de gravimetría y geomagnetismo.</t>
  </si>
  <si>
    <t>33421</t>
  </si>
  <si>
    <t>47521, 47621</t>
  </si>
  <si>
    <t>163121, 164821</t>
  </si>
  <si>
    <t>270721, 272421, 311921, 314221, 380321, 382621, 439721, 445321, 507921, 517021, 577321, 595321, 606821</t>
  </si>
  <si>
    <t>76439721, 77485021, 92824321, 93551121, 124545521, 126821121, 148380221, 149996021, 181463421, 184213921, 216979621, 222217921, 227522621</t>
  </si>
  <si>
    <t>2021-02-03 15:07:00</t>
  </si>
  <si>
    <t>Prestación de servicios para la generación e integración de modelos digitales de elevación, de conformidad con las especificaciones técnicas y rendimientos establecidos.</t>
  </si>
  <si>
    <t>41721, 41821, 41921, 42021</t>
  </si>
  <si>
    <t>145421, 150921, 151021, 151221</t>
  </si>
  <si>
    <t>258621, 261621, 261721, 261921, 286121, 287221, 287421, 291321, 363221, 363421, 364821, 365021, 440921, 444921, 445021, 445221, 477221, 477321, 478321, 478721, 573621, 573721, 574021, 574221</t>
  </si>
  <si>
    <t>70622721, 70623921, 70626321, 70939621, 85606121, 85869821, 85913721, 87175421, 119210221, 120505121, 120569721, 120572221, 148308821, 149911021, 149917821, 149930721, 171506321, 171533321, 171798521, 172815021, 214677221, 214716721, 214732421, 214744321</t>
  </si>
  <si>
    <t>30721</t>
  </si>
  <si>
    <t>2021-02-03 15:08:00</t>
  </si>
  <si>
    <t>Prestación de servicios como piloto al mando de la aeronave hk 1771-g y la gestión de seguimiento, control y continuidad de los procesos y procedimientos de operaciones aéreas de los equipos tripulados y no tripulados del igac</t>
  </si>
  <si>
    <t>33121</t>
  </si>
  <si>
    <t>30821</t>
  </si>
  <si>
    <t>2021-02-03 15:09:00</t>
  </si>
  <si>
    <t>Prestación de servicios para realizar el seguimiento y control de calidad de los proyectos de producción cartográfica, de acuerdo con las priorizaciones</t>
  </si>
  <si>
    <t>33021</t>
  </si>
  <si>
    <t>45921</t>
  </si>
  <si>
    <t>137221</t>
  </si>
  <si>
    <t>247021, 285621, 364921, 440721, 478421, 574121</t>
  </si>
  <si>
    <t>67118921, 85589521, 120570421, 148301621, 171799321, 214733821</t>
  </si>
  <si>
    <t>2021-02-03 15:10:00</t>
  </si>
  <si>
    <t>Prestación de servicios como técnico tla para realizar el control y seguimiento de los procesos de mantenimiento aeronáutico y suministro de combustible del avión twin turbocommander 690a con matricula hk1771g, propiedad del
igac.</t>
  </si>
  <si>
    <t>66521</t>
  </si>
  <si>
    <t>215321</t>
  </si>
  <si>
    <t>325521, 342121, 413221, 504221, 560221</t>
  </si>
  <si>
    <t>98023521, 112528421, 143019521, 179479721, 211378221</t>
  </si>
  <si>
    <t>31021</t>
  </si>
  <si>
    <t>2021-02-03 15:12:00</t>
  </si>
  <si>
    <t>Prestación de servicios para el copiado, control y organización de información resultante de los procesos de la subdirección</t>
  </si>
  <si>
    <t>32821</t>
  </si>
  <si>
    <t>61921</t>
  </si>
  <si>
    <t>154721</t>
  </si>
  <si>
    <t>266421, 300521, 367021, 423921, 485621, 598521</t>
  </si>
  <si>
    <t>71802321, 89653021, 120607721, 145113121, 174776021, 228500121</t>
  </si>
  <si>
    <t>31121</t>
  </si>
  <si>
    <t>2021-02-03 15:13:00</t>
  </si>
  <si>
    <t>Prestación de servicios para la preparación y trámite de información requerida para el desarrollo de los proyectos</t>
  </si>
  <si>
    <t>32721</t>
  </si>
  <si>
    <t>35721</t>
  </si>
  <si>
    <t>81421</t>
  </si>
  <si>
    <t>159621, 236721, 297021, 353821, 410921, 485321, 598421</t>
  </si>
  <si>
    <t>40719521, 62875121, 88166121, 116006121, 141880621, 174770921, 226459421</t>
  </si>
  <si>
    <t>2021-02-04 00:00:00</t>
  </si>
  <si>
    <t>2021-02-04 07:28:00</t>
  </si>
  <si>
    <t>Prestación de servicios para apoyar el análisis, evaluación y atención de requerimientos cartográficos relacionados con resguardos y territorios colectivos.</t>
  </si>
  <si>
    <t>33921</t>
  </si>
  <si>
    <t>46321</t>
  </si>
  <si>
    <t>142921</t>
  </si>
  <si>
    <t>255021, 302921, 355521, 425221, 507321, 559721</t>
  </si>
  <si>
    <t>69486521, 90644321, 117229721, 145810521, 181448421, 211354321</t>
  </si>
  <si>
    <t>2021-02-04 07:30:00</t>
  </si>
  <si>
    <t>Prestación de servicios para analizar, elaborar y consolidar la caracterización territorial para los municipios priorizados, desde cada uno de los procesos asignados y de conformidad con la metodología establecida.</t>
  </si>
  <si>
    <t>34021</t>
  </si>
  <si>
    <t>59221, 59321, 69421</t>
  </si>
  <si>
    <t>138321, 146421, 182221</t>
  </si>
  <si>
    <t>249521, 262821, 291421, 291621, 294721, 340821, 340921, 341421, 430221, 430421, 430621, 490021, 490421, 500921, 559921, 564721, 566921</t>
  </si>
  <si>
    <t>67414421, 70940421, 87079321, 87167321, 87715921, 112412721, 112500621, 112506221, 146565421, 146586621, 146591421, 176273321, 176294321, 178821921, 211375821, 212828821, 212957321</t>
  </si>
  <si>
    <t>2021-02-04 07:31:00</t>
  </si>
  <si>
    <t>Prestación de servicios profesionales para realizar el control de calidad de los diagnósticos de los límites de las entidades territoriales y demás proyectos asociados</t>
  </si>
  <si>
    <t>34121</t>
  </si>
  <si>
    <t>48221</t>
  </si>
  <si>
    <t>121321</t>
  </si>
  <si>
    <t>196221, 284421, 341921, 406021, 480921, 551921</t>
  </si>
  <si>
    <t>61377621, 85064721, 112527121, 140324221, 173245821, 209487421</t>
  </si>
  <si>
    <t>31521</t>
  </si>
  <si>
    <t>2021-02-04 07:32:00</t>
  </si>
  <si>
    <t>Prestación de servicios para realizar estudios y análisis de información geológica como apoyo a los procesos de la Subdirección.</t>
  </si>
  <si>
    <t>34221</t>
  </si>
  <si>
    <t>65721</t>
  </si>
  <si>
    <t>205821</t>
  </si>
  <si>
    <t>316921, 368221, 427221, 497721, 588921</t>
  </si>
  <si>
    <t>95466021, 121253921, 145912121, 177655721, 220892221</t>
  </si>
  <si>
    <t>2021-02-04 07:33:00</t>
  </si>
  <si>
    <t>Prestación de servicios profesionales para preparar, organizar diagnosticar y levantar información en campo georreferenciada y amojonamiento en aspectos relacionados con los procesos de delimitación de fronteras y límites de
entidades territoriales e</t>
  </si>
  <si>
    <t>53521, 56121</t>
  </si>
  <si>
    <t>130621, 154521</t>
  </si>
  <si>
    <t>242621, 266221, 312121, 318821, 363621, 363721, 413721, 415621, 489321, 496021, 549521, 551221</t>
  </si>
  <si>
    <t>65514321, 71743421, 92828821, 95621421, 120508621, 120513721, 143041621, 143117721, 176163521, 177147821, 209095621, 209418721</t>
  </si>
  <si>
    <t>2021-02-04 07:34:00</t>
  </si>
  <si>
    <t>Suministro de combustible tipo jet a1 para el avión twin turbocommander 690a con matricula hk1771g, propiedad del igac</t>
  </si>
  <si>
    <t>34421</t>
  </si>
  <si>
    <t>2021-02-04 07:35:00</t>
  </si>
  <si>
    <t>Servicio de mantenimiento preventivo y correctivo, incluidos los repuestos del dron ebee plus Rta/ppk</t>
  </si>
  <si>
    <t>34521</t>
  </si>
  <si>
    <t>69021</t>
  </si>
  <si>
    <t>359021</t>
  </si>
  <si>
    <t>460021, 521021</t>
  </si>
  <si>
    <t>157664921, 185147521</t>
  </si>
  <si>
    <t>2021-02-04 13:17:00</t>
  </si>
  <si>
    <t>Prestación de servicios profesionales para realizar los análisis estadísticos requeridos en el marco de los procesos de formación y actualización catastral a cargo de Instituto</t>
  </si>
  <si>
    <t>35821</t>
  </si>
  <si>
    <t>64521</t>
  </si>
  <si>
    <t>211821</t>
  </si>
  <si>
    <t>321221, 356621, 431221, 520721</t>
  </si>
  <si>
    <t>96781121, 118651621, 146641721, 185137921</t>
  </si>
  <si>
    <t>32021</t>
  </si>
  <si>
    <t>2021-02-04 13:19:00</t>
  </si>
  <si>
    <t>32121</t>
  </si>
  <si>
    <t>2021-02-04 13:21:00</t>
  </si>
  <si>
    <t>Prestar servicios profesionales para incorporar de forma puntual en la base catastral, los cambios en la información jurídica de los predios, en el marco de los procesos de fomación y actualización catastral a cargo del Instituto</t>
  </si>
  <si>
    <t>35621</t>
  </si>
  <si>
    <t>79921, 80921, 81021</t>
  </si>
  <si>
    <t>277321, 277521, 282521</t>
  </si>
  <si>
    <t>381621, 381821, 386421, 409421, 421221, 444021, 485221, 497621, 512721, 564021, 566221, 604021</t>
  </si>
  <si>
    <t>126811921, 126816121, 127242821, 141660121, 144464521, 149808721, 174770121, 177654321, 182328821, 212792721, 212947221, 225420521</t>
  </si>
  <si>
    <t>2021-02-04 13:22:00</t>
  </si>
  <si>
    <t>Prestar servicios profesionales para realizar los cruces de información de la base catastral en lo que respecta al componente jurídico, con otras fuentes de información, a fin de identificar los cambios respectivos en el marco de los
procesos de foma</t>
  </si>
  <si>
    <t>35521</t>
  </si>
  <si>
    <t>66121, 81221, 81321</t>
  </si>
  <si>
    <t>217121, 281121, 283221</t>
  </si>
  <si>
    <t>325921, 371821, 387121, 387221, 409621, 409921, 411121, 484221, 484921, 522321, 565721, 591421, 604821</t>
  </si>
  <si>
    <t>98372621, 121471321, 127261121, 127266721, 141668421, 141686121, 142041221, 174754321, 174767821, 185310921, 212935421, 226138021, 228499421</t>
  </si>
  <si>
    <t>2021-02-04 13:23:00</t>
  </si>
  <si>
    <t>Prestar servicios profesionales para realizar los cruces de información de las diferentes fuentes con la base catastral y sus respectivos análisis, como insumo para la optimización de los procesos de formación y actualización
catastral a cargo del In</t>
  </si>
  <si>
    <t>35421</t>
  </si>
  <si>
    <t>76021, 76121, 81421</t>
  </si>
  <si>
    <t>273121, 274421, 279021</t>
  </si>
  <si>
    <t>374121, 377621, 382821, 431321, 437321, 438721, 509221, 512121, 526221, 548621, 549121</t>
  </si>
  <si>
    <t>122724421, 123471421, 126827921, 146662021, 147576221, 147827321, 181722121, 182133121, 187309421, 208531521, 208571621</t>
  </si>
  <si>
    <t>2021-02-04 13:24:00</t>
  </si>
  <si>
    <t>Prestar servicios profesionales para coordinar y gestionar la consecución de fuentes de información, así como el diseño y análisis de los cruces de ésta con la base catastral, a fin de servir de insumo para la optimización de los
procesos de formació</t>
  </si>
  <si>
    <t>35321</t>
  </si>
  <si>
    <t>49921</t>
  </si>
  <si>
    <t>155321</t>
  </si>
  <si>
    <t>266021, 325421, 381921, 385021, 418221, 510321, 510521, 562921</t>
  </si>
  <si>
    <t>71700521, 98372321, 127040621, 144333421, 181744721, 212121221</t>
  </si>
  <si>
    <t>2021-02-04 13:25:00</t>
  </si>
  <si>
    <t>Prestación de servicios profesionales para liderar, articular y hacer seguimiento a la planeación y ejecucuión de las actividades necesarias para adelantar los procesos de fomación y actualización catastral a cargo del Instituto</t>
  </si>
  <si>
    <t>2021-02-04 13:26:00</t>
  </si>
  <si>
    <t>Prestación de servicios profesionales para realizar la elaboración y revisión de los documentos requeridos en el aspecto juridico, para el desarrollo de las competencias del Instituto Geográfico Agustin Codazzi-IGAC</t>
  </si>
  <si>
    <t>35021</t>
  </si>
  <si>
    <t>82721</t>
  </si>
  <si>
    <t>160421, 191621, 284121, 343721, 416521, 508921, 592521</t>
  </si>
  <si>
    <t>40911621, 60859321, 85059221, 114360421, 143126621, 181714821, 226259121</t>
  </si>
  <si>
    <t>2021-02-04 15:40:00</t>
  </si>
  <si>
    <t>Prestación de servicios profesionales para generar informes de ventas y garantizar la calidad y entrega oportuna de los productos y servicios ofertados por el Instituto.</t>
  </si>
  <si>
    <t>34721</t>
  </si>
  <si>
    <t>88421</t>
  </si>
  <si>
    <t>166721, 191821, 281421, 353321, 447121, 513121, 588221</t>
  </si>
  <si>
    <t>44204621, 60885921, 83440721, 115997621, 150017921, 182399821, 220744421</t>
  </si>
  <si>
    <t>2021-02-04 15:41:00</t>
  </si>
  <si>
    <t>Prestación de servicios profesionales para difundir, promocionar y comercializar los productos y servicios del IGAC a nivel Nacional</t>
  </si>
  <si>
    <t>2021-02-04 18:38:00</t>
  </si>
  <si>
    <t>Prestación de servicios profesionales para realizar el seguimiento y fortalecimiento del sistema de medición de la entidad acorde con el Plan Estratégico Institucional y los requerimientos del orden nacional y sectorial.</t>
  </si>
  <si>
    <t>275621</t>
  </si>
  <si>
    <t>379821, 448121, 510921, 580921</t>
  </si>
  <si>
    <t>124508521, 150296321, 181748321, 218331821</t>
  </si>
  <si>
    <t>2021-02-05 00:00:00</t>
  </si>
  <si>
    <t>2021-02-05 08:03:00</t>
  </si>
  <si>
    <t>Prestación de servicios profesionales para la gestión y atención de las actividades relacionadas con la programación, control y seguimiento, presupuestal de los rubros de funcionamiento de la Entidad</t>
  </si>
  <si>
    <t>36021</t>
  </si>
  <si>
    <t>90521</t>
  </si>
  <si>
    <t>168521, 255621, 316221, 385821, 434021, 498921, 567421</t>
  </si>
  <si>
    <t>41443421, 69661821, 95422421, 127065821, 146749921, 177781621, 212975121</t>
  </si>
  <si>
    <t>2021-02-05 08:04:00</t>
  </si>
  <si>
    <t>Prestación de servicios profesionales para formular, estructurar, evaluar y realizar el seguimiento a los planes, programas y proyectos de infraestructura física y garantizar los objetivos planteados a nivel nacional.</t>
  </si>
  <si>
    <t>37121</t>
  </si>
  <si>
    <t>92821</t>
  </si>
  <si>
    <t>171221, 254521, 323221, 386721, 455121, 516521, 585721</t>
  </si>
  <si>
    <t>43032621, 69443721, 97507921, 127248121, 157390121, 184118421, 219748521</t>
  </si>
  <si>
    <t>2021-02-05 08:06:00</t>
  </si>
  <si>
    <t>Prestación de servicios profesionales para la gestión y atención de los asuntos jurídicos y contractuales que sean competencia de la Secretaria General del Instituto Geográfico Agustín Codazzi</t>
  </si>
  <si>
    <t>35921</t>
  </si>
  <si>
    <t>40821</t>
  </si>
  <si>
    <t>131821</t>
  </si>
  <si>
    <t>244421, 244521, 313521, 374921, 454521, 500521, 567521</t>
  </si>
  <si>
    <t>65828321, 65833221, 93181421, 122812921, 153438221, 178786521, 212980321</t>
  </si>
  <si>
    <t>2021-02-05 15:27:00</t>
  </si>
  <si>
    <t>Realizar el levantamiento de fotocontrol y puntos de verificación para la elaboración y validación de productos cartográficos rurales en el departamento de Meta</t>
  </si>
  <si>
    <t>38021</t>
  </si>
  <si>
    <t>57021</t>
  </si>
  <si>
    <t>95721</t>
  </si>
  <si>
    <t>19193621</t>
  </si>
  <si>
    <t>2021-02-05 15:28:00</t>
  </si>
  <si>
    <t>Apoyar la movilidad para realizar el levantamiento de fotocontrol y puntos de verificación para la elaboración y validación de productos cartográficos rurales en el departamento de Meta</t>
  </si>
  <si>
    <t>37921</t>
  </si>
  <si>
    <t>27721, 27821, 36921, 37021</t>
  </si>
  <si>
    <t>56421, 56521, 69121, 69221</t>
  </si>
  <si>
    <t>95321, 95421, 107221, 107321</t>
  </si>
  <si>
    <t>19000521, 19002421, 27957421, 27958021</t>
  </si>
  <si>
    <t>2721, 2821, 2921, 3021</t>
  </si>
  <si>
    <t>2021-02-05 15:31:00</t>
  </si>
  <si>
    <t>37821</t>
  </si>
  <si>
    <t>56121</t>
  </si>
  <si>
    <t>95021</t>
  </si>
  <si>
    <t>18994221</t>
  </si>
  <si>
    <t>3121</t>
  </si>
  <si>
    <t>2021-02-05 15:33:00</t>
  </si>
  <si>
    <t>Realizar el levantamiento de fotocontrol y puntos de verificación para la elaboración y validación de productos cartográficos rurales en el departamento de Sucre, Córdoba y Bolívar</t>
  </si>
  <si>
    <t>37721</t>
  </si>
  <si>
    <t>57121</t>
  </si>
  <si>
    <t>95821</t>
  </si>
  <si>
    <t>19013421</t>
  </si>
  <si>
    <t>33821</t>
  </si>
  <si>
    <t>2021-02-05 15:34:00</t>
  </si>
  <si>
    <t>Apoyar la movilidad para realizar el levantamiento de fotocontrol y puntos de verificación para la elaboración y validación de productos cartográficos rurales en el departamento de Sucre, Córdoba y Bolívar</t>
  </si>
  <si>
    <t>37621</t>
  </si>
  <si>
    <t>27921, 28021</t>
  </si>
  <si>
    <t>55921, 56021</t>
  </si>
  <si>
    <t>94821, 94921</t>
  </si>
  <si>
    <t>18992521, 18993521</t>
  </si>
  <si>
    <t>3321, 4421</t>
  </si>
  <si>
    <t>2021-02-05 15:35:00</t>
  </si>
  <si>
    <t>Realizar el levantamiento de fotocontrol y puntos de verificación para la elaboración y validación de productos cartográficos rurales en el departamento de Sucre, Córdoba y Bolívar.</t>
  </si>
  <si>
    <t>37521</t>
  </si>
  <si>
    <t>56621</t>
  </si>
  <si>
    <t>95521</t>
  </si>
  <si>
    <t>19003421</t>
  </si>
  <si>
    <t>2021-02-05 15:37:00</t>
  </si>
  <si>
    <t>Realizar el levantamiento de fotocontrol y puntos de verificación para la elaboración y validación de productos cartográficos rurales en el departamento de Nariño, Caquetá y Cauca</t>
  </si>
  <si>
    <t>37421</t>
  </si>
  <si>
    <t>57221</t>
  </si>
  <si>
    <t>95921</t>
  </si>
  <si>
    <t>19194921</t>
  </si>
  <si>
    <t>2021-02-05 15:38:00</t>
  </si>
  <si>
    <t>Apoyar la movilidad para realizar el levantamiento de fotocontrol y puntos de verificación para la elaboración y validación de productos cartográficos rurales en el departamento de Nariño, Caquetá y Cauca.</t>
  </si>
  <si>
    <t>37321</t>
  </si>
  <si>
    <t>28221, 28321</t>
  </si>
  <si>
    <t>56221, 56321</t>
  </si>
  <si>
    <t>95121, 95221</t>
  </si>
  <si>
    <t>18995221, 18997321</t>
  </si>
  <si>
    <t>3421, 3521</t>
  </si>
  <si>
    <t>2021-02-05 15:39:00</t>
  </si>
  <si>
    <t>Realizar el levantamiento de fotocontrol y puntos de verificación para la elaboración y validación de productos cartográficos rurales en el departamento de Nariño, Caquetá, Cauca, Sucre, Córdoba y Bolívar.</t>
  </si>
  <si>
    <t>38121</t>
  </si>
  <si>
    <t>54521</t>
  </si>
  <si>
    <t>93921</t>
  </si>
  <si>
    <t>18604421</t>
  </si>
  <si>
    <t>3621, 3721</t>
  </si>
  <si>
    <t>2021-02-05 15:40:00</t>
  </si>
  <si>
    <t>37221</t>
  </si>
  <si>
    <t>56921</t>
  </si>
  <si>
    <t>95621</t>
  </si>
  <si>
    <t>18921321</t>
  </si>
  <si>
    <t>2021-02-05 17:12:00</t>
  </si>
  <si>
    <t>Prestación de servicios de apoyo para ejecutar actividades de soporte técnico en la mesa de servicio del Sistema Nacional Catastro</t>
  </si>
  <si>
    <t>40921, 41021</t>
  </si>
  <si>
    <t>109021, 113821</t>
  </si>
  <si>
    <t>185421, 188521, 242221, 260821, 299821, 323921, 368021, 382921, 449221, 449521, 506021, 526321, 560621, 562721</t>
  </si>
  <si>
    <t>56704021, 58636121, 65500321, 70522421, 89089021, 98370621, 121252621, 126828421, 150605421, 151862921, 180830521, 187309521, 211381421, 212069321</t>
  </si>
  <si>
    <t>2021-02-05 17:14:00</t>
  </si>
  <si>
    <t>Prestación de servicios profesionales para orientar y ejecutar las tareas de análisis y diseño en la construcción de los sistemas de información para la operación del Sistema Nacional de Catastro</t>
  </si>
  <si>
    <t>48621</t>
  </si>
  <si>
    <t>137021</t>
  </si>
  <si>
    <t>248621, 303721, 369121, 458621, 525321, 592421</t>
  </si>
  <si>
    <t>67338521, 90759821, 121290321, 157647421, 187308621, 226243021</t>
  </si>
  <si>
    <t>2021-02-05 17:15:00</t>
  </si>
  <si>
    <t>Prestación de servicios profesionales para llevar a cabo las actividades de definición, control y seguimiento, encaminados a la construcción de nuevas funcionalidades para la operación del Sistema Nacional de Catastro.</t>
  </si>
  <si>
    <t>49521</t>
  </si>
  <si>
    <t>397321</t>
  </si>
  <si>
    <t>496721, 496821</t>
  </si>
  <si>
    <t>177588421, 177597721</t>
  </si>
  <si>
    <t>2021-02-05 17:17:00</t>
  </si>
  <si>
    <t>Prestación de servicios profesionales para orientar y realizar actividades de desarrollo, administración y monitoreo de los componentes de software del sistema de transición y sistemas relacionados para la operación del Sistema
Nacional de Catastro</t>
  </si>
  <si>
    <t>2021-02-05 17:27:00</t>
  </si>
  <si>
    <t>Servicio de Transporte Especial de Pasajeros y de carga a Nivel Nacional del Instituto Geográfico Agustín Codazzi. (PROCESO TRANSVERSAL)</t>
  </si>
  <si>
    <t>34921</t>
  </si>
  <si>
    <t>93721, 94421</t>
  </si>
  <si>
    <t>2021-02-05 17:48:00</t>
  </si>
  <si>
    <t>Prestación de servicios profesionales para orientar y optimizar los procesos de producción cartográfica, asignados de conformidad con los lineamientos establecidos.</t>
  </si>
  <si>
    <t>37021</t>
  </si>
  <si>
    <t>32621, 32721</t>
  </si>
  <si>
    <t>109721, 114821</t>
  </si>
  <si>
    <t>189221, 190121, 254021, 255221, 295421, 320021, 370221, 383121, 419621, 419721, 480121, 496921, 568321, 570721, 594021</t>
  </si>
  <si>
    <t>59559221, 59651921, 69374821, 69511021, 87717421, 96381321, 121321021, 126833721, 144390821, 144412421, 173235621, 177593821, 213506121, 214502321, 222214421</t>
  </si>
  <si>
    <t>2021-02-05 17:49:00</t>
  </si>
  <si>
    <t>Prestación de servicios profesionales para gestionar, controlar y hacer seguimiento de los procesos de producción cartográfica, asignados de conformidad con los lineamientos establecidos.</t>
  </si>
  <si>
    <t>36921</t>
  </si>
  <si>
    <t>33621, 33921</t>
  </si>
  <si>
    <t>96821, 97921</t>
  </si>
  <si>
    <t>175421, 190021, 260221, 268321, 314621, 323521, 368721, 369521, 415821, 425621, 497221, 502321, 567221, 568121</t>
  </si>
  <si>
    <t>45447821, 59637821, 70417021, 74925221, 93586321, 97663421, 121282221, 121296021, 143118721, 145826821, 177634921, 179453921, 212959621, 213498021</t>
  </si>
  <si>
    <t>35121</t>
  </si>
  <si>
    <t>2021-02-05 17:52:00</t>
  </si>
  <si>
    <t>Prestación de servicios para apoyar la gestión logística de la Subdirección de Geografía y Cartografía</t>
  </si>
  <si>
    <t>36821</t>
  </si>
  <si>
    <t>2021-02-05 17:53:00</t>
  </si>
  <si>
    <t>36721</t>
  </si>
  <si>
    <t>2021-02-05 17:58:00</t>
  </si>
  <si>
    <t>Prestación de servicios para la gestión, inventario y verificación de los equipos de medición de la subdirección de geografía y cartografía</t>
  </si>
  <si>
    <t>36621</t>
  </si>
  <si>
    <t>58121</t>
  </si>
  <si>
    <t>165321</t>
  </si>
  <si>
    <t>272921, 323321, 368121, 450321, 486921, 553121</t>
  </si>
  <si>
    <t>78375421, 97509121, 121254821, 151984121, 175145521, 209924321</t>
  </si>
  <si>
    <t>2021-02-05 17:59:00</t>
  </si>
  <si>
    <t>36521</t>
  </si>
  <si>
    <t>100421</t>
  </si>
  <si>
    <t>177121, 244321, 310221, 379021, 435621, 507021, 565221</t>
  </si>
  <si>
    <t>47845521, 65825521, 92601321, 123731421, 147417321, 180897321, 212842321</t>
  </si>
  <si>
    <t>2021-02-05 18:00:00</t>
  </si>
  <si>
    <t>36421</t>
  </si>
  <si>
    <t>59421</t>
  </si>
  <si>
    <t>210221</t>
  </si>
  <si>
    <t>319221, 361321, 436321, 515521, 578721</t>
  </si>
  <si>
    <t>96311621, 118827221, 147523021, 183407721, 217995721</t>
  </si>
  <si>
    <t>2021-02-05 18:01:00</t>
  </si>
  <si>
    <t>Prestación de servicios para apoyar la generación de ortoimágenes a diferentes escalas, de conformidad con las especificaciones técnicas y rendimientos establecidos.</t>
  </si>
  <si>
    <t>46421, 46521, 46621</t>
  </si>
  <si>
    <t>126621, 126821, 127021</t>
  </si>
  <si>
    <t>200421, 236521, 236821, 273021, 273521, 273621, 330821, 331421, 332721, 396821, 396921, 403721, 468921, 469121, 470221, 537521, 537921, 538021</t>
  </si>
  <si>
    <t>62872521, 62874021, 62942621, 78375821, 78773121, 78774921, 105291521, 106468521, 107505821, 134983721, 135154121, 139068621, 167140921, 167154421, 168375621, 195857621, 195871021, 195871721</t>
  </si>
  <si>
    <t>2021-02-09 00:00:00</t>
  </si>
  <si>
    <t>2021-02-09 18:10:00</t>
  </si>
  <si>
    <t>APOYAR LA MOVILIDAD EN EL LEVANTAMIENTO TOPOGRAFICO EN EL PREDIO LAS PAMPAS EN AREA RURAL DEL MUNICIPIO DE CIENAGA EN EL DEPARTAMENTO DE MAGDALENA</t>
  </si>
  <si>
    <t>39121</t>
  </si>
  <si>
    <t>64821</t>
  </si>
  <si>
    <t>100821</t>
  </si>
  <si>
    <t>21300221</t>
  </si>
  <si>
    <t>2621</t>
  </si>
  <si>
    <t>2021-02-10 00:00:00</t>
  </si>
  <si>
    <t>2021-02-10 14:12:00</t>
  </si>
  <si>
    <t>Prestación de servicios profesionales para realizar los procesos de planeación y seguimiento al plan de acción de la dirección territorial Casanare, en el marco de los lineamientos institucionales vigentes</t>
  </si>
  <si>
    <t>38721</t>
  </si>
  <si>
    <t>73221</t>
  </si>
  <si>
    <t>221821</t>
  </si>
  <si>
    <t>328621, 387521, 476421, 523721, 578021</t>
  </si>
  <si>
    <t>100579421, 127270521, 171387521, 187307021, 217457321</t>
  </si>
  <si>
    <t>36121</t>
  </si>
  <si>
    <t>2021-02-10 14:13:00</t>
  </si>
  <si>
    <t>Prestación de servicios de apoyo a la gestión desarrollada en procesos catastrales de la dirección territorial Casanare</t>
  </si>
  <si>
    <t>217721</t>
  </si>
  <si>
    <t>326521, 387621, 479821, 523821, 578521</t>
  </si>
  <si>
    <t>98240821, 127272321, 173219721, 187307121, 217494921</t>
  </si>
  <si>
    <t>36221</t>
  </si>
  <si>
    <t>2021-02-10 14:15:00</t>
  </si>
  <si>
    <t>Prestación de servicios personales para adelantar actividades de reconocimiento predial urbano y rural, en atención a los requerimientos administrativos y judiciales del proceso de restitución de tierras en la dirección territorial Casanare</t>
  </si>
  <si>
    <t>38821</t>
  </si>
  <si>
    <t>2021-02-10 14:16:00</t>
  </si>
  <si>
    <t>Prestación de servicios personales para realizar actividades de reconocimiento predial urbano y rural para la atención de trámites en los procesos catastrales de la dirección territorial Casanare</t>
  </si>
  <si>
    <t>38621</t>
  </si>
  <si>
    <t>282321</t>
  </si>
  <si>
    <t>388921, 476321, 530421, 604321, 606721</t>
  </si>
  <si>
    <t>127348121, 171377321, 188272921, 225623121, 227519521</t>
  </si>
  <si>
    <t>2021-02-10 14:18:00</t>
  </si>
  <si>
    <t>Prestación de servicios de apoyo a la gestión en ventanilla para atención al usuario presencial y virtual en los procesos catastrales de la dirección territorial Casanare</t>
  </si>
  <si>
    <t>38421</t>
  </si>
  <si>
    <t>71321</t>
  </si>
  <si>
    <t>219621</t>
  </si>
  <si>
    <t>327721, 388321, 479721, 518621, 593321</t>
  </si>
  <si>
    <t>99298121, 127326421, 173218721, 184208421, 222213221</t>
  </si>
  <si>
    <t>2021-02-12 00:00:00</t>
  </si>
  <si>
    <t>2021-02-12 11:18:00</t>
  </si>
  <si>
    <t>REALIZAR TRABAJOS DE AEROFOTOGRAFIA CON AERONAVES NO TRIPULADAS TIPO DRON EN LOS MUNICIPIOS DE SARDINATA (NORTE DE SANTANDER), VALENCIA (CÓRDOBA) POPAYAN (CAUCA) Y CUENCA DE LA QUEBRADA YAGUILGA EN EL HUILA</t>
  </si>
  <si>
    <t>39421</t>
  </si>
  <si>
    <t>35921, 36021, 36121</t>
  </si>
  <si>
    <t>68421, 68521, 68621</t>
  </si>
  <si>
    <t>106721, 106821, 106921</t>
  </si>
  <si>
    <t>26554221, 26555421, 26584221</t>
  </si>
  <si>
    <t>2021, 4221</t>
  </si>
  <si>
    <t>2021-02-12 11:32:00</t>
  </si>
  <si>
    <t>Prestación de servicios profesionales para difundir, promocionar y comercializar los productos y servicios del IGAC a nivel Nacional.</t>
  </si>
  <si>
    <t>39521</t>
  </si>
  <si>
    <t>41221</t>
  </si>
  <si>
    <t>119121</t>
  </si>
  <si>
    <t>194521, 295121, 342721, 443721, 513021, 586121</t>
  </si>
  <si>
    <t>61033121, 87716721, 112820521, 149787621, 182398221, 219788821</t>
  </si>
  <si>
    <t>2021-02-16 00:00:00</t>
  </si>
  <si>
    <t>2021-02-16 09:04:00</t>
  </si>
  <si>
    <t>Prestación de servicios profesionales para administrar y realizar mantenimiento a los modelos y submodelos LADMCOL requeridos en la implementación de la política de catastro multipropósito, de acuerdo con los lineamientos</t>
  </si>
  <si>
    <t>39721</t>
  </si>
  <si>
    <t>51121</t>
  </si>
  <si>
    <t>141921</t>
  </si>
  <si>
    <t>253321, 313821, 370821, 407221, 486821, 550021</t>
  </si>
  <si>
    <t>69326221, 93509321, 121346521, 140707021, 175143621, 209340321</t>
  </si>
  <si>
    <t>2021-02-16 15:13:00</t>
  </si>
  <si>
    <t>Realizar la materialización de dos estación de funcionamiento continúo (CORS-GNSS) en Arauquita (Arauca) y Panamá de Arauca (Arauca) y mantenimiento correctivo a dos estaciones de funcionamiento continúo (CORS-GNSS) en Arauca (Arauca) y Yopal (Casana</t>
  </si>
  <si>
    <t>40421</t>
  </si>
  <si>
    <t>71621</t>
  </si>
  <si>
    <t>109621</t>
  </si>
  <si>
    <t>29319321</t>
  </si>
  <si>
    <t>2021-02-18 00:00:00</t>
  </si>
  <si>
    <t>2021-02-18 10:48:00</t>
  </si>
  <si>
    <t>40121</t>
  </si>
  <si>
    <t>40121, 40221, 40321</t>
  </si>
  <si>
    <t>70921, 71221, 71421</t>
  </si>
  <si>
    <t>108721, 109321, 109421</t>
  </si>
  <si>
    <t>29006921, 29150721, 29152021</t>
  </si>
  <si>
    <t>5221, 6021</t>
  </si>
  <si>
    <t>2021-02-18 15:10:00</t>
  </si>
  <si>
    <t>VIÁTICOS Y GASTOS DE COMISIÓN DE LA SUBDIRECCIÓN DE CATASTRO PARA FUNCIONARIOS Y CONTRATISTAS</t>
  </si>
  <si>
    <t>40221</t>
  </si>
  <si>
    <t>40721, 48421, 50821, 50921, 51521, 51621, 52221, 52421, 52521, 52621, 56721, 58221, 63921, 67321, 67421, 67521, 67621, 67721, 67821, 67921, 68021, 68121, 68321, 68421, 68521, 68621, 69821, 69921, 70021, 70221, 73621, 75121, 85621, 85721, 86521, 86621, 86921, 91121, 92221, 92321, 92421, 93921, 100621, 117121, 118321, 120521, 123921, 125121, 132721, 133521, 133921, 134021, 139721, 139821, 139921</t>
  </si>
  <si>
    <t>71721, 89121, 92121, 92221, 93521, 93621, 94321, 95521, 95621, 95721, 101821, 106521, 119721, 146921, 147021, 147121, 147221, 147321, 147421, 147521, 147621, 147721, 149321, 149421, 149521, 149621, 158521, 158621, 158721, 158821, 165221, 170321, 224921, 225021, 227421, 227521, 231021, 249221, 263321, 263521, 263821, 279921, 299621, 377521, 391021, 401421, 437221, 438821, 470221, 482821, 489421, 490021</t>
  </si>
  <si>
    <t>109721, 167321, 170221, 170321, 171721, 171821, 172521, 172821, 172921, 173021, 178521, 183521, 193821, 259121, 259221, 259321, 259421, 259521, 259621, 259821, 259921, 260021, 260321, 260521, 260621, 265621, 267821, 267921, 268021, 268121, 272621, 277621, 331621, 331721, 333621, 333721, 337221, 354321, 366021, 366121, 366521, 384021, 400621, 475821, 486321, 500021, 533421, 538121, 538521, 561121, 574521, 578321, 579021</t>
  </si>
  <si>
    <t>29884221, 40960721, 42630321, 42636821, 43292821, 43293221, 43896121, 43901721, 43906121, 44120421, 50046921, 55212521, 61021821, 70384721, 70385821, 70387021, 70388221, 70391921, 70395021, 70395621, 70396521, 70397921, 70429021, 70429721, 70430421, 71639521, 74635921, 74639121, 74643821, 74647321, 77568421, 79945821, 106494421, 106498821, 108471221, 108473321, 109972821, 116678521, 120410821, 120434621, 120492421, 126842021, 137990621, 170373821, 175133521, 178766921, 192694321, 198622621, 211692221, 215223721, 217493021, 218001721</t>
  </si>
  <si>
    <t>3921, 4021, 4821, 4921, 5021, 7321, 7521, 7621, 7721, 7821, 8121, 8221, 8321, 8421, 9321, 9721, 12421, 15121, 21221</t>
  </si>
  <si>
    <t>2021-02-22 00:00:00</t>
  </si>
  <si>
    <t>2021-02-22 08:11:00</t>
  </si>
  <si>
    <t>Prestación de servicios profesionales para la articulación, evaluación y control a los planes, programas y proyectos de la infraestructura física y garantizar los objetos planteados a nivel nacional del proyecto fortalecimiento de la
infraestructura</t>
  </si>
  <si>
    <t>2021-02-22 08:12:00</t>
  </si>
  <si>
    <t>Adquisición e instrucciones de instalación de equipo eyector de aguas residuales para la sede central del IGAC</t>
  </si>
  <si>
    <t>40621</t>
  </si>
  <si>
    <t>2021-02-22 10:03:00</t>
  </si>
  <si>
    <t>Prestación de servicios profesionales para la realización del modelamiento y desarrollo de la arquitectura, definiendo modelo conceptual, lógico, arquitectura física y estructura de la base de datos para la solución de software de los
proyectos en te</t>
  </si>
  <si>
    <t>39921</t>
  </si>
  <si>
    <t>55921</t>
  </si>
  <si>
    <t>214621</t>
  </si>
  <si>
    <t>324921, 325021, 384821, 440221</t>
  </si>
  <si>
    <t>98371921, 98372121, 126863021, 148263121</t>
  </si>
  <si>
    <t>2021-02-22 16:33:00</t>
  </si>
  <si>
    <t>Prestación de servicios para el mantenimiento preventivo, correctivo y suministro e instalación de repuestos, para los vehículos livianos y unidades móviles del parque automotor del IGAC a nivel nacional</t>
  </si>
  <si>
    <t>84021, 84321, 84421, 91921, 94121, 103921</t>
  </si>
  <si>
    <t>435921, 436121, 436221</t>
  </si>
  <si>
    <t>530921, 531021, 531121, 600321</t>
  </si>
  <si>
    <t>188289421, 188290821, 188408921</t>
  </si>
  <si>
    <t>2021-02-22 18:55:00</t>
  </si>
  <si>
    <t>Pago líneas móviles de la Subdirección de Geografía y Cartografía (Movistar)</t>
  </si>
  <si>
    <t>45521, 66221, 67221, 76521, 78321, 83321, 89121, 96021, 100721, 102521, 112821, 117921, 121421, 141421, 141521, 141621, 141721</t>
  </si>
  <si>
    <t>77421, 138021, 143721, 181221, 187321, 223121, 235921, 289521, 303121, 308421, 365021, 384821, 415221</t>
  </si>
  <si>
    <t>155121, 248421, 256021, 288121, 296021, 329721, 340721, 393021, 408821, 464421, 480521, 511321</t>
  </si>
  <si>
    <t>44487921, 67313621, 69779121, 87815221, 88158221, 112735421, 116003121, 130360321, 141019821, 164095621, 173240221, 181750821</t>
  </si>
  <si>
    <t>38321</t>
  </si>
  <si>
    <t>2021-02-23 00:00:00</t>
  </si>
  <si>
    <t>2021-02-23 11:38:00</t>
  </si>
  <si>
    <t>Realizar trabajos de densificación de la red geodésica nacional activa, red geodésica nacional pasiva y el levantamiento de puntos de precisión; de utilidad para la generación de productos cartográficos y geodésicos de los
municipios de Santa Rosalía</t>
  </si>
  <si>
    <t>41021</t>
  </si>
  <si>
    <t>44821, 44921</t>
  </si>
  <si>
    <t>77021, 77221</t>
  </si>
  <si>
    <t>163921, 164021</t>
  </si>
  <si>
    <t>40942221, 40943321</t>
  </si>
  <si>
    <t>2021-02-23 11:39:00</t>
  </si>
  <si>
    <t>45021, 45121, 45221, 45321</t>
  </si>
  <si>
    <t>75521, 76421, 76521, 76621</t>
  </si>
  <si>
    <t>153421, 154221, 154321, 154521</t>
  </si>
  <si>
    <t>34358621, 34790921, 34792721, 34797221</t>
  </si>
  <si>
    <t>5321, 5421, 5521, 6521, 7221</t>
  </si>
  <si>
    <t>2021-02-24 00:00:00</t>
  </si>
  <si>
    <t>2021-02-24 10:07:00</t>
  </si>
  <si>
    <t>Prestación de servicios para realizar procesos de generalización de información cartográfica para los diferentes fines.</t>
  </si>
  <si>
    <t>41421</t>
  </si>
  <si>
    <t>51721</t>
  </si>
  <si>
    <t>168221</t>
  </si>
  <si>
    <t>275821, 302521, 356821, 415321, 507821, 566321</t>
  </si>
  <si>
    <t>79319621, 90568221, 117307121, 143116121, 181460221, 212948421</t>
  </si>
  <si>
    <t>2021-02-25 00:00:00</t>
  </si>
  <si>
    <t>2021-02-25 10:20:00</t>
  </si>
  <si>
    <t>Prestación de servicios profesionales para conceptualizar, implementar y monitorear las bases de datos de los proyectos de tecnologías de información geográfica a cargo de la
oficina CIAF.</t>
  </si>
  <si>
    <t>41521</t>
  </si>
  <si>
    <t>59021</t>
  </si>
  <si>
    <t>222021</t>
  </si>
  <si>
    <t>328821, 387921, 449721, 511821, 585321</t>
  </si>
  <si>
    <t>100584421, 127281121, 151867521, 182093721, 219732421</t>
  </si>
  <si>
    <t>38921</t>
  </si>
  <si>
    <t>2021-02-25 10:21:00</t>
  </si>
  <si>
    <t>Prestación de servicios profesionales para generación de código fuente y documentación en el desarrollo de aplicaciones de los proyectos de tecnologías de información Geográfica que adelante la
oficina CIAF.</t>
  </si>
  <si>
    <t>66821</t>
  </si>
  <si>
    <t>204621</t>
  </si>
  <si>
    <t>315921, 384921, 429421, 511921, 598821</t>
  </si>
  <si>
    <t>95402421, 126864421, 146528121, 182097921, 228500521</t>
  </si>
  <si>
    <t>39021</t>
  </si>
  <si>
    <t>2021-02-25 10:22:00</t>
  </si>
  <si>
    <t>41721</t>
  </si>
  <si>
    <t>75621</t>
  </si>
  <si>
    <t>291521</t>
  </si>
  <si>
    <t>394821, 457921, 528021</t>
  </si>
  <si>
    <t>131742221, 157498921, 187311221</t>
  </si>
  <si>
    <t>2021-02-25 11:19:00</t>
  </si>
  <si>
    <t>Adición y prorroga contrato 23399 de 2020 Prestación de servicios profesionales para la articulación, evaluación y control a los planes, programas y proyectos de la infraestructura física y garantizar los objetos planteados a nivel
nacional del proye</t>
  </si>
  <si>
    <t>41321</t>
  </si>
  <si>
    <t>47121</t>
  </si>
  <si>
    <t>157421</t>
  </si>
  <si>
    <t>303621, 329421, 338521</t>
  </si>
  <si>
    <t>90752721, 111287921</t>
  </si>
  <si>
    <t>39221</t>
  </si>
  <si>
    <t>2021-02-25 14:30:00</t>
  </si>
  <si>
    <t>Prestación de servicios de apoyo para ejecutar actividades de soporte técnico de primer nivel en la mesa de servicio del Sistema Nacional de Catastro</t>
  </si>
  <si>
    <t>41921</t>
  </si>
  <si>
    <t>56321</t>
  </si>
  <si>
    <t>155221</t>
  </si>
  <si>
    <t>267021, 305821, 386521, 453921, 525521</t>
  </si>
  <si>
    <t>72208621, 91016221, 127074921, 153046721, 187308821</t>
  </si>
  <si>
    <t>2021-02-25 14:31:00</t>
  </si>
  <si>
    <t>Prestación de servicios profesionales para realizar actividades de soporte técnico de segundo nivel en la mesa de servicio del Sistema Nacional de Catastro</t>
  </si>
  <si>
    <t>42021</t>
  </si>
  <si>
    <t>57521</t>
  </si>
  <si>
    <t>176821</t>
  </si>
  <si>
    <t>283921, 316521, 386221, 456521, 505721</t>
  </si>
  <si>
    <t>85045621, 95449721, 127072321, 157460721, 180753321</t>
  </si>
  <si>
    <t>2021-03-02 00:00:00</t>
  </si>
  <si>
    <t>2021-03-02 16:14:00</t>
  </si>
  <si>
    <t>REALIZAR EL LEVANTAMIENTO DE FOTOCONTROL Y PUNTOS DE VERIFICACION PARA LA ELABORACIÓN Y VALIDACIÓN DE PRODUCTOS CARTOGRÁFICOS RURALES EN EL DEPARTAMENTO DE BOLIVAR,
MAGDALENA Y CESAR</t>
  </si>
  <si>
    <t>51821, 51921, 52021, 52121, 57621, 57721, 57821, 57921</t>
  </si>
  <si>
    <t>93821, 93921, 94021, 94221, 103521, 103621, 103721, 103821</t>
  </si>
  <si>
    <t>172121, 172221, 172321, 172421, 179821, 179921, 180021, 180121</t>
  </si>
  <si>
    <t>43885221, 43892321, 43923421, 43926021, 51979521, 51980821, 51981321, 51982321</t>
  </si>
  <si>
    <t>5721, 5821, 6721, 6821</t>
  </si>
  <si>
    <t>39621</t>
  </si>
  <si>
    <t>2021-03-04 00:00:00</t>
  </si>
  <si>
    <t>2021-03-04 08:28:00</t>
  </si>
  <si>
    <t>Realizar la exploración de sitios aptos para la instalación de estaciones de funcionamiento continúo GNSS de la red geodésica activa MAGNA-ECO en Tibú (Norte de Santander) y Garzón (Huila)</t>
  </si>
  <si>
    <t>52921</t>
  </si>
  <si>
    <t>98321</t>
  </si>
  <si>
    <t>175521</t>
  </si>
  <si>
    <t>45679921</t>
  </si>
  <si>
    <t>2021-03-04 12:19:00</t>
  </si>
  <si>
    <t>PRESTACIÓN DE SERVICIOS PROFESIONALES PARA LA IMPLEMENTACIÓN Y SEGUIMIENTO DEL PROCESO DE GESTIÓN DOCUMENTAL CONFORME A LOS LINEAMIENOS DADOS POR LA ENTIDAD Y EL AGN.</t>
  </si>
  <si>
    <t>52821</t>
  </si>
  <si>
    <t>142321</t>
  </si>
  <si>
    <t>254321, 307221, 391121, 476121, 512321, 512421, 568221</t>
  </si>
  <si>
    <t>69461921, 92573721, 128831121, 170383021, 182277821, 182279821, 213499121</t>
  </si>
  <si>
    <t>2021-03-05 00:00:00</t>
  </si>
  <si>
    <t>2021-03-05 17:27:00</t>
  </si>
  <si>
    <t>Prestacion de servicios para estructurar, integrar y validar la cartografía para los estudios y/o investigaciones geográficas asignadas</t>
  </si>
  <si>
    <t>42321</t>
  </si>
  <si>
    <t>60821, 60921, 61821, 65921</t>
  </si>
  <si>
    <t>146121, 146221, 161721, 188221</t>
  </si>
  <si>
    <t>262221, 262421, 269621, 297321, 299721, 302321, 302421, 357121, 358221, 358521, 363321, 412121, 413321, 413521, 424121, 501321, 501421, 507721, 525021, 561021, 564221, 564321, 566121</t>
  </si>
  <si>
    <t>70939921, 70940321, 75939021, 88167521, 89085121, 90560721, 90567421, 117329421, 117467721, 117480221, 120531321, 142391521, 143020221, 143040621, 145118521, 178837021, 178848521, 181453021, 187308321, 211491821, 212801121, 212802521, 212946221</t>
  </si>
  <si>
    <t>2021-03-08 00:00:00</t>
  </si>
  <si>
    <t>2021-03-08 19:32:00</t>
  </si>
  <si>
    <t>REALIZAR EL LEVANTAMIETO DE FOTOCONTROL Y PUNTOS DE VERIFICACION PARA LA ELABORACION Y VALIDACION DE PRODUCTOS CARTOGRAFICOS RURALES EN EL DEPARTAMENTO DE NARIÑO CAQUETA
Y CAUCA</t>
  </si>
  <si>
    <t>56421</t>
  </si>
  <si>
    <t>101521</t>
  </si>
  <si>
    <t>178221</t>
  </si>
  <si>
    <t>50011321</t>
  </si>
  <si>
    <t>40021</t>
  </si>
  <si>
    <t>2021-03-08 19:34:00</t>
  </si>
  <si>
    <t>REALIZAR DILIGENCIA DE CAMPO DEL PROCESOS DE DESLINDE DE LOS MUNICIPIOS VIJES Y YUMBO</t>
  </si>
  <si>
    <t>43421</t>
  </si>
  <si>
    <t>58821, 58921</t>
  </si>
  <si>
    <t>106621, 106721</t>
  </si>
  <si>
    <t>182621, 182721</t>
  </si>
  <si>
    <t>53841221, 53841621</t>
  </si>
  <si>
    <t>2021-03-08 19:36:00</t>
  </si>
  <si>
    <t>REALIZAR EL LEVANTAMIETO DE FOTOCONTROL Y PUNTOS DE VERIFICACION PARA LA ELABORACION Y VALIDACION DE PRODUCTOS CARTOGRAFICOS RURALES EN EL DEPARTAMENTO DE SUCRE CORDOBA
Y BOLIVAR</t>
  </si>
  <si>
    <t>43321</t>
  </si>
  <si>
    <t>56821, 56921, 57321</t>
  </si>
  <si>
    <t>102021, 102121, 102621</t>
  </si>
  <si>
    <t>178721, 178821, 179221</t>
  </si>
  <si>
    <t>50732521, 50733921, 50751821</t>
  </si>
  <si>
    <t>4321, 4521, 6621</t>
  </si>
  <si>
    <t>2021-03-08 19:37:00</t>
  </si>
  <si>
    <t>56521</t>
  </si>
  <si>
    <t>101621</t>
  </si>
  <si>
    <t>178321</t>
  </si>
  <si>
    <t>50017921</t>
  </si>
  <si>
    <t>40321</t>
  </si>
  <si>
    <t>2021-03-08 19:39:00</t>
  </si>
  <si>
    <t>43021</t>
  </si>
  <si>
    <t>57021, 57121, 57221</t>
  </si>
  <si>
    <t>102221, 102321, 102421</t>
  </si>
  <si>
    <t>178921, 179021, 179121</t>
  </si>
  <si>
    <t>50735321, 50748921, 50749821</t>
  </si>
  <si>
    <t>6921, 7021, 7121</t>
  </si>
  <si>
    <t>2021-03-08 19:40:00</t>
  </si>
  <si>
    <t>Prestación de servicios para la estandarización, integración y disposición de información de ordenamiento territorial de los nodos regionales y locales al sistema de información geográfica definido para tal fin</t>
  </si>
  <si>
    <t>62321, 62421, 62521</t>
  </si>
  <si>
    <t>183321, 209121, 209221</t>
  </si>
  <si>
    <t>299921, 317521, 317621, 348721, 348821, 352621, 429021, 429721, 453021, 504421, 509721, 509921, 553921, 555221, 555321</t>
  </si>
  <si>
    <t>89089321, 95509521, 95516021, 115483921, 115484721, 115973021, 145959921, 146548921, 152453621, 179482421, 181730521, 181733721, 210124021, 210182921, 210184121</t>
  </si>
  <si>
    <t>2021-03-08 19:41:00</t>
  </si>
  <si>
    <t>Prestación de servicios para gestionar desde el componente administrativo, procesos y proyectos misionales de la Subdirección de Geografía y Cartografía</t>
  </si>
  <si>
    <t>61721</t>
  </si>
  <si>
    <t>174321</t>
  </si>
  <si>
    <t>281821, 324421, 366821, 420121, 491421, 563321</t>
  </si>
  <si>
    <t>83426321, 95626621, 98371321, 120605421, 144401521, 176436321, 212299521</t>
  </si>
  <si>
    <t>2021-03-08 19:43:00</t>
  </si>
  <si>
    <t>62621, 63421</t>
  </si>
  <si>
    <t>178921, 190821</t>
  </si>
  <si>
    <t>286921, 297821, 344621, 346121, 411521, 413121, 483721, 486621, 556521, 557021</t>
  </si>
  <si>
    <t>85781521, 88371621, 114568421, 118652221, 142095721, 143018721, 174745221, 175139021, 210804021, 211245221</t>
  </si>
  <si>
    <t>40721</t>
  </si>
  <si>
    <t>2021-03-09 00:00:00</t>
  </si>
  <si>
    <t>2021-03-09 08:36:00</t>
  </si>
  <si>
    <t>VIATICOS Y GASTOS DE COMISIÓN CONSERVACIÓN CATASTRAL CASANARE</t>
  </si>
  <si>
    <t>86221, 86321, 109921, 118421, 118721, 118821</t>
  </si>
  <si>
    <t>226221, 226321, 347921, 388821, 391821, 391921</t>
  </si>
  <si>
    <t>332421, 332621, 448421, 484621, 488221, 488321</t>
  </si>
  <si>
    <t>107438021, 107440221, 150311121, 174760721, 176112321, 176113321</t>
  </si>
  <si>
    <t>2021-03-09 08:37:00</t>
  </si>
  <si>
    <t>GASTOS DE DESPLAZAMIENTO, ALOJAMIENTO Y TRANSPORTE -VIATICOS TIERRAS</t>
  </si>
  <si>
    <t>60521, 60621, 64021, 64121, 81621, 81721, 109521, 118521</t>
  </si>
  <si>
    <t>111721, 111821, 122221, 122321, 209721, 209921, 361421, 391121</t>
  </si>
  <si>
    <t>186321, 186421, 196521, 196621, 318421, 318621, 461421, 486521</t>
  </si>
  <si>
    <t>57658621, 57690021, 61460221, 61463321, 95585521, 95587321, 164087921, 175153521</t>
  </si>
  <si>
    <t>40921</t>
  </si>
  <si>
    <t>2021-03-09 10:17:00</t>
  </si>
  <si>
    <t>Prestación de servicios profesionales para elaborar las historias de usuarios y prototipado de las funcionalidades requeridas por el instituto</t>
  </si>
  <si>
    <t>66021</t>
  </si>
  <si>
    <t>219421</t>
  </si>
  <si>
    <t>327521, 389421, 458421, 524221, 595221</t>
  </si>
  <si>
    <t>99260421, 127410021, 157590421, 187307521, 226434621</t>
  </si>
  <si>
    <t>2021-03-09 10:18:00</t>
  </si>
  <si>
    <t>Prestación de servicios profesionales para soportar, mantener, analizar, diseñar, desarrollar e integrar componentes de software geográficos para el instituto</t>
  </si>
  <si>
    <t>2021-03-09 10:20:00</t>
  </si>
  <si>
    <t>Prestación de servicios profesionales para configurar, administrar, gestionar, monitorear y soportar las bases de datos de la entidad</t>
  </si>
  <si>
    <t>43821</t>
  </si>
  <si>
    <t>79321</t>
  </si>
  <si>
    <t>267221</t>
  </si>
  <si>
    <t>376621, 438621, 501721, 564521</t>
  </si>
  <si>
    <t>123432621, 147820521, 178850521, 212805321</t>
  </si>
  <si>
    <t>2021-03-11 00:00:00</t>
  </si>
  <si>
    <t>2021-03-11 14:48:00</t>
  </si>
  <si>
    <t>REALIZAR EL LEVANTAMIENTO DE FOTOCONTROL Y PUNTOS DE VERIFICACION PARA LA ELABORACION Y VALIDACION DE PRODUCTOS CARTOGRAFICOS RURALES  EN EL DEPARTAMENTO DE  CUNDINAMARCA</t>
  </si>
  <si>
    <t>43921</t>
  </si>
  <si>
    <t>58321</t>
  </si>
  <si>
    <t>105221</t>
  </si>
  <si>
    <t>181621</t>
  </si>
  <si>
    <t>52375021</t>
  </si>
  <si>
    <t>2021-03-11 14:49:00</t>
  </si>
  <si>
    <t>44021</t>
  </si>
  <si>
    <t>58421, 58521, 58621</t>
  </si>
  <si>
    <t>105321, 105421, 105521</t>
  </si>
  <si>
    <t>181721, 181821, 181921</t>
  </si>
  <si>
    <t>52381021, 52381821, 52388321</t>
  </si>
  <si>
    <t>6221, 6321, 6421</t>
  </si>
  <si>
    <t>2021-03-12 00:00:00</t>
  </si>
  <si>
    <t>2021-03-12 16:01:00</t>
  </si>
  <si>
    <t>Prestación de servicios para realizar actividades de operación, soporte, mantenimiento y monitoreo a las plataformas tecnológicas, equipos periféricos (Impresoras, Plotter, Escáner entre otros), según lo niveles de servicio
establecidos.</t>
  </si>
  <si>
    <t>43521</t>
  </si>
  <si>
    <t>193421</t>
  </si>
  <si>
    <t>303921, 358621, 446721, 490621, 547021</t>
  </si>
  <si>
    <t>90799021, 117491321, 150010421, 176301921, 207313821</t>
  </si>
  <si>
    <t>2021-03-15 00:00:00</t>
  </si>
  <si>
    <t>2021-03-15 16:25:00</t>
  </si>
  <si>
    <t>Prestación de servicios profesionales para el procesamiento, análisis y generación de productos geográficos que apoyen el proceso de actualización catastral</t>
  </si>
  <si>
    <t>64621</t>
  </si>
  <si>
    <t>188421</t>
  </si>
  <si>
    <t>297521, 359421, 456621, 484421, 560121</t>
  </si>
  <si>
    <t>88340121, 117545321, 157462021, 174759621, 211377221</t>
  </si>
  <si>
    <t>2021-03-15 16:28:00</t>
  </si>
  <si>
    <t>Prestación de servicios profesionales para generar productos de Aplicaciones Agrológicas, derivados de Levantamientos de suelos, para apoyar los procesos de Catastro Multipropósito</t>
  </si>
  <si>
    <t>44121</t>
  </si>
  <si>
    <t>76721, 76821, 76921, 77021, 78021</t>
  </si>
  <si>
    <t>236821, 240921, 273021, 285921, 356721</t>
  </si>
  <si>
    <t>374021, 375121, 375621, 389821, 405321, 405721, 405821, 406221, 457521, 464821, 472021, 472321, 473921, 474021, 474121, 541221, 541321, 542521, 545121, 545421</t>
  </si>
  <si>
    <t>122472521, 123378021, 123487421, 127424521, 139721921, 139725021, 139728621, 140626921, 157487921, 164911021, 168471421, 168480321, 169209821, 169212021, 169214421, 199455121, 199457421, 200128921, 200139821, 204878221, 204881221</t>
  </si>
  <si>
    <t>42121</t>
  </si>
  <si>
    <t>2021-03-15 16:30:00</t>
  </si>
  <si>
    <t>Prestación de servicios profesionales para la generación de productos técnicos en las etapas de planificación, diseño, implementación, seguimiento y soporte de los proyectos de desarrollo de aplicaciones en tecnologías de la
información geográfica a</t>
  </si>
  <si>
    <t>45121</t>
  </si>
  <si>
    <t>67121</t>
  </si>
  <si>
    <t>211321</t>
  </si>
  <si>
    <t>320921, 379721, 443821, 511021, 583121</t>
  </si>
  <si>
    <t>96738821, 124503021, 149795121, 181748621, 219178921</t>
  </si>
  <si>
    <t>42221</t>
  </si>
  <si>
    <t>2021-03-15 17:08:00</t>
  </si>
  <si>
    <t>45021</t>
  </si>
  <si>
    <t>65821</t>
  </si>
  <si>
    <t>216521</t>
  </si>
  <si>
    <t>324321, 384521, 451821, 525921, 599221</t>
  </si>
  <si>
    <t>98371221, 126848921, 152012021, 187309121, 228501021</t>
  </si>
  <si>
    <t>2021-03-16 00:00:00</t>
  </si>
  <si>
    <t>2021-03-16 08:37:00</t>
  </si>
  <si>
    <t>REALIZAR TRABAJOS DE AEROFOTOGRAFIA CON AERONAVES NO TRIPULADAS TIPO DRON EN LOS MUNICIPIOS DE POPAYAN (CAUCA) Y CUENCA DE LA QUEBRADA YAGUILGA EN EL HUILA</t>
  </si>
  <si>
    <t>45821</t>
  </si>
  <si>
    <t>59721, 59821, 59921</t>
  </si>
  <si>
    <t>110521, 110621, 110721</t>
  </si>
  <si>
    <t>184721, 184821, 184921</t>
  </si>
  <si>
    <t>56621621, 56624221, 56627021</t>
  </si>
  <si>
    <t>5621, 5921</t>
  </si>
  <si>
    <t>2021-03-16 14:26:00</t>
  </si>
  <si>
    <t>Prestación de servicios profesionales para adelantar el mantenimiento, seguimiento, control y vigilancia del avance y tiempos de la ejecución de los proyectos en curso, junto con el área técnica y el cliente.</t>
  </si>
  <si>
    <t>44821</t>
  </si>
  <si>
    <t>65221</t>
  </si>
  <si>
    <t>173621</t>
  </si>
  <si>
    <t>281121, 356721, 443621, 505121, 586221</t>
  </si>
  <si>
    <t>83452321, 117298621, 149785421, 179822421, 219823221</t>
  </si>
  <si>
    <t>2021-03-16 14:27:00</t>
  </si>
  <si>
    <t>Prestación de servicios profesionales para realizar actividades de gestión y seguimiento a la comercialización de los productos y servicios generados por las áreas técnicas del instituto.</t>
  </si>
  <si>
    <t>68921</t>
  </si>
  <si>
    <t>177321</t>
  </si>
  <si>
    <t>284621, 353021, 462121, 523521, 586321</t>
  </si>
  <si>
    <t>85400721, 115993621, 159096321, 187306821, 219826421</t>
  </si>
  <si>
    <t>2021-03-16 14:28:00</t>
  </si>
  <si>
    <t>Prestación de servicios profesionales para realizar la medición de satisfacción, retroalimentación y seguimiento con las áreas de las PQRS que se hayan tramitado.</t>
  </si>
  <si>
    <t>44921</t>
  </si>
  <si>
    <t>64721</t>
  </si>
  <si>
    <t>173121</t>
  </si>
  <si>
    <t>280621, 349221, 447221, 512821, 591921</t>
  </si>
  <si>
    <t>84867721, 115488921, 150020421, 182386221, 226226821</t>
  </si>
  <si>
    <t>2021-03-16 14:30:00</t>
  </si>
  <si>
    <t>Prestación de servicios profesionales para llevar a cabo el escaneo, la reposición y organización del material cartográfico y aerofotográfico utilizado por los usuarios que consultan la información en los CIG del instituto a nivel nacional.</t>
  </si>
  <si>
    <t>44421</t>
  </si>
  <si>
    <t>62721</t>
  </si>
  <si>
    <t>188021</t>
  </si>
  <si>
    <t>296821, 342021, 410821, 476221, 567121</t>
  </si>
  <si>
    <t>88154121, 112527921, 141877821, 170389321, 212959121</t>
  </si>
  <si>
    <t>2021-03-16 14:31:00</t>
  </si>
  <si>
    <t>Prestación de servicios profesionales para la atención de solicitudes de cartografía topográfica, cartografía de suelos y aerofotografías en el Centro de Información Geográfica del IGAC</t>
  </si>
  <si>
    <t>44521</t>
  </si>
  <si>
    <t>65621</t>
  </si>
  <si>
    <t>174021</t>
  </si>
  <si>
    <t>281521, 342621, 410721, 475621, 567721</t>
  </si>
  <si>
    <t>83438821, 112789821, 141876721, 170352521, 213274821</t>
  </si>
  <si>
    <t>2021-03-16 14:33:00</t>
  </si>
  <si>
    <t>Adquisición del derecho de uso del sistema de codificación EAN/UCC</t>
  </si>
  <si>
    <t>45621</t>
  </si>
  <si>
    <t>74821</t>
  </si>
  <si>
    <t>265021</t>
  </si>
  <si>
    <t>372621</t>
  </si>
  <si>
    <t>126810621</t>
  </si>
  <si>
    <t>2021-03-17 00:00:00</t>
  </si>
  <si>
    <t>2021-03-17 16:13:00</t>
  </si>
  <si>
    <t>Prestación de servicios profesionales para desarrollar actividades de articulación entre la sede central y las Direcciones Territoriales a nivel nacional, así como la elaboración de ofertas técnico económicas.</t>
  </si>
  <si>
    <t>66621</t>
  </si>
  <si>
    <t>173521</t>
  </si>
  <si>
    <t>281021, 345221, 443421, 514321, 588421</t>
  </si>
  <si>
    <t>83456921, 114420121, 149771021, 182704321, 220751321</t>
  </si>
  <si>
    <t>2021-03-17 16:16:00</t>
  </si>
  <si>
    <t>Prestación de servicios profesionales para ejecutar las estrategias de marketing digital de los productos del IGAC, asi como el seguimiento a la ventas directas por ventanilla para toda el área comercial, incluidas las Direcciones
Territoriales a niv</t>
  </si>
  <si>
    <t>69121</t>
  </si>
  <si>
    <t>190621</t>
  </si>
  <si>
    <t>297621, 345421, 461821, 519221, 587921</t>
  </si>
  <si>
    <t>88344421, 114423121, 159029121, 184466621, 220719221</t>
  </si>
  <si>
    <t>2021-03-19 00:00:00</t>
  </si>
  <si>
    <t>2021-03-19 10:39:00</t>
  </si>
  <si>
    <t>Realizar el mantenimiento correctivo a una estación de funcionamiento continúo (CORS-GNSS) en Yopal (Casanare).</t>
  </si>
  <si>
    <t>64221</t>
  </si>
  <si>
    <t>122421</t>
  </si>
  <si>
    <t>196721</t>
  </si>
  <si>
    <t>61467221</t>
  </si>
  <si>
    <t>64321, 64421</t>
  </si>
  <si>
    <t>122521, 122621</t>
  </si>
  <si>
    <t>197321, 197421</t>
  </si>
  <si>
    <t>62166221, 62166821</t>
  </si>
  <si>
    <t>2021-03-19 15:59:00</t>
  </si>
  <si>
    <t>46121</t>
  </si>
  <si>
    <t>2021-03-24 00:00:00</t>
  </si>
  <si>
    <t>2021-03-24 08:01:00</t>
  </si>
  <si>
    <t>46221</t>
  </si>
  <si>
    <t>69221</t>
  </si>
  <si>
    <t>211121</t>
  </si>
  <si>
    <t>320521, 371121, 419521, 491821, 563121</t>
  </si>
  <si>
    <t>96671221, 121367121, 144390421, 176439821, 212296121</t>
  </si>
  <si>
    <t>2021-03-24 10:09:00</t>
  </si>
  <si>
    <t>Adquisición de UPS y mantenimiento preventivo y correctivo de UPS en las direcciones territoriales del IGAC</t>
  </si>
  <si>
    <t>2021-03-24 10:10:00</t>
  </si>
  <si>
    <t>Adquisición de productos y servicios Microsoft</t>
  </si>
  <si>
    <t>46421</t>
  </si>
  <si>
    <t>2021-03-26 00:00:00</t>
  </si>
  <si>
    <t>2021-03-26 10:25:00</t>
  </si>
  <si>
    <t>PAGO PASIVOS EXIGIBLES - VIGENCIAS EXPIRADAS</t>
  </si>
  <si>
    <t>2021-03-30 00:00:00</t>
  </si>
  <si>
    <t>2021-03-30 18:06:00</t>
  </si>
  <si>
    <t>Capturar y/o adquirir imágenes para la producción cartográfica de proyectos específicos del IGAC</t>
  </si>
  <si>
    <t>47321</t>
  </si>
  <si>
    <t>320221</t>
  </si>
  <si>
    <t>452221</t>
  </si>
  <si>
    <t>152420821</t>
  </si>
  <si>
    <t>2021-04-06 00:00:00</t>
  </si>
  <si>
    <t>2021-04-06 07:35:00</t>
  </si>
  <si>
    <t>VIATICOS Y GASTOS DE COMISION FUNCIONARIOS-CONTRATISTAS PROCESOS CATASTRALES</t>
  </si>
  <si>
    <t>71221, 80121, 80221, 80321, 80421, 80521, 80621, 80721, 80821, 81921, 89821, 90421, 92821, 92921, 93021, 93121, 93221, 93321, 93421, 93521, 94521, 95521, 95621, 95721, 98021, 98121, 99121, 99421, 99521, 99621, 100121, 101621, 103521, 103621, 104621, 106021, 106121, 106221, 106321, 106421, 106521, 106921, 109621, 109721, 109821, 110621, 110721, 114621, 115021, 116021, 116321, 116421, 116521, 116621, 116721, 119421, 119521, 119621, 120821, 121321, 122021, 124221, 128521, 128621, 131121, 131221, 131321, 131421, 135321, 135421</t>
  </si>
  <si>
    <t>162621, 200721, 200821, 201121, 201221, 201321, 201421, 201621, 201721, 223221, 239421, 246021, 267621, 269221, 269321, 269421, 269521, 269621, 269721, 269821, 288521, 288621, 288721, 288821, 293321, 293521, 295121, 295821, 295921, 296021, 299921, 303621, 316821, 316921, 331921, 336721, 336821, 336921, 337021, 337121, 337221, 339821, 347821, 348121, 348221, 361021, 361121, 367721, 370521, 370621, 373021, 373121, 373221, 379921, 380021, 395721, 395821, 395921, 402921, 411721, 422621, 436721, 443421, 443521, 455221, 455321, 455421, 455521, 495621, 495721</t>
  </si>
  <si>
    <t>270021, 308321, 308421, 308621, 308721, 308921, 309021, 309121, 309321, 329821, 344121, 347921, 371021, 372721, 372821, 372921, 373021, 373121, 373221, 373321, 392121, 392221, 392321, 395821, 395921, 397021, 397421, 397521, 397621, 400921, 404321, 417421, 417521, 430821, 434821, 435021, 435221, 435421, 435521, 435721, 440321, 448021, 450021, 451921, 461021, 461121, 464221, 465521, 469721, 469821, 469921, 470021, 470121, 476721, 492021, 492121, 492221, 492921, 496621, 501521, 519121, 519821, 531621, 538321, 538421, 548221, 548321, 548421, 548521, 585521, 585621</t>
  </si>
  <si>
    <t>76259821, 92642121, 92654621, 92660121, 92664221, 92665721, 92666521, 92666921, 92667921, 102112421, 114393021, 115473521, 121258421, 122230421, 122233821, 122236421, 122285921, 122292021, 122293621, 122296921, 129567721, 129573921, 129577321, 132800721, 132800921, 135156621, 135440621, 135441621, 135445521, 138668221, 139079721, 143377221, 143379521, 146596421, 147449921, 147458221, 147471121, 147494621, 147505121, 147508121, 148285821, 150309821, 151941221, 152013121, 158473121, 158476821, 164086821, 165515021, 167943921, 167948021, 167954021, 167954521, 167955821, 171412621, 176943121, 176946421, 176948121, 176982621, 177584721, 178849321, 184338721, 184768321, 190707521, 197639321, 197643121, 208049721, 208053421, 208054321, 208061621, 219807321, 219813221</t>
  </si>
  <si>
    <t>10021, 11821, 12621, 12721, 12821, 12921, 13021, 13121, 13221, 13321, 13621, 13721, 13821, 13921, 14321, 14421, 15021, 15921, 16021, 16121, 16221, 16321, 16421, 16621, 16821, 17021, 17121, 17221, 17321, 17521, 17621, 17721, 17821, 18821, 18921, 19621, 19721, 19821, 20221, 20321, 20421, 20521, 20621, 20821, 21021, 21121</t>
  </si>
  <si>
    <t>2021-04-06 07:56:00</t>
  </si>
  <si>
    <t>Prestación de servicios profesionales con el fin de apoyar los trámites juridicos que se requieran para llevar a cabo la contratación de ingreso y egreso del Instituto Geográfico Agustín Codazzi.</t>
  </si>
  <si>
    <t>77521, 77621, 77721, 77821, 77921</t>
  </si>
  <si>
    <t>256121, 274121, 278421, 281421, 282821</t>
  </si>
  <si>
    <t>361621, 376221, 376921, 377121, 384321, 386921, 387821, 388021, 429821, 430321, 430521, 436921, 442121, 503721, 503821, 504121, 508321, 508721, 577121, 577221, 584621, 586521, 587321</t>
  </si>
  <si>
    <t>118857921, 123407821, 123444221, 123450521, 126848421, 127251021, 127276821, 127295721, 146550421, 146583421, 146589921, 147565721, 148365221, 179403921, 179421721, 179477221, 181502721, 181548221, 216944521, 216970321, 219707521, 219922121, 220491121</t>
  </si>
  <si>
    <t>2021-04-06 07:57:00</t>
  </si>
  <si>
    <t>Prestación de servicios profesionales para el seguimiento y control de las actividades de la etapa operativa del proyecto de gestión catastral multipropósito de Arauquita - Arauca</t>
  </si>
  <si>
    <t>76221, 87421, 87521</t>
  </si>
  <si>
    <t>235621, 235721, 283821</t>
  </si>
  <si>
    <t>340421, 340521, 388721, 389621, 461921, 544521</t>
  </si>
  <si>
    <t>112037421, 112038021, 127335721, 127413421, 159089921, 203823221</t>
  </si>
  <si>
    <t>45221</t>
  </si>
  <si>
    <t>2021-04-06 07:58:00</t>
  </si>
  <si>
    <t>Prestación de servicios personales para realizar actividades de reconocimiento predial en el proceso de actualización catastral multipropósito de Arauquita - Arauca</t>
  </si>
  <si>
    <t>89921, 90621, 97621, 98621, 98721</t>
  </si>
  <si>
    <t>361821, 365621, 366221, 367021, 379321</t>
  </si>
  <si>
    <t>462221, 467321, 468221, 476521, 476621, 523921, 527121, 529121, 529221, 530221, 592621, 592721, 594721, 594821, 595021</t>
  </si>
  <si>
    <t>159211621, 167052121, 167114521, 171406121, 171408121, 175513621, 187307221, 187310321, 187312321, 187312521, 188264321, 226267121, 226278021, 226415721, 226421921, 226432221</t>
  </si>
  <si>
    <t>45321</t>
  </si>
  <si>
    <t>2021-04-06 07:59:00</t>
  </si>
  <si>
    <t>Prestación de servicios técnicos de apoyo al seguimiento, planeación y gestión del reconocimiento predial en el proceso de actualización catastral multipropósito de Arauquita - Arauca</t>
  </si>
  <si>
    <t>48021</t>
  </si>
  <si>
    <t>140021</t>
  </si>
  <si>
    <t>45421</t>
  </si>
  <si>
    <t>2021-04-06 08:00:00</t>
  </si>
  <si>
    <t>Prestación de servicios personales para realizar actividades de digitalización y generación de productos resultantes del proceso de actualización catastral multipropósito de Arauquita - Arauca</t>
  </si>
  <si>
    <t>48121</t>
  </si>
  <si>
    <t>45521</t>
  </si>
  <si>
    <t>2021-04-06 08:02:00</t>
  </si>
  <si>
    <t>Prestación de servicios profesionales para realizar las socializaciones requeridas en el proceso de actualización catastral multipropósito de Arauquita - Arauca</t>
  </si>
  <si>
    <t>48321</t>
  </si>
  <si>
    <t>77121</t>
  </si>
  <si>
    <t>286821</t>
  </si>
  <si>
    <t>390421, 390621, 460621, 530021, 593421</t>
  </si>
  <si>
    <t>127455521, 127599421, 158458321, 188257221, 226310321</t>
  </si>
  <si>
    <t>2021-04-06 08:03:00</t>
  </si>
  <si>
    <t>Prestación de servicios para realizar la edición, depuración y consolidación de los productos cartográficos requeridos para el componente geográfico de los procesos de actualización catastral multipropósito de Arauquita - Arauca</t>
  </si>
  <si>
    <t>48421</t>
  </si>
  <si>
    <t>45721</t>
  </si>
  <si>
    <t>2021-04-06 08:04:00</t>
  </si>
  <si>
    <t>Prestación de servicios para realizar el control calidad de los productos geográficos, alfanuméricos y documentales generados en los procesos de actualización multipropósito de Arauquita - Arauca</t>
  </si>
  <si>
    <t>2021-04-06 11:22:00</t>
  </si>
  <si>
    <t>Prestación de servicios personales para realizar actividades de apoyo operativo del proceso de actualización catastral multipropósito de Arauquita - Arauca</t>
  </si>
  <si>
    <t>91721, 94821</t>
  </si>
  <si>
    <t>366321, 376621</t>
  </si>
  <si>
    <t>467521, 489821, 523221, 523321, 579221, 591621</t>
  </si>
  <si>
    <t>167059421, 176246321, 187306521, 187306621, 218006721, 226208621</t>
  </si>
  <si>
    <t>2021-04-07 00:00:00</t>
  </si>
  <si>
    <t>2021-04-07 15:52:00</t>
  </si>
  <si>
    <t>Prestación de servicios profesionales para la implementación y administración de las herramientas y servicios de integración de las aplicaciones para permitir la interoperabilidad de RENARE</t>
  </si>
  <si>
    <t>47621</t>
  </si>
  <si>
    <t>77321</t>
  </si>
  <si>
    <t>290421</t>
  </si>
  <si>
    <t>393721, 438221, 530621, 596521</t>
  </si>
  <si>
    <t>130370521, 147775821, 188285121, 226440521</t>
  </si>
  <si>
    <t>2021-04-08 00:00:00</t>
  </si>
  <si>
    <t>2021-04-08 11:39:00</t>
  </si>
  <si>
    <t>Realizar la densificación de la red geodésica nacional activa MAGNA-ECO mediante la materialización de dos estación de funcionamiento continúo en los municipio de Suan, departamento del Atlántico y Aracataca, departamento
del Magdalena</t>
  </si>
  <si>
    <t>73421</t>
  </si>
  <si>
    <t>164721</t>
  </si>
  <si>
    <t>272321</t>
  </si>
  <si>
    <t>77464821</t>
  </si>
  <si>
    <t>2021-04-08 11:41:00</t>
  </si>
  <si>
    <t>REALIZAR EL LEVANTAMIETO TOPOGRAFICO Y PLANIMETRICO DEL PREDIO LA ARGENTINA UBICADO EN EL MUNICIPIO DE SINCELEJO EN EL DEPARTAMENTO DE SUCRE</t>
  </si>
  <si>
    <t>49721</t>
  </si>
  <si>
    <t>71921, 72021, 72221</t>
  </si>
  <si>
    <t>163421, 163521, 163721</t>
  </si>
  <si>
    <t>271121, 271221, 271421</t>
  </si>
  <si>
    <t>76963521, 76964221, 76966621</t>
  </si>
  <si>
    <t>8521, 8821, 10321</t>
  </si>
  <si>
    <t>2021-04-08 11:42:00</t>
  </si>
  <si>
    <t>REALIZAR TRABAJOS DE AEROFOTOGRAFIA CON AERONAVE NO TRIPULADA TIPO DRON Y LEVANTAMIENTO DE PUNTOS DE FOTOCONTROL PARA ELABORACION Y VALIDACION DE PRODUCTOS
CARTOGRAFICOS EN EL AREA NO MUNICIPALIZADA DE MIRITÍ-PARANÁ EN EL DEPARTAMENTO DE AMAZONAS</t>
  </si>
  <si>
    <t>49621</t>
  </si>
  <si>
    <t>71021, 72121, 82821</t>
  </si>
  <si>
    <t>162421, 163621, 221321</t>
  </si>
  <si>
    <t>269821, 271321, 328221</t>
  </si>
  <si>
    <t>76241521, 76965421, 99919921</t>
  </si>
  <si>
    <t>11121, 11221, 11321, 11421</t>
  </si>
  <si>
    <t>2021-04-08 11:43:00</t>
  </si>
  <si>
    <t>71521, 82921</t>
  </si>
  <si>
    <t>162721, 222321</t>
  </si>
  <si>
    <t>270121, 329121</t>
  </si>
  <si>
    <t>76262221, 100644021</t>
  </si>
  <si>
    <t>2021-04-08 11:44:00</t>
  </si>
  <si>
    <t>71421, 83021</t>
  </si>
  <si>
    <t>165721, 222221</t>
  </si>
  <si>
    <t>273421, 329021</t>
  </si>
  <si>
    <t>78375121, 100642821</t>
  </si>
  <si>
    <t>46521</t>
  </si>
  <si>
    <t>2021-04-08 11:46:00</t>
  </si>
  <si>
    <t>REALIZAR TRABAJOS DE AEROFOTOGRAFIA CON AERONAVES NO TRIPULADAS TIPO DRON EN EL MUNICIPIO DE MARIA LA BAJA EN EL DEPARTAMENTO DE BOLIVAR</t>
  </si>
  <si>
    <t>49321</t>
  </si>
  <si>
    <t>72921, 73021, 73121</t>
  </si>
  <si>
    <t>164021, 164121, 164221</t>
  </si>
  <si>
    <t>271721, 271821, 271921</t>
  </si>
  <si>
    <t>77091121, 77101621, 77113221</t>
  </si>
  <si>
    <t>10621, 11521</t>
  </si>
  <si>
    <t>46621</t>
  </si>
  <si>
    <t>2021-04-08 11:47:00</t>
  </si>
  <si>
    <t>REALIZAR EL LEVANTAMIENTO DE FOTOCONTROL Y PUNTOS DE VERIFICACION PARA LA ELABORACION Y VALIDACION DE PRODUCTOS CARTOGRAFICOS RURALES EN EL MUNICIPIO DE ARAUQUITA EN EL
DEPARTAMENTO DE ARAUCA</t>
  </si>
  <si>
    <t>70921, 71721, 71821</t>
  </si>
  <si>
    <t>162321, 162921, 163021</t>
  </si>
  <si>
    <t>269721, 270321, 270421</t>
  </si>
  <si>
    <t>76238121, 76265321, 76266521</t>
  </si>
  <si>
    <t>9121, 9221</t>
  </si>
  <si>
    <t>46721</t>
  </si>
  <si>
    <t>2021-04-08 11:48:00</t>
  </si>
  <si>
    <t>Realizar la densificación de la red geodésica nacional activa MAGNA-ECO mediante la materialización de dos estación de funcionamiento continúo en los municipio de Suan, departamento del Atlántico y Aracataca, departamento
del Magdalena.</t>
  </si>
  <si>
    <t>49021</t>
  </si>
  <si>
    <t>73521, 73721, 73821</t>
  </si>
  <si>
    <t>164621, 165021, 165121</t>
  </si>
  <si>
    <t>272221, 272721, 272821</t>
  </si>
  <si>
    <t>77458821, 77565221, 77566821</t>
  </si>
  <si>
    <t>10421, 10721, 11621, 11721</t>
  </si>
  <si>
    <t>46821</t>
  </si>
  <si>
    <t>2021-04-08 11:49:00</t>
  </si>
  <si>
    <t>Realizar la la materialización de una estación de funcionamiento continúo en el municipio de Sardinata, departamento del Norte de Santander y mantenimiento correctivo</t>
  </si>
  <si>
    <t>48921</t>
  </si>
  <si>
    <t>162821</t>
  </si>
  <si>
    <t>270221</t>
  </si>
  <si>
    <t>76263921</t>
  </si>
  <si>
    <t>2021-04-08 11:51:00</t>
  </si>
  <si>
    <t>48821</t>
  </si>
  <si>
    <t>71121, 72321, 72421</t>
  </si>
  <si>
    <t>162521, 163821, 163921</t>
  </si>
  <si>
    <t>269921, 271521, 271621</t>
  </si>
  <si>
    <t>76243521, 76973221, 76976121</t>
  </si>
  <si>
    <t>10521, 10921, 11021</t>
  </si>
  <si>
    <t>2021-04-14 00:00:00</t>
  </si>
  <si>
    <t>2021-04-14 17:32:00</t>
  </si>
  <si>
    <t>Adquisición del seguro de casco avión y seguro vehículo aéreo no tripulado que ampare los bienes e intereses patrimoniales del IGAC</t>
  </si>
  <si>
    <t>47521</t>
  </si>
  <si>
    <t>2021-04-15 00:00:00</t>
  </si>
  <si>
    <t>2021-04-15 08:36:00</t>
  </si>
  <si>
    <t>Prestación de servicios profesionales para la implementación de métodos y herramientas estadísticas que permitan optimizar los procesos de producción de información misional de acuerdo con los proyectos de innovación de la
oficina CIAF y requerimient</t>
  </si>
  <si>
    <t>81821</t>
  </si>
  <si>
    <t>280221</t>
  </si>
  <si>
    <t>384621, 447921, 528421, 599121</t>
  </si>
  <si>
    <t>126855321, 150293721, 187311621, 228500821</t>
  </si>
  <si>
    <t>2021-04-15 10:49:00</t>
  </si>
  <si>
    <t>Prestación de servicios para el mantenimiento correctivo y preventivo ascensores sede central</t>
  </si>
  <si>
    <t>50321</t>
  </si>
  <si>
    <t>89021</t>
  </si>
  <si>
    <t>507221</t>
  </si>
  <si>
    <t>599921, 600021</t>
  </si>
  <si>
    <t>2021-04-15 11:54:00</t>
  </si>
  <si>
    <t>Contratar el servicio anual de rastreo y seguimiento satelital para los equipos de localización satelital SPOT GEN3</t>
  </si>
  <si>
    <t>50121</t>
  </si>
  <si>
    <t>89421, 89521</t>
  </si>
  <si>
    <t>365121</t>
  </si>
  <si>
    <t>464521</t>
  </si>
  <si>
    <t>198653821</t>
  </si>
  <si>
    <t>2021-04-16 00:00:00</t>
  </si>
  <si>
    <t>2021-04-16 10:51:00</t>
  </si>
  <si>
    <t>Prestación de servicios profesionales para apoyar las actividades de programación, actualización y seguimiento al presupuesto de ingresos por recursos propios, del Instituto Geográfico Agustín Codazzi, en el marco del Modelo
Integrado de Planeación</t>
  </si>
  <si>
    <t>50421</t>
  </si>
  <si>
    <t>84521</t>
  </si>
  <si>
    <t>273721</t>
  </si>
  <si>
    <t>376121, 459621, 511621, 597321</t>
  </si>
  <si>
    <t>123405021, 157662021, 182011621, 224064921</t>
  </si>
  <si>
    <t>2021-04-16 14:29:00</t>
  </si>
  <si>
    <t>Realizar el mantenimiento correctivo de una estación de funcionamiento continúo de la red</t>
  </si>
  <si>
    <t>51021</t>
  </si>
  <si>
    <t>76421, 76621</t>
  </si>
  <si>
    <t>174621, 174721</t>
  </si>
  <si>
    <t>281921, 282021</t>
  </si>
  <si>
    <t>83990721, 83994021</t>
  </si>
  <si>
    <t>2021-04-21 00:00:00</t>
  </si>
  <si>
    <t>2021-04-21 08:16:00</t>
  </si>
  <si>
    <t>REALIZAR TRABAJOS DE TOPOGRAFIA EN EL MUNICIPIO DE MEDIO BAUDÓ EN EL DEPARTAMENTO DE CHOCÓ, EN CUMPLIMIENTO DEL FALLO PROFERIDO POR LA SALA DE INSTRUCCION DE LA CORTE
SUPREMA DE JUSTICIA</t>
  </si>
  <si>
    <t>52421</t>
  </si>
  <si>
    <t>78921</t>
  </si>
  <si>
    <t>185821</t>
  </si>
  <si>
    <t>293121</t>
  </si>
  <si>
    <t>87504421</t>
  </si>
  <si>
    <t>2021-04-21 08:23:00</t>
  </si>
  <si>
    <t>Prestación de servicios de apoyo a la Gestión para llevar a cabo los programas y proyectos del Plan Institucional de Capacitación de la entidad</t>
  </si>
  <si>
    <t>87621, 87721</t>
  </si>
  <si>
    <t>434021, 508121</t>
  </si>
  <si>
    <t>529321, 600721, 600821</t>
  </si>
  <si>
    <t>187312621, 228501521</t>
  </si>
  <si>
    <t>2021-04-21 08:27:00</t>
  </si>
  <si>
    <t>Contratar los servicios de soporte técnicoproactivo, reactivo, de configuración, actualización, afinamiento y parametrización para productos ORACLE con los que cuenta el IGAC.</t>
  </si>
  <si>
    <t>51621</t>
  </si>
  <si>
    <t>129721</t>
  </si>
  <si>
    <t>2021-04-21 14:29:00</t>
  </si>
  <si>
    <t>Prestación de servicio para apoyar la organización, digitalización, control y seguimiento de los productos y servicios de la Subdirección de Geografía y Cartografía</t>
  </si>
  <si>
    <t>82321, 82421</t>
  </si>
  <si>
    <t>257321, 276621</t>
  </si>
  <si>
    <t>380221, 380421, 424221, 425921, 488021, 490521, 563621, 565121</t>
  </si>
  <si>
    <t>124532521, 124535121, 145121521, 145836321, 175483721, 176298821, 212763821, 212851821</t>
  </si>
  <si>
    <t>2021-04-21 17:05:00</t>
  </si>
  <si>
    <t>Prestación de servicios para estructurar y elaborar cartografía temática de los proyectos asignados, de conformidad con las especificaciones técnicas y los tiempos establecidos</t>
  </si>
  <si>
    <t>53421</t>
  </si>
  <si>
    <t>82521, 82621</t>
  </si>
  <si>
    <t>288921, 289021</t>
  </si>
  <si>
    <t>392421, 392521, 448721, 449121, 497521, 497821, 553621, 563421</t>
  </si>
  <si>
    <t>129591021, 129595221, 150531721, 150603621, 177651421, 177657121, 210121221, 212300621</t>
  </si>
  <si>
    <t>2021-04-23 00:00:00</t>
  </si>
  <si>
    <t>2021-04-23 14:54:00</t>
  </si>
  <si>
    <t>Gastos de comisión - Contratista</t>
  </si>
  <si>
    <t>53621</t>
  </si>
  <si>
    <t>79721, 84221, 88921, 89721, 110021, 110121, 115921, 134721</t>
  </si>
  <si>
    <t>195721, 224221, 235821, 239121, 353021, 353121, 369621, 489721</t>
  </si>
  <si>
    <t>303221, 330521, 340621, 343521, 454621, 454721, 469021, 579521</t>
  </si>
  <si>
    <t>90704421, 104828221, 112038421, 114356321, 153457721, 153464721, 167149321, 218030421</t>
  </si>
  <si>
    <t>2021-04-23 17:49:00</t>
  </si>
  <si>
    <t>Viáticos , salida de campo de acompañamiento al Monitoreo Ambiental 60 días después y Seguimiento Ambiental al 10% de los lotes asperjados en el núcleo Larandia Villagarzón, Policía Nacional Compañía Antinarcóticos de
Aspersión</t>
  </si>
  <si>
    <t>53721</t>
  </si>
  <si>
    <t>79821</t>
  </si>
  <si>
    <t>195621</t>
  </si>
  <si>
    <t>303021</t>
  </si>
  <si>
    <t>90691721</t>
  </si>
  <si>
    <t>2021-04-26 00:00:00</t>
  </si>
  <si>
    <t>2021-04-26 08:14:00</t>
  </si>
  <si>
    <t>51321</t>
  </si>
  <si>
    <t>101821, 101921, 102021, 102121, 102221, 102321, 102421</t>
  </si>
  <si>
    <t>317021, 317121, 317221, 317421, 317521, 317721, 323121</t>
  </si>
  <si>
    <t>416621, 416821, 416921, 417021, 417121, 417221, 417921</t>
  </si>
  <si>
    <t>143349121, 143352021, 143356921, 143366121, 143371821, 143373321, 144303921</t>
  </si>
  <si>
    <t>2021-04-26 14:25:00</t>
  </si>
  <si>
    <t>Adquisición de consumibles de impresión a nivel nacional</t>
  </si>
  <si>
    <t>51521</t>
  </si>
  <si>
    <t>2021-04-26 14:30:00</t>
  </si>
  <si>
    <t>Adquisición de productos derivados del papel, cartón y corrugados en Colombia</t>
  </si>
  <si>
    <t>51421</t>
  </si>
  <si>
    <t>86721</t>
  </si>
  <si>
    <t>337721</t>
  </si>
  <si>
    <t>466921</t>
  </si>
  <si>
    <t>167035121</t>
  </si>
  <si>
    <t>2021-04-27 00:00:00</t>
  </si>
  <si>
    <t>2021-04-27 16:16:00</t>
  </si>
  <si>
    <t>Prestación de servicios profesionales para realizar la estructuración final de la información cartográfica y alfanumérica y revisión digital de la información espacial temática de Áreas Homogéneas de Tierra con fines de Catastro
Multipropósito.</t>
  </si>
  <si>
    <t>50521</t>
  </si>
  <si>
    <t>288321</t>
  </si>
  <si>
    <t>391921, 405221, 478021, 545621</t>
  </si>
  <si>
    <t>129554121, 139715321, 171783421, 204882521</t>
  </si>
  <si>
    <t>2021-04-27 16:26:00</t>
  </si>
  <si>
    <t>Prestación de servicios profesionales para ejecutar las diferentes etapas de la actualización de Áreas Homogéneas de Tierras con fines de catastro multipropósito, en el marco de la actualización catastral de Popayán.</t>
  </si>
  <si>
    <t>50621</t>
  </si>
  <si>
    <t>293021</t>
  </si>
  <si>
    <t>395521, 420721, 475921, 567921</t>
  </si>
  <si>
    <t>132312221, 144423721, 170376521, 213419121</t>
  </si>
  <si>
    <t>2021-04-28 00:00:00</t>
  </si>
  <si>
    <t>2021-04-28 19:45:00</t>
  </si>
  <si>
    <t>Prestación de servicios profesionales al IGAC apoyando la vinculación del personal requerido por la entidad, de conformidad con las solicitudes efectuadas por el supervisor del contrato.</t>
  </si>
  <si>
    <t>53921</t>
  </si>
  <si>
    <t>87321</t>
  </si>
  <si>
    <t>270521</t>
  </si>
  <si>
    <t>377521, 455521, 512621, 588821</t>
  </si>
  <si>
    <t>123463021, 157396121, 182323521, 220852521</t>
  </si>
  <si>
    <t>2021-04-30 00:00:00</t>
  </si>
  <si>
    <t>2021-04-30 15:05:00</t>
  </si>
  <si>
    <t>realizar la toma de observaciones del campo magnético de la tierra en el Observatorio Geomagnético Nacional de Colombia ubicado en la isla El Santuario de Fúquene en el municipio de Ráquira del departamento de Boyacá.</t>
  </si>
  <si>
    <t>54321</t>
  </si>
  <si>
    <t>219821</t>
  </si>
  <si>
    <t>327821</t>
  </si>
  <si>
    <t>99263521</t>
  </si>
  <si>
    <t>2021-05-04 00:00:00</t>
  </si>
  <si>
    <t>2021-05-04 09:01:00</t>
  </si>
  <si>
    <t>REALIZAR FOTOCONTROL Y PUNTOS DE VERIFICACÓN PARA ELABORACIONDE CARTOGRAFÍA VECTORIAL URBANA DEL MUNICIPIO DE ROBLANCO EN EL DEPATAMENTO DE TOLIMA Y SARDINATA EN EL
DEPATAMENTO DE NORTE DE SANTANDER</t>
  </si>
  <si>
    <t>54221</t>
  </si>
  <si>
    <t>88621, 88721</t>
  </si>
  <si>
    <t>235321, 235421</t>
  </si>
  <si>
    <t>340121, 340221</t>
  </si>
  <si>
    <t>112036121, 112036321</t>
  </si>
  <si>
    <t>2021-05-04 09:58:00</t>
  </si>
  <si>
    <t>Prestación de servicios profesionales para desarrollar el componente geográfico y elaborar la respectiva documentación en los proyectos de tecnologías de la información geográfica a cargo de la oficina CIAF</t>
  </si>
  <si>
    <t>51221</t>
  </si>
  <si>
    <t>90821</t>
  </si>
  <si>
    <t>334521</t>
  </si>
  <si>
    <t>438021</t>
  </si>
  <si>
    <t>147770121</t>
  </si>
  <si>
    <t>2021-05-04 11:18:00</t>
  </si>
  <si>
    <t>Prestación de servicios profesionales encaminados a desarrollar el apoyo técnico y control de calidad de los avalúos de bienes inmuebles tanto urbanos como rurales a nivel nacional</t>
  </si>
  <si>
    <t>104821, 105321</t>
  </si>
  <si>
    <t>425721, 434721</t>
  </si>
  <si>
    <t>522421, 530321, 570421, 592821</t>
  </si>
  <si>
    <t>185349621, 188269121, 214444121, 226297421</t>
  </si>
  <si>
    <t>2021-05-04 11:20:00</t>
  </si>
  <si>
    <t>Prestación de servicios profesionales para elaborar los avalúos comerciales de bienes inmuebles tanto urbanos como rurales a nivel nacional, de acuerdo con los contratos suscritos por el IGAC</t>
  </si>
  <si>
    <t>86121, 99921, 101221</t>
  </si>
  <si>
    <t>281021, 367221, 418121</t>
  </si>
  <si>
    <t>387021, 451321, 468421, 505521, 513421, 515121, 525221, 570121, 570321, 583321</t>
  </si>
  <si>
    <t>127254021, 151996121, 167122821, 180737421, 182411521, 182900121, 187308521, 214440121, 214442321, 219187121</t>
  </si>
  <si>
    <t>2021-05-04 11:22:00</t>
  </si>
  <si>
    <t>Prestación de servicios profesionales enfocados en la elaboración de avalúos comerciales de los bienes inmuebles tanto urbanos como rurales a nivel nacional y para ejercer como auxiliares de la justicia</t>
  </si>
  <si>
    <t>102621, 139621</t>
  </si>
  <si>
    <t>409221</t>
  </si>
  <si>
    <t>523421, 560921</t>
  </si>
  <si>
    <t>187306721, 211491421</t>
  </si>
  <si>
    <t>2021-05-04 11:29:00</t>
  </si>
  <si>
    <t>Prestación de servicios para identificar, localizar, revisar, analizar, consolidar documentos técnicos y cartografÍa temática relacionada con zonificación de usos suelos y clasificación del suelo.</t>
  </si>
  <si>
    <t>88521, 90021</t>
  </si>
  <si>
    <t>359521, 360521</t>
  </si>
  <si>
    <t>460421, 462021, 473821, 483121, 492721, 545521, 546521</t>
  </si>
  <si>
    <t>157670921, 159095121, 169208521, 171529721, 174732721, 176966521, 207232121, 207308821</t>
  </si>
  <si>
    <t>50721</t>
  </si>
  <si>
    <t>2021-05-04 12:01:00</t>
  </si>
  <si>
    <t>Prestación de servicios para identificar, localizar, editar, integrar, estructurar en GDB y validar, la cartografía básica y temática de Ordenamiento Territorial</t>
  </si>
  <si>
    <t>53021</t>
  </si>
  <si>
    <t>86021, 87221</t>
  </si>
  <si>
    <t>257521, 320121</t>
  </si>
  <si>
    <t>391021, 405121, 417621, 448821, 479921, 507421, 546021, 553721</t>
  </si>
  <si>
    <t>127798221, 139714321, 143726421, 150532521, 173220521, 181449721, 204885521, 210121721</t>
  </si>
  <si>
    <t>50821</t>
  </si>
  <si>
    <t>2021-05-05 00:00:00</t>
  </si>
  <si>
    <t>2021-05-05 14:11:00</t>
  </si>
  <si>
    <t>Prestación de servicios profesionales para orientar y realizar actividades de desarrollo, administración e integración de los componentes de software de los sistemas relacionados para la operación del Sistema Nacional Catastral.</t>
  </si>
  <si>
    <t>53221</t>
  </si>
  <si>
    <t>97521</t>
  </si>
  <si>
    <t>421121</t>
  </si>
  <si>
    <t>517221, 527721, 574621</t>
  </si>
  <si>
    <t>184155021, 187310921, 215098121</t>
  </si>
  <si>
    <t>50921</t>
  </si>
  <si>
    <t>2021-05-05 15:04:00</t>
  </si>
  <si>
    <t>Adquisición de estaciones de funcionamiento continua, con sus respectivos accesorios, sistemas de comunicación y de alimentación, para el fortalecimiento de la Red Geodésica Nacional.</t>
  </si>
  <si>
    <t>131621</t>
  </si>
  <si>
    <t>2021-05-06 00:00:00</t>
  </si>
  <si>
    <t>2021-05-06 14:37:00</t>
  </si>
  <si>
    <t>REALIZAR FOTOCONTROL Y PUNTOS DE VERIFICACÓN PARA ELABORACIONDE CARTOGRAFÍA VECTORIAL EN EL MUNICIPIO DE SANTANDER DE QUILICHAO EN EL DEPARTAMENTO DEL CAUCA</t>
  </si>
  <si>
    <t>235221</t>
  </si>
  <si>
    <t>339821</t>
  </si>
  <si>
    <t>111845921</t>
  </si>
  <si>
    <t>2021-05-06 14:39:00</t>
  </si>
  <si>
    <t>88821</t>
  </si>
  <si>
    <t>235521</t>
  </si>
  <si>
    <t>340321</t>
  </si>
  <si>
    <t>112036621</t>
  </si>
  <si>
    <t>2021-05-10 00:00:00</t>
  </si>
  <si>
    <t>2021-05-10 17:04:00</t>
  </si>
  <si>
    <t>REALIZAR LA EXPLORACION Y SELECCIÓN DE PUNTOS DE CONTROL PARA OBSERVACIONES GRAVIMETRICAS DE LA RED DE GRAVEDAD RELATIVA DE PRIMER ORDEN EN TUNJA, CÚCUTA, VALLEDUPAR,
MAICAO, RIOHACHA, SANTA MARTA, BARRANQUILLA, CARTAGENA, MEDELLÍN Y HONDA</t>
  </si>
  <si>
    <t>54821</t>
  </si>
  <si>
    <t>234821</t>
  </si>
  <si>
    <t>339621</t>
  </si>
  <si>
    <t>111839721</t>
  </si>
  <si>
    <t>2021-05-12 00:00:00</t>
  </si>
  <si>
    <t>2021-05-12 15:14:00</t>
  </si>
  <si>
    <t>REALIZAR TRABAJOS DE AEROFOTOGRAFIA CON AERONAVES NO TRIPULADAS TIPO DRON EN EL MUNICIPIO DE CHAPARRAL EN EL DEPARTAMENTO DE TOLIMA</t>
  </si>
  <si>
    <t>55121</t>
  </si>
  <si>
    <t>88121, 88221, 88321</t>
  </si>
  <si>
    <t>234921, 235021, 235121</t>
  </si>
  <si>
    <t>339721, 339921, 340021</t>
  </si>
  <si>
    <t>111853421, 111855621, 111860521</t>
  </si>
  <si>
    <t>12121, 12221, 12321</t>
  </si>
  <si>
    <t>2021-05-12 15:23:00</t>
  </si>
  <si>
    <t>Prestación de servicios profesionales para adelantar actividades de elaboración y/o revisión jurídica de los documentos que se desarrollen en el marco de la misionalidad y de los compromisos institucionales del Instituto Geográfico
Agustín Codazzi-IG</t>
  </si>
  <si>
    <t>55021</t>
  </si>
  <si>
    <t>89221</t>
  </si>
  <si>
    <t>352021</t>
  </si>
  <si>
    <t>454121, 526721, 577021</t>
  </si>
  <si>
    <t>153054221, 187309921, 216941621</t>
  </si>
  <si>
    <t>2021-05-13 00:00:00</t>
  </si>
  <si>
    <t>2021-05-13 08:49:00</t>
  </si>
  <si>
    <t>Prestación de servicios profesionales para soportar, mantener, desarrollar y documentar los componentes de software de los sistemas de información requeridos por el Instituto.</t>
  </si>
  <si>
    <t>55321</t>
  </si>
  <si>
    <t>97821</t>
  </si>
  <si>
    <t>424421</t>
  </si>
  <si>
    <t>521121, 531821, 593721</t>
  </si>
  <si>
    <t>185148721, 190715521, 226321621</t>
  </si>
  <si>
    <t>2021-05-14 00:00:00</t>
  </si>
  <si>
    <t>2021-05-14 10:14:00</t>
  </si>
  <si>
    <t>Prestación de servicios profesionales para desarrollar actividades de articulación y coordinación entre la sede central y las Direcciones Territoriales a nivel nacional, así como el apoyo en la gestión comercial,estrategias, presentación y elaboració</t>
  </si>
  <si>
    <t>55221</t>
  </si>
  <si>
    <t>89321</t>
  </si>
  <si>
    <t>296321</t>
  </si>
  <si>
    <t>429121, 434321, 493121, 587121</t>
  </si>
  <si>
    <t>146116521, 146752821, 176988421, 220328621</t>
  </si>
  <si>
    <t>2021-05-14 14:24:00</t>
  </si>
  <si>
    <t>Prestación de servicios profesionales para orientar técnicamente la ejecución de los proyectos y procesos de la Subdirección de Geografía y Cartografía.</t>
  </si>
  <si>
    <t>413721</t>
  </si>
  <si>
    <t>509321, 561921</t>
  </si>
  <si>
    <t>181725821, 212118621</t>
  </si>
  <si>
    <t>51821</t>
  </si>
  <si>
    <t>2021-05-18 00:00:00</t>
  </si>
  <si>
    <t>2021-05-18 16:56:00</t>
  </si>
  <si>
    <t>Prestación de servicios profesionales para el seguimiento y control de las actividades tecnicas de la etapa operativa del proyecto de gestión catastral multiproposito de El Guamo y Córdoba (Bolivar) y Río Blanco (Tolima)</t>
  </si>
  <si>
    <t>132321</t>
  </si>
  <si>
    <t>51921</t>
  </si>
  <si>
    <t>2021-05-18 16:57:00</t>
  </si>
  <si>
    <t>Prestación de servicios técnicos de apoyo al seguimiento, planeación y gestión del reconocimiento predial en el proceso de actualización catastral multiproposito de El Guamo y Córdoba (Bolivar) y Río Blanco (Tolima)</t>
  </si>
  <si>
    <t>113121</t>
  </si>
  <si>
    <t>488621</t>
  </si>
  <si>
    <t>583521, 584121</t>
  </si>
  <si>
    <t>219193621, 219210821</t>
  </si>
  <si>
    <t>52021</t>
  </si>
  <si>
    <t>2021-05-18 16:58:00</t>
  </si>
  <si>
    <t>Prestación de servicios personales para realizar actividades de reconocimiento predial en el proceso de actualización catastra multiproposito de El Guamo y Córdoba (Bolivar) y Río Blanco (Tolima)</t>
  </si>
  <si>
    <t>113221, 113321, 113421, 113521, 113621</t>
  </si>
  <si>
    <t>492721, 504421, 514721, 515021, 515321</t>
  </si>
  <si>
    <t>585421, 599521, 603921, 604721, 606921, 607021, 607121, 607221, 607421, 607521</t>
  </si>
  <si>
    <t>219738621, 224186121, 225355821, 225634621, 227524221, 227525821, 227528021, 227544321, 227950221, 228105821</t>
  </si>
  <si>
    <t>52121</t>
  </si>
  <si>
    <t>2021-05-18 17:00:00</t>
  </si>
  <si>
    <t>Prestación de servicios profesionales para apoyar el componente jurídico en los proyectos de los procesos de actualización catastral multiproposito de El Guamo y Córdoba (Bolivar) y Río Blanco (Tolima)</t>
  </si>
  <si>
    <t>120321</t>
  </si>
  <si>
    <t>515221</t>
  </si>
  <si>
    <t>607321</t>
  </si>
  <si>
    <t>227554521</t>
  </si>
  <si>
    <t>52221</t>
  </si>
  <si>
    <t>2021-05-18 17:01:00</t>
  </si>
  <si>
    <t>Prestación de servicios personales para realizar actividades de digitalización y generación de productos resultantes del proceso de actualización catastral multiproposito de El Guamo y Córdoba (Bolivar) y Río Blanco (Tolima)</t>
  </si>
  <si>
    <t>123421</t>
  </si>
  <si>
    <t>509621</t>
  </si>
  <si>
    <t>604921</t>
  </si>
  <si>
    <t>225637421</t>
  </si>
  <si>
    <t>2021-05-18 17:04:00</t>
  </si>
  <si>
    <t>Prestación de servicios para realizar la edición, depuración y consolidación de los productos cartográficos requeridos para el componente geográfico de los procesos de actualización catastral multiproposito de El Guamo y Córdoba
(Bolivar) y Río Blan</t>
  </si>
  <si>
    <t>111021</t>
  </si>
  <si>
    <t>515521</t>
  </si>
  <si>
    <t>607621</t>
  </si>
  <si>
    <t>228041721</t>
  </si>
  <si>
    <t>2021-05-18 17:05:00</t>
  </si>
  <si>
    <t>Prestación de servicios para realizar la edición, depuración y consolidación de los productos cartográficos requeridos para el componente geográfico de los procesos de actualización catastral multiproposito de El Guamo y Bolivar
(Cordobá) y Río Blanc</t>
  </si>
  <si>
    <t>113921</t>
  </si>
  <si>
    <t>504221</t>
  </si>
  <si>
    <t>596121, 598921</t>
  </si>
  <si>
    <t>223935021, 224176821</t>
  </si>
  <si>
    <t>52521</t>
  </si>
  <si>
    <t>2021-05-18 17:06:00</t>
  </si>
  <si>
    <t>Prestación de servicios profesionales para realizar las socializaciones requeridas en el proceso de actualización catastral multiproposito de El Guamo y Córdoba (Bolivar) y Río Blanco (Tolima)</t>
  </si>
  <si>
    <t>113821</t>
  </si>
  <si>
    <t>498721</t>
  </si>
  <si>
    <t>594121, 594421</t>
  </si>
  <si>
    <t>222215321, 222216421</t>
  </si>
  <si>
    <t>52621</t>
  </si>
  <si>
    <t>2021-05-18 17:08:00</t>
  </si>
  <si>
    <t>Prestación de servicios de apoyo a la gestión reconocedor predial junior y atención de requerimientos administrativos y judiciales del proceso de restitución de tierras en la dirección territorial Casanare.</t>
  </si>
  <si>
    <t>100021</t>
  </si>
  <si>
    <t>431121</t>
  </si>
  <si>
    <t>539721, 570921</t>
  </si>
  <si>
    <t>198655221, 214646421</t>
  </si>
  <si>
    <t>2021-05-20 00:00:00</t>
  </si>
  <si>
    <t>2021-05-20 09:01:00</t>
  </si>
  <si>
    <t>PAGO FACTURA IPGH 2021</t>
  </si>
  <si>
    <t>106721</t>
  </si>
  <si>
    <t>338321</t>
  </si>
  <si>
    <t>438321</t>
  </si>
  <si>
    <t>147782021</t>
  </si>
  <si>
    <t>2021-05-20 09:47:00</t>
  </si>
  <si>
    <t>REALIZAR DILIGENCIA DE CAMPO EN LOS PROCESOS DE DESLINDE DE LOS MUNICIPIOS DE CUBARÁ (BOYACÁ) Y TOLEDO (NORTE DE SANTANDER)</t>
  </si>
  <si>
    <t>90921, 91221</t>
  </si>
  <si>
    <t>277021, 277121</t>
  </si>
  <si>
    <t>381221, 381321</t>
  </si>
  <si>
    <t>126808021, 126809221</t>
  </si>
  <si>
    <t>2021-05-20 09:49:00</t>
  </si>
  <si>
    <t>REALIZAR EXPLORACIÓN DE SITIOS APTOS PARA ESTACIONES DE FUNCIONAMIENTO CONTINÚO DE LA RED MAGNA-ECO EN GARZÓN DEPARTAMENTO DEL HUILA Y MANTENIMIENTO DE LA RED MAGNA-ECO
MEDIANTE EL MANTENIMIENTO CORRECTIVO DE UNA ESTACIÓN DE LA RED EN FLORENCIA</t>
  </si>
  <si>
    <t>57321</t>
  </si>
  <si>
    <t>2021-05-21 00:00:00</t>
  </si>
  <si>
    <t>2021-05-21 18:04:00</t>
  </si>
  <si>
    <t>Realizar la toma de observaciones del campo magnético de la tierra en el Observatorio Geomagnético Nacional de Colombia ubicado en la isla El Santuario de Fúquene en el municipio de Ráquira del departamento de Boyacá.</t>
  </si>
  <si>
    <t>57721</t>
  </si>
  <si>
    <t>256921</t>
  </si>
  <si>
    <t>361121</t>
  </si>
  <si>
    <t>118330421</t>
  </si>
  <si>
    <t>2021-05-24 00:00:00</t>
  </si>
  <si>
    <t>2021-05-24 14:26:00</t>
  </si>
  <si>
    <t>Prestación de servicios profesionales para realizar levantamiento y análisis de requerimientos funcionales y técnicos para sistemas de información, diagramación y diseño conceptual de procesos y pruebas de sistemas de información.</t>
  </si>
  <si>
    <t>105421</t>
  </si>
  <si>
    <t>434921</t>
  </si>
  <si>
    <t>530521, 560721</t>
  </si>
  <si>
    <t>188274621, 211382221</t>
  </si>
  <si>
    <t>2021-05-24 14:28:00</t>
  </si>
  <si>
    <t>Prestación de servicios profesionales para apoyar en la estructuración, planeación y seguimiento de los proyectos desarrollados en el marco de la "Actualización y Gestión Catastral Nacional"</t>
  </si>
  <si>
    <t>56721</t>
  </si>
  <si>
    <t>121521</t>
  </si>
  <si>
    <t>457721</t>
  </si>
  <si>
    <t>564621</t>
  </si>
  <si>
    <t>212814021</t>
  </si>
  <si>
    <t>53521</t>
  </si>
  <si>
    <t>Prestación de servicios profesionales para apoyar la gestión de los procesos catastrales de formación, actualización y conservación catastral.</t>
  </si>
  <si>
    <t>56821</t>
  </si>
  <si>
    <t>2021-05-24 14:32:00</t>
  </si>
  <si>
    <t>Prestación de servicios profesionales para llevar a cabo el seguimiento, planeación y control de los proyectos desarrollados en el marco de la "Actualización y Gestión Catastral Nacional" con enfoque multipropósito</t>
  </si>
  <si>
    <t>132221</t>
  </si>
  <si>
    <t>2021-05-24 14:37:00</t>
  </si>
  <si>
    <t>Prestación de servicios profesionales para realizar actividades de digitalización, depuración cartográfica catastral y generación de productos de la información catastral en la Dirección Territorial Casanare.</t>
  </si>
  <si>
    <t>53821</t>
  </si>
  <si>
    <t>2021-05-24 14:45:00</t>
  </si>
  <si>
    <t>94021</t>
  </si>
  <si>
    <t>366121</t>
  </si>
  <si>
    <t>467221, 530121, 594221</t>
  </si>
  <si>
    <t>167049321, 188261721, 226369021</t>
  </si>
  <si>
    <t>2021-05-24 14:47:00</t>
  </si>
  <si>
    <t>Arrendamiento de bien inmueble para funcionamiento de sede operativa del contrato 02-2021 actualización catastral con enfoque multipropósito del municipio de Arauquita.</t>
  </si>
  <si>
    <t>101321</t>
  </si>
  <si>
    <t>54121</t>
  </si>
  <si>
    <t>2021-05-28 00:00:00</t>
  </si>
  <si>
    <t>2021-05-28 09:10:00</t>
  </si>
  <si>
    <t>Mantenimiento preventivo y correctivo de UPS en las direcciones territoriales del IGAC</t>
  </si>
  <si>
    <t>2021-05-31 00:00:00</t>
  </si>
  <si>
    <t>2021-05-31 15:57:00</t>
  </si>
  <si>
    <t>55421</t>
  </si>
  <si>
    <t>116221</t>
  </si>
  <si>
    <t>393821</t>
  </si>
  <si>
    <t>490121</t>
  </si>
  <si>
    <t>176275721</t>
  </si>
  <si>
    <t>2021-06-03 00:00:00</t>
  </si>
  <si>
    <t>2021-06-03 07:32:00</t>
  </si>
  <si>
    <t>Prestación de servicios profesionales para el soporte técnico, mantenimiento y actualización del Sistema de Gestión Documental -SIGAC sobre la plataforma BPM/FOREST.</t>
  </si>
  <si>
    <t>111521</t>
  </si>
  <si>
    <t>507521</t>
  </si>
  <si>
    <t>600221</t>
  </si>
  <si>
    <t>224419821</t>
  </si>
  <si>
    <t>2021-06-03 07:37:00</t>
  </si>
  <si>
    <t>Gastos de salida de campo acompañamiento para revisión de las clases Agrologicas en el municipio de Cajicá - Cundinamarca</t>
  </si>
  <si>
    <t>59321</t>
  </si>
  <si>
    <t>290721</t>
  </si>
  <si>
    <t>393921</t>
  </si>
  <si>
    <t>131277421</t>
  </si>
  <si>
    <t>2021-06-03 07:39:00</t>
  </si>
  <si>
    <t>Gastos de salida de campo para revisión de las Clases Agrológicas en el municipio de Cajicá – Cundinamarca</t>
  </si>
  <si>
    <t>290621</t>
  </si>
  <si>
    <t>394021</t>
  </si>
  <si>
    <t>131280621</t>
  </si>
  <si>
    <t>54921</t>
  </si>
  <si>
    <t>2021-06-03 14:50:00</t>
  </si>
  <si>
    <t>REALIZAR FOTOCONTROL Y PUNTOS DE VERIFICACIÓN PARA ELABORACION DE CARTOGRAFÍA VECTORIAL URBANA DEL MUNICIPIO DE MONTECRISTO - BOLÍVAR</t>
  </si>
  <si>
    <t>58921</t>
  </si>
  <si>
    <t>98821, 99821, 104421</t>
  </si>
  <si>
    <t>295221, 296421, 325721</t>
  </si>
  <si>
    <t>397121, 397721, 424321</t>
  </si>
  <si>
    <t>135158621, 136517521, 145223621</t>
  </si>
  <si>
    <t>2021-06-03 15:03:00</t>
  </si>
  <si>
    <t>58521</t>
  </si>
  <si>
    <t>102721, 102821</t>
  </si>
  <si>
    <t>309221, 310321</t>
  </si>
  <si>
    <t>409721, 410121</t>
  </si>
  <si>
    <t>141668921, 141687021</t>
  </si>
  <si>
    <t>2021-06-03 15:09:00</t>
  </si>
  <si>
    <t>REALIZAR FOTOCONTROL Y PUNTOS DE VERIFICACÓN PARA ELABORACIONDE CARTOGRAFÍA VECTORIAL URBANA DE COLOMBIA (HUILA), RICAURTE (CUNDINAMARCA) Y SAN LUIS DE CUBARRAL CUBARRAL
(META)</t>
  </si>
  <si>
    <t>58621</t>
  </si>
  <si>
    <t>98421, 98521, 105821, 105921</t>
  </si>
  <si>
    <t>293721, 293921, 336321, 336421</t>
  </si>
  <si>
    <t>396121, 396221, 434621, 434721</t>
  </si>
  <si>
    <t>132798321, 132798621, 147423621, 147426421</t>
  </si>
  <si>
    <t>15421, 15521, 15621, 15721</t>
  </si>
  <si>
    <t>2021-06-03 15:18:00</t>
  </si>
  <si>
    <t>REALIZAR TRABAJOS DE AEROFOTOGRAFIA CON AERONAVES NO TRIPULADAS TIPO DRON EN EL MUNICIPIO DE SAN LUIS DE CUBARRAL (META), COLOMBIA (HUILA) Y SANTANDER DE QUILICHAO (CAUCA)</t>
  </si>
  <si>
    <t>97921</t>
  </si>
  <si>
    <t>293821</t>
  </si>
  <si>
    <t>396021</t>
  </si>
  <si>
    <t>132801821</t>
  </si>
  <si>
    <t>2021-06-03 15:19:00</t>
  </si>
  <si>
    <t>58821</t>
  </si>
  <si>
    <t>98221, 98321, 105521, 105721</t>
  </si>
  <si>
    <t>293421, 293621, 336521, 336621</t>
  </si>
  <si>
    <t>396321, 396421, 434421, 434521</t>
  </si>
  <si>
    <t>132796321, 132797121, 147431021, 147433321</t>
  </si>
  <si>
    <t>14821, 14921</t>
  </si>
  <si>
    <t>2021-06-08 00:00:00</t>
  </si>
  <si>
    <t>2021-06-08 15:41:00</t>
  </si>
  <si>
    <t>Realizar el mantenimiento de la red geodesica nacional activa MAGNA-ECO de dos estaciones de funcionamiento continuo en Puerto Lleras y Villavicencio en el departamento del meta</t>
  </si>
  <si>
    <t>98921, 99021</t>
  </si>
  <si>
    <t>295321, 295421</t>
  </si>
  <si>
    <t>397221, 397321</t>
  </si>
  <si>
    <t>135159521, 135160321</t>
  </si>
  <si>
    <t>2021-06-09 00:00:00</t>
  </si>
  <si>
    <t>2021-06-09 09:15:00</t>
  </si>
  <si>
    <t>Adicion contrato poliza de casco avion y dron Ebee</t>
  </si>
  <si>
    <t>59721</t>
  </si>
  <si>
    <t>434321</t>
  </si>
  <si>
    <t>529621</t>
  </si>
  <si>
    <t>207512921</t>
  </si>
  <si>
    <t>2021-06-11 00:00:00</t>
  </si>
  <si>
    <t>2021-06-11 15:29:00</t>
  </si>
  <si>
    <t>Gastos de desplazamiento, Realizar validación Protocolo de Evaluación el impacto del Cambio de Uso en el complejo de Paramos de Iguaque Merchán, en los municipios de Chiquinquirá y Saboya - Boyacá</t>
  </si>
  <si>
    <t>60121</t>
  </si>
  <si>
    <t>100521</t>
  </si>
  <si>
    <t>300021</t>
  </si>
  <si>
    <t>401021</t>
  </si>
  <si>
    <t>138669421</t>
  </si>
  <si>
    <t>2021-06-11 15:31:00</t>
  </si>
  <si>
    <t>Gastos de desplazamiento, Gestión Social para los Trabajos de Campo del Proyecto CAR - Páramos, en los municipios de Cabrera, Pasca, San Bernardo, Soacha, Sibaté, Venecia, Arbeláez y Zona Rural de Bogotá en el
departamento de Cundinamarca.</t>
  </si>
  <si>
    <t>60021</t>
  </si>
  <si>
    <t>300121</t>
  </si>
  <si>
    <t>401121</t>
  </si>
  <si>
    <t>138671021</t>
  </si>
  <si>
    <t>56021</t>
  </si>
  <si>
    <t>2021-06-11 15:33:00</t>
  </si>
  <si>
    <t>Realizar la materialización de una estación CORS y un mantenimiento de estación Cors en Tumaco (Nariño) y mantenimiento de una estaciones CORS en Silvia (Cauca)</t>
  </si>
  <si>
    <t>60621</t>
  </si>
  <si>
    <t>2021-06-15 00:00:00</t>
  </si>
  <si>
    <t>2021-06-15 12:35:00</t>
  </si>
  <si>
    <t>Prestación de servicios técnicos de apoyo para realizar el seguimiento, planeación y gestión del reconocimiento predial en el proceso de actualización catastral multiproposito de los municipios de El Guamo y Córdoba (Bolivar) y
Río Blanco (Tolima)</t>
  </si>
  <si>
    <t>60421</t>
  </si>
  <si>
    <t>110221</t>
  </si>
  <si>
    <t>505621</t>
  </si>
  <si>
    <t>596921, 607721</t>
  </si>
  <si>
    <t>223971121, 228099621</t>
  </si>
  <si>
    <t>2021-06-15 12:36:00</t>
  </si>
  <si>
    <t>Prestación de servicios personales para desarrollar las actividades de reconocimiento predial en el proceso de actualización catastral multiproposito de los municipios de El Guamo y Córdoba (Bolivar) y Río Blanco (Tolima)</t>
  </si>
  <si>
    <t>60521</t>
  </si>
  <si>
    <t>113721</t>
  </si>
  <si>
    <t>486321</t>
  </si>
  <si>
    <t>580621, 600921</t>
  </si>
  <si>
    <t>218218821, 224426821</t>
  </si>
  <si>
    <t>2021-06-15 14:02:00</t>
  </si>
  <si>
    <t>Transportar servidor público Subdirección de Agrología para realizar apoyo a la Fiscalía del municipio de Fusagasugá – Cundinamarca</t>
  </si>
  <si>
    <t>60821</t>
  </si>
  <si>
    <t>303721</t>
  </si>
  <si>
    <t>404421</t>
  </si>
  <si>
    <t>139081421</t>
  </si>
  <si>
    <t>2021-06-15 14:03:00</t>
  </si>
  <si>
    <t>Realizar Peritaje a un predio del municipio de Fusagasugá como apoyo a la Fiscalía Segunda de Fusagasugá – Cundinamarca.</t>
  </si>
  <si>
    <t>60721</t>
  </si>
  <si>
    <t>101421</t>
  </si>
  <si>
    <t>303521</t>
  </si>
  <si>
    <t>404221</t>
  </si>
  <si>
    <t>139078421</t>
  </si>
  <si>
    <t>2021-06-17 00:00:00</t>
  </si>
  <si>
    <t>2021-06-17 11:27:00</t>
  </si>
  <si>
    <t>Realizar el mantenimiento, patronamiento y verificación de equipos geodésicos hiper sr -hiper v y estación total os 101, incluido los respuestos, para dar cumplimiento a las labores de fotocontrol y rastreo de coordenadas.</t>
  </si>
  <si>
    <t>58421</t>
  </si>
  <si>
    <t>2021-06-17 16:31:00</t>
  </si>
  <si>
    <t>Realizar seguimiento y control de calidad del trabajo de campo para la verificación de las condiciones agronómicas y limitantes específicos en el marco de la actualización de las Áreas Homogéneas de Tierra con fines de Catastro
multipropósito.</t>
  </si>
  <si>
    <t>61321</t>
  </si>
  <si>
    <t>103021</t>
  </si>
  <si>
    <t>312121</t>
  </si>
  <si>
    <t>411821</t>
  </si>
  <si>
    <t>142406221</t>
  </si>
  <si>
    <t>2021-06-17 16:33:00</t>
  </si>
  <si>
    <t>Realizar trabajo de campo para la verificación de las condiciones agronómicas y limitantes específicos en el marco de la actualización de las Áreas Homogéneas de Tierra con fines de Catastro multipropósito del municipio de Popayán,
departamento del C</t>
  </si>
  <si>
    <t>61221</t>
  </si>
  <si>
    <t>102921, 103121</t>
  </si>
  <si>
    <t>311521, 312221</t>
  </si>
  <si>
    <t>411221, 412021</t>
  </si>
  <si>
    <t>142044521, 142407121</t>
  </si>
  <si>
    <t>2021-06-17 16:35:00</t>
  </si>
  <si>
    <t>Realizar seguimiento y pago de baquianos del trabajo de campo de la validación Protocolo de Evaluación el impacto del Cambio de Uso en el complejo de Paramos de Iguaque Merchán, en los municipios de Chiquinquirá y Saboya - Boyacá .</t>
  </si>
  <si>
    <t>61121</t>
  </si>
  <si>
    <t>103221</t>
  </si>
  <si>
    <t>312421</t>
  </si>
  <si>
    <t>412221</t>
  </si>
  <si>
    <t>142408321</t>
  </si>
  <si>
    <t>2021-06-18 00:00:00</t>
  </si>
  <si>
    <t>2021-06-18 13:28:00</t>
  </si>
  <si>
    <t>61021</t>
  </si>
  <si>
    <t>103821</t>
  </si>
  <si>
    <t>317321</t>
  </si>
  <si>
    <t>416221</t>
  </si>
  <si>
    <t>143123221</t>
  </si>
  <si>
    <t>2021-06-18 17:11:00</t>
  </si>
  <si>
    <t>Revisión de Clases Agrologicas municipio de Funza - Cundinamarca.</t>
  </si>
  <si>
    <t>103721</t>
  </si>
  <si>
    <t>316721</t>
  </si>
  <si>
    <t>417321</t>
  </si>
  <si>
    <t>143338721</t>
  </si>
  <si>
    <t>2021-06-21 00:00:00</t>
  </si>
  <si>
    <t>2021-06-21 09:38:00</t>
  </si>
  <si>
    <t>REALIZAR DILIGENCIA DE CAMPO DEL PROCESO DE DESLINDE DE LOS MUNICIPIOS FREDONIA Y VENECIA EN EL DEPARTAMENTO DE ANTIOQUIA</t>
  </si>
  <si>
    <t>61521</t>
  </si>
  <si>
    <t>104321, 104521</t>
  </si>
  <si>
    <t>329121, 331621</t>
  </si>
  <si>
    <t>424521, 428521</t>
  </si>
  <si>
    <t>145794521, 145927121</t>
  </si>
  <si>
    <t>2021-06-22 00:00:00</t>
  </si>
  <si>
    <t>2021-06-22 09:31:00</t>
  </si>
  <si>
    <t>Prestación de servicios profesionales para revisar y aprobar los estudios de zonas homogéneas físicas y geoeconómicas requeridos en los procesos de la gestión catastral</t>
  </si>
  <si>
    <t>60321</t>
  </si>
  <si>
    <t>111321</t>
  </si>
  <si>
    <t>383721</t>
  </si>
  <si>
    <t>481921, 550721</t>
  </si>
  <si>
    <t>173809221, 209384621</t>
  </si>
  <si>
    <t>57621</t>
  </si>
  <si>
    <t>2021-06-22 09:45:00</t>
  </si>
  <si>
    <t>PAGO MEMBRESIA DE IUGG (INTERNATIONAL UNION OF GEODESY AND GEOPHYSICS UNION GEODESIQUE ET GEOPHYSIQUE INTERNATIONALES</t>
  </si>
  <si>
    <t>110321</t>
  </si>
  <si>
    <t>360321</t>
  </si>
  <si>
    <t>460721</t>
  </si>
  <si>
    <t>158466921</t>
  </si>
  <si>
    <t>57921</t>
  </si>
  <si>
    <t>2021-06-24 00:00:00</t>
  </si>
  <si>
    <t>2021-06-24 10:11:00</t>
  </si>
  <si>
    <t>Prestación de servicios profesionales para realizar avalúos comerciales, a nivel nacional de los bienes urbanos y rurales.</t>
  </si>
  <si>
    <t>60221</t>
  </si>
  <si>
    <t>120421, 124021</t>
  </si>
  <si>
    <t>58021</t>
  </si>
  <si>
    <t>2021-06-24 10:15:00</t>
  </si>
  <si>
    <t>Prestación de servicios profesionales para identificar, revisar, proponer, implementar y optimizar mejoras al sistema de gestión de seguridad de la información del Instituto.</t>
  </si>
  <si>
    <t>62621</t>
  </si>
  <si>
    <t>2021-06-24 11:35:00</t>
  </si>
  <si>
    <t>Trasportar a los funcionarios de la comisión para realizar los trabajos de campo en el reconocimiento de los suelos del contrato interadministrativo No. 5153 de 2019 con la Corporación Autónoma Regional de Cundinamarca (CAR) “Estudio
multitemporal</t>
  </si>
  <si>
    <t>107321, 114021</t>
  </si>
  <si>
    <t>340721, 365821</t>
  </si>
  <si>
    <t>441621, 465221</t>
  </si>
  <si>
    <t>148391421, 164844721</t>
  </si>
  <si>
    <t>17921, 18721</t>
  </si>
  <si>
    <t>58221</t>
  </si>
  <si>
    <t>2021-06-24 11:36:00</t>
  </si>
  <si>
    <t>Viaticos y gastos de la comisión para realizar los trabajos de campo en el reconocimiento de los suelos del contrato interadministrativo No. 5153 de 2019 con la Corporación Autónoma Regional de Cundinamarca (CAR) “Estudio
multitemporal de las cobertu</t>
  </si>
  <si>
    <t>61821</t>
  </si>
  <si>
    <t>107021, 107121, 107221, 107421, 107521, 107621, 107721, 107821</t>
  </si>
  <si>
    <t>340021, 340121, 340221, 340321, 340421, 340521, 340821, 340921</t>
  </si>
  <si>
    <t>440821, 441021, 441221, 441421, 441721, 441821, 442021, 442221</t>
  </si>
  <si>
    <t>148396821, 148400221, 148402021, 148406221, 148409321, 148897221, 148900321, 148900621</t>
  </si>
  <si>
    <t>17421, 18021, 18121, 18221, 18321, 18421, 18521, 18621</t>
  </si>
  <si>
    <t>2021-06-24 12:13:00</t>
  </si>
  <si>
    <t>Gastos de Desplazamiento para realizar los trabajos de campo en el reconocimiento de los suelos del contrato interadministrativo No. 5153 de 2019 con la Corporación Autónoma Regional de Cundinamarca (CAR) “Estudio multitemporal de
las coberturas y us</t>
  </si>
  <si>
    <t>107921, 108021, 108121, 108221, 108321, 108421, 108521, 108621, 108721, 108821</t>
  </si>
  <si>
    <t>341021, 341221, 341321, 341421, 341521, 341621, 341721, 341821, 341921, 342021</t>
  </si>
  <si>
    <t>442321, 442421, 442521, 442621, 442721, 442821, 442921, 443021, 443121, 443221</t>
  </si>
  <si>
    <t>148901121, 148901521, 148901921, 148902221, 148903021, 148903721, 148904121, 148904421, 148905021, 148905321</t>
  </si>
  <si>
    <t>2021-06-24 15:29:00</t>
  </si>
  <si>
    <t>Realizar mantenimiento correctivo de una estación de funcionamiento continuo de la red MAGNA ECO en la Isla El Santuario de Fúquene en el Municipio de Ráquira del Departamento de Boyacá.</t>
  </si>
  <si>
    <t>109321, 109421</t>
  </si>
  <si>
    <t>348021, 351221</t>
  </si>
  <si>
    <t>449921, 452821</t>
  </si>
  <si>
    <t>151907521, 152444721</t>
  </si>
  <si>
    <t>2021-06-29 00:00:00</t>
  </si>
  <si>
    <t>2021-06-29 08:04:00</t>
  </si>
  <si>
    <t>Prestación de servicios profesionales para realizar el control de calidad de la interacción de la información de la geomorfología y las Áreas Homogéneas de Tierra con fines de Catastro Multipropósito, en el marco de la actualización catastral de Arau</t>
  </si>
  <si>
    <t>63321</t>
  </si>
  <si>
    <t>116921</t>
  </si>
  <si>
    <t>470421</t>
  </si>
  <si>
    <t>593221</t>
  </si>
  <si>
    <t>226308621</t>
  </si>
  <si>
    <t>2021-06-29 08:06:00</t>
  </si>
  <si>
    <t>63221</t>
  </si>
  <si>
    <t>117221</t>
  </si>
  <si>
    <t>499421</t>
  </si>
  <si>
    <t>595121</t>
  </si>
  <si>
    <t>226433221</t>
  </si>
  <si>
    <t>2021-06-29 08:07:00</t>
  </si>
  <si>
    <t>Prestación de servicios profesionales para ejecutar las diferentes etapas de la actualización de Áreas Homogéneas de Tierras con fines de catastro multipropósito, en el marco de la actualización catastral de Arauquita.</t>
  </si>
  <si>
    <t>63121</t>
  </si>
  <si>
    <t>122121</t>
  </si>
  <si>
    <t>503321</t>
  </si>
  <si>
    <t>593821</t>
  </si>
  <si>
    <t>226319921</t>
  </si>
  <si>
    <t>59121</t>
  </si>
  <si>
    <t>2021-06-30 00:00:00</t>
  </si>
  <si>
    <t>2021-06-30 08:57:00</t>
  </si>
  <si>
    <t>Prestación de servicios profesionales para realizar la planeación, desarrollo, soporte y seguimiento a los proyectos relacionados con desarrollo de aplicaciones de tecnologías de información
geográfica a cargo de la oficina CIAF</t>
  </si>
  <si>
    <t>116121</t>
  </si>
  <si>
    <t>433421</t>
  </si>
  <si>
    <t>529021, 591221</t>
  </si>
  <si>
    <t>187312221, 225892121</t>
  </si>
  <si>
    <t>59221</t>
  </si>
  <si>
    <t>2021-06-30 08:58:00</t>
  </si>
  <si>
    <t>Prestación de servicios profesionales para desarrollar herramientas asociadas a la transferencia de conocimiento técnico especializado de acuerdos con los requerimientos y necesidades de la oficina
CIAF.</t>
  </si>
  <si>
    <t>2021-07-01 00:00:00</t>
  </si>
  <si>
    <t>2021-07-01 08:33:00</t>
  </si>
  <si>
    <t>Realizar la toma de observaciones gravimétricas relativas en campo para el establecimiento de la Red Gravimétrica relativa nacional de primer orden IGAC - OSU.</t>
  </si>
  <si>
    <t>63621</t>
  </si>
  <si>
    <t>110821, 110921</t>
  </si>
  <si>
    <t>360921, 361521</t>
  </si>
  <si>
    <t>460921, 461621</t>
  </si>
  <si>
    <t>158469821, 158483121</t>
  </si>
  <si>
    <t>2021-07-02 00:00:00</t>
  </si>
  <si>
    <t>2021-07-02 11:27:00</t>
  </si>
  <si>
    <t>Realizar visita técnica a la Isla Santuario de Fúquene en el Municipio de Ráquira del departamento de Boyacá</t>
  </si>
  <si>
    <t>63721</t>
  </si>
  <si>
    <t>114121, 114221, 114921</t>
  </si>
  <si>
    <t>365921, 367621</t>
  </si>
  <si>
    <t>465321, 465421</t>
  </si>
  <si>
    <t>164849321, 165513121</t>
  </si>
  <si>
    <t>2021-07-07 00:00:00</t>
  </si>
  <si>
    <t>2021-07-07 08:58:00</t>
  </si>
  <si>
    <t>REALIZAR FOTOCONTROL Y PUNTOS DE VERIFICACION PARA ELABORACION DE CARTOGRAFIA VECTORIAL EN EL MUNICIPIO DE SAN CARLOS (CORDOBA) Y PAZ DEL RIO (BOYACA)</t>
  </si>
  <si>
    <t>63921</t>
  </si>
  <si>
    <t>115321</t>
  </si>
  <si>
    <t>368521</t>
  </si>
  <si>
    <t>466621</t>
  </si>
  <si>
    <t>165937021</t>
  </si>
  <si>
    <t>59821</t>
  </si>
  <si>
    <t>2021-07-08 00:00:00</t>
  </si>
  <si>
    <t>2021-07-08 10:52:00</t>
  </si>
  <si>
    <t>Realizar la exploración de sitios para instalación de estaciones de funcionamiento continúo GNSS de la red geodésica activa MAGNA-ECO en Garzón y Colombia en el departamento del Huila</t>
  </si>
  <si>
    <t>64021</t>
  </si>
  <si>
    <t>114421</t>
  </si>
  <si>
    <t>367421</t>
  </si>
  <si>
    <t>465821</t>
  </si>
  <si>
    <t>165735721</t>
  </si>
  <si>
    <t>59921</t>
  </si>
  <si>
    <t>2021-07-08 10:54:00</t>
  </si>
  <si>
    <t>64121</t>
  </si>
  <si>
    <t>114721, 114821, 115421</t>
  </si>
  <si>
    <t>367821, 368121, 368221</t>
  </si>
  <si>
    <t>465921, 466021, 466121</t>
  </si>
  <si>
    <t>165736221, 165736521, 165738221</t>
  </si>
  <si>
    <t>19321, 19421</t>
  </si>
  <si>
    <t>2021-07-08 10:55:00</t>
  </si>
  <si>
    <t>REALIZAR TRABAJOS DE AEROFOTOGRAFIA CON AERONAVES NO TRIPULADAS TIPO DRON EN SAN CARLOS (CORDOBA), MONTECRISTO (BOLIVAR), PAZ DEL RIO (BOYACÁ) Y TRINIDAD (CASANARE)</t>
  </si>
  <si>
    <t>115621, 115721</t>
  </si>
  <si>
    <t>368621, 368721</t>
  </si>
  <si>
    <t>466721, 466821</t>
  </si>
  <si>
    <t>166374221, 166376321</t>
  </si>
  <si>
    <t>2021-07-08 11:05:00</t>
  </si>
  <si>
    <t>Adición al contrato de prestación de servicios 24338</t>
  </si>
  <si>
    <t>120021</t>
  </si>
  <si>
    <t>2021-07-08 11:07:00</t>
  </si>
  <si>
    <t>Realizar socialización proyecto Vocación de los Suelos del municipio de Tumaco, Nariño</t>
  </si>
  <si>
    <t>115121, 115221</t>
  </si>
  <si>
    <t>368321, 368421</t>
  </si>
  <si>
    <t>466421, 466521</t>
  </si>
  <si>
    <t>165925321, 165934321</t>
  </si>
  <si>
    <t>Adición a los contratos de prestación de servicios 24308</t>
  </si>
  <si>
    <t>64421</t>
  </si>
  <si>
    <t>120121</t>
  </si>
  <si>
    <t>2021-07-08 11:14:00</t>
  </si>
  <si>
    <t>64321</t>
  </si>
  <si>
    <t>114521</t>
  </si>
  <si>
    <t>367321</t>
  </si>
  <si>
    <t>465721</t>
  </si>
  <si>
    <t>165735021</t>
  </si>
  <si>
    <t>2021-07-14 00:00:00</t>
  </si>
  <si>
    <t>2021-07-14 12:46:00</t>
  </si>
  <si>
    <t>REALIZAR TRABAJOS DE AEROFOTOGRAFIA CON AERONAVES NO TRIPULADAS TIPO DRON EN EL MUNICIPIO DE GACHANCIPÁ EN EL DEPARTAMENTO DE CUNDINAMARCA</t>
  </si>
  <si>
    <t>65021</t>
  </si>
  <si>
    <t>2021-07-15 00:00:00</t>
  </si>
  <si>
    <t>2021-07-15 08:11:00</t>
  </si>
  <si>
    <t>Prestación de servicios profesionales para adelantar, desarrollar e implementar las metodologías de valoración predial requeridas para el desarrollo de los procesos de actualización catastral con enfoque multipropósito.</t>
  </si>
  <si>
    <t>121121, 121221, 134321</t>
  </si>
  <si>
    <t>490821</t>
  </si>
  <si>
    <t>601021</t>
  </si>
  <si>
    <t>224428121</t>
  </si>
  <si>
    <t>2021-07-15 09:27:00</t>
  </si>
  <si>
    <t>Prestación de servicios profesionales para definir, implementar y optimizar mejoras al sistema de gestión de continuidad de negocio realizando los análisis de impacto al negocio, identificación de riesgos de continuidad y estructurando los planes de</t>
  </si>
  <si>
    <t>123321</t>
  </si>
  <si>
    <t>60921</t>
  </si>
  <si>
    <t>2021-07-15 12:00:00</t>
  </si>
  <si>
    <t>Suministro de Gases especiales para la ejecución de análisis para el Laboratorio Nacional de Suelos</t>
  </si>
  <si>
    <t>63421</t>
  </si>
  <si>
    <t>124621</t>
  </si>
  <si>
    <t>2021-07-15 15:36:00</t>
  </si>
  <si>
    <t>APOYAR LA REALIZACION DE LA GEORREFERENCIACIÓN DE LA LINEA DEL OLEODUCTO PIOJO LURUACO EN EL DEPARTAMENTO DEL ATLANTICO.</t>
  </si>
  <si>
    <t>65121</t>
  </si>
  <si>
    <t>117721</t>
  </si>
  <si>
    <t>383021</t>
  </si>
  <si>
    <t>479621</t>
  </si>
  <si>
    <t>172802721</t>
  </si>
  <si>
    <t>2021-07-15 17:15:00</t>
  </si>
  <si>
    <t>Realizar la toma de observaciones del campo magnético de la tierra en el Observatorio Geomagnético Nacional de Colombia ubicado en la Isla Santuario de Fúquene en el municipio de Ráquira del departamento de Boyacá.</t>
  </si>
  <si>
    <t>64921</t>
  </si>
  <si>
    <t>118221</t>
  </si>
  <si>
    <t>382421</t>
  </si>
  <si>
    <t>479021</t>
  </si>
  <si>
    <t>172811721</t>
  </si>
  <si>
    <t>2021-07-19 00:00:00</t>
  </si>
  <si>
    <t>2021-07-19 19:26:00</t>
  </si>
  <si>
    <t>PARA REALIZAR DILIGENCIA DE CAMPO PROCESO DE DESLINDE DE LOS MUNICIPIOS EL RETIRO Y ENVIGADO EN ANTIOQUIA</t>
  </si>
  <si>
    <t>65521</t>
  </si>
  <si>
    <t>119121, 119221</t>
  </si>
  <si>
    <t>392121, 392621</t>
  </si>
  <si>
    <t>488521, 488621</t>
  </si>
  <si>
    <t>176116821, 176120821</t>
  </si>
  <si>
    <t>2021-07-19 19:28:00</t>
  </si>
  <si>
    <t>REALIZAR DILIGENCIA DE CAMPO PROCESO DE DESLINDE DE LOS MUNICIPIOS CAMPAMENTO Y GUADALUPE EN EL DEPARTAMENTO DE ANTIOQUIA</t>
  </si>
  <si>
    <t>65421</t>
  </si>
  <si>
    <t>119021, 119321</t>
  </si>
  <si>
    <t>392021, 392721</t>
  </si>
  <si>
    <t>488421, 488721</t>
  </si>
  <si>
    <t>176116021, 176129021</t>
  </si>
  <si>
    <t>2021-07-23 00:00:00</t>
  </si>
  <si>
    <t>2021-07-23 16:06:00</t>
  </si>
  <si>
    <t>Atender requerimientos de la Policía Nacional – Monitoreo antes e inmediatamente después de las operaciones de aspersión (Semestre II – 2021). Municipio de Villagarzón departamento del Putumayo.</t>
  </si>
  <si>
    <t>120921, 128421</t>
  </si>
  <si>
    <t>404321, 443321</t>
  </si>
  <si>
    <t>501821, 538221</t>
  </si>
  <si>
    <t>178853521</t>
  </si>
  <si>
    <t>62121</t>
  </si>
  <si>
    <t>2021-07-29 00:00:00</t>
  </si>
  <si>
    <t>2021-07-29 14:42:00</t>
  </si>
  <si>
    <t>Realizar la densificación de la red geodesica pasiva en los municipios de Cabuyaro y Barranca de Upía (Meta), Villanueva (Casanare) Capitanejo (Santander), Sogamoso, Gámeza, Cuítiva, Tópaga, Tipacoque, Iza, Monguí,
Covarachía, Boavita, la Uvita (Boya</t>
  </si>
  <si>
    <t>66321</t>
  </si>
  <si>
    <t>123521, 123621, 123721, 124121</t>
  </si>
  <si>
    <t>436621, 437321, 437421, 437521</t>
  </si>
  <si>
    <t>531521, 532121, 532221, 532321</t>
  </si>
  <si>
    <t>190705221, 190769121, 190770421, 190771521</t>
  </si>
  <si>
    <t>2021-08-04 00:00:00</t>
  </si>
  <si>
    <t>2021-08-04 09:18:00</t>
  </si>
  <si>
    <t>REALIZAR LA MATERIALIZACIÓN DE DOS VERTICES GEODESICOS DE LA RED PASIVA EN LA CIUDAD DE POPAYAN</t>
  </si>
  <si>
    <t>66421</t>
  </si>
  <si>
    <t>124721</t>
  </si>
  <si>
    <t>438621</t>
  </si>
  <si>
    <t>532821</t>
  </si>
  <si>
    <t>191942721</t>
  </si>
  <si>
    <t>62321</t>
  </si>
  <si>
    <t>2021-08-04 09:23:00</t>
  </si>
  <si>
    <t>COMISION PARA EL LEVANTAMIENTO DE PUNTOS DE CONTROL PARA LA ELABORACION DE CARTOGRAFÍA VECTORIAL URBANA DE LAS CABECERAS MUNICIPALES DE NOCAIMA, LA PEÑA, LA PALMA, EL PEÑON,
PAIME, CARMEN DE CARUPA, FUQUENE, LEGUAZAQUE, CUCUNUBA, MANTA EN CUNDINAMA</t>
  </si>
  <si>
    <t>67021</t>
  </si>
  <si>
    <t>128321</t>
  </si>
  <si>
    <t>442721</t>
  </si>
  <si>
    <t>537621</t>
  </si>
  <si>
    <t>195868121</t>
  </si>
  <si>
    <t>62421</t>
  </si>
  <si>
    <t>2021-08-04 09:25:00</t>
  </si>
  <si>
    <t>126021, 127821, 127921</t>
  </si>
  <si>
    <t>439021, 441821, 441921</t>
  </si>
  <si>
    <t>533721, 536621, 536721</t>
  </si>
  <si>
    <t>193653321, 195156921, 195181421</t>
  </si>
  <si>
    <t>62521</t>
  </si>
  <si>
    <t>2021-08-04 09:26:00</t>
  </si>
  <si>
    <t>REALIZAR FOTOCONTROL Y PUNTOS DE VERIFICACÓN PARA ELABORACIONDE CARTOGRAFÍA VECTORIAL URBANA DEL PROYECTO CABECERAS DE FÓMEQUE, JUNÍN, GAMA, GACHALÁ, MEDINA EN
CUNDINAMARCA</t>
  </si>
  <si>
    <t>67221</t>
  </si>
  <si>
    <t>126221, 127621, 127721, 128121, 128221</t>
  </si>
  <si>
    <t>439121, 442021, 442121, 442521, 442621</t>
  </si>
  <si>
    <t>533821, 536921, 537021, 537321, 537421</t>
  </si>
  <si>
    <t>193657821, 195172421, 195173621, 195867021, 195867821</t>
  </si>
  <si>
    <t>2021-08-05 00:00:00</t>
  </si>
  <si>
    <t>2021-08-05 10:09:00</t>
  </si>
  <si>
    <t>Prestación de servicios profesionales para realizar seguimiento y ejecución a los trámites y servicios solicitados por los usuarios internos y externos del IGAC.</t>
  </si>
  <si>
    <t>66721</t>
  </si>
  <si>
    <t>133321</t>
  </si>
  <si>
    <t>2021-08-05 17:16:00</t>
  </si>
  <si>
    <t>REALIZAR DILIGENCIA DE VISITA TECNICA DE CAMPO A PREDIO RURAL "EL SOCORRO" UBICADO EN EL MUNICIPIO DE PUERTO GAITÁN (META), EN CUMPLIMIENTO DE ORDEN JUDICIAL EMITIDA POR EL
JUZGADO SEGUNDO CIVIL DEL CIRCUITO ESPECIALIZADO EN
RESTITUCIÓN DE TIERRAS</t>
  </si>
  <si>
    <t>67321</t>
  </si>
  <si>
    <t>127221</t>
  </si>
  <si>
    <t>441421</t>
  </si>
  <si>
    <t>535821</t>
  </si>
  <si>
    <t>194402321</t>
  </si>
  <si>
    <t>62821</t>
  </si>
  <si>
    <t>2021-08-05 17:18:00</t>
  </si>
  <si>
    <t>REALIZAR DILIGENCIA DE VISITA TECNICA DE CAMPO A PREDIO RURAL "EL SOCORRO" UBICADO EN EL MUNICIPIO DE PUERTO GAITÁN (META), EN CUMPLIMIENTO DE ORDEN JUDICIAL EMITIDA POR EL
JUZGADO SEGUNDO CIVIL DEL CIRCUITO ESPECIALIZADO EN RESTITUCIÓN DE TIERRAS</t>
  </si>
  <si>
    <t>127321, 128021</t>
  </si>
  <si>
    <t>441521, 442221</t>
  </si>
  <si>
    <t>536021, 536821</t>
  </si>
  <si>
    <t>194403721, 195165921</t>
  </si>
  <si>
    <t>62921</t>
  </si>
  <si>
    <t>2021-08-10 00:00:00</t>
  </si>
  <si>
    <t>2021-08-10 08:42:00</t>
  </si>
  <si>
    <t>Realizar los trabajos de campo de Intensificación de la recta Tabatinga-Apaporis en el lugar que se defina en la presente conferencia mixta entre el hito 1936-8 y 1936-9, sector donde se han realizado asentamientos humanos en el
Amazonas</t>
  </si>
  <si>
    <t>67621</t>
  </si>
  <si>
    <t>129021, 129121, 129521</t>
  </si>
  <si>
    <t>444321, 444421, 445521</t>
  </si>
  <si>
    <t>538821, 538921, 540421</t>
  </si>
  <si>
    <t>198623321, 198623921, 198909321</t>
  </si>
  <si>
    <t>63021</t>
  </si>
  <si>
    <t>2021-08-10 08:48:00</t>
  </si>
  <si>
    <t>Realizar la exploración de sitios aptos para estaciones de funcionamiento continuo GNSS de la red geodésica activa magna en trinidad Casanare y mantenimiento de una estación de funcionamiento continúo de la red magna en
Garagoa en el departamento de</t>
  </si>
  <si>
    <t>67821</t>
  </si>
  <si>
    <t>129921, 130221</t>
  </si>
  <si>
    <t>448521, 448621</t>
  </si>
  <si>
    <t>543221, 543521</t>
  </si>
  <si>
    <t>200900021, 200901721</t>
  </si>
  <si>
    <t>2021-08-10 08:55:00</t>
  </si>
  <si>
    <t>Realizar exploración de sitios aptos para estaciones de GNSS de la red geodésica activa magna, en mesetas y san luis de cubarral en el meta y mantenimiento correctivo de una estación de funcionamiento continúo de la red magna
en santa rosalía en el V</t>
  </si>
  <si>
    <t>130021, 130121</t>
  </si>
  <si>
    <t>448321, 448421</t>
  </si>
  <si>
    <t>543321, 543421</t>
  </si>
  <si>
    <t>200900721, 200901421</t>
  </si>
  <si>
    <t>2021-08-10 09:15:00</t>
  </si>
  <si>
    <t>REALIZAR LA TOMA DE OBSERVACIONES GRAVIMÉTRICAS DE LA RED DE GRAVEDAD RELATIVA DE PRIMER ORDEN (IGAC-OSU) EN SANTAMARTA EN MAGDALENA, BARRANQUILLA EN ATLANTICO, CARTAGENA
EN BOLIVAR, OVEJAS, SINCELEJO EN SUCRE, MONTERÍA EN CORDOBA, CAUCASIA, YARUMAL</t>
  </si>
  <si>
    <t>67521</t>
  </si>
  <si>
    <t>128921, 129221</t>
  </si>
  <si>
    <t>443721, 444221</t>
  </si>
  <si>
    <t>538621, 538721</t>
  </si>
  <si>
    <t>198623021, 198651121</t>
  </si>
  <si>
    <t>2021-08-10 15:34:00</t>
  </si>
  <si>
    <t>Prestación de servicios profesionales para realizar seguimiento y control a la gestión de los procesos de la Subdirección de Agrología.</t>
  </si>
  <si>
    <t>65321</t>
  </si>
  <si>
    <t>63521</t>
  </si>
  <si>
    <t>2021-08-12 00:00:00</t>
  </si>
  <si>
    <t>2021-08-12 16:45:00</t>
  </si>
  <si>
    <t>REALIZAR TRABAJOS DE AEROFOTOGRAFIA CON AERONAVES NO TRIPULADAS TIPO DRON EN LAS CABECERAS MUNICIPALES Y LOS RESPECTIVOS CENTROS POBLADOS DE LOS MUNICIPIOS DE AGUA DE
DIOS, ALBÁN, ARBELAEZ, BITUIMA, CABRERA, CACHIPAY, EL COLEGIO, GRANADA, GUAYABLA D</t>
  </si>
  <si>
    <t>68021</t>
  </si>
  <si>
    <t>130321, 130421</t>
  </si>
  <si>
    <t>448721, 448821</t>
  </si>
  <si>
    <t>543621, 543721</t>
  </si>
  <si>
    <t>200903821, 200904521</t>
  </si>
  <si>
    <t>63821</t>
  </si>
  <si>
    <t>2021-08-19 00:00:00</t>
  </si>
  <si>
    <t>2021-08-19 07:36:00</t>
  </si>
  <si>
    <t>Prestación de servicios para apoyar la implementación de productos digitales asociados a los procesos geográficos, geodésicos y cartográficos.</t>
  </si>
  <si>
    <t>133221</t>
  </si>
  <si>
    <t>2021-08-19 07:38:00</t>
  </si>
  <si>
    <t>Prestación de servicios para la implementación de contenidos e interfaces de los productos digitales asociados a los procesos geográficos, geodésicos y cartográficos.</t>
  </si>
  <si>
    <t>133621</t>
  </si>
  <si>
    <t>2021-08-19 07:45:00</t>
  </si>
  <si>
    <t>Prestación de servicios profesionales para la consolidación y análisis de la información catastral en su componente geográfico de los municipios jurisdicción del IGAC.</t>
  </si>
  <si>
    <t>68221</t>
  </si>
  <si>
    <t>136321, 136421</t>
  </si>
  <si>
    <t>2021-08-19 07:47:00</t>
  </si>
  <si>
    <t>Prestación de servicios profesionales para la consolidación, análisis y trazabilidad de la información catastral en su componente alfanumérico de los municipios jurisdicción del IGAC</t>
  </si>
  <si>
    <t>68321</t>
  </si>
  <si>
    <t>136221</t>
  </si>
  <si>
    <t>2021-08-19 07:50:00</t>
  </si>
  <si>
    <t>Prestación de servicios profesionales para apoyar las actividades que correspondan en la administración de la información catastral en su componente geográfico mediante el uso de tecnologías de sistemas de información geográfica en los municipios jur</t>
  </si>
  <si>
    <t>68421</t>
  </si>
  <si>
    <t>139321</t>
  </si>
  <si>
    <t>2021-08-19 07:51:00</t>
  </si>
  <si>
    <t>Prestación de servicios para la actualización y elaboración de productos a partir de la información catastral en su componente alfanumérico de los municipios jurisdicción del IGAC.</t>
  </si>
  <si>
    <t>68521</t>
  </si>
  <si>
    <t>139221</t>
  </si>
  <si>
    <t>2021-08-19 07:52:00</t>
  </si>
  <si>
    <t>Prestación de servicios de apoyo a la gestión desarrollada en el proyecto de actualización catastral con enfoque multipropósito</t>
  </si>
  <si>
    <t>68721</t>
  </si>
  <si>
    <t>136621</t>
  </si>
  <si>
    <t>2021-08-19 15:12:00</t>
  </si>
  <si>
    <t>Prestación de servicios profesionales para realizar el análisis y documentación de información asociada a los límites de las entidades Territoriales</t>
  </si>
  <si>
    <t>69821</t>
  </si>
  <si>
    <t>2021-08-19 15:14:00</t>
  </si>
  <si>
    <t>Prestación de servicios para gestionar y consolidar información geográfica requerida para los proyectos asignados.</t>
  </si>
  <si>
    <t>2021-08-19 15:15:00</t>
  </si>
  <si>
    <t>Prestación de servicios para elaborar la cartografía temática requerida en los proyectos asignados, de conformidad con los lineamientos técnicos.</t>
  </si>
  <si>
    <t>2021-08-19 15:20:00</t>
  </si>
  <si>
    <t>69521</t>
  </si>
  <si>
    <t>132421, 132521</t>
  </si>
  <si>
    <t>464621, 464721</t>
  </si>
  <si>
    <t>556621, 556721</t>
  </si>
  <si>
    <t>210804721, 210810721</t>
  </si>
  <si>
    <t>2021-08-23 00:00:00</t>
  </si>
  <si>
    <t>2021-08-23 19:29:00</t>
  </si>
  <si>
    <t>Realizar trabajos de campo de identificación y georreferenciación de islas en el río Meta internacional</t>
  </si>
  <si>
    <t>70021</t>
  </si>
  <si>
    <t>133121</t>
  </si>
  <si>
    <t>568921</t>
  </si>
  <si>
    <t>213667121</t>
  </si>
  <si>
    <t>2021-08-23 19:32:00</t>
  </si>
  <si>
    <t>PARTICIPACIÓN JORNADA DE ATENCIÓN DESCENTRALIZADA EN EL MARCO DEL RETORNO VEREDA LA ALEMANIA DEL DEPARTAMENTO DE SUCRE (GESTIÓN LÍMITE ENTRE LOS MUNICIPIOS DE OVEJAS Y
CHALÁN)</t>
  </si>
  <si>
    <t>70321</t>
  </si>
  <si>
    <t>134821</t>
  </si>
  <si>
    <t>489821</t>
  </si>
  <si>
    <t>578421</t>
  </si>
  <si>
    <t>217636321</t>
  </si>
  <si>
    <t>2021-08-25 00:00:00</t>
  </si>
  <si>
    <t>2021-08-25 14:09:00</t>
  </si>
  <si>
    <t>Prestación de servicios para realizar actividades de gestión derivada de los contratos que tiene a cargo la Dirección de Gestión Catastral en materia de Avalúos</t>
  </si>
  <si>
    <t>68621</t>
  </si>
  <si>
    <t>136121</t>
  </si>
  <si>
    <t>2021-08-25 14:10:00</t>
  </si>
  <si>
    <t>Prestación de servicios profesionales para establecer actividades de seguimiento, planeación y control de los proyectos de la Actualización y Gestión Catastral Nacional multipropósito adelantados por el IGAC.</t>
  </si>
  <si>
    <t>136021</t>
  </si>
  <si>
    <t>2021-08-25 14:11:00</t>
  </si>
  <si>
    <t>Prestación de servicios profesionales para realizar el seguimiento, control y planeación de los proyectos de gestión catastral y procedimientos con enfoque multipropósito a cargo del IGAC</t>
  </si>
  <si>
    <t>2021-08-26 00:00:00</t>
  </si>
  <si>
    <t>2021-08-26 15:15:00</t>
  </si>
  <si>
    <t>Realizar la materialización de una estación CORS en el municipio de Tibú en Norte de Santander</t>
  </si>
  <si>
    <t>70521</t>
  </si>
  <si>
    <t>139521, 140221, 140821</t>
  </si>
  <si>
    <t>508321, 513021, 513821</t>
  </si>
  <si>
    <t>601121, 605821, 606321</t>
  </si>
  <si>
    <t>224500421, 226329921, 226365921</t>
  </si>
  <si>
    <t>2021-08-30 00:00:00</t>
  </si>
  <si>
    <t>2021-08-30 14:40:00</t>
  </si>
  <si>
    <t>Prestación de servicios personales para realizar actividades de reconocimiento predial en el proceso de actualización catastra multiproposito en el municipio de Rioblanco - Tolima</t>
  </si>
  <si>
    <t>72421</t>
  </si>
  <si>
    <t>66121</t>
  </si>
  <si>
    <t>2021-08-30 14:41:00</t>
  </si>
  <si>
    <t>Prestación de servicios técnicos de apoyo al seguimiento, planeación y gestión del reconocimiento predial en el proceso de actualización catastral multiproposito en el municipio de RioBlanco - Tolima</t>
  </si>
  <si>
    <t>66221</t>
  </si>
  <si>
    <t>2021-08-30 14:42:00</t>
  </si>
  <si>
    <t>Prestación de servicios profesionales para adelantar la implementación de la gestión catastral con enfoque multipropósito, el desarrollo de costeo de procesos de actualización y procesos para la implementación de estrategias.</t>
  </si>
  <si>
    <t>72621</t>
  </si>
  <si>
    <t>2021-08-30 15:53:00</t>
  </si>
  <si>
    <t>Prestación de servicios profesionales para desarrollar herramientas asociadas a la transferencia de conocimiento técnico especializado de acuerdos con los requerimientos y necesidades de la Dirección de investigación y
prospectiva</t>
  </si>
  <si>
    <t>70921</t>
  </si>
  <si>
    <t>2021-08-30 15:54:00</t>
  </si>
  <si>
    <t>Prestación de servicios profesionales para el análisis y levantamiento de requerimientos de los proyectos de desarrollo de aplicaciones en tecnologías de información geográfica a cargo de Dirección de investigación y prospectiva</t>
  </si>
  <si>
    <t>71021</t>
  </si>
  <si>
    <t>2021-08-31 00:00:00</t>
  </si>
  <si>
    <t>2021-08-31 07:23:00</t>
  </si>
  <si>
    <t>Diagnóstico y certificación anual de los sistemas de transporte vertical (ascensores) de la sede central del IGAC</t>
  </si>
  <si>
    <t>73021</t>
  </si>
  <si>
    <t>2021-08-31 10:23:00</t>
  </si>
  <si>
    <t>REALIZAR MANTENIMIENTO CORRECTIVO DE UNA ESTACIÓN DE FUNCIONAMIENTO CONTINÚO DE LA RED MAGNA-ECO EN EL MUNICIPIO DE PUERTO CARREÑO EN EL DEPARTAMENTO DEL VICHADA</t>
  </si>
  <si>
    <t>66921</t>
  </si>
  <si>
    <t>2021-09-01 00:00:00</t>
  </si>
  <si>
    <t>2021-09-01 07:49:00</t>
  </si>
  <si>
    <t>REALIZAR EXPLORACIÓN, MATERIALIZACIÓN Y NIVELACIÓN EN LOS MUNICIPIOS DE LA DORADA EN CALDAS, DORADAL Y PUERTO TRIUNFO EN ANTIOQUIA, VALLEDUPAR Y LA PAZ EN CESAR. LA JAGUA DEL
PILAR Y URUMITA EN LA GUAJIRA</t>
  </si>
  <si>
    <t>72721</t>
  </si>
  <si>
    <t>140321, 140421, 140521, 140621, 140721, 140921, 141021</t>
  </si>
  <si>
    <t>513221, 513321, 513421, 513521, 513621, 513921, 514021</t>
  </si>
  <si>
    <t>605921, 606021, 606121, 606221, 606421, 606521, 606621</t>
  </si>
  <si>
    <t>226332021, 226338121, 226350321, 226355421, 226356321, 226357621, 226360521</t>
  </si>
  <si>
    <t>2021-09-01 16:10:00</t>
  </si>
  <si>
    <t>CAJA MENOR</t>
  </si>
  <si>
    <t>73621</t>
  </si>
  <si>
    <t>2021-09-02 00:00:00</t>
  </si>
  <si>
    <t>2021-09-02 12:03:00</t>
  </si>
  <si>
    <t>REALIZAR EL MANTENIMIENTO CORRECTIVO DE UNA ESTACIÓN DE FUNCIONAMIENTO CONTINÚO DE LA RED MAGNA-ECO EN BUENAVENTURA EN EL DEPARTAMENTO DEL VALLE DEL CAUCA..</t>
  </si>
  <si>
    <t>72921</t>
  </si>
  <si>
    <t>2021-09-03 00:00:00</t>
  </si>
  <si>
    <t>2021-09-03 14:57:00</t>
  </si>
  <si>
    <t>Prestación de servicios personales para realizar actividades de apoyo operativo del proceso de actualización catastral multipropósito en el municipio de San Carlos - Cordoba</t>
  </si>
  <si>
    <t>2021-09-03 14:58:00</t>
  </si>
  <si>
    <t>Prestación de servicios personales para realizar actividades de reconocimiento predial en el proceso de actualización catastro multiproposito en el municipio de San Carlos - Cordoba</t>
  </si>
  <si>
    <t>71421</t>
  </si>
  <si>
    <t>2021-09-03 14:59:00</t>
  </si>
  <si>
    <t>Prestación de servicios de apoyo a la gestión reconocedor predial y atención de requerimientos administrativos y judiciales en el proceso de actualización catastral multiproposito en el municipio de San Carlos - Cordoba</t>
  </si>
  <si>
    <t>71521</t>
  </si>
  <si>
    <t>2021-09-03 15:01:00</t>
  </si>
  <si>
    <t>Prestación de servicios profesionales para realizar las actividades de topografía urbano y rural para la atención de trámites en el proceso de actualización catastral multiproposito en el municipio de San Carlos - Cordoba</t>
  </si>
  <si>
    <t>2021-09-03 15:03:00</t>
  </si>
  <si>
    <t>Prestación de servicios técnicos de apoyo al seguimiento, planeación y gestión del reconocimiento predial en el proceso de actualización catastral multiproposito en el municipio de San Carlos - Cordoba</t>
  </si>
  <si>
    <t>71721</t>
  </si>
  <si>
    <t>2021-09-03 15:05:00</t>
  </si>
  <si>
    <t>Prestación de servicios profesionales para realizar las socializaciones requeridas en el proceso de actualización catastral multiproposito en el municipio de San Carlos - Cordoba</t>
  </si>
  <si>
    <t>71821</t>
  </si>
  <si>
    <t>67921</t>
  </si>
  <si>
    <t>2021-09-03 15:07:00</t>
  </si>
  <si>
    <t>Prestación de servicios personales para realizar actividades de digitalización y generación de productos resultantes del proceso de actualización catastral multiproposito en el municipio de San Carlos - Cordoba</t>
  </si>
  <si>
    <t>71921</t>
  </si>
  <si>
    <t>2021-09-03 15:10:00</t>
  </si>
  <si>
    <t>Prestación de servicios para realizar la edición, depuración y consolidación de los productos cartográficos requeridos para el componente geográfico de los procesos de actualización catastral multipropósito en el municipio de San
Carlos - Cordoba.</t>
  </si>
  <si>
    <t>72021</t>
  </si>
  <si>
    <t>68121</t>
  </si>
  <si>
    <t>2021-09-03 15:11:00</t>
  </si>
  <si>
    <t>Prestación de servicios para realizar el control calidad de los productos geográficos, alfanuméricos y documentales generados en los procesos de actualización multipropósito en el municipio de San Carlos - Cordoba</t>
  </si>
  <si>
    <t>72121</t>
  </si>
  <si>
    <t>2021-09-03 15:13:00</t>
  </si>
  <si>
    <t>Prestación de servicios profesionales para el seguimiento y control de las actividades del proyecto de gestión catastral multiproposito en el municipio de Arauquita - Arauca.</t>
  </si>
  <si>
    <t>72221</t>
  </si>
  <si>
    <t>2021-09-03 15:15:00</t>
  </si>
  <si>
    <t>72321</t>
  </si>
  <si>
    <t>2021-09-03 15:35:00</t>
  </si>
  <si>
    <t>Prestación de servicios profesionales para el seguimiento y control de las actividades tecnicas de la etapa operativa del proyecto de gestión catastral multiproposito en el municipio de San Carlos - Cordoba</t>
  </si>
  <si>
    <t>71221</t>
  </si>
  <si>
    <t>2021-02-01 16:59:00</t>
  </si>
  <si>
    <t>Territorial Atlántico</t>
  </si>
  <si>
    <t>PRESTACION DE SERVICIOS DE APOYO A LA GESTION DESARROLLADA EN LOS PROCESOS CATASTRALES EN LA TERRITORIAL ATLANTICO</t>
  </si>
  <si>
    <t>1221</t>
  </si>
  <si>
    <t>1121</t>
  </si>
  <si>
    <t>11321, 16821, 18921, 21521, 24721, 26021, 28121</t>
  </si>
  <si>
    <t>57952121, 75803721, 99078421, 119894621, 146041121, 175474521, 190785321</t>
  </si>
  <si>
    <t>721</t>
  </si>
  <si>
    <t>2021-02-01 17:03:00</t>
  </si>
  <si>
    <t>PRESTACION DE SERVICIOS DE APOYO EN LA GESTION DE APOYO EN LA VENTANILLA PARA LA ATENCION AL PUBLICO EN LOS PROCESOS CATASTRALES DE LA DIRECCION TERRITORIAL ATLANTICO</t>
  </si>
  <si>
    <t>1321, 1421</t>
  </si>
  <si>
    <t>1221, 1321</t>
  </si>
  <si>
    <t>11421, 11521, 16921, 17021, 19021, 19121, 21621, 21721, 24821, 24921, 25721, 27621, 28221, 28321, 28421</t>
  </si>
  <si>
    <t>57954221, 57959621, 75807621, 75816121, 99114321, 99216321, 119901921, 121402621, 146051521, 146055621, 172062321, 176583721, 190786221, 192756121, 192756721</t>
  </si>
  <si>
    <t>821</t>
  </si>
  <si>
    <t>2021-02-01 17:06:00</t>
  </si>
  <si>
    <t>PRESTACION DE SERVICIOS PERSONALES PARA  REALIZAR ACTIVIDADES DE APOYO OPERATIVO EN LOS PROCESOS CATASTRALES EN LA DIRECCION TERRITORIAL ATLANTICO</t>
  </si>
  <si>
    <t>2821, 2921</t>
  </si>
  <si>
    <t>3421, 3621</t>
  </si>
  <si>
    <t>19821, 21421, 22521, 22621, 24521, 24621, 27721, 27921, 30921, 31021</t>
  </si>
  <si>
    <t>115698121, 119886421, 136159221, 136160421, 146002921, 146007821, 178574021, 178692121, 216317921, 216318921</t>
  </si>
  <si>
    <t>921</t>
  </si>
  <si>
    <t>2021-02-01 17:10:00</t>
  </si>
  <si>
    <t>PRESTACION DE SERVICIOS PERSONALES PARA REALIZAR ACTIVIDADES DE RECONOCIMIENTO  CATASTRAL RURAL Y URBANO PARA LA ATENCION DE TRAMITES EN LOS PROCESOS CATASTRALES DE LA DIRECCION TERRITORIAL ATLANTICO</t>
  </si>
  <si>
    <t>1821, 1921, 2021</t>
  </si>
  <si>
    <t>3121, 3221, 3321</t>
  </si>
  <si>
    <t>19521, 19621, 19721, 22221, 22321, 22421, 24321, 24421, 25021, 26121, 27821, 28021, 31121, 31221, 31321</t>
  </si>
  <si>
    <t>115689721, 115692921, 115694621, 136151121, 136152721, 136157721, 145982721, 145993221, 149127321, 175482021, 178595821, 179714521, 217943121, 217963321, 217976521</t>
  </si>
  <si>
    <t>2021-02-02 00:00:00</t>
  </si>
  <si>
    <t>2021-02-02 08:42:00</t>
  </si>
  <si>
    <t>VIATICOS Y GASTOS DE COMISION</t>
  </si>
  <si>
    <t>2421, 2521, 5921, 8021</t>
  </si>
  <si>
    <t>1421, 1521, 8521</t>
  </si>
  <si>
    <t>16621, 16721, 28721</t>
  </si>
  <si>
    <t>63618721, 63621421, 194368621</t>
  </si>
  <si>
    <t>121</t>
  </si>
  <si>
    <t>3321</t>
  </si>
  <si>
    <t>2021-07-15 15:26:00</t>
  </si>
  <si>
    <t>VIATICOS Y GASTO DE COMISION  - CONDUCTOR DE LA T ATLANTICO</t>
  </si>
  <si>
    <t>3721</t>
  </si>
  <si>
    <t>174060521</t>
  </si>
  <si>
    <t>2021-07-30 00:00:00</t>
  </si>
  <si>
    <t>2021-07-30 10:05:00</t>
  </si>
  <si>
    <t>VALOR PARA VIATISO Y GASTOS DE COMISION A FUNCIONARIOS DE PLANTA DE LA D.T. ATLANTICO</t>
  </si>
  <si>
    <t>4221</t>
  </si>
  <si>
    <t>6221, 6321, 6421, 6521, 6821, 6921, 7021, 7121, 7821, 7921, 8121, 8221</t>
  </si>
  <si>
    <t>8721, 8821, 8921, 9021, 9821, 9921, 10021, 10121</t>
  </si>
  <si>
    <t>28921, 29021, 29121, 29221, 31421, 31521, 31621, 31721</t>
  </si>
  <si>
    <t>207548521, 207551121, 207552921, 207555121, 218160021, 218163521, 218173521, 218178221</t>
  </si>
  <si>
    <t>3821</t>
  </si>
  <si>
    <t>2021-08-12 13:21:00</t>
  </si>
  <si>
    <t>SE EXPIDE  CDP PARA CONTRATAR AL PERSONAL PARA EL PROGRAMA DE TITULACION EN EL MUNICIPIO DE LURUACO</t>
  </si>
  <si>
    <t>4321</t>
  </si>
  <si>
    <t>7221, 7321, 7421, 7521, 7621, 7721, 8421</t>
  </si>
  <si>
    <t>3921</t>
  </si>
  <si>
    <t>2021-08-12 13:33:00</t>
  </si>
  <si>
    <t>MANTENIMIENTOS DE AIRES ACONDICIONADOS</t>
  </si>
  <si>
    <t>4421</t>
  </si>
  <si>
    <t>2021-01-27 00:00:00</t>
  </si>
  <si>
    <t>2021-01-27 16:16:00</t>
  </si>
  <si>
    <t>Territorial Bolívar</t>
  </si>
  <si>
    <t>PRESTACION DE SERVICIOS PERSONALES PARA REALIZAR ACTIVIDADES DE APOYO OPERATIVO EN LOS PROCESOS CATASTRALES EN LA DIRECCION TERRITORIAL BOLIVAR.</t>
  </si>
  <si>
    <t>1221, 1321, 1421, 1521, 1621</t>
  </si>
  <si>
    <t>2221, 2321, 2421, 2521, 3021</t>
  </si>
  <si>
    <t>8821, 8921, 9021, 9121, 9621, 14521, 14621, 14721, 14821, 14921, 15621, 17921, 18021, 18121, 18621, 18721, 21321, 21421, 21521, 21621, 23221, 25221, 25321, 25421, 25521, 25621</t>
  </si>
  <si>
    <t>42395121, 42405021, 42412121, 42427821, 43812421, 73924421, 73924921, 73935221, 73935821, 73936821, 75771821, 101612921, 101622421, 101623621, 102813921, 102818421, 129947421, 129956321, 129958821, 129963221, 136761821, 152941121, 152957921, 152967621, 152971021, 152983221</t>
  </si>
  <si>
    <t>2021-01-27 17:45:00</t>
  </si>
  <si>
    <t>PRESTACION DE SERVICIOS DE APOYO A LA GESTION EN VENTANILLA PARA ATENCION AL PUBLICO EN LOS PROCESOS CATASTRALES DE LA DIRECCION TERRITORIAL BOLIVAR</t>
  </si>
  <si>
    <t>3221</t>
  </si>
  <si>
    <t>9221, 15021, 19221, 22021, 26221</t>
  </si>
  <si>
    <t>42432121, 73940621, 102845921, 130060021, 160123521</t>
  </si>
  <si>
    <t>2021-01-27 17:52:00</t>
  </si>
  <si>
    <t>PRESTACION DE SERVICIOS PERSONALES COMO TECNICO DE APOYO PARA REALIZAR LAS ACTIVIDADES APOYO AL RESPONSABLE DE CONSERVACION CATASTRAL EN LA DIRECCION TERRITORIAL BOLIVAR</t>
  </si>
  <si>
    <t>1821, 1921</t>
  </si>
  <si>
    <t>2721, 2921</t>
  </si>
  <si>
    <t>9321, 9521, 14221, 15221, 18221, 19421, 21721, 21921, 25821, 25921</t>
  </si>
  <si>
    <t>42437221, 42456021, 73919321, 74565821, 101625021, 104549121, 129990821, 130002921, 153062521, 153067321</t>
  </si>
  <si>
    <t>2021-01-27 17:59:00</t>
  </si>
  <si>
    <t>PRESTACION DE SERVICIOS PERSONALES PARA REALIZAR ACTIVIDADES DE RECONOCIMIENTO PREDIAL URBANO Y RURAL DE SERVICIOS PERSONALES PARA LA ATENCION DE TRAMITES EN LOS PROCESOS CATASTRALES DE LA TERRITORIAL BOLIVAR</t>
  </si>
  <si>
    <t>2421, 2521, 2621, 2721</t>
  </si>
  <si>
    <t>3121, 3221, 3421, 3521</t>
  </si>
  <si>
    <t>9721, 9821, 10021, 10121, 15121, 15321, 15421, 15521, 18521, 19021, 19121, 19321, 22221, 22321, 22421, 23121, 26421, 26621, 26721, 26821</t>
  </si>
  <si>
    <t>46346021, 46348321, 46436421, 46436521, 73948921, 75144521, 75148621, 75151621, 101635621, 102840821, 102843821, 102857421, 130112521, 131216421, 131218721, 134513521, 160129421, 160138521, 160143221, 160160621</t>
  </si>
  <si>
    <t>2021-01-27 18:02:00</t>
  </si>
  <si>
    <t>VIATICOS Y GASTOS PARA CUMPLIR COMISION FUNCIONARIOS</t>
  </si>
  <si>
    <t>3321, 3421, 5921, 8721, 10221</t>
  </si>
  <si>
    <t>1721, 1821, 8921, 15921, 17021</t>
  </si>
  <si>
    <t>5121, 5221, 19621, 29221, 30321</t>
  </si>
  <si>
    <t>29308021, 29308921, 107717121, 195089721, 217472821</t>
  </si>
  <si>
    <t>2021-02-03 14:53:00</t>
  </si>
  <si>
    <t>PRESTACION DE SERVICOS PROFECIONALES PARA APOYAR A LA DIRECCION TERRITORIAL BOLIVAR EN LOS REQUERIMIENTOS DEL TRAMITE ADMINISTRAIVO, JUDICIAL Y EL POSTFALLO DEL PROCESO DE RESTITUCION DE TIERRAS EN EL MARCO DE LA LEY 1448 DE 2011 Y LA POLITICA INTEGR</t>
  </si>
  <si>
    <t>3021</t>
  </si>
  <si>
    <t>2821</t>
  </si>
  <si>
    <t>9421, 14421, 18421, 22121, 26321, 29321, 32121</t>
  </si>
  <si>
    <t>42442321, 73923221, 101631121, 130061021, 160125521, 209581021, 226451821</t>
  </si>
  <si>
    <t>1321</t>
  </si>
  <si>
    <t>PRESTACION DE SERVICIOS PERSONALES PARA ADELANTAR ACTIVIDADES DE RECONOCIMIENTO PREDIAL URBANO Y RURAL, EN ATENCION A OS REQUERIMIENTOS ADMINISTRATIVOS Y JUDICIALES DEL PROCESO DE RESTITUCION DE TIERRAS EN LA DIRECCION TERRITORIAL BOLIVAR</t>
  </si>
  <si>
    <t>9921, 14321, 18321, 21821, 26521, 29521, 32021</t>
  </si>
  <si>
    <t>46349621, 73922221, 101626121, 129994321, 160130221, 209583921, 226450621</t>
  </si>
  <si>
    <t>GASTOS DE MANUTENCION Y ALOJAMIENTO</t>
  </si>
  <si>
    <t>2121</t>
  </si>
  <si>
    <t>2021-04-13 00:00:00</t>
  </si>
  <si>
    <t>2021-04-13 18:16:00</t>
  </si>
  <si>
    <t>ADQUISICION DE BIENES Y SERVICIOS DE INFORMACION,  ACTUALIZACION Y GESTION CATASTRAL NACIONAL</t>
  </si>
  <si>
    <t>22721, 22821, 26121, 30221</t>
  </si>
  <si>
    <t>131676621, 131678321, 160118821, 210879621</t>
  </si>
  <si>
    <t>2021-06-01 00:00:00</t>
  </si>
  <si>
    <t>2021-06-01 11:19:00</t>
  </si>
  <si>
    <t>CONTRATACION MANTENIMIENTO Y RECARGA DE EXTINTORES TERRITORIAL BOLIVAR</t>
  </si>
  <si>
    <t>2021-07-02 14:57:00</t>
  </si>
  <si>
    <t>CONTRATACION MANTENIMIENTO CORRECTIVO DEL VEHICULO ASIGNADO A LA DIRECCION TERRITORIAL BOLIVAR</t>
  </si>
  <si>
    <t>2021-07-02 20:06:00</t>
  </si>
  <si>
    <t>CONTRATACION ADQUISICION DE BIENES Y SERVICIOS - SERVICIO DE INFORMACION CATASTRAL - ACTUALIZACION   Y GESTION CATASTRAL NACIONAL</t>
  </si>
  <si>
    <t>29421, 32221</t>
  </si>
  <si>
    <t>209583321, 226457921</t>
  </si>
  <si>
    <t>2021-08-03 00:00:00</t>
  </si>
  <si>
    <t>2021-08-03 20:28:00</t>
  </si>
  <si>
    <t>CONTRATACIÓN SERVICIOS DE COORDINADOR DE RECONOCIMIENTO</t>
  </si>
  <si>
    <t>2021-08-03 20:34:00</t>
  </si>
  <si>
    <t>CONTRATACION SERVICIOS COMO RECONOCEDORES</t>
  </si>
  <si>
    <t>10621, 10721, 10821, 10921, 11021</t>
  </si>
  <si>
    <t>2021-08-03 20:38:00</t>
  </si>
  <si>
    <t>CONTRATACION SERVICIOS COMO RECONOCEDOR PREDIAL JUNIOR</t>
  </si>
  <si>
    <t>11221, 11321, 11421, 11521, 11621</t>
  </si>
  <si>
    <t>4021</t>
  </si>
  <si>
    <t>2021-08-03 20:44:00</t>
  </si>
  <si>
    <t>CONTRATACION SERVICIOS DE TECNICO 2 APOYO A LA GESTION</t>
  </si>
  <si>
    <t>10321, 10421</t>
  </si>
  <si>
    <t>4121</t>
  </si>
  <si>
    <t>2021-08-03 20:47:00</t>
  </si>
  <si>
    <t>CONTRATACION SERVICIOS DE TECNICO 1 APOYO A LA GESTION</t>
  </si>
  <si>
    <t>9921, 10021</t>
  </si>
  <si>
    <t>2021-08-03 20:51:00</t>
  </si>
  <si>
    <t>CONTRATACION SERVICIOS DE AUXILIAR DE APOYO A LA GESTION</t>
  </si>
  <si>
    <t>9521, 9621, 9721, 9821</t>
  </si>
  <si>
    <t>2021-08-03 20:55:00</t>
  </si>
  <si>
    <t>CONTRATACION SERVICIOS DE ALQUILER DE COMPUTADORES</t>
  </si>
  <si>
    <t>2021-08-03 20:58:00</t>
  </si>
  <si>
    <t>CONTRATACION SERVICIOS PARA MANTENIMIENTO CORRECTIVO DE PLOTTER</t>
  </si>
  <si>
    <t>2021-08-03 21:02:00</t>
  </si>
  <si>
    <t>CONTRATACION ADQUISICION DE IMPRESORAS</t>
  </si>
  <si>
    <t>2021-08-18 00:00:00</t>
  </si>
  <si>
    <t>2021-08-18 19:10:00</t>
  </si>
  <si>
    <t>CONTRATACION SERVICIOS DE MANTENIMIENTO DE AIRES ACONDICIONADO</t>
  </si>
  <si>
    <t>2021-08-31 15:52:00</t>
  </si>
  <si>
    <t>CONTRATACION SERVICIO DE FUMIGACION EN LA SEDE TERRITORIAL BOLIVAR</t>
  </si>
  <si>
    <t>2021-08-31 15:54:00</t>
  </si>
  <si>
    <t>ANTICIPO DE VIATICOS Y GASTOS PARA CUMPLIR COMISION</t>
  </si>
  <si>
    <t>321</t>
  </si>
  <si>
    <t>Territorial Boyacá</t>
  </si>
  <si>
    <t>TRASLADO DE BIENES DE LAS UNIDADES OPERATIVAS A SEDE TUNJA .  T.BOYACÁ</t>
  </si>
  <si>
    <t>91502021</t>
  </si>
  <si>
    <t>2021-02-01 13:23:00</t>
  </si>
  <si>
    <t>PROCESO CONTRATACIÓN 2021 PRESTACION SERVICIOS  CONSERVACIÓN. T. BOYACÁ</t>
  </si>
  <si>
    <t>2121, 2221, 2321, 2421, 2521, 2621, 2721, 2821, 2921, 3021, 3121, 9521, 9621</t>
  </si>
  <si>
    <t>3121, 3221, 3321, 3421, 3521, 3621, 4021, 4121, 4321, 4421, 4821, 16421</t>
  </si>
  <si>
    <t>21721, 21821, 21921, 22021, 22121, 22221, 22521, 22621, 22821, 22921, 23221, 25921, 26021, 26421, 26521, 26621, 26721, 26821, 27021, 27121, 27221, 27321, 29521, 29621, 29721, 29821, 29921, 30021, 30321, 30421, 30521, 30621, 30821, 33521, 33621, 33721, 33821, 33921, 34021, 34121, 34221, 34621, 34721, 34821, 34921, 37121, 37221, 37421, 37521, 37621, 37721, 37821, 38021, 38121, 38221, 40521, 40621, 40921</t>
  </si>
  <si>
    <t>72992521, 72993421, 73006221, 73009521, 74079721, 74284721, 76576321, 76577421, 76662321, 76663321, 80295221, 100528121, 100529721, 102064121, 103569221, 103571821, 103573321, 104782521, 108794821, 108797021, 111115921, 111117121, 133274821, 133282721, 133283721, 133285221, 133286221, 133287021, 135954821, 136108121, 136108521, 137098621, 138607421, 157799221, 158972221, 158974921, 159143621, 159144621, 159145921, 159335421, 168280121, 168281321, 168283621, 168285021, 171102121, 189150421, 189151621, 189347721, 189445221, 189446421, 189447221, 190879121, 192880221, 192885721, 193231221, 226593221, 226593721, 227236321</t>
  </si>
  <si>
    <t>2021-02-01 13:29:00</t>
  </si>
  <si>
    <t>VIATICOS Y GASTOS DE COMISIÓN ACTUALIZACION T. BOYACÁ 2021</t>
  </si>
  <si>
    <t>1321, 1421, 3221, 5021, 5221, 5321, 5821, 5921, 6021, 6121, 6421, 6521, 6621, 8121, 8221, 8321, 8921, 9321, 9421, 9921, 10021, 10121, 10721, 11021</t>
  </si>
  <si>
    <t>721, 821, 1521, 4221, 4921, 5021, 5821, 5921, 6021, 6121, 6921, 7021, 7121, 10721, 10921, 11021, 11421, 13221, 13321, 14021, 14121, 14221, 16221, 17021</t>
  </si>
  <si>
    <t>7621, 7721, 14721, 22721, 23321, 23421, 23821, 23921, 24021, 24121, 26121, 26221, 26321, 30921, 31121, 31221, 32921, 34321, 34421, 35121, 35221, 35321, 37921, 38621</t>
  </si>
  <si>
    <t>25137121, 25138021, 41760521, 76630821, 80294621, 80295121, 89998721, 90004721, 90010421, 90016621, 100621121, 100626821, 100628421, 142245021, 144511921, 144512721, 147610321, 168276421, 168278521, 174848821, 174850221, 174854121, 192406321, 207296621</t>
  </si>
  <si>
    <t>2021-02-01 13:37:00</t>
  </si>
  <si>
    <t>CONTRATACION PROCESO AVALUOS 2021 T. BOYACÁ</t>
  </si>
  <si>
    <t>4221, 4321</t>
  </si>
  <si>
    <t>2021-02-01 13:42:00</t>
  </si>
  <si>
    <t>VIATICOS Y GASTOS DE COMISIÓN PROCESO AVALUOS 2021 T. BOYACÁ</t>
  </si>
  <si>
    <t>1521</t>
  </si>
  <si>
    <t>2021-03-12 08:33:00</t>
  </si>
  <si>
    <t>VIATICOS Y GASTOS DE COMISIÓN AL MUNICIPIO DE GARZON (HUILA) DEL FUNCIONARIO OSWALDO ALFONSO FUQUE (CONDUCTOR) EN COMISIÓN OFICIAL</t>
  </si>
  <si>
    <t>1621</t>
  </si>
  <si>
    <t>3421</t>
  </si>
  <si>
    <t>1921</t>
  </si>
  <si>
    <t>2021-04-19 00:00:00</t>
  </si>
  <si>
    <t>2021-04-19 10:24:00</t>
  </si>
  <si>
    <t>MANTENIMIENTO DE VEHICULOS 2021 TERRITORIAL BOYACÁ</t>
  </si>
  <si>
    <t>2221</t>
  </si>
  <si>
    <t>2521</t>
  </si>
  <si>
    <t>2021-06-21 13:40:00</t>
  </si>
  <si>
    <t>ADQUISICION BIENES INSUMOS Y SERVICIOS PARA TERRITORIAL BOYACA (INSUMOS BODEGA TUNJA)</t>
  </si>
  <si>
    <t>421</t>
  </si>
  <si>
    <t>2021-01-21 18:31:00</t>
  </si>
  <si>
    <t>Territorial Caldas</t>
  </si>
  <si>
    <t>VIATICOS Y GASTOS DE COMISION PROCESO DE CONSERVACION CATASTRAL DT CALDAS VIGENCIA 2021.</t>
  </si>
  <si>
    <t>1021, 2721, 2821, 3321, 3421, 7021, 7121, 7621, 8221, 8621, 8721</t>
  </si>
  <si>
    <t>721, 1321, 1421, 1621, 1721, 11121, 11221, 13521, 14821, 16721, 16921</t>
  </si>
  <si>
    <t>4421, 4921, 5021, 9321, 9421, 25221, 25321, 28921, 29221, 29621, 32821, 33021</t>
  </si>
  <si>
    <t>10210021, 25862521, 27017421, 31368221, 31369521, 139814521, 143855921, 163998721, 168273521, 174879221, 188880121, 192654621</t>
  </si>
  <si>
    <t>121, 221, 521</t>
  </si>
  <si>
    <t>2021-02-03 19:50:00</t>
  </si>
  <si>
    <t>Prestación de servicios personales para realizar actividades de reconocimientos predial urbano y rural para la atención de trámites en los procesos catastrales de la Dirección Territorial Caldas.</t>
  </si>
  <si>
    <t>2221, 2321</t>
  </si>
  <si>
    <t>2521, 2621</t>
  </si>
  <si>
    <t>10221, 10321, 16821, 16921, 17321, 18721, 19021, 19121, 22421, 24521, 28221, 28321, 32621, 32721, 35621, 35721, 37021</t>
  </si>
  <si>
    <t>36559821, 36580421, 66095521, 66160221, 87710421, 88752721, 118680921, 122343921, 150169821, 150780921, 182425721, 183943521, 217123221, 217241421, 220522421</t>
  </si>
  <si>
    <t>2021-02-03 19:57:00</t>
  </si>
  <si>
    <t>2421, 2521, 3521</t>
  </si>
  <si>
    <t>2721, 2821, 5921</t>
  </si>
  <si>
    <t>10421, 10521, 17021, 17121, 17221, 18621, 18821, 19521, 22321, 24321, 24421, 26421, 28121, 28421, 32421, 32521, 33121, 35921, 36421, 36521</t>
  </si>
  <si>
    <t>36586721, 36595821, 66133621, 66145421, 66149321, 87704421, 87705321, 88755821, 118680121, 122329921, 122338621, 146292821, 150142621, 152782521, 180275121, 182385521, 195055421, 217313521, 217526921, 217559921</t>
  </si>
  <si>
    <t>2021-02-03 20:06:00</t>
  </si>
  <si>
    <t>Prestación de servicios personales para realizar las actividades de control y verificación a los trámites del proceso de conservación catastral en la Dirección Territorial Caldas.</t>
  </si>
  <si>
    <t>2421</t>
  </si>
  <si>
    <t>10121, 16521, 18921, 22721, 26321, 30721, 35521</t>
  </si>
  <si>
    <t>36554121, 63017621, 87706121, 118715521, 146154821, 176156421, 217202521</t>
  </si>
  <si>
    <t>2021-02-03 20:11:00</t>
  </si>
  <si>
    <t>Prestación de servicios personales para realizar actividades de  apoyo  en los procesos catastrales en la Dirección Territorial Caldas.</t>
  </si>
  <si>
    <t>1321, 1421, 1521, 1621, 1721, 1821</t>
  </si>
  <si>
    <t>1821, 1921, 2021, 2121, 2221, 2321</t>
  </si>
  <si>
    <t>9521, 9621, 9721, 9821, 9921, 10021, 10721, 10821, 15921, 16021, 16121, 16221, 16321, 16421, 17921, 18021, 18121, 18221, 18321, 18421, 21721, 21821, 21921, 22021, 22121, 22221, 25421, 25521, 25621, 25721, 25821, 26021, 28521, 28621, 29921, 30021, 30121, 30221, 30321, 30421, 33321, 33421, 35121, 35221, 35321, 35421, 36121, 36221, 36321</t>
  </si>
  <si>
    <t>36292621, 36317321, 36370621, 36517821, 36616521, 36619721, 62976621, 62981621, 62982421, 62983721, 62985221, 63015121, 87696821, 87698521, 87699121, 87700221, 87700421, 87703621, 118655421, 118655521, 118655721, 118662221, 118674921, 118679821, 143858621, 143859221, 143859621, 143860621, 143862021, 144776321, 154173321, 175449521, 175450821, 175453921, 175456821, 175460721, 175468721, 212292521, 217179421, 217184821, 217442621, 217482021, 217509621</t>
  </si>
  <si>
    <t>2021-02-03 20:19:00</t>
  </si>
  <si>
    <t>Prestación de servicios personales para adelantar actividades de reconocimiento predial urbano y rural, en atención a los requerimientos administrativos y judiciales del proceso de restitución de tierras en la Dirección Territorial Caldas.</t>
  </si>
  <si>
    <t>2921</t>
  </si>
  <si>
    <t>10621, 16621, 18521, 22621, 26521, 29821, 35821</t>
  </si>
  <si>
    <t>36603621, 63018821, 87704121, 118707921, 146164521, 175290221, 217271921</t>
  </si>
  <si>
    <t>2021</t>
  </si>
  <si>
    <t>2021-04-26 14:16:00</t>
  </si>
  <si>
    <t>PRESTACIÓN DE SERVICIOS PROFESIONALES PARA REALIZAR EL CONTROL DE CALIDAD A LOS INFORMES DE AVALÚOS COMERCIALES, ASÍ COMO REALIZAR AVALÚOS A BIENES INMUEBLES URBANOS Y RURALES EN TODO EL PAÍS.</t>
  </si>
  <si>
    <t>22521, 25921, 29721, 30521, 36021</t>
  </si>
  <si>
    <t>118689021, 144747121, 175483021, 217419021</t>
  </si>
  <si>
    <t>2021-04-26 14:51:00</t>
  </si>
  <si>
    <t>PRESTACIÓN DE SERVICIOS PROFESIONALES PARA REALIZAR AVALÚOS COMERCIALES, A NIVEL NACIONAL DE LOS BIENES URBANOS Y RURALES.</t>
  </si>
  <si>
    <t>30821, 33221</t>
  </si>
  <si>
    <t>177963921, 200901621</t>
  </si>
  <si>
    <t>2021-07-08 16:28:00</t>
  </si>
  <si>
    <t>Prestación de servicios profesionales de topografía para la atención de tramites en los procesos catastrales de la Dirección Territorial Caldas.</t>
  </si>
  <si>
    <t>2021-08-17 00:00:00</t>
  </si>
  <si>
    <t>2021-08-17 17:26:00</t>
  </si>
  <si>
    <t>PRESTACION DE SERVICIOS PERSONALES PARA REALIZAR ACTIVIDADES DE RECONOCIMIENTOS PREDIAL URBANO Y  RURAL PARA EL PROCESO DE TITULACION Y CONSERVACIO CATASTRAL QUE SE ADELANTA EN LA TERRITORIAL CALDAS</t>
  </si>
  <si>
    <t>2021-08-17 17:38:00</t>
  </si>
  <si>
    <t>PRESTACION DE SERVICIOS PERSONALES PARA REALIZAR ACTIVIDADES DE DIGITALIZACION DE INFORMACION CARTOGRAFICA CATASTRAL PARA EL PROCESO DE TITULACION Y CONSERVACION CATASTRAL  QUE SE ADELANTA EN LA TERRITORIAL CALDAS</t>
  </si>
  <si>
    <t>2021-08-17 17:47:00</t>
  </si>
  <si>
    <t>PRESTACION DE SERVICIOS PERSONALES PARA LA REALIZACION DE LOS PROCESOS ARCHIVISTICOS EN ARCHIVOS DE GESTION Y EN ARCHIVO CENTRAL DE LA TERRITORIAL CALDAS, DE ACUERDO A LAS DIRECTRICES DE LA ENTIDAD Y DE LAS NORMAS DEL ARCHIVO GENERAL DE LA NACION</t>
  </si>
  <si>
    <t>2021-08-19 08:26:00</t>
  </si>
  <si>
    <t>Prestación de servicios personales para realizar actividades de apoyo operativo para el proceso de titulación y conservación catastral que se adelanta en la Territorial Caldas.</t>
  </si>
  <si>
    <t>3521</t>
  </si>
  <si>
    <t>2021-08-19 08:37:00</t>
  </si>
  <si>
    <t>Prestación de servicios personales para realizar actividades de reconocimientos predial urbano y rural en el área de conservación, para mantener vigente la base catastral en el marco de los contratos que se desarrollan en la Dirección Territorial Cal</t>
  </si>
  <si>
    <t>3621</t>
  </si>
  <si>
    <t>9221, 9321, 9421</t>
  </si>
  <si>
    <t>2021-08-19 08:44:00</t>
  </si>
  <si>
    <t>Prestación de servicios personales para realizar las actividades de control y verificación a los trámites catastrales en el área de conservación, para mantener vigente la base catastral en el marco de los contratos que se desarrollan en la Dirección</t>
  </si>
  <si>
    <t>2021-08-19 08:57:00</t>
  </si>
  <si>
    <t>Prestación de servicios personales para realizar las actividades de digitalización de información cartográfica catastral en el área de conservación, para mantener vigente la base catastral en el marco de los contratos que se desarrollan en la DT Cald</t>
  </si>
  <si>
    <t>2021-08-19 09:05:00</t>
  </si>
  <si>
    <t>Prestación de servicios personales para realizar actividades de apoyo en el área de conservación, para mantener vigente la base catastral en el marco de los contratos que se desarrollan en la DT Caldas.</t>
  </si>
  <si>
    <t>9621, 9821</t>
  </si>
  <si>
    <t>2021-08-19 09:18:00</t>
  </si>
  <si>
    <t>Prestación de servicios profesionales para realizar las actividades de control de calidad SIG   en el área de conservación, para mantener vigente la base catastral en el marco de los contratos que se desarrollan en la DT Caldas.</t>
  </si>
  <si>
    <t>2021-02-04 12:16:00</t>
  </si>
  <si>
    <t>Territorial Caquetá</t>
  </si>
  <si>
    <t>CONTRATACION PRESTACION DE SERVICIOS</t>
  </si>
  <si>
    <t>821, 921, 1021</t>
  </si>
  <si>
    <t>821, 1021, 1121</t>
  </si>
  <si>
    <t>7521, 7721, 7821, 11521, 11621, 11721, 13821, 13921, 14021, 16121, 16221, 16321, 18421, 18521, 18621, 21521, 21721, 21821, 21921</t>
  </si>
  <si>
    <t>45585021, 45586221, 45588621, 72915221, 72917421, 72918521, 100480921, 100521221, 100525121, 130594321, 130596921, 130600921, 158395621, 158398421, 158407921, 192725521, 192727321, 195873921, 195876621</t>
  </si>
  <si>
    <t>2021-02-04 12:17:00</t>
  </si>
  <si>
    <t>1121, 2621, 6321</t>
  </si>
  <si>
    <t>921, 2021</t>
  </si>
  <si>
    <t>7621, 11821, 12021, 13721, 16421, 18721, 21621, 23621</t>
  </si>
  <si>
    <t>45587521, 74106421, 85499521, 100526321, 130602621, 158410021, 192726221, 225663721</t>
  </si>
  <si>
    <t>2021-04-19 09:17:00</t>
  </si>
  <si>
    <t>PAGO COMISION CONDUCTOR A POPAYAN</t>
  </si>
  <si>
    <t>85498121</t>
  </si>
  <si>
    <t>421, 521, 621</t>
  </si>
  <si>
    <t>2021-04-28 13:35:00</t>
  </si>
  <si>
    <t>PAGO ANTICIPO DE COMISION EDWIN SUAREZ A POPAYAN</t>
  </si>
  <si>
    <t>2321</t>
  </si>
  <si>
    <t>95907721</t>
  </si>
  <si>
    <t>221</t>
  </si>
  <si>
    <t>2021-05-28 15:10:00</t>
  </si>
  <si>
    <t>PAGO ANTICIPO COMISION EDWIN MOSQUERA</t>
  </si>
  <si>
    <t>127410121</t>
  </si>
  <si>
    <t>2021-06-02 00:00:00</t>
  </si>
  <si>
    <t>2021-06-02 17:28:00</t>
  </si>
  <si>
    <t>PAGO ATICIPO COMISION PARA DIRECTOR</t>
  </si>
  <si>
    <t>3721, 3821</t>
  </si>
  <si>
    <t>3621, 4121</t>
  </si>
  <si>
    <t>16021, 16521</t>
  </si>
  <si>
    <t>130033021, 134697621</t>
  </si>
  <si>
    <t>2021-06-24 14:41:00</t>
  </si>
  <si>
    <t>PAGO SANEAMIENTO AMBIENTAL DE SEDE T. CAQUETA</t>
  </si>
  <si>
    <t>2021-06-25 00:00:00</t>
  </si>
  <si>
    <t>2021-06-25 11:33:00</t>
  </si>
  <si>
    <t>PAGO ANTICIPO VIATICOS ANGELICA MOLINA</t>
  </si>
  <si>
    <t>2021-06-28 00:00:00</t>
  </si>
  <si>
    <t>2021-06-28 18:42:00</t>
  </si>
  <si>
    <t>PAGO ANTICIPO COMISION PARA FUNCIONARIA ANGELICA MOLINA</t>
  </si>
  <si>
    <t>2021-07-01 14:54:00</t>
  </si>
  <si>
    <t>PAGO ANTICIPO DE COMISION ANGELICA MOLINA</t>
  </si>
  <si>
    <t>160046121</t>
  </si>
  <si>
    <t>2021-07-07 12:46:00</t>
  </si>
  <si>
    <t>2021-08-03 16:06:00</t>
  </si>
  <si>
    <t>VIATICOS REUNION DEL 10 DE AGOSTO DE 2021 DE LOS DIRECTORES TERRITORIALES</t>
  </si>
  <si>
    <t>192728021</t>
  </si>
  <si>
    <t>2021-08-24 00:00:00</t>
  </si>
  <si>
    <t>2021-08-24 11:33:00</t>
  </si>
  <si>
    <t>PRESTACION DE SERVICIOS PROFESIONALES PARA REALIZAR AVALUOS COMERCIALES, DE LOS BIENES URBANOS Y RURALES, SOLICITADOS EN LA TERRITORIAL CAQUETA</t>
  </si>
  <si>
    <t>2021-08-27 00:00:00</t>
  </si>
  <si>
    <t>2021-08-27 15:10:00</t>
  </si>
  <si>
    <t>Prestación de servicios como reconocedor predial integral para el área de conservación catastral de la dirección territorial Caquetá.</t>
  </si>
  <si>
    <t>6221</t>
  </si>
  <si>
    <t>2021-05-28 10:28:00</t>
  </si>
  <si>
    <t>Territorial Casanare</t>
  </si>
  <si>
    <t>Prestación de servicios profesionales para desarrollar actividades de soporte informático relacionados con la gestión de software, hardware e infraestructura tecnológica en formación, actualización de la formación y conservación
catastral en la direc</t>
  </si>
  <si>
    <t>1521, 1621</t>
  </si>
  <si>
    <t>208941621, 208942321</t>
  </si>
  <si>
    <t>2021-06-10 00:00:00</t>
  </si>
  <si>
    <t>2021-06-10 09:18:00</t>
  </si>
  <si>
    <t>Mantenimiento preventivo, correctivo, suministro e instalación de repuestos de los vehículos de la dirección territorial Casanare</t>
  </si>
  <si>
    <t>2021-06-30 13:50:00</t>
  </si>
  <si>
    <t>Prestación de servicios personales para realizar las actividades de reconocimiento predial urbano y rural requeridos en el marco del proceso de conservación catastral a cargo de la Dirección Territorial Casanare</t>
  </si>
  <si>
    <t>2021-02-04 07:45:00</t>
  </si>
  <si>
    <t>Territorial Cauca</t>
  </si>
  <si>
    <t>Viáticos para el proceso de Avalúos en la Dirección Territorial Cauca</t>
  </si>
  <si>
    <t>2021-02-04 07:46:00</t>
  </si>
  <si>
    <t>Contratación de prestación de servicios para el proceso de Avalúos en la Dirección Territorial Cauca</t>
  </si>
  <si>
    <t>4021, 9921, 10021</t>
  </si>
  <si>
    <t>5321, 39121</t>
  </si>
  <si>
    <t>16821, 25721, 36521, 49521, 50821, 61221</t>
  </si>
  <si>
    <t>89820321, 118644121, 146173621, 176896421, 176898021, 215226921</t>
  </si>
  <si>
    <t>2021-02-04 07:47:00</t>
  </si>
  <si>
    <t>Contratación de prestación de servicios para el proceso de Política de Tierras en la Dirección Territorial Cauca</t>
  </si>
  <si>
    <t>1921, 3221</t>
  </si>
  <si>
    <t>1921, 2021</t>
  </si>
  <si>
    <t>11321, 11421, 21021, 22921, 26021, 26121, 39621, 42221, 42321, 51521, 69921</t>
  </si>
  <si>
    <t>63448421, 63450421, 94027221, 94750421, 120349221, 120351321, 148664121, 159520121, 159522421, 180043321, 218369221</t>
  </si>
  <si>
    <t>2021-02-04 07:48:00</t>
  </si>
  <si>
    <t>Viáticos proceso de Conservación Catastral en la Dirección Territorial Cauca</t>
  </si>
  <si>
    <t>15821, 15921, 16621</t>
  </si>
  <si>
    <t>27321, 27421, 44621</t>
  </si>
  <si>
    <t>39221, 39321, 55921</t>
  </si>
  <si>
    <t>148645321, 148648921, 191489621</t>
  </si>
  <si>
    <t>2021-02-04 07:49:00</t>
  </si>
  <si>
    <t>Contratación de prestación de servicios para procesos de Conservación Catastral en la Dirección Territorial Cauca</t>
  </si>
  <si>
    <t>821, 921, 1021, 1121</t>
  </si>
  <si>
    <t>721, 821, 921, 1321</t>
  </si>
  <si>
    <t>8121, 8221, 8321, 8521, 11021, 11121, 11221, 11521, 16621, 20721, 20921, 23021, 25821, 25921, 26221, 28921, 39421, 39721, 40921, 41021, 43121, 51321, 51421, 51621, 51721, 69521, 69621, 69721, 69821</t>
  </si>
  <si>
    <t>45829621, 45834621, 45849721, 52992021, 63438721, 63444421, 63447321, 63452121, 89817521, 94020721, 94024121, 95476221, 118798021, 120346321, 120353521, 121257821, 148656521, 148669021, 153432221, 153432821, 161193221, 179993521, 180031421, 180871721, 180876021, 218364721, 218365921, 218367121, 218373621</t>
  </si>
  <si>
    <t>2021-02-16 10:07:00</t>
  </si>
  <si>
    <t>Prestación de servicios personales para realizar actividades de apoyo operativo del proceso de actualización catastral del municipio de Popayán</t>
  </si>
  <si>
    <t>2221, 3321, 3421, 3521, 3621, 5121</t>
  </si>
  <si>
    <t>2221, 4021, 4121, 4221, 4421, 6521</t>
  </si>
  <si>
    <t>11621, 14321, 14421, 14621, 14821, 16721, 16921, 17021, 17321, 17421, 18121, 25321, 25621, 28021, 29021, 29221, 29321, 35921, 36021, 36221, 36321, 36921, 39521, 51821, 51921, 52421, 54021, 54121, 54221, 65321, 65421, 65521, 68821, 69021, 70121</t>
  </si>
  <si>
    <t>64101521, 74125421, 74126621, 74136421, 81038321, 89818321, 89822221, 89831121, 93794721, 93803821, 93877221, 118641921, 118643521, 120444721, 121259421, 129314621, 129315521, 146164621, 146168321, 146169821, 146196921, 147947521, 148661421, 180887221, 180902021, 180906521, 181500921, 181503121, 182505321, 217940321, 217943321, 217947621, 218353821, 218386821, 218404021</t>
  </si>
  <si>
    <t>2021-02-16 10:08:00</t>
  </si>
  <si>
    <t>Prestación de servicios de apoyo a la gestión desarrollada en los procesos actualización catastral adelantados por la Territorial cauca.</t>
  </si>
  <si>
    <t>12021, 14121, 18821, 18921, 27121, 27221, 37221, 37321, 52521, 52621, 70021, 70221</t>
  </si>
  <si>
    <t>64116721, 73061921, 93925621, 93929221, 120382621, 120385321, 146203021, 146204521, 180907321, 180908721, 218382321, 218390321</t>
  </si>
  <si>
    <t>2021-02-16 10:09:00</t>
  </si>
  <si>
    <t>Prestación de servicios profesionales como coordinador general del proceso de actualización catastral en el municipio de Popayán</t>
  </si>
  <si>
    <t>10921, 12121, 20821, 29421, 48321, 56021</t>
  </si>
  <si>
    <t>63436221, 64228421, 94049421, 95026721, 129324521, 170393421, 193200321</t>
  </si>
  <si>
    <t>2021-02-16 10:10:00</t>
  </si>
  <si>
    <t>Suministro e Instalación de red eléctrica regulada y no regulada en la Sede de atención del Proceso de Actualización Catastral del municipio de Popayán.</t>
  </si>
  <si>
    <t>184069821</t>
  </si>
  <si>
    <t>2021-02-16 10:11:00</t>
  </si>
  <si>
    <t>Contratación Mantenimiento Preventivo y Correctivo de los plotters de la Dirección Territorial Cauca para el proceso de Actualización del municipio de Popayán</t>
  </si>
  <si>
    <t>Contratación Arrendamiento de sede para el proceso de actualización catastral del municipio de Popayán</t>
  </si>
  <si>
    <t>14021, 17121, 17221, 27821, 42121, 49421, 61121</t>
  </si>
  <si>
    <t>67408521, 93825021, 93828021, 120437721, 159518621, 176884921, 215223821</t>
  </si>
  <si>
    <t>2021-02-23 14:10:00</t>
  </si>
  <si>
    <t>prestación de servicios tecnicos de apoyo al seguimiento, planeación y gestión del reconocimiento predial en el proceso de actualización catastral del municipio de Popayán</t>
  </si>
  <si>
    <t>1821</t>
  </si>
  <si>
    <t>2921, 3021, 3121, 3721, 5221, 5321, 10221, 10321, 10421, 10521, 11821</t>
  </si>
  <si>
    <t>4721, 4821, 4921, 7621, 8021, 8121, 17921, 19921, 21121, 22021, 28221</t>
  </si>
  <si>
    <t>15021, 15121, 15221, 19121, 19221, 19421, 19621, 19721, 21921, 26421, 26521, 30021, 30121, 30621, 31521, 31721, 32421, 32521, 32621, 36721, 36821, 37421, 37521, 38821, 40121, 43721, 43821, 43921, 44521, 44621, 53121, 53721, 53821, 54921, 55121, 56321, 56921, 57121, 57921, 58121, 58321, 58921, 59121, 59221, 67721, 67821, 67921, 68021, 68721</t>
  </si>
  <si>
    <t>81055121, 81059621, 81078821, 93946021, 93949921, 93955521, 93962021, 93965521, 94126721, 120357921, 120361021, 129340921, 129343121, 129392521, 129454521, 129461421, 129473421, 129474721, 129475321, 146190321, 146192321, 146207821, 146211221, 146709621, 151031921, 165032321, 165038221, 165039021, 165046921, 165047921, 180914721, 181482421, 181492621, 182533221, 183836321, 197687521, 197701321, 197723421, 198105421, 198109021, 198109821, 218306521, 218311421, 218312821, 218314421, 218351321</t>
  </si>
  <si>
    <t>1721</t>
  </si>
  <si>
    <t>2021-02-23 14:11:00</t>
  </si>
  <si>
    <t>Prestación de servicios personales para realizar actividades de digitalización y generación de productos resultantes del proceso de actualización catastral del municipio de Popayán</t>
  </si>
  <si>
    <t>2321, 2421, 2521, 3821, 7721, 7921, 8021, 9021, 10121, 12121, 12221, 12321, 12421, 12621, 12721</t>
  </si>
  <si>
    <t>3121, 3221, 3321, 6121, 6221, 6721, 13221, 16021, 16321, 16421, 16621, 16721, 17021</t>
  </si>
  <si>
    <t>12221, 12321, 14221, 17521, 17621, 17721, 17821, 18321, 20521, 25421, 26321, 27921, 28121, 28221, 28321, 28421, 28521, 28621, 28721, 29521, 30921, 33321, 35121, 35221, 35321, 35421, 35521, 35621, 35721, 35821, 36621, 37021, 39021, 39121, 40221, 41821, 52021, 52121, 52221, 52721, 52821, 53421, 54321, 54421, 54521, 54621, 54721, 55421, 57721, 61321, 62821, 64321, 64421, 64521, 64621, 64721, 64821, 66921, 67221, 67321, 67421, 69421</t>
  </si>
  <si>
    <t>64235921, 64237921, 73076821, 93836921, 93849721, 93863021, 93865921, 93884021, 94013821, 118642321, 120355421, 120440021, 120447421, 120449521, 120452221, 120454221, 120455921, 120458521, 120462521, 129326521, 129441721, 130988021, 146150021, 146151621, 146153821, 146155721, 146157121, 146159021, 146160421, 146162021, 146183321, 146199921, 146718321, 148637521, 151032121, 161191521, 180902621, 180903321, 180903821, 180909621, 180910121, 181477621, 182511421, 182514521, 182518521, 182521321, 182527821, 183843221, 197676521, 215229621, 215317021, 217845621, 217849221, 217852921, 217858421, 217863121, 217877121, 217966021, 217982421, 217984621, 218290121, 218363221, 218424721</t>
  </si>
  <si>
    <t>2021-02-23 14:12:00</t>
  </si>
  <si>
    <t>Prestación de servicios profesionales para realizar las socializaciones requeridas en el proceso de actualización catastral del municipio de Popayán</t>
  </si>
  <si>
    <t>2721, 2821</t>
  </si>
  <si>
    <t>4321, 4621</t>
  </si>
  <si>
    <t>14521, 14921, 17921, 18021, 26621, 26821, 37121, 40021, 51021, 55321, 60921, 69321</t>
  </si>
  <si>
    <t>74133821, 81040121, 93869421, 93872621, 120364821, 120375621, 146201321, 148684921, 179712721, 183840821, 212307021, 218362021</t>
  </si>
  <si>
    <t>2021-02-24 16:06:00</t>
  </si>
  <si>
    <t>Prestación de servicios profesionales para realizar la depuración y análisis de información registral en las bases catastrales para el  proceso de actualización catastral del municipio de Popayán (ICARE)</t>
  </si>
  <si>
    <t>19821, 23121</t>
  </si>
  <si>
    <t>93973721, 105211421</t>
  </si>
  <si>
    <t>2021-03-08 11:31:00</t>
  </si>
  <si>
    <t>Prestación de servicios profesionales  para realizar actividades de topografía urbano y rural para la atención de tramites en el proceso de actualización catastral del municipio de Popayán en la dirección territorial cauca</t>
  </si>
  <si>
    <t>8221, 8321</t>
  </si>
  <si>
    <t>17421, 18021</t>
  </si>
  <si>
    <t>29821, 29921, 45221, 45321, 60721, 60821</t>
  </si>
  <si>
    <t>129338321, 129339621, 165079621, 165087121, 208665121, 208665421</t>
  </si>
  <si>
    <t>2021-03-08 11:34:00</t>
  </si>
  <si>
    <t>Prestación de servicios personales para realizar actividades de reconocimiento predial en el proceso de actualización catastral del municipio de Popayán en la dirección territorial cauca</t>
  </si>
  <si>
    <t>5821, 5921, 6021, 6121, 6221, 6321, 6421, 6521, 6621, 6721, 6821, 6921, 7021, 7121, 7221, 7321, 7421, 7521, 7621, 9221, 9321, 9421, 9521, 9621, 10721, 10821, 10921, 11021, 11121, 11221, 11321, 11721, 11921, 12021</t>
  </si>
  <si>
    <t>6621, 6821, 6921, 7021, 7121, 7421, 7721, 7921, 8321, 8621, 8721, 8821, 9021, 9821, 9921, 10121, 10221, 10421, 10521, 16921, 17121, 20021, 20321, 20721, 21221, 21421, 21521, 21621, 22421, 22521, 23021, 23221, 23321, 24321</t>
  </si>
  <si>
    <t>18221, 18421, 18521, 18621, 18721, 19021, 19321, 19521, 19921, 20221, 20321, 20421, 20621, 21221, 21321, 21421, 21521, 21721, 21821, 26721, 28821, 30321, 30421, 30521, 30721, 30821, 31021, 31121, 31321, 31421, 31621, 31821, 31921, 32021, 32121, 32221, 32321, 32721, 32821, 32921, 33021, 33121, 33221, 33521, 33621, 33721, 33821, 33921, 34021, 34821, 34921, 36121, 36421, 38921, 40321, 41521, 41621, 41721, 42421, 42521, 42721, 42921, 43321, 43621, 44021, 44121, 44821, 45021, 46121, 46221, 46321, 46621, 46721, 46921, 47021, 47121, 47321, 47521, 47621, 47721, 47821, 48121, 48221, 48421, 50921, 51121, 55521, 56421, 56721, 57221, 57321, 57621, 58421, 58721, 59321, 61421, 61521, 61621, 61721, 61821, 61921, 62021, 62121, 62221, 62321, 62921, 63021, 63521, 63621, 63721, 63821, 63921, 64021, 64121, 64221, 65021, 67521, 67621, 69121</t>
  </si>
  <si>
    <t>93879821, 93886821, 93890321, 93902621, 93909321, 93937621, 93952521, 93959721, 93981821, 94001521, 94008921, 94011221, 94016721, 94051821, 94063821, 94065721, 94068121, 94101221, 94104921, 120369721, 120464321, 129364821, 129381421, 129390021, 129433521, 129439721, 129443521, 129445821, 129449521, 129453321, 129456321, 129464521, 129465621, 129467321, 129468621, 129470421, 129471421, 129477221, 129479621, 129481521, 129484021, 129485321, 129486821, 134718921, 134719421, 134719921, 134721421, 134722321, 142523821, 142524121, 146166321, 146171521, 146715021, 153440421, 159523121, 159527921, 159537421, 159553021, 161186621, 161188621, 165016621, 165031321, 165040821, 165041821, 165064821, 165066621, 166436321, 166436821, 166448321, 166461821, 167826621, 167829521, 167831321, 167832521, 167835221, 167841921, 169236021, 169242121, 169243421, 169259721, 169261921, 173243121, 179710321, 179715021, 184361621, 197652621, 197655421, 197657621, 197668821, 197725121, 197733221, 198110321, 215234621, 215238721, 215243921, 215251821, 215257021, 215260221, 215270921, 215274821, 215279121, 215284521, 215322821, 215328921, 215372421, 215378421, 215383321, 215386421, 215389821, 217825221, 217831021, 217842821, 217898421, 218298921, 218304421, 218359321</t>
  </si>
  <si>
    <t>2021-03-08 11:35:00</t>
  </si>
  <si>
    <t>Prestación de servicios profesionales para realizar la edición, depuración y consolidación de los productos cartográficos requeridos para el componente geográfico del proceso de actualización catastral del municipio de Popayán en la dirección territo</t>
  </si>
  <si>
    <t>5421, 5521, 5621, 5721, 8421, 9121, 10621, 12521</t>
  </si>
  <si>
    <t>8421, 8521, 9721, 10321, 13921, 14121, 17821, 20621</t>
  </si>
  <si>
    <t>20021, 20121, 21121, 21621, 26921, 27621, 27721, 29621, 29721, 30221, 31221, 33421, 39821, 39921, 44221, 44321, 44421, 44921, 45121, 53021, 53921, 56121, 56621, 58021, 58621, 59421, 59621, 65121, 68121, 68221</t>
  </si>
  <si>
    <t>93988221, 93998721, 94035921, 94099421, 120377421, 120433621, 120435721, 129331021, 129335921, 129348921, 129448321, 130990121, 148670521, 148672721, 165042421, 165043621, 165044721, 165065721, 165075621, 180912221, 181498821, 193246421, 197692921, 197728521, 198111321, 199194021, 217908221, 218318321, 218333221</t>
  </si>
  <si>
    <t>2021-04-05 00:00:00</t>
  </si>
  <si>
    <t>2021-04-05 21:36:00</t>
  </si>
  <si>
    <t>viaticos proceso de actualizacion catastral terr cauca</t>
  </si>
  <si>
    <t>74410521</t>
  </si>
  <si>
    <t>121, 221, 321</t>
  </si>
  <si>
    <t>2721</t>
  </si>
  <si>
    <t>2021-04-08 16:38:00</t>
  </si>
  <si>
    <t>prestacion de servicio profesionales para realizar control de calidad de los productos geograficos, alfanumericos y documentales en el proceso de actualizacion catastral del mpio de popayan.</t>
  </si>
  <si>
    <t>8621, 8721, 8821, 8921</t>
  </si>
  <si>
    <t>14321, 14721, 15021, 15121</t>
  </si>
  <si>
    <t>27021, 27321, 27421, 27521, 41121, 41221, 41321, 41421, 52321, 52921, 53221, 53321, 66821, 67021, 67121, 68921</t>
  </si>
  <si>
    <t>120380021, 120395421, 120402921, 120430921, 153433921, 153434821, 153435821, 153437621, 180905421, 180911421, 181470521, 181473621, 217963721, 217973121, 217978221, 218352921</t>
  </si>
  <si>
    <t>2021-04-29 00:00:00</t>
  </si>
  <si>
    <t>2021-04-29 11:31:00</t>
  </si>
  <si>
    <t>prestacion de servicio personales para realizar actividades de reconocimiento predial el los procesos de actualizacion catastral adelantados en el municipio de Popayan.</t>
  </si>
  <si>
    <t>13021, 13121, 13221, 13321, 13421, 13521, 13621, 13721, 13821, 13921, 14021, 14121, 14221, 14321, 14421, 14721, 14821, 15221, 15421, 15621</t>
  </si>
  <si>
    <t>30121, 31021, 31221, 31421, 31721, 31821, 33221, 33921, 34321, 34721, 34821, 34921, 35021, 35121, 35221, 35721, 35821, 36221, 36621</t>
  </si>
  <si>
    <t>42621, 42821, 43021, 43221, 43421, 43521, 44721, 45421, 45521, 45621, 45721, 45821, 45921, 46021, 46421, 46521, 46821, 47221, 47421, 55621, 55721, 55821, 56521, 56821, 57021, 57421, 57521, 57821, 58221, 58521, 58821, 59021, 59521, 62421, 62521, 62621, 62721, 63121, 63221, 63321, 63421, 64921, 68621, 70421, 70821</t>
  </si>
  <si>
    <t>159529321, 159544021, 159558121, 165014421, 165020321, 165025421, 165064121, 165088121, 166428021, 166428821, 166429921, 166430521, 166431221, 166435421, 166455221, 166460421, 167828321, 167833721, 167839821, 184369621, 184373221, 184426721, 197660521, 197664821, 197685121, 197713621, 197727021, 198104821, 198108621, 215288421, 215293321, 215307321, 215311721, 215331721, 215355321, 215363721, 215367621, 217892121, 218349721, 220014521, 220054221</t>
  </si>
  <si>
    <t>2021-05-18 15:16:00</t>
  </si>
  <si>
    <t>PRESTACION DE SERVICIO PROFWESIONALES PARA REALIZAR EL ANALISIS DEPURACION,  Y CONSECUCION DE INFORMACION PARA LA ACTUALIZACION DEL COMPONENTE JURIDICO DEL MUNICIPIO DECPOPAYAN</t>
  </si>
  <si>
    <t>12921, 14521, 14621</t>
  </si>
  <si>
    <t>28621, 28721</t>
  </si>
  <si>
    <t>40621, 40721, 53521, 54821, 68321, 68421</t>
  </si>
  <si>
    <t>151032521, 151032621, 181509221, 182530221, 218336121, 218338021</t>
  </si>
  <si>
    <t>2021-05-18 15:21:00</t>
  </si>
  <si>
    <t>prestacion de servicio tecnico de apoyo al seguimiento, planeacion, y gestion del reconocimiento predial  en el proceso de actualizacion catastral terr cauca.</t>
  </si>
  <si>
    <t>15021, 15121</t>
  </si>
  <si>
    <t>28421, 28521</t>
  </si>
  <si>
    <t>40421, 40521, 53621, 55221, 68521, 69221</t>
  </si>
  <si>
    <t>151032221, 151032421, 181480821, 183838921, 218342121, 218361121</t>
  </si>
  <si>
    <t>2021-06-03 15:45:00</t>
  </si>
  <si>
    <t>136905621</t>
  </si>
  <si>
    <t>2021-07-09 00:00:00</t>
  </si>
  <si>
    <t>2021-07-09 09:03:00</t>
  </si>
  <si>
    <t>viaticos actualizacion catastral terr cauca</t>
  </si>
  <si>
    <t>176852721</t>
  </si>
  <si>
    <t>2021-07-09 09:07:00</t>
  </si>
  <si>
    <t>mantenimiento preventivi y correctivo vehiculo ODS774 terr cauca</t>
  </si>
  <si>
    <t>2021-07-29 16:22:00</t>
  </si>
  <si>
    <t>PRESTACION DE SERVICIOS RECONOCIMIENTO PREDIAL ACTUALIZACION CATASTRAL DIRECCION TERRITORIAL CAUCA</t>
  </si>
  <si>
    <t>16721, 16821, 16921, 17021, 17121, 17221, 17321, 17421, 17521, 17621, 17721, 17821, 17921, 18021, 18121, 18221, 18321, 18421, 18521, 18621, 18721, 18821, 19221, 20021, 20121, 20221, 20321, 20421</t>
  </si>
  <si>
    <t>59621, 59821</t>
  </si>
  <si>
    <t>70521, 70721</t>
  </si>
  <si>
    <t>220024121, 220037721</t>
  </si>
  <si>
    <t>2021-07-29 16:30:00</t>
  </si>
  <si>
    <t>19021, 19121, 20521</t>
  </si>
  <si>
    <t>2021-07-29 16:36:00</t>
  </si>
  <si>
    <t>PRESTACION DE SERVICIOS DIGITALIZACION DE ACTUALIZACION CATASTRAL DIRECCION TERRITORIAL CAUCA</t>
  </si>
  <si>
    <t>220004421</t>
  </si>
  <si>
    <t>2021-07-29 16:44:00</t>
  </si>
  <si>
    <t>PRESTACION DE SERVICIOS TECNICOS DE APOYO AL SEGUIMIENTO, PLANEACION Y GESTION DE ACTUALIZACION CATASTRAL</t>
  </si>
  <si>
    <t>19521, 19621, 19721, 19821, 20921</t>
  </si>
  <si>
    <t>59721, 60021</t>
  </si>
  <si>
    <t>70621, 70921</t>
  </si>
  <si>
    <t>220032521, 220087321</t>
  </si>
  <si>
    <t>2021-07-29 16:50:00</t>
  </si>
  <si>
    <t>PRESTACION DE SERVICIOS APOYO OPERATIVO ACTUALIZACION CATASTRAL</t>
  </si>
  <si>
    <t>19921, 20721</t>
  </si>
  <si>
    <t>220091021</t>
  </si>
  <si>
    <t>2021-02-02 07:56:00</t>
  </si>
  <si>
    <t>Territorial Cesar</t>
  </si>
  <si>
    <t>contratacion catastro terr cesar</t>
  </si>
  <si>
    <t>1421, 1521, 1621, 1721, 1821, 1921, 2021, 2121, 2221, 2321, 2421, 2521, 2621, 3521, 3721, 3821, 4421, 4521, 4821, 5721</t>
  </si>
  <si>
    <t>1121, 1221, 1421, 1621, 1821, 1921, 2021, 2121, 2221, 2621, 2721, 2821, 3121, 3221, 3721, 4821, 6021, 7221, 8121, 12221</t>
  </si>
  <si>
    <t>9721, 9821, 14021, 14121, 14221, 14321, 14421, 14521, 14621, 14921, 15021, 15121, 15221, 15321, 17221, 17321, 17421, 17521, 17621, 17721, 17821, 17921, 18021, 18121, 18221, 18321, 18721, 18921, 20821, 20921, 21021, 21121, 21221, 21321, 21421, 21521, 21621, 21721, 22321, 22421, 24121, 24221, 24421, 24521, 24621, 24821, 24921, 25621, 26221, 27821, 28021, 28221, 28321, 28421, 28621, 28721, 29021, 29121, 30821, 31221, 31321, 31421, 31521, 31621, 31721, 31821, 31921</t>
  </si>
  <si>
    <t>50504321, 50505621, 73450021, 75690621, 75691621, 75693021, 75694321, 75699421, 75700221, 76387621, 76390021, 76659321, 83042321, 84930121, 95828921, 98360321, 98360421, 98360621, 98360721, 98360921, 98361021, 98361221, 98361321, 98361521, 98438021, 103728421, 115598421, 116047821, 118646721, 118786121, 118792321, 118795021, 118795521, 122851921, 122852721, 124006221, 124007921, 124008921, 143874421, 143875021, 147958321, 147959521, 147962921, 147977221, 147982821, 152866221, 152869121, 174798821, 175830121, 176993421, 178083821, 178539421, 180973421, 180974621, 182485621, 195495321, 198442621, 198444121, 216903021, 219116621, 219118321, 219120721, 219122521, 219138921, 219202021, 220281621, 220284921</t>
  </si>
  <si>
    <t>2021-02-02 07:59:00</t>
  </si>
  <si>
    <t>contratacion avaluos terr cesar</t>
  </si>
  <si>
    <t>3021, 3121, 3221, 3321</t>
  </si>
  <si>
    <t>3621, 11021, 12021</t>
  </si>
  <si>
    <t>17121, 19021, 24721, 25921, 27921, 28521, 30921</t>
  </si>
  <si>
    <t>95827521, 116049021, 148410821, 175146221, 176998321, 182480621, 216912921</t>
  </si>
  <si>
    <t>2021-04-27 07:14:00</t>
  </si>
  <si>
    <t>prestacion de servicio para la realizacion de los procesos archivisticos en gestion y central, incluido en el ultimo plan de compra terr cesar</t>
  </si>
  <si>
    <t>2021-07-19 16:08:00</t>
  </si>
  <si>
    <t>comision eduardo ramirez y luis alirio martinez terr cesar</t>
  </si>
  <si>
    <t>5421, 5521</t>
  </si>
  <si>
    <t>10521, 10621</t>
  </si>
  <si>
    <t>26021, 26121</t>
  </si>
  <si>
    <t>175151621, 175154221</t>
  </si>
  <si>
    <t>2021-08-24 11:30:00</t>
  </si>
  <si>
    <t>PROCESO DE TITULACION SEGUN CONTRATO 845 MINVIVIENDA E IGAC TERR CESAR</t>
  </si>
  <si>
    <t>6321, 6421, 6521</t>
  </si>
  <si>
    <t>2021-01-20 16:28:00</t>
  </si>
  <si>
    <t>Territorial Córdoba</t>
  </si>
  <si>
    <t>CDP CONTRATACIÓN MANO DE OBRA EN CUMPLIMIENTO A LAS METAS ESTABLECIDAS PARA LA VIGENCIA 2021 DE LOS PROCESOS DE CONSERVACIÓN CATASTRAL DE LA TERRITORIAL CÓRDOBA.</t>
  </si>
  <si>
    <t>1221, 1321, 1421, 1521, 1621, 1721, 7221</t>
  </si>
  <si>
    <t>1021, 1121, 1221, 1321, 1521, 1621, 12221</t>
  </si>
  <si>
    <t>10221, 10321, 10421, 10521, 10721, 10821, 16121, 16221, 16321, 16421, 16521, 16621, 19121, 19221, 19421, 19521, 19721, 19821, 22721, 22821, 22921, 23121, 23221, 23421, 23521, 25921, 26021, 26221, 26321, 26521, 26621, 27021, 30221, 30421, 30521, 30621, 30721, 30921, 32721, 33021, 33121, 33321, 33421, 33621</t>
  </si>
  <si>
    <t>44334221, 44336721, 44347821, 44349621, 44360821, 44365421, 73696421, 73704821, 73717221, 73745321, 73754921, 73765221, 100224821, 100225821, 100227221, 100228721, 100231121, 100231521, 131956121, 131964021, 131985521, 131994921, 132010421, 132018221, 158907321, 158911721, 158914521, 158920721, 158924221, 158940421, 163776321, 212041021, 212070221, 212090021, 212102721, 212112421, 212120721</t>
  </si>
  <si>
    <t>2021-01-20 19:36:00</t>
  </si>
  <si>
    <t>CDP CONTRATACIÓN DE MANO DE OBRA EN CUMPLIMIENTO A LAS METAS ESTABLECIDAS PARA LA VIGENCIA 2021 DE LOS PROCESOS DE RESTITUCIÓN DE TIERRAS.</t>
  </si>
  <si>
    <t>721, 821</t>
  </si>
  <si>
    <t>921, 1421</t>
  </si>
  <si>
    <t>10121, 10621, 15921, 16021, 19321, 19621, 23021, 23321, 26121, 26421, 30321, 30821, 33221, 33521</t>
  </si>
  <si>
    <t>44331821, 44351421, 73693821, 73733521, 100226521, 100229821, 131978221, 132004421, 158909221, 158917321, 212062221, 212116521</t>
  </si>
  <si>
    <t>2021-01-20 19:51:00</t>
  </si>
  <si>
    <t>CDP VIÁTICOS Y GASTOS DE COMISIÓN EN CUMPLIMIENTO A LAS METAS ESTABLECIDAS PARA LA VIGENCIA 2021, DE LOS PROCESOS DE CONSERVACIÓN CATASTRAL.</t>
  </si>
  <si>
    <t>5521, 5621, 5721, 8321</t>
  </si>
  <si>
    <t>6221, 6321, 6421, 11521</t>
  </si>
  <si>
    <t>22321, 22421, 22521, 29721</t>
  </si>
  <si>
    <t>130987121, 130991021, 130993721, 194195821</t>
  </si>
  <si>
    <t>2021-01-20 20:24:00</t>
  </si>
  <si>
    <t>CDP CONTRATACIÓN DE MANO DE OBRA EN CUMPLIMIENTO A LAS METAS ESTABLECIDAS PARA LA VIGENCIA 2021, DE LOS PROCESOS DE AVALÚOS.</t>
  </si>
  <si>
    <t>10921, 18821, 20421, 25521, 25621, 29621, 31221</t>
  </si>
  <si>
    <t>48077921, 92314921, 116843121, 148896421, 151302821, 181696221, 219371821</t>
  </si>
  <si>
    <t>2021-02-22 19:18:00</t>
  </si>
  <si>
    <t>CDP GASTOS DE MANUTENCIÓN CONTRATISTA CONTROL DE CALIDAD INFORMES DE AVALÚOS, TERRITORIAL CÓRDOBA.</t>
  </si>
  <si>
    <t>2221, 3021, 4021, 4221, 4321, 4921, 5021, 5121, 5321, 6521, 7121, 8521, 9121</t>
  </si>
  <si>
    <t>821, 2321, 3921, 4021, 4121, 5821, 5921, 6021, 9621, 10621</t>
  </si>
  <si>
    <t>10021, 11421, 18721, 18921, 19021, 21921, 22021, 22121, 27121, 27421</t>
  </si>
  <si>
    <t>44367221, 64865421, 91459321, 100238621, 112226521, 120983221, 120984121, 120985021, 169758621, 176140921</t>
  </si>
  <si>
    <t>2021-06-29 16:13:00</t>
  </si>
  <si>
    <t>CDP CONTRATACIÓN PRESTACIÓN DE SERVICIOS PERSONALES PARA APOYAR LABORES DE CONSERVACIÓN CATASTRAL A CARGO DE LA UNIDAD OPERATIVA DE SAN ANDRÉS ISLAS.</t>
  </si>
  <si>
    <t>212126921</t>
  </si>
  <si>
    <t>2021-07-02 12:14:00</t>
  </si>
  <si>
    <t>CDP MANTENIMIENTO PREVENTIVO, CORRECTIVO Y SUMINISTRO E INSTALACIÓN DE REPUESTOS DEL VEHÍCULO DE PLACA OBI 107, A CARGO DE LA DIRECCIÓN TERRITORIAL CÓRDOBA.</t>
  </si>
  <si>
    <t>2021-07-19 13:24:00</t>
  </si>
  <si>
    <t>CDP MANTENIMIENTO PREVENTIVO Y CORRECTIVO DE LOS EQUIPOS DE AIRES ACONDICIONADOS EN LA DIRECCIÓN TERRITORIAL CÓRDOBA.</t>
  </si>
  <si>
    <t>2021-08-19 15:48:00</t>
  </si>
  <si>
    <t>PRESTACIÓN DE SERVICIOS PERSONALES PARA REALIZAR ACTIVIDADES DE RECONOCIMIENTO PREDIAL URBANO Y RURAL PARA LA ATENCIÓN DE TRÁMITES EN LOS PROCESOS CATASTRALES EN EL MARCO DEL CONTRATO INTERADMINISTRATIVO 845 SUSCRITO CON EL MINISTERIO DE VIVIENDA, CI</t>
  </si>
  <si>
    <t>2021-08-19 16:11:00</t>
  </si>
  <si>
    <t>PRESTACIÓN DE SERVICIOS PERSONALES PARA REALIZAR ACTIVIDADES DE APOYO A LA GESTIÓN AUXILIAR EN LOS PROCESOS CATASTRALES EN EL MARCO DE LOS PROYECTOS QUE ADELANTA EL INSTITUTO EN LA TERRITORIAL CÓRDOBA</t>
  </si>
  <si>
    <t>2021-08-19 16:39:00</t>
  </si>
  <si>
    <t>PRESTACIÓN DE SERVICIOS PERSONALES PARA REALIZAR ACTIVIDADES DE APOYO A LA GESTIÓN AUXILIAR EN LOS PROCESOS CATASTRALES EN EL MARCO DEL CONTRATO INTERADMINISTRATIVO 845 SUSCRITO CON EL MINISTERIO DE VIVIENDA, CIUDAD Y TERRITORIO</t>
  </si>
  <si>
    <t>2021-02-10 11:34:00</t>
  </si>
  <si>
    <t>Territorial Guajira</t>
  </si>
  <si>
    <t>VIATICOS PROCESO DE CONSERVACION CATASTRAL VIGENCIA 2021</t>
  </si>
  <si>
    <t>1121, 1221, 2221, 2321, 4321, 4421, 4721, 4921, 5021, 5421, 5521, 6421, 6521, 6721, 6821, 7021, 7121, 7321, 7421, 7821, 7921</t>
  </si>
  <si>
    <t>821, 921, 1521, 1621, 4321, 4421, 5221, 5721, 5821, 6221, 6321, 8321, 8421, 8621, 8721, 9921, 10021, 10221, 10321, 10721, 10821</t>
  </si>
  <si>
    <t>3321, 3421, 6121, 6221, 12121, 12221, 14021, 14221, 14321, 14721, 14821, 17421, 17521, 18721, 18821, 19521, 19621, 19821, 19921, 21321, 21421</t>
  </si>
  <si>
    <t>24127421, 24128821, 41864921, 41865621, 114433221, 114434121, 119221221, 134655121, 134655321, 142993321, 143004421, 173143521, 173144621, 176264921, 176266321, 189326621, 189329821, 197158821, 197161221, 212769921, 212771421</t>
  </si>
  <si>
    <t>2021-02-16 10:21:00</t>
  </si>
  <si>
    <t>CONTRATACION SERVICIOS PERSONALES PROCESO CONSERVACION CATASTRAL</t>
  </si>
  <si>
    <t>1721, 1821, 1921, 2021, 2121, 3821</t>
  </si>
  <si>
    <t>2221, 2321, 2421, 2621, 2721, 7121</t>
  </si>
  <si>
    <t>9121, 9221, 9421, 9521, 9621, 11021, 11121, 11221, 11521, 11621, 13421, 13521, 13621, 13821, 13921, 16121, 16221, 16321, 16521, 16621, 16721, 18921, 19021, 19121, 19221, 19421, 21521, 21621, 21821, 21921, 22021, 22121, 22221, 22321</t>
  </si>
  <si>
    <t>71486621, 71487221, 71488121, 71488721, 75298121, 87482521, 87484521, 87487321, 88483921, 88485221, 117263421, 117264621, 117265921, 117269921, 117271121, 145670521, 145676521, 145677921, 145687921, 145724721, 147549821, 179576421, 179578921, 179580121, 179582921, 179584221, 214554521, 214556221, 214559721, 214561521, 216697621, 216702121, 226881121, 226892821</t>
  </si>
  <si>
    <t>2021-02-16 10:23:00</t>
  </si>
  <si>
    <t>CONTRATACION SERVICIOS PERSONALES PROCESO POLITICA DE TIERRAS</t>
  </si>
  <si>
    <t>2621, 8121</t>
  </si>
  <si>
    <t>9321, 11321, 13721, 16421, 19321, 21721</t>
  </si>
  <si>
    <t>71487521, 87494721, 117268921, 145684021, 179577621, 214558121</t>
  </si>
  <si>
    <t>2021-05-14 09:01:00</t>
  </si>
  <si>
    <t>RECURSOS PARA MANTENIMIENTO DE INFRAESTRUCTURA Y COMPRA DE AIRES ACONDICONADOS</t>
  </si>
  <si>
    <t>2021-07-26 00:00:00</t>
  </si>
  <si>
    <t>2021-07-26 12:37:00</t>
  </si>
  <si>
    <t>RECURSOS PARA LA CONTRATACION DE PERSONAL PROCESO DE ENTREGA DE PRODUCTOS CATASTRALES</t>
  </si>
  <si>
    <t>8221, 8321, 8421, 8521, 8721, 8821, 8921, 9021, 9121</t>
  </si>
  <si>
    <t>2021-02-04 10:02:00</t>
  </si>
  <si>
    <t>Territorial Huila</t>
  </si>
  <si>
    <t>Prestación de servicios personales para realizar actividades de reconocimiento predial urbano y rural para la atención de trámites en el proceso de conservación catastral de la territorial Huila.</t>
  </si>
  <si>
    <t>2121, 2221</t>
  </si>
  <si>
    <t>15521, 15621, 17921, 18021, 19921, 20021, 21721, 21821, 25721, 25821, 27121, 27221</t>
  </si>
  <si>
    <t>71527821, 71529721, 93414421, 93421221, 119473421, 119480821, 147319121, 147321421, 178294321, 178299321, 214998821, 215006721</t>
  </si>
  <si>
    <t>2021-02-04 10:26:00</t>
  </si>
  <si>
    <t>Prestación de servicios personales para adelantar las actividades requeridas en el desarrollo de los trámites de conservación catastral en la dirección territorial Huila</t>
  </si>
  <si>
    <t>15221, 15321, 17721, 18121, 20121, 20421, 21021, 21421, 23921, 24221, 26921</t>
  </si>
  <si>
    <t>71427621, 71430021, 89772221, 101865821, 119482221, 121730921, 144572421, 144588521, 171146021, 176579621, 212766821</t>
  </si>
  <si>
    <t>2021-02-04 10:36:00</t>
  </si>
  <si>
    <t>Prestación de servicios personales para realizar actividades de apoyo operativo en los procesos catastrales adelantados en la Dirección Territorial Huila .</t>
  </si>
  <si>
    <t>20221, 21121, 24321, 26821</t>
  </si>
  <si>
    <t>119483621, 144576421, 176591221, 212760621</t>
  </si>
  <si>
    <t>2021-02-04 10:44:00</t>
  </si>
  <si>
    <t>Prestación de servicios de apoyo a la gestión en ventanilla para atención al público en los procesos catastrales de la dirección territorial Huila.</t>
  </si>
  <si>
    <t>15421, 16421, 18621, 21221, 25921, 27321</t>
  </si>
  <si>
    <t>71431221, 89774621, 119461521, 144579121, 180313821, 215025221</t>
  </si>
  <si>
    <t>2021-02-04 10:52:00</t>
  </si>
  <si>
    <t>Prestación de servicios de procesos de apoyo a la gestión desarrollada en procesos catastrales.</t>
  </si>
  <si>
    <t>15721, 17821, 20621, 21321, 24421, 26721</t>
  </si>
  <si>
    <t>71530521, 89811721, 136129821, 144584021, 176597821, 207545021</t>
  </si>
  <si>
    <t>2021-02-10 15:29:00</t>
  </si>
  <si>
    <t>VIATICOS Y GASTOS DE COMISION EN EL PROCESO DE CONSERVACION,DE LA T HUILA</t>
  </si>
  <si>
    <t>5621, 5721, 6021, 6321, 6421</t>
  </si>
  <si>
    <t>7321, 7421, 7821, 9221, 9321</t>
  </si>
  <si>
    <t>23421, 23521, 23821, 26021, 26121</t>
  </si>
  <si>
    <t>167214821, 167216121, 169979921, 191212521, 192712621</t>
  </si>
  <si>
    <t>2021-02-10 15:36:00</t>
  </si>
  <si>
    <t>VIATICOS Y GASTOS DE COMISION EN EL PROCESO DE POLITICA DE TIERRA DE LA T. HUILA</t>
  </si>
  <si>
    <t>1521, 2521, 5421</t>
  </si>
  <si>
    <t>1621, 2121, 7121</t>
  </si>
  <si>
    <t>6221, 10721, 23221</t>
  </si>
  <si>
    <t>27871721, 50657821, 164361221</t>
  </si>
  <si>
    <t>2021-04-14 11:05:00</t>
  </si>
  <si>
    <t>Prestación de servicios personales para la realización de los procesos archivísticos en archivos de gestión y archivo central.</t>
  </si>
  <si>
    <t>20321, 21521, 24121, 26521</t>
  </si>
  <si>
    <t>121722721, 145878521, 176576721, 207410621</t>
  </si>
  <si>
    <t>2021-05-05 13:47:00</t>
  </si>
  <si>
    <t>Prestación de servicios personales para apoyo en los procesos del área de conservación en el IGAC Huila.</t>
  </si>
  <si>
    <t>2021-08-20 00:00:00</t>
  </si>
  <si>
    <t>2021-08-20 11:50:00</t>
  </si>
  <si>
    <t>Pago estampilla pro deporte al municipio de Pitalito con cargo al convenio firmado con dicho municipio. Vigencia 2021.</t>
  </si>
  <si>
    <t>219224421</t>
  </si>
  <si>
    <t>2021-08-31 14:38:00</t>
  </si>
  <si>
    <t>Prestación de servicios personales para adelantar actividades requeridas en el desarrollo de los trámites de conservación catastral en la dirección Territorial Huila.</t>
  </si>
  <si>
    <t>2021-01-15 16:39:00</t>
  </si>
  <si>
    <t>Territorial Magdalena</t>
  </si>
  <si>
    <t>ADECUACION, PINTURA Y MANTENIMIENTO DE  LA U.O.C DE EL BANCO MAGDALENA</t>
  </si>
  <si>
    <t>62862321</t>
  </si>
  <si>
    <t>2021-01-25 00:00:00</t>
  </si>
  <si>
    <t>2021-01-25 16:09:00</t>
  </si>
  <si>
    <t>VIATICOS DE CONSERVACION</t>
  </si>
  <si>
    <t>1021, 1121, 1221, 1321, 1521, 1621, 1721, 3121, 4621, 6321, 6421</t>
  </si>
  <si>
    <t>521, 621, 721, 821, 921, 1021, 1121, 4521, 10421, 12821, 12921</t>
  </si>
  <si>
    <t>4021, 4121, 4221, 4321, 4521, 4621, 4721, 13721, 23521, 26821, 26921</t>
  </si>
  <si>
    <t>11491221, 11493421, 11500821, 11512421, 15055421, 15079821, 15103621, 77407121, 192559121, 227256821, 227265021</t>
  </si>
  <si>
    <t>121, 221</t>
  </si>
  <si>
    <t>2021-02-04 11:27:00</t>
  </si>
  <si>
    <t>RECONOCEDOR DE CONSERVACION</t>
  </si>
  <si>
    <t>13121, 13421, 16021, 18321, 20521, 23221, 25821</t>
  </si>
  <si>
    <t>68607321, 68607821, 94099621, 124153321, 150769821, 182164621, 217553721</t>
  </si>
  <si>
    <t>2021-02-04 12:22:00</t>
  </si>
  <si>
    <t>AUXILIAR DE APOYO EN CONSERVACION</t>
  </si>
  <si>
    <t>9021, 13221, 15721, 16421, 20021, 23121</t>
  </si>
  <si>
    <t>46294921, 68607521, 93152921, 117906221, 146718921, 182151421</t>
  </si>
  <si>
    <t>2021-02-04 12:28:00</t>
  </si>
  <si>
    <t>TECNICO DE APOYO EN CONSERVACION</t>
  </si>
  <si>
    <t>9121, 13321, 15321, 16621, 20121, 23021</t>
  </si>
  <si>
    <t>46299921, 68607621, 92604521, 117932521, 146724721, 182106921</t>
  </si>
  <si>
    <t>2021-02-04 14:56:00</t>
  </si>
  <si>
    <t>RECONOCEDOR DE RESTITUCION DE TIERRA Y GASTO DE MANUTENCION</t>
  </si>
  <si>
    <t>9321, 12921, 15821, 16521, 20221, 22921, 24221</t>
  </si>
  <si>
    <t>50314421, 68607121, 93170421, 117921121, 146729721, 182098621, 213840221</t>
  </si>
  <si>
    <t>2021-02-04 15:00:00</t>
  </si>
  <si>
    <t>ABOGADA DE RESTITUCION DE TIERRA</t>
  </si>
  <si>
    <t>9221, 13021, 15521, 16321, 20821, 23421, 24621</t>
  </si>
  <si>
    <t>47181021, 68607221, 92606321, 116872021, 153134921, 182211321, 215388621</t>
  </si>
  <si>
    <t>2021-02-04 15:08:00</t>
  </si>
  <si>
    <t>CONTROL DE CALIDAD AVALUOS</t>
  </si>
  <si>
    <t>13821, 15621, 18021, 20621, 23321, 24521</t>
  </si>
  <si>
    <t>84087221, 93111421, 120456021, 150772021, 182182321, 213862321</t>
  </si>
  <si>
    <t>2021-02-04 15:13:00</t>
  </si>
  <si>
    <t>PERITOS EXTERNOS</t>
  </si>
  <si>
    <t>2021-02-04 15:17:00</t>
  </si>
  <si>
    <t>VIATICOS PARA AVALUOS</t>
  </si>
  <si>
    <t>3221, 3721</t>
  </si>
  <si>
    <t>4821, 7121</t>
  </si>
  <si>
    <t>14021, 18121</t>
  </si>
  <si>
    <t>87104921, 120761621</t>
  </si>
  <si>
    <t>2021-04-21 16:46:00</t>
  </si>
  <si>
    <t>MANTENIMIENTO DE VEHICULO</t>
  </si>
  <si>
    <t>26321, 26721</t>
  </si>
  <si>
    <t>220115821, 220646521</t>
  </si>
  <si>
    <t>2021-06-29 15:24:00</t>
  </si>
  <si>
    <t>AUXILIAR DE APOYO AVALUOS</t>
  </si>
  <si>
    <t>213855321</t>
  </si>
  <si>
    <t>2021-06-29 16:01:00</t>
  </si>
  <si>
    <t>TECNICO DE APOYO AVALUOS</t>
  </si>
  <si>
    <t>213849521</t>
  </si>
  <si>
    <t>2021-07-29 16:41:00</t>
  </si>
  <si>
    <t>RECONOCEDORES TITULACION</t>
  </si>
  <si>
    <t>5321, 5421, 5521, 5621, 5721, 5821</t>
  </si>
  <si>
    <t>2021-07-29 16:47:00</t>
  </si>
  <si>
    <t>DIGITALIZADOR TITULACION</t>
  </si>
  <si>
    <t>2021-07-29 16:53:00</t>
  </si>
  <si>
    <t>AUXILIARES TITULACION</t>
  </si>
  <si>
    <t>6021, 6121, 6221</t>
  </si>
  <si>
    <t>2021-07-29 16:59:00</t>
  </si>
  <si>
    <t>VIATICOS Y GASTO DE COMISION TITULACION</t>
  </si>
  <si>
    <t>2021-08-17 14:47:00</t>
  </si>
  <si>
    <t>APOYO EN LA ACTUALIZACION CATASTRAL DEL GUAMO BOLIVAR DEL 22 DE AGOSTO AL 3 DE SEPTIEMBRE 2021</t>
  </si>
  <si>
    <t>207344621</t>
  </si>
  <si>
    <t>2021-08-27 14:33:00</t>
  </si>
  <si>
    <t>ADQUISICION DE IMPRESORA</t>
  </si>
  <si>
    <t>2021-08-27 14:41:00</t>
  </si>
  <si>
    <t>ADQUISICION DE IMPLEMENTOS DE BIOSEGURIDAD</t>
  </si>
  <si>
    <t>2021-01-12 11:19:00</t>
  </si>
  <si>
    <t>Territorial Meta</t>
  </si>
  <si>
    <t>TRASLADO FUNCIONARIOS SUBDIRECCION DE GEOGRAFIA PARA REALIZAR FOTOCONTROL Y PUNTOS DE VERIFICACION PARA ELABORACION DE CARTOGRAFIA VECTORIAL RURAL EN EL DEPARTAMENTO DE CAUCA Y NARIÑO</t>
  </si>
  <si>
    <t>1509221</t>
  </si>
  <si>
    <t>2021-02-04 14:15:00</t>
  </si>
  <si>
    <t>Prestación de servicios personales para ejecutar actividades de soporte en los procesos catastrales de la dirección territorial meta</t>
  </si>
  <si>
    <t>80221</t>
  </si>
  <si>
    <t>137409321</t>
  </si>
  <si>
    <t>2021-02-04 16:47:00</t>
  </si>
  <si>
    <t>Prestación de servicios personales para ejecutar actividades de apoyo operativo en los procesos catastrales en la dirección territorial meta</t>
  </si>
  <si>
    <t>2121, 2221, 2321, 2721, 5421, 7821, 11221</t>
  </si>
  <si>
    <t>26321, 26621, 29021, 29521, 30121, 30821, 30921</t>
  </si>
  <si>
    <t>32021, 32221, 34521, 34621, 39621, 40021, 44821, 44921, 45021, 45221, 45321, 51721, 51821, 51921, 52321, 52421, 54921, 61621, 66021, 66121, 66221, 66321, 66521, 77821, 80021, 81321, 82221, 82321, 82521, 83221, 83721, 98421, 98621, 99321, 99421, 99721, 100621, 102621, 110721, 113621, 113921, 117121, 117521, 118221, 118321, 122321, 122421</t>
  </si>
  <si>
    <t>45960621, 45962121, 56892321, 56894221, 64261121, 64291521, 71387621, 71392021, 71394621, 71401921, 71408621, 86721721, 86722521, 86723021, 86727421, 86728321, 90062521, 99681821, 116088621, 116089621, 116091821, 116120121, 116127621, 129157421, 136391121, 143331221, 143433921, 143439921, 143454721, 143532321, 144865921, 175948621, 175955521, 175958821, 175965421, 175974121, 175988021, 180798121, 182353521, 189511221, 193256021, 212021221, 212024421, 212068821, 212086621, 213267021, 213275221</t>
  </si>
  <si>
    <t>2021-02-04 16:54:00</t>
  </si>
  <si>
    <t>Prestación de servicios personales para gestionar actividades de reconocimiento predial urbano y rural de los trámites de los procesos catastrales de la dirección territorial meta</t>
  </si>
  <si>
    <t>3121, 3221, 10721, 10821</t>
  </si>
  <si>
    <t>30221, 30321, 30521, 31021</t>
  </si>
  <si>
    <t>40121, 40221, 40321, 40521, 44721, 45121, 50921, 51221, 51321, 51621, 65621, 65821, 65921, 67721, 82421, 82721, 82921, 83321, 99821, 101421, 101521, 101821, 117221, 117321, 117421, 117621</t>
  </si>
  <si>
    <t>64294521, 64297421, 64300321, 65675021, 71382821, 71396921, 86707321, 86711121, 86712121, 86720921, 116077121, 116081921, 116085821, 116253621, 143447621, 143461121, 143473821, 143535921, 175963421, 177948821, 177956421, 180768621, 212067421, 212071521, 212082221, 212084421</t>
  </si>
  <si>
    <t>2021-02-05 09:59:00</t>
  </si>
  <si>
    <t>ADQUISICIÓN DE BIENES Y SERVICIOS - SERVICIO DE INFORMACIÓN CATASTRAL - ACTUALIZACIÓN Y GESTIÓN CATASTRAL NACIONAL - VIATICOS Y GASTOS FUNCIONARIOS AREA DE CONSERVACIÓN</t>
  </si>
  <si>
    <t>8221, 8321, 13921, 18521, 19321, 19421, 19521, 20221, 20321, 20421, 21521, 21621, 22721, 23921, 24021, 24321, 24421, 24521, 24621, 24721, 26121, 28421, 29421, 29721, 30121, 33021, 33121, 33221, 33821, 33921, 34021, 34221</t>
  </si>
  <si>
    <t>25821, 25921, 27421, 32721, 40521, 40621, 40721, 42321, 42421, 42521, 46521, 46621, 56221, 58121, 58221, 67521, 67621, 67721, 67821, 67921, 70521, 73421, 78321, 85021, 86421, 92221, 92321, 92421, 103121, 103221, 103321, 107121</t>
  </si>
  <si>
    <t>31521, 31621, 33121, 44621, 48321, 48421, 48521, 49421, 49521, 49621, 53321, 53421, 64321, 65321, 65421, 76221, 76321, 76421, 76521, 76621, 79021, 81021, 85221, 92921, 94321, 97721, 97821, 97921, 110821, 110921, 111021, 114021</t>
  </si>
  <si>
    <t>42367921, 42379021, 50868421, 71380921, 74271921, 74273721, 74274921, 77503321, 77510021, 77514821, 89831321, 89832621, 104493421, 114780121, 114782121, 129010221, 129013321, 129015821, 129017221, 129019621, 130811121, 142308121, 147712021, 153137021, 163403821, 174957421, 174960121, 174962621, 182362021, 182364421, 182373121, 193252321</t>
  </si>
  <si>
    <t>1021, 1521, 1721, 1821, 2621, 2721</t>
  </si>
  <si>
    <t>2021-02-05 11:42:00</t>
  </si>
  <si>
    <t>Prestación de servicios profesionales para apoyar en los requerimientos de los trámites administrativos, judiciales y el postfallo del proceso de restitución de tierras en el marco de la ley 1448 de 2011 y la política integral a víctimas en la direcc</t>
  </si>
  <si>
    <t>34021, 39721, 51421, 67621, 81121, 98521, 118021</t>
  </si>
  <si>
    <t>55075021, 64264821, 86713221, 116241321, 143325621, 175968021, 212054821</t>
  </si>
  <si>
    <t>2021-02-05 11:46:00</t>
  </si>
  <si>
    <t>Prestación de servicios personales para gestionar actividades de reconocimiento predial urbano y rural, en atención a los requerimientos administrativos y judiciales del proceso de restitución de tierras en la dirección territorial meta</t>
  </si>
  <si>
    <t>39821, 52721, 67521, 83021, 100021, 116721</t>
  </si>
  <si>
    <t>64279621, 86808721, 116232621, 143527321, 175955921, 212109421</t>
  </si>
  <si>
    <t>2021-02-05 11:52:00</t>
  </si>
  <si>
    <t>Prestación de servicios de apoyo al seguimiento de las solicitudes ejecutadas en el marco de la política integral de reparación a víctimas en la dirección territorial meta</t>
  </si>
  <si>
    <t>39921, 50821, 65721, 81221, 96721, 113721, 117721</t>
  </si>
  <si>
    <t>64281921, 86706421, 116079321, 143327721, 171100721, 189508921, 212065721</t>
  </si>
  <si>
    <t>2021-02-05 11:58:00</t>
  </si>
  <si>
    <t>ADQUISICIÓN DE BIENES Y SERVICIOS - SERVICIO DE INFORMACIÓN CATASTRAL - ACTUALIZACIÓN Y GESTIÓN CATASTRAL NACIONAL - VIATICOS Y GASTOS AREA DE TIERRAS</t>
  </si>
  <si>
    <t>42384021</t>
  </si>
  <si>
    <t>2021-02-08 00:00:00</t>
  </si>
  <si>
    <t>2021-02-08 16:56:00</t>
  </si>
  <si>
    <t>Prestación de servicios profesionales para efectuar control de calidad a los informes de avalúos comerciales, así como ejecutar avalúos a bienes inmuebles urbanos y rurales en todo el país</t>
  </si>
  <si>
    <t>41021, 52621, 67221, 84821, 98321, 112221</t>
  </si>
  <si>
    <t>65688521, 86812521, 116225521, 144915021, 175987221, 189564721</t>
  </si>
  <si>
    <t>2021-02-08 17:03:00</t>
  </si>
  <si>
    <t>VIATICOS Y GASTOS AVALUOS - INMUEBLES URBANOS Y RURALES</t>
  </si>
  <si>
    <t>3321, 3421, 8421, 17721</t>
  </si>
  <si>
    <t>16421, 16521, 26021, 32621</t>
  </si>
  <si>
    <t>18321, 18421, 31721, 42021</t>
  </si>
  <si>
    <t>26774021, 26775221, 42381121, 65727021</t>
  </si>
  <si>
    <t>2021-02-09 16:27:00</t>
  </si>
  <si>
    <t>Prestación de servicios de apoyo a la gestión desarrollada del proceso de actualización catastral del municipio de Villavicencio- Meta</t>
  </si>
  <si>
    <t>2421, 3521, 3721, 9421, 9521</t>
  </si>
  <si>
    <t>26521, 26721, 28221, 31421, 31721</t>
  </si>
  <si>
    <t>32121, 32321, 33621, 40721, 40821, 40921, 41121, 43521, 51021, 51521, 52221, 52521, 54321, 66621, 66721, 66821, 66921, 67021, 80121, 81521, 81621, 81721, 81921, 98021, 99521, 99621, 104921, 105021, 117021, 117821, 117921, 118821</t>
  </si>
  <si>
    <t>45958221, 45963821, 50890821, 65680021, 65683021, 65685521, 65694421, 67286921, 86709321, 86714121, 86726621, 86729021, 90033021, 116129621, 116131821, 116140321, 116142721, 116145221, 137417621, 143347821, 143349721, 143352121, 143410521, 175959721, 175961521, 175977521, 180909421, 180910521, 212056821, 212062021, 212088721, 212795821</t>
  </si>
  <si>
    <t>2021-02-10 16:19:00</t>
  </si>
  <si>
    <t>Prestación de servicios personales para realizar actividades de reconocimiento predial en el proceso de actualización catastral del municipio de Villavicencio- Meta - RECONOCEDORES (15)</t>
  </si>
  <si>
    <t>16221, 16321, 17021, 17121, 17221, 17321, 17421, 17521, 17821, 18821, 18921, 19021, 19121, 19221, 20921, 22321</t>
  </si>
  <si>
    <t>37221, 40421, 41121, 49721, 49921, 50121, 51021, 52121, 52321, 52821, 53121, 53321, 53921, 54821, 55021, 68721</t>
  </si>
  <si>
    <t>45621, 48121, 48921, 57621, 57821, 58021, 58921, 59621, 60121, 60321, 60821, 61121, 61321, 61821, 62021, 62721, 62921, 64021, 70321, 70621, 70821, 72821, 73721, 73821, 74221, 74321, 74621, 74821, 74921, 75821, 75921, 78121, 78421, 78621, 89021, 89321, 89621, 89721, 89821, 90021, 90821, 91421, 91721, 92421, 93021, 93621, 100121, 100321, 105521, 105621, 106121, 107021, 107121, 107321, 107621, 111821, 113521, 114521, 115621, 126621, 126721, 126821, 127321, 127421</t>
  </si>
  <si>
    <t>72659121, 72873121, 74281021, 93361321, 93365221, 93368721, 93421321, 93466421, 95451621, 95472821, 95943921, 95956621, 95964321, 99723321, 99752021, 99903221, 99990521, 100829121, 120159121, 120174521, 120180821, 120544921, 120569521, 120570521, 122213121, 122215321, 122224721, 122229321, 122231121, 122270621, 122418921, 129163621, 129193421, 129198221, 150552021, 150556721, 150566221, 150567621, 150569421, 150577521, 152735521, 152790321, 152885621, 152960321, 153318221, 159050721, 175949221, 175950421, 180920921, 180922421, 180931421, 180988021, 180989221, 180998421, 181001521, 182594521, 189513321, 196623921, 203921721, 219388621, 219413921, 219421721, 219425921, 219426821</t>
  </si>
  <si>
    <t>2021-02-10 16:27:00</t>
  </si>
  <si>
    <t>Prestación de servicios personales para ejecutar actividades de reconocimiento predial en el proceso de actualización catastral del municipio de Villavicencio- Meta Reconocedores (33)</t>
  </si>
  <si>
    <t>8621, 8721, 8921, 9021, 9121, 9621, 9721, 9821, 9921, 10021, 10121, 10221, 10321, 10421, 10521, 10921, 11021, 11121, 11521, 11621, 11721, 11821, 11921, 14321, 14521, 14621, 14721, 15221, 15321, 15421, 15521, 15621, 15721</t>
  </si>
  <si>
    <t>33621, 33721, 33821, 33921, 34221, 34421, 36921, 37021, 37121, 37321, 37421, 37521, 37621, 37721, 37821, 38021, 38421, 39221, 39321, 39421, 39621, 39721, 39821, 39921, 40221, 40321, 40821, 40921, 41021, 41221, 43221, 55421</t>
  </si>
  <si>
    <t>42721, 42821, 42921, 43021, 43221, 43421, 45421, 45521, 45721, 45821, 45921, 46021, 46121, 46221, 46421, 46821, 46921, 47021, 47121, 47321, 47421, 47521, 47621, 47921, 48021, 48621, 48721, 48821, 49021, 49121, 50321, 57721, 57921, 58821, 59821, 59921, 60021, 60221, 60421, 60521, 60621, 60721, 60921, 61021, 61221, 61421, 61721, 61921, 62121, 62221, 62321, 62421, 62521, 62621, 62821, 63021, 63121, 63221, 63321, 63521, 63621, 63721, 63921, 64521, 70421, 70521, 70721, 72421, 72521, 72621, 72721, 72921, 73021, 73121, 73421, 73621, 74421, 74521, 74721, 75121, 75221, 75321, 75421, 75521, 75621, 75721, 77521, 77721, 77921, 78021, 78221, 78321, 78521, 79921, 80321, 89121, 89221, 89421, 89521, 89921, 90321, 90721, 91521, 91621, 91821, 91921, 92121, 92321, 92521, 92721, 93421, 93521, 93721, 94021, 94121, 95621, 95721, 95821, 96421, 96521, 96621, 98821, 100221, 105121, 105221, 105321, 105421, 105721, 105821, 105921, 106021, 106221, 106321, 106521, 106621, 106721, 106821, 107421, 107521, 107721, 111421, 111521, 111621, 112321, 112421, 112521, 112621, 112921, 113021, 113121, 114321, 114421, 115221, 115321, 115421, 115521, 115721, 115821, 118921, 119021, 123821, 126221, 126521, 126921, 127021, 127221</t>
  </si>
  <si>
    <t>66155521, 66160421, 66163021, 66165621, 66171821, 67284421, 72658421, 72658921, 72659321, 72659521, 72659721, 72660021, 72848721, 72849521, 72851421, 72856321, 72857021, 72863821, 72864921, 72867221, 72868221, 72869121, 72869821, 72871521, 72872521, 74278121, 74278921, 74282221, 74283921, 76652421, 80440121, 93363121, 93366921, 93394621, 93762321, 93765121, 93770321, 95449321, 95455321, 95930221, 95946921, 95958921, 95961421, 95966021, 95967921, 95970821, 99690821, 99734321, 99746221, 99779121, 99786621, 99790921, 99820221, 99829421, 99981921, 100001821, 100004721, 100013221, 100032221, 100760021, 100791521, 100805221, 100832121, 104936721, 120164321, 120170821, 120178321, 120184621, 120187721, 120191221, 120195721, 120547321, 120550921, 120553821, 120559521, 120567621, 122218521, 122222721, 122228121, 122239121, 122246621, 122250321, 122252921, 122254821, 122258521, 122268021, 129155121, 129159321, 129161321, 129166121, 129179021, 129195621, 129220521, 134117621, 137416121, 150553821, 150555121, 150561921, 150562521, 150572221, 150594521, 152732021, 152792521, 152799321, 152898821, 152909121, 152923621, 152942221, 152984421, 153018121, 159044921, 159045621, 159049321, 159051621, 159052521, 168564221, 168564521, 168567721, 169469821, 169470121, 169470621, 175949621, 175967121, 180911321, 180912121, 180915421, 180923221, 180923921, 180927921, 180929521, 180932821, 180933821, 180946321, 180960521, 180969921, 180972921, 180974521, 180999521, 181000621, 181018421, 182580821, 182583821, 182587821, 189533721, 189536021, 189541021, 189551721, 189557521, 189560121, 189563121, 196628221, 196629721, 203919521, 203920821, 203923721, 203924921, 203926021, 203927021, 212792421, 212794021, 213579521, 219415121, 219419921, 219420621, 219427721, 219431121</t>
  </si>
  <si>
    <t>2021-02-10 16:33:00</t>
  </si>
  <si>
    <t>Prestación de servicios técnicos de apoyo al seguimiento, planeación y gestión del reconocimiento predial  en el proceso de actualización catastral en el municipio de Villavicencio- Meta - Coordinadores (3)</t>
  </si>
  <si>
    <t>4321, 4421, 4521, 4621, 4721, 4921, 8021, 8121</t>
  </si>
  <si>
    <t>31821, 33021, 33121, 33221, 33321, 35321, 37921, 40021</t>
  </si>
  <si>
    <t>41221, 42121, 42221, 42321, 42421, 44021, 46321, 47721, 53621, 53821, 55821, 58121, 58221, 58421, 58521, 63421, 68821, 69221, 69721, 69821, 73321, 75021, 78721, 81821, 82121, 88021, 88121, 88621, 88721, 90521, 94621, 95921, 103521, 103621, 103721, 103821, 103921, 104021, 110421, 110521, 113821, 127621, 128021, 128521</t>
  </si>
  <si>
    <t>65705921, 66133221, 66143021, 66146121, 66148321, 67826521, 72850521, 72870421, 89836121, 89847621, 90483721, 93375021, 93379221, 93383621, 93385021, 100732521, 118354321, 118366321, 118404321, 118407821, 120561221, 122234621, 129200021, 143407721, 143438821, 150501821, 150504721, 150534321, 150535721, 150597821, 163407421, 168566921, 180842221, 180846121, 180862421, 180866221, 180867421, 180868321, 182335321, 182338621, 193261421, 219331421, 219372021, 219383021</t>
  </si>
  <si>
    <t>2021-02-10 16:40:00</t>
  </si>
  <si>
    <t>Prestación de servicios profesionales  para realizar  la depuración y análisis  de información registral en las bases catastrales, para los procesos de actualización catastral del municipio de Villavicencio- Meta- Profesional Icare (2)</t>
  </si>
  <si>
    <t>5521, 6421</t>
  </si>
  <si>
    <t>31221, 32021</t>
  </si>
  <si>
    <t>40621, 41421, 53921, 58621, 73221, 78921, 84321, 86321, 104121, 104221, 119221</t>
  </si>
  <si>
    <t>65676921, 65712521, 89849721, 93386621, 120556121, 129218421, 144889921, 147745921, 180876321, 180881721, 212788821</t>
  </si>
  <si>
    <t>2021-02-11 00:00:00</t>
  </si>
  <si>
    <t>2021-02-11 12:17:00</t>
  </si>
  <si>
    <t>Prestación de servicios personales para realizar actividades de digitalización y generación de productos resultantes del proceso de actualización catastral  del municipio de Villavicencio- Meta  Digitalizadores (5)</t>
  </si>
  <si>
    <t>13121, 13221, 13321, 14921, 15021</t>
  </si>
  <si>
    <t>35421, 35721, 35821, 38121, 38321</t>
  </si>
  <si>
    <t>44321, 44421, 44521, 46521, 46721, 54221, 54521, 54621, 54721, 55121, 67821, 68121, 68221, 68321, 73921, 84921, 85921, 86021, 88521, 93921, 101921, 102021, 102121, 102221, 103021, 103121, 108421, 108521, 118421, 121921, 122021, 122121, 122221, 122821, 122921, 128321, 128421</t>
  </si>
  <si>
    <t>67847421, 67849421, 67851421, 72852421, 72855421, 90030821, 90048621, 90051821, 90054521, 90067121, 118330621, 118335521, 118336321, 118337121, 122202021, 144919221, 147731921, 147734921, 150532621, 159046121, 180771721, 180775221, 180808721, 180827821, 181052921, 181058021, 182527421, 182529821, 212014421, 213317821, 213319721, 213322321, 213323821, 213622621, 213626421, 219351821, 219360621</t>
  </si>
  <si>
    <t>2021-02-11 12:32:00</t>
  </si>
  <si>
    <t>Prestación de servicios personales para ejecutar acciones de digitalización y generación de productos resultantes del proceso de actualización catastral  del municipio de Villavicencio- Meta -Digitalizadores (5)</t>
  </si>
  <si>
    <t>16421, 16521, 16921, 18421, 20021</t>
  </si>
  <si>
    <t>35621, 38221, 39521, 48221, 51621</t>
  </si>
  <si>
    <t>44221, 46621, 47221, 54421, 54821, 55021, 59421, 59521, 67921, 68021, 68421, 68521, 73521, 84621, 85821, 90621, 92621, 93821, 102321, 102421, 102821, 102921, 108621, 108721, 113221, 113321, 114921, 121521, 121621, 122521, 122621, 123021, 123121, 126021, 126121</t>
  </si>
  <si>
    <t>67835121, 72854621, 72866321, 90040021, 90060021, 90064821, 93457421, 93460121, 118331521, 118333921, 118338821, 118340321, 120566121, 144897621, 147729521, 152728521, 152980821, 159048021, 180782421, 180802021, 180805621, 181059021, 181059721, 182533021, 189523321, 189531521, 197676921, 213242421, 213250721, 213337621, 213339421, 213615021, 213617821, 219447221, 219455021</t>
  </si>
  <si>
    <t>2021-02-11 12:43:00</t>
  </si>
  <si>
    <t>Prestación de servicios personales para realizar actividades de apoyo operativo  del proceso de actualización catastral  del municipio de Villavicencio- Meta - Auxiliares apoyo (11)</t>
  </si>
  <si>
    <t>11321, 11421, 12021, 12121, 12221, 12421, 12521, 12621, 13421, 18621, 18721</t>
  </si>
  <si>
    <t>32321, 33421, 33521, 34021, 34121, 34621, 34721, 40121, 41721, 48621, 51221</t>
  </si>
  <si>
    <t>41721, 42521, 42621, 43121, 43621, 43721, 47821, 48221, 49221, 52821, 52921, 53521, 53721, 54121, 55621, 55721, 58321, 59021, 59121, 59221, 59721, 67421, 68621, 68721, 68921, 69021, 69121, 69321, 69521, 69621, 74121, 78821, 85421, 85521, 85621, 85721, 87921, 88221, 88321, 88821, 88921, 90221, 90421, 94521, 98221, 98921, 99021, 99121, 100721, 100821, 100921, 101021, 101121, 101221, 103221, 104321, 104421, 104521, 104621, 108021, 108121, 108221, 108321, 119921, 120021, 120121, 120221, 120321, 120421, 120521, 120621, 120721, 120821, 121121, 123521, 123621, 123721, 125821, 125921, 127721, 127821, 127921</t>
  </si>
  <si>
    <t>65721921, 66150521, 66153121, 66169121, 67288921, 67293921, 72870921, 72873821, 77307521, 87750521, 87751021, 89834321, 89840021, 90028421, 90479221, 90481721, 93381121, 93412721, 93448221, 93450521, 93470621, 116230521, 118341421, 118343421, 118355421, 118356021, 118358321, 118367121, 118371021, 118387621, 122210921, 129210121, 147717621, 147720521, 147725021, 147727421, 150499921, 150508221, 150527021, 150541221, 150544921, 150593221, 150596621, 163406421, 175956921, 175957221, 175958321, 175969521, 177951721, 177952421, 177954721, 177955521, 177957221, 177962121, 180831121, 180901721, 180903521, 180904721, 180905521, 181024021, 181024721, 181049221, 181050021, 212749021, 212755321, 212762321, 212764221, 212765621, 212766921, 212768121, 212769821, 212771221, 212772521, 212774721, 213589321, 213592221, 213594621, 219378021, 219379721, 219381221, 219455721, 219458421</t>
  </si>
  <si>
    <t>2021-02-11 12:50:00</t>
  </si>
  <si>
    <t>Prestación de servicios profesionales para realizar las actividades de  topografía dentro del marco del proceso de actualización catastral de Villavicencio- Meta - TOPOGRAFO (1)</t>
  </si>
  <si>
    <t>82821, 95321, 98721, 125721</t>
  </si>
  <si>
    <t>143477821, 165553721, 175978221, 219462021</t>
  </si>
  <si>
    <t>2021-02-11 12:55:00</t>
  </si>
  <si>
    <t>Prestación de servicios de apoyo a la gestión para atención al público en el proceso de actualización catastral de Villavicencio- Meta - Atencion Publico (1)</t>
  </si>
  <si>
    <t>43921, 61521, 67121, 83121, 110621, 118521</t>
  </si>
  <si>
    <t>67815421, 95923621, 116222021, 143530721, 182349721, 211996321</t>
  </si>
  <si>
    <t>2021-02-11 13:02:00</t>
  </si>
  <si>
    <t>Prestación de servicios profesionales para desarrollar e implementar los análisis económicos y financieros para establecer las mejores prácticas y fuente de información en el desarrollo de metodologías masivas de valoración de predios a partir de fue</t>
  </si>
  <si>
    <t>2021-02-11 13:07:00</t>
  </si>
  <si>
    <t>Prestación de servicios profesionales para realizar las socializaciones requeridas en el proceso de actualización catastral de Villavicencio- Meta - Sociologo (3)</t>
  </si>
  <si>
    <t>7621, 14421</t>
  </si>
  <si>
    <t>32421, 35121</t>
  </si>
  <si>
    <t>41821, 43821, 52021, 52121, 70221, 74021, 77621, 82021, 84721, 100421, 102521, 119521, 119621, 119721, 119821</t>
  </si>
  <si>
    <t>65719621, 67795321, 86723721, 86724621, 120152421, 122208821, 129153421, 143409821, 144910321, 175951221, 180791721, 212775921, 212778521, 212780421, 212781321</t>
  </si>
  <si>
    <t>2021-02-11 13:14:00</t>
  </si>
  <si>
    <t>Prestación de servicios para realizar la edición, depuración y consolidación de los productos cartográficos requeridos para el componente geográfico de los procesos de actualización o formación catastral EDITORES (3)</t>
  </si>
  <si>
    <t>6321, 7921, 18321</t>
  </si>
  <si>
    <t>32121, 32221, 46221</t>
  </si>
  <si>
    <t>41521, 41621, 53021, 55921, 58721, 67321, 69421, 70121, 84421, 84521, 85321, 99221, 103321, 103421, 119121, 119321, 119421, 120921, 121021</t>
  </si>
  <si>
    <t>65715121, 65717321, 90444821, 90485221, 93416221, 116228721, 118367821, 118427621, 144891821, 144895921, 147713821, 175964521, 180834821, 180838121, 212750321, 212754421, 212783521, 212784721, 212790421</t>
  </si>
  <si>
    <t>2021-02-11 13:19:00</t>
  </si>
  <si>
    <t>Prestación de servicios para realizar el control calidad de los productos geográficos, alfanuméricos y documentales generados en los procesos de actualización o formación catastral - Control de Calidad (2)</t>
  </si>
  <si>
    <t>7721, 15121</t>
  </si>
  <si>
    <t>31921, 35521</t>
  </si>
  <si>
    <t>41321, 44121, 54021, 56021, 69921, 70021, 86121, 86221, 104721, 107921, 123321, 123421, 128121, 128221</t>
  </si>
  <si>
    <t>65709921, 67832721, 90024221, 90499921, 118422621, 118426621, 147739721, 147743021, 180906321, 181023021, 213599621, 213607721, 219367721, 219370521</t>
  </si>
  <si>
    <t>2021-02-11 13:44:00</t>
  </si>
  <si>
    <t>Prestación de servicios técnicos para desarrollar actividades de soporte informático relacionados con la gestión de software, hardware e infraestructura tecnológica en procesos de actualización catastral de Villavicencio- Meta - Soporte Informatica (</t>
  </si>
  <si>
    <t>40421, 51121, 66421, 81421, 99921, 121721, 121821</t>
  </si>
  <si>
    <t>64307221, 86710221, 116125121, 143336321, 175954621, 213329021, 213334021</t>
  </si>
  <si>
    <t>2021-02-11 13:58:00</t>
  </si>
  <si>
    <t>Prestación de servicios profesionales para el seguimiento y control de las actividades de la etapa operativa del proyecto de gestión catastral Villavicencio que adelanta la territorial meta - Coordinador de Proyecto Villavicencio - (1)</t>
  </si>
  <si>
    <t>34821, 43321, 59321, 76021, 90121, 107821, 128621</t>
  </si>
  <si>
    <t>56898121, 66174321, 93454921, 122415721, 150585021, 181017421, 219319321</t>
  </si>
  <si>
    <t>2021-02-11 14:04:00</t>
  </si>
  <si>
    <t>Adquisición de equipos de cómputo y periféricos para la territorial meta</t>
  </si>
  <si>
    <t>86321</t>
  </si>
  <si>
    <t>93121</t>
  </si>
  <si>
    <t>159066421</t>
  </si>
  <si>
    <t>2021-02-15 00:00:00</t>
  </si>
  <si>
    <t>2021-02-15 09:12:00</t>
  </si>
  <si>
    <t>VIATICOS Y GASTOS FUNCIONARIO</t>
  </si>
  <si>
    <t>8821, 21321, 29521</t>
  </si>
  <si>
    <t>25721, 43921, 78421</t>
  </si>
  <si>
    <t>31421, 50721, 85121</t>
  </si>
  <si>
    <t>42580121, 84882621, 160675021</t>
  </si>
  <si>
    <t>1921, 2021, 2121, 2421, 2821, 2921</t>
  </si>
  <si>
    <t>2021-02-16 12:15:00</t>
  </si>
  <si>
    <t>VIATICOS Y GASTOS COMISION FUNCIONARIOS CUMARIBO</t>
  </si>
  <si>
    <t>3821, 3921, 4021, 4121, 6521, 6621, 6721, 6821, 6921, 7021, 7121, 7221, 7321, 7421, 7521, 14021, 14121, 14221, 16621, 16721, 16821, 21721, 21821, 21921, 22021, 24921, 25021, 25121, 25221, 25321, 25421, 25521, 25621, 27821, 27921, 28021, 28721, 28821, 28921, 29021, 29121, 29321, 31421, 31521, 31621, 31721, 32221, 32321, 32421, 32521, 32621, 32721, 33621, 35321, 35421, 35521, 35621</t>
  </si>
  <si>
    <t>16621, 16721, 16821, 16921, 17621, 17721, 17821, 17921, 18021, 18121, 18221, 18321, 18421, 18521, 18621, 27921, 28021, 28121, 29121, 29221, 29321, 49121, 49221, 49321, 49421, 69621, 69721, 69821, 69921, 70021, 70121, 70221, 70321, 72621, 72721, 72821, 76321, 76421, 76521, 76621, 76721, 78221, 88721, 88821, 88921, 89021, 89921, 90021, 90121, 90221, 90321, 90421, 96521, 110321, 110421, 110521, 110621</t>
  </si>
  <si>
    <t>18521, 18621, 18721, 18821, 24221, 24321, 24421, 24521, 24621, 24721, 24821, 24921, 25021, 25121, 25221, 32821, 32921, 33021, 34321, 34421, 34721, 55221, 55321, 55421, 55521, 76721, 76821, 76921, 77021, 77121, 77221, 77321, 77421, 80521, 80621, 80721, 83821, 83921, 84021, 84121, 84221, 85021, 96021, 96121, 96221, 96321, 96921, 97021, 97121, 97221, 97321, 97421, 102721, 116321, 116421, 116521, 116621</t>
  </si>
  <si>
    <t>27289521, 27292021, 27295621, 27298221, 37613621, 37619321, 37622921, 37659821, 37661821, 37670221, 37675821, 37679121, 37683721, 37694121, 37722521, 50856621, 50860121, 50865521, 56899121, 56901421, 56906221, 90449021, 90468821, 90471321, 90476421, 129024521, 129025121, 129027021, 129035421, 129037921, 129039721, 129042121, 129044421, 137807121, 137847421, 137848821, 144868021, 144877821, 144880221, 144882721, 144885021, 146235021, 168563821, 168567421, 168568221, 168574821, 171263921, 171265921, 171268921, 171273521, 171275921, 171277221, 180031921, 207583421, 207586721, 207589721, 207593521</t>
  </si>
  <si>
    <t>321, 421, 521, 621, 721, 821, 1621, 2221, 2321, 2521</t>
  </si>
  <si>
    <t>2021-02-16 15:19:00</t>
  </si>
  <si>
    <t>Prestación de servicios de apoyo logistico para adelantar el proceso de consulta previa resguardo SIKUANI y WIWI del municipio Cumaribo Vichada</t>
  </si>
  <si>
    <t>89721</t>
  </si>
  <si>
    <t>96821, 121421</t>
  </si>
  <si>
    <t>175966121, 213345421</t>
  </si>
  <si>
    <t>2021-03-02 13:49:00</t>
  </si>
  <si>
    <t>GASTO MANUTENCION CONTRATATISTAS AREA DE TIERRAS - ADQUISICIÓN DE BIENES Y SERVICIOS - SERVICIO DE INFORMACIÓN CATASTRAL - ACTUALIZACIÓN Y GESTIÓN CATASTRAL NACIONAL -  GASTOS MANUTENCION AREA DE TIERRAS</t>
  </si>
  <si>
    <t>9321, 12921, 13021, 17621</t>
  </si>
  <si>
    <t>26221, 27121, 27221, 29621</t>
  </si>
  <si>
    <t>31921, 32621, 34121, 34921</t>
  </si>
  <si>
    <t>43867721, 50741121, 55076221, 59304921</t>
  </si>
  <si>
    <t>2021-03-23 00:00:00</t>
  </si>
  <si>
    <t>2021-03-23 10:18:00</t>
  </si>
  <si>
    <t>GASTOS MANUTENCION CONTRATISTA - PERITO AVALUADOR</t>
  </si>
  <si>
    <t>18221, 22221, 27421, 29821</t>
  </si>
  <si>
    <t>32521, 55921, 71421, 85421</t>
  </si>
  <si>
    <t>41921, 63821, 79821, 93321</t>
  </si>
  <si>
    <t>65724921, 100813221, 134100221, 159053321</t>
  </si>
  <si>
    <t>2021-05-07 00:00:00</t>
  </si>
  <si>
    <t>2021-05-07 11:33:00</t>
  </si>
  <si>
    <t>VIATICOS Y GASTOS MUNICIPIO DE CUMARIBO (CIERRE CONSULTA PREVIA)</t>
  </si>
  <si>
    <t>28521, 37021</t>
  </si>
  <si>
    <t>76021, 118321</t>
  </si>
  <si>
    <t>83521, 123921</t>
  </si>
  <si>
    <t>143729221, 215229121</t>
  </si>
  <si>
    <t>2021-05-13 10:33:00</t>
  </si>
  <si>
    <t>MANTENIMIENTO PREVENTIVO, CORRECTIVO Y SUMINISTRO E INSTALACION DE REPUESTOS DE LOS VEHICULOS DE LA TERRITORIAL META</t>
  </si>
  <si>
    <t>2021-05-20 16:36:00</t>
  </si>
  <si>
    <t>Prestación de servicios personales para desarrollar actividades de reconocimiento predial en el proceso de actualización catastral del municipio de Villavicencio- Meta</t>
  </si>
  <si>
    <t>25721, 25821, 25921, 26021, 26321, 26421, 26621, 27521, 31021</t>
  </si>
  <si>
    <t>83021, 83121, 83221, 83321, 83421, 84121, 84321, 84821, 103521</t>
  </si>
  <si>
    <t>90921, 91021, 91121, 91221, 91321, 92021, 92221, 92821, 106421, 106921, 107221, 111221, 111721, 112721, 112821, 113421, 126321, 126421</t>
  </si>
  <si>
    <t>152755921, 152758721, 152764421, 152769521, 152776721, 152920721, 152938921, 153050121, 180938621, 180977021, 180991121, 182540721, 182590621, 189516421, 189543221, 189545521, 219428821, 219429921</t>
  </si>
  <si>
    <t>2021-05-20 16:42:00</t>
  </si>
  <si>
    <t>"Prestación de servicios técnicos como lider de reconocimiento predial en el proceso de actualización catastral en el municipio de villavicencio- meta
"</t>
  </si>
  <si>
    <t>26221, 29221</t>
  </si>
  <si>
    <t>80121, 114821</t>
  </si>
  <si>
    <t>88421, 104821, 121321, 123221</t>
  </si>
  <si>
    <t>150528621, 180907921, 212735421, 213610021</t>
  </si>
  <si>
    <t>2021-05-20 16:46:00</t>
  </si>
  <si>
    <t>"Prestación de servicios para realizar la edición, depuración y consolidación de los productos
cartográficos para el componente geográfico del proceso de actualización catastral del municipio de Villavicencio- Meta
"</t>
  </si>
  <si>
    <t>86521</t>
  </si>
  <si>
    <t>94421, 112121</t>
  </si>
  <si>
    <t>163405321, 189566721</t>
  </si>
  <si>
    <t>2021-05-20 16:50:00</t>
  </si>
  <si>
    <t>Prestación de servicios de soporte a la gestión desarrollada en el proceso de actualización catastral del municipio de villavicencio- meta</t>
  </si>
  <si>
    <t>27621, 28321</t>
  </si>
  <si>
    <t>75121, 75921</t>
  </si>
  <si>
    <t>82621, 83421, 100521, 111121, 118121, 118721</t>
  </si>
  <si>
    <t>143457521, 143533921, 175946221, 182536421, 211975321, 212032321</t>
  </si>
  <si>
    <t>2021-06-28 15:29:00</t>
  </si>
  <si>
    <t>PRESTACION DE SERVICIOS PERSONALES PARA EFECTUAR LABORES DE RECONOCIMIENTO PREDIAL EN EL PROCESO DE ACTUALIZACION CATASTRAL DEL MUNICIPIO DE VILLAVICENCIO-META</t>
  </si>
  <si>
    <t>30221, 30721, 32121</t>
  </si>
  <si>
    <t>100821, 103621, 108021</t>
  </si>
  <si>
    <t>111321, 112021, 115121, 127121</t>
  </si>
  <si>
    <t>182543821, 189569021, 200117321, 219418621</t>
  </si>
  <si>
    <t>2021-06-28 15:33:00</t>
  </si>
  <si>
    <t>PRESTACION DE SERVICIOS PERSONALES PARA EFECTUAR LABORES DE APOYO OPERATIVO DEL  PROCESO DE ACTUALIZACION CATASTRAL DEL MUNICIPIO DE VILLAVICENCIO-META</t>
  </si>
  <si>
    <t>94921</t>
  </si>
  <si>
    <t>101321, 127521</t>
  </si>
  <si>
    <t>177950721, 219386921</t>
  </si>
  <si>
    <t>2021-06-28 15:38:00</t>
  </si>
  <si>
    <t>PRESTACION DE SERVICIOS PROFESIONALES  PARA EJECUTAR LA DEPURACION Y ESTUDIO DE LA INFORMACION REGISTRAL EN LAS BASES CATASTRALES, PARA LOS   PROCESO DE ACTUALIZACION CATASTRAL DEL MUNICIPIO DE VILLAVICENCIO-META</t>
  </si>
  <si>
    <t>110921</t>
  </si>
  <si>
    <t>116821</t>
  </si>
  <si>
    <t>212091921</t>
  </si>
  <si>
    <t>2021-06-28 15:43:00</t>
  </si>
  <si>
    <t>PRESTACION DE SERVICIOS PERSONALES COMO TECNICO OPERATIVO EN EL PROCESO DE DE ACTUALIZACION CATASTRAL DEL MUNICIPIO DE VILLAVICENCIO-META</t>
  </si>
  <si>
    <t>2021-06-28 15:49:00</t>
  </si>
  <si>
    <t>PRESTACION DE SERVICIOS DE APOYO PARA EFECTUAR ACTIVIDADES EN EL PROCESO DE ACTUALIZACION  CATASTRAL DEL MUNICIPIO DE VILLAVICENCIO-META</t>
  </si>
  <si>
    <t>104221</t>
  </si>
  <si>
    <t>111921, 118621</t>
  </si>
  <si>
    <t>182596721, 211979221</t>
  </si>
  <si>
    <t>2021-06-28 15:53:00</t>
  </si>
  <si>
    <t>PRESTACION DE SERVICIOS PERSONALES COMO TECNICO EN LIDER DE RECONOCIMIENTO PREDIAL PARA EL PROCESO DE DE ACTUALIZACION CATASTRAL DEL MUNICIPIO DE VILLAVICENCIO-META</t>
  </si>
  <si>
    <t>33521, 34121, 37421</t>
  </si>
  <si>
    <t>114721</t>
  </si>
  <si>
    <t>121221</t>
  </si>
  <si>
    <t>212736421</t>
  </si>
  <si>
    <t>2021-06-30 16:46:00</t>
  </si>
  <si>
    <t>PRESTACION DE SERVICIOS PERSONALES DE APOYO PARA REALIZAR ACTIVIDADES DENTRO DEL PROCESO DE ACTUALIZACION CATASTRAL DEL MUNICIPIO DE VILLAVICENCIO</t>
  </si>
  <si>
    <t>91121</t>
  </si>
  <si>
    <t>98121, 116921</t>
  </si>
  <si>
    <t>175968821, 212089921</t>
  </si>
  <si>
    <t>2021-07-30 09:17:00</t>
  </si>
  <si>
    <t>ADQUISICION DE TINTAS, TONER Y CABEZALES PARA LOS PLOTTER DE LA TERRITORIAL META</t>
  </si>
  <si>
    <t>2021-08-18 08:54:00</t>
  </si>
  <si>
    <t>Prestación de servicios profesionales para ejecutar actividades de socialización requeridas en el proceso de actualización catastral de Villavicencio- Meta.</t>
  </si>
  <si>
    <t>2021-08-18 08:55:00</t>
  </si>
  <si>
    <t>Prestación de servicios profesionales para elaborar el estudio y la depuración de la información registral en las bases catastrales, para los procesos de actualización catastral del municipio de Villavicencio- Meta.</t>
  </si>
  <si>
    <t>36021, 36121, 36321, 36421</t>
  </si>
  <si>
    <t>2021-08-18 08:56:00</t>
  </si>
  <si>
    <t>Prestación de servicios personales para cumplir actividades de apoyo dentro del proceso de actualización catastral del municipio de Villavicencio- Meta.</t>
  </si>
  <si>
    <t>35721, 35821, 36221, 36521, 36621, 36721, 36921, 37321</t>
  </si>
  <si>
    <t>2021-08-18 08:57:00</t>
  </si>
  <si>
    <t>Prestación de servicios personales para efectuar actividades de reconocimiento predial en el proceso de actualización catastral del municipio de Villavicencio- Meta.</t>
  </si>
  <si>
    <t>2021-08-20 12:23:00</t>
  </si>
  <si>
    <t>Prestación de servicios personales para realizar actividades de digitalización  y generación de productos resultantes del proceso de conservación catastral de la territorial Meta.</t>
  </si>
  <si>
    <t>2021-01-27 20:23:00</t>
  </si>
  <si>
    <t>Territorial Nariño</t>
  </si>
  <si>
    <t>CUMPLIMIENTO DEL CONTRATO FRIRMADO  ENTRE EL IG- ADC .
TIEN COMO OBJETO PRESTAR SERVICIO PUBLICO CATASTRAL EN LAS OPERACION TECNICA Y ADMINISTRATIVA PARA LA CONSERVACION CATASTRAL DE LAS ZONAS URBANAS DE LOS MUNICIPIOS DE PASTO, IPIALES Y TUMACO DEL</t>
  </si>
  <si>
    <t>2021-02-05 14:19:00</t>
  </si>
  <si>
    <t>Prestación de servicios personales para realizar actividades de reconocimiento predial dentro del proceso gestión catastral - conservación- en el marco de los proyectos que adelanta el Instituto en la Territorial Nariño.</t>
  </si>
  <si>
    <t>3721, 3821, 3921, 4021, 4121, 4221, 4321, 5321</t>
  </si>
  <si>
    <t>3221, 3921, 6821, 7421, 7621, 7721, 7921, 9921</t>
  </si>
  <si>
    <t>21421, 21521, 22021, 22221, 22321, 22521, 25821, 26821, 27221, 28021, 28121, 28221, 28321, 30921, 31821, 32021, 33721, 33821, 33921, 34321, 36221, 37321, 37421, 38221, 38421, 39121, 41621, 41821, 43221, 45921</t>
  </si>
  <si>
    <t>79146121, 79146321, 81803421, 81822021, 81822321, 81822521, 103852921, 104418221, 104427521, 112275521, 112278821, 112286221, 112287121, 122022221, 133190021, 133193721, 142026921, 142029821, 142031421, 144766621, 150664121, 162672421, 162680421, 165346221, 165350821, 173994121, 180927221, 182795721, 197248921, 216622621</t>
  </si>
  <si>
    <t>2021-02-05 14:43:00</t>
  </si>
  <si>
    <t>Prestación de servicios personales para realizar actividades de digitalización y generación de productos de la información catastral dentro del proceso gestión catastral -conservación- en el marco de los proyectos que adelanta el Instituto en la Terr</t>
  </si>
  <si>
    <t>14821, 20921, 27321, 31221, 36921, 42621</t>
  </si>
  <si>
    <t>50193821, 76466221, 105998621, 133169921, 162614221, 189716821</t>
  </si>
  <si>
    <t>2021-02-05 14:58:00</t>
  </si>
  <si>
    <t>Prestación de servicios personales para realizar actividades de apoyo operativo dentro del proceso gestión 
catastral -conservación- en el marco de los proyectos que adelanta el Instituto en la Territorial Nariño.</t>
  </si>
  <si>
    <t>4521, 4621, 4721, 4821</t>
  </si>
  <si>
    <t>7121, 7521, 8021, 9821</t>
  </si>
  <si>
    <t>21721, 22121, 22621, 25721, 26421, 26621, 27721, 30821, 32321, 32621, 34121, 34221, 37921, 38621, 41221, 42121</t>
  </si>
  <si>
    <t>79146721, 81802721, 81803221, 103848721, 104410021, 104417121, 110515721, 122019121, 133197521, 133201421, 144742921, 144758721, 165344421, 166371921, 177996821, 187305621</t>
  </si>
  <si>
    <t>2021-02-05 15:15:00</t>
  </si>
  <si>
    <t>Prestación de servicios personales para realizar las actividades de asignación, control y verificación dentro del 
proceso gestión catastral - conservación- en el marco de los proyectos que adelanta el Instituto en la
 Territorial Nariño</t>
  </si>
  <si>
    <t>21621, 26721, 32421, 38121, 42821</t>
  </si>
  <si>
    <t>79146421, 104417521, 133198721, 165345621, 190567321</t>
  </si>
  <si>
    <t>2021-02-05 15:30:00</t>
  </si>
  <si>
    <t>Prestación de servicios personales para realizar actividades de apoyo operativo -tramite de mutaciones
dentro del proceso gestión catastral -conservación- en el marco de los proyectos que adelanta el Instituto
en la Territorial Nariño.</t>
  </si>
  <si>
    <t>14421, 20721, 26121, 31421, 36721</t>
  </si>
  <si>
    <t>50173521, 76465621, 104403421, 133176221, 152592921</t>
  </si>
  <si>
    <t>2021-02-05 16:49:00</t>
  </si>
  <si>
    <t>Prestación de servicios profesionales para apoyar a la Dirección Territorial Nariño en los requerimientos del 
trámite administrativo, judicial y el postfallo del proceso de restitución de tierras en el marco de la ley 1448 
de 2011 y la política int</t>
  </si>
  <si>
    <t>22821, 27821, 33521, 38821, 43521</t>
  </si>
  <si>
    <t>82796321, 110518921, 140972721, 169300321, 198654321</t>
  </si>
  <si>
    <t>2021-02-05 17:03:00</t>
  </si>
  <si>
    <t>Prestación de servicios personales para adelantar actividades de reconocimiento predial urbano y rural, en 
atención a los requerimientos administrativos y judiciales del proceso de restitución de tierras en la dirección 
territorial Nariño.</t>
  </si>
  <si>
    <t>5021, 5121</t>
  </si>
  <si>
    <t>7821, 8121</t>
  </si>
  <si>
    <t>22421, 22721, 27021, 27121, 32221, 32521, 32821, 37821, 38521, 42521, 42721</t>
  </si>
  <si>
    <t>81805021, 82795421, 104419521, 104423821, 133200221, 135155721, 165343721, 165717721, 189677121, 190563821</t>
  </si>
  <si>
    <t>2021-02-05 17:09:00</t>
  </si>
  <si>
    <t>Prestación de servicios personales para realizar actividades de digitalización y generación de productos de la
 información catastral dentro del proceso gestión catastral -conservación- en la Territorial Nariño.</t>
  </si>
  <si>
    <t>14021, 21021, 26021, 31321, 36821, 43121</t>
  </si>
  <si>
    <t>47794221, 76466721, 104403121, 133173721, 162590721, 192549321</t>
  </si>
  <si>
    <t>2021-02-05 17:13:00</t>
  </si>
  <si>
    <t>Prestación de servicios personales para realizar actividades de reconocimiento predial urbano y rural para la 
atención de trámites de los Departamentos de Nariño y Putumayo dentro del proceso de gestión catastral-
 conservación -en la Territorial Na</t>
  </si>
  <si>
    <t>2421, 2521, 2621</t>
  </si>
  <si>
    <t>5121, 5421, 5521</t>
  </si>
  <si>
    <t>14721, 15121, 15221, 21821, 21921, 25921, 28921, 29021, 32121, 33621, 38021, 38921, 42021, 43721, 44321</t>
  </si>
  <si>
    <t>50162521, 55426121, 55427321, 81802121, 81821921, 103859421, 116013421, 116015921, 133195521, 140985521, 165345121, 171888821, 187305521, 200122421, 207432321</t>
  </si>
  <si>
    <t>2021-02-05 17:20:00</t>
  </si>
  <si>
    <t>Prestación de servicios personales para realizar actividades de apoyo operativo en el proceso de gestión 
catastral-conservación- en la Dirección Territorial Nariño</t>
  </si>
  <si>
    <t>1721, 1821, 1921, 2021</t>
  </si>
  <si>
    <t>4621, 4721, 4921, 5021</t>
  </si>
  <si>
    <t>14221, 14321, 14521, 14621, 20821, 21121, 21221, 21321, 26221, 26321, 26521, 26921, 31521, 31621, 31721, 31921, 37021, 37121, 37221, 37521, 42321, 42421, 42921, 43421, 46221, 46321, 46421, 46521</t>
  </si>
  <si>
    <t>50117921, 50122421, 50149021, 50151021, 76465921, 76467421, 76467921, 76468221, 104404121, 104404521, 104415421, 104419021, 133177621, 133182821, 133185121, 133191621, 162626921, 162661221, 162666321, 162686121, 189652521, 189667721, 190569721, 198653421, 227343821, 227362821, 227369221, 227378321</t>
  </si>
  <si>
    <t>2021-02-05 17:29:00</t>
  </si>
  <si>
    <t>Viaticos y gastos de comision conservacion catastral</t>
  </si>
  <si>
    <t>2221, 5221, 5521, 5621, 5721, 5821, 6221, 7021, 7121, 8221, 9021, 9421, 9521, 9721, 10621, 10721, 10821, 10921, 11021, 11521, 11621, 11721, 11821, 11921, 12521, 13021, 13221, 13621, 13721</t>
  </si>
  <si>
    <t>1621, 3821, 4021, 4121, 4521, 5221, 5921, 8321, 8421, 9621, 13121, 14721, 15121, 16821, 18621, 18721, 18921, 19021, 19121, 23121, 23221, 23321, 23421, 23521, 25921, 27121, 27521, 28921, 29421</t>
  </si>
  <si>
    <t>6221, 13621, 13721, 13821, 14121, 14921, 15521, 22921, 23021, 25521, 28721, 30621, 31021, 32721, 36021, 36121, 36321, 36421, 36521, 39221, 39321, 39421, 39521, 39621, 43021, 44121, 44521, 46021</t>
  </si>
  <si>
    <t>30744621, 47729321, 47776121, 47780021, 50076121, 50197621, 62842021, 84421021, 84530921, 92704821, 112283121, 122002221, 122025621, 133210421, 150399821, 150407621, 152511421, 152532721, 152549121, 176164221, 176167221, 176188821, 176191521, 176195321, 192546721, 207421221, 214545921, 219826721</t>
  </si>
  <si>
    <t>121, 521, 621, 821, 921, 1021, 1121</t>
  </si>
  <si>
    <t>2021-02-05 17:35:00</t>
  </si>
  <si>
    <t>Prestación de servicios profesionales para realizar el control de calidad a los informes de avalúos comerciales, 
así como realizar avalúos a bienes inmuebles urbanos y rurales en todo el país.</t>
  </si>
  <si>
    <t>25421, 28421, 36621, 41521, 44421</t>
  </si>
  <si>
    <t>92703821, 112287721, 152579321, 180924521, 214541321</t>
  </si>
  <si>
    <t>2021-02-05 17:39:00</t>
  </si>
  <si>
    <t>Prestación de servicios profesionales para realizar avalúos comerciales, a nivel nacional
 de los bienes urbanos y rurales.</t>
  </si>
  <si>
    <t>6721, 6821, 6921</t>
  </si>
  <si>
    <t>2021-02-05 17:43:00</t>
  </si>
  <si>
    <t>Viaticos y gastos de comision Profesional Mercado inmobiliario</t>
  </si>
  <si>
    <t>8821, 8921</t>
  </si>
  <si>
    <t>12921, 13021</t>
  </si>
  <si>
    <t>28521, 28621</t>
  </si>
  <si>
    <t>112282421, 112288621</t>
  </si>
  <si>
    <t>2021-04-22 00:00:00</t>
  </si>
  <si>
    <t>2021-04-22 21:05:00</t>
  </si>
  <si>
    <t>Prestación de servicios personales  para el seguimiento a las solicitudes realizadas en el marco de la política integral de reparación a víctimas la Territorial Nariño-Atender las solicitudes en materia de Política de Restitución de Tierras y Ley de</t>
  </si>
  <si>
    <t>27921, 32921, 38321, 43821</t>
  </si>
  <si>
    <t>112272721, 135157121, 165347821, 204411921</t>
  </si>
  <si>
    <t>2021-05-15 00:00:00</t>
  </si>
  <si>
    <t>2021-05-15 21:54:00</t>
  </si>
  <si>
    <t>Viaticos de comision para el personal de tierras   para apoyar a la Dirección Territorial Nariño en
 los requerimientos del trámite 
administrativo, judicial y el postfallo del proceso de restitución de tierras en el marco de la ley 1448 de 2011</t>
  </si>
  <si>
    <t>2021-06-08 18:23:00</t>
  </si>
  <si>
    <t>Mantenimiento preventivo, correctivo, suministro e instalación de repuestos del vehículo de la dirección territorial Nariño</t>
  </si>
  <si>
    <t>2021-07-14 08:40:00</t>
  </si>
  <si>
    <t>FORTALECIMIENTO INFRAESTRUCTURA
VERIFICACION SERVIVIO DE EXTERMINACION O FUMIGACION</t>
  </si>
  <si>
    <t>2021-02-10 13:41:00</t>
  </si>
  <si>
    <t>Territorial Norte de Santander</t>
  </si>
  <si>
    <t>PRESTACIÓN DE SERVICIOS PERSONALES PARA REALIZAR ACTIVIDADES DE RECONOCIMIENTO PREDIAL URBANO Y RURAL PARA LA ATENCIÓN DE TRÁMITES EN LOS PROCESOS CATASTRALES DE LA TERRITORIAL NORTE DE SANTANDER.</t>
  </si>
  <si>
    <t>15921, 16021, 17321, 17421, 22621, 22921, 26321, 26421, 30421, 30521, 34321, 34421</t>
  </si>
  <si>
    <t>73695321, 73703821, 87832721, 87835021, 121173921, 121574521, 145183921, 145185021, 177787521, 177789621, 212697821, 212699121</t>
  </si>
  <si>
    <t>2021-02-10 13:44:00</t>
  </si>
  <si>
    <t>PRESTACIÓN DE SERVICIOS PROFESIONALES PARA GESTIONAR DESDE EL COMPONENTE JURÍDICO LAS ACTIVIDADES DE LOS PROCESOS CATASTRALES EN LA TERRITORIAL NORTE DE SANTANDER.</t>
  </si>
  <si>
    <t>17521, 22321, 26121, 31521, 37521</t>
  </si>
  <si>
    <t>87867121, 121162721, 145176921, 178017821, 213712421</t>
  </si>
  <si>
    <t>2021-02-10 13:49:00</t>
  </si>
  <si>
    <t>PRESTACIÓN DE SERVICIOS PERSONALES PARA REALIZAR ACTIVIDADES DE APOYO OPERATIVO EN LOS PROCESOS CATASTRALES DE CONSERVACIÓN EN LA TERRITORIAL NORTE DE SANTANDER.</t>
  </si>
  <si>
    <t>2021, 2121</t>
  </si>
  <si>
    <t>4021, 4121</t>
  </si>
  <si>
    <t>16221, 16321, 17121, 17221, 22121, 22221, 23821, 25521, 30221, 30321, 34121, 34221</t>
  </si>
  <si>
    <t>73745221, 73754721, 87819121, 87828521, 121157921, 121160821, 145121821, 145139221, 177769721, 177781121, 212693921, 212695621</t>
  </si>
  <si>
    <t>2021-02-10 13:53:00</t>
  </si>
  <si>
    <t>PRESTACIÓN DE SERVICIOS PERSONALES PARA REALIZAR ACTIVIDADES DE DIGITALIZACIÓN Y GENERACIÓN DE PRODUCTOS DE LA INFORMACIÓN CATASTRAL EN LA TERRITORIAL NORTE DE SANTANDER.</t>
  </si>
  <si>
    <t>16121, 17621, 22421, 26221, 31421, 34721</t>
  </si>
  <si>
    <t>73733321, 87847621, 121168821, 145180721, 178015321, 212707421</t>
  </si>
  <si>
    <t>2021-02-10 13:57:00</t>
  </si>
  <si>
    <t>PRESTACIÓN DE PROFESIONALES PARA REALIZAR ACTIVIDADES DE APOYO Y SOPORTE A LA GESTIÓN DE SISTEMAS Y TELECOMUNICACIONES DE LA TERRITORIAL NORTE DE SANTANDER</t>
  </si>
  <si>
    <t>17021, 17921, 22521, 23921, 31221, 37421</t>
  </si>
  <si>
    <t>84594621, 88303821, 121171421, 145129521, 177973621, 213708421</t>
  </si>
  <si>
    <t>2021-02-10 14:01:00</t>
  </si>
  <si>
    <t>PRESTACIÓN DE SERVICIOS PERSONALES PARA REALIZAR ACTIVIDADES DE APOYO OPERATIVO A LA GESTIÓN DE LOS REQUERIMIENTOS ENMARCADOS DENTRO DE LA POLITICA DE ATENCIÓN Y REPARACIÓN  INTEGRAL A LAS VÍCTIMAS, RESTITUCIÓN DE TIERRAS Y LOS PROCESOS DE REGULACIÓN</t>
  </si>
  <si>
    <t>16821, 17721, 22021, 25421, 30821, 34521</t>
  </si>
  <si>
    <t>79730921, 87878921, 121154821, 145132521, 177802821, 212701021</t>
  </si>
  <si>
    <t>2021-02-16 20:40:00</t>
  </si>
  <si>
    <t>VIÁTICOS PROCESO DE CONSERVACIÓN.</t>
  </si>
  <si>
    <t>1921, 3421, 3521, 7721, 7821, 7921, 8021, 8521, 10221, 10721, 10821, 10921, 11421, 11521</t>
  </si>
  <si>
    <t>1521, 3021, 3121, 11821, 11921, 12021, 12121, 12621, 12821, 17521, 17621, 17721, 22021, 22121</t>
  </si>
  <si>
    <t>10021, 11121, 11221, 27321, 27421, 27521, 27621, 28121, 28321, 33221, 33321, 33421, 38421, 38521</t>
  </si>
  <si>
    <t>41871821, 58698821, 58701221, 161847221, 165415121, 165415821, 165422421, 171048621, 175077021, 193393321, 193398821, 193404921, 226032021, 226038221, 226085121</t>
  </si>
  <si>
    <t>2021-02-16 20:45:00</t>
  </si>
  <si>
    <t>VIÁTICOS PROCESO POLÍTICA DE TIERRAS Y LEY DE VÍCTIMAS.</t>
  </si>
  <si>
    <t>1621, 1721, 2721, 2821, 4021, 11821</t>
  </si>
  <si>
    <t>1221, 1421, 1921, 2021, 3221, 22221</t>
  </si>
  <si>
    <t>9821, 9921, 10421, 10521, 15621, 38621</t>
  </si>
  <si>
    <t>34325521, 41867321, 47269421, 47276321, 62621121, 226043621</t>
  </si>
  <si>
    <t>121, 221, 421</t>
  </si>
  <si>
    <t>2021-03-08 15:06:00</t>
  </si>
  <si>
    <t>VIÁTICOS PROCESO DE AVALÚOS.</t>
  </si>
  <si>
    <t>3121, 3221, 4321, 4421, 4521, 6521, 8121, 8221</t>
  </si>
  <si>
    <t>2421, 2521, 4521, 4621, 4721, 8721, 12221, 12321</t>
  </si>
  <si>
    <t>10821, 10921, 16521, 16621, 16721, 23221, 27721, 27821</t>
  </si>
  <si>
    <t>54004921, 54007321, 76898321, 76900121, 76901721, 136601221, 166865921, 166866521</t>
  </si>
  <si>
    <t>321, 521, 621, 721, 821</t>
  </si>
  <si>
    <t>2021-04-21 13:07:00</t>
  </si>
  <si>
    <t>PRESTACIÓN DE SERVICIOS PERSONALES PARA LA REALIZACIÓN DE LOS PROCESOS ARCHIVÍSTICOS EN ARCHIVOS DE GESTIÓN Y ARCHIVO CENTRAL DE LA DIRECCIÓN TERRITORIAL NORTE DE SANTANDER, DE ACUERDO A LAS DIRECTRICES DE LA ENTIDAD Y LAS NORMAS DEL ARCHIVO GENERAL</t>
  </si>
  <si>
    <t>5521, 5621, 5721, 5821, 5921</t>
  </si>
  <si>
    <t>7221, 7321, 7421, 8321, 8421</t>
  </si>
  <si>
    <t>21721, 21821, 21921, 22721, 22821, 25621, 25721, 25821, 25921, 26021, 30621, 30721, 30921, 31021, 31121, 34621, 34821, 34921, 35721, 38321</t>
  </si>
  <si>
    <t>121141821, 121144121, 121150421, 121517621, 121521421, 145146021, 145165121, 145168921, 145172121, 145174421, 177792321, 177799621, 177822621, 177826921, 177829421, 212708721, 212710321, 212735321, 212871521, 219321621</t>
  </si>
  <si>
    <t>2021-06-30 08:56:00</t>
  </si>
  <si>
    <t>PRESTACIÓN DE SERVICIOS PERSONALES PARA REALIZAR ACTIVIDADES DE APOYO OPERATIVO EN EL MARCO DEL PROYECTO DE CONSERVACIÓN CATASTRAL DEL MUNICIPIO DE CHINÁCOTA</t>
  </si>
  <si>
    <t>8621, 8721, 8821, 8921, 9021, 9121</t>
  </si>
  <si>
    <t>14521, 14621, 14721, 14821, 14921, 15621</t>
  </si>
  <si>
    <t>31621, 31821, 31921, 32021, 32121, 32421, 35121, 35221, 35321, 35421, 35521, 35621</t>
  </si>
  <si>
    <t>178168321, 178174521, 178180221, 178184421, 178200421, 178258921, 212715421, 212717921, 212719821, 212720621, 212725221, 212733721</t>
  </si>
  <si>
    <t>PRESTACIÓN DE SERVICIOS PERSONALES PARA REALIZAR ACTIVIDADES DE RECONOCIMIENTO PREDIAL RURAL Y URBANO EN EL MARCO DEL PROYECTO DE CONSERVACIÓN CATASTRAL DEL MUNICIPIO DE CHINÁCOTA</t>
  </si>
  <si>
    <t>9221, 9321, 9421, 9521, 9621, 9721</t>
  </si>
  <si>
    <t>15021, 15121, 15721, 15821, 16021, 16921</t>
  </si>
  <si>
    <t>32221, 32321, 32521, 32621, 32821, 32921, 37621, 37721, 38021, 38121, 38221</t>
  </si>
  <si>
    <t>178217421, 178236221, 178278021, 178281921, 178287321, 189060121, 213715121, 213717421, 217716521, 217733821, 217753221</t>
  </si>
  <si>
    <t>PRESTACIÓN DE SERVICIOS PROFESIONALES PARA GESTIONAR DESDE EL COMPONENTE JURÍDICO LAS ACTIVIDADES DERIVADAS DEL PROYECTO DE CONSERVACIÓN CATASTRAL DEL MUNICIPIO DE CHINÁCOTA</t>
  </si>
  <si>
    <t>32721, 37921</t>
  </si>
  <si>
    <t>178285121, 214646321</t>
  </si>
  <si>
    <t>2021-06-30 08:59:00</t>
  </si>
  <si>
    <t>PRESTACIÓN DE SERVICIOS PERSONALES PARA REALIZAR ACTIVIDADES DE DIGITALIZACIÓN Y GENERACIÓN DE PRODUCTOS DE LA INFORMACIÓN CATASTRAL, EN EL MARCO DEL PROYECTO DE CONSERVACIÓN CATASTRAL DEL MUNICIPIO DE CHINÁCOTA</t>
  </si>
  <si>
    <t>31721, 35021</t>
  </si>
  <si>
    <t>178171821, 212714021</t>
  </si>
  <si>
    <t>2021-07-02 15:53:00</t>
  </si>
  <si>
    <t>SERVICIO DE MANTENIMIENTO PREVENTIVO Y CORRECTIVO DE LOS AIRES ACONDICIONADOS DE LA DIRECCIÓN TERRITORIAL NORTE DE SANTANDER</t>
  </si>
  <si>
    <t>2021-07-19 12:20:00</t>
  </si>
  <si>
    <t>BRINDAR APOYO A LA TERRITORIAL DEL CESAR, EN LOS PROCESOS ENMARCADOS EN LA RESOLUCIÓN CONJUNTA SNR No.1732 IGAC No.221 DEL 21 DE FEBRERO DEL 2018, RESOLUCIÓN CONJUNTA  SNR No.5204 IGAC 479 DEL 23 DE ABRIL DE 2019,DECRETO 148 DEL 4 DE FEBRERO DE 2020</t>
  </si>
  <si>
    <t>2021-08-19 09:19:00</t>
  </si>
  <si>
    <t>PRESTACION DE SERVICIOS PERSONALES PARA REALIZAR ACTIVIDADES DE DIGITALIZACIÓN Y GENERACIÓN DE PRODUCTOS DE LA INFORMACIÓN CATASTRAL, EN EL MARCO DE LOS PROYECTOS Y/O CONTRATOS QUE ADELANTE EL INSTITUTO A TRAVÉS DE LA TERRITORIAL NORTE DE SANTANDER.</t>
  </si>
  <si>
    <t>2021-01-28 10:13:00</t>
  </si>
  <si>
    <t>Territorial Quindío</t>
  </si>
  <si>
    <t>VIATICOS PROCESO DE AVALUOS</t>
  </si>
  <si>
    <t>2221, 4521, 6321, 6421</t>
  </si>
  <si>
    <t>1321, 5221, 8921, 9021</t>
  </si>
  <si>
    <t>8321, 18121, 23821, 23921</t>
  </si>
  <si>
    <t>53333721, 119099521, 179388721, 179422721</t>
  </si>
  <si>
    <t>2021-02-04 12:30:00</t>
  </si>
  <si>
    <t>PRESTACIÓN DE SERVICIOS PERSONALES PARA REALIZAR ACTIVIDADES DE RECONOCIMIENTO PREDIAL URBANO Y RURAL PARA LA ATENCIÓN DE TRÁMITES EN LOS PROCESOS CATASTRALES DE LA DIRECCIÓN TERRITORIAL QUINDÍO SEGÚN PAA APROBADO Y ASIGNACIÓN PRESUPUESTAL</t>
  </si>
  <si>
    <t>2621, 2721</t>
  </si>
  <si>
    <t>13021, 13121, 14121, 15521, 18421, 18521, 20821, 20921, 21621, 24021, 26821</t>
  </si>
  <si>
    <t>75366221, 75373621, 90253021, 91990221, 121105121, 122255921, 145920121, 145924121, 171671921, 181664321, 217596421</t>
  </si>
  <si>
    <t>2021-02-04 12:54:00</t>
  </si>
  <si>
    <t>PRESTACIÓN DE SERVICIOS PERSONALES PARA REALIZAR ACTIVIDADES DE  APOYO OPERATIVO EN LOS PROCESOS CATASTRALES EN LA DIRECCIÓN TERRITORIAL QUINDÍO SEGÚN PAA APROBADO Y ASIGNACIÓN PRESUPUESTAL</t>
  </si>
  <si>
    <t>2021, 2221, 2421</t>
  </si>
  <si>
    <t>12421, 12521, 12621, 12721, 12821, 12921, 13721, 13821, 13921, 16521, 17921, 18021, 19221, 19321, 21021, 21521, 22021, 22121, 23721, 25021, 25121, 25221</t>
  </si>
  <si>
    <t>75343621, 75351321, 75355521, 75359221, 75419621, 75425721, 87007621, 87012021, 87580721, 116032221, 116453221, 116461221, 144489721, 144491121, 147354021, 170109521, 176468321, 176469921, 178404821, 211491221, 213239921, 213776321</t>
  </si>
  <si>
    <t>2021-03-09 09:43:00</t>
  </si>
  <si>
    <t>VIATICOS PROCESO DE CONSERVACION</t>
  </si>
  <si>
    <t>3821, 3921, 4621, 4721, 6921</t>
  </si>
  <si>
    <t>4121, 4221, 5321, 5421, 9821</t>
  </si>
  <si>
    <t>15821, 15921, 18221, 18321, 24521</t>
  </si>
  <si>
    <t>107044221, 107054921, 119102021, 119104721, 191466021</t>
  </si>
  <si>
    <t>2021-04-16 09:30:00</t>
  </si>
  <si>
    <t>Prestación de servicios personales para la realización de los procesos archivísticos en archivos de gestión y archivo central de la Dirección Territorial Quindío, de acuerdo a las directrices de la entidad y las normas del Archivo General de la Nació</t>
  </si>
  <si>
    <t>18621, 21121, 22221, 24621</t>
  </si>
  <si>
    <t>123535021, 148078921, 176471821, 195227421</t>
  </si>
  <si>
    <t>2021-07-26 09:14:00</t>
  </si>
  <si>
    <t>VIATICOS DE CONSERVACION PROCESO DE TITULACION GENOVA LA TEBAIDA CONTRATO INTERAMDINISTRATIVO 845 MINVIENDA MEMORANDO 9688-IE-001</t>
  </si>
  <si>
    <t>6521, 6621, 6721, 6821</t>
  </si>
  <si>
    <t>9221, 9321, 9421, 9521</t>
  </si>
  <si>
    <t>24121, 24221, 24321, 24421</t>
  </si>
  <si>
    <t>183856021, 183859221, 183862021, 183864021</t>
  </si>
  <si>
    <t>2021-08-27 11:38:00</t>
  </si>
  <si>
    <t>PRESTACIÓN DE SERVICIOS PERSONALES PARA REALIZAR ACTIVIDADES DE DIGITALIZACIÓN DE INFORMACIÓN CARTOGRÁFICA Y CATASTRAL DENTRO DEL PROCESO DE CONSERVACIÓN Y TITULACIÓN DE LOS MUNICIPIOS DE GÉNOVA Y LA TEBAIDA EN LA TERRITORIAL QUINDÍO. SEGUN MEMORANDO</t>
  </si>
  <si>
    <t>2021-08-27 12:02:00</t>
  </si>
  <si>
    <t>PRESTACION DE SERVICIOS PARA DESARROLLAR ACTIVIDADES DE RECONOCIMIENTO PREDIAL URBANO Y RURAL EN LOS DIFERENTES TRAMITES DE LOS PROCESOS CATASTRALES DE LA DIRECCION TERRITORIAL QUINDIO SEGUN PAA AGOSTO APROBADO</t>
  </si>
  <si>
    <t>2021-01-27 11:13:00</t>
  </si>
  <si>
    <t>Territorial Risaralda</t>
  </si>
  <si>
    <t>PARA 4 CONTRATOS PROCESO DE CONSERVACION T.RISARALDA AÑO 2021</t>
  </si>
  <si>
    <t>2821, 2921, 3021, 3421, 12021</t>
  </si>
  <si>
    <t>8421, 8521, 9521, 12321, 24721</t>
  </si>
  <si>
    <t>22221, 22321, 23321, 26021, 26121, 26221, 29321, 29521, 29621, 29721, 30621, 30821, 34721, 34821, 34921, 35921, 39021, 39121, 40421, 40721, 43821, 44121, 44221, 44321, 44721</t>
  </si>
  <si>
    <t>78466321, 78470921, 83683321, 94291821, 94294621, 94297421, 118163521, 118797921, 118799421, 118800721, 130223621, 130227121, 151635521, 151644221, 151646021, 168829021, 183215421, 183219721, 192986021, 194099821, 217755421, 219384721, 219399321, 219407721, 227569821</t>
  </si>
  <si>
    <t>2021-01-27 11:37:00</t>
  </si>
  <si>
    <t>PARA VIATICOS FUNCIONARIOS T. RISARALDA PROCESO DE CONSERVACION AÑO 2021</t>
  </si>
  <si>
    <t>1221, 1321, 1621, 1721, 1821, 2221, 2321, 2421, 2521, 2621, 2721, 3621, 3721, 3821, 3921, 4321, 4421, 4521, 4621, 4721, 4821, 4921, 5021, 5121, 5221, 5321, 7021, 7321, 7421, 7521, 7621, 7921, 8421, 9421, 9521, 9721, 9821, 10121, 10221, 10321, 10421, 10721, 10821, 10921, 11021</t>
  </si>
  <si>
    <t>1121, 1221, 1321, 1421, 1521, 2121, 2221, 2321, 3421, 3521, 3621, 3721, 3821, 3921, 4121, 4521, 4621, 4721, 4821, 4921, 5021, 5121, 5221, 5321, 5421, 5521, 8621, 9121, 9221, 9321, 9421, 9621, 10921, 13421, 13521, 13621, 13721, 14621, 14721, 14821, 14921, 15621, 15721, 15821, 15921</t>
  </si>
  <si>
    <t>6621, 6721, 6821, 6921, 7021, 7421, 7521, 7621, 13621, 13721, 13821, 13921, 14021, 14121, 14221, 14521, 14621, 14721, 14821, 14921, 15021, 15121, 15221, 15321, 15421, 15521, 22421, 22821, 22921, 23021, 23121, 25121, 26321, 30221, 30321, 30421, 30521, 31021, 31121, 31221, 31321, 31621, 31721, 31821, 31921</t>
  </si>
  <si>
    <t>15202121, 15210121, 16909121, 16911221, 16913521, 27654521, 27659221, 27661121, 42413621, 42415621, 42419021, 42430821, 42433721, 42442621, 42610621, 45373421, 45374621, 45376221, 45377521, 45378621, 45386021, 45386921, 45387821, 45388721, 45395921, 45397421, 80873621, 83363521, 83364921, 83367121, 83368721, 87835121, 101944121, 128999321, 129000821, 129001721, 129002621, 135147821, 135158421, 135166021, 135175221, 142871421, 142874021, 142878521, 142884821</t>
  </si>
  <si>
    <t>2021-01-27 11:40:00</t>
  </si>
  <si>
    <t>PARA CONTRATOS POLITICA DE TIERRAS T. RISARALDA AÑO 2021</t>
  </si>
  <si>
    <t>22521, 26721, 30721, 35721, 40521, 44621</t>
  </si>
  <si>
    <t>83347521, 105179921, 130225621, 159689821, 192989021, 227559321</t>
  </si>
  <si>
    <t>2021-01-27 11:42:00</t>
  </si>
  <si>
    <t>VIATICOS FUNCIONARIOS POLITICA DE TIERRAS T. RISARALDA AÑO 2021</t>
  </si>
  <si>
    <t>2021-01-27 11:44:00</t>
  </si>
  <si>
    <t>PARA CONTRATOS PERITOS AVALUADORES T. RISARALDA AÑO 2021</t>
  </si>
  <si>
    <t>148178821</t>
  </si>
  <si>
    <t>2021-01-27 11:47:00</t>
  </si>
  <si>
    <t>PARA VIATICOS FUNCIONARIOS REALIZAR AVALUOS T. RISARALDA AÑO 2021</t>
  </si>
  <si>
    <t>2021-03-18 00:00:00</t>
  </si>
  <si>
    <t>2021-03-18 10:00:00</t>
  </si>
  <si>
    <t>CONTRATO PRESTACION DE SERVICIOS GESTION DOCUMENTAL</t>
  </si>
  <si>
    <t>7721, 7821</t>
  </si>
  <si>
    <t>12221, 12421</t>
  </si>
  <si>
    <t>29221, 29421, 34121, 34221, 35621, 38721, 43921</t>
  </si>
  <si>
    <t>118157121, 118166421, 147242921, 147245321, 159669021, 179833921, 217763421</t>
  </si>
  <si>
    <t>2021-04-21 09:33:00</t>
  </si>
  <si>
    <t>VIATICOS Y GASTOS CONSERVACION T.RISARALDA</t>
  </si>
  <si>
    <t>12221, 12321, 14321, 14421, 14521, 15121, 15221, 15321</t>
  </si>
  <si>
    <t>18321, 18421, 21921, 22121, 22221, 23221, 23321, 23421</t>
  </si>
  <si>
    <t>36021, 36121, 40621, 40821, 40921, 41521, 41621, 41721</t>
  </si>
  <si>
    <t>168834121, 168842921, 194095921, 197457721, 197460821, 211167121, 211168421, 211170121</t>
  </si>
  <si>
    <t>2021-07-26 10:01:00</t>
  </si>
  <si>
    <t>PARA CONTRATOS PROCESO DE CONSERVACION</t>
  </si>
  <si>
    <t>2021-07-28 00:00:00</t>
  </si>
  <si>
    <t>2021-07-28 11:31:00</t>
  </si>
  <si>
    <t>PARA VIATICOS PROCESO DE TITULACION FUNCIONARIOS T. RISARALDA</t>
  </si>
  <si>
    <t>15821, 15921, 16021, 16121, 16221, 16321</t>
  </si>
  <si>
    <t>219369021</t>
  </si>
  <si>
    <t>2021-07-28 11:34:00</t>
  </si>
  <si>
    <t>PARA COMPRA SCANER PROCESO DE TITULACION</t>
  </si>
  <si>
    <t>2021-07-28 14:30:00</t>
  </si>
  <si>
    <t>VIATICOS Y GASTOS COMISIONES</t>
  </si>
  <si>
    <t>13221, 13321, 13421, 13521, 13621, 13721, 13821</t>
  </si>
  <si>
    <t>20621, 20721, 20821, 20921, 21021, 21121, 21221</t>
  </si>
  <si>
    <t>39321, 39421, 39521, 39621, 39721, 39821, 39921</t>
  </si>
  <si>
    <t>184819321, 184830021, 184831721, 184834521, 184836221, 184837421, 184842421</t>
  </si>
  <si>
    <t>521, 621, 721, 821</t>
  </si>
  <si>
    <t>2021-08-13 00:00:00</t>
  </si>
  <si>
    <t>2021-08-13 17:42:00</t>
  </si>
  <si>
    <t>MANTENIMIENTO 3 VEHICULOS TERRITORIALES QUINDIO Y RISARALDA</t>
  </si>
  <si>
    <t>2021-01-12 11:12:00</t>
  </si>
  <si>
    <t>Territorial Santander</t>
  </si>
  <si>
    <t>ASIGN. PPTAL. GASTOS Y VIATICOS CONDUCTOR LUIS EDUARDO ARDILA</t>
  </si>
  <si>
    <t>2338021</t>
  </si>
  <si>
    <t>2021-02-04 12:33:00</t>
  </si>
  <si>
    <t>PRESTACIÓN DE SERVICIOS PERSONALES PARA ADELANTAR ACTIVIDADES DE RECONOCIMIENTO PREDIAL URBANO Y RURAL  PARA LA ATENCIÓN DE TRAMITES EN LOS PROCESOS CATASTRALES DE LA DIRECCIÓN TERRITORIAL SANTANDER</t>
  </si>
  <si>
    <t>7721, 8821, 15221</t>
  </si>
  <si>
    <t>14921, 15421, 29421</t>
  </si>
  <si>
    <t>33521, 33921, 39321, 39521, 44021, 44221, 49021, 49721, 49821, 52321, 52621, 53021</t>
  </si>
  <si>
    <t>91177721, 99143721, 118154621, 123416621, 147311221, 147316721, 178106821, 179984121, 179990321, 214765221, 214773321, 219564121</t>
  </si>
  <si>
    <t>2021-02-04 12:35:00</t>
  </si>
  <si>
    <t>PRESTACIÓN DE SERVICIOS PERSONALES PARA REALIZAR LAS ACTIVIDADES DE APOYO Y VERIFICACIÓN A LOS TRAMITES CATASTRALES EN LA DIRECCIÓN TERRITORIAL SANTANDER</t>
  </si>
  <si>
    <t>27421, 30821</t>
  </si>
  <si>
    <t>67558621, 88022121</t>
  </si>
  <si>
    <t>2021-02-04 12:36:00</t>
  </si>
  <si>
    <t>PRESTACIÓN DE SERVICIOS PERSONALES PARA REALIZAR ACTIVIDADES DE APOYO EN OFICINA EN LA DIRECCIÓN TERRITORIAL SANTANDER</t>
  </si>
  <si>
    <t>27521, 31421, 39221, 44421, 48721</t>
  </si>
  <si>
    <t>67560821, 98499521, 118145621, 147320021, 178086821</t>
  </si>
  <si>
    <t>2021-02-04 12:38:00</t>
  </si>
  <si>
    <t>PRESTACIÓN DE SERVICIOS PERSONALES COMO TÉCNICO DE APOYO A LA GESTIÓN DESARROLLADA EN PROCESOS CATASTRALES DE LA DIRECCIÓN TERRITORIAL SANTANDER</t>
  </si>
  <si>
    <t>17921, 27721, 30921, 38621, 42021, 49421, 52821</t>
  </si>
  <si>
    <t>46083621, 67567121, 88023321, 117390921, 147237821, 179971021, 214933921</t>
  </si>
  <si>
    <t>2021-02-04 12:39:00</t>
  </si>
  <si>
    <t>PRESTACIÓN DE SERVICIOS PERSONALES COMO TÉCNICO DE APOYO PARA REALIZAR LAS ACTIVIDADES DE APOYO EN EL PROCESO DE CONSERVACIÓN CATASTRAL EN LA DIRECCIÓN TERRITORIAL SANTANDER</t>
  </si>
  <si>
    <t>17821, 27921, 30721, 38521, 41921</t>
  </si>
  <si>
    <t>46077121, 67571821, 88020721, 117388321, 147229321</t>
  </si>
  <si>
    <t>2021-02-04 12:40:00</t>
  </si>
  <si>
    <t>PRESTACIÓN DE SERVICIOS PERSONALES PARA REALIZAR ACTIVIDADES DE DIGITALIZACIÓN Y GENERACIÓN DE PRODUCTOS DE LA INFORMACIÓN CATASTRAL EN LA DIRECCIÓN TERRITORIAL SANTANDER</t>
  </si>
  <si>
    <t>39721, 44821, 49521, 52221</t>
  </si>
  <si>
    <t>123445021, 147246321, 179973521, 214763321</t>
  </si>
  <si>
    <t>2021-02-04 12:43:00</t>
  </si>
  <si>
    <t>PRESTACIÓN DE SERVICIOS PERSONALES PARA ADELANTAR ACTIVIDADES DE RECONOCIMIENTO PREDIAL URBANO Y RURAL EN ATENCIÓN A LOS REQUERIMIENTOS ADMINISTRATIVOS Y JUDICIALES DEL PROCESO DE RESTITUCIÓN DE TIERRAS EN LA DIRECCIÓN TERRITORIAL SANTANDER.</t>
  </si>
  <si>
    <t>49221, 52721</t>
  </si>
  <si>
    <t>179965521, 214775021</t>
  </si>
  <si>
    <t>2021-02-04 12:45:00</t>
  </si>
  <si>
    <t>PRESTACIÓN DE SERVICIOS PERSONALES PARA REALIZAR ACTIVIDADES DE APOYO OPERATIVO EN LOS PROCESOS CATASTRALES EN LA DIRECCIÓN TERRITORIAL SANTANDER</t>
  </si>
  <si>
    <t>3121, 4821, 4921</t>
  </si>
  <si>
    <t>4821, 9621, 9821</t>
  </si>
  <si>
    <t>17721, 27621, 27821, 28021, 31021, 31121, 31221, 38721, 38921, 39021, 39121, 44521, 44621, 44721, 45521, 48821, 49321, 49621, 52121, 52421, 52521</t>
  </si>
  <si>
    <t>46074921, 67563321, 67569421, 67574721, 88024521, 88033821, 88039621, 117393721, 118124521, 118126921, 147242121, 147244421, 147321521, 159448421, 178091221, 179968521, 179975921, 214761721, 214768121, 214770421</t>
  </si>
  <si>
    <t>2021-02-04 12:46:00</t>
  </si>
  <si>
    <t>PRESTACIÓN DE SERVICIOS PROFESIONALES PARA REALIZAR LAS ACTIVIDADES DE PLANEACIÓN Y SEGUIMIENTO A LOS PROCESOS CATASTRALES DE LA DIRECCIÓN TERRITORIAL SANTANDER.</t>
  </si>
  <si>
    <t>7321, 7421</t>
  </si>
  <si>
    <t>33721, 38821, 45121, 48621, 55221</t>
  </si>
  <si>
    <t>92781221, 117396621, 152646821, 178079521, 223129821</t>
  </si>
  <si>
    <t>2021-02-04 12:47:00</t>
  </si>
  <si>
    <t>PRESTACIÓN DE SERVICIOS PROFESIONALES PARA REALIZAR AVALÚOS COMERCIALES, A NIVEL NACIONAL DE LOS BIENES URBANOS Y RURALES</t>
  </si>
  <si>
    <t>2021-02-15 15:43:00</t>
  </si>
  <si>
    <t>ASIGN. PPTAL. VIATICOS PARA PROYECTO DE AVALUOS</t>
  </si>
  <si>
    <t>3221, 3321, 3421, 6321, 6421, 7821, 7921, 8021, 11121</t>
  </si>
  <si>
    <t>4121, 4221, 4321, 8421, 8521, 11121, 11221, 11321, 16921</t>
  </si>
  <si>
    <t>17321, 17421, 17521, 20521, 20621, 28921, 29021, 29121, 34821</t>
  </si>
  <si>
    <t>36187021, 36189421, 36197721, 58676921, 58677221, 78506921, 78509221, 78511621, 104994721</t>
  </si>
  <si>
    <t>2021-02-23 11:52:00</t>
  </si>
  <si>
    <t>ASIGN. PPTAL. VIATICOS CONSERVACION 2021</t>
  </si>
  <si>
    <t>4121, 4221, 4321, 4421, 4521, 4621, 5221, 5321, 5421, 5521, 5621, 5721, 7021, 7121, 7221, 8121, 8221, 8321, 9321, 9421, 9521, 9621, 9721, 9821, 10521, 10621, 10721, 10821, 10921, 11021, 11421, 11521, 11621, 12121, 12221, 12321, 12421, 12521, 12621, 12721, 13021, 13221, 13321, 13421, 13921, 14021, 14121, 14621, 14721, 15321, 15421, 16521, 16621, 16721, 17321, 17421, 17521, 17621, 17721, 17821, 19021, 19121, 19221, 19321</t>
  </si>
  <si>
    <t>5121, 5221, 5321, 5721, 5821, 5921, 6721, 6821, 6921, 7021, 7121, 7221, 10621, 10721, 10821, 11821, 11921, 12021, 13221, 13321, 13421, 13521, 13621, 13721, 16321, 16421, 16521, 16621, 16721, 16821, 17221, 17321, 17421, 18921, 19021, 19121, 19221, 19321, 19421, 19521, 20521, 21521, 21621, 21721, 23021, 23121, 23221, 23821, 23921, 25421, 25521, 27821, 27921, 28021, 29521, 29621, 29721, 29821, 29921, 30421, 31921, 32221, 32321, 32421</t>
  </si>
  <si>
    <t>18021, 18121, 18221, 18321, 18421, 18521, 19321, 19421, 19521, 19621, 19721, 19821, 28421, 28521, 28621, 29221, 29321, 29421, 30121, 30221, 30321, 30421, 30521, 30621, 34321, 34421, 34521, 34621, 34721, 34921, 35221, 35321, 35421, 35921, 36021, 36121, 36221, 36321, 36421, 36521, 39421, 40021, 40121, 40221, 41021, 41121, 41221, 41721, 41821, 44921, 45021, 46421, 46521, 46621, 49921, 50021, 50121, 50221, 50321, 50421, 51321, 51621, 51721, 51821</t>
  </si>
  <si>
    <t>46090321, 46095221, 46096721, 48912021, 48912821, 48916221, 52172321, 52174621, 52176821, 52179021, 52182621, 52185121, 77059721, 77065821, 77067721, 79564721, 79567321, 79569121, 88012721, 88014021, 88015021, 88016021, 88017821, 88019021, 104966421, 104969721, 104972421, 104975021, 104977421, 105006521, 107858621, 107863021, 107865021, 113731921, 113733421, 113735621, 115801521, 115803121, 115804821, 115806421, 118096321, 127759221, 127763321, 127765421, 138703221, 138704421, 138713621, 143212021, 143213321, 151070421, 151071021, 176257421, 176259321, 176260721, 181751021, 181751821, 181753521, 181754321, 181755021, 192525021, 213225821, 213233121, 213238821</t>
  </si>
  <si>
    <t>221, 321, 621, 1221, 1321, 1421</t>
  </si>
  <si>
    <t>2021-04-15 14:34:00</t>
  </si>
  <si>
    <t>PRESTACIÓN DE SERVICIOS PERSONALES PARA REALIZAR ACTIVIDADES DE APOYO EN OFICINA Y TERRENO DENTRO DE LOS PROCESOS DE CONSERVACIÓN CATASTRAL EN LA DIRECCIÓN TERRITORIAL SANTANDER</t>
  </si>
  <si>
    <t>33621, 39621, 44321, 45421, 49121, 52921</t>
  </si>
  <si>
    <t>91667321, 123433421, 147318221, 159446421, 179963721, 214937621</t>
  </si>
  <si>
    <t>2021-04-15 14:36:00</t>
  </si>
  <si>
    <t>PRESTACIÓN DE SERVICIOS DE APOYO A LA GESTIÓN EN VENTANILLA PARA ATENCIÓN AL PÚBLICO EN LOS PROCESOS CATASTRALES DE LA DIRECCIÓN TERRITORIAL SANTANDER</t>
  </si>
  <si>
    <t>39821, 44121, 48921, 52021</t>
  </si>
  <si>
    <t>123453221, 147315021, 178093921, 214760121</t>
  </si>
  <si>
    <t>2021-06-21 14:36:00</t>
  </si>
  <si>
    <t>GASTOS DE VIAJE Y MANUTENCION PARA ADELANTAR ACTIVIDADES DE RECONOCIMIENTO PREDIAL URBANO Y RURAL EN ATENCIÓN A LOS REQUERIMIENTOS ADMINISTRATIVOS Y JUDICIALES DEL PROCESO DE RESTITUCIÓN DE TIERRAS EN LA DIRECCIÓN TERRITORIAL SANTANDER.</t>
  </si>
  <si>
    <t>227077621</t>
  </si>
  <si>
    <t>2021-07-14 09:48:00</t>
  </si>
  <si>
    <t>PRESTACIÓN DE SERVICIOS PERSONALES PARA  REALIZAR ACTIVIDADES DE RECONOCIMIENTO PREDIAL URBANO Y RURAL  EN EL TRAMITE DE MUTACIONES EN CAMPO Y OFICINA DENTRO DEL PROCESO DE CONSERVACIÓN CATASTRAL DE LA  DIRECCIÓN TERRITORIAL SANTANDER</t>
  </si>
  <si>
    <t>223128921</t>
  </si>
  <si>
    <t>2021-07-14 09:49:00</t>
  </si>
  <si>
    <t>PRESTACIÓN DE SERVICIOS PERSONALES PARA REALIZAR ACTIVIDADES DE APOYO CATASTRAL PARA OFICINA Y TERRENO URBANO Y RURAL EN EL PROCESO DE CONSERVACIÓN CATASTRAL EN LA DIRECCIÓN TERRITORIAL SANTANDER</t>
  </si>
  <si>
    <t>17021, 17121, 18521</t>
  </si>
  <si>
    <t>33721, 34021</t>
  </si>
  <si>
    <t>53121, 55121, 55321</t>
  </si>
  <si>
    <t>214941321, 225251021</t>
  </si>
  <si>
    <t>2021-07-19 08:38:00</t>
  </si>
  <si>
    <t>LAVADO Y DESINFECCIÓN DE 2 TANQUES ELEVADOS DE CAPACIDAD DE 2000 LITROS DE AGUA POTABLE DE LA DIRECCIÓN TERRITORIAL SANTANDER</t>
  </si>
  <si>
    <t>2021-07-19 08:39:00</t>
  </si>
  <si>
    <t>CONTROL DE PLAGAS Y FUMIGACIÓN GENERAL DE ÁREAS  DE LA SEDE A Y SEDE B DE LA DIRECCION TERRITORIAL SANTANDER</t>
  </si>
  <si>
    <t>2021-07-27 00:00:00</t>
  </si>
  <si>
    <t>2021-07-27 10:18:00</t>
  </si>
  <si>
    <t>MEMO 2050-2021-0007501-IE-001 ASIGN. PPTAL. MANTENIMIENTO DE VEHICULOS T. SANTANDER</t>
  </si>
  <si>
    <t>2021-08-02 00:00:00</t>
  </si>
  <si>
    <t>2021-08-02 08:44:00</t>
  </si>
  <si>
    <t>ASIGN. PPTAL. APOYO DE TRANSPORTE PARA INICIAR EL RECORRIDO DEL IVP</t>
  </si>
  <si>
    <t>214282421</t>
  </si>
  <si>
    <t>2021-08-18 09:35:00</t>
  </si>
  <si>
    <t>PRESTACIÓN DE SERVICIOS PERSONALES PARA  REALIZAR LAS ACTIVIDADES DE APOYO EN LOS TRAMITES CATASTRALES DENTRO DEL PROCESO DE CONSERVACIÓN CATASTRAL EN LA DIRECCIÓN TERRITORIAL SANTANDER</t>
  </si>
  <si>
    <t>18621, 18721</t>
  </si>
  <si>
    <t>2021-09-03 15:45:00</t>
  </si>
  <si>
    <t>MEMO 2050-2021-0010579 GASTOS COMISION PROCESO DIVISORIO DE PARTICION MATERIAL-TRIBUNAL SUPERIOR DE BUCARAMANGA</t>
  </si>
  <si>
    <t>2021-01-28 11:24:00</t>
  </si>
  <si>
    <t>Territorial Sucre</t>
  </si>
  <si>
    <t>PARA CONTRATACION APROBADA POR LA SUBDIRECCION DE CATASTRO PARA LA REALIZACION DE LABORES EB CONSERVACION</t>
  </si>
  <si>
    <t>1421, 1521, 1621, 1721, 1821</t>
  </si>
  <si>
    <t>2221, 2321, 2521, 2621, 2721</t>
  </si>
  <si>
    <t>12821, 12921, 13121, 13221, 13321, 15521, 15621, 15721, 15821, 16021, 17921, 18021, 18121, 18221, 18421, 19721, 19821, 20021, 20121, 20321, 22921, 23021, 23121, 23321, 23421, 25821, 25921, 26021, 26221, 26321</t>
  </si>
  <si>
    <t>75334321, 75342521, 75344721, 75352421, 75354421, 91084121, 91086521, 91089321, 91093821, 91099721, 119156121, 119169121, 119184421, 119198421, 119227121, 144225121, 144231221, 144237721, 144264421, 144273921, 176074321, 176079021, 176092921, 176097021, 176109321, 211710621, 211713121, 211722121, 211734821, 211746421</t>
  </si>
  <si>
    <t>2021-01-28 11:28:00</t>
  </si>
  <si>
    <t>PARA CONTRATACION AVALUOS 2021</t>
  </si>
  <si>
    <t>1921, 3221, 5821</t>
  </si>
  <si>
    <t>2121, 2421, 7421</t>
  </si>
  <si>
    <t>12721, 13021, 15921, 18321, 19921, 20521, 22821, 26121</t>
  </si>
  <si>
    <t>68768221, 75343721, 91097921, 119188221, 144234021, 144723621, 174797021, 211725221</t>
  </si>
  <si>
    <t>2021-04-05 14:35:00</t>
  </si>
  <si>
    <t>PARA VIATICOS Y GASTOS DE COMISION</t>
  </si>
  <si>
    <t>3321, 4921, 5021, 5121, 6021, 6121, 7121, 7221, 7321, 8321, 8421</t>
  </si>
  <si>
    <t>2921, 5721, 5821, 5921, 7821, 7921, 9921, 10021, 10221, 12121, 12421</t>
  </si>
  <si>
    <t>13521, 18921, 19021, 19121, 21921, 22021, 24921, 25021, 25221, 28121, 28421</t>
  </si>
  <si>
    <t>75358221, 141722821, 141723421, 141724721, 149431121, 149433721, 183449121, 183451021, 194364521, 219092921</t>
  </si>
  <si>
    <t>2021-07-23 09:23:00</t>
  </si>
  <si>
    <t>PARA REALIZAR CONTRATACION PARA TITULACION DE LOS MUNICIPIOS DEL ROBLE ,LOS  PALMITOS Y GALERAS</t>
  </si>
  <si>
    <t>8721, 8821, 8921, 9021, 9121, 9221, 9321, 9421, 9521</t>
  </si>
  <si>
    <t>2021-08-24 10:11:00</t>
  </si>
  <si>
    <t>PARA VIATICOS DE GASTOS DE COMISION PARA TITULACION 2021 DE LOS MUNICIPIOS DE ROBLE LOS PALMITOS Y GALERAS</t>
  </si>
  <si>
    <t>2021-08-24 14:11:00</t>
  </si>
  <si>
    <t>PARA VIATICOS Y GASTOS DE COMISION EN EL PROGRAMA DE TITULACION EN LOS MUNICIPIOS DE EL ROBLE, GALERAS Y LOS PALMITOS</t>
  </si>
  <si>
    <t>8121, 8221, 8521, 8621</t>
  </si>
  <si>
    <t>11921, 12021, 12221, 12321</t>
  </si>
  <si>
    <t>27921, 28021, 28221, 28321</t>
  </si>
  <si>
    <t>219086421, 219088121</t>
  </si>
  <si>
    <t>2021-08-31 16:16:00</t>
  </si>
  <si>
    <t>PARA MANTENIMIENTO CORRECTIVO Y PREVENTIVO PARA LOS AIRES DE LA TERRITORIAL</t>
  </si>
  <si>
    <t>2021-02-04 12:42:00</t>
  </si>
  <si>
    <t>Territorial Tolima</t>
  </si>
  <si>
    <t>Prestación de servicios personales para realizar actividades de reconocimiento predial urbano y rural para la atencion de tramites en los procesos catastrales en la Dirección Territorial Tolima según Paa aprobado el 03-02-2021</t>
  </si>
  <si>
    <t>1721, 1821, 1921, 2221, 2321</t>
  </si>
  <si>
    <t>1521, 1621, 2321, 2421, 5921</t>
  </si>
  <si>
    <t>9921, 10021, 10721, 10821, 16721, 16821, 16921, 17121, 17221, 23121, 23221, 23321, 23421, 23721, 26921, 27021, 27121, 27221, 27321, 30321, 30421, 30521, 30621, 30721, 37021, 37121, 37221, 37321, 37421, 40721, 40821, 40921, 41021, 41121</t>
  </si>
  <si>
    <t>48729821, 48730221, 48734121, 48735021, 64655721, 64663021, 64672121, 64673321, 64674921, 91379121, 91380321, 91381721, 91383121, 91390321, 122590821, 122598921, 122604321, 122615821, 122619421, 146795621, 146797121, 146798821, 146808221, 146809321, 183058721, 183059721, 183061621, 183070521, 183078421, 218339121, 218350121, 218351521, 218352821, 218357221</t>
  </si>
  <si>
    <t>2021-02-04 12:57:00</t>
  </si>
  <si>
    <t>Prestación de servicios personales para realizar actividades de apoyo operativo en los procesos catastrales en la Dirección Territorial Tolima segun Paa aprobado 03-02-2021</t>
  </si>
  <si>
    <t>1121, 1221, 1321, 1421, 1521, 1621</t>
  </si>
  <si>
    <t>1721, 1821, 1921, 2021, 2121, 2221</t>
  </si>
  <si>
    <t>10121, 10221, 10321, 10421, 10521, 10621, 16021, 16121, 16221, 16321, 16421, 17021, 22421, 22521, 22621, 22721, 22821, 22921, 27521, 27621, 27721, 27821, 27921, 28021, 31121, 31221, 31321, 31421, 31621, 33021, 34221, 34821, 37621, 37721, 37821, 37921, 38221, 39521, 39621, 39721, 39821, 40121, 40521</t>
  </si>
  <si>
    <t>48730721, 48730921, 48731521, 48732121, 48733121, 48733421, 64631721, 64632921, 64636721, 64640621, 64649721, 64672621, 91345021, 91347721, 91363121, 91368921, 91370721, 91376521, 122628221, 122642921, 122646821, 122652521, 122656721, 122658921, 146811921, 146812921, 146814021, 146815321, 147435121, 151999721, 170701521, 175335221, 183082321, 183083921, 183085521, 183086621, 183092821, 213753121, 213758021, 213759321, 213761021, 213775021, 218327221</t>
  </si>
  <si>
    <t>2021-02-04 13:02:00</t>
  </si>
  <si>
    <t>Prestación de servicios técnicos y administrativos para realizar el inventario, organización, prestamo, devolución y custodia de las fichas prediales dentro de los procesos catastrales en la Dirección Territorial Tolima segun Paa aprobado 03-02-2021</t>
  </si>
  <si>
    <t>821, 921</t>
  </si>
  <si>
    <t>2521, 2721</t>
  </si>
  <si>
    <t>10921, 11121, 19421, 19721, 24021, 24121, 24421, 28921, 29021, 33421, 33521, 38821, 39021, 43321, 43421</t>
  </si>
  <si>
    <t>48735521, 48736421, 75256721, 76660021, 110439321, 110465721, 136296621, 136299021, 163193121, 163197321, 200887221, 200890121, 227545121, 227556021</t>
  </si>
  <si>
    <t>2021-02-04 13:10:00</t>
  </si>
  <si>
    <t>Prestación de servicios de apoyo a la gestión en ventanilla para la atención al público en los procesos catastrales en la Dirección Territorial Tolima segun Paa aprobado</t>
  </si>
  <si>
    <t>11021, 19521, 24321, 29121, 33621, 38721, 38921, 43521</t>
  </si>
  <si>
    <t>48735921, 75258421, 110459321, 136300821, 163198821, 200886121, 227558521</t>
  </si>
  <si>
    <t>Prestación de servicios personales para realizar actividades de digitalización de información catastral en los procesos catastrales en la Dirección Territorial Tolima segun Paa Aprobado 03-02-2021</t>
  </si>
  <si>
    <t>9721, 9821, 16521, 16621, 23821, 23921, 26721, 26821, 30121, 30221, 34621, 34721, 39921, 40021</t>
  </si>
  <si>
    <t>48727921, 48728921, 64652221, 64655121, 91391721, 91398221, 122586221, 122587921, 146786821, 146788721, 175318621, 175333121, 213768321, 213771521</t>
  </si>
  <si>
    <t>2021-02-04 16:27:00</t>
  </si>
  <si>
    <t>Prestación de servicios personales para adelantar actividades de reconocimiento predial urbano y rural, en atención a los requerimientos administrativos y judiciales del proceso de restitución de tierras en la Dirección Territorial Tolima segun Paa A</t>
  </si>
  <si>
    <t>17721, 23521, 27421, 30821, 37521, 41221</t>
  </si>
  <si>
    <t>66304021, 91385021, 122568921, 146810221, 183080921, 218361921</t>
  </si>
  <si>
    <t>2021-02-04 16:45:00</t>
  </si>
  <si>
    <t>Prestación de servicios personales para el seguimiento a las solicitudes realizadas en el marco de la politica integral de reparación a victimas en la Dirección Territorial Tolima según CI192 y Paa Aprobado 03-02-2021</t>
  </si>
  <si>
    <t>19321, 23021, 28121, 31021, 38021, 40621</t>
  </si>
  <si>
    <t>66313621, 91377621, 122662421, 146811221, 183087721, 218336921</t>
  </si>
  <si>
    <t>2021-02-04 16:51:00</t>
  </si>
  <si>
    <t>Prestación de servicios profesionales para realizar el control de calidad a los infomes de avaluos comerciales, así como realizar avaluos a bienes inmuebles urbanos y rurales en todo el país segun Paa aprobado el 03-02-2021</t>
  </si>
  <si>
    <t>19221, 23621, 28221, 30921, 38121, 41321</t>
  </si>
  <si>
    <t>66309221, 91388821, 122667721, 146785121, 183090421, 218363821</t>
  </si>
  <si>
    <t>2021-02-04 17:12:00</t>
  </si>
  <si>
    <t>Prestación de servicios profesionales para gestionar desde el componente juridico las actividades de los procesos catastrales en la Dirección Territorial Tolima Segun Paa Aprobado</t>
  </si>
  <si>
    <t>19621, 24221, 40221</t>
  </si>
  <si>
    <t>75259121, 110454821, 213786621</t>
  </si>
  <si>
    <t>2021-02-08 14:39:00</t>
  </si>
  <si>
    <t>Viáticos Proceso de Conservación.</t>
  </si>
  <si>
    <t>2821, 4321, 4721, 5021, 5921, 6621, 6721, 8121, 8221, 8321, 8721, 9221, 9821, 10021, 10521, 11621, 12521, 12621, 12821, 12921</t>
  </si>
  <si>
    <t>3321, 3821, 3921, 4021, 8121, 8921, 9021, 14721, 14821, 14921, 15521, 16521, 18921, 19221, 20321, 24021, 27421, 27521, 27721, 27821</t>
  </si>
  <si>
    <t>11721, 12221, 12321, 12421, 19821, 20421, 20521, 28421, 28521, 28621, 29221, 29721, 33121, 33321, 34121, 38421, 39321, 42821, 42921, 43121, 43221</t>
  </si>
  <si>
    <t>56378621, 56403221, 56407521, 60613921, 76661221, 85861021, 85872121, 124551221, 124552721, 124558521, 136342321, 143531521, 152001721, 159442621, 169243021, 194389921, 208549021, 219780821, 219783721, 227530921, 227537321</t>
  </si>
  <si>
    <t>2021-02-08 14:50:00</t>
  </si>
  <si>
    <t>Viaticos politica de tierras y ley de victimas.</t>
  </si>
  <si>
    <t>2921, 3521, 3921, 4221, 5321, 5721, 6021, 6121, 6521, 8021, 8621, 9121, 10421, 10921, 11221, 11321, 11721, 12221</t>
  </si>
  <si>
    <t>3421, 3521, 3621, 3721, 4421, 6021, 8421, 8521, 8821, 14621, 16421, 20221, 21321, 21521, 21621, 25121, 27321</t>
  </si>
  <si>
    <t>11821, 11921, 12021, 12121, 12821, 17421, 19921, 20021, 20321, 28321, 29621, 34021, 34921, 36421, 36521, 39421, 41421</t>
  </si>
  <si>
    <t>56395921, 56397921, 56399221, 56400721, 61531021, 64676221, 79570221, 79578321, 90256721, 124548221, 146693721, 169241021, 176956821, 179854421, 179856821, 208547821, 218365521</t>
  </si>
  <si>
    <t>2021-02-08 15:38:00</t>
  </si>
  <si>
    <t>gastos de manutención, alojamiento y transporte de los contratistas del proyecto de avalúos según e-mail 08-02-2021 Direccion Territorial</t>
  </si>
  <si>
    <t>5421, 7021, 7321, 8421, 9021, 10121, 10621, 11521</t>
  </si>
  <si>
    <t>6421, 9421, 12421, 15021, 16321, 20121, 20621, 23921</t>
  </si>
  <si>
    <t>19121, 20821, 24521, 28721, 29521, 33921, 34321, 38321</t>
  </si>
  <si>
    <t>66307121, 90259621, 114326121, 124584021, 140707521, 167121421, 170879021, 196171021</t>
  </si>
  <si>
    <t>2021-04-14 11:35:00</t>
  </si>
  <si>
    <t>Prestación de servicios personales para la realización de los procesos archivísticos en archivos de gestión y archivo central</t>
  </si>
  <si>
    <t>219786821</t>
  </si>
  <si>
    <t>2021-07-29 08:12:00</t>
  </si>
  <si>
    <t>Prestación de servicios para el control de plagas y lavado de tanques en la DT Tolima.</t>
  </si>
  <si>
    <t>2021-08-18 16:08:00</t>
  </si>
  <si>
    <t>Prestación de servicios personales para realizar actividades de reconocimiento predial urbano y rural de los trámites en el proceso de titulación y conservación catastral en la Dirección Territorial Tolima.</t>
  </si>
  <si>
    <t>12721, 13021</t>
  </si>
  <si>
    <t>2021-08-18 16:10:00</t>
  </si>
  <si>
    <t>Prestación de servicios técnicos administrativos para realizar actividades de apoyo técnico de los trámites en el proceso de titulación y conservación catastral en la Dirección Territorial Tolima</t>
  </si>
  <si>
    <t>2021-08-18 16:27:00</t>
  </si>
  <si>
    <t>Prestación de servicios personales para realizar actividades de apoyo operativo de los trámites en el proceso de titulación y conservación catastral en la Dirección Territorial Tolima.</t>
  </si>
  <si>
    <t>2021-08-18 16:29:00</t>
  </si>
  <si>
    <t>Prestación de servicios personales para realizar actividades de digitalización y generación de productos para la atención de trámites en el proceso de titulación y conservación catastral en la Dirección Territorial Tolima</t>
  </si>
  <si>
    <t>2021-08-18 16:30:00</t>
  </si>
  <si>
    <t>Prestación de servicios profesionales en labores de topografía para la atención de trámites en el proceso de titulación y conservación catastral en la Dirección Territorial Tolima</t>
  </si>
  <si>
    <t>2021-09-01 16:56:00</t>
  </si>
  <si>
    <t>Viáticos proceso de titulación Dirección Territorial Tolima  , contrato interadministrativo 845 suscrito con Ministerio de Hacienda, ciudad y territorio.</t>
  </si>
  <si>
    <t>2021-01-13 00:00:00</t>
  </si>
  <si>
    <t>2021-01-13 17:23:00</t>
  </si>
  <si>
    <t>Territorial Valle</t>
  </si>
  <si>
    <t>CDP PARA PAGO TRASLADO DE LAS UOC ADSCRITAS A LA TVALLE Y ADECUACIONES UOC PARA ENTREGAR (COSTOS MUDANZA, OPERARIO CARGUE Y DESCARGUE, EMPACADO TABLA MESA, ADECUACIONES UOC)</t>
  </si>
  <si>
    <t>2021-01-13 17:24:00</t>
  </si>
  <si>
    <t>721, 821, 921, 1021, 1121, 1221, 1321, 1421, 1621, 1721, 1821, 1921, 2021, 2121, 2221, 2321, 2421, 2521, 2621, 2721, 2821, 2921, 3021, 3121, 3221, 3321, 3421, 3521, 3621, 3821, 3921, 4021, 4121, 4221</t>
  </si>
  <si>
    <t>521, 621, 721, 821, 921, 1021, 1121, 1221, 1321, 1421, 1521, 1621, 1721, 1821, 1921, 2021, 2121, 2221, 2321, 2421, 2521, 2621, 2721, 2821, 2921, 3021, 3121, 3221, 3321</t>
  </si>
  <si>
    <t>6921, 7021, 7121, 8721, 8821, 8921, 9021, 9121, 9221, 9321, 9421, 9521, 9621, 9721, 9821, 9921, 10021, 10121, 10221, 10321, 10421, 10521, 10621, 10721, 10821</t>
  </si>
  <si>
    <t>8321421, 8695121, 8696621, 9002121, 9003721, 9006221, 9007421, 9008421, 9025821, 9027121, 9029621, 9037021, 9044221, 9067721, 9100921, 9349821, 9350921, 9351521, 9351921, 9352121, 9353021, 9427221, 9427721, 9429721, 9430121</t>
  </si>
  <si>
    <t>2021-02-04 14:21:00</t>
  </si>
  <si>
    <t>CDP PARA PRESTACION DE SERVICIOS DE APOYO A LA GESTION DESARROLLADA EN PROCESOS CATASTRALES DE LA TERRITORIAL VALLE</t>
  </si>
  <si>
    <t>19921, 26921, 30521, 33521, 35121, 39821, 44221</t>
  </si>
  <si>
    <t>53908221, 68659321, 92551221, 118299321, 145361621, 177212321, 213354221</t>
  </si>
  <si>
    <t>2021-02-04 14:29:00</t>
  </si>
  <si>
    <t>CDP PARA PRESTACION DE SERVICIOS PROFESIONALES PARA ATENDER DESDE EL COMPONENTE JURIDICO LAS ACTIVIDADES DE LOS PROCESOS CATATRALES EN LA DIRECCION TERRITORIAL VALLE</t>
  </si>
  <si>
    <t>20021, 27621, 31121, 33421, 34921, 39221, 41721, 46621</t>
  </si>
  <si>
    <t>55413921, 76370421, 92964721, 118295821, 138111121, 171553921, 179880421, 215881321</t>
  </si>
  <si>
    <t>2021-02-04 14:35:00</t>
  </si>
  <si>
    <t>CDP PARA PRESTACION DE SERVICIOS PERSONALES PARA REALIZAR ACTIVIDADES DE APOYO OPERATIVO EN LOS PROCESOS CATASTRALES EN LA  DIRECCION TERRITORIAL VALLE</t>
  </si>
  <si>
    <t>19621, 27021, 30721, 34221, 37021, 40021, 44521</t>
  </si>
  <si>
    <t>53906621, 68658921, 92956521, 129868321, 150434721, 177202621, 213485121</t>
  </si>
  <si>
    <t>2021-02-04 14:41:00</t>
  </si>
  <si>
    <t>CDP PARA PRESTACION DE SERVICIOS PERSONALES PARA REALIZAR ACTIVIDADES DE DIGITALIZACION Y GENERACION DE PRODUCTOS DE LA INFORMACION CATASTRAL DE LA   DIRECCION TERRITORIAL VALLE DEL CAUCA</t>
  </si>
  <si>
    <t>19721, 26821, 30321, 31821, 35221, 41921, 44421</t>
  </si>
  <si>
    <t>53907721, 68659621, 92544421, 118293521, 145362521, 181664221, 213360421</t>
  </si>
  <si>
    <t>2021-02-04 15:12:00</t>
  </si>
  <si>
    <t>CDP para Prestación de servicios profesionales para realizar el control de calidad a los informes de avalúos comerciales, así como realizar avalúos a bienes inmuebles urbanos y rurales en todo el país</t>
  </si>
  <si>
    <t>34421, 34521</t>
  </si>
  <si>
    <t>136200021, 137308421</t>
  </si>
  <si>
    <t>CDP para Gastos de manutención  alojamiento y transporte para avalúos comerciales</t>
  </si>
  <si>
    <t>6521, 6621, 11621, 11721, 11821, 13521, 13621, 13721, 13821</t>
  </si>
  <si>
    <t>4621, 4721, 16921, 17321, 17421, 21021, 21121, 21221, 21321</t>
  </si>
  <si>
    <t>18421, 18521, 37321, 37721, 37821, 42321, 42421, 42521, 42621</t>
  </si>
  <si>
    <t>36991021, 36993921, 152723021, 160465921, 160470121, 185385721, 185386521, 185393121, 189115121</t>
  </si>
  <si>
    <t>2021-02-04 15:22:00</t>
  </si>
  <si>
    <t>CDP para Prestación de servicios profesionales para apoyar a la dirección territorial valle del cauca  en los requerimientos del trámite administrativo, judicial y el postfallo del proceso de restitución de tierras en el marco de la ley 1448 de 2011</t>
  </si>
  <si>
    <t>19521, 27121, 30621, 31721, 35321, 39721, 46521</t>
  </si>
  <si>
    <t>53902421, 68658721, 92554721, 118289221, 145363321, 177213421, 215877921</t>
  </si>
  <si>
    <t>2021-02-04 15:26:00</t>
  </si>
  <si>
    <t>CDP Gastos de manutención  alojamiento y transporte para procesos  de restitución  de tierras</t>
  </si>
  <si>
    <t>2021-02-04 16:42:00</t>
  </si>
  <si>
    <t>CDP PARA VIATICOS Y GASTOS DE COMISION PROCESO DE CONSERVACION CATASTRAL</t>
  </si>
  <si>
    <t>4921, 5021, 6721, 6821, 7021, 7121, 7221, 7321, 9321, 9421, 9521, 12221, 12321, 12421, 12521, 12621, 12721, 13021, 13221, 14121, 14621, 14721, 14821, 14921, 15021, 15121, 15221, 15321, 15621, 15721, 15821, 15921, 16021, 16121</t>
  </si>
  <si>
    <t>3721, 3821, 8121, 8221, 8321, 8421, 8521, 8621, 12021, 12121, 12221, 17921, 18021, 18121, 18221, 18321, 18421, 18921, 19221, 22421, 22821, 22921, 23021, 23121, 23221, 23321, 23421, 23521, 24821, 24921, 25021, 25121, 25221, 25321</t>
  </si>
  <si>
    <t>11221, 11321, 18721, 18821, 18921, 19021, 19121, 19221, 19321, 28221, 28321, 28421, 38221, 38321, 38421, 38521, 38621, 38721, 38821, 38921, 39121, 39421, 42721, 43121, 43221, 43321, 43421, 43521, 43621, 43721, 43821, 46821, 46921, 47021, 47121, 47221, 47321</t>
  </si>
  <si>
    <t>21003321, 21006621, 41427921, 41428021, 41428321, 41429621, 41429721, 41429921, 83833021, 83835021, 83846421, 169417821, 169418121, 169418821, 169419421, 169420021, 169420621, 171550521, 175521321, 192888621, 212001621, 212020621, 212022721, 212024621, 212109121, 212110921, 212112921, 212114121, 217740721, 217754421, 217759221, 217765121, 217772921, 217785821</t>
  </si>
  <si>
    <t>2021-03-15 17:56:00</t>
  </si>
  <si>
    <t>APOYO DE TRANSPOPRTE PARA COMISION PARA DILIGENCIA DE CAMPO DEL PROCESO DE DESLINDE DE LOS MUNICIPIOS DE VIJES Y YUMBO</t>
  </si>
  <si>
    <t>58397721</t>
  </si>
  <si>
    <t>2021-03-18 09:38:00</t>
  </si>
  <si>
    <t>CDP para llevar a cabo la contratación de Prestación de servicios personales para la realización de los procesos archivísticos en archivos de gestión y archivo central, incluidos en el último plan de compras.</t>
  </si>
  <si>
    <t>8121, 8221, 8321</t>
  </si>
  <si>
    <t>13121, 13221, 13321</t>
  </si>
  <si>
    <t>30821, 30921, 31021, 33921, 34021, 34321, 37421, 37521, 37621, 39921, 41821, 42121</t>
  </si>
  <si>
    <t>92957721, 92960621, 92962321, 123579721, 123581821, 132762521, 152744821, 158054221, 158055921, 177205521, 179884021, 183123021</t>
  </si>
  <si>
    <t>2021-04-16 12:05:00</t>
  </si>
  <si>
    <t>CDP PARA CONTRATACION DE PRESTACION DE SERVICIOS PERSONALES PARA APOYAR EL PROCESO DE GESTION DOCUMENTAL PARA LA HABILITACION CATASTRAL DE LA DIRECCION TERRITORIAL VALLE</t>
  </si>
  <si>
    <t>10921, 13921, 14021</t>
  </si>
  <si>
    <t>16621, 24021, 24421</t>
  </si>
  <si>
    <t>37221, 39621, 44321, 44621, 46721</t>
  </si>
  <si>
    <t>152747121, 177222621, 213356621, 213504621, 217713821</t>
  </si>
  <si>
    <t>2021-06-01 08:46:00</t>
  </si>
  <si>
    <t>CDP PARA MANTENIMIENTO PREVENTIVO, CORRECTIVO, SUMINISTRO E INSTALACION DE REPUESTOS DE LOS VEHICULOS DE LA DIRECCION TERRITORIAL VALLE DEL CAUCA</t>
  </si>
  <si>
    <t>181663021</t>
  </si>
  <si>
    <t>2021-07-13 00:00:00</t>
  </si>
  <si>
    <t>2021-07-13 18:55:00</t>
  </si>
  <si>
    <t>CDP PARA SANEAMIENTO AMBIENTAL LAVADO Y DESINFECCION DE TANQUES DE ALMACENAMIENTO DE AGUA POTABLE Y FUMIGACION DE OFICINAS TVALLE</t>
  </si>
  <si>
    <t>2021-07-26 14:52:00</t>
  </si>
  <si>
    <t>CDP PARA CONTROL INTEGRADO DE PLAGAS</t>
  </si>
  <si>
    <t>2021-02-19 00:00:00</t>
  </si>
  <si>
    <t>2021-02-19 20:27:00</t>
  </si>
  <si>
    <t>Territorial Cundinamarca</t>
  </si>
  <si>
    <t>ACTIVIDADES  DE APOYO OPERATIVO</t>
  </si>
  <si>
    <t>2221, 2521, 2621, 2721, 4421, 4521, 4621, 4721, 5921, 6021, 7221, 7421, 10121</t>
  </si>
  <si>
    <t>1421, 1521, 1621, 1921, 4521, 4721, 6021, 6321, 10821, 11521, 16221, 16321, 22221</t>
  </si>
  <si>
    <t>20921, 21021, 21321, 22721, 25021, 25221, 25321, 26221, 26321, 26421, 26621, 27821, 28321, 30521, 30621, 31721, 31921, 32421, 33921, 34021, 34121, 34221, 37321, 37621, 37721, 37821, 37921, 38421, 38521, 39021, 39921, 40021, 40421, 40621, 40721, 40921, 41021, 41821, 42221, 43821, 43921, 45021, 45421, 47521, 47821, 47921, 48721, 48821, 48921, 49221, 49821, 49921, 50321, 50421</t>
  </si>
  <si>
    <t>70315021, 70343221, 70426521, 82572221, 90798221, 90812121, 90814621, 96046421, 96051221, 99519921, 99533821, 101564921, 110044521, 119228521, 119338121, 120732321, 120739321, 120897621, 129035021, 129048421, 129073721, 129089121, 146544421, 146890021, 146892921, 146895021, 146898321, 146910321, 146918521, 147758921, 162615021, 162631621, 176306621, 176309121, 176311221, 176848821, 176853321, 176953121, 179961721, 180472321, 180477521, 183924521, 183941421, 214734221, 214741421, 214879621, 215236621, 215240621, 215253721, 216315921, 216569721, 216572821, 216946221, 216963321</t>
  </si>
  <si>
    <t>2021-02-19 21:18:00</t>
  </si>
  <si>
    <t>PRESTACION DE SERVICIOS PERSONALES PARA REALIZAR ACTIVIDADES COMO TECNICOS DE APOYO</t>
  </si>
  <si>
    <t>1121, 1221, 1721, 2021, 2321, 9321</t>
  </si>
  <si>
    <t>1221, 1721, 2121, 2221, 8021, 21721</t>
  </si>
  <si>
    <t>20721, 21121, 21521, 21621, 25521, 26721, 27221, 27421, 28021, 30821, 30921, 31121, 33121, 33821, 36621, 38221, 38921, 39221, 39521, 40521, 40821, 41921, 45121, 45621, 47321, 47421, 47621, 49121, 49421</t>
  </si>
  <si>
    <t>70303421, 70306721, 70322521, 70428521, 95469221, 99453921, 99510321, 99514521, 101555421, 119335321, 119336621, 120723621, 129043721, 129046021, 146459521, 146906021, 147752721, 150555621, 150885621, 176302421, 176839621, 177257221, 183926521, 184148821, 214689621, 214849421, 214871121, 216313621, 216393621</t>
  </si>
  <si>
    <t>2021-02-19 21:20:00</t>
  </si>
  <si>
    <t>PRESTACION DE SERVICIOS PERSONALES PARA REALIZAR ACTIVIDADES DE RECONOCIMIENTO PREDIAL</t>
  </si>
  <si>
    <t>3021, 3121, 3221, 3321, 3421, 3521, 3621, 3721, 3821, 3921, 9521, 9621</t>
  </si>
  <si>
    <t>4321, 4421, 4621, 5021, 5521, 5621, 7321, 7521, 7721, 8121, 22521, 22621</t>
  </si>
  <si>
    <t>24821, 24921, 25121, 25921, 26021, 26921, 27121, 27321, 27621, 27721, 30321, 30421, 31821, 32021, 32121, 33021, 33221, 33321, 33421, 33521, 34321, 36821, 36921, 37021, 37121, 37221, 38021, 38121, 38621, 39321, 39421, 41121, 41221, 41321, 41421, 41521, 44021, 44221, 44321, 44921, 45221, 47721, 48021, 48121, 48221, 48321, 48421, 48521, 48621, 49321, 49521</t>
  </si>
  <si>
    <t>90783721, 90787221, 90809621, 96027621, 96036521, 99449021, 99480821, 99506621, 99540321, 101562821, 119221621, 120735321, 120745021, 120864921, 129025521, 129038421, 129050021, 129053221, 129076921, 129082421, 146462821, 146485821, 146492021, 146503121, 146524621, 146899721, 146903921, 147730221, 150561521, 150563221, 176909021, 176918421, 176942921, 176979921, 176984721, 180539721, 180559821, 180592221, 183923021, 183930121, 214722721, 214921921, 214947021, 214954321, 215093221, 215097621, 215112921, 216386321, 216405921, 216742721</t>
  </si>
  <si>
    <t>2021-02-19 21:24:00</t>
  </si>
  <si>
    <t>PRESTACION DE SERVICIOS PERSONALES PARA REALIZAR ACTIVIDADESDE RECONOCIMIENTO CAVIDA Y LINDEROS</t>
  </si>
  <si>
    <t>20821, 27021, 30721, 37421, 41621, 49021</t>
  </si>
  <si>
    <t>70360721, 99463021, 119231021, 146886521, 176945821, 215261421</t>
  </si>
  <si>
    <t>2021-02-19 21:26:00</t>
  </si>
  <si>
    <t>PRESTACION DE SERVICIOS PERSONALES PARA REALIZAR ACTIVIDADES DE DIGITALIZACION</t>
  </si>
  <si>
    <t>2121, 2821</t>
  </si>
  <si>
    <t>1121, 7921</t>
  </si>
  <si>
    <t>20521, 20621, 25621, 26521, 27521, 31521, 31621, 36721, 38721, 41721, 42121, 50021, 50221</t>
  </si>
  <si>
    <t>70423521, 96003921, 99439621, 99529221, 120718321, 120722021, 146446821, 147733121, 176884021, 180466421, 216579621, 216920921</t>
  </si>
  <si>
    <t>2021-02-19 21:30:00</t>
  </si>
  <si>
    <t>E SERVICIOS PROFESIONALES EN LA VERIFICACION DE LEVANTAM. TOPOGRAFICOS</t>
  </si>
  <si>
    <t>45321, 50521, 50621</t>
  </si>
  <si>
    <t>183934221, 218682621, 218683221</t>
  </si>
  <si>
    <t>2021-02-19 21:32:00</t>
  </si>
  <si>
    <t>PRESTACION DE SERVICIOS PERSONALES PARA REALIZAR ACTIVIDADES DE CONTRO A LOS TRAMITES DEL PROCESO DE CONCERV.</t>
  </si>
  <si>
    <t>1821, 2021</t>
  </si>
  <si>
    <t>21221, 21421, 26821, 27921, 33621, 33721, 38321, 39121, 44121, 44421, 49621, 49721</t>
  </si>
  <si>
    <t>70310421, 70319821, 99472721, 101567221, 129040321, 129079921, 146908721, 150553921, 180435121, 180547721, 216420621, 216428921</t>
  </si>
  <si>
    <t>2021-02-19 21:37:00</t>
  </si>
  <si>
    <t>SERVICIOS PROFESIONALES PARA REALIZAR PROCESOS DE PLANEACIONY SEGIMIENTOAL PLAN DE ACCION DE LA DIRECCION TERRITORIAL</t>
  </si>
  <si>
    <t>20421, 25721, 32221, 38821, 45521, 50121</t>
  </si>
  <si>
    <t>70416721, 96008621, 120727121, 147747621, 184137421, 216601221</t>
  </si>
  <si>
    <t>2021-02-19 21:40:00</t>
  </si>
  <si>
    <t>VIATICOS Y GASTOS DE COMISION FUNCIONARIOS T.C</t>
  </si>
  <si>
    <t>921, 1021, 2421, 2921, 4821, 4921, 5021, 5121, 5521, 5621, 5721, 5821, 6421, 6521, 6821, 6921, 7021, 7721, 7821, 7921, 8021, 8121, 8221, 8321, 8421, 8621, 8721, 8821, 8921, 9021, 9121, 9721, 9821, 9921, 10021, 11921, 12521, 12621</t>
  </si>
  <si>
    <t>221, 321, 621, 721, 2421, 2521, 2921, 3021, 3221, 3621, 3721, 3821, 5421, 5721, 9021, 9121, 9221, 10121, 10321, 10421, 10521, 11621, 11721, 11821, 11921, 14421, 14521, 14621, 14821, 14921, 15021, 19021, 19121, 19221, 19521, 20121, 23121, 23221</t>
  </si>
  <si>
    <t>13321, 13421, 13521, 13621, 21821, 21921, 22121, 22221, 22621, 22821, 22921, 23021, 25821, 26121, 28421, 28521, 28621, 31021, 31221, 31321, 31421, 32521, 32621, 32721, 32821, 34421, 34521, 34621, 34721, 34821, 34921, 39621, 39721, 39821, 40121, 40321, 44721, 44821</t>
  </si>
  <si>
    <t>41536821, 41702121, 53322321, 53325821, 73918021, 73922621, 77190421, 77196121, 82543721, 82551221, 82555021, 82560521, 95458621, 96042821, 113687021, 113691821, 113699621, 119218021, 120758521, 120764221, 120767121, 123580121, 123583221, 123598621, 123603321, 130442421, 130444021, 138561121, 140154221, 143118021, 143119121, 161880621, 161881421, 161882421, 165387021, 176297221, 183955621, 183960821</t>
  </si>
  <si>
    <t>121, 221, 321, 421, 521</t>
  </si>
  <si>
    <t>2021-02-19 21:43:00</t>
  </si>
  <si>
    <t>VIATICOS Y GASTOS DE COMISIONPARA TIERRAS</t>
  </si>
  <si>
    <t>2021-02-19 21:45:00</t>
  </si>
  <si>
    <t>PRESTACION DE SERVICIOS PROFESIONALES PARA REALIZAR AVALUOS COMERCIALES</t>
  </si>
  <si>
    <t>6721, 7521</t>
  </si>
  <si>
    <t>2021-03-29 00:00:00</t>
  </si>
  <si>
    <t>2021-03-29 17:04:00</t>
  </si>
  <si>
    <t>PARA CONTRATACION MANEJO ARCHIVO</t>
  </si>
  <si>
    <t>25421, 32321, 37521, 40221</t>
  </si>
  <si>
    <t>92681521, 120895321, 146888321, 167530921</t>
  </si>
  <si>
    <t>2021-06-25 10:12:00</t>
  </si>
  <si>
    <t>CONTRATACION CONVENIO RICAURTE</t>
  </si>
  <si>
    <t>2021-06-25 14:57:00</t>
  </si>
  <si>
    <t>Prestación de servicios para realizar actividades de digitalización y generación de productos resultantes del proceso de actualización catastral del municipio de Ricaurte- Territorial Cundinamarca.</t>
  </si>
  <si>
    <t>10821, 11321, 12721</t>
  </si>
  <si>
    <t>2021-06-25 15:03:00</t>
  </si>
  <si>
    <t>Prestación de servicios técnicos de apoyo al seguimiento, planeación y gestión del reconocimiento predial en el proceso de actualizacion catastral del municipio de Ricaurte – Territorial  Cundinamarca.</t>
  </si>
  <si>
    <t>10921, 11521, 11621</t>
  </si>
  <si>
    <t>2021-06-25 15:07:00</t>
  </si>
  <si>
    <t>Prestación de servicios para realizar actividades de reconocimiento predial en el proceso de Actualización Catastral del municipio de Ricaurte -  Territorial Cundinamarca.-</t>
  </si>
  <si>
    <t>10221, 10321, 10421, 10521, 10621, 10721, 11221, 11421, 12021, 12821, 12921, 13021</t>
  </si>
  <si>
    <t>2021-06-25 15:13:00</t>
  </si>
  <si>
    <t>Prestación de servicios para realizar el control calidad de los productos geográficos, alfanuméricos y documentales generados en el  proceso de actualización catastral del municipio de Ricaurte- Territorial Cundinamarca</t>
  </si>
  <si>
    <t>2021-06-25 15:23:00</t>
  </si>
  <si>
    <t>Prestacion de servicios personales para realizar las ediciones, depuración, y consolidación de los productos cartográficos para los componentes Geográficos del proceso de actualización catasrtal del Municipio de Ricaurte-Territorial Cundinamarca</t>
  </si>
  <si>
    <t>11721, 12121</t>
  </si>
  <si>
    <t>2021-06-25 15:36:00</t>
  </si>
  <si>
    <t>Prestación de servicios profesionales para realizar las socializaciones requeridas en el proceso de actualización catastral del municipio de Ricaurte- Territorial Cundinamarca</t>
  </si>
  <si>
    <t>2021-06-25 15:44:00</t>
  </si>
  <si>
    <t>Prestación de servicios profesionales para el seguimiento y control de las actividades de la etapa operativa del proyecto de actualización catastral del municipio de Ricaurte- Territorial Cundinamarca</t>
  </si>
  <si>
    <t>2021-06-25 15:49:00</t>
  </si>
  <si>
    <t>Prestación de servicios profesionales para realizar las actividades de topografia urbana para la atención de trámites en el proceso de actualización catastral municipio de Ricaurte- Territorial  Cundinamarca..</t>
  </si>
  <si>
    <t>2021-06-25 15:58:00</t>
  </si>
  <si>
    <t>VIATICOS Y GASTOS FUNCIONARIOS	CONTRATO RICAURTE</t>
  </si>
  <si>
    <t>2021-06-29 12:21:00</t>
  </si>
  <si>
    <t>Prestación de servicios personales para realizar actividades de apoyo operativo del proceso de actualización catastral del municipio de Ricaurte- Territorial Cundinamarca</t>
  </si>
  <si>
    <t>2021-07-23 21:44:00</t>
  </si>
  <si>
    <t>Prestación de servicios personales para realizar actividades de apoyo en los tramites de Conservación Catastral en la Dirección Territorial Cundinamarca.</t>
  </si>
  <si>
    <t>2021-07-23 21:45:00</t>
  </si>
  <si>
    <t>Prestación de servicios personales para realizar actividades de reconocimiento predial en los procesos de Conservación Catastral de la Dirección Territorial Cundinamarca.</t>
  </si>
  <si>
    <t>2021-07-23 21:47:00</t>
  </si>
  <si>
    <t>Prestación de servicios personales para realizar actividades de digitalización y generación de productos resultantes en los procesos catastrales de la Dirección Territorial Cundinamarca.</t>
  </si>
  <si>
    <t>2021-07-23 21:49:00</t>
  </si>
  <si>
    <t>Prestación de servicios personales para realizar actividades de apoyo en los procesos de conservación catastral de la Dirección Territorial Cundinamarca.</t>
  </si>
  <si>
    <t>2021-07-23 21:51:00</t>
  </si>
  <si>
    <t>Compra de una Antena de sistema de posicionamiento geográfico GPS y distanciómetro.</t>
  </si>
  <si>
    <t>2021-07-23 21:53:00</t>
  </si>
  <si>
    <t>VIATICOS Y GASTOS FUNCIONARIOS</t>
  </si>
  <si>
    <t>2021-09-02 09:51:00</t>
  </si>
  <si>
    <t>Prestación de servicios profesionales para el seguimiento y control de las actividades técnicas de la etapa operativa del proyecto de gestión catastral multipropósito en el municipio de Gachancipa - Cundinamarca</t>
  </si>
  <si>
    <t>2021-09-02 09:58:00</t>
  </si>
  <si>
    <t>Prestación de servicios personales para realizar actividades de apoyo operativo del proceso de actualización catastral multipropósito en el municipio de Gachancipa - Cundinamarca</t>
  </si>
  <si>
    <t>2021-09-02 10:01:00</t>
  </si>
  <si>
    <t>Prestación de servicios personales para realizar actividades de reconocimiento predial en el proceso de actualización catastra multipropósito en el municipio de Gachancipa - Cundinamarca</t>
  </si>
  <si>
    <t>2021-09-02 10:26:00</t>
  </si>
  <si>
    <t>Prestación de servicios de apoyo a la gestión reconocedor predial  y atención de requerimientos administrativos y judiciales en el proceso de actualización catastral multipropósito en el municipio de Gachancipa - Cundinamarca</t>
  </si>
  <si>
    <t>2021-09-02 10:29:00</t>
  </si>
  <si>
    <t>Prestación de servicios profesionales para realizar las actividades de topografía urbano y rural para la atención de trámites en el proceso de actualización catastral multipropósito en el municipio de Gachancipa - Cundinamarca</t>
  </si>
  <si>
    <t>2021-09-02 10:35:00</t>
  </si>
  <si>
    <t>Prestación de servicios técnicos de apoyo al seguimiento, planeación y gestión del reconocimiento predial  en el proceso de actualización catastral multipropósito  en el municipio de Gachancipa - Cundinamarca</t>
  </si>
  <si>
    <t>2021-09-02 10:38:00</t>
  </si>
  <si>
    <t>Prestación de servicios profesionales para realizar las socializaciones requeridas en el proceso de actualización catastral multipropósito en el municipio de Gachancipa - Cundinamarca</t>
  </si>
  <si>
    <t>2021-09-02 10:45:00</t>
  </si>
  <si>
    <t>Prestación de servicios personales para realizar actividades de digitalización y generación de productos resultantes del proceso de actualización catastral multipropósito en el municipio de Gachancipa – Cundinamarca</t>
  </si>
  <si>
    <t>2021-09-02 10:48:00</t>
  </si>
  <si>
    <t>Prestación de servicios para realizar la edición, depuración y consolidación de los productos cartográficos requeridos para el componente geográfico de los procesos de actualización catastral multipropósito en el municipio de Gachancipa - Cundinamarc</t>
  </si>
  <si>
    <t>2021-09-02 10:56:00</t>
  </si>
  <si>
    <t>Prestación de servicios para realizar el control calidad de los productos geográficos, alfanuméricos y documentales generados en los procesos de actualización multipropósito en el municipio de Gachancipa - Cundinamarca</t>
  </si>
  <si>
    <t>2021-09-02 11:00:00</t>
  </si>
  <si>
    <t>VIÁTICOS Y GASTOS</t>
  </si>
  <si>
    <t>Ejecución Presupuestal Proyectos</t>
  </si>
  <si>
    <t>Ejecución Presupuestal Territoriales</t>
  </si>
  <si>
    <t>Ejecución Presupuestal Productos</t>
  </si>
  <si>
    <t>Ejecución de Reservas Presupuestales</t>
  </si>
  <si>
    <t>Informe Ejecución Comité Reducido</t>
  </si>
  <si>
    <t>Informe Reservas Comité Reducido</t>
  </si>
  <si>
    <t>Saldos de CDP por Comrpometer</t>
  </si>
  <si>
    <t>Ahorros Plan de Compra</t>
  </si>
  <si>
    <t>Avance Plan Anual de Acción Sede Central</t>
  </si>
  <si>
    <t>Avance Plan Anual de Acción Territoriales</t>
  </si>
  <si>
    <t>Plan de compras con corte al 03 de septiembre de 2021</t>
  </si>
  <si>
    <t>Dependencia de Destino</t>
  </si>
  <si>
    <t xml:space="preserve"> Ahorro con proceso </t>
  </si>
  <si>
    <t xml:space="preserve">Ahorro sin proceso </t>
  </si>
  <si>
    <t>DIRECCIÓN DE GESTIÓN CATASTRAL</t>
  </si>
  <si>
    <t>DIRECCIÓN DE INVESTIGACIÓN Y PROSPECTIVA</t>
  </si>
  <si>
    <t>DIRECCIÓN DE TECNOLOGÍAS DE LA INFORMACIÓN Y COMUNICACIONES</t>
  </si>
  <si>
    <t>DIRECCIÓN GENERAL</t>
  </si>
  <si>
    <t>OBSERVATORIO INMOBILIARIO CATASTRAL</t>
  </si>
  <si>
    <t>OFICINA ASESORA DE COMUNICACIONES</t>
  </si>
  <si>
    <t>OFICINA ASESORA DE PLANEACIÓN</t>
  </si>
  <si>
    <t>OFICINA ASESORA JURIDICA</t>
  </si>
  <si>
    <t>OFICINA DE CONTROL INTERNO</t>
  </si>
  <si>
    <t>OFICINA DE CONTROL INTERNO DISCIPLINARIO</t>
  </si>
  <si>
    <t>OFICINA DE RELACIÓN CON EL CIUDADANO</t>
  </si>
  <si>
    <t>SUBDIRECCIÓN ADMINISTRATIVA Y FINANCIERA</t>
  </si>
  <si>
    <t>SUBDIRECCIÓN DE AGROLOGÍA</t>
  </si>
  <si>
    <t>SUBDIRECCIÓN DE GEOGRAFÍA</t>
  </si>
  <si>
    <t>SUBDIRECCIÓN DE SISTEMAS DE INFORMACIÓN</t>
  </si>
  <si>
    <t>SUBDIRECCIÓN DE TALENTO HUMANO</t>
  </si>
  <si>
    <t>Plan de compras con corte al 06 de agosto de 2021</t>
  </si>
  <si>
    <t>CATASTRO</t>
  </si>
  <si>
    <t>DIFUSION Y MERCADEO</t>
  </si>
  <si>
    <t xml:space="preserve">DIRECCION </t>
  </si>
  <si>
    <t>GEOGRAFIA Y CARTOGRAFIA</t>
  </si>
  <si>
    <t>INFORMATICA Y TELECOMUNICACIONES</t>
  </si>
  <si>
    <t>PLANEACION</t>
  </si>
  <si>
    <t>Plan de compras con corte al 23 de julio de 2021</t>
  </si>
  <si>
    <t>Plan de compras con corte al 09 de julio de 2021</t>
  </si>
  <si>
    <t>JURIDICA</t>
  </si>
  <si>
    <t>Plan de compras con corte al 25 de junio de 2021</t>
  </si>
  <si>
    <t>Plan de compras con corte al 11 de junio de 2021</t>
  </si>
  <si>
    <t>Plan de compras con corte al 31 de mayo de 2021</t>
  </si>
  <si>
    <t>CONTROL INTERNO</t>
  </si>
  <si>
    <t>Plan de compras con corte al 21 de mayo de 2021</t>
  </si>
  <si>
    <t>Plan de compras con corte al 30 de abril de 2021</t>
  </si>
  <si>
    <t xml:space="preserve"> Ahorro con proceso</t>
  </si>
  <si>
    <t xml:space="preserve"> Ahorro sin proceso</t>
  </si>
  <si>
    <t>Oficina Asesora de Planeación - Instituto Geográfico Agustín Codazzi</t>
  </si>
  <si>
    <t>Recursos crédito</t>
  </si>
  <si>
    <t>Direcciones territoriales</t>
  </si>
  <si>
    <t>Reserva</t>
  </si>
  <si>
    <t>Ejecución</t>
  </si>
  <si>
    <t>Dirección de gestión catastral</t>
  </si>
  <si>
    <t>Subdirección de Cartografía &amp; geodesia</t>
  </si>
  <si>
    <t xml:space="preserve">Subdirección de Geografía </t>
  </si>
  <si>
    <t>Dirección de tecnologías de la información y comunicaciones</t>
  </si>
  <si>
    <t>Sin Ejecutar</t>
  </si>
  <si>
    <t>Ejecutado</t>
  </si>
  <si>
    <t>Ejecución Cdp`s</t>
  </si>
  <si>
    <t>Ejecución Compromisos</t>
  </si>
  <si>
    <t>Ejecución Obligaciones</t>
  </si>
  <si>
    <t>Ejecución Pagos</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</si>
  <si>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</si>
  <si>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</si>
  <si>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</si>
  <si>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</si>
  <si>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</si>
  <si>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</si>
  <si>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</si>
  <si>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</si>
  <si>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</si>
  <si>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</si>
  <si>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vigente</t>
  </si>
  <si>
    <t>compromisos</t>
  </si>
  <si>
    <t>obligado</t>
  </si>
  <si>
    <t>vigente - bloqueo</t>
  </si>
  <si>
    <t xml:space="preserve"> CDP´S</t>
  </si>
  <si>
    <t xml:space="preserve"> COMPROMISOS</t>
  </si>
  <si>
    <t>OBLIGACIONES</t>
  </si>
  <si>
    <t xml:space="preserve">PAGOS </t>
  </si>
  <si>
    <t>Tipo de gasto y rubro o proyecto</t>
  </si>
  <si>
    <t>Valor CDP</t>
  </si>
  <si>
    <t>Valor por Comprometer</t>
  </si>
  <si>
    <t>Suma de Comprometido</t>
  </si>
  <si>
    <t>% por ejecutar</t>
  </si>
  <si>
    <t>GENERACIÓN DE ESTUDIOS GEOGRÁFICOS E INVESTIGACIONES PARA LA CARACTERIZACIÓN, ANÁLISIS Y DELIMITACIÓN GEOGRÁFICA DEL TERRITORIO NACIONAL</t>
  </si>
  <si>
    <t>LEVANTAMIENTO, GENERACIÓN Y ACTUALIZACIÓN DE LA RED GEODÉSICA Y LA CARTOGRAFÍA BÁSICA A NIVEL NACIONAL</t>
  </si>
  <si>
    <t>ACTUALIZACIÓN  Y GESTIÓN CATASTRAL NACIONAL</t>
  </si>
  <si>
    <t>FORTALECIMIENTO DE LA GESTIÓN DEL CONOCIMIENTO Y LA INNOVACIÓN EN EL ÁMBITO GEOGRÁFICO DEL TERRITORIO NACIONAL</t>
  </si>
  <si>
    <t>FORTALECIMIENTO DE LA GESTIÓN INSTITUCIONAL DEL IGAC A NIVEL NACIONAL</t>
  </si>
  <si>
    <t>FORTALECIMIENTO DE LOS PROCESOS DE DIFUSIÓN Y ACCESO A LA INFORMACIÓN GEOGRÁFICA A NIVEL NACIONAL</t>
  </si>
  <si>
    <t>Unión cuenta2</t>
  </si>
  <si>
    <t>% Obligación</t>
  </si>
  <si>
    <t>% Pagos</t>
  </si>
  <si>
    <t>Saldo</t>
  </si>
  <si>
    <t>Total 1 Gastos de Personal</t>
  </si>
  <si>
    <t>2. Adquisición de Bienes y Servicios</t>
  </si>
  <si>
    <t>Total 2. Adquisición de Bienes y Servicios</t>
  </si>
  <si>
    <t>Total 3. Transferencias corrientes</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</si>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</sst>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 #,##0\ &quot;€&quot;_-;\-* #,##0\ &quot;€&quot;_-;_-* &quot;-&quot;\ &quot;€&quot;_-;_-@_-"/>
    <numFmt numFmtId="164" formatCode="&quot;$&quot;\ #,##0;[Red]\-&quot;$&quot;\ #,##0"/>
    <numFmt numFmtId="165" formatCode="&quot;$&quot;\ #,##0.00;\-&quot;$&quot;\ #,##0.00"/>
    <numFmt numFmtId="166" formatCode="_-* #,##0_-;\-* #,##0_-;_-* &quot;-&quot;_-;_-@_-"/>
    <numFmt numFmtId="167" formatCode="_-&quot;$&quot;\ * #,##0.00_-;\-&quot;$&quot;\ * #,##0.00_-;_-&quot;$&quot;\ * &quot;-&quot;??_-;_-@_-"/>
    <numFmt numFmtId="168" formatCode="[$-1240A]&quot;$&quot;\ #,##0.00;\(&quot;$&quot;\ #,##0.00\)"/>
    <numFmt numFmtId="169" formatCode="&quot;$&quot;\ #,##0"/>
    <numFmt numFmtId="170" formatCode="&quot;$&quot;\ #,##0.00"/>
    <numFmt numFmtId="171" formatCode="0.0%"/>
    <numFmt numFmtId="172" formatCode="[$-1240A]&quot;$&quot;\ #,##0.00;\-&quot;$&quot;\ #,##0.00"/>
    <numFmt numFmtId="173" formatCode="[$$-240A]\ #,##0"/>
    <numFmt numFmtId="174" formatCode="_-[$$-240A]\ * #,##0_-;\-[$$-240A]\ * #,##0_-;_-[$$-240A]\ * &quot;-&quot;_-;_-@_-"/>
    <numFmt numFmtId="175" formatCode="_-&quot;$&quot;* #,##0_-;\-&quot;$&quot;* #,##0_-;_-&quot;$&quot;* &quot;-&quot;??_-;_-@_-"/>
    <numFmt numFmtId="176" formatCode="#,##0_ ;\-#,##0\ "/>
  </numFmts>
  <fonts count="32">
    <font>
      <sz val="12"/>
      <color theme="1"/>
      <name val="Calibri"/>
      <family val="2"/>
      <scheme val="minor"/>
    </font>
    <font>
      <sz val="11"/>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
      <sz val="11"/>
      <color rgb="FFFF0000"/>
      <name val="Calibri"/>
      <family val="2"/>
      <scheme val="minor"/>
    </font>
    <font>
      <sz val="11"/>
      <name val="Calibri"/>
      <family val="2"/>
      <scheme val="minor"/>
    </font>
    <font>
      <b/>
      <sz val="9"/>
      <color indexed="81"/>
      <name val="Tahoma"/>
      <family val="2"/>
    </font>
    <font>
      <sz val="9"/>
      <color indexed="81"/>
      <name val="Tahoma"/>
      <family val="2"/>
    </font>
    <font>
      <b/>
      <sz val="11"/>
      <color theme="0"/>
      <name val="Calibri"/>
      <family val="2"/>
      <scheme val="minor"/>
    </font>
    <font>
      <b/>
      <sz val="16"/>
      <color theme="0"/>
      <name val="Calibri"/>
      <family val="2"/>
      <scheme val="minor"/>
    </font>
    <font>
      <sz val="8"/>
      <color rgb="FF000000"/>
      <name val="Times New Roman"/>
    </font>
  </fonts>
  <fills count="28">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2CC"/>
        <bgColor indexed="64"/>
      </patternFill>
    </fill>
    <fill>
      <patternFill patternType="solid">
        <fgColor rgb="FFE2EFDA"/>
        <bgColor indexed="64"/>
      </patternFill>
    </fill>
    <fill>
      <patternFill patternType="solid">
        <fgColor rgb="FFFF0000"/>
        <bgColor indexed="64"/>
      </patternFill>
    </fill>
    <fill>
      <patternFill patternType="solid">
        <fgColor rgb="FFFFFFFF"/>
        <bgColor indexed="64"/>
      </patternFill>
    </fill>
  </fills>
  <borders count="39">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s>
  <cellStyleXfs count="6">
    <xf numFmtId="0" fontId="0" fillId="0" borderId="0"/>
    <xf numFmtId="0" fontId="3" fillId="0" borderId="0"/>
    <xf numFmtId="42"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166" fontId="20" fillId="0" borderId="0" applyFont="0" applyFill="0" applyBorder="0" applyAlignment="0" applyProtection="0"/>
  </cellStyleXfs>
  <cellXfs count="281">
    <xf numFmtId="0" fontId="0" fillId="0" borderId="0" xfId="0"/>
    <xf numFmtId="0" fontId="4" fillId="0" borderId="1" xfId="1" applyFont="1" applyBorder="1" applyAlignment="1">
      <alignment horizontal="center" vertical="center" wrapText="1" readingOrder="1"/>
    </xf>
    <xf numFmtId="0" fontId="4" fillId="0" borderId="0" xfId="1" applyFont="1" applyAlignment="1">
      <alignment horizontal="center" vertical="center" wrapText="1" readingOrder="1"/>
    </xf>
    <xf numFmtId="0" fontId="5" fillId="0" borderId="0" xfId="1" applyFont="1"/>
    <xf numFmtId="169" fontId="0" fillId="0" borderId="0" xfId="0" applyNumberFormat="1"/>
    <xf numFmtId="0" fontId="0" fillId="0" borderId="0" xfId="0" pivotButton="1"/>
    <xf numFmtId="0" fontId="0" fillId="0" borderId="0" xfId="0" applyAlignment="1">
      <alignment horizontal="left"/>
    </xf>
    <xf numFmtId="170"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Border="1"/>
    <xf numFmtId="10" fontId="0" fillId="0" borderId="0" xfId="0" applyNumberFormat="1"/>
    <xf numFmtId="0" fontId="7" fillId="3" borderId="0" xfId="0" applyFont="1" applyFill="1" applyAlignment="1">
      <alignment horizontal="center" vertical="center"/>
    </xf>
    <xf numFmtId="0" fontId="8" fillId="3" borderId="0" xfId="0" applyFont="1" applyFill="1" applyAlignment="1">
      <alignment horizontal="center" vertical="center"/>
    </xf>
    <xf numFmtId="0" fontId="9" fillId="3" borderId="0" xfId="0" applyFont="1" applyFill="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justify" vertical="top"/>
    </xf>
    <xf numFmtId="0" fontId="11" fillId="0" borderId="3" xfId="0" applyFont="1" applyBorder="1" applyAlignment="1">
      <alignment horizontal="center" vertical="top" wrapText="1"/>
    </xf>
    <xf numFmtId="3" fontId="11" fillId="0" borderId="3" xfId="0" applyNumberFormat="1" applyFont="1" applyBorder="1" applyAlignment="1">
      <alignment horizontal="center" vertical="center"/>
    </xf>
    <xf numFmtId="10" fontId="10" fillId="0" borderId="3" xfId="0" applyNumberFormat="1" applyFont="1" applyBorder="1" applyAlignment="1">
      <alignment horizontal="center" vertical="center"/>
    </xf>
    <xf numFmtId="10" fontId="10" fillId="0" borderId="3" xfId="0" applyNumberFormat="1" applyFont="1" applyBorder="1" applyAlignment="1">
      <alignment horizontal="justify" vertical="top"/>
    </xf>
    <xf numFmtId="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10" fontId="11"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2" fillId="4" borderId="3" xfId="0" applyFont="1" applyFill="1" applyBorder="1" applyAlignment="1">
      <alignment horizontal="justify" vertical="top" wrapText="1"/>
    </xf>
    <xf numFmtId="2" fontId="11" fillId="0" borderId="3" xfId="0" applyNumberFormat="1" applyFont="1" applyBorder="1" applyAlignment="1">
      <alignment horizontal="center" vertical="center"/>
    </xf>
    <xf numFmtId="9" fontId="10"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xf>
    <xf numFmtId="3" fontId="13" fillId="0" borderId="3" xfId="0" applyNumberFormat="1" applyFont="1" applyBorder="1" applyAlignment="1">
      <alignment horizontal="center" vertical="center"/>
    </xf>
    <xf numFmtId="4" fontId="10" fillId="0" borderId="3" xfId="0" applyNumberFormat="1" applyFont="1" applyBorder="1" applyAlignment="1">
      <alignment horizontal="center" vertical="center"/>
    </xf>
    <xf numFmtId="9" fontId="10" fillId="0" borderId="3" xfId="0" applyNumberFormat="1" applyFont="1" applyBorder="1" applyAlignment="1">
      <alignment horizontal="center" vertical="center"/>
    </xf>
    <xf numFmtId="0" fontId="10" fillId="0" borderId="3" xfId="0" applyFont="1" applyBorder="1" applyAlignment="1">
      <alignment horizontal="center" vertical="top" wrapText="1"/>
    </xf>
    <xf numFmtId="0" fontId="10" fillId="0" borderId="3" xfId="0" applyFont="1" applyBorder="1" applyAlignment="1">
      <alignment horizontal="justify" vertical="top" wrapText="1"/>
    </xf>
    <xf numFmtId="0" fontId="10" fillId="0" borderId="3" xfId="0" applyFont="1" applyBorder="1" applyAlignment="1">
      <alignment horizontal="center" vertical="center" wrapText="1"/>
    </xf>
    <xf numFmtId="0" fontId="11" fillId="0" borderId="3" xfId="0" applyFont="1" applyBorder="1" applyAlignment="1">
      <alignment horizontal="justify" vertical="top" wrapText="1"/>
    </xf>
    <xf numFmtId="0" fontId="12" fillId="4" borderId="3" xfId="0" applyFont="1" applyFill="1" applyBorder="1" applyAlignment="1">
      <alignment horizontal="center" vertical="center" wrapText="1"/>
    </xf>
    <xf numFmtId="9" fontId="11" fillId="0" borderId="3" xfId="0" applyNumberFormat="1" applyFont="1" applyBorder="1" applyAlignment="1">
      <alignment horizontal="center" vertical="center" wrapText="1"/>
    </xf>
    <xf numFmtId="0" fontId="0" fillId="0" borderId="0" xfId="0" pivotButton="1" applyAlignment="1">
      <alignment horizontal="center"/>
    </xf>
    <xf numFmtId="0" fontId="2" fillId="0" borderId="0" xfId="0" pivotButton="1" applyFont="1" applyAlignment="1">
      <alignment horizontal="center"/>
    </xf>
    <xf numFmtId="0" fontId="2" fillId="0" borderId="0" xfId="0" applyFont="1" applyAlignment="1">
      <alignment horizontal="center"/>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11" fillId="0" borderId="3" xfId="0" applyFont="1" applyBorder="1" applyAlignment="1">
      <alignment horizontal="center" vertical="center" wrapText="1"/>
    </xf>
    <xf numFmtId="0" fontId="10" fillId="0" borderId="3" xfId="0" applyFont="1" applyBorder="1" applyAlignment="1">
      <alignment horizontal="justify" vertical="top"/>
    </xf>
    <xf numFmtId="171" fontId="11" fillId="0" borderId="3" xfId="0" applyNumberFormat="1" applyFont="1" applyBorder="1" applyAlignment="1">
      <alignment horizontal="center" vertical="center"/>
    </xf>
    <xf numFmtId="0" fontId="6" fillId="0" borderId="1" xfId="0" applyFont="1" applyBorder="1" applyAlignment="1">
      <alignment horizontal="center" vertical="center" wrapText="1" readingOrder="1"/>
    </xf>
    <xf numFmtId="0" fontId="0" fillId="0" borderId="0" xfId="0" applyAlignment="1">
      <alignment horizontal="center"/>
    </xf>
    <xf numFmtId="0" fontId="2" fillId="0" borderId="0" xfId="0" applyFont="1"/>
    <xf numFmtId="0" fontId="14" fillId="0" borderId="0" xfId="1" applyFont="1"/>
    <xf numFmtId="3" fontId="11" fillId="0" borderId="4" xfId="0" applyNumberFormat="1" applyFont="1" applyBorder="1" applyAlignment="1">
      <alignment horizontal="center" vertical="center"/>
    </xf>
    <xf numFmtId="3" fontId="11" fillId="0" borderId="6" xfId="0" applyNumberFormat="1" applyFont="1" applyBorder="1" applyAlignment="1">
      <alignment horizontal="center" vertical="center"/>
    </xf>
    <xf numFmtId="9" fontId="11" fillId="0" borderId="5" xfId="0" applyNumberFormat="1" applyFont="1" applyBorder="1" applyAlignment="1">
      <alignment horizontal="center" vertical="center"/>
    </xf>
    <xf numFmtId="10" fontId="11" fillId="0" borderId="7" xfId="0" applyNumberFormat="1" applyFont="1" applyBorder="1" applyAlignment="1">
      <alignment horizontal="center" vertical="center"/>
    </xf>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0" fontId="15"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5" fillId="5" borderId="0" xfId="0" applyNumberFormat="1" applyFont="1" applyFill="1" applyAlignment="1">
      <alignment horizontal="center" vertical="center" wrapText="1"/>
    </xf>
    <xf numFmtId="14" fontId="0" fillId="0" borderId="0" xfId="0" applyNumberFormat="1" applyAlignment="1">
      <alignment wrapText="1"/>
    </xf>
    <xf numFmtId="10" fontId="0" fillId="0" borderId="0" xfId="0" applyNumberFormat="1" applyAlignment="1">
      <alignment wrapText="1"/>
    </xf>
    <xf numFmtId="172" fontId="6" fillId="0" borderId="1" xfId="0" applyNumberFormat="1" applyFont="1" applyBorder="1" applyAlignment="1">
      <alignment horizontal="right" vertical="center" wrapText="1" readingOrder="1"/>
    </xf>
    <xf numFmtId="0" fontId="2" fillId="2" borderId="0" xfId="0" applyFont="1" applyFill="1" applyAlignment="1">
      <alignment vertical="center"/>
    </xf>
    <xf numFmtId="10" fontId="11" fillId="12" borderId="3" xfId="0" applyNumberFormat="1" applyFont="1" applyFill="1" applyBorder="1" applyAlignment="1">
      <alignment horizontal="center" vertical="center"/>
    </xf>
    <xf numFmtId="10" fontId="10" fillId="12" borderId="3" xfId="0" applyNumberFormat="1" applyFont="1" applyFill="1" applyBorder="1" applyAlignment="1">
      <alignment horizontal="center" vertical="center"/>
    </xf>
    <xf numFmtId="0" fontId="11" fillId="12" borderId="3" xfId="0" applyFont="1" applyFill="1" applyBorder="1" applyAlignment="1">
      <alignment horizontal="center" vertical="center"/>
    </xf>
    <xf numFmtId="9" fontId="11"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0" fontId="5" fillId="0" borderId="9" xfId="1" applyFont="1" applyBorder="1"/>
    <xf numFmtId="0" fontId="5" fillId="0" borderId="10" xfId="1" applyFont="1" applyBorder="1"/>
    <xf numFmtId="0" fontId="5" fillId="0" borderId="11" xfId="1" applyFont="1" applyBorder="1"/>
    <xf numFmtId="0" fontId="5" fillId="0" borderId="12" xfId="1" applyFont="1" applyBorder="1"/>
    <xf numFmtId="10" fontId="2" fillId="0" borderId="0" xfId="0" applyNumberFormat="1" applyFont="1"/>
    <xf numFmtId="0" fontId="17" fillId="0" borderId="0" xfId="0" applyFont="1"/>
    <xf numFmtId="10" fontId="17" fillId="0" borderId="0" xfId="0" applyNumberFormat="1" applyFont="1"/>
    <xf numFmtId="169" fontId="17" fillId="0" borderId="0" xfId="0" applyNumberFormat="1" applyFont="1"/>
    <xf numFmtId="10" fontId="0" fillId="0" borderId="0" xfId="0" applyNumberFormat="1" applyAlignment="1">
      <alignment horizontal="center"/>
    </xf>
    <xf numFmtId="0" fontId="0" fillId="0" borderId="13" xfId="0" applyBorder="1"/>
    <xf numFmtId="0" fontId="2" fillId="2" borderId="0" xfId="0" applyFont="1" applyFill="1" applyAlignment="1">
      <alignment horizontal="center" vertical="center" wrapText="1"/>
    </xf>
    <xf numFmtId="0" fontId="2" fillId="2" borderId="0" xfId="0" applyFont="1" applyFill="1"/>
    <xf numFmtId="0" fontId="16" fillId="0" borderId="14" xfId="0" applyFont="1" applyBorder="1"/>
    <xf numFmtId="169" fontId="16" fillId="0" borderId="14" xfId="0" applyNumberFormat="1" applyFont="1" applyBorder="1"/>
    <xf numFmtId="0" fontId="18" fillId="0" borderId="14" xfId="0" applyFont="1" applyBorder="1"/>
    <xf numFmtId="164" fontId="16" fillId="0" borderId="14" xfId="0" applyNumberFormat="1" applyFont="1" applyBorder="1"/>
    <xf numFmtId="10" fontId="16" fillId="0" borderId="14" xfId="0" applyNumberFormat="1" applyFont="1" applyBorder="1" applyAlignment="1">
      <alignment horizontal="center"/>
    </xf>
    <xf numFmtId="0" fontId="16" fillId="0" borderId="0" xfId="0" applyFont="1"/>
    <xf numFmtId="169" fontId="16" fillId="0" borderId="0" xfId="0" applyNumberFormat="1" applyFont="1"/>
    <xf numFmtId="10" fontId="16" fillId="0" borderId="0" xfId="0" applyNumberFormat="1" applyFont="1" applyAlignment="1">
      <alignment horizontal="center"/>
    </xf>
    <xf numFmtId="164" fontId="0" fillId="0" borderId="0" xfId="0" applyNumberFormat="1"/>
    <xf numFmtId="0" fontId="0" fillId="0" borderId="0" xfId="0" applyAlignment="1">
      <alignment horizontal="right"/>
    </xf>
    <xf numFmtId="0" fontId="16" fillId="8" borderId="0" xfId="0" applyFont="1" applyFill="1"/>
    <xf numFmtId="164" fontId="16" fillId="8" borderId="0" xfId="0" applyNumberFormat="1" applyFont="1" applyFill="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165" fontId="5" fillId="0" borderId="0" xfId="1" applyNumberFormat="1" applyFont="1"/>
    <xf numFmtId="0" fontId="0" fillId="0" borderId="9" xfId="0" applyBorder="1"/>
    <xf numFmtId="0" fontId="0" fillId="0" borderId="24" xfId="0" applyBorder="1"/>
    <xf numFmtId="0" fontId="4" fillId="0" borderId="25" xfId="0" applyFont="1" applyBorder="1" applyAlignment="1">
      <alignment horizontal="center" vertical="center" wrapText="1" readingOrder="1"/>
    </xf>
    <xf numFmtId="9" fontId="0" fillId="0" borderId="26" xfId="3" applyFont="1" applyBorder="1" applyAlignment="1">
      <alignment horizontal="center"/>
    </xf>
    <xf numFmtId="0" fontId="0" fillId="0" borderId="26" xfId="0" applyBorder="1"/>
    <xf numFmtId="0" fontId="21" fillId="16" borderId="26" xfId="0" applyFont="1" applyFill="1" applyBorder="1"/>
    <xf numFmtId="173" fontId="0" fillId="0" borderId="26" xfId="2" applyNumberFormat="1" applyFont="1" applyBorder="1"/>
    <xf numFmtId="173" fontId="0" fillId="0" borderId="0" xfId="0" applyNumberFormat="1"/>
    <xf numFmtId="10" fontId="0" fillId="0" borderId="26" xfId="3" applyNumberFormat="1" applyFont="1" applyBorder="1" applyAlignment="1">
      <alignment horizontal="center"/>
    </xf>
    <xf numFmtId="10" fontId="21" fillId="16" borderId="26" xfId="3" applyNumberFormat="1" applyFont="1" applyFill="1" applyBorder="1" applyAlignment="1">
      <alignment horizontal="center"/>
    </xf>
    <xf numFmtId="0" fontId="0" fillId="0" borderId="3" xfId="0" applyBorder="1"/>
    <xf numFmtId="173" fontId="0" fillId="0" borderId="3" xfId="2" applyNumberFormat="1" applyFont="1" applyBorder="1"/>
    <xf numFmtId="10" fontId="0" fillId="0" borderId="3" xfId="3" applyNumberFormat="1" applyFont="1" applyBorder="1" applyAlignment="1">
      <alignment horizontal="center"/>
    </xf>
    <xf numFmtId="174" fontId="0" fillId="0" borderId="3" xfId="2" applyNumberFormat="1" applyFont="1" applyBorder="1"/>
    <xf numFmtId="0" fontId="21" fillId="16" borderId="3" xfId="0" applyFont="1" applyFill="1" applyBorder="1"/>
    <xf numFmtId="173" fontId="21" fillId="16" borderId="3" xfId="2" applyNumberFormat="1" applyFont="1" applyFill="1" applyBorder="1"/>
    <xf numFmtId="10" fontId="21" fillId="16" borderId="3" xfId="3" applyNumberFormat="1" applyFont="1" applyFill="1" applyBorder="1" applyAlignment="1">
      <alignment horizontal="center"/>
    </xf>
    <xf numFmtId="174" fontId="21" fillId="16" borderId="3" xfId="2" applyNumberFormat="1" applyFont="1" applyFill="1" applyBorder="1"/>
    <xf numFmtId="173" fontId="24" fillId="18" borderId="3" xfId="2" applyNumberFormat="1" applyFont="1" applyFill="1" applyBorder="1" applyAlignment="1">
      <alignment horizontal="center" vertical="center" wrapText="1"/>
    </xf>
    <xf numFmtId="42" fontId="24" fillId="18" borderId="3" xfId="2" applyFont="1" applyFill="1" applyBorder="1" applyAlignment="1">
      <alignment horizontal="center" vertical="center" wrapText="1"/>
    </xf>
    <xf numFmtId="0" fontId="0" fillId="0" borderId="26" xfId="0" applyBorder="1" applyAlignment="1">
      <alignment horizontal="left" vertical="center" wrapText="1"/>
    </xf>
    <xf numFmtId="173" fontId="21" fillId="16" borderId="26" xfId="2" applyNumberFormat="1" applyFont="1" applyFill="1" applyBorder="1" applyAlignment="1">
      <alignment horizontal="center"/>
    </xf>
    <xf numFmtId="0" fontId="24" fillId="18" borderId="29" xfId="0" applyFont="1" applyFill="1" applyBorder="1" applyAlignment="1">
      <alignment vertical="center"/>
    </xf>
    <xf numFmtId="3" fontId="24" fillId="18" borderId="26" xfId="0" applyNumberFormat="1" applyFont="1" applyFill="1" applyBorder="1" applyAlignment="1">
      <alignment horizontal="center"/>
    </xf>
    <xf numFmtId="0" fontId="24" fillId="18" borderId="26" xfId="0" applyFont="1" applyFill="1" applyBorder="1" applyAlignment="1">
      <alignment horizontal="center"/>
    </xf>
    <xf numFmtId="173" fontId="5" fillId="0" borderId="0" xfId="2" applyNumberFormat="1" applyFont="1"/>
    <xf numFmtId="0" fontId="0" fillId="0" borderId="0" xfId="0" applyAlignment="1">
      <alignment horizontal="left" vertical="top"/>
    </xf>
    <xf numFmtId="0" fontId="0" fillId="0" borderId="0" xfId="0" applyAlignment="1">
      <alignment horizontal="center" vertical="center" wrapText="1"/>
    </xf>
    <xf numFmtId="0" fontId="0" fillId="0" borderId="26" xfId="0" applyBorder="1" applyAlignment="1">
      <alignment vertical="center" wrapText="1"/>
    </xf>
    <xf numFmtId="0" fontId="0" fillId="17" borderId="26" xfId="0" applyFill="1" applyBorder="1" applyAlignment="1">
      <alignment horizontal="center" vertical="center" wrapText="1"/>
    </xf>
    <xf numFmtId="0" fontId="0" fillId="21" borderId="26" xfId="0" applyFill="1" applyBorder="1" applyAlignment="1">
      <alignment horizontal="center" vertical="center" wrapText="1"/>
    </xf>
    <xf numFmtId="0" fontId="0" fillId="14" borderId="26" xfId="0" applyFill="1" applyBorder="1" applyAlignment="1">
      <alignment horizontal="center" vertical="center" wrapText="1"/>
    </xf>
    <xf numFmtId="0" fontId="0" fillId="22" borderId="26" xfId="0" applyFill="1" applyBorder="1" applyAlignment="1">
      <alignment horizontal="center" vertical="center" wrapText="1"/>
    </xf>
    <xf numFmtId="0" fontId="15" fillId="5" borderId="26" xfId="0" applyFont="1" applyFill="1" applyBorder="1" applyAlignment="1">
      <alignment horizontal="center" vertical="center" wrapText="1"/>
    </xf>
    <xf numFmtId="0" fontId="0" fillId="6" borderId="26" xfId="0" applyFill="1" applyBorder="1" applyAlignment="1">
      <alignment horizontal="center" vertical="center" wrapText="1"/>
    </xf>
    <xf numFmtId="0" fontId="0" fillId="7" borderId="26" xfId="0" applyFill="1" applyBorder="1" applyAlignment="1">
      <alignment horizontal="center" vertical="center" wrapText="1"/>
    </xf>
    <xf numFmtId="10" fontId="0" fillId="6" borderId="26" xfId="0" applyNumberFormat="1" applyFill="1" applyBorder="1" applyAlignment="1">
      <alignment horizontal="center" vertical="center" wrapText="1"/>
    </xf>
    <xf numFmtId="0" fontId="0" fillId="8" borderId="26" xfId="0" applyFill="1" applyBorder="1" applyAlignment="1">
      <alignment horizontal="center" vertical="center" wrapText="1"/>
    </xf>
    <xf numFmtId="0" fontId="0" fillId="9" borderId="26" xfId="0" applyFill="1" applyBorder="1" applyAlignment="1">
      <alignment horizontal="center" vertical="center" wrapText="1"/>
    </xf>
    <xf numFmtId="0" fontId="0" fillId="10" borderId="26" xfId="0" applyFill="1" applyBorder="1" applyAlignment="1">
      <alignment horizontal="center" vertical="center" wrapText="1"/>
    </xf>
    <xf numFmtId="0" fontId="0" fillId="11" borderId="26" xfId="0" applyFill="1" applyBorder="1" applyAlignment="1">
      <alignment horizontal="center" vertical="center" wrapText="1"/>
    </xf>
    <xf numFmtId="3" fontId="0" fillId="8" borderId="26" xfId="0" applyNumberFormat="1" applyFill="1" applyBorder="1" applyAlignment="1">
      <alignment horizontal="center" vertical="center" wrapText="1"/>
    </xf>
    <xf numFmtId="3" fontId="0" fillId="9" borderId="26" xfId="0" applyNumberFormat="1" applyFill="1" applyBorder="1" applyAlignment="1">
      <alignment horizontal="center" vertical="center" wrapText="1"/>
    </xf>
    <xf numFmtId="3" fontId="0" fillId="10" borderId="26" xfId="0" applyNumberFormat="1" applyFill="1" applyBorder="1" applyAlignment="1">
      <alignment horizontal="center" vertical="center" wrapText="1"/>
    </xf>
    <xf numFmtId="3" fontId="0" fillId="11" borderId="26" xfId="0" applyNumberFormat="1" applyFill="1" applyBorder="1" applyAlignment="1">
      <alignment horizontal="center" vertical="center" wrapText="1"/>
    </xf>
    <xf numFmtId="10" fontId="15" fillId="5" borderId="26" xfId="0" applyNumberFormat="1" applyFont="1" applyFill="1" applyBorder="1" applyAlignment="1">
      <alignment horizontal="center" vertical="center" wrapText="1"/>
    </xf>
    <xf numFmtId="171" fontId="0" fillId="0" borderId="3" xfId="3" applyNumberFormat="1" applyFont="1" applyBorder="1" applyAlignment="1">
      <alignment horizontal="center"/>
    </xf>
    <xf numFmtId="171" fontId="21" fillId="16" borderId="3" xfId="3" applyNumberFormat="1" applyFont="1" applyFill="1" applyBorder="1" applyAlignment="1">
      <alignment horizontal="center"/>
    </xf>
    <xf numFmtId="171" fontId="0" fillId="0" borderId="26" xfId="3" applyNumberFormat="1" applyFont="1" applyBorder="1" applyAlignment="1">
      <alignment horizontal="center"/>
    </xf>
    <xf numFmtId="173" fontId="0" fillId="0" borderId="26" xfId="0" applyNumberFormat="1" applyBorder="1"/>
    <xf numFmtId="0" fontId="0" fillId="13" borderId="0" xfId="0" applyFill="1"/>
    <xf numFmtId="0" fontId="0" fillId="9" borderId="26" xfId="0" applyFill="1" applyBorder="1"/>
    <xf numFmtId="173" fontId="0" fillId="9" borderId="26" xfId="0" applyNumberFormat="1" applyFill="1" applyBorder="1"/>
    <xf numFmtId="9" fontId="0" fillId="9" borderId="26" xfId="3" applyFont="1" applyFill="1" applyBorder="1" applyAlignment="1">
      <alignment horizontal="center"/>
    </xf>
    <xf numFmtId="171" fontId="0" fillId="9" borderId="26" xfId="3" applyNumberFormat="1" applyFont="1" applyFill="1" applyBorder="1" applyAlignment="1">
      <alignment horizontal="center"/>
    </xf>
    <xf numFmtId="169" fontId="0" fillId="0" borderId="26" xfId="0" applyNumberFormat="1" applyBorder="1"/>
    <xf numFmtId="173" fontId="0" fillId="23" borderId="26" xfId="0" applyNumberFormat="1" applyFill="1" applyBorder="1"/>
    <xf numFmtId="169" fontId="0" fillId="9" borderId="26" xfId="0" applyNumberFormat="1" applyFill="1" applyBorder="1"/>
    <xf numFmtId="0" fontId="0" fillId="23" borderId="26" xfId="0" applyFill="1" applyBorder="1"/>
    <xf numFmtId="169" fontId="0" fillId="23" borderId="26" xfId="0" applyNumberFormat="1" applyFill="1" applyBorder="1"/>
    <xf numFmtId="9" fontId="0" fillId="23" borderId="26" xfId="3" applyFont="1" applyFill="1" applyBorder="1" applyAlignment="1">
      <alignment horizontal="center"/>
    </xf>
    <xf numFmtId="171" fontId="0" fillId="23" borderId="26" xfId="3" applyNumberFormat="1" applyFont="1" applyFill="1" applyBorder="1" applyAlignment="1">
      <alignment horizontal="center"/>
    </xf>
    <xf numFmtId="0" fontId="0" fillId="24" borderId="26" xfId="0" applyFill="1" applyBorder="1"/>
    <xf numFmtId="173" fontId="0" fillId="24" borderId="26" xfId="0" applyNumberFormat="1" applyFill="1" applyBorder="1"/>
    <xf numFmtId="169" fontId="0" fillId="24" borderId="26" xfId="0" applyNumberFormat="1" applyFill="1" applyBorder="1"/>
    <xf numFmtId="9" fontId="0" fillId="24" borderId="26" xfId="3" applyFont="1" applyFill="1" applyBorder="1" applyAlignment="1">
      <alignment horizontal="center"/>
    </xf>
    <xf numFmtId="171" fontId="0" fillId="24" borderId="26" xfId="3" applyNumberFormat="1" applyFont="1" applyFill="1" applyBorder="1" applyAlignment="1">
      <alignment horizontal="center"/>
    </xf>
    <xf numFmtId="0" fontId="0" fillId="25" borderId="26" xfId="0" applyFill="1" applyBorder="1"/>
    <xf numFmtId="173" fontId="0" fillId="25" borderId="26" xfId="0" applyNumberFormat="1" applyFill="1" applyBorder="1"/>
    <xf numFmtId="169" fontId="0" fillId="25" borderId="26" xfId="0" applyNumberFormat="1" applyFill="1" applyBorder="1"/>
    <xf numFmtId="9" fontId="0" fillId="25" borderId="26" xfId="3" applyFont="1" applyFill="1" applyBorder="1" applyAlignment="1">
      <alignment horizontal="center"/>
    </xf>
    <xf numFmtId="171" fontId="0" fillId="25" borderId="26" xfId="3" applyNumberFormat="1" applyFont="1" applyFill="1" applyBorder="1" applyAlignment="1">
      <alignment horizontal="center"/>
    </xf>
    <xf numFmtId="169" fontId="0" fillId="24" borderId="26" xfId="0" applyNumberFormat="1" applyFill="1" applyBorder="1" applyAlignment="1">
      <alignment wrapText="1"/>
    </xf>
    <xf numFmtId="0" fontId="0" fillId="0" borderId="0" xfId="0" applyAlignment="1">
      <alignment wrapText="1"/>
    </xf>
    <xf numFmtId="10" fontId="0" fillId="0" borderId="0" xfId="0" applyNumberFormat="1" applyAlignment="1">
      <alignment horizontal="center" vertical="center" wrapText="1"/>
    </xf>
    <xf numFmtId="3" fontId="0" fillId="0" borderId="0" xfId="0" applyNumberFormat="1" applyAlignment="1">
      <alignment horizontal="center" vertical="center" wrapText="1"/>
    </xf>
    <xf numFmtId="1" fontId="0" fillId="0" borderId="0" xfId="0" applyNumberFormat="1" applyAlignment="1">
      <alignment horizontal="center" vertical="center" wrapText="1"/>
    </xf>
    <xf numFmtId="0" fontId="0" fillId="0" borderId="26" xfId="0" applyBorder="1" applyAlignment="1">
      <alignment vertical="center"/>
    </xf>
    <xf numFmtId="169" fontId="0" fillId="0" borderId="26" xfId="0" applyNumberFormat="1" applyBorder="1" applyAlignment="1">
      <alignment vertical="center"/>
    </xf>
    <xf numFmtId="10" fontId="0" fillId="0" borderId="26" xfId="0" applyNumberFormat="1" applyBorder="1"/>
    <xf numFmtId="0" fontId="29" fillId="18" borderId="26" xfId="0" applyFont="1" applyFill="1" applyBorder="1" applyAlignment="1">
      <alignment horizontal="center" vertical="center"/>
    </xf>
    <xf numFmtId="173" fontId="29" fillId="18" borderId="26" xfId="2" applyNumberFormat="1" applyFont="1" applyFill="1" applyBorder="1" applyAlignment="1">
      <alignment horizontal="center" vertical="center"/>
    </xf>
    <xf numFmtId="173" fontId="29" fillId="18" borderId="26" xfId="2" applyNumberFormat="1" applyFont="1" applyFill="1" applyBorder="1" applyAlignment="1">
      <alignment horizontal="center" vertical="center" wrapText="1"/>
    </xf>
    <xf numFmtId="10" fontId="29" fillId="18" borderId="26" xfId="0" applyNumberFormat="1" applyFont="1" applyFill="1" applyBorder="1" applyAlignment="1">
      <alignment horizontal="center" vertical="center"/>
    </xf>
    <xf numFmtId="0" fontId="0" fillId="16" borderId="26" xfId="0" applyFill="1" applyBorder="1"/>
    <xf numFmtId="173" fontId="0" fillId="16" borderId="26" xfId="0" applyNumberFormat="1" applyFill="1" applyBorder="1"/>
    <xf numFmtId="169" fontId="0" fillId="16" borderId="26" xfId="0" applyNumberFormat="1" applyFill="1" applyBorder="1"/>
    <xf numFmtId="10" fontId="0" fillId="16" borderId="26" xfId="3" applyNumberFormat="1" applyFont="1" applyFill="1" applyBorder="1" applyAlignment="1">
      <alignment horizontal="center"/>
    </xf>
    <xf numFmtId="10" fontId="0" fillId="16" borderId="26" xfId="0" applyNumberFormat="1" applyFill="1" applyBorder="1"/>
    <xf numFmtId="174" fontId="0" fillId="0" borderId="0" xfId="0" applyNumberFormat="1"/>
    <xf numFmtId="0" fontId="0" fillId="0" borderId="0" xfId="0" applyAlignment="1">
      <alignment horizontal="left" vertical="top" indent="1"/>
    </xf>
    <xf numFmtId="0" fontId="0" fillId="0" borderId="0" xfId="0" applyAlignment="1">
      <alignment horizontal="left" vertical="top" wrapText="1" indent="1"/>
    </xf>
    <xf numFmtId="0" fontId="24" fillId="18" borderId="3" xfId="0" applyFont="1" applyFill="1" applyBorder="1" applyAlignment="1">
      <alignment horizontal="center" vertical="center" wrapText="1"/>
    </xf>
    <xf numFmtId="0" fontId="2" fillId="2" borderId="0" xfId="0" applyFont="1" applyFill="1" applyAlignment="1">
      <alignment horizontal="center" vertical="center"/>
    </xf>
    <xf numFmtId="0" fontId="2" fillId="2" borderId="0" xfId="0" applyFont="1" applyFill="1" applyAlignment="1">
      <alignment horizontal="center"/>
    </xf>
    <xf numFmtId="0" fontId="0" fillId="0" borderId="26" xfId="0" applyBorder="1" applyAlignment="1">
      <alignment horizontal="center" vertical="center" wrapText="1"/>
    </xf>
    <xf numFmtId="14" fontId="0" fillId="0" borderId="26" xfId="0" applyNumberFormat="1" applyBorder="1" applyAlignment="1">
      <alignment horizontal="center" vertical="center" wrapText="1"/>
    </xf>
    <xf numFmtId="3" fontId="0" fillId="0" borderId="26" xfId="0" applyNumberFormat="1" applyBorder="1" applyAlignment="1">
      <alignment horizontal="center" vertical="center" wrapText="1"/>
    </xf>
    <xf numFmtId="14" fontId="0" fillId="0" borderId="26" xfId="0" applyNumberFormat="1" applyBorder="1" applyAlignment="1">
      <alignment wrapText="1"/>
    </xf>
    <xf numFmtId="0" fontId="0" fillId="0" borderId="26" xfId="0" applyBorder="1" applyAlignment="1">
      <alignment wrapText="1"/>
    </xf>
    <xf numFmtId="10" fontId="0" fillId="0" borderId="26" xfId="0" applyNumberFormat="1" applyBorder="1" applyAlignment="1">
      <alignment horizontal="center" vertical="center" wrapText="1"/>
    </xf>
    <xf numFmtId="0" fontId="26" fillId="0" borderId="26" xfId="0" applyFont="1" applyBorder="1" applyAlignment="1">
      <alignment horizontal="left" vertical="center" wrapText="1"/>
    </xf>
    <xf numFmtId="14" fontId="0" fillId="0" borderId="26" xfId="0" applyNumberFormat="1" applyBorder="1" applyAlignment="1">
      <alignment vertical="center" wrapText="1"/>
    </xf>
    <xf numFmtId="1" fontId="26" fillId="0" borderId="26" xfId="0" applyNumberFormat="1" applyFont="1" applyBorder="1" applyAlignment="1">
      <alignment horizontal="center" vertical="center" wrapText="1"/>
    </xf>
    <xf numFmtId="10" fontId="26" fillId="0" borderId="26" xfId="0" applyNumberFormat="1" applyFont="1" applyBorder="1" applyAlignment="1">
      <alignment horizontal="center" vertical="center" wrapText="1"/>
    </xf>
    <xf numFmtId="9" fontId="0" fillId="0" borderId="26" xfId="0" applyNumberFormat="1" applyBorder="1" applyAlignment="1">
      <alignment horizontal="center" vertical="center" wrapText="1"/>
    </xf>
    <xf numFmtId="9" fontId="0" fillId="0" borderId="26" xfId="3" applyFont="1" applyBorder="1" applyAlignment="1">
      <alignment horizontal="center" vertical="center" wrapText="1"/>
    </xf>
    <xf numFmtId="10" fontId="0" fillId="0" borderId="26" xfId="0" applyNumberFormat="1" applyBorder="1" applyAlignment="1">
      <alignment vertical="center" wrapText="1"/>
    </xf>
    <xf numFmtId="3" fontId="26" fillId="0" borderId="26" xfId="0" applyNumberFormat="1" applyFont="1" applyBorder="1" applyAlignment="1">
      <alignment horizontal="center" vertical="center" wrapText="1"/>
    </xf>
    <xf numFmtId="3" fontId="26" fillId="0" borderId="26" xfId="3" applyNumberFormat="1" applyFont="1" applyFill="1" applyBorder="1" applyAlignment="1">
      <alignment horizontal="center" vertical="center" wrapText="1"/>
    </xf>
    <xf numFmtId="0" fontId="0" fillId="0" borderId="27" xfId="0" applyBorder="1" applyAlignment="1">
      <alignment vertical="center" wrapText="1"/>
    </xf>
    <xf numFmtId="0" fontId="0" fillId="0" borderId="3" xfId="0" applyBorder="1" applyAlignment="1">
      <alignment vertical="center" wrapText="1"/>
    </xf>
    <xf numFmtId="3" fontId="0" fillId="0" borderId="26" xfId="0" applyNumberFormat="1"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27" borderId="3" xfId="0" applyFill="1" applyBorder="1"/>
    <xf numFmtId="173" fontId="0" fillId="27" borderId="3" xfId="2" applyNumberFormat="1" applyFont="1" applyFill="1" applyBorder="1"/>
    <xf numFmtId="10" fontId="0" fillId="27" borderId="3" xfId="3" applyNumberFormat="1" applyFont="1" applyFill="1" applyBorder="1" applyAlignment="1">
      <alignment horizontal="center"/>
    </xf>
    <xf numFmtId="174" fontId="0" fillId="27" borderId="3" xfId="2" applyNumberFormat="1" applyFont="1" applyFill="1" applyBorder="1"/>
    <xf numFmtId="171" fontId="0" fillId="27" borderId="3" xfId="3" applyNumberFormat="1" applyFont="1" applyFill="1" applyBorder="1" applyAlignment="1">
      <alignment horizontal="center"/>
    </xf>
    <xf numFmtId="0" fontId="0" fillId="27" borderId="0" xfId="0" applyFill="1"/>
    <xf numFmtId="9" fontId="1" fillId="0" borderId="26" xfId="3" applyFont="1" applyFill="1" applyBorder="1" applyAlignment="1">
      <alignment horizontal="center" vertical="center" wrapText="1"/>
    </xf>
    <xf numFmtId="10" fontId="1" fillId="0" borderId="26" xfId="3" applyNumberFormat="1" applyFont="1" applyFill="1" applyBorder="1" applyAlignment="1">
      <alignment horizontal="center" vertical="center" wrapText="1"/>
    </xf>
    <xf numFmtId="3" fontId="1" fillId="0" borderId="26" xfId="5" applyNumberFormat="1" applyFont="1" applyFill="1" applyBorder="1" applyAlignment="1">
      <alignment horizontal="center" vertical="center" wrapText="1"/>
    </xf>
    <xf numFmtId="176" fontId="1" fillId="0" borderId="26" xfId="5" applyNumberFormat="1" applyFont="1" applyFill="1" applyBorder="1" applyAlignment="1">
      <alignment horizontal="center" vertical="center" wrapText="1"/>
    </xf>
    <xf numFmtId="166" fontId="1" fillId="0" borderId="26" xfId="5" applyFont="1" applyFill="1" applyBorder="1" applyAlignment="1">
      <alignment horizontal="center" vertical="center" wrapText="1"/>
    </xf>
    <xf numFmtId="0" fontId="1" fillId="0" borderId="26" xfId="5" applyNumberFormat="1" applyFont="1" applyFill="1" applyBorder="1" applyAlignment="1">
      <alignment horizontal="center" vertical="center" wrapText="1"/>
    </xf>
    <xf numFmtId="0" fontId="1" fillId="0" borderId="26" xfId="3" applyNumberFormat="1" applyFont="1" applyFill="1" applyBorder="1" applyAlignment="1">
      <alignment horizontal="center" vertical="center" wrapText="1"/>
    </xf>
    <xf numFmtId="3" fontId="1" fillId="0" borderId="26" xfId="3" applyNumberFormat="1" applyFont="1" applyFill="1" applyBorder="1" applyAlignment="1">
      <alignment horizontal="center" vertical="center" wrapText="1"/>
    </xf>
    <xf numFmtId="0" fontId="31" fillId="0" borderId="1" xfId="0" applyFont="1" applyBorder="1" applyAlignment="1">
      <alignment horizontal="center" vertical="center" wrapText="1" readingOrder="1"/>
    </xf>
    <xf numFmtId="0" fontId="31" fillId="0" borderId="1" xfId="0" applyFont="1" applyBorder="1" applyAlignment="1">
      <alignment horizontal="left" vertical="center" wrapText="1" readingOrder="1"/>
    </xf>
    <xf numFmtId="0" fontId="31" fillId="0" borderId="1" xfId="0" applyFont="1" applyBorder="1" applyAlignment="1">
      <alignment vertical="center" wrapText="1" readingOrder="1"/>
    </xf>
    <xf numFmtId="172" fontId="31" fillId="0" borderId="1" xfId="0" applyNumberFormat="1" applyFont="1" applyBorder="1" applyAlignment="1">
      <alignment horizontal="right" vertical="center" wrapText="1" readingOrder="1"/>
    </xf>
    <xf numFmtId="0" fontId="0" fillId="0" borderId="26" xfId="0" applyBorder="1" applyAlignment="1">
      <alignment horizontal="center" vertical="center" wrapText="1"/>
    </xf>
    <xf numFmtId="0" fontId="19" fillId="18" borderId="31" xfId="0" applyFont="1" applyFill="1" applyBorder="1" applyAlignment="1">
      <alignment horizontal="center" vertical="center" wrapText="1"/>
    </xf>
    <xf numFmtId="0" fontId="19" fillId="18" borderId="32" xfId="0" applyFont="1" applyFill="1" applyBorder="1" applyAlignment="1">
      <alignment horizontal="center" vertical="center" wrapText="1"/>
    </xf>
    <xf numFmtId="0" fontId="19" fillId="18" borderId="33" xfId="0" applyFont="1" applyFill="1" applyBorder="1" applyAlignment="1">
      <alignment horizontal="center" vertical="center" wrapText="1"/>
    </xf>
    <xf numFmtId="0" fontId="30" fillId="18" borderId="0" xfId="0" applyFont="1" applyFill="1" applyAlignment="1">
      <alignment horizontal="center" wrapText="1"/>
    </xf>
    <xf numFmtId="0" fontId="24" fillId="18" borderId="3" xfId="0" applyFont="1" applyFill="1" applyBorder="1" applyAlignment="1">
      <alignment horizontal="center" vertical="center" wrapText="1"/>
    </xf>
    <xf numFmtId="0" fontId="2" fillId="18" borderId="36" xfId="0" applyFont="1" applyFill="1" applyBorder="1" applyAlignment="1">
      <alignment horizontal="center" vertical="center" wrapText="1"/>
    </xf>
    <xf numFmtId="0" fontId="0" fillId="19" borderId="4" xfId="0" applyFill="1" applyBorder="1" applyAlignment="1">
      <alignment horizontal="center" vertical="center"/>
    </xf>
    <xf numFmtId="0" fontId="0" fillId="19" borderId="37" xfId="0" applyFill="1" applyBorder="1" applyAlignment="1">
      <alignment horizontal="center" vertical="center"/>
    </xf>
    <xf numFmtId="0" fontId="0" fillId="19" borderId="6" xfId="0" applyFill="1" applyBorder="1" applyAlignment="1">
      <alignment horizontal="center" vertical="center"/>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0" fillId="26" borderId="31" xfId="0" applyFill="1" applyBorder="1" applyAlignment="1">
      <alignment horizontal="center" vertical="center" wrapText="1"/>
    </xf>
    <xf numFmtId="0" fontId="0" fillId="26" borderId="32" xfId="0" applyFill="1" applyBorder="1" applyAlignment="1">
      <alignment horizontal="center" vertical="center" wrapText="1"/>
    </xf>
    <xf numFmtId="0" fontId="0" fillId="26" borderId="33" xfId="0" applyFill="1" applyBorder="1" applyAlignment="1">
      <alignment horizontal="center" vertical="center" wrapText="1"/>
    </xf>
    <xf numFmtId="0" fontId="23" fillId="18" borderId="0" xfId="4" applyFont="1" applyFill="1" applyAlignment="1">
      <alignment horizontal="center"/>
    </xf>
    <xf numFmtId="0" fontId="2" fillId="2" borderId="0" xfId="0" applyFont="1" applyFill="1" applyAlignment="1">
      <alignment horizontal="center"/>
    </xf>
    <xf numFmtId="0" fontId="2" fillId="2" borderId="0" xfId="0" applyFont="1" applyFill="1" applyAlignment="1">
      <alignment horizontal="center" vertical="center"/>
    </xf>
    <xf numFmtId="0" fontId="21" fillId="20" borderId="28" xfId="0" applyFont="1" applyFill="1" applyBorder="1" applyAlignment="1">
      <alignment horizontal="center"/>
    </xf>
    <xf numFmtId="0" fontId="21" fillId="20" borderId="30" xfId="0" applyFont="1" applyFill="1" applyBorder="1" applyAlignment="1">
      <alignment horizontal="center"/>
    </xf>
    <xf numFmtId="0" fontId="21" fillId="20" borderId="27" xfId="0" applyFont="1" applyFill="1" applyBorder="1" applyAlignment="1">
      <alignment horizontal="center"/>
    </xf>
    <xf numFmtId="0" fontId="21" fillId="21" borderId="28" xfId="0" applyFont="1" applyFill="1" applyBorder="1" applyAlignment="1">
      <alignment horizontal="center"/>
    </xf>
    <xf numFmtId="0" fontId="21" fillId="21" borderId="30" xfId="0" applyFont="1" applyFill="1" applyBorder="1" applyAlignment="1">
      <alignment horizontal="center"/>
    </xf>
    <xf numFmtId="0" fontId="21" fillId="21" borderId="27" xfId="0" applyFont="1" applyFill="1" applyBorder="1" applyAlignment="1">
      <alignment horizontal="center"/>
    </xf>
    <xf numFmtId="0" fontId="21" fillId="9" borderId="28" xfId="0" applyFont="1" applyFill="1" applyBorder="1" applyAlignment="1">
      <alignment horizontal="center"/>
    </xf>
    <xf numFmtId="0" fontId="21" fillId="9" borderId="30" xfId="0" applyFont="1" applyFill="1" applyBorder="1" applyAlignment="1">
      <alignment horizontal="center"/>
    </xf>
    <xf numFmtId="0" fontId="21" fillId="9" borderId="27" xfId="0" applyFont="1" applyFill="1" applyBorder="1" applyAlignment="1">
      <alignment horizontal="center"/>
    </xf>
    <xf numFmtId="0" fontId="21" fillId="14" borderId="28" xfId="0" applyFont="1" applyFill="1" applyBorder="1" applyAlignment="1">
      <alignment horizontal="center"/>
    </xf>
    <xf numFmtId="0" fontId="21" fillId="14" borderId="30" xfId="0" applyFont="1" applyFill="1" applyBorder="1" applyAlignment="1">
      <alignment horizontal="center"/>
    </xf>
    <xf numFmtId="0" fontId="21" fillId="14" borderId="27" xfId="0" applyFont="1" applyFill="1" applyBorder="1" applyAlignment="1">
      <alignment horizontal="center"/>
    </xf>
    <xf numFmtId="0" fontId="19" fillId="13" borderId="0" xfId="0" applyFont="1" applyFill="1" applyAlignment="1">
      <alignment horizontal="center" vertical="center"/>
    </xf>
    <xf numFmtId="0" fontId="2" fillId="15" borderId="22" xfId="0" applyFont="1" applyFill="1" applyBorder="1" applyAlignment="1">
      <alignment horizontal="center" vertical="center"/>
    </xf>
    <xf numFmtId="0" fontId="2" fillId="15" borderId="23" xfId="0" applyFont="1" applyFill="1" applyBorder="1" applyAlignment="1">
      <alignment horizontal="center" vertical="center"/>
    </xf>
  </cellXfs>
  <cellStyles count="6">
    <cellStyle name="Hyperlink" xfId="4" xr:uid="{00000000-000B-0000-0000-000008000000}"/>
    <cellStyle name="Millares [0]" xfId="5" builtinId="6"/>
    <cellStyle name="Moneda [0]" xfId="2" builtinId="7"/>
    <cellStyle name="Normal" xfId="0" builtinId="0"/>
    <cellStyle name="Normal 2" xfId="1" xr:uid="{00000000-0005-0000-0000-000001000000}"/>
    <cellStyle name="Porcentaje" xfId="3" builtinId="5"/>
  </cellStyles>
  <dxfs count="87">
    <dxf>
      <numFmt numFmtId="14" formatCode="0.00%"/>
    </dxf>
    <dxf>
      <numFmt numFmtId="3" formatCode="#,##0"/>
    </dxf>
    <dxf>
      <numFmt numFmtId="14" formatCode="0.00%"/>
    </dxf>
    <dxf>
      <numFmt numFmtId="3" formatCode="#,##0"/>
    </dxf>
    <dxf>
      <alignment horizontal="center" readingOrder="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dxf>
    <dxf>
      <alignment horizontal="center"/>
    </dxf>
    <dxf>
      <alignment horizontal="center"/>
    </dxf>
    <dxf>
      <alignment horizontal="center"/>
    </dxf>
    <dxf>
      <alignment vertical="center"/>
    </dxf>
    <dxf>
      <alignment vertical="center"/>
    </dxf>
    <dxf>
      <alignment horizontal="center" readingOrder="0"/>
    </dxf>
    <dxf>
      <numFmt numFmtId="169" formatCode="&quot;$&quot;\ #,##0"/>
    </dxf>
    <dxf>
      <numFmt numFmtId="169" formatCode="&quot;$&quot;\ #,##0"/>
    </dxf>
    <dxf>
      <numFmt numFmtId="169" formatCode="&quot;$&quot;\ #,##0"/>
    </dxf>
    <dxf>
      <numFmt numFmtId="169" formatCode="&quot;$&quot;\ #,##0"/>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alignment horizontal="center" readingOrder="0"/>
    </dxf>
    <dxf>
      <font>
        <color theme="0"/>
      </font>
    </dxf>
    <dxf>
      <alignment horizontal="center" readingOrder="0"/>
    </dxf>
    <dxf>
      <font>
        <color theme="0"/>
      </font>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fill>
        <patternFill patternType="solid">
          <bgColor rgb="FF4B96F7"/>
        </patternFill>
      </fill>
    </dxf>
    <dxf>
      <alignment wrapText="1"/>
    </dxf>
    <dxf>
      <alignment vertical="top"/>
    </dxf>
    <dxf>
      <alignment vertical="top"/>
    </dxf>
    <dxf>
      <alignment wrapText="1"/>
    </dxf>
    <dxf>
      <alignment horizontal="center"/>
    </dxf>
    <dxf>
      <alignment vertical="center"/>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3.xml"/><Relationship Id="rId21" Type="http://schemas.openxmlformats.org/officeDocument/2006/relationships/worksheet" Target="worksheets/sheet21.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microsoft.com/office/2007/relationships/slicerCache" Target="slicerCaches/slicerCache27.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9.xml"/><Relationship Id="rId37" Type="http://schemas.openxmlformats.org/officeDocument/2006/relationships/pivotCacheDefinition" Target="pivotCache/pivotCacheDefinition14.xml"/><Relationship Id="rId53" Type="http://schemas.microsoft.com/office/2007/relationships/slicerCache" Target="slicerCaches/slicerCache12.xml"/><Relationship Id="rId58" Type="http://schemas.microsoft.com/office/2007/relationships/slicerCache" Target="slicerCaches/slicerCache17.xml"/><Relationship Id="rId74" Type="http://schemas.microsoft.com/office/2007/relationships/slicerCache" Target="slicerCaches/slicerCache33.xml"/><Relationship Id="rId79" Type="http://schemas.microsoft.com/office/2007/relationships/slicerCache" Target="slicerCaches/slicerCache38.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microsoft.com/office/2007/relationships/slicerCache" Target="slicerCaches/slicerCache28.xml"/><Relationship Id="rId77" Type="http://schemas.microsoft.com/office/2007/relationships/slicerCache" Target="slicerCaches/slicerCache36.xml"/><Relationship Id="rId8" Type="http://schemas.openxmlformats.org/officeDocument/2006/relationships/worksheet" Target="worksheets/sheet8.xml"/><Relationship Id="rId51" Type="http://schemas.microsoft.com/office/2007/relationships/slicerCache" Target="slicerCaches/slicerCache10.xml"/><Relationship Id="rId72" Type="http://schemas.microsoft.com/office/2007/relationships/slicerCache" Target="slicerCaches/slicerCache31.xml"/><Relationship Id="rId80" Type="http://schemas.microsoft.com/office/2007/relationships/slicerCache" Target="slicerCaches/slicerCache39.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pivotCacheDefinition" Target="pivotCache/pivotCacheDefinition15.xml"/><Relationship Id="rId46" Type="http://schemas.microsoft.com/office/2007/relationships/slicerCache" Target="slicerCaches/slicerCache5.xml"/><Relationship Id="rId59" Type="http://schemas.microsoft.com/office/2007/relationships/slicerCache" Target="slicerCaches/slicerCache18.xml"/><Relationship Id="rId67" Type="http://schemas.microsoft.com/office/2007/relationships/slicerCache" Target="slicerCaches/slicerCache26.xml"/><Relationship Id="rId20" Type="http://schemas.openxmlformats.org/officeDocument/2006/relationships/worksheet" Target="worksheets/sheet20.xml"/><Relationship Id="rId41" Type="http://schemas.openxmlformats.org/officeDocument/2006/relationships/pivotCacheDefinition" Target="pivotCache/pivotCacheDefinition18.xml"/><Relationship Id="rId54" Type="http://schemas.microsoft.com/office/2007/relationships/slicerCache" Target="slicerCaches/slicerCache13.xml"/><Relationship Id="rId62" Type="http://schemas.microsoft.com/office/2007/relationships/slicerCache" Target="slicerCaches/slicerCache21.xml"/><Relationship Id="rId70" Type="http://schemas.microsoft.com/office/2007/relationships/slicerCache" Target="slicerCaches/slicerCache29.xml"/><Relationship Id="rId75" Type="http://schemas.microsoft.com/office/2007/relationships/slicerCache" Target="slicerCaches/slicerCache34.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pivotCacheDefinition" Target="pivotCache/pivotCacheDefinition13.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microsoft.com/office/2007/relationships/slicerCache" Target="slicerCaches/slicerCache32.xml"/><Relationship Id="rId78" Type="http://schemas.microsoft.com/office/2007/relationships/slicerCache" Target="slicerCaches/slicerCache37.xml"/><Relationship Id="rId81" Type="http://schemas.microsoft.com/office/2007/relationships/slicerCache" Target="slicerCaches/slicerCache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6.xml"/><Relationship Id="rId34" Type="http://schemas.openxmlformats.org/officeDocument/2006/relationships/pivotCacheDefinition" Target="pivotCache/pivotCacheDefinition11.xml"/><Relationship Id="rId50" Type="http://schemas.microsoft.com/office/2007/relationships/slicerCache" Target="slicerCaches/slicerCache9.xml"/><Relationship Id="rId55" Type="http://schemas.microsoft.com/office/2007/relationships/slicerCache" Target="slicerCaches/slicerCache14.xml"/><Relationship Id="rId76" Type="http://schemas.microsoft.com/office/2007/relationships/slicerCache" Target="slicerCaches/slicerCache35.xml"/><Relationship Id="rId7" Type="http://schemas.openxmlformats.org/officeDocument/2006/relationships/worksheet" Target="worksheets/sheet7.xml"/><Relationship Id="rId71" Type="http://schemas.microsoft.com/office/2007/relationships/slicerCache" Target="slicerCaches/slicerCache30.xml"/><Relationship Id="rId2" Type="http://schemas.openxmlformats.org/officeDocument/2006/relationships/worksheet" Target="worksheets/sheet2.xml"/><Relationship Id="rId29" Type="http://schemas.openxmlformats.org/officeDocument/2006/relationships/pivotCacheDefinition" Target="pivotCache/pivotCacheDefinition6.xml"/><Relationship Id="rId24" Type="http://schemas.openxmlformats.org/officeDocument/2006/relationships/pivotCacheDefinition" Target="pivotCache/pivotCacheDefinition1.xml"/><Relationship Id="rId40" Type="http://schemas.openxmlformats.org/officeDocument/2006/relationships/pivotCacheDefinition" Target="pivotCache/pivotCacheDefinition17.xml"/><Relationship Id="rId45" Type="http://schemas.microsoft.com/office/2007/relationships/slicerCache" Target="slicerCaches/slicerCache4.xml"/><Relationship Id="rId66" Type="http://schemas.microsoft.com/office/2007/relationships/slicerCache" Target="slicerCaches/slicerCache25.xml"/><Relationship Id="rId61" Type="http://schemas.microsoft.com/office/2007/relationships/slicerCache" Target="slicerCaches/slicerCache20.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4.1537387188042674E-2</c:v>
                </c:pt>
                <c:pt idx="1">
                  <c:v>0.95846261281195733</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 #,##0;[Red]\-"$"\ #,##0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 #,##0;[Red]\-"$"\ #,##0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 #,##0;[Red]\-"$"\ #,##0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Red]\-&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4.1548695982986494E-2</c:v>
                </c:pt>
                <c:pt idx="1">
                  <c:v>0.95845130401701351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4.46856283863174E-2</c:v>
                </c:pt>
                <c:pt idx="1">
                  <c:v>0.9553143716136826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6.3172745740776359E-2</c:v>
                </c:pt>
                <c:pt idx="1">
                  <c:v>0.93682725425922364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0.41562008422022068</c:v>
                </c:pt>
                <c:pt idx="1">
                  <c:v>0.58437991577977932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0.50272363841811452</c:v>
                </c:pt>
                <c:pt idx="1">
                  <c:v>0.49727636158188548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0.62786747437758339</c:v>
                </c:pt>
                <c:pt idx="1">
                  <c:v>0.37213252562241655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0.63753803994787595</c:v>
                </c:pt>
                <c:pt idx="1">
                  <c:v>0.36246196005212405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503518031</c:v>
                </c:pt>
                <c:pt idx="1">
                  <c:v>503518031</c:v>
                </c:pt>
                <c:pt idx="2">
                  <c:v>503518031</c:v>
                </c:pt>
                <c:pt idx="3">
                  <c:v>503518031</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29374891730.720001</c:v>
                </c:pt>
                <c:pt idx="1">
                  <c:v>27312025869.419998</c:v>
                </c:pt>
                <c:pt idx="2">
                  <c:v>24779463633.509998</c:v>
                </c:pt>
                <c:pt idx="3">
                  <c:v>22172778617.130001</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s>
</file>

<file path=xl/drawings/_rels/drawing10.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2.tiff"/><Relationship Id="rId7"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2.tiff"/><Relationship Id="rId7" Type="http://schemas.openxmlformats.org/officeDocument/2006/relationships/chart" Target="../charts/chart8.xml"/><Relationship Id="rId2" Type="http://schemas.openxmlformats.org/officeDocument/2006/relationships/image" Target="../media/image1.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1</xdr:col>
      <xdr:colOff>603825</xdr:colOff>
      <xdr:row>0</xdr:row>
      <xdr:rowOff>86398</xdr:rowOff>
    </xdr:from>
    <xdr:to>
      <xdr:col>3</xdr:col>
      <xdr:colOff>656171</xdr:colOff>
      <xdr:row>3</xdr:row>
      <xdr:rowOff>153735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3093228C-EAB6-4EE2-A497-5EC98F4AAECB}"/>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36658" y="86398"/>
          <a:ext cx="3174430" cy="67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42334</xdr:colOff>
      <xdr:row>0</xdr:row>
      <xdr:rowOff>76740</xdr:rowOff>
    </xdr:from>
    <xdr:to>
      <xdr:col>1</xdr:col>
      <xdr:colOff>507576</xdr:colOff>
      <xdr:row>3</xdr:row>
      <xdr:rowOff>132241</xdr:rowOff>
    </xdr:to>
    <xdr:pic>
      <xdr:nvPicPr>
        <xdr:cNvPr id="3" name="Imagen 2">
          <a:hlinkClick xmlns:r="http://schemas.openxmlformats.org/officeDocument/2006/relationships" r:id="rId1"/>
          <a:extLst>
            <a:ext uri="{FF2B5EF4-FFF2-40B4-BE49-F238E27FC236}">
              <a16:creationId xmlns:a16="http://schemas.microsoft.com/office/drawing/2014/main" id="{6A371789-9D7D-4AE1-B483-54D88555287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75167" y="76740"/>
          <a:ext cx="465242" cy="658751"/>
        </a:xfrm>
        <a:prstGeom prst="rect">
          <a:avLst/>
        </a:prstGeom>
      </xdr:spPr>
    </xdr:pic>
    <xdr:clientData/>
  </xdr:twoCellAnchor>
  <xdr:twoCellAnchor editAs="absolute">
    <xdr:from>
      <xdr:col>3</xdr:col>
      <xdr:colOff>731325</xdr:colOff>
      <xdr:row>0</xdr:row>
      <xdr:rowOff>95249</xdr:rowOff>
    </xdr:from>
    <xdr:to>
      <xdr:col>12</xdr:col>
      <xdr:colOff>1316831</xdr:colOff>
      <xdr:row>3</xdr:row>
      <xdr:rowOff>161599</xdr:rowOff>
    </xdr:to>
    <xdr:sp macro="" textlink="">
      <xdr:nvSpPr>
        <xdr:cNvPr id="4" name="Rectángulo 3">
          <a:extLst>
            <a:ext uri="{FF2B5EF4-FFF2-40B4-BE49-F238E27FC236}">
              <a16:creationId xmlns:a16="http://schemas.microsoft.com/office/drawing/2014/main" id="{4F8161BF-5918-4E43-8274-A89776287C36}"/>
            </a:ext>
          </a:extLst>
        </xdr:cNvPr>
        <xdr:cNvSpPr/>
      </xdr:nvSpPr>
      <xdr:spPr>
        <a:xfrm>
          <a:off x="4086242" y="95249"/>
          <a:ext cx="9598008" cy="6696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Comité</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Reducido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15</xdr:col>
      <xdr:colOff>380135</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655939</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652835</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853281</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853281</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2</xdr:col>
      <xdr:colOff>1507335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150247</xdr:colOff>
      <xdr:row>0</xdr:row>
      <xdr:rowOff>38100</xdr:rowOff>
    </xdr:from>
    <xdr:to>
      <xdr:col>9</xdr:col>
      <xdr:colOff>371475</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6</xdr:col>
      <xdr:colOff>457200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6</xdr:col>
      <xdr:colOff>457200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273846</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532636</xdr:colOff>
      <xdr:row>0</xdr:row>
      <xdr:rowOff>127000</xdr:rowOff>
    </xdr:from>
    <xdr:to>
      <xdr:col>7</xdr:col>
      <xdr:colOff>256118</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1</xdr:col>
      <xdr:colOff>2677583</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1">
              <a:extLst>
                <a:ext uri="{FF2B5EF4-FFF2-40B4-BE49-F238E27FC236}">
                  <a16:creationId xmlns:a16="http://schemas.microsoft.com/office/drawing/2014/main" id="{E131E19E-426C-47D5-9151-492392970234}"/>
                </a:ext>
              </a:extLst>
            </xdr:cNvPr>
            <xdr:cNvGraphicFramePr/>
          </xdr:nvGraphicFramePr>
          <xdr:xfrm>
            <a:off x="0" y="0"/>
            <a:ext cx="0" cy="0"/>
          </xdr:xfrm>
          <a:graphic>
            <a:graphicData uri="http://schemas.microsoft.com/office/drawing/2010/slicer">
              <sle:slicer xmlns:sle="http://schemas.microsoft.com/office/drawing/2010/slicer" name="Aprobación OCI 1"/>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2933348</xdr:colOff>
      <xdr:row>5</xdr:row>
      <xdr:rowOff>84666</xdr:rowOff>
    </xdr:from>
    <xdr:to>
      <xdr:col>4</xdr:col>
      <xdr:colOff>350309</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2">
              <a:extLst>
                <a:ext uri="{FF2B5EF4-FFF2-40B4-BE49-F238E27FC236}">
                  <a16:creationId xmlns:a16="http://schemas.microsoft.com/office/drawing/2014/main" id="{F022B675-1914-4017-90C0-FE30C40904DB}"/>
                </a:ext>
              </a:extLst>
            </xdr:cNvPr>
            <xdr:cNvGraphicFramePr/>
          </xdr:nvGraphicFramePr>
          <xdr:xfrm>
            <a:off x="0" y="0"/>
            <a:ext cx="0" cy="0"/>
          </xdr:xfrm>
          <a:graphic>
            <a:graphicData uri="http://schemas.microsoft.com/office/drawing/2010/slicer">
              <sle:slicer xmlns:sle="http://schemas.microsoft.com/office/drawing/2010/slicer" name="Aprobación OCI 2"/>
            </a:graphicData>
          </a:graphic>
        </xdr:graphicFrame>
      </mc:Choice>
      <mc:Fallback xmlns="">
        <xdr:sp macro="" textlink="">
          <xdr:nvSpPr>
            <xdr:cNvPr id="0" name=""/>
            <xdr:cNvSpPr>
              <a:spLocks noTextEdit="1"/>
            </xdr:cNvSpPr>
          </xdr:nvSpPr>
          <xdr:spPr>
            <a:xfrm>
              <a:off x="3134431"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548571</xdr:colOff>
      <xdr:row>5</xdr:row>
      <xdr:rowOff>84666</xdr:rowOff>
    </xdr:from>
    <xdr:to>
      <xdr:col>6</xdr:col>
      <xdr:colOff>95250</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3">
              <a:extLst>
                <a:ext uri="{FF2B5EF4-FFF2-40B4-BE49-F238E27FC236}">
                  <a16:creationId xmlns:a16="http://schemas.microsoft.com/office/drawing/2014/main" id="{69C9917C-E02B-4A48-910D-C846C007179B}"/>
                </a:ext>
              </a:extLst>
            </xdr:cNvPr>
            <xdr:cNvGraphicFramePr/>
          </xdr:nvGraphicFramePr>
          <xdr:xfrm>
            <a:off x="0" y="0"/>
            <a:ext cx="0" cy="0"/>
          </xdr:xfrm>
          <a:graphic>
            <a:graphicData uri="http://schemas.microsoft.com/office/drawing/2010/slicer">
              <sle:slicer xmlns:sle="http://schemas.microsoft.com/office/drawing/2010/slicer" name="Aprobación OCI 3"/>
            </a:graphicData>
          </a:graphic>
        </xdr:graphicFrame>
      </mc:Choice>
      <mc:Fallback xmlns="">
        <xdr:sp macro="" textlink="">
          <xdr:nvSpPr>
            <xdr:cNvPr id="0" name=""/>
            <xdr:cNvSpPr>
              <a:spLocks noTextEdit="1"/>
            </xdr:cNvSpPr>
          </xdr:nvSpPr>
          <xdr:spPr>
            <a:xfrm>
              <a:off x="6051904"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365126</xdr:colOff>
      <xdr:row>5</xdr:row>
      <xdr:rowOff>84666</xdr:rowOff>
    </xdr:from>
    <xdr:to>
      <xdr:col>7</xdr:col>
      <xdr:colOff>1494017</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4">
              <a:extLst>
                <a:ext uri="{FF2B5EF4-FFF2-40B4-BE49-F238E27FC236}">
                  <a16:creationId xmlns:a16="http://schemas.microsoft.com/office/drawing/2014/main" id="{55E8801F-BBA3-4E8B-BF92-BE31B95041AE}"/>
                </a:ext>
              </a:extLst>
            </xdr:cNvPr>
            <xdr:cNvGraphicFramePr/>
          </xdr:nvGraphicFramePr>
          <xdr:xfrm>
            <a:off x="0" y="0"/>
            <a:ext cx="0" cy="0"/>
          </xdr:xfrm>
          <a:graphic>
            <a:graphicData uri="http://schemas.microsoft.com/office/drawing/2010/slicer">
              <sle:slicer xmlns:sle="http://schemas.microsoft.com/office/drawing/2010/slicer" name="Aprobación OCI 4"/>
            </a:graphicData>
          </a:graphic>
        </xdr:graphicFrame>
      </mc:Choice>
      <mc:Fallback xmlns="">
        <xdr:sp macro="" textlink="">
          <xdr:nvSpPr>
            <xdr:cNvPr id="0" name=""/>
            <xdr:cNvSpPr>
              <a:spLocks noTextEdit="1"/>
            </xdr:cNvSpPr>
          </xdr:nvSpPr>
          <xdr:spPr>
            <a:xfrm>
              <a:off x="8969376"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4</xdr:col>
      <xdr:colOff>548661</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79246C4-744D-4D14-A8FA-97BEC3DDCE88}"/>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63025" y="128731"/>
          <a:ext cx="3828304" cy="79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C2882CDB-D9A5-4B28-92BF-62FD2D72761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609" y="148442"/>
          <a:ext cx="560492" cy="782242"/>
        </a:xfrm>
        <a:prstGeom prst="rect">
          <a:avLst/>
        </a:prstGeom>
      </xdr:spPr>
    </xdr:pic>
    <xdr:clientData/>
  </xdr:twoCellAnchor>
  <xdr:twoCellAnchor editAs="absolute">
    <xdr:from>
      <xdr:col>4</xdr:col>
      <xdr:colOff>807451</xdr:colOff>
      <xdr:row>0</xdr:row>
      <xdr:rowOff>127000</xdr:rowOff>
    </xdr:from>
    <xdr:to>
      <xdr:col>9</xdr:col>
      <xdr:colOff>127354</xdr:colOff>
      <xdr:row>4</xdr:row>
      <xdr:rowOff>113668</xdr:rowOff>
    </xdr:to>
    <xdr:sp macro="" textlink="">
      <xdr:nvSpPr>
        <xdr:cNvPr id="4" name="Rectángulo 3">
          <a:extLst>
            <a:ext uri="{FF2B5EF4-FFF2-40B4-BE49-F238E27FC236}">
              <a16:creationId xmlns:a16="http://schemas.microsoft.com/office/drawing/2014/main" id="{B25BDC54-813B-4C22-AE61-43A28B85F4B0}"/>
            </a:ext>
          </a:extLst>
        </xdr:cNvPr>
        <xdr:cNvSpPr/>
      </xdr:nvSpPr>
      <xdr:spPr>
        <a:xfrm>
          <a:off x="4950119" y="127000"/>
          <a:ext cx="6687315" cy="786768"/>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territoriales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3</xdr:col>
      <xdr:colOff>303742</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5">
              <a:extLst>
                <a:ext uri="{FF2B5EF4-FFF2-40B4-BE49-F238E27FC236}">
                  <a16:creationId xmlns:a16="http://schemas.microsoft.com/office/drawing/2014/main" id="{61BAB3C7-5F25-4B8D-B22C-0CDBA3539401}"/>
                </a:ext>
              </a:extLst>
            </xdr:cNvPr>
            <xdr:cNvGraphicFramePr/>
          </xdr:nvGraphicFramePr>
          <xdr:xfrm>
            <a:off x="0" y="0"/>
            <a:ext cx="0" cy="0"/>
          </xdr:xfrm>
          <a:graphic>
            <a:graphicData uri="http://schemas.microsoft.com/office/drawing/2010/slicer">
              <sle:slicer xmlns:sle="http://schemas.microsoft.com/office/drawing/2010/slicer" name="Aprobación OCI 5"/>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305153</xdr:colOff>
      <xdr:row>5</xdr:row>
      <xdr:rowOff>84666</xdr:rowOff>
    </xdr:from>
    <xdr:to>
      <xdr:col>4</xdr:col>
      <xdr:colOff>1400175</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6">
              <a:extLst>
                <a:ext uri="{FF2B5EF4-FFF2-40B4-BE49-F238E27FC236}">
                  <a16:creationId xmlns:a16="http://schemas.microsoft.com/office/drawing/2014/main" id="{0DFDDEF3-88E7-4783-9124-274825D78EAC}"/>
                </a:ext>
              </a:extLst>
            </xdr:cNvPr>
            <xdr:cNvGraphicFramePr/>
          </xdr:nvGraphicFramePr>
          <xdr:xfrm>
            <a:off x="0" y="0"/>
            <a:ext cx="0" cy="0"/>
          </xdr:xfrm>
          <a:graphic>
            <a:graphicData uri="http://schemas.microsoft.com/office/drawing/2010/slicer">
              <sle:slicer xmlns:sle="http://schemas.microsoft.com/office/drawing/2010/slicer" name="Aprobación OCI 6"/>
            </a:graphicData>
          </a:graphic>
        </xdr:graphicFrame>
      </mc:Choice>
      <mc:Fallback xmlns="">
        <xdr:sp macro="" textlink="">
          <xdr:nvSpPr>
            <xdr:cNvPr id="0" name=""/>
            <xdr:cNvSpPr>
              <a:spLocks noTextEdit="1"/>
            </xdr:cNvSpPr>
          </xdr:nvSpPr>
          <xdr:spPr>
            <a:xfrm>
              <a:off x="2813403"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1367015</xdr:colOff>
      <xdr:row>5</xdr:row>
      <xdr:rowOff>84666</xdr:rowOff>
    </xdr:from>
    <xdr:to>
      <xdr:col>6</xdr:col>
      <xdr:colOff>874183</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7">
              <a:extLst>
                <a:ext uri="{FF2B5EF4-FFF2-40B4-BE49-F238E27FC236}">
                  <a16:creationId xmlns:a16="http://schemas.microsoft.com/office/drawing/2014/main" id="{F65FB874-532C-4484-A323-E357C6BBE783}"/>
                </a:ext>
              </a:extLst>
            </xdr:cNvPr>
            <xdr:cNvGraphicFramePr/>
          </xdr:nvGraphicFramePr>
          <xdr:xfrm>
            <a:off x="0" y="0"/>
            <a:ext cx="0" cy="0"/>
          </xdr:xfrm>
          <a:graphic>
            <a:graphicData uri="http://schemas.microsoft.com/office/drawing/2010/slicer">
              <sle:slicer xmlns:sle="http://schemas.microsoft.com/office/drawing/2010/slicer" name="Aprobación OCI 7"/>
            </a:graphicData>
          </a:graphic>
        </xdr:graphicFrame>
      </mc:Choice>
      <mc:Fallback xmlns="">
        <xdr:sp macro="" textlink="">
          <xdr:nvSpPr>
            <xdr:cNvPr id="0" name=""/>
            <xdr:cNvSpPr>
              <a:spLocks noTextEdit="1"/>
            </xdr:cNvSpPr>
          </xdr:nvSpPr>
          <xdr:spPr>
            <a:xfrm>
              <a:off x="540984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862542</xdr:colOff>
      <xdr:row>5</xdr:row>
      <xdr:rowOff>84666</xdr:rowOff>
    </xdr:from>
    <xdr:to>
      <xdr:col>9</xdr:col>
      <xdr:colOff>274815</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8">
              <a:extLst>
                <a:ext uri="{FF2B5EF4-FFF2-40B4-BE49-F238E27FC236}">
                  <a16:creationId xmlns:a16="http://schemas.microsoft.com/office/drawing/2014/main" id="{AF321C32-CA12-4315-8832-F64A6DD6F612}"/>
                </a:ext>
              </a:extLst>
            </xdr:cNvPr>
            <xdr:cNvGraphicFramePr/>
          </xdr:nvGraphicFramePr>
          <xdr:xfrm>
            <a:off x="0" y="0"/>
            <a:ext cx="0" cy="0"/>
          </xdr:xfrm>
          <a:graphic>
            <a:graphicData uri="http://schemas.microsoft.com/office/drawing/2010/slicer">
              <sle:slicer xmlns:sle="http://schemas.microsoft.com/office/drawing/2010/slicer" name="Aprobación OCI 8"/>
            </a:graphicData>
          </a:graphic>
        </xdr:graphicFrame>
      </mc:Choice>
      <mc:Fallback xmlns="">
        <xdr:sp macro="" textlink="">
          <xdr:nvSpPr>
            <xdr:cNvPr id="0" name=""/>
            <xdr:cNvSpPr>
              <a:spLocks noTextEdit="1"/>
            </xdr:cNvSpPr>
          </xdr:nvSpPr>
          <xdr:spPr>
            <a:xfrm>
              <a:off x="8006292"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804333</xdr:colOff>
      <xdr:row>1</xdr:row>
      <xdr:rowOff>48071</xdr:rowOff>
    </xdr:from>
    <xdr:to>
      <xdr:col>6</xdr:col>
      <xdr:colOff>433916</xdr:colOff>
      <xdr:row>23</xdr:row>
      <xdr:rowOff>181831</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333" y="249154"/>
          <a:ext cx="4646083" cy="45575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652416</xdr:colOff>
      <xdr:row>0</xdr:row>
      <xdr:rowOff>173181</xdr:rowOff>
    </xdr:from>
    <xdr:to>
      <xdr:col>1</xdr:col>
      <xdr:colOff>4429923</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65ED25F1-FCC7-49DC-A757-40B4301FC909}"/>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4341" y="173181"/>
          <a:ext cx="3824338"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195273</xdr:rowOff>
    </xdr:from>
    <xdr:to>
      <xdr:col>1</xdr:col>
      <xdr:colOff>560492</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C379699-3BC8-4483-8C27-8ACC0981498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1925" y="195273"/>
          <a:ext cx="560492" cy="793619"/>
        </a:xfrm>
        <a:prstGeom prst="rect">
          <a:avLst/>
        </a:prstGeom>
      </xdr:spPr>
    </xdr:pic>
    <xdr:clientData/>
  </xdr:twoCellAnchor>
  <xdr:twoCellAnchor editAs="absolute">
    <xdr:from>
      <xdr:col>1</xdr:col>
      <xdr:colOff>4688712</xdr:colOff>
      <xdr:row>0</xdr:row>
      <xdr:rowOff>171450</xdr:rowOff>
    </xdr:from>
    <xdr:to>
      <xdr:col>8</xdr:col>
      <xdr:colOff>200023</xdr:colOff>
      <xdr:row>4</xdr:row>
      <xdr:rowOff>171876</xdr:rowOff>
    </xdr:to>
    <xdr:sp macro="" textlink="">
      <xdr:nvSpPr>
        <xdr:cNvPr id="4" name="Rectángulo 3">
          <a:extLst>
            <a:ext uri="{FF2B5EF4-FFF2-40B4-BE49-F238E27FC236}">
              <a16:creationId xmlns:a16="http://schemas.microsoft.com/office/drawing/2014/main" id="{48A25892-8617-4E05-96F2-DC72CEB666AA}"/>
            </a:ext>
          </a:extLst>
        </xdr:cNvPr>
        <xdr:cNvSpPr/>
      </xdr:nvSpPr>
      <xdr:spPr>
        <a:xfrm>
          <a:off x="4897468" y="171450"/>
          <a:ext cx="6449187" cy="81005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Ahorros</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en plan de compras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4</xdr:col>
      <xdr:colOff>785813</xdr:colOff>
      <xdr:row>135</xdr:row>
      <xdr:rowOff>11906</xdr:rowOff>
    </xdr:from>
    <xdr:to>
      <xdr:col>7</xdr:col>
      <xdr:colOff>333375</xdr:colOff>
      <xdr:row>148</xdr:row>
      <xdr:rowOff>47624</xdr:rowOff>
    </xdr:to>
    <mc:AlternateContent xmlns:mc="http://schemas.openxmlformats.org/markup-compatibility/2006" xmlns:a14="http://schemas.microsoft.com/office/drawing/2010/main">
      <mc:Choice Requires="a14">
        <xdr:graphicFrame macro="">
          <xdr:nvGraphicFramePr>
            <xdr:cNvPr id="5" name="Tipo de Recurso">
              <a:extLst>
                <a:ext uri="{FF2B5EF4-FFF2-40B4-BE49-F238E27FC236}">
                  <a16:creationId xmlns:a16="http://schemas.microsoft.com/office/drawing/2014/main" id="{94CF60CF-94A3-41D4-A694-036AA921DA1C}"/>
                </a:ext>
              </a:extLst>
            </xdr:cNvPr>
            <xdr:cNvGraphicFramePr/>
          </xdr:nvGraphicFramePr>
          <xdr:xfrm>
            <a:off x="0" y="0"/>
            <a:ext cx="0" cy="0"/>
          </xdr:xfrm>
          <a:graphic>
            <a:graphicData uri="http://schemas.microsoft.com/office/drawing/2010/slicer">
              <sle:slicer xmlns:sle="http://schemas.microsoft.com/office/drawing/2010/slicer" name="Tipo de Recurso"/>
            </a:graphicData>
          </a:graphic>
        </xdr:graphicFrame>
      </mc:Choice>
      <mc:Fallback xmlns="">
        <xdr:sp macro="" textlink="">
          <xdr:nvSpPr>
            <xdr:cNvPr id="0" name=""/>
            <xdr:cNvSpPr>
              <a:spLocks noTextEdit="1"/>
            </xdr:cNvSpPr>
          </xdr:nvSpPr>
          <xdr:spPr>
            <a:xfrm>
              <a:off x="8524876" y="27336750"/>
              <a:ext cx="2047874"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511969</xdr:colOff>
      <xdr:row>135</xdr:row>
      <xdr:rowOff>0</xdr:rowOff>
    </xdr:from>
    <xdr:to>
      <xdr:col>10</xdr:col>
      <xdr:colOff>703106</xdr:colOff>
      <xdr:row>148</xdr:row>
      <xdr:rowOff>35718</xdr:rowOff>
    </xdr:to>
    <mc:AlternateContent xmlns:mc="http://schemas.openxmlformats.org/markup-compatibility/2006" xmlns:a14="http://schemas.microsoft.com/office/drawing/2010/main">
      <mc:Choice Requires="a14">
        <xdr:graphicFrame macro="">
          <xdr:nvGraphicFramePr>
            <xdr:cNvPr id="6" name="FUENTE DE LOS RECURSOS">
              <a:extLst>
                <a:ext uri="{FF2B5EF4-FFF2-40B4-BE49-F238E27FC236}">
                  <a16:creationId xmlns:a16="http://schemas.microsoft.com/office/drawing/2014/main" id="{86560370-0B7A-4B23-A9A2-F54B47CA39F2}"/>
                </a:ext>
              </a:extLst>
            </xdr:cNvPr>
            <xdr:cNvGraphicFramePr/>
          </xdr:nvGraphicFramePr>
          <xdr:xfrm>
            <a:off x="0" y="0"/>
            <a:ext cx="0" cy="0"/>
          </xdr:xfrm>
          <a:graphic>
            <a:graphicData uri="http://schemas.microsoft.com/office/drawing/2010/slicer">
              <sle:slicer xmlns:sle="http://schemas.microsoft.com/office/drawing/2010/slicer" name="FUENTE DE LOS RECURSOS"/>
            </a:graphicData>
          </a:graphic>
        </xdr:graphicFrame>
      </mc:Choice>
      <mc:Fallback xmlns="">
        <xdr:sp macro="" textlink="">
          <xdr:nvSpPr>
            <xdr:cNvPr id="0" name=""/>
            <xdr:cNvSpPr>
              <a:spLocks noTextEdit="1"/>
            </xdr:cNvSpPr>
          </xdr:nvSpPr>
          <xdr:spPr>
            <a:xfrm>
              <a:off x="10751344" y="27324844"/>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526257</xdr:colOff>
      <xdr:row>119</xdr:row>
      <xdr:rowOff>0</xdr:rowOff>
    </xdr:from>
    <xdr:to>
      <xdr:col>10</xdr:col>
      <xdr:colOff>717394</xdr:colOff>
      <xdr:row>132</xdr:row>
      <xdr:rowOff>35718</xdr:rowOff>
    </xdr:to>
    <mc:AlternateContent xmlns:mc="http://schemas.openxmlformats.org/markup-compatibility/2006" xmlns:a14="http://schemas.microsoft.com/office/drawing/2010/main">
      <mc:Choice Requires="a14">
        <xdr:graphicFrame macro="">
          <xdr:nvGraphicFramePr>
            <xdr:cNvPr id="7" name="FUENTE DE LOS RECURSOS 1">
              <a:extLst>
                <a:ext uri="{FF2B5EF4-FFF2-40B4-BE49-F238E27FC236}">
                  <a16:creationId xmlns:a16="http://schemas.microsoft.com/office/drawing/2014/main" id="{A7F06B35-7D91-4D91-AC97-38DF2B670815}"/>
                </a:ext>
              </a:extLst>
            </xdr:cNvPr>
            <xdr:cNvGraphicFramePr/>
          </xdr:nvGraphicFramePr>
          <xdr:xfrm>
            <a:off x="0" y="0"/>
            <a:ext cx="0" cy="0"/>
          </xdr:xfrm>
          <a:graphic>
            <a:graphicData uri="http://schemas.microsoft.com/office/drawing/2010/slicer">
              <sle:slicer xmlns:sle="http://schemas.microsoft.com/office/drawing/2010/slicer" name="FUENTE DE LOS RECURSOS 1"/>
            </a:graphicData>
          </a:graphic>
        </xdr:graphicFrame>
      </mc:Choice>
      <mc:Fallback xmlns="">
        <xdr:sp macro="" textlink="">
          <xdr:nvSpPr>
            <xdr:cNvPr id="0" name=""/>
            <xdr:cNvSpPr>
              <a:spLocks noTextEdit="1"/>
            </xdr:cNvSpPr>
          </xdr:nvSpPr>
          <xdr:spPr>
            <a:xfrm>
              <a:off x="10765632" y="24086344"/>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119</xdr:row>
      <xdr:rowOff>0</xdr:rowOff>
    </xdr:from>
    <xdr:to>
      <xdr:col>7</xdr:col>
      <xdr:colOff>319092</xdr:colOff>
      <xdr:row>132</xdr:row>
      <xdr:rowOff>35718</xdr:rowOff>
    </xdr:to>
    <mc:AlternateContent xmlns:mc="http://schemas.openxmlformats.org/markup-compatibility/2006" xmlns:a14="http://schemas.microsoft.com/office/drawing/2010/main">
      <mc:Choice Requires="a14">
        <xdr:graphicFrame macro="">
          <xdr:nvGraphicFramePr>
            <xdr:cNvPr id="8" name="Tipo de Recurso 1">
              <a:extLst>
                <a:ext uri="{FF2B5EF4-FFF2-40B4-BE49-F238E27FC236}">
                  <a16:creationId xmlns:a16="http://schemas.microsoft.com/office/drawing/2014/main" id="{E01FE67A-2AD6-428A-A394-B8960189F70A}"/>
                </a:ext>
              </a:extLst>
            </xdr:cNvPr>
            <xdr:cNvGraphicFramePr/>
          </xdr:nvGraphicFramePr>
          <xdr:xfrm>
            <a:off x="0" y="0"/>
            <a:ext cx="0" cy="0"/>
          </xdr:xfrm>
          <a:graphic>
            <a:graphicData uri="http://schemas.microsoft.com/office/drawing/2010/slicer">
              <sle:slicer xmlns:sle="http://schemas.microsoft.com/office/drawing/2010/slicer" name="Tipo de Recurso 1"/>
            </a:graphicData>
          </a:graphic>
        </xdr:graphicFrame>
      </mc:Choice>
      <mc:Fallback xmlns="">
        <xdr:sp macro="" textlink="">
          <xdr:nvSpPr>
            <xdr:cNvPr id="0" name=""/>
            <xdr:cNvSpPr>
              <a:spLocks noTextEdit="1"/>
            </xdr:cNvSpPr>
          </xdr:nvSpPr>
          <xdr:spPr>
            <a:xfrm>
              <a:off x="8524876" y="24086344"/>
              <a:ext cx="2033591"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524382</xdr:colOff>
      <xdr:row>103</xdr:row>
      <xdr:rowOff>2382</xdr:rowOff>
    </xdr:from>
    <xdr:to>
      <xdr:col>10</xdr:col>
      <xdr:colOff>715519</xdr:colOff>
      <xdr:row>116</xdr:row>
      <xdr:rowOff>38100</xdr:rowOff>
    </xdr:to>
    <mc:AlternateContent xmlns:mc="http://schemas.openxmlformats.org/markup-compatibility/2006" xmlns:a14="http://schemas.microsoft.com/office/drawing/2010/main">
      <mc:Choice Requires="a14">
        <xdr:graphicFrame macro="">
          <xdr:nvGraphicFramePr>
            <xdr:cNvPr id="9" name="FUENTE DE LOS RECURSOS 2">
              <a:extLst>
                <a:ext uri="{FF2B5EF4-FFF2-40B4-BE49-F238E27FC236}">
                  <a16:creationId xmlns:a16="http://schemas.microsoft.com/office/drawing/2014/main" id="{8CDE560A-C066-416B-9476-423AE67BE012}"/>
                </a:ext>
              </a:extLst>
            </xdr:cNvPr>
            <xdr:cNvGraphicFramePr/>
          </xdr:nvGraphicFramePr>
          <xdr:xfrm>
            <a:off x="0" y="0"/>
            <a:ext cx="0" cy="0"/>
          </xdr:xfrm>
          <a:graphic>
            <a:graphicData uri="http://schemas.microsoft.com/office/drawing/2010/slicer">
              <sle:slicer xmlns:sle="http://schemas.microsoft.com/office/drawing/2010/slicer" name="FUENTE DE LOS RECURSOS 2"/>
            </a:graphicData>
          </a:graphic>
        </xdr:graphicFrame>
      </mc:Choice>
      <mc:Fallback xmlns="">
        <xdr:sp macro="" textlink="">
          <xdr:nvSpPr>
            <xdr:cNvPr id="0" name=""/>
            <xdr:cNvSpPr>
              <a:spLocks noTextEdit="1"/>
            </xdr:cNvSpPr>
          </xdr:nvSpPr>
          <xdr:spPr>
            <a:xfrm>
              <a:off x="10763757" y="20850226"/>
              <a:ext cx="2691450"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103</xdr:row>
      <xdr:rowOff>2382</xdr:rowOff>
    </xdr:from>
    <xdr:to>
      <xdr:col>7</xdr:col>
      <xdr:colOff>319504</xdr:colOff>
      <xdr:row>116</xdr:row>
      <xdr:rowOff>38100</xdr:rowOff>
    </xdr:to>
    <mc:AlternateContent xmlns:mc="http://schemas.openxmlformats.org/markup-compatibility/2006" xmlns:a14="http://schemas.microsoft.com/office/drawing/2010/main">
      <mc:Choice Requires="a14">
        <xdr:graphicFrame macro="">
          <xdr:nvGraphicFramePr>
            <xdr:cNvPr id="10" name="Tipo de Recurso 2">
              <a:extLst>
                <a:ext uri="{FF2B5EF4-FFF2-40B4-BE49-F238E27FC236}">
                  <a16:creationId xmlns:a16="http://schemas.microsoft.com/office/drawing/2014/main" id="{29EB193A-C2F0-4EF5-97A5-5D6176D09330}"/>
                </a:ext>
              </a:extLst>
            </xdr:cNvPr>
            <xdr:cNvGraphicFramePr/>
          </xdr:nvGraphicFramePr>
          <xdr:xfrm>
            <a:off x="0" y="0"/>
            <a:ext cx="0" cy="0"/>
          </xdr:xfrm>
          <a:graphic>
            <a:graphicData uri="http://schemas.microsoft.com/office/drawing/2010/slicer">
              <sle:slicer xmlns:sle="http://schemas.microsoft.com/office/drawing/2010/slicer" name="Tipo de Recurso 2"/>
            </a:graphicData>
          </a:graphic>
        </xdr:graphicFrame>
      </mc:Choice>
      <mc:Fallback xmlns="">
        <xdr:sp macro="" textlink="">
          <xdr:nvSpPr>
            <xdr:cNvPr id="0" name=""/>
            <xdr:cNvSpPr>
              <a:spLocks noTextEdit="1"/>
            </xdr:cNvSpPr>
          </xdr:nvSpPr>
          <xdr:spPr>
            <a:xfrm>
              <a:off x="8524876" y="20850226"/>
              <a:ext cx="2034003" cy="26669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535783</xdr:colOff>
      <xdr:row>88</xdr:row>
      <xdr:rowOff>0</xdr:rowOff>
    </xdr:from>
    <xdr:to>
      <xdr:col>10</xdr:col>
      <xdr:colOff>726920</xdr:colOff>
      <xdr:row>100</xdr:row>
      <xdr:rowOff>11906</xdr:rowOff>
    </xdr:to>
    <mc:AlternateContent xmlns:mc="http://schemas.openxmlformats.org/markup-compatibility/2006" xmlns:a14="http://schemas.microsoft.com/office/drawing/2010/main">
      <mc:Choice Requires="a14">
        <xdr:graphicFrame macro="">
          <xdr:nvGraphicFramePr>
            <xdr:cNvPr id="11" name="FUENTE DE LOS RECURSOS 3">
              <a:extLst>
                <a:ext uri="{FF2B5EF4-FFF2-40B4-BE49-F238E27FC236}">
                  <a16:creationId xmlns:a16="http://schemas.microsoft.com/office/drawing/2014/main" id="{793B6181-E580-4F86-BFBE-A92E5B645F16}"/>
                </a:ext>
              </a:extLst>
            </xdr:cNvPr>
            <xdr:cNvGraphicFramePr/>
          </xdr:nvGraphicFramePr>
          <xdr:xfrm>
            <a:off x="0" y="0"/>
            <a:ext cx="0" cy="0"/>
          </xdr:xfrm>
          <a:graphic>
            <a:graphicData uri="http://schemas.microsoft.com/office/drawing/2010/slicer">
              <sle:slicer xmlns:sle="http://schemas.microsoft.com/office/drawing/2010/slicer" name="FUENTE DE LOS RECURSOS 3"/>
            </a:graphicData>
          </a:graphic>
        </xdr:graphicFrame>
      </mc:Choice>
      <mc:Fallback xmlns="">
        <xdr:sp macro="" textlink="">
          <xdr:nvSpPr>
            <xdr:cNvPr id="0" name=""/>
            <xdr:cNvSpPr>
              <a:spLocks noTextEdit="1"/>
            </xdr:cNvSpPr>
          </xdr:nvSpPr>
          <xdr:spPr>
            <a:xfrm>
              <a:off x="10775158" y="17811750"/>
              <a:ext cx="2691450"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88</xdr:row>
      <xdr:rowOff>0</xdr:rowOff>
    </xdr:from>
    <xdr:to>
      <xdr:col>7</xdr:col>
      <xdr:colOff>280991</xdr:colOff>
      <xdr:row>100</xdr:row>
      <xdr:rowOff>11906</xdr:rowOff>
    </xdr:to>
    <mc:AlternateContent xmlns:mc="http://schemas.openxmlformats.org/markup-compatibility/2006" xmlns:a14="http://schemas.microsoft.com/office/drawing/2010/main">
      <mc:Choice Requires="a14">
        <xdr:graphicFrame macro="">
          <xdr:nvGraphicFramePr>
            <xdr:cNvPr id="12" name="Tipo de Recurso 3">
              <a:extLst>
                <a:ext uri="{FF2B5EF4-FFF2-40B4-BE49-F238E27FC236}">
                  <a16:creationId xmlns:a16="http://schemas.microsoft.com/office/drawing/2014/main" id="{F3A04D78-B8F6-4613-BF39-3CBCC9772AD3}"/>
                </a:ext>
              </a:extLst>
            </xdr:cNvPr>
            <xdr:cNvGraphicFramePr/>
          </xdr:nvGraphicFramePr>
          <xdr:xfrm>
            <a:off x="0" y="0"/>
            <a:ext cx="0" cy="0"/>
          </xdr:xfrm>
          <a:graphic>
            <a:graphicData uri="http://schemas.microsoft.com/office/drawing/2010/slicer">
              <sle:slicer xmlns:sle="http://schemas.microsoft.com/office/drawing/2010/slicer" name="Tipo de Recurso 3"/>
            </a:graphicData>
          </a:graphic>
        </xdr:graphicFrame>
      </mc:Choice>
      <mc:Fallback xmlns="">
        <xdr:sp macro="" textlink="">
          <xdr:nvSpPr>
            <xdr:cNvPr id="0" name=""/>
            <xdr:cNvSpPr>
              <a:spLocks noTextEdit="1"/>
            </xdr:cNvSpPr>
          </xdr:nvSpPr>
          <xdr:spPr>
            <a:xfrm>
              <a:off x="8524876" y="17811750"/>
              <a:ext cx="1995490"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535781</xdr:colOff>
      <xdr:row>72</xdr:row>
      <xdr:rowOff>166687</xdr:rowOff>
    </xdr:from>
    <xdr:to>
      <xdr:col>10</xdr:col>
      <xdr:colOff>726918</xdr:colOff>
      <xdr:row>84</xdr:row>
      <xdr:rowOff>190500</xdr:rowOff>
    </xdr:to>
    <mc:AlternateContent xmlns:mc="http://schemas.openxmlformats.org/markup-compatibility/2006" xmlns:a14="http://schemas.microsoft.com/office/drawing/2010/main">
      <mc:Choice Requires="a14">
        <xdr:graphicFrame macro="">
          <xdr:nvGraphicFramePr>
            <xdr:cNvPr id="15" name="FUENTE DE LOS RECURSOS 4">
              <a:extLst>
                <a:ext uri="{FF2B5EF4-FFF2-40B4-BE49-F238E27FC236}">
                  <a16:creationId xmlns:a16="http://schemas.microsoft.com/office/drawing/2014/main" id="{B9246804-4B98-447A-8CD9-EA0741C0C5C9}"/>
                </a:ext>
              </a:extLst>
            </xdr:cNvPr>
            <xdr:cNvGraphicFramePr/>
          </xdr:nvGraphicFramePr>
          <xdr:xfrm>
            <a:off x="0" y="0"/>
            <a:ext cx="0" cy="0"/>
          </xdr:xfrm>
          <a:graphic>
            <a:graphicData uri="http://schemas.microsoft.com/office/drawing/2010/slicer">
              <sle:slicer xmlns:sle="http://schemas.microsoft.com/office/drawing/2010/slicer" name="FUENTE DE LOS RECURSOS 4"/>
            </a:graphicData>
          </a:graphic>
        </xdr:graphicFrame>
      </mc:Choice>
      <mc:Fallback xmlns="">
        <xdr:sp macro="" textlink="">
          <xdr:nvSpPr>
            <xdr:cNvPr id="0" name=""/>
            <xdr:cNvSpPr>
              <a:spLocks noTextEdit="1"/>
            </xdr:cNvSpPr>
          </xdr:nvSpPr>
          <xdr:spPr>
            <a:xfrm>
              <a:off x="10775156" y="14739937"/>
              <a:ext cx="2691450" cy="245268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72</xdr:row>
      <xdr:rowOff>166687</xdr:rowOff>
    </xdr:from>
    <xdr:to>
      <xdr:col>7</xdr:col>
      <xdr:colOff>273844</xdr:colOff>
      <xdr:row>84</xdr:row>
      <xdr:rowOff>178593</xdr:rowOff>
    </xdr:to>
    <mc:AlternateContent xmlns:mc="http://schemas.openxmlformats.org/markup-compatibility/2006" xmlns:a14="http://schemas.microsoft.com/office/drawing/2010/main">
      <mc:Choice Requires="a14">
        <xdr:graphicFrame macro="">
          <xdr:nvGraphicFramePr>
            <xdr:cNvPr id="16" name="Tipo de Recurso 4">
              <a:extLst>
                <a:ext uri="{FF2B5EF4-FFF2-40B4-BE49-F238E27FC236}">
                  <a16:creationId xmlns:a16="http://schemas.microsoft.com/office/drawing/2014/main" id="{9B9B02CF-27FF-4407-B761-05FB5DE25A96}"/>
                </a:ext>
              </a:extLst>
            </xdr:cNvPr>
            <xdr:cNvGraphicFramePr/>
          </xdr:nvGraphicFramePr>
          <xdr:xfrm>
            <a:off x="0" y="0"/>
            <a:ext cx="0" cy="0"/>
          </xdr:xfrm>
          <a:graphic>
            <a:graphicData uri="http://schemas.microsoft.com/office/drawing/2010/slicer">
              <sle:slicer xmlns:sle="http://schemas.microsoft.com/office/drawing/2010/slicer" name="Tipo de Recurso 4"/>
            </a:graphicData>
          </a:graphic>
        </xdr:graphicFrame>
      </mc:Choice>
      <mc:Fallback xmlns="">
        <xdr:sp macro="" textlink="">
          <xdr:nvSpPr>
            <xdr:cNvPr id="0" name=""/>
            <xdr:cNvSpPr>
              <a:spLocks noTextEdit="1"/>
            </xdr:cNvSpPr>
          </xdr:nvSpPr>
          <xdr:spPr>
            <a:xfrm>
              <a:off x="8524876" y="14739937"/>
              <a:ext cx="1988343"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535180</xdr:colOff>
      <xdr:row>57</xdr:row>
      <xdr:rowOff>179681</xdr:rowOff>
    </xdr:from>
    <xdr:to>
      <xdr:col>10</xdr:col>
      <xdr:colOff>726317</xdr:colOff>
      <xdr:row>70</xdr:row>
      <xdr:rowOff>0</xdr:rowOff>
    </xdr:to>
    <mc:AlternateContent xmlns:mc="http://schemas.openxmlformats.org/markup-compatibility/2006" xmlns:a14="http://schemas.microsoft.com/office/drawing/2010/main">
      <mc:Choice Requires="a14">
        <xdr:graphicFrame macro="">
          <xdr:nvGraphicFramePr>
            <xdr:cNvPr id="13" name="FUENTE DE LOS RECURSOS 5">
              <a:extLst>
                <a:ext uri="{FF2B5EF4-FFF2-40B4-BE49-F238E27FC236}">
                  <a16:creationId xmlns:a16="http://schemas.microsoft.com/office/drawing/2014/main" id="{95FD1722-B4B0-49C1-B2AA-90E1177C2F11}"/>
                </a:ext>
              </a:extLst>
            </xdr:cNvPr>
            <xdr:cNvGraphicFramePr/>
          </xdr:nvGraphicFramePr>
          <xdr:xfrm>
            <a:off x="0" y="0"/>
            <a:ext cx="0" cy="0"/>
          </xdr:xfrm>
          <a:graphic>
            <a:graphicData uri="http://schemas.microsoft.com/office/drawing/2010/slicer">
              <sle:slicer xmlns:sle="http://schemas.microsoft.com/office/drawing/2010/slicer" name="FUENTE DE LOS RECURSOS 5"/>
            </a:graphicData>
          </a:graphic>
        </xdr:graphicFrame>
      </mc:Choice>
      <mc:Fallback xmlns="">
        <xdr:sp macro="" textlink="">
          <xdr:nvSpPr>
            <xdr:cNvPr id="0" name=""/>
            <xdr:cNvSpPr>
              <a:spLocks noTextEdit="1"/>
            </xdr:cNvSpPr>
          </xdr:nvSpPr>
          <xdr:spPr>
            <a:xfrm>
              <a:off x="10774555" y="11716837"/>
              <a:ext cx="2691450" cy="245160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58</xdr:row>
      <xdr:rowOff>0</xdr:rowOff>
    </xdr:from>
    <xdr:to>
      <xdr:col>7</xdr:col>
      <xdr:colOff>271463</xdr:colOff>
      <xdr:row>70</xdr:row>
      <xdr:rowOff>22725</xdr:rowOff>
    </xdr:to>
    <mc:AlternateContent xmlns:mc="http://schemas.openxmlformats.org/markup-compatibility/2006" xmlns:a14="http://schemas.microsoft.com/office/drawing/2010/main">
      <mc:Choice Requires="a14">
        <xdr:graphicFrame macro="">
          <xdr:nvGraphicFramePr>
            <xdr:cNvPr id="14" name="Tipo de Recurso 5">
              <a:extLst>
                <a:ext uri="{FF2B5EF4-FFF2-40B4-BE49-F238E27FC236}">
                  <a16:creationId xmlns:a16="http://schemas.microsoft.com/office/drawing/2014/main" id="{182EE988-DC42-47A3-AD4D-506069BFD1AF}"/>
                </a:ext>
              </a:extLst>
            </xdr:cNvPr>
            <xdr:cNvGraphicFramePr/>
          </xdr:nvGraphicFramePr>
          <xdr:xfrm>
            <a:off x="0" y="0"/>
            <a:ext cx="0" cy="0"/>
          </xdr:xfrm>
          <a:graphic>
            <a:graphicData uri="http://schemas.microsoft.com/office/drawing/2010/slicer">
              <sle:slicer xmlns:sle="http://schemas.microsoft.com/office/drawing/2010/slicer" name="Tipo de Recurso 5"/>
            </a:graphicData>
          </a:graphic>
        </xdr:graphicFrame>
      </mc:Choice>
      <mc:Fallback xmlns="">
        <xdr:sp macro="" textlink="">
          <xdr:nvSpPr>
            <xdr:cNvPr id="0" name=""/>
            <xdr:cNvSpPr>
              <a:spLocks noTextEdit="1"/>
            </xdr:cNvSpPr>
          </xdr:nvSpPr>
          <xdr:spPr>
            <a:xfrm>
              <a:off x="8524876" y="11739563"/>
              <a:ext cx="1985962" cy="24516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537367</xdr:colOff>
      <xdr:row>43</xdr:row>
      <xdr:rowOff>187325</xdr:rowOff>
    </xdr:from>
    <xdr:to>
      <xdr:col>10</xdr:col>
      <xdr:colOff>728504</xdr:colOff>
      <xdr:row>55</xdr:row>
      <xdr:rowOff>31750</xdr:rowOff>
    </xdr:to>
    <mc:AlternateContent xmlns:mc="http://schemas.openxmlformats.org/markup-compatibility/2006" xmlns:a14="http://schemas.microsoft.com/office/drawing/2010/main">
      <mc:Choice Requires="a14">
        <xdr:graphicFrame macro="">
          <xdr:nvGraphicFramePr>
            <xdr:cNvPr id="17" name="FUENTE DE LOS RECURSOS 6">
              <a:extLst>
                <a:ext uri="{FF2B5EF4-FFF2-40B4-BE49-F238E27FC236}">
                  <a16:creationId xmlns:a16="http://schemas.microsoft.com/office/drawing/2014/main" id="{FB89DFA2-8487-0C42-ACD9-FD71C37A28B7}"/>
                </a:ext>
              </a:extLst>
            </xdr:cNvPr>
            <xdr:cNvGraphicFramePr/>
          </xdr:nvGraphicFramePr>
          <xdr:xfrm>
            <a:off x="0" y="0"/>
            <a:ext cx="0" cy="0"/>
          </xdr:xfrm>
          <a:graphic>
            <a:graphicData uri="http://schemas.microsoft.com/office/drawing/2010/slicer">
              <sle:slicer xmlns:sle="http://schemas.microsoft.com/office/drawing/2010/slicer" name="FUENTE DE LOS RECURSOS 6"/>
            </a:graphicData>
          </a:graphic>
        </xdr:graphicFrame>
      </mc:Choice>
      <mc:Fallback xmlns="">
        <xdr:sp macro="" textlink="">
          <xdr:nvSpPr>
            <xdr:cNvPr id="0" name=""/>
            <xdr:cNvSpPr>
              <a:spLocks noTextEdit="1"/>
            </xdr:cNvSpPr>
          </xdr:nvSpPr>
          <xdr:spPr>
            <a:xfrm>
              <a:off x="10776742" y="8890794"/>
              <a:ext cx="2691450" cy="22733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43</xdr:row>
      <xdr:rowOff>187325</xdr:rowOff>
    </xdr:from>
    <xdr:to>
      <xdr:col>7</xdr:col>
      <xdr:colOff>269876</xdr:colOff>
      <xdr:row>55</xdr:row>
      <xdr:rowOff>31750</xdr:rowOff>
    </xdr:to>
    <mc:AlternateContent xmlns:mc="http://schemas.openxmlformats.org/markup-compatibility/2006" xmlns:a14="http://schemas.microsoft.com/office/drawing/2010/main">
      <mc:Choice Requires="a14">
        <xdr:graphicFrame macro="">
          <xdr:nvGraphicFramePr>
            <xdr:cNvPr id="19" name="Tipo de Recurso 7">
              <a:extLst>
                <a:ext uri="{FF2B5EF4-FFF2-40B4-BE49-F238E27FC236}">
                  <a16:creationId xmlns:a16="http://schemas.microsoft.com/office/drawing/2014/main" id="{5E2E7BE4-B43F-4D45-AC9C-B69609A28C8F}"/>
                </a:ext>
              </a:extLst>
            </xdr:cNvPr>
            <xdr:cNvGraphicFramePr/>
          </xdr:nvGraphicFramePr>
          <xdr:xfrm>
            <a:off x="0" y="0"/>
            <a:ext cx="0" cy="0"/>
          </xdr:xfrm>
          <a:graphic>
            <a:graphicData uri="http://schemas.microsoft.com/office/drawing/2010/slicer">
              <sle:slicer xmlns:sle="http://schemas.microsoft.com/office/drawing/2010/slicer" name="Tipo de Recurso 7"/>
            </a:graphicData>
          </a:graphic>
        </xdr:graphicFrame>
      </mc:Choice>
      <mc:Fallback xmlns="">
        <xdr:sp macro="" textlink="">
          <xdr:nvSpPr>
            <xdr:cNvPr id="0" name=""/>
            <xdr:cNvSpPr>
              <a:spLocks noTextEdit="1"/>
            </xdr:cNvSpPr>
          </xdr:nvSpPr>
          <xdr:spPr>
            <a:xfrm>
              <a:off x="8524876" y="8890794"/>
              <a:ext cx="1984375" cy="22733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535781</xdr:colOff>
      <xdr:row>29</xdr:row>
      <xdr:rowOff>157163</xdr:rowOff>
    </xdr:from>
    <xdr:to>
      <xdr:col>10</xdr:col>
      <xdr:colOff>726918</xdr:colOff>
      <xdr:row>40</xdr:row>
      <xdr:rowOff>178593</xdr:rowOff>
    </xdr:to>
    <mc:AlternateContent xmlns:mc="http://schemas.openxmlformats.org/markup-compatibility/2006" xmlns:a14="http://schemas.microsoft.com/office/drawing/2010/main">
      <mc:Choice Requires="a14">
        <xdr:graphicFrame macro="">
          <xdr:nvGraphicFramePr>
            <xdr:cNvPr id="18" name="FUENTE DE LOS RECURSOS 7">
              <a:extLst>
                <a:ext uri="{FF2B5EF4-FFF2-40B4-BE49-F238E27FC236}">
                  <a16:creationId xmlns:a16="http://schemas.microsoft.com/office/drawing/2014/main" id="{74F4B911-A75A-490A-991C-821FB0AAEFEF}"/>
                </a:ext>
              </a:extLst>
            </xdr:cNvPr>
            <xdr:cNvGraphicFramePr/>
          </xdr:nvGraphicFramePr>
          <xdr:xfrm>
            <a:off x="0" y="0"/>
            <a:ext cx="0" cy="0"/>
          </xdr:xfrm>
          <a:graphic>
            <a:graphicData uri="http://schemas.microsoft.com/office/drawing/2010/slicer">
              <sle:slicer xmlns:sle="http://schemas.microsoft.com/office/drawing/2010/slicer" name="FUENTE DE LOS RECURSOS 7"/>
            </a:graphicData>
          </a:graphic>
        </xdr:graphicFrame>
      </mc:Choice>
      <mc:Fallback xmlns="">
        <xdr:sp macro="" textlink="">
          <xdr:nvSpPr>
            <xdr:cNvPr id="0" name=""/>
            <xdr:cNvSpPr>
              <a:spLocks noTextEdit="1"/>
            </xdr:cNvSpPr>
          </xdr:nvSpPr>
          <xdr:spPr>
            <a:xfrm>
              <a:off x="10775156" y="6026944"/>
              <a:ext cx="2691450" cy="22478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29</xdr:row>
      <xdr:rowOff>166687</xdr:rowOff>
    </xdr:from>
    <xdr:to>
      <xdr:col>7</xdr:col>
      <xdr:colOff>238126</xdr:colOff>
      <xdr:row>40</xdr:row>
      <xdr:rowOff>188117</xdr:rowOff>
    </xdr:to>
    <mc:AlternateContent xmlns:mc="http://schemas.openxmlformats.org/markup-compatibility/2006" xmlns:a14="http://schemas.microsoft.com/office/drawing/2010/main">
      <mc:Choice Requires="a14">
        <xdr:graphicFrame macro="">
          <xdr:nvGraphicFramePr>
            <xdr:cNvPr id="22" name="Tipo de Recurso 6">
              <a:extLst>
                <a:ext uri="{FF2B5EF4-FFF2-40B4-BE49-F238E27FC236}">
                  <a16:creationId xmlns:a16="http://schemas.microsoft.com/office/drawing/2014/main" id="{D20CE895-6A42-4D48-8421-BC32DE662332}"/>
                </a:ext>
              </a:extLst>
            </xdr:cNvPr>
            <xdr:cNvGraphicFramePr/>
          </xdr:nvGraphicFramePr>
          <xdr:xfrm>
            <a:off x="0" y="0"/>
            <a:ext cx="0" cy="0"/>
          </xdr:xfrm>
          <a:graphic>
            <a:graphicData uri="http://schemas.microsoft.com/office/drawing/2010/slicer">
              <sle:slicer xmlns:sle="http://schemas.microsoft.com/office/drawing/2010/slicer" name="Tipo de Recurso 6"/>
            </a:graphicData>
          </a:graphic>
        </xdr:graphicFrame>
      </mc:Choice>
      <mc:Fallback xmlns="">
        <xdr:sp macro="" textlink="">
          <xdr:nvSpPr>
            <xdr:cNvPr id="0" name=""/>
            <xdr:cNvSpPr>
              <a:spLocks noTextEdit="1"/>
            </xdr:cNvSpPr>
          </xdr:nvSpPr>
          <xdr:spPr>
            <a:xfrm>
              <a:off x="8524876" y="6036468"/>
              <a:ext cx="1952625" cy="22478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536529</xdr:colOff>
      <xdr:row>7</xdr:row>
      <xdr:rowOff>185737</xdr:rowOff>
    </xdr:from>
    <xdr:to>
      <xdr:col>10</xdr:col>
      <xdr:colOff>727666</xdr:colOff>
      <xdr:row>21</xdr:row>
      <xdr:rowOff>19050</xdr:rowOff>
    </xdr:to>
    <mc:AlternateContent xmlns:mc="http://schemas.openxmlformats.org/markup-compatibility/2006" xmlns:a14="http://schemas.microsoft.com/office/drawing/2010/main">
      <mc:Choice Requires="a14">
        <xdr:graphicFrame macro="">
          <xdr:nvGraphicFramePr>
            <xdr:cNvPr id="20" name="FUENTE DE LOS RECURSOS 8">
              <a:extLst>
                <a:ext uri="{FF2B5EF4-FFF2-40B4-BE49-F238E27FC236}">
                  <a16:creationId xmlns:a16="http://schemas.microsoft.com/office/drawing/2014/main" id="{62B0C8D3-D276-459A-8FDE-1A55AF483CAF}"/>
                </a:ext>
              </a:extLst>
            </xdr:cNvPr>
            <xdr:cNvGraphicFramePr/>
          </xdr:nvGraphicFramePr>
          <xdr:xfrm>
            <a:off x="0" y="0"/>
            <a:ext cx="0" cy="0"/>
          </xdr:xfrm>
          <a:graphic>
            <a:graphicData uri="http://schemas.microsoft.com/office/drawing/2010/slicer">
              <sle:slicer xmlns:sle="http://schemas.microsoft.com/office/drawing/2010/slicer" name="FUENTE DE LOS RECURSOS 8"/>
            </a:graphicData>
          </a:graphic>
        </xdr:graphicFrame>
      </mc:Choice>
      <mc:Fallback xmlns="">
        <xdr:sp macro="" textlink="">
          <xdr:nvSpPr>
            <xdr:cNvPr id="0" name=""/>
            <xdr:cNvSpPr>
              <a:spLocks noTextEdit="1"/>
            </xdr:cNvSpPr>
          </xdr:nvSpPr>
          <xdr:spPr>
            <a:xfrm>
              <a:off x="10775904" y="1602581"/>
              <a:ext cx="269145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7</xdr:row>
      <xdr:rowOff>185737</xdr:rowOff>
    </xdr:from>
    <xdr:to>
      <xdr:col>7</xdr:col>
      <xdr:colOff>238951</xdr:colOff>
      <xdr:row>21</xdr:row>
      <xdr:rowOff>19050</xdr:rowOff>
    </xdr:to>
    <mc:AlternateContent xmlns:mc="http://schemas.openxmlformats.org/markup-compatibility/2006" xmlns:a14="http://schemas.microsoft.com/office/drawing/2010/main">
      <mc:Choice Requires="a14">
        <xdr:graphicFrame macro="">
          <xdr:nvGraphicFramePr>
            <xdr:cNvPr id="21" name="Tipo de Recurso 8">
              <a:extLst>
                <a:ext uri="{FF2B5EF4-FFF2-40B4-BE49-F238E27FC236}">
                  <a16:creationId xmlns:a16="http://schemas.microsoft.com/office/drawing/2014/main" id="{8BA742C0-5DDA-4AFC-A9F1-7708684091D6}"/>
                </a:ext>
              </a:extLst>
            </xdr:cNvPr>
            <xdr:cNvGraphicFramePr/>
          </xdr:nvGraphicFramePr>
          <xdr:xfrm>
            <a:off x="0" y="0"/>
            <a:ext cx="0" cy="0"/>
          </xdr:xfrm>
          <a:graphic>
            <a:graphicData uri="http://schemas.microsoft.com/office/drawing/2010/slicer">
              <sle:slicer xmlns:sle="http://schemas.microsoft.com/office/drawing/2010/slicer" name="Tipo de Recurso 8"/>
            </a:graphicData>
          </a:graphic>
        </xdr:graphicFrame>
      </mc:Choice>
      <mc:Fallback xmlns="">
        <xdr:sp macro="" textlink="">
          <xdr:nvSpPr>
            <xdr:cNvPr id="0" name=""/>
            <xdr:cNvSpPr>
              <a:spLocks noTextEdit="1"/>
            </xdr:cNvSpPr>
          </xdr:nvSpPr>
          <xdr:spPr>
            <a:xfrm>
              <a:off x="8524876" y="1602581"/>
              <a:ext cx="195345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$ 24.529.253.778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$ 20.189.426.887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$ 2.983.523.883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$ 41.735.156.783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$ 40.001.587.416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$ 1.733.569.367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$ 40.001.115.442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$ 39.870.195.076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$ 39.098.632.335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95,85%</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95,85%</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95,53%</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93,68%</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581612</xdr:colOff>
      <xdr:row>0</xdr:row>
      <xdr:rowOff>109539</xdr:rowOff>
    </xdr:from>
    <xdr:to>
      <xdr:col>19</xdr:col>
      <xdr:colOff>388144</xdr:colOff>
      <xdr:row>4</xdr:row>
      <xdr:rowOff>100440</xdr:rowOff>
    </xdr:to>
    <xdr:sp macro="" textlink="">
      <xdr:nvSpPr>
        <xdr:cNvPr id="4" name="Rectángulo 3">
          <a:extLst>
            <a:ext uri="{FF2B5EF4-FFF2-40B4-BE49-F238E27FC236}">
              <a16:creationId xmlns:a16="http://schemas.microsoft.com/office/drawing/2014/main" id="{00000000-0008-0000-0500-000004000000}"/>
            </a:ext>
            <a:ext uri="{147F2762-F138-4A5C-976F-8EAC2B608ADB}">
              <a16:predDERef xmlns:a16="http://schemas.microsoft.com/office/drawing/2014/main" pred="{00000000-0008-0000-0500-000003000000}"/>
            </a:ext>
          </a:extLst>
        </xdr:cNvPr>
        <xdr:cNvSpPr/>
      </xdr:nvSpPr>
      <xdr:spPr>
        <a:xfrm>
          <a:off x="4886912" y="109539"/>
          <a:ext cx="10179257"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$ 275.210.402.539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$ 4.590.312.563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$ 160.827.431.857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$ 109.792.658.119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$ 136.855.627.644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$ 23.971.804.213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$ 102.414.742.174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$ 99.753.301.931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49,73%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37,21%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36,25%</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$ 270.620.089.976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58,44%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namedSheetViews/namedSheetView1.xml><?xml version="1.0" encoding="utf-8"?>
<namedSheetViews xmlns="http://schemas.microsoft.com/office/spreadsheetml/2019/namedsheetviews" xmlns:x="http://schemas.openxmlformats.org/spreadsheetml/2006/main">
  <namedSheetView name="Ver1" id="{8D327D74-06D5-4316-9BCC-8D0098A618FD}"/>
</namedSheetView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PAA%2030-04-2021.xlsx"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PAA%2021-05-202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PAA%20SEDE%20CENTRAL%2028-05-2021.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PAA%20CORTE%2011-06-202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PAA%20APROBADO%20JUNIO.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PAA%20JULIO.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PAA%2023-07-2021.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PAA%2006-08-2021.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PAA%2003-09-2021.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17.415876620369" createdVersion="7" refreshedVersion="7" minRefreshableVersion="3" recordCount="626" xr:uid="{508687FE-4370-4772-BB9F-2C1327D573FC}">
  <cacheSource type="worksheet">
    <worksheetSource ref="A1:AS627" sheet="Hoja1" r:id="rId2"/>
  </cacheSource>
  <cacheFields count="45">
    <cacheField name="PAA" numFmtId="0">
      <sharedItems containsMixedTypes="1" containsNumber="1" containsInteger="1" minValue="1" maxValue="6" count="9">
        <n v="4"/>
        <n v="5"/>
        <s v="5//3"/>
        <n v="3"/>
        <n v="2"/>
        <n v="6"/>
        <n v="1"/>
        <s v="6//4"/>
        <s v="1//1"/>
      </sharedItems>
    </cacheField>
    <cacheField name="ITEM" numFmtId="0">
      <sharedItems containsBlank="1" containsMixedTypes="1" containsNumber="1" containsInteger="1" minValue="1" maxValue="94"/>
    </cacheField>
    <cacheField name="DEPENDENCIA ORIGEN" numFmtId="0">
      <sharedItems count="6">
        <s v="AGROLOGIA"/>
        <s v="CATASTRO"/>
        <s v="CIAF"/>
        <s v="DIRECCION "/>
        <s v="GEOGRAFIA Y CARTOGRAFIA"/>
        <s v="SECRETARIA GENERAL"/>
      </sharedItems>
    </cacheField>
    <cacheField name="DEPENDENCIA DESTINO" numFmtId="0">
      <sharedItems containsBlank="1" count="26">
        <s v="AGROLOGIA"/>
        <s v="CATASTRO"/>
        <s v="CIAF"/>
        <s v="DIRECCION "/>
        <s v="DIFUSION Y MERCADEO"/>
        <s v="GEOGRAFIA Y CARTOGRAFIA"/>
        <s v="INFORMATICA Y TELECOMUNICACIONES"/>
        <s v="JURIDICA"/>
        <s v="PLANEACION"/>
        <s v="SECRETARIA GENERAL"/>
        <s v="CONTROL INTERNO"/>
        <m u="1"/>
        <s v="BANCO MUNDIAL" u="1"/>
        <s v="TALENTO HUMANO" u="1"/>
        <s v="DESPACHO" u="1"/>
        <s v="PLANEACION - BANCO MUNDIAL" u="1"/>
        <s v="SERVICIOS ADMINISTRATIVOS" u="1"/>
        <s v="PQRD Y ATENCION AL CIUDADANO" u="1"/>
        <s v="INFORMATICA Y TELECOMUNICACIONES - BANCO MUNDIAL" u="1"/>
        <s v="BANCO MUNDIAL " u="1"/>
        <s v="CONTROL DISCIPLINARIO" u="1"/>
        <s v="GESTION DOCUMENTAL" u="1"/>
        <s v="GESTION CONTRACTUAL" u="1"/>
        <s v="PLANEACION " u="1"/>
        <s v="GESTION FINANCIERA" u="1"/>
        <s v="CASANARE" u="1"/>
      </sharedItems>
    </cacheField>
    <cacheField name="CANTIDADES APROBADAS" numFmtId="0">
      <sharedItems containsSemiMixedTypes="0" containsString="0" containsNumber="1" containsInteger="1" minValue="1" maxValue="10" count="9">
        <n v="1"/>
        <n v="2"/>
        <n v="5"/>
        <n v="3"/>
        <n v="7"/>
        <n v="4"/>
        <n v="6"/>
        <n v="10"/>
        <n v="8"/>
      </sharedItems>
    </cacheField>
    <cacheField name="CANTIDADES COMPROMETIDAS" numFmtId="0">
      <sharedItems containsString="0" containsBlank="1" containsNumber="1" containsInteger="1" minValue="0" maxValue="10" count="11">
        <n v="1"/>
        <n v="2"/>
        <n v="5"/>
        <n v="3"/>
        <n v="7"/>
        <m/>
        <n v="4"/>
        <n v="6"/>
        <n v="10"/>
        <n v="0"/>
        <n v="8"/>
      </sharedItems>
    </cacheField>
    <cacheField name="CANTIDADES _x000a_PENDIENTES" numFmtId="0">
      <sharedItems containsSemiMixedTypes="0" containsString="0" containsNumber="1" containsInteger="1" minValue="0" maxValue="8" count="8">
        <n v="0"/>
        <n v="1"/>
        <n v="3"/>
        <n v="2"/>
        <n v="4"/>
        <n v="5"/>
        <n v="8"/>
        <n v="6"/>
      </sharedItems>
    </cacheField>
    <cacheField name="FECHA DEL PAA" numFmtId="14">
      <sharedItems containsSemiMixedTypes="0" containsNonDate="0" containsDate="1" containsString="0" minDate="2021-01-07T00:00:00" maxDate="2021-04-27T00:00:00" count="12">
        <d v="2021-01-07T00:00:00"/>
        <d v="2021-03-11T00:00:00"/>
        <d v="2021-02-03T00:00:00"/>
        <d v="2021-04-14T00:00:00"/>
        <d v="2021-03-04T00:00:00"/>
        <d v="2021-02-11T00:00:00"/>
        <d v="2021-03-05T00:00:00"/>
        <d v="2021-04-12T00:00:00"/>
        <d v="2021-01-20T00:00:00"/>
        <d v="2021-04-26T00:00:00"/>
        <d v="2021-03-24T00:00:00"/>
        <d v="2021-04-20T00:00:00"/>
      </sharedItems>
    </cacheField>
    <cacheField name="VERIFICACION CODIGO" numFmtId="0">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Marzo"/>
        <s v="Octubre"/>
        <s v="Febrero"/>
        <s v="Abril"/>
        <s v="Mayo"/>
        <s v="Noviembre"/>
        <s v="Agosto"/>
        <s v="Julio"/>
        <s v="Septiembre"/>
        <s v="Junio"/>
      </sharedItems>
    </cacheField>
    <cacheField name="Fecha estimada de presentación de ofertas (mes)" numFmtId="0">
      <sharedItems count="11">
        <s v="Enero"/>
        <s v="Marzo"/>
        <s v="Octubre"/>
        <s v="Febrero"/>
        <s v="Abril"/>
        <s v="Mayo"/>
        <s v="Noviembre"/>
        <s v="Agosto"/>
        <s v="Julio"/>
        <s v="Junio"/>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0">
      <sharedItems count="8">
        <s v="Contratación directa"/>
        <s v="Mínima cuantía"/>
        <s v="Selección abreviada subasta inversa"/>
        <s v="Seléccion abreviada - acuerdo marco"/>
        <s v="Contratación régimen especial - Banco multilateral y organismos multilaterales"/>
        <s v="Licitación pública"/>
        <s v="Selección abreviada menor cuantía"/>
        <s v="Contratación directa (con ofertas) "/>
      </sharedItems>
    </cacheField>
    <cacheField name="FUENTE DE LOS RECURSOS" numFmtId="0">
      <sharedItems count="6">
        <s v="Presupuesto de entidad nacional"/>
        <s v="Recursos propios "/>
        <s v="Recursos de crédito"/>
        <s v="Recursos propios" u="1"/>
        <s v="Presupuesto de Entidad Nacional " u="1"/>
        <s v="Propios" u="1"/>
      </sharedItems>
    </cacheField>
    <cacheField name=" VALOR TOTAL ESTIMADO (INCLUIDO IVA)" numFmtId="175">
      <sharedItems containsSemiMixedTypes="0" containsString="0" containsNumber="1" minValue="0" maxValue="25027258562"/>
    </cacheField>
    <cacheField name=" VALOR TOTAL ESTIMADO (INCLUIDO IVA)2" numFmtId="175">
      <sharedItems containsSemiMixedTypes="0" containsString="0" containsNumber="1" minValue="0" maxValue="25027258562"/>
    </cacheField>
    <cacheField name="¿SE REQUIEREN VIGENCIAS FUTURAS?" numFmtId="0">
      <sharedItems count="3">
        <s v="No"/>
        <s v="Sí"/>
        <s v=" NO"/>
      </sharedItems>
    </cacheField>
    <cacheField name="ESTADO DE SOLICITUD DE VIGENCIAS FUTURAS" numFmtId="0">
      <sharedItems count="4">
        <s v="NA"/>
        <s v="N/A"/>
        <s v="Solicitadas"/>
        <s v="N.A"/>
      </sharedItems>
    </cacheField>
    <cacheField name="CANTIDAD" numFmtId="0">
      <sharedItems containsMixedTypes="1" containsNumber="1" containsInteger="1" minValue="1" maxValue="10" count="10">
        <n v="1"/>
        <n v="2"/>
        <n v="5"/>
        <n v="3"/>
        <n v="7"/>
        <n v="4"/>
        <s v=" "/>
        <n v="6"/>
        <n v="10"/>
        <n v="8"/>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Oficina CIAF"/>
        <s v="Dirección General"/>
        <s v="Subdirección de Geografía y Cartografía "/>
        <s v="Oficina de Informática y Telecomunicaciones"/>
        <s v="Oficina Asesora Jurídica"/>
        <s v="Secretaría General"/>
        <s v="Secretaría General - GIT Control Disciplinario"/>
        <s v="Secretaría General - GIT Gestión Contractual"/>
        <s v="Secretaria General"/>
        <s v="Secretaria General - GIT Gestión Financiera"/>
        <s v="Secretaría General - Grupo Interno de Trabajo Servicio al Ciudadano"/>
        <m/>
        <s v="Secretaria General "/>
        <s v="Secretaría General - GIT Servicios Administrativos"/>
        <s v="Secretaría General - Servicios Administrativos"/>
        <s v="Secretaría General - GIT de Talento Humano"/>
        <s v="Oficina Asesora de Planeación "/>
        <s v="Informática y Telecomunicaciones"/>
        <s v="Secretaria General - GIT Talento Humano"/>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servicios administrativos"/>
      </sharedItems>
    </cacheField>
    <cacheField name="Dependencia Destino2" numFmtId="0">
      <sharedItems containsBlank="1"/>
    </cacheField>
    <cacheField name="Ubicación" numFmtId="0">
      <sharedItems containsBlank="1" count="7">
        <s v="GIT Gestión de Suelos y Aplicaciones Agrologicas"/>
        <s v="GIT Laboratorio Nacional de Suelos"/>
        <s v="GIT Modernización y Administración de la Información"/>
        <s v="Sede Central  "/>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4">
        <s v="Servicio de Información agrológica"/>
        <s v="Servicio de análisis químicos, físicos, mineralógicos y biológicos de suelos"/>
        <s v="Servicio de Información Catastral"/>
        <s v=" Servicio de avalúos"/>
        <s v="Servicio de asistencia técnica para la gestión de los recursos geográficos"/>
        <s v="Documentos de planeación"/>
        <s v="Servicios de información implementados"/>
        <s v="Servicio de información cartográfica actualizado"/>
        <s v="Servicio de información geodésica actualizado"/>
        <s v="Documentos de estudios técnicos de deslindes y de Territorios Indígenas"/>
        <s v="Servicio de información geográfica, geodésica y cartográfica"/>
        <s v="Documentos de estudios técnicos sobre geografía"/>
        <s v="Servicios de información geográfica, geodésica y cartográfica "/>
        <s v="Servicios tecnológicos"/>
        <s v="N/A"/>
        <s v="Sedes adecuadas"/>
        <s v="Servicio de Gestión Documental"/>
        <m/>
        <s v="Servicio de Educación informal para la gestión Administrativa"/>
        <s v="Sedes Mantenidas"/>
        <s v="Servicio de Gestión del conocimiento e Innovación Geográfica"/>
        <s v="Servicio de implementación de sistemas de gestión"/>
        <s v="Documentos de lineamientos técnicos"/>
        <s v="Servicios de información geográfica, geodésica y cartográfic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52"/>
    </cacheField>
    <cacheField name="PROCESO - FECHA INGRESO" numFmtId="14">
      <sharedItems containsDate="1" containsBlank="1" containsMixedTypes="1" minDate="2021-01-07T00:00:00" maxDate="2021-04-30T00:00:00"/>
    </cacheField>
    <cacheField name="HONORARIOS MENSUALES" numFmtId="0">
      <sharedItems containsString="0" containsBlank="1" containsNumber="1" minValue="0" maxValue="4964888241.9499998"/>
    </cacheField>
    <cacheField name="PROCESO - HONORARIOS (SIN IVA)" numFmtId="0">
      <sharedItems containsString="0" containsBlank="1" containsNumber="1" minValue="0" maxValue="4964888241.9499998"/>
    </cacheField>
    <cacheField name="PROCESO - VALOR INGRESO (INCLUIDO IVA)" numFmtId="175">
      <sharedItems containsString="0" containsBlank="1" containsNumber="1" minValue="0" maxValue="4964888241.9499998"/>
    </cacheField>
    <cacheField name="VALOR" numFmtId="0">
      <sharedItems containsBlank="1" count="3">
        <s v="OK"/>
        <s v="CORREGIR"/>
        <m/>
      </sharedItems>
    </cacheField>
    <cacheField name="CONTRATISTA" numFmtId="0">
      <sharedItems containsBlank="1" longText="1"/>
    </cacheField>
    <cacheField name="NO. CONTRATO" numFmtId="0">
      <sharedItems containsBlank="1" containsMixedTypes="1" containsNumber="1" containsInteger="1" minValue="24154" maxValue="24694"/>
    </cacheField>
    <cacheField name="CANTIDADES COMPROMETIDAS2" numFmtId="0">
      <sharedItems containsString="0" containsBlank="1" containsNumber="1" containsInteger="1" minValue="1" maxValue="10" count="10">
        <n v="1"/>
        <n v="2"/>
        <n v="5"/>
        <n v="3"/>
        <n v="7"/>
        <m/>
        <n v="4"/>
        <n v="10"/>
        <n v="8"/>
        <n v="6"/>
      </sharedItems>
    </cacheField>
    <cacheField name="CANTIDADES NO UTILIZADOS" numFmtId="0">
      <sharedItems containsBlank="1" containsMixedTypes="1" containsNumber="1" containsInteger="1" minValue="0" maxValue="8" count="10">
        <n v="0"/>
        <n v="1"/>
        <e v="#VALUE!"/>
        <n v="2"/>
        <n v="3"/>
        <n v="4"/>
        <n v="5"/>
        <n v="8"/>
        <m/>
        <n v="6"/>
      </sharedItems>
    </cacheField>
    <cacheField name="PROCESO + ADICION - DURACIÓN ESTIMADA  (INTERVALO)" numFmtId="0">
      <sharedItems containsBlank="1" count="3">
        <s v="Día(s)"/>
        <s v="Mes (s)"/>
        <m/>
      </sharedItems>
    </cacheField>
    <cacheField name="PROCESO + ADICION - DURACIÓN ESTIMADA (NUMERO)" numFmtId="0">
      <sharedItems containsString="0" containsBlank="1" containsNumber="1" containsInteger="1" minValue="2" maxValue="345"/>
    </cacheField>
    <cacheField name="Ahorro con proceso" numFmtId="0">
      <sharedItems containsSemiMixedTypes="0" containsString="0" containsNumber="1" minValue="0" maxValue="4802368772.0500002"/>
    </cacheField>
    <cacheField name="Ahorro sin proceso" numFmtId="0">
      <sharedItems containsString="0" containsBlank="1" containsNumber="1" minValue="0" maxValue="44090369.81818182"/>
    </cacheField>
  </cacheFields>
  <extLst>
    <ext xmlns:x14="http://schemas.microsoft.com/office/spreadsheetml/2009/9/main" uri="{725AE2AE-9491-48be-B2B4-4EB974FC3084}">
      <x14:pivotCacheDefinition pivotCacheId="76411028"/>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529.561438773148" createdVersion="6" refreshedVersion="7"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Desarrollos informáticos adquiridos o actualizados_x000a_" u="1"/>
        <s v="Actividades De Soporte Realizada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529.561439120371" createdVersion="6" refreshedVersion="7"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529.561439930556" createdVersion="7" refreshedVersion="7" minRefreshableVersion="3" recordCount="944" xr:uid="{8B96984F-C5FD-49F7-8AE1-4B1EA0B93AE9}">
  <cacheSource type="worksheet">
    <worksheetSource ref="A1:Y945"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3">
        <s v="Sede Central"/>
        <s v="Territorial Atlántico"/>
        <s v="Territorial Bolívar"/>
        <s v="Territorial Boyacá"/>
        <s v="Territorial Caldas"/>
        <s v="Territorial Caquetá"/>
        <s v="Territorial Casanare"/>
        <s v="Territorial Cauca"/>
        <s v="Territorial Cesar"/>
        <s v="Territorial Córdoba"/>
        <s v="Territorial Guajira"/>
        <s v="Territorial Huila"/>
        <s v="Territorial Magdalena"/>
        <s v="Territorial Meta"/>
        <s v="Territorial Nariño"/>
        <s v="Territorial Norte de Santander"/>
        <s v="Territorial Quindío"/>
        <s v="Territorial Risaralda"/>
        <s v="Territorial Santander"/>
        <s v="Territorial Sucre"/>
        <s v="Territorial Tolima"/>
        <s v="Territorial Valle"/>
        <s v="Territorial Cundinamarca"/>
      </sharedItems>
    </cacheField>
    <cacheField name="Rubro" numFmtId="0">
      <sharedItems count="95">
        <s v="C-0499-1003-5-0-0499065-02"/>
        <s v="C-0404-1003-2-0-0404004-02"/>
        <s v="C-0499-1003-8-0-0499053-02"/>
        <s v="C-0499-1003-8-0-0499063-02"/>
        <s v="C-0402-1003-8-0-0402016-02"/>
        <s v="C-0405-1003-4-0-0405006-02"/>
        <s v="C-0499-1003-5-0-0499054-02"/>
        <s v="C-0499-1003-5-0-0499060-02"/>
        <s v="C-0499-1003-7-0-0499052-02"/>
        <s v="C-0402-1003-7-0-0402009-02"/>
        <s v="C-0402-1003-7-0-0402003-02"/>
        <s v="C-0402-1003-7-0-0402011-02"/>
        <s v="C-0402-1003-8-0-0402014-02"/>
        <s v="C-0403-1003-2-0-0403005-02"/>
        <s v="C-0403-1003-2-0-0403002-02"/>
        <s v="C-0499-1003-7-0-0499063-02"/>
        <s v="C-0404-1003-2-0-0404007-02"/>
        <s v="C-0402-1003-8-0-0402003-02"/>
        <s v="C-0499-1003-6-0-0499011-02"/>
        <s v="C-0499-1003-6-0-0499016-02"/>
        <s v="C-0405-1003-4-0-0405005-02"/>
        <s v="C-0499-1003-5-0-0499058-02"/>
        <s v="A-03-04-02-012-001" u="1"/>
        <s v="C-0404-1003-2-0-0404004-02042" u="1"/>
        <s v="A-03-04-02-012-002" u="1"/>
        <s v="C-0404-1003-2-0-0404004-01022" u="1"/>
        <s v="C-0404-1003-2-0-0404004-03022" u="1"/>
        <s v="C-0404-1003-2-0-0404004-02012" u="1"/>
        <s v="C-0404-1003-2-0-0404004-04022" u="1"/>
        <s v="A-01-01-02-007" u="1"/>
        <s v="A-02-02-02-006-003" u="1"/>
        <s v="A-01-01-02-002" u="1"/>
        <s v="A-08-01-02-003" u="1"/>
        <s v="A-02-02-02-006-004" u="1"/>
        <s v="A-02-02-02-006-005" u="1"/>
        <s v="A-02-02-01-004-005" u="1"/>
        <s v="A-02-02-01-004-007" u="1"/>
        <s v="A-02-02-02-006-008" u="1"/>
        <s v="A-02-02-02-006-009" u="1"/>
        <s v="A-01-01-02-006" u="1"/>
        <s v="A-02-02-01-003-002" u="1"/>
        <s v="A-01-01-02-001" u="1"/>
        <s v="A-02-02-01-003-003" u="1"/>
        <s v="A-02-02-02-005-004" u="1"/>
        <s v="A-02-02-01-003-005" u="1"/>
        <s v="A-02-02-01-003-006" u="1"/>
        <s v="A-01-01-03-001-001" u="1"/>
        <s v="A-01-01-03-001-002" u="1"/>
        <s v="A-01-01-03-001-003" u="1"/>
        <s v="C-0499-1003-6-0-0499010-02" u="1"/>
        <s v="C-0402-1003-7-0-0402020-02" u="1"/>
        <s v="A-01-01-01-001-010" u="1"/>
        <s v="A-01-01-01-001-012" u="1"/>
        <s v="A-01-01-02-005" u="1"/>
        <s v="A-08-01-02-006" u="1"/>
        <s v="A-02-02-02-009-004" u="1"/>
        <s v="A-01-01-03-002" u="1"/>
        <s v="A-08-01-02-001" u="1"/>
        <s v="A-02-02-02-009-006" u="1"/>
        <s v="A-02-02-01-002-007" u="1"/>
        <s v="A-02-02-01-002-008" u="1"/>
        <s v="A-01-01-01-001-001" u="1"/>
        <s v="A-01-01-01-001-003" u="1"/>
        <s v="A-01-01-01-001-004" u="1"/>
        <s v="A-01-01-01-001-005" u="1"/>
        <s v="A-01-01-01-001-006" u="1"/>
        <s v="A-01-01-01-001-007" u="1"/>
        <s v="A-01-01-01-001-008" u="1"/>
        <s v="A-01-01-01-001-009" u="1"/>
        <s v="C-0402-1003-7-0-0402017-02" u="1"/>
        <s v="C-0404-1003-2-0-0404004-02041" u="1"/>
        <s v="A-02-02-02-010" u="1"/>
        <s v="A-01-01-03-016" u="1"/>
        <s v="C-0404-1003-2-0-0404004-03021" u="1"/>
        <s v="C-0404-1003-2-0-0404004-02011" u="1"/>
        <s v="C-0404-1003-2-0-0404004-04021" u="1"/>
        <s v="A-02-02-02-008-002" u="1"/>
        <s v="A-02-02-02-008-003" u="1"/>
        <s v="A-01-01-02-004" u="1"/>
        <s v="A-02-02-02-008-004" u="1"/>
        <s v="A-02-02-02-008-005" u="1"/>
        <s v="A-02-02-02-008-007" u="1"/>
        <s v="A-02-02-02-008-008" u="1"/>
        <s v="A-02-02-02-008-009" u="1"/>
        <s v="A-03-10-01-002" u="1"/>
        <s v="C-0402-1003-7-0-0402012-02" u="1"/>
        <s v="A-08-05-01-003" u="1"/>
        <s v="C-0402-1003-7-0-0402008-02" u="1"/>
        <s v="A-01-01-03-030" u="1"/>
        <s v="C-0405-1003-4-0-0405007-02" u="1"/>
        <s v="A-08-04-01" u="1"/>
        <s v="A-02-02-02-007-001" u="1"/>
        <s v="A-02-02-02-007-002" u="1"/>
        <s v="A-01-01-02-003" u="1"/>
        <s v="A-03-10-01-001" u="1"/>
      </sharedItems>
      <fieldGroup par="26"/>
    </cacheField>
    <cacheField name="Descripcion" numFmtId="0">
      <sharedItems/>
    </cacheField>
    <cacheField name="Fuente" numFmtId="0">
      <sharedItems/>
    </cacheField>
    <cacheField name="Recurso" numFmtId="0">
      <sharedItems count="2">
        <s v="OTROS RECURSOS DEL TESORO"/>
        <s v="INGRESOS CORRIENTES"/>
      </sharedItems>
    </cacheField>
    <cacheField name="Sit" numFmtId="0">
      <sharedItems/>
    </cacheField>
    <cacheField name="Valor Inicial" numFmtId="0">
      <sharedItems containsSemiMixedTypes="0" containsString="0" containsNumber="1" minValue="0" maxValue="1481463643"/>
    </cacheField>
    <cacheField name="Valor Operaciones" numFmtId="0">
      <sharedItems containsSemiMixedTypes="0" containsString="0" containsNumber="1" minValue="-631687974" maxValue="239562787"/>
    </cacheField>
    <cacheField name="Valor Actual" numFmtId="0">
      <sharedItems containsSemiMixedTypes="0" containsString="0" containsNumber="1" minValue="0" maxValue="1454161873"/>
    </cacheField>
    <cacheField name="Saldo por Comprometer" numFmtId="0">
      <sharedItems containsSemiMixedTypes="0" containsString="0" containsNumber="1" minValue="0" maxValue="416038434"/>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longText="1"/>
    </cacheField>
    <cacheField name="Tipo de gasto" numFmtId="0">
      <sharedItems count="1">
        <s v="Inversión"/>
      </sharedItems>
    </cacheField>
    <cacheField name="Fuente dependencia" numFmtId="0">
      <sharedItems count="7">
        <s v="SECRETARIA GENERAL"/>
        <s v="CATASTRO ACTUALIZACION"/>
        <s v="MERCADEO"/>
        <s v="CARTOGRAFIA"/>
        <s v="CIAF"/>
        <s v="AGROLOGIA"/>
        <s v="CATASTRO AVALUOS"/>
      </sharedItems>
    </cacheField>
    <cacheField name="% ejec" numFmtId="0" formula="('Saldo por Comprometer'/'Valor Actual')" databaseField="0"/>
    <cacheField name="Rubro2" numFmtId="0" databaseField="0">
      <fieldGroup par="27" base="7">
        <discretePr count="95">
          <x v="6"/>
          <x v="10"/>
          <x v="5"/>
          <x v="5"/>
          <x v="12"/>
          <x v="4"/>
          <x v="6"/>
          <x v="6"/>
          <x v="8"/>
          <x v="11"/>
          <x v="11"/>
          <x v="11"/>
          <x v="12"/>
          <x v="9"/>
          <x v="9"/>
          <x v="8"/>
          <x v="10"/>
          <x v="12"/>
          <x v="7"/>
          <x v="7"/>
          <x v="4"/>
          <x v="6"/>
          <x v="2"/>
          <x v="24"/>
          <x v="2"/>
          <x v="15"/>
          <x v="21"/>
          <x v="23"/>
          <x v="10"/>
          <x v="0"/>
          <x v="1"/>
          <x v="0"/>
          <x v="3"/>
          <x v="1"/>
          <x v="17"/>
          <x v="1"/>
          <x v="27"/>
          <x v="1"/>
          <x v="1"/>
          <x v="0"/>
          <x v="1"/>
          <x v="0"/>
          <x v="1"/>
          <x v="1"/>
          <x v="30"/>
          <x v="28"/>
          <x v="0"/>
          <x v="0"/>
          <x v="0"/>
          <x v="7"/>
          <x v="11"/>
          <x v="0"/>
          <x v="0"/>
          <x v="0"/>
          <x v="3"/>
          <x v="1"/>
          <x v="0"/>
          <x v="13"/>
          <x v="1"/>
          <x v="31"/>
          <x v="1"/>
          <x v="0"/>
          <x v="0"/>
          <x v="0"/>
          <x v="0"/>
          <x v="0"/>
          <x v="0"/>
          <x v="0"/>
          <x v="20"/>
          <x v="11"/>
          <x v="25"/>
          <x v="1"/>
          <x v="0"/>
          <x v="22"/>
          <x v="16"/>
          <x v="14"/>
          <x v="1"/>
          <x v="1"/>
          <x v="0"/>
          <x v="1"/>
          <x v="1"/>
          <x v="1"/>
          <x v="1"/>
          <x v="1"/>
          <x v="19"/>
          <x v="11"/>
          <x v="26"/>
          <x v="11"/>
          <x v="0"/>
          <x v="4"/>
          <x v="29"/>
          <x v="1"/>
          <x v="1"/>
          <x v="0"/>
          <x v="18"/>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2"/>
          <x v="12"/>
          <x v="1"/>
          <x v="1"/>
          <x v="7"/>
          <x v="0"/>
          <x v="2"/>
          <x v="2"/>
          <x v="4"/>
          <x v="6"/>
          <x v="6"/>
          <x v="6"/>
          <x v="7"/>
          <x v="5"/>
          <x v="5"/>
          <x v="4"/>
          <x v="12"/>
          <x v="7"/>
          <x v="3"/>
          <x v="3"/>
          <x v="0"/>
          <x v="2"/>
          <x v="10"/>
          <x v="16"/>
          <x v="10"/>
          <x v="12"/>
          <x v="13"/>
          <x v="15"/>
          <x v="12"/>
          <x v="8"/>
          <x v="9"/>
          <x v="8"/>
          <x v="11"/>
          <x v="9"/>
          <x v="9"/>
          <x v="9"/>
          <x v="19"/>
          <x v="9"/>
          <x v="9"/>
          <x v="8"/>
          <x v="9"/>
          <x v="8"/>
          <x v="9"/>
          <x v="9"/>
          <x v="22"/>
          <x v="20"/>
          <x v="8"/>
          <x v="8"/>
          <x v="8"/>
          <x v="3"/>
          <x v="6"/>
          <x v="8"/>
          <x v="8"/>
          <x v="8"/>
          <x v="11"/>
          <x v="9"/>
          <x v="8"/>
          <x v="11"/>
          <x v="9"/>
          <x v="23"/>
          <x v="9"/>
          <x v="8"/>
          <x v="8"/>
          <x v="8"/>
          <x v="8"/>
          <x v="8"/>
          <x v="8"/>
          <x v="8"/>
          <x v="8"/>
          <x v="6"/>
          <x v="17"/>
          <x v="9"/>
          <x v="8"/>
          <x v="14"/>
          <x v="12"/>
          <x v="12"/>
          <x v="9"/>
          <x v="9"/>
          <x v="8"/>
          <x v="9"/>
          <x v="9"/>
          <x v="9"/>
          <x v="9"/>
          <x v="9"/>
          <x v="10"/>
          <x v="6"/>
          <x v="18"/>
          <x v="6"/>
          <x v="8"/>
          <x v="0"/>
          <x v="21"/>
          <x v="9"/>
          <x v="9"/>
          <x v="8"/>
          <x v="10"/>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2"/>
          <x v="11"/>
          <x v="1"/>
          <x v="1"/>
          <x v="7"/>
          <x v="0"/>
          <x v="2"/>
          <x v="2"/>
          <x v="4"/>
          <x v="6"/>
          <x v="6"/>
          <x v="6"/>
          <x v="7"/>
          <x v="5"/>
          <x v="5"/>
          <x v="4"/>
          <x v="11"/>
          <x v="7"/>
          <x v="3"/>
          <x v="3"/>
          <x v="0"/>
          <x v="2"/>
          <x v="10"/>
          <x v="14"/>
          <x v="10"/>
          <x v="11"/>
          <x v="11"/>
          <x v="13"/>
          <x v="11"/>
          <x v="8"/>
          <x v="9"/>
          <x v="8"/>
          <x v="16"/>
          <x v="9"/>
          <x v="9"/>
          <x v="9"/>
          <x v="17"/>
          <x v="9"/>
          <x v="9"/>
          <x v="8"/>
          <x v="9"/>
          <x v="8"/>
          <x v="9"/>
          <x v="9"/>
          <x v="20"/>
          <x v="18"/>
          <x v="8"/>
          <x v="8"/>
          <x v="8"/>
          <x v="3"/>
          <x v="6"/>
          <x v="8"/>
          <x v="8"/>
          <x v="8"/>
          <x v="16"/>
          <x v="9"/>
          <x v="8"/>
          <x v="16"/>
          <x v="9"/>
          <x v="21"/>
          <x v="9"/>
          <x v="8"/>
          <x v="8"/>
          <x v="8"/>
          <x v="8"/>
          <x v="8"/>
          <x v="8"/>
          <x v="8"/>
          <x v="8"/>
          <x v="6"/>
          <x v="15"/>
          <x v="9"/>
          <x v="8"/>
          <x v="12"/>
          <x v="11"/>
          <x v="11"/>
          <x v="9"/>
          <x v="9"/>
          <x v="8"/>
          <x v="9"/>
          <x v="9"/>
          <x v="9"/>
          <x v="9"/>
          <x v="9"/>
          <x v="10"/>
          <x v="6"/>
          <x v="16"/>
          <x v="6"/>
          <x v="8"/>
          <x v="0"/>
          <x v="19"/>
          <x v="9"/>
          <x v="9"/>
          <x v="8"/>
          <x v="10"/>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2"/>
          <x v="10"/>
          <x v="1"/>
          <x v="1"/>
          <x v="7"/>
          <x v="0"/>
          <x v="2"/>
          <x v="2"/>
          <x v="4"/>
          <x v="6"/>
          <x v="6"/>
          <x v="6"/>
          <x v="7"/>
          <x v="5"/>
          <x v="5"/>
          <x v="4"/>
          <x v="10"/>
          <x v="7"/>
          <x v="3"/>
          <x v="3"/>
          <x v="0"/>
          <x v="2"/>
          <x v="9"/>
          <x v="10"/>
          <x v="9"/>
          <x v="10"/>
          <x v="10"/>
          <x v="10"/>
          <x v="10"/>
          <x v="8"/>
          <x v="11"/>
          <x v="8"/>
          <x v="14"/>
          <x v="11"/>
          <x v="11"/>
          <x v="11"/>
          <x v="11"/>
          <x v="11"/>
          <x v="11"/>
          <x v="8"/>
          <x v="11"/>
          <x v="8"/>
          <x v="11"/>
          <x v="11"/>
          <x v="12"/>
          <x v="11"/>
          <x v="8"/>
          <x v="8"/>
          <x v="8"/>
          <x v="3"/>
          <x v="6"/>
          <x v="8"/>
          <x v="8"/>
          <x v="8"/>
          <x v="14"/>
          <x v="11"/>
          <x v="8"/>
          <x v="14"/>
          <x v="11"/>
          <x v="13"/>
          <x v="11"/>
          <x v="8"/>
          <x v="8"/>
          <x v="8"/>
          <x v="8"/>
          <x v="8"/>
          <x v="8"/>
          <x v="8"/>
          <x v="8"/>
          <x v="6"/>
          <x v="10"/>
          <x v="11"/>
          <x v="8"/>
          <x v="10"/>
          <x v="10"/>
          <x v="10"/>
          <x v="11"/>
          <x v="11"/>
          <x v="8"/>
          <x v="11"/>
          <x v="11"/>
          <x v="11"/>
          <x v="11"/>
          <x v="11"/>
          <x v="9"/>
          <x v="6"/>
          <x v="14"/>
          <x v="6"/>
          <x v="8"/>
          <x v="0"/>
          <x v="14"/>
          <x v="11"/>
          <x v="11"/>
          <x v="8"/>
          <x v="9"/>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2"/>
          <x v="10"/>
          <x v="1"/>
          <x v="1"/>
          <x v="7"/>
          <x v="0"/>
          <x v="2"/>
          <x v="2"/>
          <x v="4"/>
          <x v="6"/>
          <x v="6"/>
          <x v="6"/>
          <x v="7"/>
          <x v="5"/>
          <x v="5"/>
          <x v="4"/>
          <x v="10"/>
          <x v="7"/>
          <x v="3"/>
          <x v="3"/>
          <x v="0"/>
          <x v="2"/>
          <x v="9"/>
          <x v="10"/>
          <x v="9"/>
          <x v="10"/>
          <x v="10"/>
          <x v="10"/>
          <x v="10"/>
          <x v="8"/>
          <x v="12"/>
          <x v="8"/>
          <x v="11"/>
          <x v="12"/>
          <x v="12"/>
          <x v="12"/>
          <x v="12"/>
          <x v="12"/>
          <x v="12"/>
          <x v="8"/>
          <x v="12"/>
          <x v="8"/>
          <x v="12"/>
          <x v="12"/>
          <x v="12"/>
          <x v="12"/>
          <x v="8"/>
          <x v="8"/>
          <x v="8"/>
          <x v="3"/>
          <x v="6"/>
          <x v="8"/>
          <x v="8"/>
          <x v="8"/>
          <x v="11"/>
          <x v="12"/>
          <x v="8"/>
          <x v="11"/>
          <x v="12"/>
          <x v="12"/>
          <x v="12"/>
          <x v="8"/>
          <x v="8"/>
          <x v="8"/>
          <x v="8"/>
          <x v="8"/>
          <x v="8"/>
          <x v="8"/>
          <x v="8"/>
          <x v="6"/>
          <x v="10"/>
          <x v="12"/>
          <x v="8"/>
          <x v="10"/>
          <x v="10"/>
          <x v="10"/>
          <x v="12"/>
          <x v="12"/>
          <x v="8"/>
          <x v="12"/>
          <x v="12"/>
          <x v="12"/>
          <x v="12"/>
          <x v="12"/>
          <x v="9"/>
          <x v="6"/>
          <x v="11"/>
          <x v="6"/>
          <x v="8"/>
          <x v="0"/>
          <x v="11"/>
          <x v="12"/>
          <x v="12"/>
          <x v="8"/>
          <x v="9"/>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479019913"/>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29.952057291666" createdVersion="7" refreshedVersion="7" minRefreshableVersion="3" recordCount="396" xr:uid="{0C4758E1-1620-40A2-97CF-BCFF8653FD6C}">
  <cacheSource type="worksheet">
    <worksheetSource ref="A2:BB398" sheet="archivo_PAA"/>
  </cacheSource>
  <cacheFields count="54">
    <cacheField name="N°" numFmtId="0">
      <sharedItems containsSemiMixedTypes="0" containsString="0" containsNumber="1" containsInteger="1" minValue="1" maxValue="66"/>
    </cacheField>
    <cacheField name="Proceso" numFmtId="0">
      <sharedItems count="30">
        <s v="Direccionamiento Estratégico y Planeación"/>
        <s v="Gestión Administrativa"/>
        <s v="Gestión Catastral"/>
        <s v="Gestión Comercial"/>
        <s v="Gestión Contractual"/>
        <s v="Gestión de Comunicaciones"/>
        <s v="Gestión de Información Geográfica"/>
        <s v="Gestión de Regulación y Habilitación"/>
        <s v="Gestión de Servicio al Ciudadano"/>
        <s v="Gestión de Sistemas de Información e Infraestructura"/>
        <s v="Gestión del Talento Humano"/>
        <s v="Gestión Disciplinaria"/>
        <s v="Gestión Documental"/>
        <s v="Gestión Financiera"/>
        <s v="Gestión Jurídica"/>
        <s v="Innovación y Gestión del Conocimiento Aplicado"/>
        <s v="Seguimiento y Evaluación"/>
        <s v="Gestión de comunicaciones y mercadeo" u="1"/>
        <s v="Gestión Informática de Soporte" u="1"/>
        <s v="Gestión Agrológica" u="1"/>
        <s v="Gestión de Tecnologías de la Información" u="1"/>
        <s v="Gestión Cartográfica" u="1"/>
        <s v="Seguimiento y Evaluación Institucional" u="1"/>
        <s v="Gestión Geodésica" u="1"/>
        <s v="Control Disciplinario" u="1"/>
        <s v="Servicio al Ciudadano y Participación" u="1"/>
        <s v="Gestión del conocimiento, investigación e innovación " u="1"/>
        <s v="Gestión Geográfica" u="1"/>
        <s v="Regulación" u="1"/>
        <s v="Gestión de Servicios Administrativos" u="1"/>
      </sharedItems>
    </cacheField>
    <cacheField name="Sub Proceso" numFmtId="0">
      <sharedItems/>
    </cacheField>
    <cacheField name="Producto"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1-01-01T00:00:00" maxDate="2021-11-02T00:00:00"/>
    </cacheField>
    <cacheField name="Fecha Fin_x000a_(DD/MM/AAAA)" numFmtId="14">
      <sharedItems containsSemiMixedTypes="0" containsNonDate="0" containsDate="1" containsString="0" minDate="2021-01-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Meta Anual" numFmtId="0">
      <sharedItems containsSemiMixedTypes="0" containsString="0" containsNumber="1" minValue="1" maxValue="13691592"/>
    </cacheField>
    <cacheField name="META I P" numFmtId="0">
      <sharedItems containsSemiMixedTypes="0" containsString="0" containsNumber="1" minValue="0" maxValue="2500000"/>
    </cacheField>
    <cacheField name="META II P" numFmtId="0">
      <sharedItems containsSemiMixedTypes="0" containsString="0" containsNumber="1" minValue="0" maxValue="4107478"/>
    </cacheField>
    <cacheField name="META III P" numFmtId="0">
      <sharedItems containsSemiMixedTypes="0" containsString="0" containsNumber="1" minValue="0" maxValue="4107478"/>
    </cacheField>
    <cacheField name="META IV P" numFmtId="0">
      <sharedItems containsSemiMixedTypes="0" containsString="0" containsNumber="1" minValue="0" maxValue="4107477"/>
    </cacheField>
    <cacheField name="EJECUTADO_x000a_ I P" numFmtId="0">
      <sharedItems containsString="0" containsBlank="1" containsNumber="1" minValue="0" maxValue="1315763"/>
    </cacheField>
    <cacheField name="Observación IP" numFmtId="0">
      <sharedItems containsBlank="1" containsMixedTypes="1" containsNumber="1" containsInteger="1" minValue="0" maxValue="0" longText="1"/>
    </cacheField>
    <cacheField name="EJECUTADO _x000a_II P" numFmtId="0">
      <sharedItems containsString="0" containsBlank="1" containsNumber="1" minValue="0" maxValue="20735682"/>
    </cacheField>
    <cacheField name="Observación IIP" numFmtId="0">
      <sharedItems containsBlank="1" longText="1"/>
    </cacheField>
    <cacheField name="EJECUTADO _x000a_III P" numFmtId="0">
      <sharedItems containsSemiMixedTypes="0" containsString="0" containsNumber="1" minValue="0" maxValue="13071871"/>
    </cacheField>
    <cacheField name="Observación IIIP" numFmtId="0">
      <sharedItems longText="1"/>
    </cacheField>
    <cacheField name="EJECUTADO _x000a_IV P" numFmtId="0">
      <sharedItems containsNonDate="0" containsString="0" containsBlank="1"/>
    </cacheField>
    <cacheField name="Observación IVP" numFmtId="0">
      <sharedItems containsNonDate="0" containsString="0" containsBlank="1"/>
    </cacheField>
    <cacheField name="Fecha_x000a_ I P" numFmtId="14">
      <sharedItems containsNonDate="0" containsDate="1" containsString="0" containsBlank="1" minDate="2021-04-09T00:00:00" maxDate="2021-04-11T00:00:00"/>
    </cacheField>
    <cacheField name="Fecha _x000a_II P" numFmtId="14">
      <sharedItems containsNonDate="0" containsDate="1" containsString="0" containsBlank="1" minDate="2021-07-02T00:00:00" maxDate="2021-07-08T00:00:00"/>
    </cacheField>
    <cacheField name="Fecha _x000a_III P" numFmtId="14">
      <sharedItems containsSemiMixedTypes="0" containsNonDate="0" containsDate="1" containsString="0" minDate="2021-10-05T00:00:00" maxDate="2021-10-18T00:00:00"/>
    </cacheField>
    <cacheField name="Fecha _x000a_IV P" numFmtId="0">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acheField>
    <cacheField name="Aprobación OAP 1" numFmtId="0">
      <sharedItems containsBlank="1"/>
    </cacheField>
    <cacheField name="Aprobación OAP 2" numFmtId="0">
      <sharedItems containsBlank="1"/>
    </cacheField>
    <cacheField name="Aprobación OAP 3" numFmtId="0">
      <sharedItems containsBlank="1"/>
    </cacheField>
    <cacheField name="Aprobación OAP 4" numFmtId="0">
      <sharedItems containsNonDate="0" containsString="0" containsBlank="1"/>
    </cacheField>
    <cacheField name="Observación Planeación 1" numFmtId="0">
      <sharedItems containsBlank="1" longText="1"/>
    </cacheField>
    <cacheField name="Observación Planeación 2" numFmtId="0">
      <sharedItems containsBlank="1" longText="1"/>
    </cacheField>
    <cacheField name="Observación Planeación 3" numFmtId="0">
      <sharedItems containsBlank="1" longText="1"/>
    </cacheField>
    <cacheField name="Observación Planeación 4" numFmtId="0">
      <sharedItems containsNonDate="0" containsString="0" containsBlank="1"/>
    </cacheField>
    <cacheField name="Aprobación OCI 1" numFmtId="0">
      <sharedItems containsBlank="1" count="4">
        <s v="Concepto Favorable"/>
        <s v="Sin meta asignada en el periodo"/>
        <s v="Concepto No Favorable"/>
        <m/>
      </sharedItems>
    </cacheField>
    <cacheField name="Aprobación OCI 2" numFmtId="0">
      <sharedItems containsBlank="1" count="5">
        <s v="Concepto Favorable"/>
        <s v="Sin meta asignada en el periodo"/>
        <s v="Concepto No Favorable"/>
        <m/>
        <s v="Concepto Favorable "/>
      </sharedItems>
    </cacheField>
    <cacheField name="Aprobación OCI 3" numFmtId="0">
      <sharedItems containsBlank="1" count="4">
        <s v="Concepto Favorable"/>
        <s v="Sin meta asignada en el periodo"/>
        <s v="Concepto No Favorable"/>
        <m u="1"/>
      </sharedItems>
    </cacheField>
    <cacheField name="Aprobación OCI 4" numFmtId="0">
      <sharedItems containsNonDate="0" containsString="0" containsBlank="1" count="1">
        <m/>
      </sharedItems>
    </cacheField>
    <cacheField name="Observación OCI 1" numFmtId="0">
      <sharedItems containsBlank="1" longText="1"/>
    </cacheField>
    <cacheField name="Observación OCI 2" numFmtId="0">
      <sharedItems containsBlank="1" longText="1"/>
    </cacheField>
    <cacheField name="Observación OCI 3" numFmtId="0">
      <sharedItems longText="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32497607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29.952196527775" createdVersion="7" refreshedVersion="7" minRefreshableVersion="3" recordCount="221" xr:uid="{80B67894-C0D9-46F8-B684-5191DF2CC536}">
  <cacheSource type="worksheet">
    <worksheetSource ref="A2:BD223" sheet="archivo_PAA terri"/>
  </cacheSource>
  <cacheFields count="56">
    <cacheField name="N°" numFmtId="0">
      <sharedItems containsSemiMixedTypes="0" containsString="0" containsNumber="1" containsInteger="1" minValue="1" maxValue="15"/>
    </cacheField>
    <cacheField name="Territorial" numFmtId="0">
      <sharedItems count="22">
        <s v="Atlántico"/>
        <s v="Bolívar"/>
        <s v="Boyacá"/>
        <s v="Caldas"/>
        <s v="Caquetá"/>
        <s v="Casanare"/>
        <s v="Cauca"/>
        <s v="Cesar"/>
        <s v="Córdoba"/>
        <s v="Cundinamarca"/>
        <s v="Guajira"/>
        <s v="Huila"/>
        <s v="Magdalena"/>
        <s v="Meta"/>
        <s v="Nariño"/>
        <s v="Norte de Santander"/>
        <s v="Quindío"/>
        <s v="Risaralda"/>
        <s v="Santander"/>
        <s v="Sucre"/>
        <s v="Tolima"/>
        <s v="Valle del Cauca"/>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cacheField>
    <cacheField name="Fecha Inicio_x000a_(DD/MM/AAAA)" numFmtId="14">
      <sharedItems containsSemiMixedTypes="0" containsNonDate="0" containsDate="1" containsString="0" minDate="2021-01-01T00:00:00" maxDate="2021-01-02T00:00:00"/>
    </cacheField>
    <cacheField name="Fecha Fin_x000a_(DD/MM/AAAA)" numFmtId="14">
      <sharedItems containsSemiMixedTypes="0" containsNonDate="0" containsDate="1" containsString="0" minDate="2021-12-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Peso Porcentual" numFmtId="10">
      <sharedItems containsSemiMixedTypes="0" containsString="0" containsNumber="1" minValue="8.3333333333333329E-2" maxValue="0.125"/>
    </cacheField>
    <cacheField name="Meta Anual" numFmtId="0">
      <sharedItems containsSemiMixedTypes="0" containsString="0" containsNumber="1" minValue="1" maxValue="609744234.60280323"/>
    </cacheField>
    <cacheField name="META I P" numFmtId="0">
      <sharedItems containsSemiMixedTypes="0" containsString="0" containsNumber="1" minValue="0" maxValue="120396561.20165437"/>
    </cacheField>
    <cacheField name="META II P" numFmtId="0">
      <sharedItems containsSemiMixedTypes="0" containsString="0" containsNumber="1" minValue="0" maxValue="156073683.70729411"/>
    </cacheField>
    <cacheField name="META III P" numFmtId="0">
      <sharedItems containsSemiMixedTypes="0" containsString="0" containsNumber="1" minValue="0" maxValue="158901525.69204906"/>
    </cacheField>
    <cacheField name="META IV P" numFmtId="0">
      <sharedItems containsSemiMixedTypes="0" containsString="0" containsNumber="1" minValue="0.25" maxValue="174372464.00180572"/>
    </cacheField>
    <cacheField name="EJECUTADO_x000a_ I P" numFmtId="0">
      <sharedItems containsString="0" containsBlank="1" containsNumber="1" minValue="0" maxValue="111614482"/>
    </cacheField>
    <cacheField name="Observación IP" numFmtId="0">
      <sharedItems containsBlank="1" longText="1"/>
    </cacheField>
    <cacheField name="EJECUTADO _x000a_II P" numFmtId="0">
      <sharedItems containsString="0" containsBlank="1" containsNumber="1" minValue="0" maxValue="447444570"/>
    </cacheField>
    <cacheField name="Observación IIP" numFmtId="0">
      <sharedItems containsBlank="1" longText="1"/>
    </cacheField>
    <cacheField name="EJECUTADO _x000a_III P" numFmtId="0">
      <sharedItems containsString="0" containsBlank="1" containsNumber="1" minValue="0" maxValue="128393722"/>
    </cacheField>
    <cacheField name="Observación IIIP" numFmtId="0">
      <sharedItems containsBlank="1" longText="1"/>
    </cacheField>
    <cacheField name="EJECUTADO _x000a_IV P" numFmtId="0">
      <sharedItems containsNonDate="0" containsString="0" containsBlank="1"/>
    </cacheField>
    <cacheField name="Observación IVP" numFmtId="0">
      <sharedItems containsNonDate="0" containsString="0" containsBlank="1"/>
    </cacheField>
    <cacheField name="Total Ejecutado" numFmtId="0">
      <sharedItems containsSemiMixedTypes="0" containsString="0" containsNumber="1" minValue="0" maxValue="492941833"/>
    </cacheField>
    <cacheField name="Fecha_x000a_ I P" numFmtId="0">
      <sharedItems containsNonDate="0" containsDate="1" containsString="0" containsBlank="1" minDate="2021-04-07T00:00:00" maxDate="2021-04-20T00:00:00"/>
    </cacheField>
    <cacheField name="Fecha _x000a_II P" numFmtId="0">
      <sharedItems containsNonDate="0" containsDate="1" containsString="0" containsBlank="1" minDate="2021-07-08T00:00:00" maxDate="2021-07-16T00:00:00"/>
    </cacheField>
    <cacheField name="Fecha _x000a_III P" numFmtId="14">
      <sharedItems containsNonDate="0" containsDate="1" containsString="0" containsBlank="1" minDate="2021-10-05T00:00:00" maxDate="2021-10-23T00:00:00"/>
    </cacheField>
    <cacheField name="Fecha _x000a_IV P" numFmtId="14">
      <sharedItems containsNonDate="0" containsString="0" containsBlank="1"/>
    </cacheField>
    <cacheField name="% 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SemiMixedTypes="0" containsString="0" containsNumber="1" containsInteger="1" minValue="0" maxValue="0"/>
    </cacheField>
    <cacheField name="Aprobación OAP 1" numFmtId="0">
      <sharedItems/>
    </cacheField>
    <cacheField name="Aprobación OAP 2" numFmtId="0">
      <sharedItems/>
    </cacheField>
    <cacheField name="Aprobación OAP 3" numFmtId="0">
      <sharedItems/>
    </cacheField>
    <cacheField name="Aprobación OAP 4" numFmtId="0">
      <sharedItems containsNonDate="0" containsString="0" containsBlank="1"/>
    </cacheField>
    <cacheField name="Observación Planeación 1" numFmtId="0">
      <sharedItems longText="1"/>
    </cacheField>
    <cacheField name="Observación Planeación 2" numFmtId="0">
      <sharedItems longText="1"/>
    </cacheField>
    <cacheField name="Observación Planeación 3" numFmtId="0">
      <sharedItems longText="1"/>
    </cacheField>
    <cacheField name="Observación Planeación 4" numFmtId="0">
      <sharedItems containsNonDate="0" containsString="0" containsBlank="1"/>
    </cacheField>
    <cacheField name="Aprobación OCI 1" numFmtId="0">
      <sharedItems containsBlank="1" count="4">
        <s v="Concepto Favorable"/>
        <s v="Sin meta asignada en el periodo"/>
        <s v="Concepto No Favorable"/>
        <m u="1"/>
      </sharedItems>
    </cacheField>
    <cacheField name="Aprobación OCI 2" numFmtId="0">
      <sharedItems containsBlank="1" count="4">
        <s v="Concepto Favorable"/>
        <s v="Sin meta asignada en el periodo"/>
        <s v="Concepto No Favorable"/>
        <m u="1"/>
      </sharedItems>
    </cacheField>
    <cacheField name="Aprobación OCI 3" numFmtId="0">
      <sharedItems containsBlank="1" count="4">
        <s v="Concepto Favorable"/>
        <s v="Concepto No Favorable"/>
        <s v="Sin meta asignada en el periodo"/>
        <m/>
      </sharedItems>
    </cacheField>
    <cacheField name="Aprobación OCI 4" numFmtId="0">
      <sharedItems containsNonDate="0" containsString="0" containsBlank="1" count="1">
        <m/>
      </sharedItems>
    </cacheField>
    <cacheField name="Observación OCI 1" numFmtId="0">
      <sharedItems longText="1"/>
    </cacheField>
    <cacheField name="Observación OCI 2" numFmtId="0">
      <sharedItems longText="1"/>
    </cacheField>
    <cacheField name="Observación OCI 3" numFmtId="0">
      <sharedItems containsBlank="1" longText="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773771739"/>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65.395123726848" createdVersion="7" refreshedVersion="7" minRefreshableVersion="3" recordCount="29" xr:uid="{A2B4B1A8-FFF9-41C9-BA89-90A95C7DF9C2}">
  <cacheSource type="worksheet">
    <worksheetSource ref="A4:AA33"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11"/>
        <n v="20"/>
        <n v="14"/>
      </sharedItems>
    </cacheField>
    <cacheField name="SIT" numFmtId="0">
      <sharedItems/>
    </cacheField>
    <cacheField name="DESCRIPCION" numFmtId="0">
      <sharedItems count="20">
        <s v="SALARIO"/>
        <s v="CONTRIBUCIONES INHERENTES A LA NÓMINA"/>
        <s v="REMUNERACIONES NO CONSTITUTIVAS DE FACTOR SALARIAL"/>
        <s v="OTRAS TRANSFERENCIAS - DISTRIBUCIÓN PREVIO CONCEPTO DGPPN"/>
        <s v="INCAPACIDADES Y LICENCIAS DE MATERNIDAD Y PATERNIDAD (NO DE PENS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CONCILIACIONES" u="1"/>
        <s v="ADQUISICIONES DIFERENTES DE ACTIVOS" u="1"/>
        <s v="SENTENCIAS" u="1"/>
        <s v="MULTAS, SANCIONES E INTERESES DE MORA" u="1"/>
      </sharedItems>
      <fieldGroup par="27"/>
    </cacheField>
    <cacheField name="APR. INICIAL" numFmtId="172">
      <sharedItems containsSemiMixedTypes="0" containsString="0" containsNumber="1" containsInteger="1" minValue="0" maxValue="134445997196"/>
    </cacheField>
    <cacheField name="APR. ADICIONADA" numFmtId="172">
      <sharedItems containsSemiMixedTypes="0" containsString="0" containsNumber="1" containsInteger="1" minValue="0" maxValue="8283571415"/>
    </cacheField>
    <cacheField name="APR. REDUCIDA" numFmtId="172">
      <sharedItems containsSemiMixedTypes="0" containsString="0" containsNumber="1" containsInteger="1" minValue="0" maxValue="11133639390"/>
    </cacheField>
    <cacheField name="APR. VIGENTE" numFmtId="172">
      <sharedItems containsSemiMixedTypes="0" containsString="0" containsNumber="1" containsInteger="1" minValue="0" maxValue="134445997196"/>
    </cacheField>
    <cacheField name="APR BLOQUEADA" numFmtId="172">
      <sharedItems containsSemiMixedTypes="0" containsString="0" containsNumber="1" containsInteger="1" minValue="0" maxValue="3015344783"/>
    </cacheField>
    <cacheField name="CDP" numFmtId="172">
      <sharedItems containsSemiMixedTypes="0" containsString="0" containsNumber="1" minValue="0" maxValue="63767933807.019997"/>
    </cacheField>
    <cacheField name="APR. DISPONIBLE" numFmtId="172">
      <sharedItems containsSemiMixedTypes="0" containsString="0" containsNumber="1" minValue="0" maxValue="70678063388.979996"/>
    </cacheField>
    <cacheField name="COMPROMISO" numFmtId="172">
      <sharedItems containsSemiMixedTypes="0" containsString="0" containsNumber="1" minValue="0" maxValue="42950230956.459999"/>
    </cacheField>
    <cacheField name="OBLIGACION" numFmtId="172">
      <sharedItems containsSemiMixedTypes="0" containsString="0" containsNumber="1" minValue="0" maxValue="32176377499"/>
    </cacheField>
    <cacheField name="ORDEN PAGO" numFmtId="172">
      <sharedItems containsSemiMixedTypes="0" containsString="0" containsNumber="1" minValue="0" maxValue="32174938652"/>
    </cacheField>
    <cacheField name="PAGOS" numFmtId="172">
      <sharedItems containsSemiMixedTypes="0" containsString="0" containsNumber="1" minValue="0" maxValue="32174938652"/>
    </cacheField>
    <cacheField name="DESCRIPCION2" numFmtId="0" databaseField="0">
      <fieldGroup par="28" base="15">
        <discretePr count="20">
          <x v="5"/>
          <x v="5"/>
          <x v="5"/>
          <x v="10"/>
          <x v="6"/>
          <x v="9"/>
          <x v="9"/>
          <x v="7"/>
          <x v="7"/>
          <x v="1"/>
          <x v="2"/>
          <x v="3"/>
          <x v="8"/>
          <x v="8"/>
          <x v="8"/>
          <x v="4"/>
          <x v="6"/>
          <x v="0"/>
          <x v="6"/>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4"/>
          <x v="4"/>
          <x v="3"/>
          <x v="3"/>
          <x v="0"/>
          <x v="0"/>
          <x v="0"/>
          <x v="0"/>
          <x v="0"/>
          <x v="0"/>
          <x v="0"/>
          <x v="0"/>
          <x v="0"/>
          <x v="4"/>
          <x v="2"/>
          <x v="4"/>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2"/>
          <x v="1"/>
          <x v="1"/>
          <x v="1"/>
          <x v="0"/>
          <x v="0"/>
          <x v="0"/>
          <x v="0"/>
          <x v="0"/>
          <x v="0"/>
          <x v="0"/>
          <x v="0"/>
          <x v="0"/>
          <x v="1"/>
          <x v="1"/>
          <x v="1"/>
          <x v="1"/>
        </discretePr>
        <groupItems count="3">
          <s v="Grupo2"/>
          <s v="Grupo1"/>
          <s v="OTRAS TRANSFERENCIAS - DISTRIBUCIÓN PREVIO CONCEPTO DGPPN"/>
        </groupItems>
      </fieldGroup>
    </cacheField>
    <cacheField name="DESCRIPCION5" numFmtId="0" databaseField="0">
      <fieldGroup base="15">
        <discretePr count="20">
          <x v="1"/>
          <x v="1"/>
          <x v="1"/>
          <x v="1"/>
          <x v="1"/>
          <x v="1"/>
          <x v="1"/>
          <x v="0"/>
          <x v="0"/>
          <x v="0"/>
          <x v="0"/>
          <x v="0"/>
          <x v="0"/>
          <x v="0"/>
          <x v="0"/>
          <x v="0"/>
          <x v="1"/>
          <x v="1"/>
          <x v="1"/>
          <x v="1"/>
        </discretePr>
        <groupItems count="2">
          <s v="Grupo2"/>
          <s v="Grupo1"/>
        </groupItems>
      </fieldGroup>
    </cacheField>
  </cacheFields>
  <extLst>
    <ext xmlns:x14="http://schemas.microsoft.com/office/spreadsheetml/2009/9/main" uri="{725AE2AE-9491-48be-B2B4-4EB974FC3084}">
      <x14:pivotCacheDefinition pivotCacheId="1137831509"/>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65.39691747685" createdVersion="7" refreshedVersion="7" minRefreshableVersion="3" recordCount="766" xr:uid="{7CCBDE90-D6D8-418D-9375-992D0C961C28}">
  <cacheSource type="worksheet">
    <worksheetSource ref="A4:AB770" sheet="Archivo_terri"/>
  </cacheSource>
  <cacheFields count="28">
    <cacheField name="UEJ" numFmtId="0">
      <sharedItems/>
    </cacheField>
    <cacheField name="NOMBRE UEJ" numFmtId="0">
      <sharedItems count="22">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DIRECCION TERRITORIAL CASANAR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PRODUCTO" numFmtId="0">
      <sharedItems count="50">
        <s v="SUELDO BÁSICO"/>
        <s v="PRIMA TÉCNICA SALARIAL"/>
        <s v="SUBSIDIO DE ALIMENTACIÓN"/>
        <s v="AUXILIO DE TRANSPORTE"/>
        <s v="PRIMA DE SERVICIO"/>
        <s v="BONIFICACIÓN POR SERVICIOS PRESTADOS"/>
        <s v="PRIMA DE NAVIDAD"/>
        <s v="PRIMA DE VACACIONES"/>
        <s v="AUXILIO DE CONECTIVIDAD DIGITAL "/>
        <s v="APORTES A LA SEGURIDAD SOCIAL EN PENSIONES"/>
        <s v="APORTES A LA SEGURIDAD SOCIAL EN SALUD"/>
        <s v="APORTES A CAJAS DE COMPENSACIÓN FAMILIAR"/>
        <s v="APORTES GENERALES AL SISTEMA DE RIESGOS LABORALES"/>
        <s v="APORTES AL ICBF"/>
        <s v="APORTES AL SENA"/>
        <s v="APORTES A LA ESAP"/>
        <s v="APORTES A ESCUELAS INDUSTRIALES E INSTITUTOS TÉCNICOS"/>
        <s v="VACACIONES"/>
        <s v="INDEMNIZACIÓN POR VACACIONES"/>
        <s v="BONIFICACIÓN ESPECIAL DE RECREACIÓN"/>
        <s v="PRIMA TÉCNICA NO SALARIAL"/>
        <s v="SERVICIOS DE TRANSPORTE DE PASAJEROS"/>
        <s v="SERVICIOS DE DISTRIBUCIÓN DE ELECTRICIDAD, GAS Y AGUA (POR CUENTA PROPIA)"/>
        <s v="SERVICIOS DE TELECOMUNICACIONES, TRANSMISIÓN Y SUMINISTRO DE INFORMACIÓN"/>
        <s v="SERVICIOS DE ALCANTARILLADO, RECOLECCIÓN, TRATAMIENTO Y DISPOSICIÓN DE DESECHOS Y OTROS SERVICIOS DE SANEAMIENTO AMBIENTAL"/>
        <s v="VIÁTICOS DE LOS FUNCIONARIOS EN COMISIÓN"/>
        <s v="INCAPACIDADES (NO DE PENSIONES)"/>
        <s v="IMPUESTO PREDIAL Y SOBRETASA AMBIENTAL"/>
        <s v="IMPUESTO DE INDUSTRIA Y COMERCIO"/>
        <s v="IMPUESTO SOBRE VEHÍCULOS AUTOMOTORES"/>
        <s v="SERVICIOS INMOBILIARIOS"/>
        <s v="LICENCIAS DE MATERNIDAD Y PATERNIDAD (NO DE PENSIONES)"/>
        <s v="PRODUCTOS DE HORNOS DE COQUE; PRODUCTOS DE REFINACIÓN DE PETRÓLEO Y COMBUSTIBLE NUCLEAR"/>
        <s v="SERVICIOS JURÍDICOS Y CONTABLES"/>
        <s v="MAQUINARIA PARA USO GENERAL"/>
        <s v="HORAS EXTRAS, DOMINICALES, FESTIVOS Y RECARGOS"/>
        <s v="SERVICIOS FINANCIEROS Y SERVICIOS CONEXOS"/>
        <s v="PRIMA DE COORDINACIÓN"/>
        <s v="SERVICIOS DE SOPORTE"/>
        <s v="SERVICIOS DE MANTENIMIENTO, REPARACIÓN E INSTALACIÓN (EXCEPTO SERVICIOS DE CONSTRUCCIÓN)"/>
        <s v="OTROS SERVICIOS PROFESIONALES, CIENTÍFICOS Y TÉCNICOS"/>
        <s v=" DOCUMENTOS DE ESTUDIOS TÉCNICOS DE DESLINDES Y DE TERRITORIOS INDÍGENAS "/>
        <s v=" SEDES ADECUADAS "/>
        <s v=" SEDES CON REFORZAMIENTO ESTRUCTURAL "/>
        <s v=" SEDES MANTENIDAS "/>
        <s v=" SERVICIO DE AVALÚOS "/>
        <s v=" SERVICIO DE INFORMACIÓN CARTOGRÁFICA ACTUALIZADO "/>
        <s v=" SERVICIO DE INFORMACIÓN CATASTRAL "/>
        <s v=" SERVICIOS DE INFORMACIÓN GEODÉSICA ACTUALIZADO "/>
        <s v=" SERVICIOS TECNOLÓGICOS "/>
      </sharedItems>
    </cacheField>
    <cacheField name="PROYECTO" numFmtId="0">
      <sharedItems containsBlank="1"/>
    </cacheField>
    <cacheField name="APR. INICIAL" numFmtId="172">
      <sharedItems containsSemiMixedTypes="0" containsString="0" containsNumber="1" containsInteger="1" minValue="0" maxValue="944000000"/>
    </cacheField>
    <cacheField name="APR. ADICIONADA" numFmtId="172">
      <sharedItems containsSemiMixedTypes="0" containsString="0" containsNumber="1" minValue="0" maxValue="3562820471"/>
    </cacheField>
    <cacheField name="APR. REDUCIDA" numFmtId="172">
      <sharedItems containsSemiMixedTypes="0" containsString="0" containsNumber="1" minValue="0" maxValue="587337225"/>
    </cacheField>
    <cacheField name="APR. VIGENTE" numFmtId="172">
      <sharedItems containsSemiMixedTypes="0" containsString="0" containsNumber="1" minValue="0" maxValue="2975483246"/>
    </cacheField>
    <cacheField name="APR BLOQUEADA" numFmtId="172">
      <sharedItems containsSemiMixedTypes="0" containsString="0" containsNumber="1" containsInteger="1" minValue="0" maxValue="0"/>
    </cacheField>
    <cacheField name="CDP" numFmtId="172">
      <sharedItems containsSemiMixedTypes="0" containsString="0" containsNumber="1" minValue="0" maxValue="2951297056"/>
    </cacheField>
    <cacheField name="APR. DISPONIBLE" numFmtId="172">
      <sharedItems containsSemiMixedTypes="0" containsString="0" containsNumber="1" minValue="0" maxValue="275277844"/>
    </cacheField>
    <cacheField name="COMPROMISO" numFmtId="172">
      <sharedItems containsSemiMixedTypes="0" containsString="0" containsNumber="1" minValue="0" maxValue="2951297056"/>
    </cacheField>
    <cacheField name="OBLIGACION" numFmtId="172">
      <sharedItems containsSemiMixedTypes="0" containsString="0" containsNumber="1" minValue="0" maxValue="2935256765"/>
    </cacheField>
    <cacheField name="ORDEN PAGO" numFmtId="172">
      <sharedItems containsSemiMixedTypes="0" containsString="0" containsNumber="1" minValue="0" maxValue="2811864641"/>
    </cacheField>
    <cacheField name="PAGOS" numFmtId="172">
      <sharedItems containsSemiMixedTypes="0" containsString="0" containsNumber="1" minValue="0" maxValue="2811864641"/>
    </cacheField>
  </cacheFields>
  <extLst>
    <ext xmlns:x14="http://schemas.microsoft.com/office/spreadsheetml/2009/9/main" uri="{725AE2AE-9491-48be-B2B4-4EB974FC3084}">
      <x14:pivotCacheDefinition pivotCacheId="1544892050"/>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65.396953935182" createdVersion="7" refreshedVersion="7" minRefreshableVersion="3" recordCount="52" xr:uid="{291F9D07-D472-43B9-A2FC-7CACF1CA09F0}">
  <cacheSource type="worksheet">
    <worksheetSource ref="A4:AB56"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ntainsMixedTypes="1" containsNumber="1" containsInteger="1" minValue="11" maxValue="20" count="6">
        <s v="11"/>
        <s v="20"/>
        <s v="14"/>
        <n v="11" u="1"/>
        <n v="14" u="1"/>
        <n v="20" u="1"/>
      </sharedItems>
    </cacheField>
    <cacheField name="SIT" numFmtId="0">
      <sharedItems/>
    </cacheField>
    <cacheField name="DESCRIPCION" numFmtId="0">
      <sharedItems count="30">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FORTALECIMIENTO DE LA ICDE "/>
        <s v="FORTALECIMIENTO INSTITUCIONAL CARTOGRÁFICA Y CATASTRAL PARA EL IGAC "/>
        <s v="FORTALECIMIENTO TECNOLÓGICO DEL IGAC Y CREACIÓN DEL RMD "/>
        <s v="GESTIÓN DEL PROYECTO IGAC "/>
        <s v="INSUMOS GEODÉSICOS, CARTOGRÁFICOS Y LEVANTAMIENTO CATASTRAL "/>
        <s v=" BM" u="1"/>
        <s v=" BID" u="1"/>
      </sharedItems>
    </cacheField>
    <cacheField name="Proyecto" numFmtId="0">
      <sharedItems containsBlank="1" count="13">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s v=" BID"/>
        <s v=" BM"/>
        <m u="1"/>
      </sharedItems>
    </cacheField>
    <cacheField name="APR INICIAL" numFmtId="172">
      <sharedItems containsSemiMixedTypes="0" containsString="0" containsNumber="1" containsInteger="1" minValue="11819668" maxValue="55360538760"/>
    </cacheField>
    <cacheField name="APR ADICIONADA" numFmtId="172">
      <sharedItems containsSemiMixedTypes="0" containsString="0" containsNumber="1" containsInteger="1" minValue="0" maxValue="669600617"/>
    </cacheField>
    <cacheField name="APR REDUCIDA" numFmtId="172">
      <sharedItems containsSemiMixedTypes="0" containsString="0" containsNumber="1" containsInteger="1" minValue="0" maxValue="800000000"/>
    </cacheField>
    <cacheField name="APR VIGENTE" numFmtId="172">
      <sharedItems containsSemiMixedTypes="0" containsString="0" containsNumber="1" containsInteger="1" minValue="0" maxValue="55360538760"/>
    </cacheField>
    <cacheField name="APR BLOQUEADA" numFmtId="172">
      <sharedItems containsSemiMixedTypes="0" containsString="0" containsNumber="1" containsInteger="1" minValue="0" maxValue="0"/>
    </cacheField>
    <cacheField name="CDP" numFmtId="172">
      <sharedItems containsSemiMixedTypes="0" containsString="0" containsNumber="1" minValue="0" maxValue="33932881737.169998"/>
    </cacheField>
    <cacheField name="APR DISPONIBLE" numFmtId="172">
      <sharedItems containsSemiMixedTypes="0" containsString="0" containsNumber="1" minValue="0" maxValue="24546979013.970001"/>
    </cacheField>
    <cacheField name="COMPROMISO" numFmtId="172">
      <sharedItems containsSemiMixedTypes="0" containsString="0" containsNumber="1" minValue="0" maxValue="20510561046.43"/>
    </cacheField>
    <cacheField name="OBLIGACION" numFmtId="172">
      <sharedItems containsSemiMixedTypes="0" containsString="0" containsNumber="1" minValue="0" maxValue="12217131047.200001"/>
    </cacheField>
    <cacheField name="ORDEN PAGO" numFmtId="172">
      <sharedItems containsSemiMixedTypes="0" containsString="0" containsNumber="1" minValue="0" maxValue="11256333264.200001"/>
    </cacheField>
    <cacheField name="PAGOS" numFmtId="172">
      <sharedItems containsSemiMixedTypes="0" containsString="0" containsNumber="1" minValue="0" maxValue="11256333264.200001"/>
    </cacheField>
  </cacheFields>
  <extLst>
    <ext xmlns:x14="http://schemas.microsoft.com/office/spreadsheetml/2009/9/main" uri="{725AE2AE-9491-48be-B2B4-4EB974FC3084}">
      <x14:pivotCacheDefinition pivotCacheId="762596949"/>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565.399020717596" createdVersion="6" refreshedVersion="7"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72">
      <sharedItems containsSemiMixedTypes="0" containsString="0" containsNumber="1" minValue="0" maxValue="4959466935.8100004"/>
    </cacheField>
    <cacheField name="OBLIGACION" numFmtId="172">
      <sharedItems containsSemiMixedTypes="0" containsString="0" containsNumber="1" minValue="0" maxValue="4959466935.8100004"/>
    </cacheField>
    <cacheField name="PAGOS" numFmtId="172">
      <sharedItems containsSemiMixedTypes="0" containsString="0" containsNumber="1" minValue="0" maxValue="4959466935.8100004"/>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7.769821412039" createdVersion="7" refreshedVersion="7" minRefreshableVersion="3" recordCount="519" xr:uid="{E064E833-AE82-4DE6-96E3-223A45C1B244}">
  <cacheSource type="worksheet">
    <worksheetSource ref="A1:AR520" sheet="Hoja1" r:id="rId2"/>
  </cacheSource>
  <cacheFields count="44">
    <cacheField name="PAA" numFmtId="0">
      <sharedItems containsMixedTypes="1" containsNumber="1" containsInteger="1" minValue="1" maxValue="6" count="9">
        <n v="5"/>
        <n v="6"/>
        <n v="2"/>
        <n v="1"/>
        <n v="4"/>
        <n v="3"/>
        <s v="1//1"/>
        <s v="6//4"/>
        <s v="5//3"/>
      </sharedItems>
    </cacheField>
    <cacheField name="ITEM" numFmtId="0">
      <sharedItems containsBlank="1" containsMixedTypes="1" containsNumber="1" containsInteger="1" minValue="1" maxValue="98"/>
    </cacheField>
    <cacheField name="DEPENDENCIA ORIGEN" numFmtId="0">
      <sharedItems count="6">
        <s v="CATASTRO"/>
        <s v="GEOGRAFIA Y CARTOGRAFIA"/>
        <s v="DIRECCION "/>
        <s v="SECRETARIA GENERAL"/>
        <s v="AGROLOGIA"/>
        <s v="CIAF"/>
      </sharedItems>
    </cacheField>
    <cacheField name="DEPENDENCIA DESTINO" numFmtId="0">
      <sharedItems count="11">
        <s v="CATASTRO"/>
        <s v="GEOGRAFIA Y CARTOGRAFIA"/>
        <s v="INFORMATICA Y TELECOMUNICACIONES"/>
        <s v="SECRETARIA GENERAL"/>
        <s v="AGROLOGIA"/>
        <s v="DIFUSION Y MERCADEO"/>
        <s v="CIAF"/>
        <s v="JURIDICA"/>
        <s v="PLANEACION"/>
        <s v="CONTROL INTERNO"/>
        <s v="DIRECCION "/>
      </sharedItems>
    </cacheField>
    <cacheField name="CANTIDADES APROBADAS" numFmtId="0">
      <sharedItems containsSemiMixedTypes="0" containsString="0" containsNumber="1" containsInteger="1" minValue="1" maxValue="10" count="9">
        <n v="1"/>
        <n v="4"/>
        <n v="2"/>
        <n v="8"/>
        <n v="6"/>
        <n v="3"/>
        <n v="5"/>
        <n v="10"/>
        <n v="7"/>
      </sharedItems>
    </cacheField>
    <cacheField name="CANTIDADES COMPROMETIDAS" numFmtId="0">
      <sharedItems containsString="0" containsBlank="1" containsNumber="1" containsInteger="1" minValue="0" maxValue="10" count="12">
        <n v="0"/>
        <m/>
        <n v="2"/>
        <n v="1"/>
        <n v="3"/>
        <n v="6"/>
        <n v="4"/>
        <n v="5"/>
        <n v="8"/>
        <n v="10"/>
        <n v="7"/>
        <n v="9"/>
      </sharedItems>
    </cacheField>
    <cacheField name="CANTIDADES _x000a_PENDIENTES" numFmtId="0">
      <sharedItems containsString="0" containsBlank="1" containsNumber="1" containsInteger="1" minValue="0" maxValue="8" count="7">
        <n v="1"/>
        <n v="4"/>
        <n v="2"/>
        <n v="8"/>
        <n v="0"/>
        <m/>
        <n v="5"/>
      </sharedItems>
    </cacheField>
    <cacheField name="FECHA DEL PAA" numFmtId="14">
      <sharedItems containsSemiMixedTypes="0" containsNonDate="0" containsDate="1" containsString="0" minDate="2021-01-07T00:00:00" maxDate="2021-05-12T00:00:00" count="14">
        <d v="2021-05-11T00:00:00"/>
        <d v="2021-04-14T00:00:00"/>
        <d v="2021-03-04T00:00:00"/>
        <d v="2021-03-24T00:00:00"/>
        <d v="2021-03-11T00:00:00"/>
        <d v="2021-04-12T00:00:00"/>
        <d v="2021-02-03T00:00:00"/>
        <d v="2021-04-26T00:00:00"/>
        <d v="2021-01-07T00:00:00"/>
        <d v="2021-01-20T00:00:00"/>
        <d v="2021-02-11T00:00:00"/>
        <d v="2021-03-05T00:00:00"/>
        <d v="2021-04-20T00:00:00"/>
        <d v="2021-05-06T00:00:00"/>
      </sharedItems>
    </cacheField>
    <cacheField name="VERIFICACION CODIGO" numFmtId="0">
      <sharedItems/>
    </cacheField>
    <cacheField name="UNSPSC" numFmtId="0">
      <sharedItems containsSemiMixedTypes="0" containsString="0" containsNumber="1" containsInteger="1" minValue="14111500" maxValue="91111703"/>
    </cacheField>
    <cacheField name="INFORMACION DE INTERCAMBIO ENTRE DEPENDECIAS-TERRITORIALES Y GIT GESTION CONTRACTUAL" numFmtId="0">
      <sharedItems longText="1"/>
    </cacheField>
    <cacheField name="FECHA ESTIMADA DE INICIO DE PROCESO DE SELECCIÓN (MES)" numFmtId="0">
      <sharedItems count="6">
        <s v="Mayo"/>
        <s v="Febrero"/>
        <s v="Junio"/>
        <s v="Marzo"/>
        <s v="Enero"/>
        <s v="Abril"/>
      </sharedItems>
    </cacheField>
    <cacheField name="Fecha estimada de presentación de ofertas (mes)" numFmtId="0">
      <sharedItems count="6">
        <s v="Mayo"/>
        <s v="Junio"/>
        <s v="Febrero"/>
        <s v="Marzo"/>
        <s v="Enero"/>
        <s v="Abril"/>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0">
      <sharedItems count="7">
        <s v="Contratación directa"/>
        <s v="Contratación régimen especial - Banco multilateral y organismos multilaterales"/>
        <s v="Licitación pública"/>
        <s v="Mínima cuantía"/>
        <s v="Seléccion abreviada - acuerdo marco"/>
        <s v="Selección abreviada menor cuantía"/>
        <s v="Selección abreviada subasta inversa"/>
      </sharedItems>
    </cacheField>
    <cacheField name="FUENTE DE LOS RECURSOS" numFmtId="0">
      <sharedItems count="3">
        <s v="Recursos propios"/>
        <s v="Recursos de crédito"/>
        <s v="Presupuesto de entidad nacional"/>
      </sharedItems>
    </cacheField>
    <cacheField name=" VALOR TOTAL ESTIMADO (INCLUIDO IVA)" numFmtId="175">
      <sharedItems containsSemiMixedTypes="0" containsString="0" containsNumber="1" minValue="0" maxValue="17901027671"/>
    </cacheField>
    <cacheField name=" VALOR TOTAL ESTIMADO (INCLUIDO IVA)2" numFmtId="175">
      <sharedItems containsSemiMixedTypes="0" containsString="0" containsNumber="1" minValue="0" maxValue="17901027671"/>
    </cacheField>
    <cacheField name="¿SE REQUIEREN VIGENCIAS FUTURAS?" numFmtId="0">
      <sharedItems count="3">
        <s v="No"/>
        <s v=" NO"/>
        <s v="Sí"/>
      </sharedItems>
    </cacheField>
    <cacheField name="ESTADO DE SOLICITUD DE VIGENCIAS FUTURAS" numFmtId="0">
      <sharedItems count="4">
        <s v="N/A"/>
        <s v="NA"/>
        <s v="N.A"/>
        <s v="Solicitadas"/>
      </sharedItems>
    </cacheField>
    <cacheField name="CANTIDAD" numFmtId="0">
      <sharedItems containsMixedTypes="1" containsNumber="1" containsInteger="1" minValue="1" maxValue="10" count="10">
        <n v="1"/>
        <n v="4"/>
        <n v="2"/>
        <n v="8"/>
        <n v="6"/>
        <n v="3"/>
        <n v="5"/>
        <s v=" "/>
        <n v="10"/>
        <n v="7"/>
      </sharedItems>
    </cacheField>
    <cacheField name="Tipo de Recurso" numFmtId="0">
      <sharedItems containsBlank="1" count="3">
        <s v="Inversión"/>
        <s v="Funcionamiento"/>
        <m/>
      </sharedItems>
    </cacheField>
    <cacheField name="Dependencia Origen2" numFmtId="0">
      <sharedItems containsBlank="1" count="27">
        <s v="Subdirección de Catastro"/>
        <s v="Subdirección de Geografía y Cartografía "/>
        <s v="Informática y Telecomunicaciones"/>
        <s v="Secretaria General - GIT Talento Humano"/>
        <s v="Secretaria General"/>
        <s v="Oficina de Informática y Telecomunicaciones"/>
        <s v="Secretaría General - GIT Gestión Contractual"/>
        <s v="Subdirección de Agrología"/>
        <s v="Secretaría General"/>
        <s v="Dirección General"/>
        <s v="Oficina CIAF"/>
        <s v="Secretaría General - GIT Servicios Administrativos"/>
        <s v="Oficina Asesora Jurídica"/>
        <s v="Secretaría General - Grupo Interno de Trabajo Servicio al Ciudadano"/>
        <s v="Oficina de Difusión y Mercadeo"/>
        <s v="Secretaria General "/>
        <s v="CENTRO DE INVESTIGACIÓN Y DESARROLLO EN INFORMACIÓN GEOGRÁFICA - CIAF"/>
        <m/>
        <s v="Secretaría General - Servicios Administrativos"/>
        <s v="Secretaría General - GIT Control Disciplinario"/>
        <s v="Secretaría General - GIT de Talento Humano"/>
        <s v="Secretaria General - GIT Gestión Financiera"/>
        <s v="Secretaria General - GIT Servicio al Ciudadano"/>
        <s v="Secretaria General - GIT servicios administrativos"/>
        <s v="Secretaría General - GIT Gestión Documental"/>
        <s v="Subdirección de Geografia y Cartografia "/>
        <s v="Oficina Asesora de Planeación "/>
      </sharedItems>
    </cacheField>
    <cacheField name="Dependencia Destino2" numFmtId="0">
      <sharedItems containsBlank="1"/>
    </cacheField>
    <cacheField name="Ubicación" numFmtId="0">
      <sharedItems containsBlank="1" count="7">
        <s v="Dirección Territorial"/>
        <s v="Sede Central  "/>
        <s v="Sede Central"/>
        <s v="GIT Laboratorio Nacional de Suelos"/>
        <m/>
        <s v="GIT Gestión de Suelos y Aplicaciones Agrologicas"/>
        <s v="GIT Modernización y Administración de la Información"/>
      </sharedItems>
    </cacheField>
    <cacheField name="Nombre del responsable Dependendencia (Cargo)" numFmtId="0">
      <sharedItems containsBlank="1"/>
    </cacheField>
    <cacheField name="Proyecto de inversión " numFmtId="0">
      <sharedItems containsBlank="1" count="15">
        <s v="Actualización y gestión catastral Nacional"/>
        <s v="Levantamiento, generación y actualización de la red geodésica y la cartografía básica a nivel nacional"/>
        <s v="N/A"/>
        <s v="Fortalecimiento de la gestión institucional del IGAC a nivel Nacional "/>
        <s v="Fortalecimiento de la gestión institucional del IGAC a nivel Nacional"/>
        <s v="Fortalecimiento de la infraestructura física del IGAC a nivel Nacional"/>
        <s v="Generación de estudios de suelos, tierras y aplicaciones agrológicas como insumo para el ordenamiento integral y el manejo sostenible del territorio a nivel Nacional"/>
        <s v="NA"/>
        <s v="Fortalecimiento de los procesos de difusión y acceso a la información geográfica a nivel Nacional"/>
        <s v="Fortalecimiento de la gestión del conocimiento y la innovación en el ámbito geográfico del territorio Nacional"/>
        <s v="Fortalecimiento de la infraestructura física del IGAC a nivel Nacional4"/>
        <m/>
        <s v="Implementación de un sistema de gestión documental en el IGAC a nivel Nacional"/>
        <s v="Generación de estudios geográficos e investigaciones para la caracterización, análisis y delimitación geográfica del territorio nacional"/>
        <s v="Actualización y gestión catastral nacional "/>
      </sharedItems>
    </cacheField>
    <cacheField name="Producto" numFmtId="0">
      <sharedItems containsBlank="1" count="26">
        <s v="Servicio de Información Catastral"/>
        <s v="Servicio de información cartográfica actualizado"/>
        <s v="N/A"/>
        <s v="Servicio de Educación informal para la gestión Administrativa"/>
        <s v="Servicios tecnológicos"/>
        <s v="Servicio de información geodésica actualizado"/>
        <s v="SEDES ADECUADAS"/>
        <s v="Servicio de análisis químicos, físicos, mineralógicos y biológicos de suelos"/>
        <s v="NA"/>
        <s v="Servicios de información implementados"/>
        <s v="Servicio de Gestión del conocimiento e Innovación Geográfica"/>
        <s v=" Servicio de avalúos"/>
        <s v="Documentos de lineamientos técnicos"/>
        <s v="Sedes Mantenidas"/>
        <s v="Documentos de planeación"/>
        <s v="Servicio de información Cartográfica actualizado "/>
        <s v="Servicio de asistencia técnica para la gestión de los recursos geográficos"/>
        <m/>
        <s v="Servicio de implementación de sistemas de gestión"/>
        <s v="Servicio de Gestión Documental"/>
        <s v="Servicio de Información agrológica"/>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90"/>
    </cacheField>
    <cacheField name="PROCESO - FECHA INGRESO" numFmtId="14">
      <sharedItems containsDate="1" containsBlank="1" containsMixedTypes="1" minDate="2021-01-07T00:00:00" maxDate="2021-05-21T00:00:00"/>
    </cacheField>
    <cacheField name="HONORARIOS MENSUALES" numFmtId="167">
      <sharedItems containsBlank="1" containsMixedTypes="1" containsNumber="1" containsInteger="1" minValue="0" maxValue="24514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213120005.18000001"/>
    </cacheField>
    <cacheField name="Ahorro sin proceso" numFmtId="0">
      <sharedItems containsSemiMixedTypes="0" containsString="0" containsNumber="1" minValue="0" maxValue="40991851.199999996"/>
    </cacheField>
    <cacheField name="NO. CONTRATO" numFmtId="0">
      <sharedItems containsBlank="1" containsMixedTypes="1" containsNumber="1" containsInteger="1" minValue="24154" maxValue="24731"/>
    </cacheField>
    <cacheField name="CANTIDADES COMPROMETIDAS2" numFmtId="0">
      <sharedItems containsString="0" containsBlank="1" containsNumber="1" containsInteger="1" minValue="0" maxValue="10" count="12">
        <n v="0"/>
        <m/>
        <n v="1"/>
        <n v="3"/>
        <n v="2"/>
        <n v="6"/>
        <n v="4"/>
        <n v="5"/>
        <n v="8"/>
        <n v="10"/>
        <n v="7"/>
        <n v="9"/>
      </sharedItems>
    </cacheField>
    <cacheField name="CANTIDADES NO UTILIZADOS" numFmtId="0">
      <sharedItems containsSemiMixedTypes="0" containsString="0" containsNumber="1" containsInteger="1" minValue="0" maxValue="8" count="6">
        <n v="1"/>
        <n v="4"/>
        <n v="2"/>
        <n v="8"/>
        <n v="5"/>
        <n v="0"/>
      </sharedItems>
    </cacheField>
    <cacheField name="PROCESO + ADICION - DURACIÓN ESTIMADA  (INTERVALO)" numFmtId="0">
      <sharedItems containsBlank="1" count="3">
        <m/>
        <s v="Día(s)"/>
        <s v="Mes (s)"/>
      </sharedItems>
    </cacheField>
  </cacheFields>
  <extLst>
    <ext xmlns:x14="http://schemas.microsoft.com/office/spreadsheetml/2009/9/main" uri="{725AE2AE-9491-48be-B2B4-4EB974FC3084}">
      <x14:pivotCacheDefinition pivotCacheId="97376498"/>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47.472562731484" createdVersion="7" refreshedVersion="7" minRefreshableVersion="3" recordCount="606" xr:uid="{57ED632D-B378-4A2E-A5A0-7C58C45E2789}">
  <cacheSource type="worksheet">
    <worksheetSource ref="A1:AR607" sheet="Hoja1" r:id="rId2"/>
  </cacheSource>
  <cacheFields count="44">
    <cacheField name="PAA" numFmtId="0">
      <sharedItems containsMixedTypes="1" containsNumber="1" containsInteger="1" minValue="1" maxValue="6" count="9">
        <n v="1"/>
        <n v="2"/>
        <s v="1//1"/>
        <n v="4"/>
        <n v="5"/>
        <s v="5//3"/>
        <n v="3"/>
        <n v="6"/>
        <s v="6//4"/>
      </sharedItems>
    </cacheField>
    <cacheField name="ITEM" numFmtId="0">
      <sharedItems containsBlank="1" containsMixedTypes="1" containsNumber="1" containsInteger="1" minValue="1" maxValue="98"/>
    </cacheField>
    <cacheField name="DEPENDENCIA ORIGEN-2" numFmtId="0">
      <sharedItems count="6">
        <s v="SECRETARIA GENERAL"/>
        <s v="DIRECCION "/>
        <s v="AGROLOGIA"/>
        <s v="CATASTRO"/>
        <s v="CIAF"/>
        <s v="GEOGRAFIA Y CARTOGRAFIA"/>
      </sharedItems>
    </cacheField>
    <cacheField name="DEPENDENCIA DESTINO" numFmtId="0">
      <sharedItems count="11">
        <s v="SECRETARIA GENERAL"/>
        <s v="DIRECCION "/>
        <s v="JURIDICA"/>
        <s v="AGROLOGIA"/>
        <s v="CATASTRO"/>
        <s v="CIAF"/>
        <s v="CONTROL INTERNO"/>
        <s v="DIFUSION Y MERCADEO"/>
        <s v="GEOGRAFIA Y CARTOGRAFIA"/>
        <s v="INFORMATICA Y TELECOMUNICACIONES"/>
        <s v="PLANEACION"/>
      </sharedItems>
    </cacheField>
    <cacheField name="CANTIDADES APROBADAS" numFmtId="0">
      <sharedItems containsSemiMixedTypes="0" containsString="0" containsNumber="1" containsInteger="1" minValue="1" maxValue="10" count="9">
        <n v="1"/>
        <n v="3"/>
        <n v="2"/>
        <n v="4"/>
        <n v="7"/>
        <n v="5"/>
        <n v="6"/>
        <n v="8"/>
        <n v="10"/>
      </sharedItems>
    </cacheField>
    <cacheField name="CANTIDADES COMPROMETIDAS" numFmtId="0">
      <sharedItems containsString="0" containsBlank="1" containsNumber="1" containsInteger="1" minValue="0" maxValue="10" count="11">
        <n v="1"/>
        <n v="3"/>
        <n v="2"/>
        <n v="4"/>
        <n v="0"/>
        <m/>
        <n v="7"/>
        <n v="5"/>
        <n v="10"/>
        <n v="6"/>
        <n v="8"/>
      </sharedItems>
    </cacheField>
    <cacheField name="CANTIDADES _x000a_PENDIENTES" numFmtId="0">
      <sharedItems containsSemiMixedTypes="0" containsString="0" containsNumber="1" containsInteger="1" minValue="0" maxValue="8" count="6">
        <n v="0"/>
        <n v="1"/>
        <n v="4"/>
        <n v="2"/>
        <n v="5"/>
        <n v="8"/>
      </sharedItems>
    </cacheField>
    <cacheField name="FECHA DEL PAA" numFmtId="14">
      <sharedItems containsNonDate="0" containsDate="1" containsString="0" containsBlank="1" minDate="2021-01-07T00:00:00" maxDate="2021-05-26T00:00:00" count="17">
        <d v="2021-03-04T00:00:00"/>
        <d v="2021-01-07T00:00:00"/>
        <d v="2021-03-11T00:00:00"/>
        <d v="2021-01-20T00:00:00"/>
        <d v="2021-04-20T00:00:00"/>
        <m/>
        <d v="2021-05-25T00:00:00"/>
        <d v="2021-02-03T00:00:00"/>
        <d v="2021-04-14T00:00:00"/>
        <d v="2021-05-14T00:00:00"/>
        <d v="2021-02-11T00:00:00"/>
        <d v="2021-04-12T00:00:00"/>
        <d v="2021-05-11T00:00:00"/>
        <d v="2021-03-24T00:00:00"/>
        <d v="2021-04-26T00:00:00"/>
        <d v="2021-03-05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Abril"/>
        <s v="Enero"/>
        <s v="Marzo"/>
        <s v="Junio"/>
        <s v="Julio"/>
        <s v="Febrero"/>
        <s v="Septiembre"/>
        <s v="Mayo"/>
        <s v="Agosto"/>
        <s v="Noviembre"/>
      </sharedItems>
    </cacheField>
    <cacheField name="Fecha estimada de presentación de ofertas (mes)" numFmtId="0">
      <sharedItems count="11">
        <s v="Abril"/>
        <s v="Enero"/>
        <s v="Marzo"/>
        <s v="Junio"/>
        <s v="Julio"/>
        <s v="Febrero"/>
        <s v="Septiembre"/>
        <s v="Mayo"/>
        <s v="Agosto"/>
        <s v="Noviembre"/>
        <s v="Octubre"/>
      </sharedItems>
    </cacheField>
    <cacheField name="DURACIÓN ESTIMADA DEL CONTRATO (NUMERO)" numFmtId="0">
      <sharedItems containsMixedTypes="1" containsNumber="1" minValue="1" maxValue="345"/>
    </cacheField>
    <cacheField name="DURACIÓN ESTIMADA DEL CONTRATO (DIAS - MESES- AÑOS)" numFmtId="0">
      <sharedItems count="2">
        <s v="Mes (s)"/>
        <s v="Día(s)"/>
      </sharedItems>
    </cacheField>
    <cacheField name="MODALIDAD DE CONTRATACION" numFmtId="49">
      <sharedItems count="6">
        <s v="Contratación directa"/>
        <s v="Selección abreviada menor cuantía"/>
        <s v="Seléccion abreviada - acuerdo marco"/>
        <s v="Mínima cuantía"/>
        <s v="Selección abreviada subasta inversa"/>
        <s v="Licitación pública"/>
      </sharedItems>
    </cacheField>
    <cacheField name="FUENTE DE LOS RECURSOS" numFmtId="0">
      <sharedItems count="3">
        <s v="Recursos propios"/>
        <s v="Presupuesto de entidad nacional"/>
        <s v="Recursos de crédito"/>
      </sharedItems>
    </cacheField>
    <cacheField name=" VALOR TOTAL ESTIMADO (INCLUIDO IVA)" numFmtId="175">
      <sharedItems containsSemiMixedTypes="0" containsString="0" containsNumber="1" minValue="0" maxValue="25027258562"/>
    </cacheField>
    <cacheField name=" VALOR TOTAL ESTIMADO (INCLUIDO IVA)2" numFmtId="175">
      <sharedItems containsSemiMixedTypes="0" containsString="0" containsNumber="1" minValue="0" maxValue="25027258562"/>
    </cacheField>
    <cacheField name="¿SE REQUIEREN VIGENCIAS FUTURAS?" numFmtId="0">
      <sharedItems count="3">
        <s v="NO"/>
        <s v=" NO"/>
        <s v="Sí"/>
      </sharedItems>
    </cacheField>
    <cacheField name="ESTADO DE SOLICITUD DE VIGENCIAS FUTURAS" numFmtId="0">
      <sharedItems count="6">
        <s v="N.A"/>
        <s v="N/A"/>
        <s v="NA"/>
        <s v="No solicitadas"/>
        <s v="Solicitadas"/>
        <s v=" NA "/>
      </sharedItems>
    </cacheField>
    <cacheField name="CANTIDAD" numFmtId="0">
      <sharedItems containsMixedTypes="1" containsNumber="1" containsInteger="1" minValue="1" maxValue="10" count="10">
        <n v="1"/>
        <n v="3"/>
        <n v="2"/>
        <n v="4"/>
        <n v="7"/>
        <n v="5"/>
        <n v="6"/>
        <n v="8"/>
        <s v=" "/>
        <n v="10"/>
      </sharedItems>
    </cacheField>
    <cacheField name="Tipo de Recurso" numFmtId="0">
      <sharedItems containsBlank="1" count="3">
        <s v="Funcionamiento"/>
        <s v="Inversión"/>
        <m u="1"/>
      </sharedItems>
    </cacheField>
    <cacheField name="Dependencia Origen" numFmtId="0">
      <sharedItems containsBlank="1" count="27">
        <s v="Secretaría General - GIT Control Disciplinario"/>
        <s v="Secretaria General"/>
        <s v="Secretaría General - GIT Gestión Contractual"/>
        <s v="Secretaría General - GIT Gestión Documental"/>
        <s v="Secretaria General - GIT Gestión Financiera"/>
        <m/>
        <s v="Oficina Asesora Jurídica"/>
        <s v="Secretaría General - Grupo Interno de Trabajo Servicio al Ciudadano"/>
        <s v="Secretaria General - GIT Servicio al Ciudadano"/>
        <s v="Secretaria General - GIT servicios administrativos"/>
        <s v="Secretaría General - Servicios Administrativos"/>
        <s v="Secretaría General - GIT Servicios Administrativos"/>
        <s v="Secretaria General - GIT Talento Humano"/>
        <s v="Secretaría General - GIT de Talento Humano"/>
        <s v="Subdirección de Agrología"/>
        <s v="Subdirección de Catastro"/>
        <s v="Secretaría General"/>
        <s v="Oficina CIAF"/>
        <s v="CENTRO DE INVESTIGACIÓN Y DESARROLLO EN INFORMACIÓN GEOGRÁFICA - CIAF"/>
        <s v="Dirección General"/>
        <s v="Oficina de Difusión y Mercadeo"/>
        <s v="Subdirección de Geografía y Cartografía "/>
        <s v="Subdirección de Geografia y Cartografia "/>
        <s v="Oficina de Informática y Telecomunicaciones"/>
        <s v="Informática y Telecomunicaciones"/>
        <s v="Oficina Asesora de Planeación "/>
        <s v="Secretaria General "/>
      </sharedItems>
    </cacheField>
    <cacheField name="Dependencia Destino2" numFmtId="0">
      <sharedItems containsBlank="1"/>
    </cacheField>
    <cacheField name="Ubicación" numFmtId="0">
      <sharedItems containsBlank="1" count="7">
        <s v="Sede Central  "/>
        <m/>
        <s v="GIT Laboratorio Nacional de Suelos"/>
        <s v="GIT Modernización y Administración de la Información"/>
        <s v="GIT Gestión de Suelos y Aplicaciones Agrologicas"/>
        <s v="Sede Central"/>
        <s v="Dirección Territorial"/>
      </sharedItems>
    </cacheField>
    <cacheField name="Nombre del responsable Dependendencia (Cargo)" numFmtId="0">
      <sharedItems containsBlank="1"/>
    </cacheField>
    <cacheField name="Proyecto de inversión " numFmtId="0">
      <sharedItems containsBlank="1" count="14">
        <s v="N/A"/>
        <m/>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s v="Actualización y gestión catastral nacional "/>
        <s v="Fortalecimiento de la infraestructura física del IGAC a nivel Nacional4"/>
      </sharedItems>
    </cacheField>
    <cacheField name="Producto" numFmtId="0">
      <sharedItems containsBlank="1" count="25">
        <s v="N/A"/>
        <m/>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Servicio de Gestión del conocimiento e Innovación Geográfica"/>
        <s v="Servicio de implementación de sistemas de gestión"/>
        <s v="Documentos de planeación"/>
        <s v="Servicios de información implementados"/>
        <s v="Documentos de lineamientos técnicos"/>
        <s v="Servicio de información cartográfica actualizado"/>
        <s v="Servicio de información geográfica, geodésica y cartográfica"/>
        <s v="Documentos de estudios técnicos sobre geografía"/>
        <s v="Servicio de información geodésica actualizado"/>
        <s v="Documentos de estudios técnicos de deslindes y de Territorios Indígenas"/>
        <s v="Servicios de información geográfica, geodésica y cartográfica"/>
        <s v="Servicios de información geográfica, geodésica y cartográfica "/>
        <s v="Servicio de información Cartográfica actualizado "/>
        <s v="Servicio de Gestión Documental"/>
        <s v="Servicios tecnológicos"/>
        <s v="Servicio de Educación informal para la gestión Administrativa"/>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03"/>
    </cacheField>
    <cacheField name="PROCESO - FECHA INGRESO" numFmtId="14">
      <sharedItems containsDate="1" containsBlank="1" containsMixedTypes="1" minDate="2021-01-07T00:00:00" maxDate="2021-05-28T00:00:00"/>
    </cacheField>
    <cacheField name="HONORARIOS MENSUALES" numFmtId="167">
      <sharedItems containsBlank="1" containsMixedTypes="1" containsNumber="1" containsInteg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tring="0" containsBlank="1" containsNumber="1" minValue="0" maxValue="7735936200"/>
    </cacheField>
    <cacheField name="Ahorro sin proceso" numFmtId="0">
      <sharedItems containsString="0" containsBlank="1" containsNumber="1" minValue="0" maxValue="15100554" count="29">
        <m/>
        <n v="0"/>
        <n v="3640236"/>
        <n v="4976424"/>
        <n v="5757793.076923077"/>
        <n v="5757793"/>
        <n v="8707976"/>
        <n v="12179900"/>
        <n v="11767120"/>
        <n v="15100554"/>
        <n v="4831480"/>
        <n v="7330366"/>
        <n v="5590090"/>
        <n v="6488790"/>
        <n v="7550277"/>
        <n v="9577946"/>
        <n v="9865284"/>
        <n v="11825146"/>
        <n v="1454651"/>
        <n v="2583356.125"/>
        <n v="5729842"/>
        <n v="7513625"/>
        <n v="7513626"/>
        <n v="7513627"/>
        <n v="7513628"/>
        <n v="7513629"/>
        <n v="7513630"/>
        <n v="8454346"/>
        <n v="8665705"/>
      </sharedItems>
    </cacheField>
    <cacheField name="NO. CONTRATO" numFmtId="0">
      <sharedItems containsBlank="1" containsMixedTypes="1" containsNumber="1" containsInteger="1" minValue="24154" maxValue="24738"/>
    </cacheField>
    <cacheField name="sss" numFmtId="1">
      <sharedItems containsBlank="1" containsMixedTypes="1" containsNumber="1" containsInteger="1" minValue="0" maxValue="5" count="5">
        <n v="0"/>
        <m/>
        <n v="5"/>
        <n v="2"/>
        <e v="#VALUE!"/>
      </sharedItems>
    </cacheField>
    <cacheField name="CANTIDADES COMPROMETIDAS2" numFmtId="0">
      <sharedItems containsString="0" containsBlank="1" containsNumber="1" containsInteger="1" minValue="0" maxValue="10" count="11">
        <n v="1"/>
        <n v="3"/>
        <n v="2"/>
        <n v="4"/>
        <n v="0"/>
        <m/>
        <n v="7"/>
        <n v="5"/>
        <n v="10"/>
        <n v="6"/>
        <n v="8"/>
      </sharedItems>
    </cacheField>
  </cacheFields>
  <extLst>
    <ext xmlns:x14="http://schemas.microsoft.com/office/spreadsheetml/2009/9/main" uri="{725AE2AE-9491-48be-B2B4-4EB974FC3084}">
      <x14:pivotCacheDefinition pivotCacheId="11957554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58.689406481484" createdVersion="7" refreshedVersion="7" minRefreshableVersion="3" recordCount="613" xr:uid="{CA2020B1-494E-4022-B014-E875FD176187}">
  <cacheSource type="worksheet">
    <worksheetSource ref="A1:AR614" sheet="Hoja1" r:id="rId2"/>
  </cacheSource>
  <cacheFields count="44">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ORDENADORA" numFmtId="0">
      <sharedItems count="11">
        <s v="AGROLOGIA"/>
        <s v="CATASTRO"/>
        <s v="SECRETARIA GENERAL"/>
        <s v="CIAF"/>
        <s v="CONTROL INTERNO"/>
        <s v="DIRECCION "/>
        <s v="DIFUSION Y MERCADEO"/>
        <s v="GEOGRAFIA Y CARTOGRAFIA"/>
        <s v="INFORMATICA Y TELECOMUNICACIONES"/>
        <s v="JURIDICA"/>
        <s v="PLANEACION"/>
      </sharedItems>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RECCION "/>
        <s v="DIFUSION Y MERCADEO"/>
        <s v="GEOGRAFIA Y CARTOGRAFIA"/>
        <s v="INFORMATICA Y TELECOMUNICACIONES"/>
        <s v="JURIDICA"/>
        <s v="PLANEACION"/>
      </sharedItems>
    </cacheField>
    <cacheField name="CANTIDADES APROBADAS" numFmtId="0">
      <sharedItems containsSemiMixedTypes="0" containsString="0" containsNumber="1" containsInteger="1" minValue="1" maxValue="10" count="9">
        <n v="1"/>
        <n v="2"/>
        <n v="3"/>
        <n v="5"/>
        <n v="7"/>
        <n v="4"/>
        <n v="6"/>
        <n v="8"/>
        <n v="10"/>
      </sharedItems>
    </cacheField>
    <cacheField name="CANTIDADES COMPROMETIDAS" numFmtId="0">
      <sharedItems containsString="0" containsBlank="1" containsNumber="1" containsInteger="1" minValue="0" maxValue="10" count="11">
        <n v="1"/>
        <n v="2"/>
        <n v="3"/>
        <n v="5"/>
        <n v="7"/>
        <n v="0"/>
        <n v="4"/>
        <m/>
        <n v="6"/>
        <n v="8"/>
        <n v="10"/>
      </sharedItems>
    </cacheField>
    <cacheField name="CANTIDADES _x000a_PENDIENTES" numFmtId="0">
      <sharedItems containsString="0" containsBlank="1" containsNumber="1" containsInteger="1" minValue="0" maxValue="5" count="7">
        <n v="0"/>
        <n v="1"/>
        <n v="4"/>
        <n v="2"/>
        <m/>
        <n v="3"/>
        <n v="5"/>
      </sharedItems>
    </cacheField>
    <cacheField name="FECHA DEL PAA" numFmtId="14">
      <sharedItems containsSemiMixedTypes="0" containsNonDate="0" containsDate="1" containsString="0" minDate="2021-01-07T00:00:00" maxDate="2021-06-12T00:00:00" count="18">
        <d v="2021-02-03T00:00:00"/>
        <d v="2021-03-24T00:00:00"/>
        <d v="2021-04-12T00:00:00"/>
        <d v="2021-01-07T00:00:00"/>
        <d v="2021-03-11T00:00:00"/>
        <d v="2021-05-31T00:00:00"/>
        <d v="2021-05-11T00:00:00"/>
        <d v="2021-05-25T00:00:00"/>
        <d v="2021-04-14T00:00:00"/>
        <d v="2021-06-11T00:00:00"/>
        <d v="2021-03-04T00:00:00"/>
        <d v="2021-01-20T00:00:00"/>
        <d v="2021-04-26T00:00:00"/>
        <d v="2021-03-05T00:00:00"/>
        <d v="2021-02-11T00:00:00"/>
        <d v="2021-04-20T00:00:00"/>
        <d v="2021-05-14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Febrero"/>
        <s v="Marzo"/>
        <s v="Enero"/>
        <s v="Agosto"/>
        <s v="Julio"/>
        <s v="Junio"/>
        <s v="Septiembre"/>
        <s v="Abril"/>
        <s v="Mayo"/>
        <s v="Noviembre"/>
      </sharedItems>
    </cacheField>
    <cacheField name="Fecha estimada de presentación de ofertas (mes)" numFmtId="0">
      <sharedItems count="11">
        <s v="Febrero"/>
        <s v="Marzo"/>
        <s v="Enero"/>
        <s v="Agosto"/>
        <s v="Julio"/>
        <s v="Junio"/>
        <s v="Septiembre"/>
        <s v="Abril"/>
        <s v="Mayo"/>
        <s v="Nov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ección abreviada subasta inversa"/>
        <s v="Selección abreviada menor cuantía"/>
        <s v="Licitación pública"/>
        <s v="Seléccion abreviada - acuerdo marco"/>
      </sharedItems>
    </cacheField>
    <cacheField name="FUENTE DE LOS RECURSOS" numFmtId="0">
      <sharedItems count="3">
        <s v="Presupuesto de entidad nacional"/>
        <s v="Recursos propios"/>
        <s v="Recursos de crédito"/>
      </sharedItems>
    </cacheField>
    <cacheField name=" VALOR TOTAL ESTIMADO (INCLUIDO IVA)" numFmtId="175">
      <sharedItems containsSemiMixedTypes="0" containsString="0" containsNumber="1" minValue="0" maxValue="25027258562"/>
    </cacheField>
    <cacheField name=" VALOR TOTAL ESTIMADO (INCLUIDO IVA)2" numFmtId="175">
      <sharedItems containsSemiMixedTypes="0" containsString="0" containsNumber="1" minValue="0" maxValue="25027258562"/>
    </cacheField>
    <cacheField name="¿SE REQUIEREN VIGENCIAS FUTURAS?" numFmtId="0">
      <sharedItems count="3">
        <s v="No"/>
        <s v=" NO"/>
        <s v="Sí"/>
      </sharedItems>
    </cacheField>
    <cacheField name="CANTIDAD" numFmtId="0">
      <sharedItems containsMixedTypes="1" containsNumber="1" containsInteger="1" minValue="1" maxValue="10" count="10">
        <n v="1"/>
        <n v="2"/>
        <n v="3"/>
        <n v="5"/>
        <n v="7"/>
        <n v="4"/>
        <n v="6"/>
        <n v="8"/>
        <s v=" "/>
        <n v="10"/>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Secretaría General"/>
        <s v="Secretaria General"/>
        <s v="Oficina CIAF"/>
        <s v="CENTRO DE INVESTIGACIÓN Y DESARROLLO EN INFORMACIÓN GEOGRÁFICA - CIAF"/>
        <s v="Secretaría General - GIT Control Disciplinario"/>
        <s v="Dirección General"/>
        <s v="Oficina de Difusión y Mercadeo"/>
        <s v="Subdirección de Geografía y Cartografía "/>
        <s v="Subdirección de Geografia y Cartografia "/>
        <s v="Secretaría General - GIT Gestión Contractual"/>
        <s v="Secretaría General - GIT Gestión Documental"/>
        <s v="Secretaria General - GIT Gestión Financiera"/>
        <m/>
        <s v="Oficina de Informática y Telecomunicaciones"/>
        <s v="Informática y Telecomunicaciones"/>
        <s v="Oficina Asesora Jurídica"/>
        <s v="Oficina Asesora de Planeación "/>
        <s v="Secretaría General - Grupo Interno de Trabajo Servicio al Ciudadano"/>
        <s v="Secretaria General - GIT Servicio al Ciudadano"/>
        <s v="Secretaria General - GIT Talento Humano"/>
        <s v="Secretaria General "/>
        <s v="Secretaría General - GIT Servicios Administrativos"/>
        <s v="Secretaría General - Servicios Administrativos"/>
        <s v="Secretaria General - GIT servicios administrativos"/>
        <s v="Secretaría General - GIT de Talento Humano"/>
      </sharedItems>
    </cacheField>
    <cacheField name="Dependencia Destino2" numFmtId="0">
      <sharedItems containsBlank="1"/>
    </cacheField>
    <cacheField name="Ubicación" numFmtId="0">
      <sharedItems containsBlank="1" count="7">
        <s v="Sede Central  "/>
        <s v="GIT Gestión de Suelos y Aplicaciones Agrologicas"/>
        <s v="GIT Laboratorio Nacional de Suelos"/>
        <s v="GIT Modernización y Administración de la Información"/>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m/>
        <s v="Actualización y gestión catastral nacional "/>
        <s v="Fortalecimiento de la infraestructura física del IGAC a nivel Nacional4"/>
      </sharedItems>
    </cacheField>
    <cacheField name="Producto" numFmtId="0">
      <sharedItems containsBlank="1" count="25">
        <s v="Servicio de Información agrológica"/>
        <s v="Servicio de análisis químicos, físicos, mineralógicos y biológicos de suelos"/>
        <s v="Servicio de Información Catastral"/>
        <s v="Sedes adecuadas"/>
        <s v=" Servicio de avalúos"/>
        <s v="Servicio de asistencia técnica para la gestión de los recursos geográficos"/>
        <s v="Servicio de Gestión del conocimiento e Innovación Geográfica"/>
        <s v="N/A"/>
        <s v="Servicio de implementación de sistemas de gestión"/>
        <s v="Documentos de planeación"/>
        <s v="Servicios de información implementados"/>
        <s v="Documentos de lineamientos técnicos"/>
        <s v="Servicio de información cartográfica actualizado"/>
        <s v="Servicios de información geográfica, geodésica y cartográfica "/>
        <s v="Documentos de estudios técnicos de deslindes y de Territorios Indígenas"/>
        <s v="Servicios de información geográfica, geodésica y cartográfica"/>
        <s v="Servicio de información geodésica actualizado"/>
        <s v="Servicio de información geográfica, geodésica y cartográfica"/>
        <s v="Documentos de estudios técnicos sobre geografía"/>
        <s v="Servicio de información Cartográfica actualizado "/>
        <s v="Servicio de Gestión Documental"/>
        <s v="Servicios tecnológicos"/>
        <s v="Servicio de Educación informal para la gestión Administrativa"/>
        <m/>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16"/>
    </cacheField>
    <cacheField name="PROCESO - FECHA INGRESO" numFmtId="14">
      <sharedItems containsDate="1" containsBlank="1" containsMixedTypes="1" minDate="2021-01-07T00:00:00" maxDate="2021-06-0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583356.125" count="3">
        <n v="0"/>
        <n v="1454651"/>
        <n v="2583356.125"/>
      </sharedItems>
    </cacheField>
    <cacheField name="NO. CONTRATO" numFmtId="0">
      <sharedItems containsBlank="1" containsMixedTypes="1" containsNumber="1" containsInteger="1" minValue="24154" maxValue="24763"/>
    </cacheField>
    <cacheField name="CANTIDADES COMPROMETIDAS2" numFmtId="0">
      <sharedItems containsString="0" containsBlank="1" containsNumber="1" containsInteger="1" minValue="0" maxValue="10" count="12">
        <n v="1"/>
        <n v="2"/>
        <n v="3"/>
        <n v="5"/>
        <n v="7"/>
        <n v="0"/>
        <n v="4"/>
        <m/>
        <n v="6"/>
        <n v="8"/>
        <n v="10"/>
        <n v="9"/>
      </sharedItems>
    </cacheField>
    <cacheField name="CANTIDADES NO UTILIZADOS" numFmtId="0">
      <sharedItems containsString="0" containsBlank="1" containsNumber="1" containsInteger="1" minValue="0" maxValue="8" count="7">
        <n v="0"/>
        <n v="1"/>
        <n v="4"/>
        <n v="2"/>
        <m/>
        <n v="5"/>
        <n v="8"/>
      </sharedItems>
    </cacheField>
  </cacheFields>
  <extLst>
    <ext xmlns:x14="http://schemas.microsoft.com/office/spreadsheetml/2009/9/main" uri="{725AE2AE-9491-48be-B2B4-4EB974FC3084}">
      <x14:pivotCacheDefinition pivotCacheId="1803688463"/>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72.681306134262" createdVersion="7" refreshedVersion="7" minRefreshableVersion="3" recordCount="619" xr:uid="{8E747977-65B0-42F8-9528-69B94CFAB75C}">
  <cacheSource type="worksheet">
    <worksheetSource ref="A1:AQ620" sheet="Hoja1" r:id="rId2"/>
  </cacheSource>
  <cacheFields count="43">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FUSION Y MERCADEO"/>
        <s v="GEOGRAFIA Y CARTOGRAFIA"/>
        <s v="INFORMATICA Y TELECOMUNICACIONES"/>
        <s v="JURIDICA"/>
        <s v="PLANEACION"/>
        <s v="DIRECCION "/>
      </sharedItems>
    </cacheField>
    <cacheField name="CANTIDADES APROBADAS" numFmtId="0">
      <sharedItems containsSemiMixedTypes="0" containsString="0" containsNumber="1" containsInteger="1" minValue="1" maxValue="10" count="10">
        <n v="2"/>
        <n v="1"/>
        <n v="7"/>
        <n v="3"/>
        <n v="5"/>
        <n v="4"/>
        <n v="6"/>
        <n v="10"/>
        <n v="8"/>
        <n v="9"/>
      </sharedItems>
    </cacheField>
    <cacheField name="CANTIDADES COMPROMETIDAS" numFmtId="0">
      <sharedItems containsString="0" containsBlank="1" containsNumber="1" containsInteger="1" minValue="0" maxValue="10" count="11">
        <n v="2"/>
        <n v="1"/>
        <n v="7"/>
        <n v="3"/>
        <n v="5"/>
        <n v="4"/>
        <n v="0"/>
        <m/>
        <n v="6"/>
        <n v="10"/>
        <n v="8"/>
      </sharedItems>
    </cacheField>
    <cacheField name="CANTIDADES _x000a_PENDIENTES" numFmtId="0">
      <sharedItems containsSemiMixedTypes="0" containsString="0" containsNumber="1" containsInteger="1" minValue="0" maxValue="9" count="8">
        <n v="0"/>
        <n v="1"/>
        <n v="5"/>
        <n v="2"/>
        <n v="8"/>
        <n v="9"/>
        <n v="3"/>
        <n v="4"/>
      </sharedItems>
    </cacheField>
    <cacheField name="FECHA DEL PAA" numFmtId="14">
      <sharedItems containsSemiMixedTypes="0" containsNonDate="0" containsDate="1" containsString="0" minDate="2021-01-07T00:00:00" maxDate="2021-06-24T00:00:00" count="20">
        <d v="2021-01-07T00:00:00"/>
        <d v="2021-02-03T00:00:00"/>
        <d v="2021-03-11T00:00:00"/>
        <d v="2021-03-04T00:00:00"/>
        <d v="2021-04-14T00:00:00"/>
        <d v="2021-05-11T00:00:00"/>
        <d v="2021-01-20T00:00:00"/>
        <d v="2021-02-11T00:00:00"/>
        <d v="2021-05-31T00:00:00"/>
        <d v="2021-06-11T00:00:00"/>
        <d v="2021-06-17T00:00:00"/>
        <d v="2021-04-12T00:00:00"/>
        <d v="2021-03-05T00:00:00"/>
        <d v="2021-05-25T00:00:00"/>
        <d v="2021-03-24T00:00:00"/>
        <d v="2021-06-23T00:00:00"/>
        <d v="2021-04-26T00:00:00"/>
        <d v="2021-04-20T00:00:00"/>
        <d v="2021-05-14T00:00:00"/>
        <d v="2021-05-06T00:00:00"/>
      </sharedItems>
    </cacheField>
    <cacheField name="CREDITO" numFmtId="0">
      <sharedItems containsString="0" containsBlank="1" containsNumber="1" containsInteger="1" minValue="1" maxValue="1" count="2">
        <m/>
        <n v="1"/>
      </sharedItems>
    </cacheField>
    <cacheField name="VERIFICACION CODIGO" numFmtId="0">
      <sharedItems/>
    </cacheField>
    <cacheField name="TRAMITE" numFmtId="0">
      <sharedItems containsBlank="1" count="3">
        <m/>
        <s v="NUEVO"/>
        <s v="NUEVO "/>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Febrero"/>
        <s v="Marzo"/>
        <s v="Abril"/>
        <s v="Mayo"/>
        <s v="Junio"/>
        <s v="Noviembre"/>
        <s v="Julio"/>
        <s v="Agosto"/>
        <s v="Septiembre"/>
        <s v="Octubre"/>
      </sharedItems>
    </cacheField>
    <cacheField name="Fecha estimada de presentación de ofertas (mes)" numFmtId="0">
      <sharedItems count="11">
        <s v="Enero"/>
        <s v="Febrero"/>
        <s v="Marzo"/>
        <s v="Abril"/>
        <s v="Mayo"/>
        <s v="Junio"/>
        <s v="Noviembre"/>
        <s v="Julio"/>
        <s v="Agosto"/>
        <s v="Sept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éccion abreviada - acuerdo marco"/>
        <s v="Selección abreviada subasta inversa"/>
        <s v="Licitación pública"/>
        <s v="Selección abreviada menor cuantía"/>
      </sharedItems>
    </cacheField>
    <cacheField name="FUENTE DE LOS RECURSOS" numFmtId="0">
      <sharedItems count="4">
        <s v="Presupuesto de entidad nacional"/>
        <s v="Recursos de crédito"/>
        <s v="Recursos propios"/>
        <s v="Recursos propios " u="1"/>
      </sharedItems>
    </cacheField>
    <cacheField name=" VALOR TOTAL ESTIMADO (INCLUIDO IVA)" numFmtId="175">
      <sharedItems containsSemiMixedTypes="0" containsString="0" containsNumber="1" minValue="0" maxValue="25027258562"/>
    </cacheField>
    <cacheField name=" VALOR TOTAL ESTIMADO (INCLUIDO IVA)2" numFmtId="175">
      <sharedItems containsSemiMixedTypes="0" containsString="0" containsNumber="1" minValue="0" maxValue="25027258562"/>
    </cacheField>
    <cacheField name="¿SE REQUIEREN VIGENCIAS FUTURAS?" numFmtId="0">
      <sharedItems count="4">
        <s v="No"/>
        <s v="Sí"/>
        <s v="Si"/>
        <s v=" NO"/>
      </sharedItems>
    </cacheField>
    <cacheField name="ESTADO DE SOLICITUD DE VIGENCIAS FUTURAS" numFmtId="0">
      <sharedItems count="6">
        <s v="NA"/>
        <s v="N/A"/>
        <s v=" NA "/>
        <s v="No solicitadas"/>
        <s v="Solicitadas"/>
        <s v="N.A"/>
      </sharedItems>
    </cacheField>
    <cacheField name="CANTIDAD" numFmtId="0">
      <sharedItems containsMixedTypes="1" containsNumber="1" containsInteger="1" minValue="1" maxValue="10" count="11">
        <n v="2"/>
        <n v="1"/>
        <n v="7"/>
        <n v="3"/>
        <n v="5"/>
        <n v="4"/>
        <s v=" "/>
        <n v="6"/>
        <n v="10"/>
        <n v="8"/>
        <n v="9"/>
      </sharedItems>
    </cacheField>
    <cacheField name="Tipo de Recurso" numFmtId="0">
      <sharedItems containsBlank="1" count="3">
        <s v="Inversión"/>
        <s v="Funcionamiento"/>
        <m u="1"/>
      </sharedItems>
    </cacheField>
    <cacheField name="Dependencia Origen2" numFmtId="0">
      <sharedItems containsBlank="1" count="29">
        <s v="Subdirección de Agrología"/>
        <s v="Subdirección de catastro"/>
        <s v="Secretaría General"/>
        <s v="Oficina CIAF"/>
        <s v="Secretaría General - GIT Control Disciplinario"/>
        <s v="Dirección General"/>
        <s v="Subdirección de Geografía y Cartografía "/>
        <s v="Secretaría General - GIT Gestión Contractual"/>
        <s v="Secretaria General"/>
        <s v="Secretaria General - GIT Gestión Financiera"/>
        <s v="Oficina de Informática y Telecomunicaciones"/>
        <s v="Oficina Asesora Jurídica"/>
        <s v="Oficina Asesora de Planeación "/>
        <s v="Secretaría General - Grupo Interno de Trabajo Servicio al Ciudadano"/>
        <s v="Secretaria General "/>
        <m/>
        <s v="Secretaría General - GIT Servicios Administrativos"/>
        <s v="Secretaría General - Servicios Administrativos"/>
        <s v="Secretaría General - GIT de Talento Humano"/>
        <s v="Informática y Telecomunicaciones"/>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Talento Humano"/>
        <s v="Secretaria General - GIT servicios administrativos"/>
        <s v="Secretaría General - GIT Gestión Financiera"/>
        <s v="Secretaría General - GIT servicios admnistrativos "/>
      </sharedItems>
    </cacheField>
    <cacheField name="Dependencia Destino2" numFmtId="0">
      <sharedItems containsBlank="1"/>
    </cacheField>
    <cacheField name="Ubicación" numFmtId="0">
      <sharedItems containsBlank="1" count="8">
        <s v="GIT Laboratorio Nacional de Suelos"/>
        <s v="GIT Modernización y Administración de la Información"/>
        <s v="GIT Gestión de Suelos y Aplicaciones Agrologicas"/>
        <s v="Sede Central  "/>
        <s v="Dirección Territorial"/>
        <s v="Sede Central"/>
        <m/>
        <s v="Subdirección de Agrología"/>
      </sharedItems>
    </cacheField>
    <cacheField name="Nombre del responsable Dependendencia (Cargo)" numFmtId="0">
      <sharedItems containsBlank="1"/>
    </cacheField>
    <cacheField name="Proyecto de inversión " numFmtId="0">
      <sharedItems containsBlank="1" count="15">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
        <s v="Fortalecimiento de la gestión institucional del IGAC a nivel Nacional"/>
        <m/>
        <s v="Fortalecimiento de la infraestructura física del IGAC a nivel Nacional4"/>
        <s v="Actualización y gestión catastral nacional "/>
        <s v="GIT Gestión de Suelos y Aplicaciones Agrologicas"/>
      </sharedItems>
    </cacheField>
    <cacheField name="Producto" numFmtId="0">
      <sharedItems containsBlank="1" count="26">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N/A"/>
        <s v="Servicios de información implementados"/>
        <s v="Servicio de información Cartográfica actualizado "/>
        <s v="Servicio de información geográfica, geodésica y cartográfica"/>
        <s v="Servicio de información cartográfica actualizado"/>
        <s v="Servicio de información geodésica actualizado"/>
        <s v="Documentos de estudios técnicos de deslindes y de Territorios Indígenas"/>
        <s v="Servicios de información geográfica, geodésica y cartográfica "/>
        <s v="Documentos de estudios técnicos sobre geografía"/>
        <s v="Servicio de Gestión Documental"/>
        <s v="Servicios tecnológicos"/>
        <s v="Documentos de planeación"/>
        <s v="Servicio de Educación informal para la gestión Administrativa"/>
        <m/>
        <s v="Sedes Mantenidas"/>
        <s v="Servicio de Gestión del conocimiento e Innovación Geográfica"/>
        <s v="Servicio de implementación de sistemas de gestión"/>
        <s v="Documentos de lineamientos técnicos"/>
        <s v="Servicios de información geográfica, geodésica y cartográfica"/>
        <s v="Subdirector de Agrología "/>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25"/>
    </cacheField>
    <cacheField name="PROCESO - FECHA INGRESO" numFmtId="14">
      <sharedItems containsDate="1" containsBlank="1" containsMixedTypes="1" minDate="2021-01-07T00:00:00" maxDate="2021-06-2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3809523.80952381" count="29">
        <n v="0"/>
        <n v="2226235.8333333335"/>
        <n v="2603943.3333333335"/>
        <n v="3004166.666666667"/>
        <n v="3033530"/>
        <n v="4147019.9999999995"/>
        <n v="4798160.897435898"/>
        <n v="2161394.1666666665"/>
        <n v="4152020.208333333"/>
        <n v="4026233.3333333335"/>
        <n v="4658408.333333334"/>
        <n v="4798160.833333333"/>
        <n v="5407325"/>
        <n v="6108638.333333333"/>
        <n v="6291897.5"/>
        <n v="7981621.666666666"/>
        <n v="8221070"/>
        <n v="9185493.333333334"/>
        <n v="9854288.333333334"/>
        <n v="5569545"/>
        <n v="6291897.435897436"/>
        <n v="7256646.666666666"/>
        <n v="14513293.333333332"/>
        <n v="3552935"/>
        <n v="10149916.666666668"/>
        <n v="23809523.80952381"/>
        <n v="5104024.615384615"/>
        <n v="1944444.4444444445"/>
        <n v="7307692.307692308"/>
      </sharedItems>
    </cacheField>
    <cacheField name="NO. CONTRATO" numFmtId="0">
      <sharedItems containsBlank="1" containsMixedTypes="1" containsNumber="1" containsInteger="1" minValue="24154" maxValue="24769"/>
    </cacheField>
    <cacheField name="CANTIDADES COMPROMETIDAS2" numFmtId="0">
      <sharedItems containsString="0" containsBlank="1" containsNumber="1" containsInteger="1" minValue="0" maxValue="10" count="12">
        <n v="2"/>
        <n v="1"/>
        <n v="7"/>
        <n v="3"/>
        <n v="5"/>
        <n v="4"/>
        <n v="0"/>
        <m/>
        <n v="6"/>
        <n v="10"/>
        <n v="9"/>
        <n v="8"/>
      </sharedItems>
    </cacheField>
  </cacheFields>
  <extLst>
    <ext xmlns:x14="http://schemas.microsoft.com/office/spreadsheetml/2009/9/main" uri="{725AE2AE-9491-48be-B2B4-4EB974FC3084}">
      <x14:pivotCacheDefinition pivotCacheId="1202735562"/>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86.787531018519" createdVersion="7" refreshedVersion="7" minRefreshableVersion="3" recordCount="626" xr:uid="{0C0D7605-AFE7-47B6-8F44-00994BB4A274}">
  <cacheSource type="worksheet">
    <worksheetSource ref="A1:AV627" sheet="Hoja1" r:id="rId2"/>
  </cacheSource>
  <cacheFields count="48">
    <cacheField name="PAA" numFmtId="0">
      <sharedItems containsMixedTypes="1" containsNumber="1" containsInteger="1" minValue="1" maxValue="6"/>
    </cacheField>
    <cacheField name="ITEM" numFmtId="0">
      <sharedItems containsBlank="1" containsMixedTypes="1" containsNumber="1" containsInteger="1" minValue="1" maxValue="98"/>
    </cacheField>
    <cacheField name="DEPENDENCIA ORIGEN" numFmtId="0">
      <sharedItems/>
    </cacheField>
    <cacheField name="DEPENDENCIA DESTINO" numFmtId="0">
      <sharedItems count="10">
        <s v="AGROLOGIA"/>
        <s v="CATASTRO"/>
        <s v="SECRETARIA GENERAL"/>
        <s v="CIAF"/>
        <s v="DIRECCION "/>
        <s v="DIFUSION Y MERCADEO"/>
        <s v="GEOGRAFIA Y CARTOGRAFIA"/>
        <s v="INFORMATICA Y TELECOMUNICACIONES"/>
        <s v="JURIDICA"/>
        <s v="PLANEACION"/>
      </sharedItems>
    </cacheField>
    <cacheField name="CANTIDADES APROBADAS" numFmtId="0">
      <sharedItems containsSemiMixedTypes="0" containsString="0" containsNumber="1" containsInteger="1" minValue="1" maxValue="10"/>
    </cacheField>
    <cacheField name="CANTIDADES COMPROMETIDAS" numFmtId="0">
      <sharedItems containsString="0" containsBlank="1" containsNumber="1" containsInteger="1" minValue="0" maxValue="10"/>
    </cacheField>
    <cacheField name="CANTIDADES _x000a_PENDIENTES" numFmtId="0">
      <sharedItems containsSemiMixedTypes="0" containsString="0" containsNumber="1" containsInteger="1" minValue="0" maxValue="9"/>
    </cacheField>
    <cacheField name="FECHA DEL PAA" numFmtId="14">
      <sharedItems containsSemiMixedTypes="0" containsNonDate="0" containsDate="1" containsString="0" minDate="2021-01-07T00:00:00" maxDate="2021-07-07T00:00:00"/>
    </cacheField>
    <cacheField name="CREDITO" numFmtId="0">
      <sharedItems containsString="0" containsBlank="1" containsNumber="1" containsInteger="1" minValue="1" maxValue="1"/>
    </cacheField>
    <cacheField name="VERIFICACION CODIGO" numFmtId="0">
      <sharedItems/>
    </cacheField>
    <cacheField name="TRAMITE" numFmtId="0">
      <sharedItems containsBlank="1"/>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acheField>
    <cacheField name="Fecha estimada de presentación de ofertas (mes)" numFmtId="0">
      <sharedItems/>
    </cacheField>
    <cacheField name="DURACIÓN ESTIMADA DEL CONTRATO (NUMERO)" numFmtId="0">
      <sharedItems containsMixedTypes="1" containsNumber="1" containsInteger="1" minValue="1" maxValue="345"/>
    </cacheField>
    <cacheField name="DURACIÓN ESTIMADA DEL CONTRATO (DIAS - MESES- AÑOS)" numFmtId="0">
      <sharedItems/>
    </cacheField>
    <cacheField name="MODALIDAD DE CONTRATACION" numFmtId="49">
      <sharedItems/>
    </cacheField>
    <cacheField name="FUENTE DE LOS RECURSOS" numFmtId="0">
      <sharedItems count="3">
        <s v="Presupuesto de entidad nacional"/>
        <s v="Recursos propios"/>
        <s v="Recursos de crédito"/>
      </sharedItems>
    </cacheField>
    <cacheField name=" VALOR TOTAL ESTIMADO (INCLUIDO IVA)" numFmtId="175">
      <sharedItems containsSemiMixedTypes="0" containsString="0" containsNumber="1" minValue="0" maxValue="35008220003"/>
    </cacheField>
    <cacheField name=" VALOR TOTAL ESTIMADO (INCLUIDO IVA)2" numFmtId="175">
      <sharedItems containsSemiMixedTypes="0" containsString="0" containsNumber="1" minValue="0" maxValue="35008220003"/>
    </cacheField>
    <cacheField name="¿SE REQUIEREN VIGENCIAS FUTURAS?" numFmtId="0">
      <sharedItems/>
    </cacheField>
    <cacheField name="ESTADO DE SOLICITUD DE VIGENCIAS FUTURAS" numFmtId="0">
      <sharedItems/>
    </cacheField>
    <cacheField name="CANTIDAD" numFmtId="0">
      <sharedItems containsMixedTypes="1" containsNumber="1" containsInteger="1" minValue="1" maxValue="10"/>
    </cacheField>
    <cacheField name="Tipo de Recurso" numFmtId="0">
      <sharedItems count="2">
        <s v="Inversión"/>
        <s v="Funcionamiento"/>
      </sharedItems>
    </cacheField>
    <cacheField name="Dependencia Origen2" numFmtId="0">
      <sharedItems containsBlank="1"/>
    </cacheField>
    <cacheField name="Dependencia Destino2" numFmtId="0">
      <sharedItems containsBlank="1"/>
    </cacheField>
    <cacheField name="Ubicación" numFmtId="0">
      <sharedItems containsBlank="1"/>
    </cacheField>
    <cacheField name="Nombre del responsable Dependendencia (Cargo)" numFmtId="0">
      <sharedItems containsBlank="1"/>
    </cacheField>
    <cacheField name="Proyecto de inversión " numFmtId="0">
      <sharedItems containsBlank="1"/>
    </cacheField>
    <cacheField name="Producto" numFmtId="0">
      <sharedItems containsBlank="1"/>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7-09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53467632"/>
    </cacheField>
    <cacheField name="NO. CONTRATO" numFmtId="0">
      <sharedItems containsBlank="1" containsMixedTypes="1" containsNumber="1" containsInteger="1" minValue="24154" maxValue="24782"/>
    </cacheField>
    <cacheField name="CANTIDADES COMPROMETIDAS2" numFmtId="0">
      <sharedItems containsString="0" containsBlank="1" containsNumber="1" containsInteger="1" minValue="0" maxValue="10"/>
    </cacheField>
    <cacheField name="CANTIDADES NO UTILIZADOS" numFmtId="0">
      <sharedItems containsSemiMixedTypes="0" containsString="0" containsNumber="1" containsInteger="1" minValue="0" maxValue="9"/>
    </cacheField>
    <cacheField name="PROCESO + ADICION - DURACIÓN ESTIMADA  (INTERVALO)" numFmtId="0">
      <sharedItems containsBlank="1"/>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acheField>
  </cacheFields>
  <extLst>
    <ext xmlns:x14="http://schemas.microsoft.com/office/spreadsheetml/2009/9/main" uri="{725AE2AE-9491-48be-B2B4-4EB974FC3084}">
      <x14:pivotCacheDefinition pivotCacheId="630251538"/>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402.942252199071" createdVersion="7" refreshedVersion="7" minRefreshableVersion="3" recordCount="625" xr:uid="{3716964B-D402-504A-9403-0391CC3FF954}">
  <cacheSource type="worksheet">
    <worksheetSource ref="A1:AV626" sheet="Hoja1" r:id="rId2"/>
  </cacheSource>
  <cacheFields count="48">
    <cacheField name="PAA" numFmtId="0">
      <sharedItems containsMixedTypes="1" containsNumber="1" containsInteger="1" minValue="1" maxValue="6"/>
    </cacheField>
    <cacheField name="ITEM" numFmtId="0">
      <sharedItems containsDate="1" containsBlank="1" containsMixedTypes="1" minDate="1899-12-31T04:01:03" maxDate="1899-12-31T01:30:04"/>
    </cacheField>
    <cacheField name="DEPENDENCIA ORIGEN" numFmtId="0">
      <sharedItems/>
    </cacheField>
    <cacheField name="DEPENDENCIA DESTINO" numFmtId="0">
      <sharedItems count="9">
        <s v="AGROLOGIA"/>
        <s v="CATASTRO"/>
        <s v="CIAF"/>
        <s v="DIRECCION "/>
        <s v="DIFUSION Y MERCADEO"/>
        <s v="INFORMATICA Y TELECOMUNICACIONES"/>
        <s v="PLANEACION"/>
        <s v="GEOGRAFIA Y CARTOGRAFIA"/>
        <s v="SECRETARIA GENERAL"/>
      </sharedItems>
    </cacheField>
    <cacheField name="CANTIDADES APROBADAS" numFmtId="0">
      <sharedItems containsSemiMixedTypes="0" containsString="0" containsNumber="1" containsInteger="1" minValue="1" maxValue="10"/>
    </cacheField>
    <cacheField name="CANTIDADES COMPROMETIDAS" numFmtId="0">
      <sharedItems containsString="0" containsBlank="1" containsNumber="1" containsInteger="1" minValue="0" maxValue="10"/>
    </cacheField>
    <cacheField name="CANTIDADES _x000a_PENDIENTES" numFmtId="0">
      <sharedItems containsSemiMixedTypes="0" containsString="0" containsNumber="1" containsInteger="1" minValue="0" maxValue="9"/>
    </cacheField>
    <cacheField name="FECHA DEL PAA" numFmtId="14">
      <sharedItems containsSemiMixedTypes="0" containsNonDate="0" containsDate="1" containsString="0" minDate="2021-01-07T00:00:00" maxDate="2021-07-07T00:00:00"/>
    </cacheField>
    <cacheField name="CREDITO" numFmtId="0">
      <sharedItems containsString="0" containsBlank="1" containsNumber="1" containsInteger="1" minValue="1" maxValue="1"/>
    </cacheField>
    <cacheField name="VERIFICACION CODIGO" numFmtId="0">
      <sharedItems/>
    </cacheField>
    <cacheField name="TRAMITE" numFmtId="0">
      <sharedItems containsBlank="1"/>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acheField>
    <cacheField name="Fecha estimada de presentación de ofertas (mes)" numFmtId="0">
      <sharedItems/>
    </cacheField>
    <cacheField name="DURACIÓN ESTIMADA DEL CONTRATO (NUMERO)" numFmtId="0">
      <sharedItems containsMixedTypes="1" containsNumber="1" containsInteger="1" minValue="1" maxValue="345"/>
    </cacheField>
    <cacheField name="DURACIÓN ESTIMADA DEL CONTRATO (DIAS - MESES- AÑOS)" numFmtId="0">
      <sharedItems/>
    </cacheField>
    <cacheField name="MODALIDAD DE CONTRATACION" numFmtId="49">
      <sharedItems/>
    </cacheField>
    <cacheField name="FUENTE DE LOS RECURSOS" numFmtId="0">
      <sharedItems count="3">
        <s v="Presupuesto de entidad nacional"/>
        <s v="Recursos propios"/>
        <s v="Recursos de crédito"/>
      </sharedItems>
    </cacheField>
    <cacheField name=" VALOR TOTAL ESTIMADO (INCLUIDO IVA)" numFmtId="175">
      <sharedItems containsSemiMixedTypes="0" containsString="0" containsNumber="1" minValue="0" maxValue="35008220003"/>
    </cacheField>
    <cacheField name=" VALOR TOTAL ESTIMADO (INCLUIDO IVA)2" numFmtId="175">
      <sharedItems containsSemiMixedTypes="0" containsString="0" containsNumber="1" minValue="0" maxValue="35008220003"/>
    </cacheField>
    <cacheField name="¿SE REQUIEREN VIGENCIAS FUTURAS?" numFmtId="0">
      <sharedItems/>
    </cacheField>
    <cacheField name="ESTADO DE SOLICITUD DE VIGENCIAS FUTURAS" numFmtId="0">
      <sharedItems/>
    </cacheField>
    <cacheField name="CANTIDAD" numFmtId="0">
      <sharedItems containsMixedTypes="1" containsNumber="1" containsInteger="1" minValue="1" maxValue="10"/>
    </cacheField>
    <cacheField name="Tipo de Recurso" numFmtId="0">
      <sharedItems count="2">
        <s v="Inversión"/>
        <s v="Funcionamiento"/>
      </sharedItems>
    </cacheField>
    <cacheField name="Dependencia Origen2" numFmtId="0">
      <sharedItems containsBlank="1"/>
    </cacheField>
    <cacheField name="Dependencia Destino2" numFmtId="0">
      <sharedItems containsBlank="1"/>
    </cacheField>
    <cacheField name="Ubicación" numFmtId="0">
      <sharedItems containsBlank="1"/>
    </cacheField>
    <cacheField name="Nombre del responsable Dependendencia (Cargo)" numFmtId="0">
      <sharedItems containsBlank="1"/>
    </cacheField>
    <cacheField name="Proyecto de inversión " numFmtId="0">
      <sharedItems containsBlank="1"/>
    </cacheField>
    <cacheField name="Producto" numFmtId="0">
      <sharedItems containsBlank="1"/>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7-24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94459483.199999988"/>
    </cacheField>
    <cacheField name="NO. CONTRATO" numFmtId="0">
      <sharedItems containsBlank="1" containsMixedTypes="1" containsNumber="1" containsInteger="1" minValue="24154" maxValue="24782"/>
    </cacheField>
    <cacheField name="CANTIDADES COMPROMETIDAS2" numFmtId="0">
      <sharedItems containsString="0" containsBlank="1" containsNumber="1" containsInteger="1" minValue="0" maxValue="10"/>
    </cacheField>
    <cacheField name="CANTIDADES NO UTILIZADOS" numFmtId="0">
      <sharedItems containsSemiMixedTypes="0" containsString="0" containsNumber="1" containsInteger="1" minValue="0" maxValue="9"/>
    </cacheField>
    <cacheField name="PROCESO + ADICION - DURACIÓN ESTIMADA  (INTERVALO)" numFmtId="0">
      <sharedItems containsBlank="1"/>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acheField>
  </cacheFields>
  <extLst>
    <ext xmlns:x14="http://schemas.microsoft.com/office/spreadsheetml/2009/9/main" uri="{725AE2AE-9491-48be-B2B4-4EB974FC3084}">
      <x14:pivotCacheDefinition pivotCacheId="342492603"/>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17.395772685188" createdVersion="7" refreshedVersion="7" minRefreshableVersion="3" recordCount="625" xr:uid="{E0CA832E-7035-4777-AA1B-9F017E930A77}">
  <cacheSource type="worksheet">
    <worksheetSource ref="A1:AU626" sheet="Hoja1" r:id="rId2"/>
  </cacheSource>
  <cacheFields count="47">
    <cacheField name="PAA" numFmtId="0">
      <sharedItems containsMixedTypes="1" containsNumber="1" containsInteger="1" minValue="1" maxValue="6" count="9">
        <n v="4"/>
        <n v="5"/>
        <s v="5//3"/>
        <n v="3"/>
        <n v="2"/>
        <n v="6"/>
        <s v="6//4"/>
        <n v="1"/>
        <s v="1//1"/>
      </sharedItems>
    </cacheField>
    <cacheField name="ITEM" numFmtId="0">
      <sharedItems containsDate="1" containsBlank="1" containsMixedTypes="1" minDate="1899-12-31T04:01:03" maxDate="1899-12-31T01:30:04"/>
    </cacheField>
    <cacheField name="DEPENDENCIA ORIGEN" numFmtId="0">
      <sharedItems count="6">
        <s v="AGROLOGIA"/>
        <s v="CATASTRO"/>
        <s v="CIAF"/>
        <s v="DIRECCION "/>
        <s v="GEOGRAFIA Y CARTOGRAFIA"/>
        <s v="SECRETARIA GENERAL"/>
      </sharedItems>
    </cacheField>
    <cacheField name="DEPENDENCIA DESTINO" numFmtId="0">
      <sharedItems count="9">
        <s v="AGROLOGIA"/>
        <s v="CATASTRO"/>
        <s v="CIAF"/>
        <s v="DIFUSION Y MERCADEO"/>
        <s v="DIRECCION "/>
        <s v="GEOGRAFIA Y CARTOGRAFIA"/>
        <s v="INFORMATICA Y TELECOMUNICACIONES"/>
        <s v="PLANEACION"/>
        <s v="SECRETARIA GENERAL"/>
      </sharedItems>
    </cacheField>
    <cacheField name="CANTIDADES APROBADAS" numFmtId="0">
      <sharedItems containsSemiMixedTypes="0" containsString="0" containsNumber="1" containsInteger="1" minValue="1" maxValue="10" count="10">
        <n v="1"/>
        <n v="4"/>
        <n v="2"/>
        <n v="3"/>
        <n v="5"/>
        <n v="7"/>
        <n v="6"/>
        <n v="8"/>
        <n v="10"/>
        <n v="9"/>
      </sharedItems>
    </cacheField>
    <cacheField name="CANTIDADES COMPROMETIDAS" numFmtId="0">
      <sharedItems containsString="0" containsBlank="1" containsNumber="1" containsInteger="1" minValue="0" maxValue="10" count="11">
        <n v="0"/>
        <n v="1"/>
        <n v="2"/>
        <n v="3"/>
        <n v="5"/>
        <n v="7"/>
        <n v="4"/>
        <m/>
        <n v="6"/>
        <n v="8"/>
        <n v="10"/>
      </sharedItems>
    </cacheField>
    <cacheField name="CANTIDADES _x000a_PENDIENTES" numFmtId="0">
      <sharedItems containsSemiMixedTypes="0" containsString="0" containsNumber="1" containsInteger="1" minValue="0" maxValue="9" count="7">
        <n v="1"/>
        <n v="4"/>
        <n v="2"/>
        <n v="0"/>
        <n v="3"/>
        <n v="8"/>
        <n v="9"/>
      </sharedItems>
    </cacheField>
    <cacheField name="FECHA DEL PAA" numFmtId="14">
      <sharedItems containsSemiMixedTypes="0" containsNonDate="0" containsDate="1" containsString="0" minDate="2021-01-07T00:00:00" maxDate="2021-07-07T00:00:00" count="22">
        <d v="2021-05-11T00:00:00"/>
        <d v="2021-05-31T00:00:00"/>
        <d v="2021-05-25T00:00:00"/>
        <d v="2021-06-11T00:00:00"/>
        <d v="2021-06-17T00:00:00"/>
        <d v="2021-02-03T00:00:00"/>
        <d v="2021-03-24T00:00:00"/>
        <d v="2021-04-12T00:00:00"/>
        <d v="2021-07-02T00:00:00"/>
        <d v="2021-01-07T00:00:00"/>
        <d v="2021-03-11T00:00:00"/>
        <d v="2021-04-26T00:00:00"/>
        <d v="2021-03-04T00:00:00"/>
        <d v="2021-04-14T00:00:00"/>
        <d v="2021-01-20T00:00:00"/>
        <d v="2021-03-05T00:00:00"/>
        <d v="2021-02-11T00:00:00"/>
        <d v="2021-07-06T00:00:00"/>
        <d v="2021-06-23T00:00:00"/>
        <d v="2021-04-20T00:00:00"/>
        <d v="2021-05-14T00:00:00"/>
        <d v="2021-05-06T00:00:00"/>
      </sharedItems>
    </cacheField>
    <cacheField name="CREDITO" numFmtId="0">
      <sharedItems containsString="0" containsBlank="1" containsNumber="1" containsInteger="1" minValue="1" maxValue="1" count="2">
        <m/>
        <n v="1"/>
      </sharedItems>
    </cacheField>
    <cacheField name="VERIFICACION CODIGO" numFmtId="0">
      <sharedItems/>
    </cacheField>
    <cacheField name="TRAMITE" numFmtId="0">
      <sharedItems containsBlank="1" count="3">
        <m/>
        <s v="MODIFICACION"/>
        <s v="NUEVO "/>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Agosto"/>
        <s v="Septiembre"/>
        <s v="Julio"/>
        <s v="Febrero"/>
        <s v="Marzo"/>
        <s v="Enero"/>
        <s v="Junio"/>
        <s v="Mayo"/>
        <s v="Abril"/>
        <s v="Noviembre"/>
        <s v="Octubre"/>
      </sharedItems>
    </cacheField>
    <cacheField name="Fecha estimada de presentación de ofertas (mes)" numFmtId="0">
      <sharedItems count="11">
        <s v="Agosto"/>
        <s v="Septiembre"/>
        <s v="Julio"/>
        <s v="Febrero"/>
        <s v="Marzo"/>
        <s v="Enero"/>
        <s v="Junio"/>
        <s v="Mayo"/>
        <s v="Abril"/>
        <s v="Nov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ección abreviada subasta inversa"/>
        <s v="Licitación pública"/>
        <s v="Selección abreviada menor cuantía"/>
        <s v="Seléccion abreviada - acuerdo marco"/>
      </sharedItems>
    </cacheField>
    <cacheField name="FUENTE DE LOS RECURSOS" numFmtId="0">
      <sharedItems count="3">
        <s v="Recursos propios"/>
        <s v="Presupuesto de entidad nacional"/>
        <s v="Recursos de crédito"/>
      </sharedItems>
    </cacheField>
    <cacheField name=" VALOR TOTAL ESTIMADO (INCLUIDO IVA)" numFmtId="175">
      <sharedItems containsSemiMixedTypes="0" containsString="0" containsNumber="1" minValue="0" maxValue="35008220003"/>
    </cacheField>
    <cacheField name=" VALOR TOTAL ESTIMADO (INCLUIDO IVA)2" numFmtId="175">
      <sharedItems containsSemiMixedTypes="0" containsString="0" containsNumber="1" minValue="0" maxValue="35008220003"/>
    </cacheField>
    <cacheField name="¿SE REQUIEREN VIGENCIAS FUTURAS?" numFmtId="0">
      <sharedItems count="4">
        <s v="No"/>
        <s v=" NO"/>
        <s v="SI"/>
        <s v="Sí"/>
      </sharedItems>
    </cacheField>
    <cacheField name="ESTADO DE SOLICITUD DE VIGENCIAS FUTURAS" numFmtId="0">
      <sharedItems count="6">
        <s v="N/A"/>
        <s v="NA"/>
        <s v="No solicitadas"/>
        <s v="Solicitadas"/>
        <s v=" NA "/>
        <s v="N.A"/>
      </sharedItems>
    </cacheField>
    <cacheField name="CANTIDAD" numFmtId="0">
      <sharedItems containsMixedTypes="1" containsNumber="1" containsInteger="1" minValue="1" maxValue="10" count="11">
        <n v="1"/>
        <n v="4"/>
        <n v="2"/>
        <n v="3"/>
        <n v="5"/>
        <n v="7"/>
        <n v="6"/>
        <n v="8"/>
        <s v=" "/>
        <n v="10"/>
        <n v="9"/>
      </sharedItems>
    </cacheField>
    <cacheField name="Tipo de Recurso" numFmtId="0">
      <sharedItems containsBlank="1" count="3">
        <s v="Inversión"/>
        <s v="Funcionamiento"/>
        <m/>
      </sharedItems>
    </cacheField>
    <cacheField name="Dependencia Origen2" numFmtId="0">
      <sharedItems containsBlank="1" count="29">
        <s v="Subdirección de Agrología"/>
        <s v="Subdirección de Catastro"/>
        <s v="Oficina CIAF"/>
        <s v="CENTRO DE INVESTIGACIÓN Y DESARROLLO EN INFORMACIÓN GEOGRÁFICA - CIAF"/>
        <s v="Dirección General"/>
        <s v="Oficina de Difusión y Mercadeo"/>
        <s v="Secretaria General"/>
        <s v="Subdirección de Geografía y Cartografía "/>
        <s v="Subdirección de Geografia y Cartografia "/>
        <s v="Oficina de Informática y Telecomunicaciones"/>
        <s v="Informática y Telecomunicaciones"/>
        <s v="Oficina Asesora Jurídica"/>
        <s v="Oficina Asesora de Planeación "/>
        <s v="Secretaría General"/>
        <s v="Secretaría General - GIT Control Disciplinario"/>
        <s v="Secretaría General - GIT Gestión Contractual"/>
        <s v="Secretaría General - GIT Gestión Documental"/>
        <s v="Secretaria General - GIT Gestión Financiera"/>
        <s v="Secretaría General - GIT Gestión Financiera"/>
        <m/>
        <s v="Secretaria General - GIT Servicio al Ciudadano"/>
        <s v="Secretaria General - GIT Talento Humano"/>
        <s v="Secretaría General - Grupo Interno de Trabajo Servicio al Ciudadano"/>
        <s v="Secretaria General "/>
        <s v="Secretaría General - GIT servicios admnistrativos "/>
        <s v="Secretaría General - GIT Servicios Administrativos"/>
        <s v="Secretaría General - Servicios Administrativos"/>
        <s v="Secretaria General - GIT servicios administrativos"/>
        <s v="Secretaría General - GIT de Talento Humano"/>
      </sharedItems>
    </cacheField>
    <cacheField name="Dependencia Destino2" numFmtId="0">
      <sharedItems containsBlank="1"/>
    </cacheField>
    <cacheField name="Ubicación" numFmtId="0">
      <sharedItems containsBlank="1" count="8">
        <s v="GIT Modernización y Administración de la Información"/>
        <s v="GIT Gestión de Suelos y Aplicaciones Agrologicas"/>
        <s v="GIT Laboratorio Nacional de Suelos"/>
        <s v="Subdirección de Agrología"/>
        <s v="Sede Central  "/>
        <s v="Sede Central"/>
        <s v="Dirección Territorial"/>
        <m/>
      </sharedItems>
    </cacheField>
    <cacheField name="Nombre del responsable Dependendencia (Cargo)" numFmtId="0">
      <sharedItems containsBlank="1"/>
    </cacheField>
    <cacheField name="Proyecto de inversión " numFmtId="0">
      <sharedItems containsBlank="1" count="15">
        <s v="Generación de estudios de suelos, tierras y aplicaciones agrológicas como insumo para el ordenamiento integral y el manejo sostenible del territorio a nivel Nacional"/>
        <s v="GIT Gestión de Suelos y Aplicaciones Agrologicas"/>
        <s v="Actualización y gestión catastral Nacional"/>
        <s v="Fortalecimiento de la gestión del conocimiento y la innovación en el ámbito geográfico del territorio Nacional"/>
        <s v="Fortalecimiento de los procesos de difusión y acceso a la información geográfica a nivel Nacional"/>
        <s v="Fortalecimiento de la gestión institucional del IGAC a nivel Nacional "/>
        <s v="N/A"/>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Fortalecimiento de la infraestructura física del IGAC a nivel Nacional"/>
        <s v="Implementación de un sistema de gestión documental en el IGAC a nivel Nacional"/>
        <m/>
        <s v="Actualización y gestión catastral nacional "/>
        <s v="Fortalecimiento de la infraestructura física del IGAC a nivel Nacional4"/>
      </sharedItems>
    </cacheField>
    <cacheField name="Producto" numFmtId="0">
      <sharedItems containsBlank="1" count="26">
        <s v="Servicio de Información agrológica"/>
        <s v="Servicio de análisis químicos, físicos, mineralógicos y biológicos de suelos"/>
        <s v="Subdirector de Agrología "/>
        <s v="Servicio de Información Catastral"/>
        <s v=" Servicio de avalúos"/>
        <s v="Servicio de asistencia técnica para la gestión de los recursos geográficos"/>
        <s v="Servicio de Gestión del conocimiento e Innovación Geográfica"/>
        <s v="Servicios de información implementados"/>
        <s v="Documentos de lineamientos técnicos"/>
        <s v="Servicio de implementación de sistemas de gestión"/>
        <s v="N/A"/>
        <s v="Documentos de planeación"/>
        <s v="Servicio de información cartográfica actualizado"/>
        <s v="Servicio de información geodésica actualizado"/>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 v="Servicio de información Cartográfica actualizado "/>
        <s v="Servicios tecnológicos"/>
        <s v="Sedes adecuadas"/>
        <s v="Servicio de Gestión Documental"/>
        <s v="Servicio de Educación informal para la gestión Administrativa"/>
        <m/>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43"/>
    </cacheField>
    <cacheField name="PROCESO - FECHA INGRESO" numFmtId="14">
      <sharedItems containsDate="1" containsBlank="1" containsMixedTypes="1" minDate="2021-01-07T00:00:00" maxDate="2021-08-03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3650292" count="29">
        <n v="0"/>
        <n v="4196430"/>
        <n v="9952848"/>
        <n v="14211740"/>
        <n v="19316929.333333332"/>
        <n v="5342966"/>
        <n v="7210000"/>
        <n v="11515586"/>
        <n v="7280472"/>
        <n v="11515586.153846154"/>
        <n v="9662960"/>
        <n v="11180180"/>
        <n v="12977580"/>
        <n v="14660732"/>
        <n v="19155892"/>
        <n v="19730568"/>
        <n v="22045184"/>
        <n v="23650292"/>
        <n v="8278684"/>
        <n v="19325920"/>
        <n v="4257515.1219512196"/>
        <n v="7550276.923076923"/>
        <n v="13366908"/>
        <n v="15100554"/>
        <n v="17415952"/>
        <n v="5187346"/>
        <n v="12249659.076923076"/>
        <n v="17538461.53846154"/>
        <n v="4666666.666666667"/>
      </sharedItems>
    </cacheField>
    <cacheField name="NO. CONTRATO" numFmtId="0">
      <sharedItems containsBlank="1" containsMixedTypes="1" containsNumber="1" containsInteger="1" minValue="1" maxValue="24782"/>
    </cacheField>
    <cacheField name="CANTIDADES COMPROMETIDAS2" numFmtId="0">
      <sharedItems containsString="0" containsBlank="1" containsNumber="1" containsInteger="1" minValue="0" maxValue="10" count="12">
        <n v="0"/>
        <n v="1"/>
        <n v="2"/>
        <n v="3"/>
        <n v="5"/>
        <n v="7"/>
        <n v="4"/>
        <m/>
        <n v="6"/>
        <n v="8"/>
        <n v="10"/>
        <n v="9"/>
      </sharedItems>
    </cacheField>
    <cacheField name="CANTIDADES NO UTILIZADOS" numFmtId="0">
      <sharedItems containsString="0" containsBlank="1" containsNumber="1" containsInteger="1" minValue="0" maxValue="9" count="9">
        <n v="1"/>
        <n v="4"/>
        <n v="2"/>
        <n v="0"/>
        <m/>
        <n v="3"/>
        <n v="5"/>
        <n v="8"/>
        <n v="9"/>
      </sharedItems>
    </cacheField>
    <cacheField name="PROCESO + ADICION - DURACIÓN ESTIMADA  (INTERVALO)" numFmtId="0">
      <sharedItems containsBlank="1" count="3">
        <m/>
        <s v="Día(s)"/>
        <s v="Mes (s)"/>
      </sharedItems>
    </cacheField>
    <cacheField name="PROCESO + ADICION - DURACIÓN ESTIMADA (NUMERO)" numFmtId="1">
      <sharedItems containsBlank="1" containsMixedTypes="1" containsNumber="1" containsInteger="1" minValue="2" maxValue="345"/>
    </cacheField>
  </cacheFields>
  <extLst>
    <ext xmlns:x14="http://schemas.microsoft.com/office/spreadsheetml/2009/9/main" uri="{725AE2AE-9491-48be-B2B4-4EB974FC3084}">
      <x14:pivotCacheDefinition pivotCacheId="884323943"/>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445.505581365738" createdVersion="7" refreshedVersion="7" minRefreshableVersion="3" recordCount="640" xr:uid="{8F5D171A-99ED-4FBC-A3C8-A1C21CA1CE3C}">
  <cacheSource type="worksheet">
    <worksheetSource ref="A1:AZ641" sheet="Hoja1" r:id="rId2"/>
  </cacheSource>
  <cacheFields count="52">
    <cacheField name="PAA ANTIGUO" numFmtId="0">
      <sharedItems containsBlank="1" containsMixedTypes="1" containsNumber="1" containsInteger="1" minValue="1" maxValue="6" count="12">
        <m/>
        <n v="5"/>
        <s v="5//3"/>
        <n v="4"/>
        <s v="4//10"/>
        <n v="6"/>
        <s v="6//4"/>
        <n v="3"/>
        <n v="2"/>
        <s v="2//11"/>
        <n v="1"/>
        <s v="1//1"/>
      </sharedItems>
    </cacheField>
    <cacheField name="ITEM ANTIGUO" numFmtId="0">
      <sharedItems containsBlank="1" containsMixedTypes="1" containsNumber="1" containsInteger="1" minValue="1" maxValue="100"/>
    </cacheField>
    <cacheField name="PAA NUEVO" numFmtId="0">
      <sharedItems containsString="0" containsBlank="1" containsNumber="1" containsInteger="1" minValue="29" maxValue="35" count="7">
        <n v="33"/>
        <m/>
        <n v="32"/>
        <n v="31"/>
        <n v="34"/>
        <n v="29"/>
        <n v="35"/>
      </sharedItems>
    </cacheField>
    <cacheField name="ITEM NUEVO" numFmtId="0">
      <sharedItems containsString="0" containsBlank="1" containsNumber="1" containsInteger="1" minValue="1" maxValue="13" count="14">
        <m/>
        <n v="11"/>
        <n v="8"/>
        <n v="5"/>
        <n v="9"/>
        <n v="10"/>
        <n v="3"/>
        <n v="7"/>
        <n v="12"/>
        <n v="6"/>
        <n v="4"/>
        <n v="13"/>
        <n v="1"/>
        <n v="2"/>
      </sharedItems>
    </cacheField>
    <cacheField name="NUEVA DEPENDENCIA ORDENADORA" numFmtId="0">
      <sharedItems count="6">
        <s v="DIRECCIÓN DE GESTIÓN CATASTRAL"/>
        <s v="DIRECCIÓN DE GESTIÓN DE INFORMACIÓN GEOGRÁFICA"/>
        <s v="DIRECCIÓN DE INVESTIGACIÓN Y PROSPECTIVA"/>
        <s v="DIRECCIÓN DE TECNOLOGÍAS DE LA INFORMACIÓN Y COMUNICACIONES"/>
        <s v="DIRECCIÓN GENERAL"/>
        <s v="SECRETARIA GENERAL"/>
      </sharedItems>
    </cacheField>
    <cacheField name="DEPENDENCIA DESTINO" numFmtId="0">
      <sharedItems containsBlank="1" count="21">
        <s v="DIRECCIÓN DE GESTIÓN CATASTRAL"/>
        <s v="SUBDIRECCIÓN DE AGROLOGÍA"/>
        <s v="SUBDIRECCIÓN DE GEOGRAFÍA"/>
        <s v="OBSERVATORIO INMOBILIARIO CATASTRAL"/>
        <s v="DIRECCIÓN DE INVESTIGACIÓN Y PROSPECTIVA"/>
        <s v="DIRECCIÓN DE TECNOLOGÍAS DE LA INFORMACIÓN Y COMUNICACIONES"/>
        <s v="SUBDIRECCIÓN DE SISTEMAS DE INFORMACIÓN"/>
        <s v="OFICINA ASESORA DE COMUNICACIONES"/>
        <s v="OFICINA ASESORA DE PLANEACIÓN"/>
        <s v="OFICINA ASESORA JURIDICA"/>
        <s v="OFICINA DE CONTROL INTERNO"/>
        <s v="OFICINA DE CONTROL INTERNO DISCIPLINARIO"/>
        <s v="OFICINA DE RELACIÓN CON EL CIUDADANO"/>
        <s v="DIRECCIÓN GENERAL"/>
        <s v="SECRETARIA GENERAL"/>
        <s v="SUBDIRECCIÓN ADMINISTRATIVA Y FINANCIERA"/>
        <s v="SUBDIRECCIÓN DE TALENTO HUMANO"/>
        <m u="1"/>
        <s v="DIRECCIÓN TERRITORIAL BOLIVAR" u="1"/>
        <s v="BANCO-MUNDIAL" u="1"/>
        <s v="CASANARE" u="1"/>
      </sharedItems>
    </cacheField>
    <cacheField name="DEPENDENCIA ORIGEN" numFmtId="0">
      <sharedItems containsBlank="1" count="7">
        <m/>
        <s v="CATASTRO"/>
        <s v="AGROLOGIA"/>
        <s v="GEOGRAFIA Y CARTOGRAFIA"/>
        <s v="CIAF"/>
        <s v="DIRECCION "/>
        <s v="SECRETARIA GENERAL"/>
      </sharedItems>
    </cacheField>
    <cacheField name="DEPENDENCIA DESTINO2" numFmtId="0">
      <sharedItems containsBlank="1" count="27">
        <m/>
        <s v="CASANARE"/>
        <s v="GESTION CONTRACTUAL"/>
        <s v="CATASTRO"/>
        <s v="CATASTRO-BANCO"/>
        <s v="AGROLOGIA"/>
        <s v="AGROLOGIA-BANCO"/>
        <s v="GEOGRAFIA Y CARTOGRAFIA"/>
        <s v="GEOGRAFIA Y CARTOGRAFIA-BANCO"/>
        <s v="CIAF"/>
        <s v="CIAF-BANCO"/>
        <s v="INFORMATICA Y TELECOMUNICACIONES"/>
        <s v="INFORMATICA Y TELECOMUNICACIONES - BANCO "/>
        <s v="DIFUSION Y MERCADEO"/>
        <s v="PLANEACION"/>
        <s v="PLANEACION - BANCO "/>
        <s v="JURIDICA"/>
        <s v="CONTROL INTERNO"/>
        <s v="CONTROL DISCIPLINARIO"/>
        <s v="PQRD Y ATENCION AL CIUDADANO"/>
        <s v="DESPACHO"/>
        <s v="SERVICIOS ADMINISTRATIVOS"/>
        <s v="SECRETARIA GENERAL"/>
        <s v="GESTION DOCUMENTAL"/>
        <s v="GESTION FINANCIERA"/>
        <s v="SECRETARIA GENERAL-BANCO"/>
        <s v="TALENTO HUMANO"/>
      </sharedItems>
    </cacheField>
    <cacheField name="CANTIDADES APROBADAS" numFmtId="0">
      <sharedItems containsSemiMixedTypes="0" containsString="0" containsNumber="1" containsInteger="1" minValue="1" maxValue="10" count="10">
        <n v="1"/>
        <n v="2"/>
        <n v="6"/>
        <n v="5"/>
        <n v="3"/>
        <n v="4"/>
        <n v="8"/>
        <n v="7"/>
        <n v="10"/>
        <n v="9"/>
      </sharedItems>
    </cacheField>
    <cacheField name="CANTIDADES COMPROMETIDAS" numFmtId="0">
      <sharedItems containsString="0" containsBlank="1" containsNumber="1" containsInteger="1" minValue="0" maxValue="10" count="11">
        <n v="0"/>
        <n v="2"/>
        <n v="1"/>
        <n v="5"/>
        <n v="3"/>
        <n v="4"/>
        <n v="7"/>
        <n v="6"/>
        <n v="8"/>
        <n v="10"/>
        <m/>
      </sharedItems>
    </cacheField>
    <cacheField name="CANTIDADES _x000a_PENDIENTES" numFmtId="0">
      <sharedItems containsSemiMixedTypes="0" containsString="0" containsNumber="1" containsInteger="1" minValue="0" maxValue="9" count="7">
        <n v="1"/>
        <n v="0"/>
        <n v="3"/>
        <n v="2"/>
        <n v="8"/>
        <n v="4"/>
        <n v="9"/>
      </sharedItems>
    </cacheField>
    <cacheField name="FECHA DEL PAA" numFmtId="14">
      <sharedItems containsSemiMixedTypes="0" containsNonDate="0" containsDate="1" containsString="0" minDate="2021-01-07T00:00:00" maxDate="2021-08-27T00:00:00" count="25">
        <d v="2021-08-12T00:00:00"/>
        <d v="2021-04-26T00:00:00"/>
        <d v="2021-03-04T00:00:00"/>
        <d v="2021-04-14T00:00:00"/>
        <d v="2021-05-11T00:00:00"/>
        <d v="2021-03-24T00:00:00"/>
        <d v="2021-06-11T00:00:00"/>
        <d v="2021-08-26T00:00:00"/>
        <d v="2021-01-20T00:00:00"/>
        <d v="2021-01-07T00:00:00"/>
        <d v="2021-05-31T00:00:00"/>
        <d v="2021-02-03T00:00:00"/>
        <d v="2021-03-11T00:00:00"/>
        <d v="2021-03-05T00:00:00"/>
        <d v="2021-02-11T00:00:00"/>
        <d v="2021-07-06T00:00:00"/>
        <d v="2021-04-12T00:00:00"/>
        <d v="2021-07-02T00:00:00"/>
        <d v="2021-05-25T00:00:00"/>
        <d v="2021-06-17T00:00:00"/>
        <d v="2021-08-20T00:00:00"/>
        <d v="2021-06-23T00:00:00"/>
        <d v="2021-05-14T00:00:00"/>
        <d v="2021-04-20T00:00:00"/>
        <d v="2021-05-06T00:00:00"/>
      </sharedItems>
    </cacheField>
    <cacheField name="CREDITO" numFmtId="0">
      <sharedItems containsString="0" containsBlank="1" containsNumber="1" containsInteger="1" minValue="1" maxValue="1" count="2">
        <n v="1"/>
        <m/>
      </sharedItems>
    </cacheField>
    <cacheField name="VERIFICACION CODIGO" numFmtId="0">
      <sharedItems/>
    </cacheField>
    <cacheField name="TRAMITE" numFmtId="0">
      <sharedItems containsNonDate="0" containsString="0" containsBlank="1" count="1">
        <m/>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Agosto"/>
        <s v="Mayo"/>
        <s v="Marzo"/>
        <s v="Abril"/>
        <s v="Junio"/>
        <s v="Enero"/>
        <s v="Febrero"/>
        <s v="Julio"/>
        <s v="Noviembre"/>
        <s v="Octubre"/>
        <s v="Septiembre"/>
      </sharedItems>
    </cacheField>
    <cacheField name="Fecha estimada de presentación de ofertas (mes)" numFmtId="0">
      <sharedItems count="11">
        <s v="Agosto"/>
        <s v="Mayo"/>
        <s v="Marzo"/>
        <s v="Abril"/>
        <s v="Junio"/>
        <s v="Enero"/>
        <s v="Febrero"/>
        <s v="Julio"/>
        <s v="Noviembre"/>
        <s v="Octubre"/>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49">
      <sharedItems count="6">
        <s v="Licitación pública"/>
        <s v="Contratación directa"/>
        <s v="Mínima cuantía"/>
        <s v="Selección abreviada subasta inversa"/>
        <s v="Selección abreviada menor cuantía"/>
        <s v="Seléccion abreviada - acuerdo marco"/>
      </sharedItems>
    </cacheField>
    <cacheField name="FUENTE DE LOS RECURSOS" numFmtId="0">
      <sharedItems count="4">
        <s v="Recursos de crédito"/>
        <s v="Recursos propios"/>
        <s v="Presupuesto de entidad nacional"/>
        <s v="Recursos propios "/>
      </sharedItems>
    </cacheField>
    <cacheField name=" VALOR TOTAL ESTIMADO (INCLUIDO IVA)" numFmtId="175">
      <sharedItems containsSemiMixedTypes="0" containsString="0" containsNumber="1" minValue="0" maxValue="35008220003"/>
    </cacheField>
    <cacheField name=" VALOR TOTAL ESTIMADO (INCLUIDO IVA)2" numFmtId="175">
      <sharedItems containsSemiMixedTypes="0" containsString="0" containsNumber="1" minValue="0" maxValue="35008220003"/>
    </cacheField>
    <cacheField name="¿SE REQUIEREN VIGENCIAS FUTURAS?" numFmtId="0">
      <sharedItems count="4">
        <s v="SI"/>
        <s v="No"/>
        <s v=" NO"/>
        <s v="Sí"/>
      </sharedItems>
    </cacheField>
    <cacheField name="ESTADO DE SOLICITUD DE VIGENCIAS FUTURAS" numFmtId="0">
      <sharedItems count="6">
        <s v="No solicitadas"/>
        <s v="NA"/>
        <s v="N/A"/>
        <s v="Solicitadas"/>
        <s v=" NA "/>
        <s v="N.A"/>
      </sharedItems>
    </cacheField>
    <cacheField name="CANTIDAD" numFmtId="0">
      <sharedItems containsMixedTypes="1" containsNumber="1" containsInteger="1" minValue="1" maxValue="10" count="11">
        <n v="1"/>
        <n v="2"/>
        <n v="6"/>
        <n v="5"/>
        <n v="3"/>
        <n v="4"/>
        <n v="8"/>
        <n v="7"/>
        <n v="10"/>
        <n v="9"/>
        <s v=" "/>
      </sharedItems>
    </cacheField>
    <cacheField name="Tipo de Recurso" numFmtId="0">
      <sharedItems count="2">
        <s v="Inversión"/>
        <s v="Funcionamiento"/>
      </sharedItems>
    </cacheField>
    <cacheField name="Dependencia Origen2" numFmtId="0">
      <sharedItems containsBlank="1"/>
    </cacheField>
    <cacheField name="Dependencia Destino3" numFmtId="0">
      <sharedItems containsBlank="1"/>
    </cacheField>
    <cacheField name="Ubicación" numFmtId="0">
      <sharedItems containsBlank="1" count="11">
        <s v="Sede Central  "/>
        <s v="Sede Central"/>
        <s v="Dirección Territorial"/>
        <s v="Dirección Territorial Casanare"/>
        <s v="Subdirección de Catastro"/>
        <s v="Dirección Territorial Córdoba"/>
        <s v="GIT Gestión de Suelos y Aplicaciones Agrologicas"/>
        <s v="GIT Laboratorio Nacional de Suelos"/>
        <s v="GIT Modernización y Administración de la Información"/>
        <s v="Subdirección de Agrología"/>
        <m/>
      </sharedItems>
    </cacheField>
    <cacheField name="Nombre del responsable Dependendencia (Cargo)" numFmtId="0">
      <sharedItems containsBlank="1"/>
    </cacheField>
    <cacheField name="Proyecto de inversión " numFmtId="0">
      <sharedItems containsBlank="1" count="15">
        <s v="Actualización y gestión catastral Nacional"/>
        <s v="Generación de estudios de suelos, tierras y aplicaciones agrológicas como insumo para el ordenamiento integral y el manejo sostenible del territorio a nivel Nacional"/>
        <s v="GIT Gestión de Suelos y Aplicaciones Agrologicas"/>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del conocimiento y la innovación en el ámbito geográfico del territorio Nacional"/>
        <s v="Fortalecimiento de la gestión institucional del IGAC a nivel Nacional "/>
        <s v="Fortalecimiento de la gestión institucional del IGAC a nivel Nacional"/>
        <s v="Fortalecimiento de los procesos de difusión y acceso a la información geográfica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9">
        <s v="Servicio de Información Catastral"/>
        <s v=" Servicio de avalúos"/>
        <s v="Servicio de avalúos"/>
        <s v="Servicio de Información agrológica"/>
        <s v="Servicio de análisis químicos, físicos, mineralógicos y biológicos de suelos"/>
        <s v="Subdirector de Agrología "/>
        <s v="Servicio de información cartográfica actualizado"/>
        <s v="Servicio de información geodésica actualizado"/>
        <s v="Servicios de información geográfica, geodésica y cartográfica "/>
        <s v="Servicios de Información Geográfica, geodésica y cartográfica _x000a_"/>
        <s v="Documentos de estudios técnicos de deslindes y de Territorios Indígenas"/>
        <s v="Servicios de información geográfica, geodésica y cartográfica"/>
        <s v="Servicio de información geográfica, geodésica y cartográfica"/>
        <s v="Documentos de estudios técnicos sobre geografía"/>
        <s v="Servicio de información Cartográfica actualizado "/>
        <s v="Servicio de asistencia técnica para la gestión de los recursos geográficos"/>
        <s v="Servicio de Gestión del conocimiento e Innovación Geográfica"/>
        <s v="Servicios tecnológicos"/>
        <s v="Servicios de información implementados"/>
        <s v="Documentos de lineamientos técnicos"/>
        <s v="Servicio de implementación de sistemas de gestión"/>
        <s v="Documentos de planeación"/>
        <s v="N/A"/>
        <s v="Servicio de Educación informal para la gestión Administrativa"/>
        <s v="Sedes adecuadas"/>
        <s v="Sedes con reforzamiento estructural"/>
        <s v="Servicio de Gestión Documental"/>
        <s v="Sedes Mantenidas"/>
        <m/>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748"/>
    </cacheField>
    <cacheField name="PROCESO - FECHA INGRESO" numFmtId="14">
      <sharedItems containsDate="1" containsBlank="1" containsMixedTypes="1" minDate="2021-01-07T00:00:00" maxDate="2021-09-03T00:00:00"/>
    </cacheField>
    <cacheField name="HONORARIOS MENSUALES" numFmtId="0">
      <sharedItems containsBlank="1" containsMixedTypes="1" containsNumber="1" minValue="0" maxValue="7792544260.1700001"/>
    </cacheField>
    <cacheField name="PROCESO - HONORARIOS (SIN IVA)" numFmtId="0">
      <sharedItems containsMixedTypes="1" containsNumber="1" minValue="678300" maxValue="7792544260.1700001"/>
    </cacheField>
    <cacheField name="PROCESO TOTAL- VALOR INGRESO (INCLUIDO IVA)" numFmtId="4">
      <sharedItems containsMixedTypes="1" containsNumber="1" minValue="0" maxValue="7792544260.1700001"/>
    </cacheField>
    <cacheField name="VALOR" numFmtId="0">
      <sharedItems containsBlank="1" count="4">
        <e v="#N/A"/>
        <s v="OK"/>
        <s v="CORREGIR"/>
        <m/>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35475438"/>
    </cacheField>
    <cacheField name="NO. CONTRATO" numFmtId="0">
      <sharedItems containsBlank="1" containsMixedTypes="1" containsNumber="1" containsInteger="1" minValue="24154" maxValue="24834"/>
    </cacheField>
    <cacheField name="CANTIDADES COMPROMETIDAS2" numFmtId="0">
      <sharedItems containsString="0" containsBlank="1" containsNumber="1" containsInteger="1" minValue="0" maxValue="10" count="12">
        <n v="0"/>
        <n v="1"/>
        <n v="5"/>
        <n v="2"/>
        <n v="3"/>
        <n v="4"/>
        <n v="7"/>
        <n v="6"/>
        <n v="8"/>
        <n v="10"/>
        <n v="9"/>
        <m/>
      </sharedItems>
    </cacheField>
    <cacheField name="CANTIDADES NO UTILIZADOS" numFmtId="0">
      <sharedItems containsString="0" containsBlank="1" containsNumber="1" containsInteger="1" minValue="0" maxValue="9" count="9">
        <n v="1"/>
        <n v="0"/>
        <n v="3"/>
        <n v="2"/>
        <n v="5"/>
        <n v="8"/>
        <n v="4"/>
        <m/>
        <n v="9"/>
      </sharedItems>
    </cacheField>
    <cacheField name="PROCESO + ADICION - DURACIÓN ESTIMADA  (INTERVALO)" numFmtId="0">
      <sharedItems containsBlank="1" count="3">
        <m/>
        <s v="Día(s)"/>
        <s v="Mes (s)"/>
      </sharedItems>
    </cacheField>
    <cacheField name="PROCESO + ADICION - DURACIÓN ESTIMADA (NUMERO)" numFmtId="1">
      <sharedItems containsBlank="1" containsMixedTypes="1" containsNumber="1" containsInteger="1" minValue="2" maxValue="345"/>
    </cacheField>
    <cacheField name="VERIFICARDOR" numFmtId="0">
      <sharedItems containsMixedTypes="1" containsNumber="1" containsInteger="1" minValue="1" maxValue="30" count="3">
        <s v="OK"/>
        <n v="30"/>
        <n v="1"/>
      </sharedItems>
    </cacheField>
  </cacheFields>
  <extLst>
    <ext xmlns:x14="http://schemas.microsoft.com/office/spreadsheetml/2009/9/main" uri="{725AE2AE-9491-48be-B2B4-4EB974FC3084}">
      <x14:pivotCacheDefinition pivotCacheId="114284902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x v="0"/>
    <n v="4"/>
    <x v="0"/>
    <x v="0"/>
    <x v="0"/>
    <x v="0"/>
    <x v="0"/>
    <x v="0"/>
    <s v="Servicios de formación profesional en ingeniería"/>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140"/>
    <d v="2021-01-22T00:00:00"/>
    <n v="1924742"/>
    <n v="3849484"/>
    <n v="3849484"/>
    <x v="0"/>
    <s v="VALENTINA ROJAS"/>
    <n v="24338"/>
    <x v="0"/>
    <x v="0"/>
    <x v="0"/>
    <n v="210"/>
    <n v="9623710"/>
    <m/>
  </r>
  <r>
    <x v="0"/>
    <n v="22"/>
    <x v="0"/>
    <x v="0"/>
    <x v="0"/>
    <x v="0"/>
    <x v="0"/>
    <x v="0"/>
    <s v="Servicios de formación profesional en ingeniería"/>
    <n v="86101610"/>
    <s v="Prestación de servicios personales para realizar la preparación y manejo de muestras de suelos, aguas, compost y tejido vegetal en el GIT Laboratorio Nacional de Suelos. "/>
    <x v="0"/>
    <x v="0"/>
    <n v="7"/>
    <x v="0"/>
    <x v="0"/>
    <x v="0"/>
    <n v="16296816"/>
    <n v="16296816"/>
    <x v="0"/>
    <x v="0"/>
    <x v="0"/>
    <x v="0"/>
    <x v="0"/>
    <s v="Subdirección de Agrología"/>
    <x v="1"/>
    <s v="Subdirector de Agrología "/>
    <x v="0"/>
    <x v="1"/>
    <s v="Análisis físicos, químicos, biológicos y mineralógicos de suelos"/>
    <s v="Pruebas químicas, físicas, mineralógicas y biológicas de suelos realizadas"/>
    <n v="132"/>
    <d v="2021-01-22T00:00:00"/>
    <n v="2037102"/>
    <n v="14259714"/>
    <n v="14259714"/>
    <x v="0"/>
    <s v="JUAN FELIPE RUEDA CALDERON"/>
    <n v="24349"/>
    <x v="0"/>
    <x v="0"/>
    <x v="0"/>
    <n v="210"/>
    <n v="2037102"/>
    <m/>
  </r>
  <r>
    <x v="0"/>
    <n v="14"/>
    <x v="0"/>
    <x v="0"/>
    <x v="1"/>
    <x v="1"/>
    <x v="0"/>
    <x v="0"/>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831480"/>
    <n v="67640720"/>
    <n v="67640720"/>
    <x v="0"/>
    <s v="_x000a_MARIA ELENA REBOLLO_x000a_WILMER  GUZMAN MARTINEZ"/>
    <s v="24368_x000a_24499"/>
    <x v="1"/>
    <x v="0"/>
    <x v="0"/>
    <n v="210"/>
    <n v="0"/>
    <m/>
  </r>
  <r>
    <x v="0"/>
    <n v="17"/>
    <x v="0"/>
    <x v="0"/>
    <x v="0"/>
    <x v="0"/>
    <x v="0"/>
    <x v="0"/>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831480"/>
    <n v="33820360"/>
    <n v="33820360"/>
    <x v="0"/>
    <s v="WVEIMAR SAMACA TORRES"/>
    <n v="24472"/>
    <x v="0"/>
    <x v="0"/>
    <x v="0"/>
    <n v="210"/>
    <n v="0"/>
    <m/>
  </r>
  <r>
    <x v="0"/>
    <n v="10"/>
    <x v="0"/>
    <x v="0"/>
    <x v="2"/>
    <x v="2"/>
    <x v="0"/>
    <x v="0"/>
    <s v="Servicios de formación profesional en ingeniería"/>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2"/>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39342"/>
    <n v="144876970"/>
    <n v="144876970"/>
    <x v="0"/>
    <s v="WALTER HERRERA  _x000a_RICARDO VALBUENA _x000a_ANDRÉS FELIPE PICÓN _x000a_ADELINA MONTEALEGRE _x000a_JUAN MEDINA AVELLANEDA _x000a_"/>
    <s v="24345_x000a_24457_x000a_24458_x000a_24540_x000a_24584"/>
    <x v="2"/>
    <x v="0"/>
    <x v="0"/>
    <n v="210"/>
    <n v="0"/>
    <m/>
  </r>
  <r>
    <x v="0"/>
    <n v="15"/>
    <x v="0"/>
    <x v="0"/>
    <x v="0"/>
    <x v="0"/>
    <x v="0"/>
    <x v="0"/>
    <s v="Servicios de formación profesional en ingeniería"/>
    <n v="86101610"/>
    <s v="Prestación de servicios profesionales para asignación, elaboración y consolidación de información fotogramétrica de los diferentes proyectos que adelante la subdirección de Agrología."/>
    <x v="0"/>
    <x v="0"/>
    <n v="7"/>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39342"/>
    <n v="28975394"/>
    <n v="28975394"/>
    <x v="0"/>
    <s v="ZULY YESENIA OLAYA ACOSTA"/>
    <n v="24467"/>
    <x v="0"/>
    <x v="0"/>
    <x v="0"/>
    <n v="210"/>
    <n v="0"/>
    <m/>
  </r>
  <r>
    <x v="0"/>
    <n v="12"/>
    <x v="0"/>
    <x v="0"/>
    <x v="0"/>
    <x v="0"/>
    <x v="0"/>
    <x v="0"/>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831480"/>
    <n v="33820360"/>
    <n v="33820360"/>
    <x v="0"/>
    <s v="JENNIFER LORENA TÉLLEZ"/>
    <n v="24344"/>
    <x v="0"/>
    <x v="0"/>
    <x v="0"/>
    <n v="210"/>
    <n v="0"/>
    <m/>
  </r>
  <r>
    <x v="0"/>
    <n v="16"/>
    <x v="0"/>
    <x v="0"/>
    <x v="0"/>
    <x v="0"/>
    <x v="0"/>
    <x v="1"/>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39342"/>
    <n v="28975394"/>
    <n v="28975394"/>
    <x v="0"/>
    <s v="KATHERINE GÓMEZ RODRIGUEZ"/>
    <n v="24550"/>
    <x v="0"/>
    <x v="0"/>
    <x v="0"/>
    <n v="210"/>
    <n v="0"/>
    <m/>
  </r>
  <r>
    <x v="0"/>
    <n v="13"/>
    <x v="0"/>
    <x v="0"/>
    <x v="1"/>
    <x v="1"/>
    <x v="0"/>
    <x v="0"/>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39342"/>
    <n v="57950788"/>
    <n v="57950788"/>
    <x v="0"/>
    <s v="DIANA PATRICIA MERA GARZON _x000a_ LIZBETH GONZÁLEZ"/>
    <s v="24343_x000a_24456"/>
    <x v="1"/>
    <x v="0"/>
    <x v="0"/>
    <n v="210"/>
    <n v="0"/>
    <m/>
  </r>
  <r>
    <x v="0"/>
    <n v="11"/>
    <x v="0"/>
    <x v="0"/>
    <x v="1"/>
    <x v="1"/>
    <x v="0"/>
    <x v="0"/>
    <s v="Servicios de formación profesional en ingeniería"/>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93673"/>
    <n v="36311422"/>
    <n v="36311422"/>
    <x v="0"/>
    <s v="YONATAN HERRERA _x000a_ HERNAN GUILLERMO BENITEZ"/>
    <s v="24476_x000a_24585"/>
    <x v="1"/>
    <x v="0"/>
    <x v="0"/>
    <n v="210"/>
    <n v="0"/>
    <m/>
  </r>
  <r>
    <x v="0"/>
    <n v="24"/>
    <x v="0"/>
    <x v="0"/>
    <x v="0"/>
    <x v="0"/>
    <x v="0"/>
    <x v="0"/>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0"/>
    <x v="0"/>
    <x v="0"/>
    <s v="Subdirección de Agrología"/>
    <x v="1"/>
    <s v="Subdirector de Agrología "/>
    <x v="0"/>
    <x v="1"/>
    <s v="Análisis físicos, químicos, biológicos y mineralógicos de suelos"/>
    <s v="Pruebas químicas, físicas, mineralógicas y biológicas de suelos realizadas"/>
    <n v="139"/>
    <d v="2021-01-22T00:00:00"/>
    <n v="4831480"/>
    <n v="33820360"/>
    <n v="33820360"/>
    <x v="0"/>
    <s v="ELSA MATILDE GONZÁLEZ"/>
    <n v="24337"/>
    <x v="0"/>
    <x v="0"/>
    <x v="0"/>
    <n v="210"/>
    <n v="0"/>
    <m/>
  </r>
  <r>
    <x v="0"/>
    <n v="18"/>
    <x v="0"/>
    <x v="0"/>
    <x v="1"/>
    <x v="1"/>
    <x v="0"/>
    <x v="0"/>
    <s v="Servicios de formación profesional en ingeniería"/>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1"/>
    <x v="0"/>
    <x v="0"/>
    <s v="Subdirección de Agrología"/>
    <x v="1"/>
    <s v="Subdirector de Agrología "/>
    <x v="0"/>
    <x v="1"/>
    <s v="Análisis físicos, químicos, biológicos y mineralógicos de suelos"/>
    <s v="Pruebas químicas, físicas, mineralógicas y biológicas de suelos realizadas"/>
    <n v="106"/>
    <d v="2021-01-22T00:00:00"/>
    <n v="3033720"/>
    <n v="42472080"/>
    <n v="42472080"/>
    <x v="0"/>
    <s v="GREGORY STEVEN PUENTES GONZALEZ _x000a_ JUAN GÓMEZ GÓMEZ"/>
    <s v="24298_x000a_24301"/>
    <x v="1"/>
    <x v="0"/>
    <x v="0"/>
    <n v="210"/>
    <n v="0"/>
    <m/>
  </r>
  <r>
    <x v="0"/>
    <n v="19"/>
    <x v="0"/>
    <x v="0"/>
    <x v="3"/>
    <x v="3"/>
    <x v="0"/>
    <x v="0"/>
    <s v="Servicios de formación profesional en ingeniería"/>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1"/>
    <s v="Subdirector de Agrología "/>
    <x v="0"/>
    <x v="1"/>
    <s v="Análisis físicos, químicos, biológicos y mineralógicos de suelos"/>
    <s v="Pruebas químicas, físicas, mineralógicas y biológicas de suelos realizadas"/>
    <n v="118"/>
    <d v="2021-01-22T00:00:00"/>
    <n v="2593673"/>
    <n v="54467133"/>
    <n v="54467133"/>
    <x v="0"/>
    <s v="DAVID LEONARDO CACERES_x000a_ANGELICA MARIA  SANCHEZ  ORDOÑEZ  _x000a_MARY  LESVIA  ARDILA  QUINTANA"/>
    <s v="24317_x000a_24318_x000a_24319"/>
    <x v="3"/>
    <x v="0"/>
    <x v="0"/>
    <n v="3"/>
    <n v="0"/>
    <m/>
  </r>
  <r>
    <x v="0"/>
    <n v="21"/>
    <x v="0"/>
    <x v="0"/>
    <x v="0"/>
    <x v="0"/>
    <x v="0"/>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0"/>
    <x v="0"/>
    <x v="0"/>
    <s v="Subdirección de Agrología"/>
    <x v="1"/>
    <s v="Subdirector de Agrología "/>
    <x v="0"/>
    <x v="1"/>
    <s v="Análisis físicos, químicos, biológicos y mineralógicos de suelos"/>
    <s v="Pruebas químicas, físicas, mineralógicas y biológicas de suelos realizadas"/>
    <n v="137"/>
    <d v="2021-01-22T00:00:00"/>
    <n v="4139342"/>
    <n v="28975394"/>
    <n v="28975394"/>
    <x v="0"/>
    <s v="VLADIMIR PAEZ FONSECA"/>
    <n v="24336"/>
    <x v="0"/>
    <x v="0"/>
    <x v="0"/>
    <n v="210"/>
    <n v="0"/>
    <m/>
  </r>
  <r>
    <x v="0"/>
    <n v="23"/>
    <x v="0"/>
    <x v="0"/>
    <x v="0"/>
    <x v="0"/>
    <x v="0"/>
    <x v="0"/>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135"/>
    <d v="2021-01-22T00:00:00"/>
    <n v="2593673"/>
    <n v="18155711"/>
    <n v="18155711"/>
    <x v="0"/>
    <s v="JOHN JAIRO YATE ALAPE"/>
    <n v="24350"/>
    <x v="0"/>
    <x v="0"/>
    <x v="0"/>
    <n v="210"/>
    <n v="0"/>
    <m/>
  </r>
  <r>
    <x v="0"/>
    <n v="25"/>
    <x v="0"/>
    <x v="0"/>
    <x v="1"/>
    <x v="1"/>
    <x v="0"/>
    <x v="0"/>
    <s v="Servicios de formación profesional en ingeniería"/>
    <n v="86101610"/>
    <s v="Prestación de servicios personales para realizar el lavado y alistamiento de la instrumentación requerida para la ejecución de análisis en el GIT Laboratorio Nacional de Suelos."/>
    <x v="0"/>
    <x v="0"/>
    <n v="7"/>
    <x v="0"/>
    <x v="0"/>
    <x v="0"/>
    <n v="28519428"/>
    <n v="28519428"/>
    <x v="0"/>
    <x v="0"/>
    <x v="1"/>
    <x v="0"/>
    <x v="0"/>
    <s v="Subdirección de Agrología"/>
    <x v="1"/>
    <s v="Subdirector de Agrología "/>
    <x v="0"/>
    <x v="1"/>
    <s v="Análisis físicos, químicos, biológicos y mineralógicos de suelos"/>
    <s v="Pruebas químicas, físicas, mineralógicas y biológicas de suelos realizadas"/>
    <n v="129"/>
    <d v="2021-01-22T00:00:00"/>
    <n v="2037102"/>
    <n v="28519428"/>
    <n v="28519428"/>
    <x v="0"/>
    <s v=" GLADYS VELANDIA  _x000a_ANA JAZMÍN OTALORA RODRÍGUEZ"/>
    <s v="24353_x000a_24354"/>
    <x v="1"/>
    <x v="0"/>
    <x v="0"/>
    <n v="210"/>
    <n v="0"/>
    <m/>
  </r>
  <r>
    <x v="0"/>
    <n v="20"/>
    <x v="0"/>
    <x v="0"/>
    <x v="0"/>
    <x v="0"/>
    <x v="0"/>
    <x v="0"/>
    <s v="Servicios de formación profesional en ingeniería"/>
    <n v="86101610"/>
    <s v="Prestación de servicios personales para implementar y ejecutar las actividades de control ambiental bajo la Norma ISO 14001 y manejo de residuos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204"/>
    <d v="2021-01-22T00:00:00"/>
    <n v="2593673"/>
    <n v="18155711"/>
    <n v="18155711"/>
    <x v="0"/>
    <s v="SERGIO ANDRÉS ARENAS ENMOGA"/>
    <n v="24392"/>
    <x v="0"/>
    <x v="0"/>
    <x v="1"/>
    <n v="7"/>
    <n v="0"/>
    <m/>
  </r>
  <r>
    <x v="0"/>
    <n v="9"/>
    <x v="0"/>
    <x v="0"/>
    <x v="4"/>
    <x v="4"/>
    <x v="0"/>
    <x v="0"/>
    <s v="Servicios de formación profesional en ingeniería"/>
    <n v="86101610"/>
    <s v="Prestación de servicios profesionales para realizar el levantamiento de suelos  y capacidad de uso de las tierras en los proyectos que adelanta la Subdirección de Agrología"/>
    <x v="0"/>
    <x v="0"/>
    <n v="7"/>
    <x v="0"/>
    <x v="0"/>
    <x v="0"/>
    <n v="202827758"/>
    <n v="202827758"/>
    <x v="0"/>
    <x v="0"/>
    <x v="4"/>
    <x v="0"/>
    <x v="0"/>
    <s v="Subdirección de Agrología"/>
    <x v="0"/>
    <s v="Subdirector de Agrología "/>
    <x v="0"/>
    <x v="0"/>
    <s v="Estudio de suelos como insumo para el ordenamiento integral del territorio."/>
    <s v="Sistema de información agrologica actualizado"/>
    <n v="107"/>
    <d v="2021-01-22T00:00:00"/>
    <n v="4139342"/>
    <n v="202827758"/>
    <n v="202827758"/>
    <x v="0"/>
    <s v="BEATRIZ OLARTE ALCANTAR_x000a_PATRCIA ROZO RODRIGUEZ_x000a_LORENA PATRICIA SALAMANCA GONZALEZ_x000a_REINALDO RIOS PUENTES_x000a_DIEGO LEONARDO CORTES DELGADILLO_x000a_EDWIN BENAVIDES RODRIGUEZ_x000a_CLAUDIA MARCELA PRORRAS VANEGAS"/>
    <s v="24320_x000a_24325_x000a_24326_x000a_24327_x000a_24328_x000a_24329_x000a_24330"/>
    <x v="4"/>
    <x v="0"/>
    <x v="0"/>
    <n v="210"/>
    <n v="0"/>
    <m/>
  </r>
  <r>
    <x v="0"/>
    <n v="7"/>
    <x v="0"/>
    <x v="0"/>
    <x v="0"/>
    <x v="0"/>
    <x v="0"/>
    <x v="0"/>
    <s v="Servicios de formación profesional en ingeniería"/>
    <n v="86101610"/>
    <s v="Prestación de servicios profesionales para realizar el control de calidad de la interacción de la información de los levantamientos de suelos y aplicaciones agrologicas a nivel nacional"/>
    <x v="0"/>
    <x v="0"/>
    <n v="7"/>
    <x v="0"/>
    <x v="0"/>
    <x v="0"/>
    <n v="33820360"/>
    <n v="33820360"/>
    <x v="0"/>
    <x v="0"/>
    <x v="0"/>
    <x v="0"/>
    <x v="0"/>
    <s v="Subdirección de Agrología"/>
    <x v="0"/>
    <s v="Subdirector de Agrología "/>
    <x v="0"/>
    <x v="0"/>
    <s v="Estudio de suelos como insumo para el ordenamiento integral del territorio."/>
    <s v="Sistema de información agrologica actualizado"/>
    <n v="258"/>
    <d v="2021-01-22T00:00:00"/>
    <n v="4831480"/>
    <n v="33820360"/>
    <n v="33820360"/>
    <x v="0"/>
    <s v="JULIANA YAMILE CUY TORRES"/>
    <n v="24434"/>
    <x v="0"/>
    <x v="0"/>
    <x v="0"/>
    <n v="210"/>
    <n v="0"/>
    <m/>
  </r>
  <r>
    <x v="0"/>
    <n v="5"/>
    <x v="0"/>
    <x v="0"/>
    <x v="0"/>
    <x v="0"/>
    <x v="0"/>
    <x v="0"/>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0"/>
    <x v="0"/>
    <x v="0"/>
    <s v="Subdirección de Agrología"/>
    <x v="0"/>
    <s v="Subdirector de Agrología "/>
    <x v="0"/>
    <x v="0"/>
    <s v="Estudio de suelos como insumo para el ordenamiento integral del territorio."/>
    <s v="Sistema de información agrologica actualizado"/>
    <n v="258"/>
    <d v="2021-01-22T00:00:00"/>
    <n v="4139342"/>
    <n v="28975394"/>
    <n v="28975394"/>
    <x v="0"/>
    <s v="JOHANNA KATERINE CORDERO CASALLAS"/>
    <n v="24434"/>
    <x v="0"/>
    <x v="0"/>
    <x v="0"/>
    <n v="210"/>
    <n v="0"/>
    <m/>
  </r>
  <r>
    <x v="0"/>
    <n v="2"/>
    <x v="0"/>
    <x v="0"/>
    <x v="0"/>
    <x v="0"/>
    <x v="0"/>
    <x v="0"/>
    <s v="Servicios de formación profesional en ingeniería"/>
    <n v="86101610"/>
    <s v="Prestación de servicios profesionales para realizar actividades de apoyo a los procesos administrativos que adelanta la Subdirección de Agrología"/>
    <x v="0"/>
    <x v="0"/>
    <n v="7"/>
    <x v="0"/>
    <x v="0"/>
    <x v="0"/>
    <n v="21236040"/>
    <n v="21236040"/>
    <x v="0"/>
    <x v="0"/>
    <x v="0"/>
    <x v="0"/>
    <x v="0"/>
    <s v="Subdirección de Agrología"/>
    <x v="0"/>
    <s v="Subdirector de Agrología "/>
    <x v="0"/>
    <x v="0"/>
    <s v="Estudio de suelos como insumo para el ordenamiento integral del territorio."/>
    <s v="Sistema de información agrologica actualizado"/>
    <n v="114"/>
    <d v="2021-01-22T00:00:00"/>
    <n v="3033720"/>
    <n v="21236040"/>
    <n v="21236040"/>
    <x v="0"/>
    <s v="VIVIANA ANDREA RUEDA CALDERÓN"/>
    <n v="24308"/>
    <x v="0"/>
    <x v="0"/>
    <x v="0"/>
    <n v="210"/>
    <n v="0"/>
    <m/>
  </r>
  <r>
    <x v="0"/>
    <n v="3"/>
    <x v="0"/>
    <x v="0"/>
    <x v="0"/>
    <x v="0"/>
    <x v="0"/>
    <x v="0"/>
    <s v="Servicios de formación profesional en ingeniería"/>
    <n v="86101610"/>
    <s v="Prestación de servicios personales para realizar la digitación y consolidación de la información agrológica, acorde con los estándares de control de calidad de la entidad."/>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226"/>
    <d v="2021-01-22T00:00:00"/>
    <n v="1924742"/>
    <n v="13473194"/>
    <n v="13473194"/>
    <x v="0"/>
    <s v="MARÍA PAULA ROJAS"/>
    <n v="24420"/>
    <x v="0"/>
    <x v="0"/>
    <x v="0"/>
    <n v="210"/>
    <n v="0"/>
    <m/>
  </r>
  <r>
    <x v="0"/>
    <n v="6"/>
    <x v="0"/>
    <x v="0"/>
    <x v="0"/>
    <x v="0"/>
    <x v="0"/>
    <x v="0"/>
    <s v="Servicios de formación profesional en ingeniería"/>
    <n v="86101610"/>
    <s v="Prestación de servicios para el manejo de la información que genere la subdirección de agrología en el desarrollo de sus proyectos."/>
    <x v="0"/>
    <x v="0"/>
    <n v="7"/>
    <x v="0"/>
    <x v="0"/>
    <x v="0"/>
    <n v="18155711"/>
    <n v="18155711"/>
    <x v="0"/>
    <x v="0"/>
    <x v="0"/>
    <x v="0"/>
    <x v="0"/>
    <s v="Subdirección de Agrología"/>
    <x v="0"/>
    <s v="Subdirector de Agrología "/>
    <x v="0"/>
    <x v="0"/>
    <s v="Estudio de suelos como insumo para el ordenamiento integral del territorio."/>
    <s v="Sistema de información agrologica actualizado"/>
    <n v="119"/>
    <d v="2021-01-22T00:00:00"/>
    <n v="2593673"/>
    <n v="18155711"/>
    <n v="18155711"/>
    <x v="0"/>
    <s v="ANDREA PILAR SINTURA HUERTA"/>
    <n v="24309"/>
    <x v="0"/>
    <x v="0"/>
    <x v="0"/>
    <n v="210"/>
    <n v="0"/>
    <m/>
  </r>
  <r>
    <x v="0"/>
    <n v="1"/>
    <x v="0"/>
    <x v="0"/>
    <x v="0"/>
    <x v="0"/>
    <x v="0"/>
    <x v="0"/>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0"/>
    <x v="0"/>
    <x v="0"/>
    <s v="Subdirección de Agrología"/>
    <x v="0"/>
    <s v="Subdirector de Agrología "/>
    <x v="0"/>
    <x v="0"/>
    <s v="Estudio de suelos como insumo para el ordenamiento integral del territorio."/>
    <s v="Sistema de información agrologica actualizado"/>
    <n v="105"/>
    <d v="2021-01-22T00:00:00"/>
    <n v="7330366"/>
    <n v="51312562"/>
    <n v="51312562"/>
    <x v="0"/>
    <s v="ADRIANA CAROLINA RIVADENEIRA PISCIOTTI"/>
    <n v="24307"/>
    <x v="0"/>
    <x v="0"/>
    <x v="0"/>
    <n v="210"/>
    <n v="0"/>
    <m/>
  </r>
  <r>
    <x v="0"/>
    <m/>
    <x v="0"/>
    <x v="0"/>
    <x v="0"/>
    <x v="5"/>
    <x v="1"/>
    <x v="0"/>
    <s v="Servicio de ingeniería y diseño para sistemas de control de procesos"/>
    <n v="81102702"/>
    <s v="Prestación de servicios para la realización de la auditoria de acreditación bajo la norma  ISO/IEC 17025:2017."/>
    <x v="2"/>
    <x v="2"/>
    <n v="3"/>
    <x v="0"/>
    <x v="0"/>
    <x v="0"/>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26"/>
    <x v="0"/>
    <x v="0"/>
    <x v="0"/>
    <x v="0"/>
    <x v="0"/>
    <x v="2"/>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0"/>
    <n v="21446236"/>
    <n v="21446236"/>
    <x v="0"/>
    <x v="0"/>
    <x v="0"/>
    <x v="0"/>
    <x v="0"/>
    <s v="Subdirección de Agrología"/>
    <x v="3"/>
    <s v="Subdriector de Agrología"/>
    <x v="0"/>
    <x v="0"/>
    <s v="Estudio de suelos como insumo para el ordenamiento integral del territorio."/>
    <s v="Sistema de información agrologica actualizado"/>
    <n v="151"/>
    <d v="2021-02-01T00:00:00"/>
    <n v="3063748"/>
    <n v="21446236"/>
    <n v="21446236"/>
    <x v="0"/>
    <s v="GUERTHY ADRIANA MORENO SÁNCHEZ"/>
    <n v="24431"/>
    <x v="0"/>
    <x v="0"/>
    <x v="0"/>
    <n v="210"/>
    <n v="0"/>
    <m/>
  </r>
  <r>
    <x v="0"/>
    <n v="8"/>
    <x v="0"/>
    <x v="0"/>
    <x v="3"/>
    <x v="3"/>
    <x v="0"/>
    <x v="2"/>
    <s v="Servicios de formación profesional en ingeniería"/>
    <n v="86101610"/>
    <s v="Prestación de servicios profesionales para realizar el levantamientos del suelo y diligenciamiento  de la base de datos de observaciones de suelos de los proyectos de la Subdirección de Agrología"/>
    <x v="3"/>
    <x v="3"/>
    <n v="7"/>
    <x v="0"/>
    <x v="0"/>
    <x v="0"/>
    <n v="63708120"/>
    <n v="63708120"/>
    <x v="0"/>
    <x v="0"/>
    <x v="3"/>
    <x v="0"/>
    <x v="0"/>
    <s v="Subdirección de Agrología"/>
    <x v="3"/>
    <s v="Subdriector de Agrología"/>
    <x v="0"/>
    <x v="0"/>
    <s v="Estudio de suelos como insumo para el cumplimiento de los acuerdos de paz"/>
    <s v="Sistema de información agrologica actualizado"/>
    <n v="126"/>
    <d v="2021-02-18T00:00:00"/>
    <n v="3033256"/>
    <n v="63698376"/>
    <n v="63698376"/>
    <x v="0"/>
    <s v="SANDRA JULIANA DIAZ WAGNER_x000a_TITO LEONARDO FANDIÑO _x000a_LEYDER ECHEVERRY "/>
    <s v="24480_x000a_24578_x000a_24579"/>
    <x v="3"/>
    <x v="0"/>
    <x v="0"/>
    <n v="210"/>
    <n v="9744"/>
    <m/>
  </r>
  <r>
    <x v="1"/>
    <n v="61"/>
    <x v="1"/>
    <x v="1"/>
    <x v="0"/>
    <x v="0"/>
    <x v="0"/>
    <x v="3"/>
    <s v="Servicios secretariales o de administración de oficinas  "/>
    <n v="80161501"/>
    <s v="Prestación de servicios personales para adelantar actividades de reconocimiento predial urbano y rural, en atención a los requerimientos administrativos y judiciales del proceso de restitución de tierras en la dirección territorial casanare."/>
    <x v="4"/>
    <x v="4"/>
    <n v="240"/>
    <x v="1"/>
    <x v="0"/>
    <x v="0"/>
    <n v="22660000"/>
    <n v="22660000"/>
    <x v="0"/>
    <x v="0"/>
    <x v="0"/>
    <x v="0"/>
    <x v="1"/>
    <s v="DT Casanare"/>
    <x v="4"/>
    <s v="HERMES SALCEDO RODRIGUEZ"/>
    <x v="1"/>
    <x v="2"/>
    <s v="Atender las solicitudes en materia de Política de Restitución de Tierras y Ley de Víctimas"/>
    <s v="Solicitudes Atendidas"/>
    <m/>
    <d v="2021-04-22T00:00:00"/>
    <n v="2832500"/>
    <n v="14162500"/>
    <n v="14162500"/>
    <x v="0"/>
    <s v="LUISA FERNANDA LONDOÑO ORTIZ"/>
    <m/>
    <x v="0"/>
    <x v="0"/>
    <x v="0"/>
    <n v="150"/>
    <n v="8497500"/>
    <m/>
  </r>
  <r>
    <x v="1"/>
    <n v="53"/>
    <x v="1"/>
    <x v="1"/>
    <x v="0"/>
    <x v="0"/>
    <x v="0"/>
    <x v="4"/>
    <s v="Servicios secretariales o de administración de oficinas  "/>
    <n v="80161501"/>
    <s v="Prestación de servicios de apoyo a la gestión en ventanilla para atencion al usuario presencial y virtual en los procesos catastrales de la dirección territorial casanare"/>
    <x v="1"/>
    <x v="1"/>
    <n v="6"/>
    <x v="0"/>
    <x v="0"/>
    <x v="0"/>
    <n v="12589290"/>
    <n v="12589290"/>
    <x v="0"/>
    <x v="0"/>
    <x v="0"/>
    <x v="0"/>
    <x v="1"/>
    <s v="DT Casanare"/>
    <x v="4"/>
    <s v="HERMES SALCEDO RODRIGUEZ"/>
    <x v="1"/>
    <x v="2"/>
    <s v="Ejecutar procesos de conservación catastral a nivel nacional"/>
    <s v="Mutaciones realizadas"/>
    <n v="508"/>
    <d v="2021-03-30T00:00:00"/>
    <m/>
    <n v="12589290"/>
    <n v="12589290"/>
    <x v="0"/>
    <s v="JOSE LEONIDAS VEGA PEREZ_x000a_"/>
    <n v="24641"/>
    <x v="0"/>
    <x v="0"/>
    <x v="0"/>
    <n v="180"/>
    <n v="0"/>
    <m/>
  </r>
  <r>
    <x v="1"/>
    <n v="52"/>
    <x v="1"/>
    <x v="1"/>
    <x v="0"/>
    <x v="0"/>
    <x v="0"/>
    <x v="4"/>
    <s v="Servicios secretariales o de administración de oficinas  "/>
    <n v="80161501"/>
    <s v="Prestación de servicios de apoyo a la gestión desarrollada en procesos catastrales de la dirección territorial casanare "/>
    <x v="1"/>
    <x v="1"/>
    <n v="6"/>
    <x v="0"/>
    <x v="0"/>
    <x v="0"/>
    <n v="10207458"/>
    <n v="10207458"/>
    <x v="0"/>
    <x v="0"/>
    <x v="0"/>
    <x v="0"/>
    <x v="1"/>
    <s v="DT Casanare"/>
    <x v="4"/>
    <s v="HERMES SALCEDO RODRIGUEZ"/>
    <x v="1"/>
    <x v="2"/>
    <s v="Ejecutar procesos de conservación catastral a nivel nacional"/>
    <s v="Mutaciones realizadas"/>
    <n v="513"/>
    <d v="2021-03-30T00:00:00"/>
    <m/>
    <n v="10207458"/>
    <n v="10207458"/>
    <x v="0"/>
    <s v="YULY MARICELA ROJAS PACAGUI_x000a_"/>
    <n v="24650"/>
    <x v="0"/>
    <x v="0"/>
    <x v="0"/>
    <n v="180"/>
    <n v="0"/>
    <m/>
  </r>
  <r>
    <x v="1"/>
    <n v="51"/>
    <x v="1"/>
    <x v="1"/>
    <x v="0"/>
    <x v="0"/>
    <x v="0"/>
    <x v="4"/>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0"/>
    <x v="1"/>
    <s v="DT Casanare"/>
    <x v="4"/>
    <s v="HERMES SALCEDO RODRIGUEZ"/>
    <x v="1"/>
    <x v="2"/>
    <s v="Ejecutar procesos de conservación catastral a nivel nacional"/>
    <s v="Mutaciones realizadas"/>
    <n v="512"/>
    <d v="2021-03-30T00:00:00"/>
    <m/>
    <n v="18748392"/>
    <n v="18748392"/>
    <x v="0"/>
    <s v="HONOFRE QUINTERO CABICHE"/>
    <n v="24645"/>
    <x v="0"/>
    <x v="0"/>
    <x v="0"/>
    <n v="180"/>
    <n v="0"/>
    <m/>
  </r>
  <r>
    <x v="1"/>
    <n v="62"/>
    <x v="1"/>
    <x v="1"/>
    <x v="0"/>
    <x v="0"/>
    <x v="0"/>
    <x v="3"/>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4"/>
    <x v="4"/>
    <n v="150"/>
    <x v="1"/>
    <x v="0"/>
    <x v="0"/>
    <n v="15623660"/>
    <n v="15623660"/>
    <x v="0"/>
    <x v="0"/>
    <x v="0"/>
    <x v="0"/>
    <x v="1"/>
    <s v="DT Casanare"/>
    <x v="4"/>
    <s v="HERMES SALCEDO RODRIGUEZ"/>
    <x v="1"/>
    <x v="2"/>
    <s v="Ejecutar procesos de conservación catastral a nivel nacional"/>
    <s v="Mutaciones realizadas"/>
    <n v="548"/>
    <d v="2021-04-23T00:00:00"/>
    <n v="3124732"/>
    <n v="15623660"/>
    <n v="15623660"/>
    <x v="0"/>
    <s v="LILIANA  ALFONSO CHAVITA"/>
    <n v="24692"/>
    <x v="0"/>
    <x v="0"/>
    <x v="0"/>
    <n v="150"/>
    <n v="0"/>
    <m/>
  </r>
  <r>
    <x v="1"/>
    <n v="33"/>
    <x v="1"/>
    <x v="1"/>
    <x v="0"/>
    <x v="0"/>
    <x v="0"/>
    <x v="2"/>
    <s v="Servicios secretariales o de administración de oficinas  "/>
    <n v="80161501"/>
    <s v="Prestación de servicios para la generación de productos de la información alfanumérica catastral en el marco del Proyecto de &quot;Actualización y gestión catastral Nacional&quot;"/>
    <x v="3"/>
    <x v="3"/>
    <n v="6"/>
    <x v="0"/>
    <x v="0"/>
    <x v="0"/>
    <n v="16028900"/>
    <n v="16028900"/>
    <x v="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4438"/>
    <x v="0"/>
    <x v="0"/>
    <x v="0"/>
    <n v="180"/>
    <n v="2"/>
    <m/>
  </r>
  <r>
    <x v="1"/>
    <n v="38"/>
    <x v="1"/>
    <x v="1"/>
    <x v="0"/>
    <x v="0"/>
    <x v="0"/>
    <x v="2"/>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3"/>
    <x v="3"/>
    <n v="325"/>
    <x v="1"/>
    <x v="0"/>
    <x v="0"/>
    <n v="28941066"/>
    <n v="28941066"/>
    <x v="0"/>
    <x v="0"/>
    <x v="0"/>
    <x v="0"/>
    <x v="1"/>
    <s v="Subdirección de Catastro"/>
    <x v="5"/>
    <s v="Subdirectora de Catastro"/>
    <x v="1"/>
    <x v="3"/>
    <s v="Realizar avalúos IVP"/>
    <s v="Avalúos realizados"/>
    <n v="332"/>
    <d v="2021-02-16T00:00:00"/>
    <n v="2671483"/>
    <n v="27694373.766666666"/>
    <n v="27694373.766666666"/>
    <x v="0"/>
    <s v="WILSON JAVIER NUÑEZ BARRERA"/>
    <n v="24492"/>
    <x v="0"/>
    <x v="0"/>
    <x v="0"/>
    <n v="311"/>
    <n v="1246692.2333333343"/>
    <m/>
  </r>
  <r>
    <x v="1"/>
    <n v="39"/>
    <x v="1"/>
    <x v="1"/>
    <x v="0"/>
    <x v="0"/>
    <x v="0"/>
    <x v="2"/>
    <s v="Servicios de sistemas de información geográfica (sig)"/>
    <n v="81101512"/>
    <s v="Prestación de servicios profesionales para gestionar, controlar y hacer seguimiento de la información  alfanumérica y gráfica de los procesos catastrales."/>
    <x v="3"/>
    <x v="3"/>
    <n v="6"/>
    <x v="0"/>
    <x v="0"/>
    <x v="0"/>
    <n v="29858547"/>
    <n v="29858547"/>
    <x v="0"/>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24477"/>
    <x v="0"/>
    <x v="0"/>
    <x v="0"/>
    <n v="180"/>
    <n v="3"/>
    <m/>
  </r>
  <r>
    <x v="1"/>
    <n v="36"/>
    <x v="1"/>
    <x v="1"/>
    <x v="0"/>
    <x v="0"/>
    <x v="0"/>
    <x v="2"/>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3"/>
    <x v="3"/>
    <n v="6"/>
    <x v="0"/>
    <x v="0"/>
    <x v="0"/>
    <n v="29858547"/>
    <n v="29858547"/>
    <x v="0"/>
    <x v="0"/>
    <x v="0"/>
    <x v="0"/>
    <x v="1"/>
    <s v="Subdirección de Catastro"/>
    <x v="5"/>
    <s v="Subdirectora de Catastro"/>
    <x v="1"/>
    <x v="2"/>
    <s v="Estandarizar las coberturas de información del proceso de catastro"/>
    <s v="Sistema de Información predial actualizado"/>
    <m/>
    <d v="2021-02-11T00:00:00"/>
    <n v="4976424"/>
    <n v="29858544"/>
    <n v="29858544"/>
    <x v="0"/>
    <s v="DIEGO FERNANDO GRISALES RAMIREZ"/>
    <n v="24462"/>
    <x v="0"/>
    <x v="0"/>
    <x v="0"/>
    <n v="180"/>
    <n v="3"/>
    <m/>
  </r>
  <r>
    <x v="2"/>
    <n v="1"/>
    <x v="1"/>
    <x v="1"/>
    <x v="0"/>
    <x v="0"/>
    <x v="0"/>
    <x v="4"/>
    <s v="Cintas métricas"/>
    <n v="27111801"/>
    <s v="Compra y calibración de cintas métricas (patrón) metálicas de 20 metros por un ente acreditado"/>
    <x v="1"/>
    <x v="1"/>
    <n v="1"/>
    <x v="0"/>
    <x v="1"/>
    <x v="0"/>
    <n v="40000000"/>
    <n v="40000000"/>
    <x v="0"/>
    <x v="0"/>
    <x v="0"/>
    <x v="0"/>
    <x v="1"/>
    <s v="Subdirección de Catastro"/>
    <x v="5"/>
    <s v="Subdirectora de Catastro"/>
    <x v="1"/>
    <x v="2"/>
    <s v="Ejecutar procesos de actualización catastral a nivel nacional"/>
    <s v="Predios actualizados catastralmente"/>
    <n v="448"/>
    <d v="2021-03-04T00:00:00"/>
    <n v="34130152"/>
    <n v="34130152"/>
    <n v="34130152"/>
    <x v="0"/>
    <s v="SUMINISTROS INDUSTRIALES DE COLOMBIA SOCIEDAD POR ACCIONES SIMPLIFICADA SAS"/>
    <n v="24644"/>
    <x v="0"/>
    <x v="0"/>
    <x v="0"/>
    <n v="45"/>
    <n v="5869848"/>
    <m/>
  </r>
  <r>
    <x v="1"/>
    <n v="21"/>
    <x v="1"/>
    <x v="1"/>
    <x v="0"/>
    <x v="0"/>
    <x v="0"/>
    <x v="0"/>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24264"/>
    <x v="0"/>
    <x v="0"/>
    <x v="0"/>
    <n v="330"/>
    <n v="5"/>
    <m/>
  </r>
  <r>
    <x v="1"/>
    <n v="22"/>
    <x v="1"/>
    <x v="1"/>
    <x v="0"/>
    <x v="0"/>
    <x v="0"/>
    <x v="2"/>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0"/>
    <n v="53911260"/>
    <n v="53911260"/>
    <x v="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1"/>
    <s v="ELIZABETH HERNANDEZ SANTAMARIA"/>
    <n v="24372"/>
    <x v="0"/>
    <x v="0"/>
    <x v="0"/>
    <n v="11"/>
    <n v="0"/>
    <m/>
  </r>
  <r>
    <x v="1"/>
    <n v="8"/>
    <x v="1"/>
    <x v="1"/>
    <x v="1"/>
    <x v="1"/>
    <x v="0"/>
    <x v="0"/>
    <s v="Servicios secretariales o de administración de oficinas  "/>
    <n v="80161501"/>
    <s v="Prestación de servicios para apoyar las actividades técnicas y operativas para la habilitación de gestores catastrales."/>
    <x v="0"/>
    <x v="0"/>
    <n v="11"/>
    <x v="0"/>
    <x v="0"/>
    <x v="0"/>
    <n v="58772631"/>
    <n v="58772631"/>
    <x v="0"/>
    <x v="0"/>
    <x v="1"/>
    <x v="0"/>
    <x v="1"/>
    <s v="Subdirección de Catastro"/>
    <x v="5"/>
    <s v="Subdirectora de Catastro"/>
    <x v="1"/>
    <x v="2"/>
    <s v="Implementar el modelo de habilitación de gestores catastrales a nivel nacional"/>
    <s v="Sistema de Información predial actualizado"/>
    <n v="47"/>
    <d v="2021-01-19T00:00:00"/>
    <n v="2671483"/>
    <n v="58772626"/>
    <n v="58772626"/>
    <x v="0"/>
    <s v="MAX HENRY SALAZAR GARCIA_x000a_CAMILO ALFONSO ESCOBAR GIRALDO"/>
    <s v="24212_x000a_24347_x000a_"/>
    <x v="1"/>
    <x v="0"/>
    <x v="0"/>
    <n v="330"/>
    <n v="5"/>
    <m/>
  </r>
  <r>
    <x v="1"/>
    <n v="40"/>
    <x v="1"/>
    <x v="1"/>
    <x v="1"/>
    <x v="1"/>
    <x v="0"/>
    <x v="2"/>
    <s v="Servicios secretariales o de administración de oficinas  "/>
    <n v="80161501"/>
    <s v="Prestación de servicios profesionales para actuar como auxiliares de la justicia y en la ejecución de avalúos IVP, de acuerdo a los procesos que le sean asignados."/>
    <x v="3"/>
    <x v="3"/>
    <n v="325"/>
    <x v="1"/>
    <x v="0"/>
    <x v="0"/>
    <n v="63738567"/>
    <n v="63738567"/>
    <x v="0"/>
    <x v="0"/>
    <x v="1"/>
    <x v="0"/>
    <x v="1"/>
    <s v="Subdirección de Catastro"/>
    <x v="5"/>
    <s v="Subdirectora de Catastro"/>
    <x v="1"/>
    <x v="3"/>
    <s v="Realizar avalúos IVP"/>
    <s v="Avalúos realizados"/>
    <n v="342"/>
    <d v="2021-02-16T00:00:00"/>
    <n v="2941780"/>
    <n v="60796786.666666664"/>
    <n v="60796786.666666664"/>
    <x v="0"/>
    <s v="STEFANNYE BUITRAGO MARULANDA _x000a_YEISON ALEJANDRO SÁNCHEZ GONZALEZ"/>
    <s v="24504_x000a_24507"/>
    <x v="1"/>
    <x v="0"/>
    <x v="0"/>
    <n v="310"/>
    <n v="2941780.3333333358"/>
    <m/>
  </r>
  <r>
    <x v="1"/>
    <n v="10"/>
    <x v="1"/>
    <x v="1"/>
    <x v="0"/>
    <x v="0"/>
    <x v="0"/>
    <x v="0"/>
    <s v="Servicios secretariales o de administración de oficinas  "/>
    <n v="80161501"/>
    <s v="Prestación de servicios profesionales para el desarrollo de procesos estadísticos en el marco de la gestión catastral a cargo del IGAC."/>
    <x v="0"/>
    <x v="0"/>
    <n v="11"/>
    <x v="0"/>
    <x v="0"/>
    <x v="0"/>
    <n v="164285000"/>
    <n v="164285000"/>
    <x v="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24220"/>
    <x v="0"/>
    <x v="0"/>
    <x v="0"/>
    <n v="330"/>
    <n v="0"/>
    <m/>
  </r>
  <r>
    <x v="1"/>
    <n v="12"/>
    <x v="1"/>
    <x v="1"/>
    <x v="3"/>
    <x v="3"/>
    <x v="0"/>
    <x v="2"/>
    <s v="Servicios de sistemas de información geográfica (sig)"/>
    <n v="81101512"/>
    <s v="Prestación de servicios profesionales para apoyar la gestión requerida para la habilitación de gestores catastrales."/>
    <x v="3"/>
    <x v="3"/>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6.566666663"/>
    <n v="189431389.70000011"/>
    <x v="0"/>
    <s v="LUZ ANGELA MUÑOZ LOPEZ  _x000a_RAUL RINCON PIÑEROS_x000a_YESNITH LUIDINA PEREZ AREVALO"/>
    <s v="24362_x000a_24364_x000a_24365"/>
    <x v="3"/>
    <x v="0"/>
    <x v="0"/>
    <n v="329"/>
    <n v="0"/>
    <m/>
  </r>
  <r>
    <x v="1"/>
    <n v="11"/>
    <x v="1"/>
    <x v="1"/>
    <x v="0"/>
    <x v="0"/>
    <x v="0"/>
    <x v="0"/>
    <s v="Servicios secretariales o de administración de oficinas  "/>
    <n v="80161501"/>
    <s v="Prestación de servicios profesionales para la atención, control y seguimiento a las peticiones presentadas en el área asignada."/>
    <x v="0"/>
    <x v="0"/>
    <n v="11"/>
    <x v="0"/>
    <x v="0"/>
    <x v="0"/>
    <n v="63335720"/>
    <n v="63335720"/>
    <x v="0"/>
    <x v="0"/>
    <x v="0"/>
    <x v="0"/>
    <x v="1"/>
    <s v="Subdirección de Catastro"/>
    <x v="5"/>
    <s v="Subdirectora de Catastro"/>
    <x v="1"/>
    <x v="2"/>
    <s v="Ejecutar procesos de actualización catastral a nivel nacional"/>
    <s v="Predios actualizados catastralmente"/>
    <n v="68"/>
    <d v="2021-01-20T00:00:00"/>
    <n v="5757793"/>
    <n v="63143796.566666663"/>
    <n v="63143796.566666663"/>
    <x v="0"/>
    <s v="MARTHA YANET DIAZ AYALA"/>
    <n v="24225"/>
    <x v="0"/>
    <x v="0"/>
    <x v="0"/>
    <n v="329"/>
    <n v="191923.43333333731"/>
    <m/>
  </r>
  <r>
    <x v="1"/>
    <n v="5"/>
    <x v="1"/>
    <x v="1"/>
    <x v="0"/>
    <x v="0"/>
    <x v="0"/>
    <x v="0"/>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24211"/>
    <x v="0"/>
    <x v="0"/>
    <x v="1"/>
    <n v="11"/>
    <n v="0"/>
    <m/>
  </r>
  <r>
    <x v="1"/>
    <n v="23"/>
    <x v="1"/>
    <x v="1"/>
    <x v="0"/>
    <x v="0"/>
    <x v="0"/>
    <x v="0"/>
    <s v="Servicios secretariales o de administración de oficinas  "/>
    <n v="80161501"/>
    <s v="Prestación de servicios profesionales para adelantar el control de calidad de los avalúos asignados, así como la elaboración de avalúos comerciales e IVP."/>
    <x v="0"/>
    <x v="0"/>
    <n v="11"/>
    <x v="0"/>
    <x v="0"/>
    <x v="0"/>
    <n v="83053047"/>
    <n v="83053047"/>
    <x v="0"/>
    <x v="0"/>
    <x v="0"/>
    <x v="0"/>
    <x v="1"/>
    <s v="Subdirección de Catastro"/>
    <x v="5"/>
    <s v="Subdirectora de Catastro"/>
    <x v="1"/>
    <x v="3"/>
    <s v="Realizar avalúos IVP"/>
    <s v="Avalúos realizados"/>
    <n v="110"/>
    <d v="2021-01-27T00:00:00"/>
    <n v="7550277"/>
    <n v="83053047"/>
    <n v="83053047"/>
    <x v="0"/>
    <s v="JULIO CESAR DIAZ"/>
    <n v="24255"/>
    <x v="0"/>
    <x v="0"/>
    <x v="0"/>
    <n v="330"/>
    <n v="0"/>
    <m/>
  </r>
  <r>
    <x v="1"/>
    <n v="35"/>
    <x v="1"/>
    <x v="1"/>
    <x v="1"/>
    <x v="1"/>
    <x v="0"/>
    <x v="2"/>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3"/>
    <x v="3"/>
    <n v="6"/>
    <x v="0"/>
    <x v="0"/>
    <x v="0"/>
    <n v="69093513"/>
    <n v="69093513"/>
    <x v="0"/>
    <x v="0"/>
    <x v="1"/>
    <x v="0"/>
    <x v="1"/>
    <s v="Subdirección de Catastro"/>
    <x v="5"/>
    <s v="Subdirectora de Catastro"/>
    <x v="1"/>
    <x v="2"/>
    <s v="Estandarizar las coberturas de información del proceso de catastro"/>
    <s v="Sistema de Información predial actualizado"/>
    <n v="239"/>
    <d v="2021-02-11T00:00:00"/>
    <n v="5757793"/>
    <n v="68709663.133333325"/>
    <n v="68709663.133333325"/>
    <x v="0"/>
    <s v="SONIA ELIZABETH ERASO HANRRYR_x000a_CLAUDIA ALEJANDRA BELTRAN FERNADEZ"/>
    <s v="24415_x000a_24416"/>
    <x v="1"/>
    <x v="0"/>
    <x v="0"/>
    <n v="179"/>
    <n v="383849.86666667461"/>
    <m/>
  </r>
  <r>
    <x v="1"/>
    <n v="17"/>
    <x v="1"/>
    <x v="1"/>
    <x v="0"/>
    <x v="0"/>
    <x v="0"/>
    <x v="2"/>
    <s v="Servicios secretariales o de administración de oficinas  "/>
    <n v="80161501"/>
    <s v="Prestación de servicios profesionales para la programación, control y seguimiento presupuestal y financiero del proyecto de inversión &quot;Actualización y gestión catastral Nacional&quot;"/>
    <x v="3"/>
    <x v="3"/>
    <n v="325"/>
    <x v="1"/>
    <x v="0"/>
    <x v="0"/>
    <n v="72404085"/>
    <n v="72404085"/>
    <x v="0"/>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24367"/>
    <x v="0"/>
    <x v="0"/>
    <x v="0"/>
    <n v="320"/>
    <n v="1113909"/>
    <m/>
  </r>
  <r>
    <x v="1"/>
    <n v="41"/>
    <x v="1"/>
    <x v="1"/>
    <x v="0"/>
    <x v="0"/>
    <x v="0"/>
    <x v="5"/>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3"/>
    <x v="3"/>
    <n v="325"/>
    <x v="1"/>
    <x v="0"/>
    <x v="0"/>
    <n v="81794668"/>
    <n v="81794668"/>
    <x v="0"/>
    <x v="1"/>
    <x v="0"/>
    <x v="0"/>
    <x v="1"/>
    <s v="Subdirección de Catastro"/>
    <x v="5"/>
    <s v="Subdirectora de Catastro"/>
    <x v="1"/>
    <x v="2"/>
    <s v="Ejecutar procesos de actualización catastral a nivel nacional"/>
    <s v="Predios actualizados catastralmente"/>
    <n v="350"/>
    <d v="2021-02-19T00:00:00"/>
    <n v="7550277"/>
    <n v="77516177.200000003"/>
    <n v="77516177.200000003"/>
    <x v="0"/>
    <s v="DANIEL MUÑOZ CASTRO"/>
    <n v="24506"/>
    <x v="0"/>
    <x v="0"/>
    <x v="0"/>
    <n v="308"/>
    <n v="4278490.799999997"/>
    <m/>
  </r>
  <r>
    <x v="1"/>
    <n v="30"/>
    <x v="1"/>
    <x v="1"/>
    <x v="0"/>
    <x v="0"/>
    <x v="0"/>
    <x v="2"/>
    <s v="Servicios secretariales o de administración de oficinas  "/>
    <n v="80161501"/>
    <s v="Prestación de servicios profesionales para apoyar los análisis estadísticos requeridos para los procesos de gestión catastral con enfoque multipropósito."/>
    <x v="3"/>
    <x v="3"/>
    <n v="325"/>
    <x v="1"/>
    <x v="0"/>
    <x v="0"/>
    <n v="81794668"/>
    <n v="81794668"/>
    <x v="0"/>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24398"/>
    <x v="0"/>
    <x v="0"/>
    <x v="0"/>
    <n v="320"/>
    <n v="1258380"/>
    <m/>
  </r>
  <r>
    <x v="1"/>
    <n v="14"/>
    <x v="1"/>
    <x v="1"/>
    <x v="0"/>
    <x v="0"/>
    <x v="0"/>
    <x v="2"/>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3"/>
    <x v="3"/>
    <n v="325"/>
    <x v="1"/>
    <x v="0"/>
    <x v="0"/>
    <n v="81794668"/>
    <n v="81794668"/>
    <x v="0"/>
    <x v="0"/>
    <x v="0"/>
    <x v="0"/>
    <x v="1"/>
    <s v="Subdirección de Catastro"/>
    <x v="5"/>
    <s v="Subdirectora de Catastro"/>
    <x v="1"/>
    <x v="2"/>
    <s v="Ejecutar procesos de actualización catastral a nivel nacional"/>
    <s v="Predios actualizados catastralmente"/>
    <n v="193"/>
    <d v="2021-02-03T00:00:00"/>
    <n v="7550277"/>
    <n v="81794667.5"/>
    <n v="81794667.5"/>
    <x v="0"/>
    <s v="ADRIANA MARIA MARTINEZ BUSTOS"/>
    <n v="24376"/>
    <x v="0"/>
    <x v="0"/>
    <x v="0"/>
    <n v="325"/>
    <n v="0.5"/>
    <m/>
  </r>
  <r>
    <x v="1"/>
    <n v="49"/>
    <x v="1"/>
    <x v="1"/>
    <x v="0"/>
    <x v="0"/>
    <x v="0"/>
    <x v="4"/>
    <s v="Publicidad en periódicos"/>
    <n v="82101504"/>
    <s v="Prestación de servicios para la publicación de los actos administrativos de la entidad en el diario oficial"/>
    <x v="1"/>
    <x v="1"/>
    <n v="9"/>
    <x v="0"/>
    <x v="0"/>
    <x v="0"/>
    <n v="30000000"/>
    <n v="30000000"/>
    <x v="0"/>
    <x v="0"/>
    <x v="0"/>
    <x v="0"/>
    <x v="1"/>
    <s v="Subdirección de Catastro"/>
    <x v="5"/>
    <s v="Subdirectora de Catastro"/>
    <x v="1"/>
    <x v="2"/>
    <s v="Ejecutar procesos de actualización catastral a nivel nacional"/>
    <s v="Predios actualizados catastralmente"/>
    <n v="491"/>
    <d v="2021-03-19T00:00:00"/>
    <n v="30000000"/>
    <n v="30000000"/>
    <n v="30000000"/>
    <x v="0"/>
    <s v="IMPRENTA NACIONAL"/>
    <n v="24626"/>
    <x v="0"/>
    <x v="0"/>
    <x v="0"/>
    <n v="90"/>
    <n v="0"/>
    <m/>
  </r>
  <r>
    <x v="1"/>
    <n v="26"/>
    <x v="1"/>
    <x v="1"/>
    <x v="0"/>
    <x v="0"/>
    <x v="0"/>
    <x v="2"/>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0"/>
    <n v="81794668"/>
    <n v="81794668"/>
    <x v="0"/>
    <x v="0"/>
    <x v="0"/>
    <x v="0"/>
    <x v="1"/>
    <s v="Subdirección de Catastro"/>
    <x v="5"/>
    <s v="Subdirectora de Catastro"/>
    <x v="1"/>
    <x v="2"/>
    <s v="Ejecutar procesos de actualización catastral a nivel nacional"/>
    <s v="Predios actualizados catastralmente"/>
    <n v="171"/>
    <d v="2021-02-04T00:00:00"/>
    <n v="7550277"/>
    <n v="81794667.5"/>
    <n v="81794667.5"/>
    <x v="0"/>
    <s v="LAURA FERNANDA PARRA PINZON"/>
    <n v="24356"/>
    <x v="0"/>
    <x v="0"/>
    <x v="0"/>
    <n v="325"/>
    <n v="0.5"/>
    <m/>
  </r>
  <r>
    <x v="1"/>
    <n v="9"/>
    <x v="1"/>
    <x v="1"/>
    <x v="5"/>
    <x v="6"/>
    <x v="0"/>
    <x v="0"/>
    <s v="Servicios secretariales o de administración de oficinas  "/>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92321460"/>
    <n v="92321460"/>
    <x v="0"/>
    <s v=" LEIDY PATRICIA CORREA MARTINEZ_x000a_ OSCAR EDUARDO CHAPARRO RODRIGUEZ _x000a_ PAULA CAROLINA TACHA LOPEZ_x000a_ROCIO ANGELICA TORRES MANRIQUE"/>
    <s v="24216_x000a_24217_x000a_24218_x000a_24292"/>
    <x v="6"/>
    <x v="0"/>
    <x v="0"/>
    <n v="330"/>
    <n v="3"/>
    <m/>
  </r>
  <r>
    <x v="1"/>
    <n v="27"/>
    <x v="1"/>
    <x v="1"/>
    <x v="0"/>
    <x v="0"/>
    <x v="0"/>
    <x v="2"/>
    <s v="Servicios secretariales o de administración de oficinas  "/>
    <n v="80161501"/>
    <s v="Prestación de servicios profesionales para adelantar los análisis estadísticos requeridos para el desarrollo de los procesos de catastro multipropósito."/>
    <x v="3"/>
    <x v="3"/>
    <n v="325"/>
    <x v="1"/>
    <x v="0"/>
    <x v="0"/>
    <n v="106873910"/>
    <n v="106873910"/>
    <x v="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24366"/>
    <x v="0"/>
    <x v="0"/>
    <x v="0"/>
    <n v="320"/>
    <n v="1644214"/>
    <m/>
  </r>
  <r>
    <x v="1"/>
    <n v="37"/>
    <x v="1"/>
    <x v="1"/>
    <x v="1"/>
    <x v="1"/>
    <x v="0"/>
    <x v="5"/>
    <s v="Servicios de sistemas de información geográfica (sig)"/>
    <n v="81101512"/>
    <s v="Prestación de servicios profesionales para la gestión, control y seguimiento a los procesos catastrales de formación, actualización y conservación catastral con enfoque multipropósito"/>
    <x v="3"/>
    <x v="3"/>
    <n v="325"/>
    <x v="1"/>
    <x v="0"/>
    <x v="0"/>
    <n v="124752182"/>
    <n v="124752182"/>
    <x v="0"/>
    <x v="1"/>
    <x v="1"/>
    <x v="0"/>
    <x v="1"/>
    <s v="Subdirección de Catastro"/>
    <x v="5"/>
    <s v="Subdirectora de Catastro"/>
    <x v="1"/>
    <x v="2"/>
    <s v="Ejecutar procesos de actualización catastral a nivel nacional"/>
    <s v="Predios actualizados catastralmente"/>
    <n v="317"/>
    <d v="2021-02-12T00:00:00"/>
    <n v="5757793"/>
    <n v="119762094.39999999"/>
    <n v="119762094.39999999"/>
    <x v="0"/>
    <s v=" MAYELYN LORENA BECERRA SORAIDA _x000a_MARIA TARAZONA DOMINGUEZ"/>
    <s v="24478_x000a_24479"/>
    <x v="1"/>
    <x v="0"/>
    <x v="0"/>
    <n v="312"/>
    <n v="4990087.6000000089"/>
    <m/>
  </r>
  <r>
    <x v="1"/>
    <n v="15"/>
    <x v="1"/>
    <x v="1"/>
    <x v="0"/>
    <x v="0"/>
    <x v="0"/>
    <x v="2"/>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3"/>
    <x v="3"/>
    <n v="325"/>
    <x v="1"/>
    <x v="0"/>
    <x v="0"/>
    <n v="144486420"/>
    <n v="144486420"/>
    <x v="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300"/>
    <x v="0"/>
    <x v="0"/>
    <x v="0"/>
    <n v="270"/>
    <n v="24451548"/>
    <m/>
  </r>
  <r>
    <x v="1"/>
    <n v="2"/>
    <x v="1"/>
    <x v="1"/>
    <x v="0"/>
    <x v="0"/>
    <x v="0"/>
    <x v="0"/>
    <s v="Servicios secretariales o de administración de oficinas  "/>
    <n v="80161501"/>
    <s v="Prestación de servicios profesionales para apoyar desde el componente social, el desarrollo de los proyectos programados para la gestión catastral."/>
    <x v="0"/>
    <x v="0"/>
    <n v="11"/>
    <x v="0"/>
    <x v="0"/>
    <x v="0"/>
    <n v="121248517"/>
    <n v="121248517"/>
    <x v="0"/>
    <x v="0"/>
    <x v="0"/>
    <x v="0"/>
    <x v="1"/>
    <s v="Subdirección de Catastro"/>
    <x v="5"/>
    <s v="Subdirectora de Catastro"/>
    <x v="1"/>
    <x v="2"/>
    <s v="Ejecutar procesos de actualización catastral a nivel nacional"/>
    <s v="Predios actualizados catastralmente"/>
    <n v="45"/>
    <d v="2021-01-18T00:00:00"/>
    <n v="11022592"/>
    <n v="121248512"/>
    <n v="121248512"/>
    <x v="0"/>
    <s v="ANA MARIA SANTOFIMIO MAHECHA"/>
    <n v="24205"/>
    <x v="0"/>
    <x v="0"/>
    <x v="1"/>
    <n v="11"/>
    <n v="5"/>
    <m/>
  </r>
  <r>
    <x v="1"/>
    <n v="16"/>
    <x v="1"/>
    <x v="1"/>
    <x v="0"/>
    <x v="0"/>
    <x v="0"/>
    <x v="2"/>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3"/>
    <x v="3"/>
    <n v="325"/>
    <x v="1"/>
    <x v="0"/>
    <x v="0"/>
    <n v="131948917"/>
    <n v="131948917"/>
    <x v="0"/>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24370"/>
    <x v="0"/>
    <x v="0"/>
    <x v="0"/>
    <n v="300"/>
    <n v="10149917"/>
    <m/>
  </r>
  <r>
    <x v="1"/>
    <n v="13"/>
    <x v="1"/>
    <x v="1"/>
    <x v="0"/>
    <x v="0"/>
    <x v="0"/>
    <x v="2"/>
    <s v="Servicios de formación profesional en derecho"/>
    <n v="86101713"/>
    <s v="Prestación de servicios profesionales para apoyar el desarrollo de los proyectos programados en el marco de la habilitación de gestores catastrales."/>
    <x v="3"/>
    <x v="3"/>
    <n v="325"/>
    <x v="1"/>
    <x v="0"/>
    <x v="0"/>
    <n v="144486420"/>
    <n v="144486420"/>
    <x v="0"/>
    <x v="0"/>
    <x v="0"/>
    <x v="0"/>
    <x v="1"/>
    <s v="Subdirección de Catastro"/>
    <x v="5"/>
    <s v="Subdirectora de Catastro"/>
    <x v="1"/>
    <x v="2"/>
    <s v="Implementar el modelo de habilitación de gestores catastrales a nivel nacional"/>
    <s v="Sistema de Información predial actualizado"/>
    <n v="79"/>
    <d v="2021-01-21T00:00:00"/>
    <n v="13337208"/>
    <n v="146709288"/>
    <n v="146709288"/>
    <x v="1"/>
    <s v="LUZ DARY LEON SANCHEZ"/>
    <n v="24357"/>
    <x v="0"/>
    <x v="0"/>
    <x v="0"/>
    <n v="330"/>
    <n v="0"/>
    <m/>
  </r>
  <r>
    <x v="1"/>
    <n v="18"/>
    <x v="1"/>
    <x v="1"/>
    <x v="5"/>
    <x v="6"/>
    <x v="0"/>
    <x v="0"/>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434072496"/>
    <n v="434072496"/>
    <x v="0"/>
    <s v=" CECILIA MARIA OCAMPO BOHORQUEZ _x000a_DIANA CAROLINA NARANJO OLARTE_x000a_GLORIA MARCELA HERNÁNDEZ ARDILA _x000a_VICTOR MANUEL RAMOS PEÑUELA"/>
    <s v="24244_x000a_24314_x000a_24315_x000a_24321"/>
    <x v="6"/>
    <x v="0"/>
    <x v="0"/>
    <n v="330"/>
    <n v="17"/>
    <m/>
  </r>
  <r>
    <x v="3"/>
    <n v="1"/>
    <x v="2"/>
    <x v="2"/>
    <x v="0"/>
    <x v="0"/>
    <x v="0"/>
    <x v="0"/>
    <s v="Servicios de sistemas de información geográfica (sig)"/>
    <n v="81101512"/>
    <s v="Prestación de servicios profesionales especializados en la planeación estratégica y ejecución de los proyectos de la oficina CIAF"/>
    <x v="0"/>
    <x v="0"/>
    <n v="4"/>
    <x v="0"/>
    <x v="0"/>
    <x v="0"/>
    <n v="42806184"/>
    <n v="42806184"/>
    <x v="0"/>
    <x v="0"/>
    <x v="0"/>
    <x v="0"/>
    <x v="2"/>
    <s v="Oficina CIAF"/>
    <x v="3"/>
    <s v="Jefe Oficina CIAF"/>
    <x v="2"/>
    <x v="4"/>
    <s v="Realizar el desarrollo y soporte del sistemas de información geográfica para grupos étnicos"/>
    <s v="Entidades Asistidas"/>
    <n v="23"/>
    <d v="2021-01-08T00:00:00"/>
    <n v="10701546"/>
    <n v="21403092"/>
    <n v="21403092"/>
    <x v="0"/>
    <s v="ALEXANDER  MONTEALEGRE TRUJILLO"/>
    <n v="24193"/>
    <x v="0"/>
    <x v="0"/>
    <x v="0"/>
    <n v="60"/>
    <n v="21403092"/>
    <m/>
  </r>
  <r>
    <x v="3"/>
    <n v="4"/>
    <x v="2"/>
    <x v="2"/>
    <x v="0"/>
    <x v="0"/>
    <x v="0"/>
    <x v="0"/>
    <s v="Servicios de sistemas de información geográfica (sig)"/>
    <n v="81101512"/>
    <s v="Prestación de servicios profesionales para realizar actividades de gestión requerida en el desarrollo del proyecto de inversión y actividades a cargo de la jefatura de la oficina CIAF."/>
    <x v="0"/>
    <x v="0"/>
    <n v="195"/>
    <x v="1"/>
    <x v="0"/>
    <x v="0"/>
    <n v="17031787"/>
    <n v="17031787"/>
    <x v="0"/>
    <x v="0"/>
    <x v="0"/>
    <x v="0"/>
    <x v="2"/>
    <s v="Oficina CIAF"/>
    <x v="3"/>
    <s v="Jefe Oficina CIAF"/>
    <x v="2"/>
    <x v="4"/>
    <s v="Planear la asistencia técnica, asesoría, análisis y/o consultoría a desarrollar"/>
    <s v="Entidades Asistidas"/>
    <n v="44"/>
    <d v="2021-01-18T00:00:00"/>
    <n v="2671483"/>
    <n v="17031787"/>
    <n v="17031787"/>
    <x v="0"/>
    <s v="ANDRES FELIPE LOPEZ ORTIZ"/>
    <n v="24203"/>
    <x v="0"/>
    <x v="0"/>
    <x v="2"/>
    <m/>
    <n v="0"/>
    <m/>
  </r>
  <r>
    <x v="3"/>
    <n v="2"/>
    <x v="2"/>
    <x v="2"/>
    <x v="0"/>
    <x v="0"/>
    <x v="0"/>
    <x v="0"/>
    <s v="Servicios de sistemas de información geográfica (sig)"/>
    <n v="81101512"/>
    <s v="Prestación de servicios  profesionales para realizar la verificación, control, seguimiento y  gestión de los proyectos de tecnologías de la información geográfica a cargo de la oficina CIAF"/>
    <x v="0"/>
    <x v="0"/>
    <n v="234"/>
    <x v="1"/>
    <x v="0"/>
    <x v="0"/>
    <n v="57152855"/>
    <n v="57152855"/>
    <x v="0"/>
    <x v="0"/>
    <x v="0"/>
    <x v="0"/>
    <x v="2"/>
    <s v="Oficina CIAF"/>
    <x v="3"/>
    <s v="Jefe Oficina CIAF"/>
    <x v="2"/>
    <x v="4"/>
    <s v="Realizar el desarrollo y soporte del sistemas de información geográfica para grupos étnicos"/>
    <s v="Entidades Asistidas"/>
    <n v="24"/>
    <d v="2021-01-08T00:00:00"/>
    <n v="7330366"/>
    <n v="56932509.266666666"/>
    <n v="56932509.266666666"/>
    <x v="0"/>
    <s v="YESENIA  VARGAS TEJEDOR"/>
    <n v="24195"/>
    <x v="0"/>
    <x v="0"/>
    <x v="0"/>
    <n v="233"/>
    <n v="220345.73333333433"/>
    <m/>
  </r>
  <r>
    <x v="4"/>
    <m/>
    <x v="3"/>
    <x v="3"/>
    <x v="0"/>
    <x v="5"/>
    <x v="1"/>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11"/>
    <x v="0"/>
    <x v="0"/>
    <x v="0"/>
    <n v="121248517"/>
    <n v="121248517"/>
    <x v="0"/>
    <x v="0"/>
    <x v="0"/>
    <x v="0"/>
    <x v="3"/>
    <s v="Dirección General"/>
    <x v="3"/>
    <s v="Directora General "/>
    <x v="3"/>
    <x v="5"/>
    <s v="Actualizar planes institucionales"/>
    <s v="Documentos de planeación realizados_x000a__x000a_Documentos de planeación con seguimientos realizados_x000a_"/>
    <m/>
    <m/>
    <m/>
    <m/>
    <n v="0"/>
    <x v="0"/>
    <m/>
    <m/>
    <x v="5"/>
    <x v="1"/>
    <x v="2"/>
    <m/>
    <n v="0"/>
    <n v="44090369.81818182"/>
  </r>
  <r>
    <x v="4"/>
    <m/>
    <x v="3"/>
    <x v="4"/>
    <x v="0"/>
    <x v="5"/>
    <x v="1"/>
    <x v="0"/>
    <s v="Servicio de comercialización"/>
    <n v="80141623"/>
    <s v="Prestación de servicios de edición, producción y difusión de la información catastral, agrológica, cartográfica, geográfica y de geodesia, generada por el IGAC."/>
    <x v="5"/>
    <x v="5"/>
    <n v="3"/>
    <x v="0"/>
    <x v="0"/>
    <x v="0"/>
    <n v="5000000"/>
    <n v="5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Software de edición y creación de contenidos"/>
    <n v="43232100"/>
    <s v="Adquisición Licenciamiento Adobe "/>
    <x v="6"/>
    <x v="6"/>
    <n v="1"/>
    <x v="0"/>
    <x v="1"/>
    <x v="0"/>
    <n v="17000000"/>
    <n v="17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Reuniones y eventos"/>
    <n v="80141902"/>
    <s v="Arrendamiento de un (1) stand en el Centro Internacional de Negocios y Exposiciones de Bogotá - Corferias para participar en la 34ª Feria Internacional del Libro de Bogotá (FILBo) 2021."/>
    <x v="7"/>
    <x v="7"/>
    <n v="1"/>
    <x v="0"/>
    <x v="0"/>
    <x v="0"/>
    <n v="15797849"/>
    <n v="15797849"/>
    <x v="0"/>
    <x v="0"/>
    <x v="0"/>
    <x v="0"/>
    <x v="3"/>
    <s v="Oficina de Difusión y Mercadeo"/>
    <x v="3"/>
    <s v="Jefe Oficina de Difusión y Mercadeo de Información"/>
    <x v="4"/>
    <x v="6"/>
    <s v="Diseñar y divulgar diferentes contenidos digitales, análogos  y de apoyo a los servicios requeridos por los usuarios internos y externos. "/>
    <s v="Servicios de información implementados"/>
    <m/>
    <m/>
    <m/>
    <m/>
    <n v="0"/>
    <x v="0"/>
    <m/>
    <m/>
    <x v="5"/>
    <x v="1"/>
    <x v="2"/>
    <m/>
    <n v="0"/>
    <m/>
  </r>
  <r>
    <x v="4"/>
    <n v="87"/>
    <x v="3"/>
    <x v="4"/>
    <x v="0"/>
    <x v="0"/>
    <x v="0"/>
    <x v="4"/>
    <s v="Etiquetas de códigos de barra"/>
    <n v="55121608"/>
    <s v="Adquisición del derecho de uso del sistema de codificación EAN/UCC."/>
    <x v="1"/>
    <x v="1"/>
    <n v="1"/>
    <x v="0"/>
    <x v="0"/>
    <x v="0"/>
    <n v="8131000"/>
    <n v="8131000"/>
    <x v="0"/>
    <x v="0"/>
    <x v="6"/>
    <x v="0"/>
    <x v="3"/>
    <s v="Oficina de Difusión y Mercadeo"/>
    <x v="3"/>
    <s v="Jefe Oficina de Difusión y Mercadeo de Información "/>
    <x v="4"/>
    <x v="6"/>
    <s v="Ampliar y/o actualizar la oferta de los productos de la entidad atráves de: biblioteca virtual, tienda virtual y del ecosistema digital. "/>
    <s v="Servicios de información implementados"/>
    <n v="501"/>
    <d v="2021-03-16T00:00:00"/>
    <n v="8131000"/>
    <n v="8131000"/>
    <n v="8131000"/>
    <x v="0"/>
    <s v="LOGYCA ASOCIACION"/>
    <n v="24636"/>
    <x v="0"/>
    <x v="2"/>
    <x v="0"/>
    <m/>
    <n v="0"/>
    <m/>
  </r>
  <r>
    <x v="5"/>
    <n v="75"/>
    <x v="4"/>
    <x v="5"/>
    <x v="1"/>
    <x v="1"/>
    <x v="0"/>
    <x v="3"/>
    <s v="Servicios de comercio internacional"/>
    <n v="80151600"/>
    <s v="Prestación de servicio para apoyar la organización, digitalización, control y seguimiento de los productos y servicios de la Subdirección de Geografía y Cartografía."/>
    <x v="4"/>
    <x v="4"/>
    <n v="8"/>
    <x v="0"/>
    <x v="0"/>
    <x v="0"/>
    <n v="33571440"/>
    <n v="33571440"/>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46"/>
    <d v="2021-04-23T00:00:00"/>
    <m/>
    <m/>
    <n v="0"/>
    <x v="0"/>
    <s v="SANTIAGO ANDRADE GIL _x000a_NUBIA ESPERAZA MONTALVE PATIÑO"/>
    <s v="24688_x000a_24689"/>
    <x v="5"/>
    <x v="3"/>
    <x v="2"/>
    <m/>
    <n v="0"/>
    <m/>
  </r>
  <r>
    <x v="5"/>
    <n v="69"/>
    <x v="4"/>
    <x v="5"/>
    <x v="0"/>
    <x v="0"/>
    <x v="0"/>
    <x v="2"/>
    <s v="Sistemas y equipo de apoyo para transporte aéreo"/>
    <n v="25191500"/>
    <s v="Servicio de mantenimiento preventivo y correctivo, incluidos los repuestos del dron ebee plus Rta/ppk"/>
    <x v="1"/>
    <x v="1"/>
    <n v="10"/>
    <x v="0"/>
    <x v="0"/>
    <x v="0"/>
    <n v="45000000"/>
    <n v="4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98"/>
    <d v="2021-03-23T00:00:00"/>
    <n v="4491067"/>
    <n v="4491067"/>
    <n v="4491067"/>
    <x v="0"/>
    <s v="ECOMPASS SAS"/>
    <n v="24633"/>
    <x v="0"/>
    <x v="0"/>
    <x v="0"/>
    <m/>
    <n v="40508933"/>
    <m/>
  </r>
  <r>
    <x v="5"/>
    <n v="34"/>
    <x v="4"/>
    <x v="5"/>
    <x v="0"/>
    <x v="0"/>
    <x v="0"/>
    <x v="1"/>
    <s v="Cartografía"/>
    <n v="81151600"/>
    <s v="Prestación de servicios para realizar apoyo a la gestión administrativa de los procesos y proyectos misionales de la Subdirección de Geografía y Cartografía"/>
    <x v="1"/>
    <x v="1"/>
    <n v="10"/>
    <x v="0"/>
    <x v="0"/>
    <x v="0"/>
    <n v="26714830"/>
    <n v="26714830"/>
    <x v="0"/>
    <x v="0"/>
    <x v="0"/>
    <x v="0"/>
    <x v="4"/>
    <s v="Subdirección de Geografía y Cartografía "/>
    <x v="5"/>
    <s v="Subdirector de Geografía y Cartografía "/>
    <x v="5"/>
    <x v="7"/>
    <s v="Generar insumos y/o productos cartográficos"/>
    <s v="Cartografía escalas Medianas generada (1:10,000, 1:25,000)"/>
    <n v="441"/>
    <d v="2021-03-11T00:00:00"/>
    <m/>
    <n v="25379089"/>
    <n v="25379089"/>
    <x v="0"/>
    <s v="JULIE ALEXANDRA PARRA SANTA"/>
    <n v="24577"/>
    <x v="5"/>
    <x v="1"/>
    <x v="2"/>
    <m/>
    <n v="1335741"/>
    <m/>
  </r>
  <r>
    <x v="5"/>
    <n v="59"/>
    <x v="4"/>
    <x v="5"/>
    <x v="0"/>
    <x v="0"/>
    <x v="0"/>
    <x v="4"/>
    <s v="Cartografía"/>
    <n v="81151600"/>
    <s v="Prestación de servicios para la preparación de insumos, validación, y digitación de la información levantada en campo"/>
    <x v="1"/>
    <x v="1"/>
    <n v="315"/>
    <x v="1"/>
    <x v="0"/>
    <x v="0"/>
    <n v="57060806"/>
    <n v="57060806"/>
    <x v="0"/>
    <x v="0"/>
    <x v="0"/>
    <x v="0"/>
    <x v="4"/>
    <s v="Subdirección de Geografía y Cartografía "/>
    <x v="5"/>
    <s v="Subdirector de Geografía y Cartografía "/>
    <x v="5"/>
    <x v="8"/>
    <s v="Densificar el marco de referencia terrestre"/>
    <s v="Puntos Geodésicos Materializados"/>
    <n v="425"/>
    <d v="2021-03-08T00:00:00"/>
    <n v="2671483"/>
    <n v="26714830"/>
    <n v="26714830"/>
    <x v="0"/>
    <s v="JEISSON FERNANDO HERRERA GÓMEZ"/>
    <n v="24558"/>
    <x v="0"/>
    <x v="0"/>
    <x v="0"/>
    <n v="300"/>
    <n v="30345976"/>
    <m/>
  </r>
  <r>
    <x v="5"/>
    <n v="61"/>
    <x v="4"/>
    <x v="5"/>
    <x v="0"/>
    <x v="0"/>
    <x v="0"/>
    <x v="4"/>
    <s v="Cartografía"/>
    <n v="81151600"/>
    <s v="Prestación de servicios para la gestión, inventario y verificación de los equipos de medición de la subdirección de geografía y cartografía"/>
    <x v="1"/>
    <x v="1"/>
    <n v="315"/>
    <x v="1"/>
    <x v="0"/>
    <x v="0"/>
    <n v="28050571.5"/>
    <n v="28050571.5"/>
    <x v="0"/>
    <x v="0"/>
    <x v="0"/>
    <x v="0"/>
    <x v="4"/>
    <s v="Subdirección de Geografía y Cartografía "/>
    <x v="5"/>
    <s v="Subdirector de Geografía y Cartografía "/>
    <x v="5"/>
    <x v="8"/>
    <s v="Densificar el marco de referencia terrestre"/>
    <s v="Puntos Geodésicos Materializados"/>
    <n v="430"/>
    <d v="2021-03-08T00:00:00"/>
    <n v="2671483"/>
    <n v="26714830"/>
    <n v="26714830"/>
    <x v="0"/>
    <s v="GABRIEL ENRIQUE MEJIA ZAMORA"/>
    <n v="24560"/>
    <x v="0"/>
    <x v="0"/>
    <x v="0"/>
    <n v="300"/>
    <n v="1335741.5"/>
    <m/>
  </r>
  <r>
    <x v="5"/>
    <n v="26"/>
    <x v="4"/>
    <x v="5"/>
    <x v="4"/>
    <x v="4"/>
    <x v="0"/>
    <x v="2"/>
    <s v="Cartografía"/>
    <n v="81151600"/>
    <s v="Prestación de servicios para elaborar ortoimágenes a diferentes escalas, de conformidad con las especificaciones técnicas y rendimientos establecidos."/>
    <x v="3"/>
    <x v="3"/>
    <n v="315"/>
    <x v="1"/>
    <x v="0"/>
    <x v="0"/>
    <n v="194381550"/>
    <n v="194381550"/>
    <x v="0"/>
    <x v="0"/>
    <x v="4"/>
    <x v="0"/>
    <x v="4"/>
    <s v="Subdirección de Geografía y Cartografía "/>
    <x v="5"/>
    <s v="Subdirector de Geografía y Cartografía "/>
    <x v="5"/>
    <x v="7"/>
    <s v="Generar insumos y/o productos cartográficos"/>
    <s v="Cartografía escalas Medianas generada (1:10,000, 1:25,000)"/>
    <n v="214"/>
    <d v="2021-02-08T00:00:00"/>
    <n v="2671283"/>
    <n v="27603257.666666664"/>
    <n v="193222803.66666692"/>
    <x v="0"/>
    <s v="YEISSON  ANDRÉS PORTILLA  IBAÑEZ _x000a_LAURA  VIVIANA  BUITRAGO  MARTÍNEZ_x000a_ DIEGO  JOAQUIN  RUGELES MARTÍNEZ_x000a_DANIEL FERNANDO SILVA ÁVILA_x000a_ANDREA DEL PILAR MERCHÁN CANTOR _x000a_RIKY ERIK RICARDO ANDRADE_x000a_LAURA URREGO HINCAPIE"/>
    <s v="24400_x000a_24401_x000a_24402_x000a_24403_x000a_24404_x000a_24405_x000a_24406_x000a_"/>
    <x v="4"/>
    <x v="0"/>
    <x v="0"/>
    <n v="310"/>
    <n v="1158746.333333075"/>
    <m/>
  </r>
  <r>
    <x v="5"/>
    <n v="41"/>
    <x v="4"/>
    <x v="5"/>
    <x v="1"/>
    <x v="1"/>
    <x v="0"/>
    <x v="2"/>
    <s v="Cartografía"/>
    <n v="81151600"/>
    <s v="Prestación de servicios para la toma de datos en campo de gravimetría y geomagnetismo."/>
    <x v="3"/>
    <x v="3"/>
    <n v="11"/>
    <x v="0"/>
    <x v="0"/>
    <x v="0"/>
    <n v="57060806"/>
    <n v="57060806"/>
    <x v="0"/>
    <x v="0"/>
    <x v="1"/>
    <x v="0"/>
    <x v="4"/>
    <s v="Subdirección de Geografía y Cartografía "/>
    <x v="5"/>
    <s v="Subdirector de Geografía y Cartografía "/>
    <x v="5"/>
    <x v="8"/>
    <s v="Densificar el marco de referencia geomagnéticos"/>
    <s v="Valores geomagnéticos generados"/>
    <n v="324"/>
    <d v="2021-02-17T00:00:00"/>
    <n v="2671483"/>
    <n v="27605324.333333332"/>
    <n v="55210648.666666597"/>
    <x v="0"/>
    <s v="KAREN MILENA SIERRA GONZÁLEZ _x000a_DEIBID STIVEEN RINCÓN VEGA"/>
    <s v="24485_x000a_24487"/>
    <x v="1"/>
    <x v="0"/>
    <x v="0"/>
    <n v="310"/>
    <n v="1850157.3333334029"/>
    <m/>
  </r>
  <r>
    <x v="5"/>
    <n v="18"/>
    <x v="4"/>
    <x v="5"/>
    <x v="0"/>
    <x v="0"/>
    <x v="0"/>
    <x v="0"/>
    <s v="Cartografía"/>
    <n v="81151600"/>
    <s v="Prestación de servicios para el análisis, procesamiento y caracterización de imágenes insumo para la producción cartográfica."/>
    <x v="0"/>
    <x v="0"/>
    <n v="11"/>
    <x v="0"/>
    <x v="0"/>
    <x v="0"/>
    <n v="28530403"/>
    <n v="28530403"/>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16"/>
    <d v="2021-01-27T00:00:00"/>
    <n v="2671483"/>
    <n v="28495818.666666668"/>
    <n v="28495818.666666668"/>
    <x v="0"/>
    <s v="KAREN TATIANA BASTIDAS MENDEZ"/>
    <n v="24259"/>
    <x v="0"/>
    <x v="0"/>
    <x v="0"/>
    <n v="320"/>
    <n v="34584.333333332092"/>
    <m/>
  </r>
  <r>
    <x v="5"/>
    <n v="17"/>
    <x v="4"/>
    <x v="5"/>
    <x v="0"/>
    <x v="0"/>
    <x v="0"/>
    <x v="0"/>
    <s v="Cartografía"/>
    <n v="81151600"/>
    <s v="Prestación de servicios profesionales para el seguimiento al proceso de implementación de los servicios ntrip vrs"/>
    <x v="0"/>
    <x v="0"/>
    <n v="11"/>
    <x v="0"/>
    <x v="0"/>
    <x v="0"/>
    <n v="28530403"/>
    <n v="28530403"/>
    <x v="0"/>
    <x v="0"/>
    <x v="0"/>
    <x v="0"/>
    <x v="4"/>
    <s v="Subdirección de Geografía y Cartografía "/>
    <x v="5"/>
    <s v="Subdirector de Geografía y Cartografía "/>
    <x v="5"/>
    <x v="8"/>
    <s v="Densificar el marco de referencia terrestre"/>
    <s v="Datos altimétricos generados"/>
    <n v="123"/>
    <d v="2021-01-27T00:00:00"/>
    <n v="2671483"/>
    <n v="28495818.666666668"/>
    <n v="28495818.666666668"/>
    <x v="0"/>
    <s v="JUAN DAVID HURTADO JAIMES"/>
    <n v="24261"/>
    <x v="0"/>
    <x v="0"/>
    <x v="0"/>
    <n v="320"/>
    <n v="34584.333333332092"/>
    <m/>
  </r>
  <r>
    <x v="5"/>
    <n v="23"/>
    <x v="4"/>
    <x v="5"/>
    <x v="0"/>
    <x v="0"/>
    <x v="0"/>
    <x v="2"/>
    <s v="Cartografía"/>
    <n v="81151600"/>
    <s v="Prestación de servicio para realizar la revisión y reparación de los componentes eléctricos y electrónicos de las estaciones magna-eco para su instalación en campo"/>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184"/>
    <d v="2021-02-04T00:00:00"/>
    <n v="2671483"/>
    <n v="28495818.666666668"/>
    <n v="28495818.666666668"/>
    <x v="0"/>
    <s v="YIMMY FERNEY LONDOÑO HERNANDEZ"/>
    <n v="24369"/>
    <x v="0"/>
    <x v="0"/>
    <x v="0"/>
    <n v="320"/>
    <n v="2921248.3333333321"/>
    <m/>
  </r>
  <r>
    <x v="5"/>
    <n v="65"/>
    <x v="4"/>
    <x v="5"/>
    <x v="0"/>
    <x v="0"/>
    <x v="0"/>
    <x v="4"/>
    <s v="Cartografía"/>
    <n v="81151600"/>
    <s v="Prestación de servicios para realizar estudios y análisis de información geológica como apoyo a los procesos de la Subdirección."/>
    <x v="1"/>
    <x v="1"/>
    <n v="10"/>
    <x v="0"/>
    <x v="0"/>
    <x v="0"/>
    <n v="30337200"/>
    <n v="303372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483"/>
    <d v="2021-03-15T00:00:00"/>
    <n v="3124732"/>
    <n v="29164165.333333336"/>
    <n v="29164165.333333336"/>
    <x v="0"/>
    <s v="DANIEL ESTEBAN GONGORA BLANCO"/>
    <n v="24617"/>
    <x v="0"/>
    <x v="0"/>
    <x v="0"/>
    <n v="280"/>
    <n v="1173034.6666666642"/>
    <m/>
  </r>
  <r>
    <x v="5"/>
    <n v="45"/>
    <x v="4"/>
    <x v="5"/>
    <x v="0"/>
    <x v="0"/>
    <x v="0"/>
    <x v="2"/>
    <s v="Cartografía"/>
    <n v="81151600"/>
    <s v="Prestación de servicios profesionales para el apoyo en la gestión de procesamiento de estaciones y control de calidad en la obtención de coordenadas, de acuerdo con las especificaciones y prioridades establecidas"/>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361"/>
    <d v="2021-02-19T00:00:00"/>
    <n v="2941780"/>
    <n v="29908096.666666664"/>
    <n v="29908096.666666664"/>
    <x v="0"/>
    <s v="MARIA CAMILA BAUTISTA"/>
    <n v="24517"/>
    <x v="0"/>
    <x v="0"/>
    <x v="0"/>
    <n v="305"/>
    <n v="1508970.3333333358"/>
    <m/>
  </r>
  <r>
    <x v="5"/>
    <n v="48"/>
    <x v="4"/>
    <x v="5"/>
    <x v="0"/>
    <x v="0"/>
    <x v="0"/>
    <x v="0"/>
    <s v="Cartografía"/>
    <n v="81151600"/>
    <s v="Prestación de servicios profesionales para realizar el control de calidad de los diagnósticos de los límites de las entidades territoriales y demás proyectos asociados"/>
    <x v="3"/>
    <x v="3"/>
    <n v="10"/>
    <x v="0"/>
    <x v="0"/>
    <x v="0"/>
    <n v="35342100"/>
    <n v="35342100"/>
    <x v="0"/>
    <x v="0"/>
    <x v="0"/>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199999996"/>
    <n v="35310289.199999996"/>
    <x v="0"/>
    <s v="LEIBY  VIVIANA  LÓPEZ URRUTIA"/>
    <n v="24516"/>
    <x v="0"/>
    <x v="0"/>
    <x v="0"/>
    <n v="291"/>
    <n v="31810.80000000447"/>
    <m/>
  </r>
  <r>
    <x v="5"/>
    <n v="9"/>
    <x v="4"/>
    <x v="5"/>
    <x v="0"/>
    <x v="0"/>
    <x v="0"/>
    <x v="0"/>
    <s v="Cartografía"/>
    <n v="81151600"/>
    <s v="Prestación de servicios para la revisión, compilación y validación de los datos de campo y calculados de gravimetría y geomagnetismo para su vinculación a la base de datos unificados"/>
    <x v="0"/>
    <x v="0"/>
    <n v="11"/>
    <x v="0"/>
    <x v="0"/>
    <x v="0"/>
    <n v="38876310"/>
    <n v="38876310"/>
    <x v="0"/>
    <x v="0"/>
    <x v="0"/>
    <x v="0"/>
    <x v="4"/>
    <s v="Subdirección de Geografía y Cartografía "/>
    <x v="5"/>
    <s v="Subdirector de Geografía y Cartografía "/>
    <x v="5"/>
    <x v="8"/>
    <s v="Densificar el marco de referencia gravimétricos"/>
    <s v="Valores gravimétricos generados"/>
    <n v="83"/>
    <d v="2021-01-22T00:00:00"/>
    <n v="3640236"/>
    <n v="38829184"/>
    <n v="38829184"/>
    <x v="0"/>
    <s v="DANIELA ANDREA HERNÁNDEZ BELTRÁN"/>
    <n v="24236"/>
    <x v="0"/>
    <x v="0"/>
    <x v="0"/>
    <n v="320"/>
    <n v="47126"/>
    <m/>
  </r>
  <r>
    <x v="5"/>
    <n v="43"/>
    <x v="4"/>
    <x v="5"/>
    <x v="0"/>
    <x v="0"/>
    <x v="0"/>
    <x v="6"/>
    <s v="Cartografía"/>
    <n v="81151600"/>
    <s v="Prestación de servicios profesionales para la evaluación del control y seguimiento al funcionamiento y modernización efectiva de la red geodésica nacional."/>
    <x v="3"/>
    <x v="3"/>
    <n v="11"/>
    <x v="0"/>
    <x v="0"/>
    <x v="0"/>
    <n v="45532762"/>
    <n v="45532762"/>
    <x v="0"/>
    <x v="0"/>
    <x v="0"/>
    <x v="0"/>
    <x v="4"/>
    <s v="Subdirección de Geografía y Cartografía "/>
    <x v="5"/>
    <s v="Subdirector de Geografía y Cartografía "/>
    <x v="5"/>
    <x v="8"/>
    <s v="Densificar el marco de referencia terrestre"/>
    <s v="Datos Rinex de las estaciones permanentes generados"/>
    <n v="320"/>
    <d v="2021-03-10T00:00:00"/>
    <n v="4263522"/>
    <n v="40503459"/>
    <n v="40503459"/>
    <x v="0"/>
    <s v="JUAN PABLO NARVAEZ SALAMANCA"/>
    <n v="24576"/>
    <x v="0"/>
    <x v="0"/>
    <x v="0"/>
    <n v="285"/>
    <n v="5029303"/>
    <m/>
  </r>
  <r>
    <x v="5"/>
    <n v="1"/>
    <x v="4"/>
    <x v="5"/>
    <x v="0"/>
    <x v="0"/>
    <x v="0"/>
    <x v="0"/>
    <s v="Servicios de formación profesional en ingeniería"/>
    <n v="86101610"/>
    <s v="Prestación de servicios para apoyar la actualización de los procesos de la Subdirección de Geografía y Cartografía"/>
    <x v="0"/>
    <x v="0"/>
    <n v="11"/>
    <x v="0"/>
    <x v="0"/>
    <x v="0"/>
    <n v="45518000"/>
    <n v="45518000"/>
    <x v="0"/>
    <x v="0"/>
    <x v="0"/>
    <x v="0"/>
    <x v="4"/>
    <s v="Subdirección de Geografía y Cartografía "/>
    <x v="5"/>
    <s v="Subdirector de Geografía y Cartografía "/>
    <x v="5"/>
    <x v="7"/>
    <s v="Generar insumos y/o productos cartográficos"/>
    <s v="Cartografía escalas Medianas generada (1:10,000, 1:25,000)"/>
    <n v="42"/>
    <d v="2021-01-25T00:00:00"/>
    <n v="4263522"/>
    <n v="45477568"/>
    <n v="45477568"/>
    <x v="0"/>
    <s v="MARIANA  JARAMILLO RAMIREZ"/>
    <n v="24243"/>
    <x v="0"/>
    <x v="0"/>
    <x v="0"/>
    <n v="320"/>
    <n v="40432"/>
    <m/>
  </r>
  <r>
    <x v="5"/>
    <n v="20"/>
    <x v="4"/>
    <x v="5"/>
    <x v="0"/>
    <x v="0"/>
    <x v="0"/>
    <x v="2"/>
    <s v="Cartografía"/>
    <n v="81151600"/>
    <s v="Prestación de servicios para realizar actividades que promuevan la gestión y disposición de los datos geográficos, cartográficos y geodésicos."/>
    <x v="3"/>
    <x v="3"/>
    <n v="11"/>
    <x v="0"/>
    <x v="0"/>
    <x v="0"/>
    <n v="45518000"/>
    <n v="45518000"/>
    <x v="0"/>
    <x v="0"/>
    <x v="0"/>
    <x v="0"/>
    <x v="4"/>
    <s v="Subdirección de Geografía y Cartografía "/>
    <x v="5"/>
    <s v="Subdirector de Geografía y Cartografía "/>
    <x v="5"/>
    <x v="10"/>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24358"/>
    <x v="0"/>
    <x v="0"/>
    <x v="0"/>
    <n v="320"/>
    <n v="40432"/>
    <m/>
  </r>
  <r>
    <x v="5"/>
    <n v="46"/>
    <x v="4"/>
    <x v="5"/>
    <x v="0"/>
    <x v="0"/>
    <x v="0"/>
    <x v="0"/>
    <s v="Cartografía"/>
    <n v="81151600"/>
    <s v="Prestación de servicios para apoyar el análisis, evaluación y atención de requerimientos cartográficos relacionados con resguardos y territorios colectivos."/>
    <x v="3"/>
    <x v="3"/>
    <n v="10"/>
    <x v="0"/>
    <x v="0"/>
    <x v="0"/>
    <n v="48314800"/>
    <n v="48314800"/>
    <x v="0"/>
    <x v="0"/>
    <x v="0"/>
    <x v="0"/>
    <x v="4"/>
    <s v="Subdirección de Geografía y Cartografía "/>
    <x v="5"/>
    <s v="Subdirector de Geografía y Cartografía "/>
    <x v="6"/>
    <x v="9"/>
    <s v="Atender los requerimientos de ciudadanos, organizaciones, autoridades judiciales u otras entidades públicas, relacionados con asuntos étnicos."/>
    <s v="Documentos de estudios técnicos de deslindes y de Territorios Indígenas"/>
    <n v="331"/>
    <d v="2021-02-22T00:00:00"/>
    <n v="4976424"/>
    <n v="48271312.799999997"/>
    <n v="48271312.799999997"/>
    <x v="0"/>
    <s v="ÁNGELA PATRICIA MORENO MONTERO"/>
    <n v="24491"/>
    <x v="0"/>
    <x v="0"/>
    <x v="0"/>
    <n v="291"/>
    <n v="43487.20000000298"/>
    <m/>
  </r>
  <r>
    <x v="5"/>
    <n v="52"/>
    <x v="4"/>
    <x v="5"/>
    <x v="1"/>
    <x v="1"/>
    <x v="0"/>
    <x v="0"/>
    <s v="Cartografía"/>
    <n v="81151600"/>
    <s v="Prestación de servicios para gestionar, organizar y procesar información geográfica requerida para los estudios e investigaciones asignadas."/>
    <x v="3"/>
    <x v="3"/>
    <n v="255"/>
    <x v="1"/>
    <x v="0"/>
    <x v="0"/>
    <n v="48553649"/>
    <n v="48553649"/>
    <x v="0"/>
    <x v="0"/>
    <x v="1"/>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m/>
    <d v="2021-02-23T00:00:00"/>
    <n v="2941780"/>
    <n v="48441310.666666664"/>
    <n v="48441310.666666664"/>
    <x v="0"/>
    <s v="LAURA ALEJANDRA CANO ESPINEL_x000a_LUISA FERNANDA HERNANDEZ GUZMAN"/>
    <m/>
    <x v="1"/>
    <x v="0"/>
    <x v="0"/>
    <n v="248"/>
    <n v="112338.33333333582"/>
    <m/>
  </r>
  <r>
    <x v="5"/>
    <n v="55"/>
    <x v="4"/>
    <x v="5"/>
    <x v="1"/>
    <x v="1"/>
    <x v="0"/>
    <x v="0"/>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0"/>
    <n v="51409746"/>
    <n v="51409746"/>
    <x v="0"/>
    <x v="0"/>
    <x v="1"/>
    <x v="0"/>
    <x v="4"/>
    <s v="Subdirección de Geografía y Cartografía "/>
    <x v="5"/>
    <s v="Subdirector de Geografía y Cartografía "/>
    <x v="6"/>
    <x v="9"/>
    <s v="Realizar la apertura y expedición del acta de deslinde de tres (3) procesos"/>
    <s v="Documentos de estudios técnicos de deslindes y de Territorios Indígenas"/>
    <n v="377"/>
    <d v="2021-02-25T00:00:00"/>
    <n v="2941780"/>
    <n v="51186972"/>
    <n v="51186972"/>
    <x v="0"/>
    <s v="DANIEL LÓPEZ PINZÓN _x000a_ JOSÉ FERNANDO CORTÉS MOLANO"/>
    <s v="24527_x000a_24533_x000a_"/>
    <x v="1"/>
    <x v="0"/>
    <x v="0"/>
    <n v="261"/>
    <n v="222774"/>
    <m/>
  </r>
  <r>
    <x v="5"/>
    <n v="42"/>
    <x v="4"/>
    <x v="5"/>
    <x v="0"/>
    <x v="0"/>
    <x v="0"/>
    <x v="2"/>
    <s v="Cartografía"/>
    <n v="81151600"/>
    <s v="Prestación de servicios para realizar la gestión, control y seguimiento del sistema y marco de referencia geodésico nacional con GNSS"/>
    <x v="3"/>
    <x v="3"/>
    <n v="11"/>
    <x v="0"/>
    <x v="0"/>
    <x v="0"/>
    <n v="53146280"/>
    <n v="53146280"/>
    <x v="0"/>
    <x v="0"/>
    <x v="0"/>
    <x v="0"/>
    <x v="4"/>
    <s v="Subdirección de Geografía y Cartografía "/>
    <x v="5"/>
    <s v="Subdirector de Geografía y Cartografía "/>
    <x v="5"/>
    <x v="8"/>
    <s v="Densificar el marco de referencia terrestre"/>
    <s v="Puntos Geodésicos Materializados"/>
    <m/>
    <d v="2021-02-18T00:00:00"/>
    <n v="4976424"/>
    <n v="51423048"/>
    <n v="51423048"/>
    <x v="0"/>
    <s v="ANDRÉS FELIPE BELTRÁN ZAMUDIO"/>
    <n v="24487"/>
    <x v="0"/>
    <x v="0"/>
    <x v="0"/>
    <n v="310"/>
    <n v="1723232"/>
    <m/>
  </r>
  <r>
    <x v="5"/>
    <n v="68"/>
    <x v="4"/>
    <x v="5"/>
    <x v="0"/>
    <x v="0"/>
    <x v="0"/>
    <x v="0"/>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82"/>
    <d v="2021-03-16T00:00:00"/>
    <n v="5660050"/>
    <n v="52827133.333333336"/>
    <n v="52827133.333333336"/>
    <x v="0"/>
    <s v="JOHAN JOSE GARCIA"/>
    <n v="24620"/>
    <x v="0"/>
    <x v="0"/>
    <x v="0"/>
    <n v="280"/>
    <n v="2172866.6666666642"/>
    <m/>
  </r>
  <r>
    <x v="5"/>
    <n v="37"/>
    <x v="4"/>
    <x v="5"/>
    <x v="1"/>
    <x v="1"/>
    <x v="0"/>
    <x v="2"/>
    <s v="Cartografía"/>
    <n v="81151600"/>
    <s v="Prestación de servicios para  realizar la evaluación y procesamiento de las  imágenes adquiridas o gestionadas por el IGAC."/>
    <x v="3"/>
    <x v="3"/>
    <n v="11"/>
    <x v="0"/>
    <x v="0"/>
    <x v="0"/>
    <n v="57060806"/>
    <n v="57060806"/>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344"/>
    <d v="2021-02-15T00:00:00"/>
    <n v="2671483"/>
    <n v="55210648.666666664"/>
    <n v="55210648.666666664"/>
    <x v="0"/>
    <s v="DIANA CAROLINA BENITEZ CASTRO _x000a_ DEISY LORENA MORA MORENO"/>
    <s v="24500_x000a_24501"/>
    <x v="1"/>
    <x v="0"/>
    <x v="0"/>
    <n v="310"/>
    <n v="1850157.3333333358"/>
    <m/>
  </r>
  <r>
    <x v="5"/>
    <n v="7"/>
    <x v="4"/>
    <x v="5"/>
    <x v="0"/>
    <x v="0"/>
    <x v="0"/>
    <x v="0"/>
    <s v="Cartografía"/>
    <n v="81151600"/>
    <s v="Prestación de servicios profesionales para gestión de proyectos y atención a los requerimientos de la cancillería, en el marco de la demarcación de las fronteras del país."/>
    <x v="3"/>
    <x v="3"/>
    <n v="10"/>
    <x v="0"/>
    <x v="0"/>
    <x v="0"/>
    <n v="55900900"/>
    <n v="559009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78"/>
    <d v="2021-01-21T00:00:00"/>
    <n v="5757793"/>
    <n v="55850592.099999994"/>
    <n v="55850592.099999994"/>
    <x v="0"/>
    <s v="DEYBI LIBARDO MORA CASTAÑEDA"/>
    <n v="24316"/>
    <x v="0"/>
    <x v="0"/>
    <x v="0"/>
    <n v="291"/>
    <n v="50307.90000000596"/>
    <m/>
  </r>
  <r>
    <x v="5"/>
    <n v="25"/>
    <x v="4"/>
    <x v="5"/>
    <x v="1"/>
    <x v="1"/>
    <x v="0"/>
    <x v="2"/>
    <s v="Cartografía"/>
    <n v="81151600"/>
    <s v="Prestación de servicios profesionales para orientar y optimizar los procesos de producción cartográfica, asignados de conformidad con los lineamientos establecidos."/>
    <x v="3"/>
    <x v="3"/>
    <n v="315"/>
    <x v="1"/>
    <x v="0"/>
    <x v="0"/>
    <n v="120913653"/>
    <n v="120913653"/>
    <x v="0"/>
    <x v="0"/>
    <x v="1"/>
    <x v="0"/>
    <x v="4"/>
    <s v="Subdirección de Geografía y Cartografía "/>
    <x v="5"/>
    <s v="Subdirector de Geografía y Cartografía "/>
    <x v="5"/>
    <x v="7"/>
    <s v="Generar insumos y/o productos cartográficos"/>
    <s v="Cartografía escalas Medianas generada (1:10,000, 1:25,000)"/>
    <n v="199"/>
    <d v="2021-02-05T00:00:00"/>
    <n v="5757793"/>
    <n v="61416458.666666664"/>
    <n v="122832917.3333334"/>
    <x v="0"/>
    <s v="MIGUEL ANGEL RAMÍREZ GUTIÉRREZ_x000a_VICTOR ANDRÉS MARTÍNEZ RUÍZ"/>
    <s v="24386_x000a_24388"/>
    <x v="1"/>
    <x v="0"/>
    <x v="0"/>
    <n v="320"/>
    <n v="0"/>
    <m/>
  </r>
  <r>
    <x v="5"/>
    <n v="24"/>
    <x v="4"/>
    <x v="5"/>
    <x v="1"/>
    <x v="1"/>
    <x v="0"/>
    <x v="2"/>
    <s v="Cartografía"/>
    <n v="81151600"/>
    <s v="Prestación de servicio para realizar actividades de mantenimiento, materialización y cálculo de redes geodésicas locales y estaciones de mantenimiento continuo."/>
    <x v="3"/>
    <x v="3"/>
    <n v="11"/>
    <x v="0"/>
    <x v="0"/>
    <x v="0"/>
    <n v="62834134"/>
    <n v="62834134"/>
    <x v="0"/>
    <x v="0"/>
    <x v="1"/>
    <x v="0"/>
    <x v="4"/>
    <s v="Subdirección de Geografía y Cartografía "/>
    <x v="5"/>
    <s v="Subdirector de Geografía y Cartografía "/>
    <x v="5"/>
    <x v="8"/>
    <s v="Densificar el marco de referencia terrestre"/>
    <s v="Datos Rinex de las estaciones permanentes generados"/>
    <n v="198"/>
    <d v="2021-02-05T00:00:00"/>
    <n v="2941780"/>
    <n v="62757973.333333328"/>
    <n v="62757973.333333328"/>
    <x v="0"/>
    <s v="ALEJANDRO RODRÍGUEZ URREA _x000a_DIEGO ANDRÉS GARCÍA CASTAÑEDA"/>
    <s v="24385_x000a_24387"/>
    <x v="1"/>
    <x v="0"/>
    <x v="0"/>
    <n v="320"/>
    <n v="76160.666666671634"/>
    <m/>
  </r>
  <r>
    <x v="5"/>
    <n v="16"/>
    <x v="4"/>
    <x v="5"/>
    <x v="1"/>
    <x v="1"/>
    <x v="0"/>
    <x v="0"/>
    <s v="Cartografía"/>
    <n v="81151600"/>
    <s v="Prestación de servicios profesionales para realizar las actividades de cálculo de proyectos GNSS y demás asignados."/>
    <x v="0"/>
    <x v="0"/>
    <n v="11"/>
    <x v="0"/>
    <x v="0"/>
    <x v="0"/>
    <n v="66741840"/>
    <n v="66741840"/>
    <x v="0"/>
    <x v="0"/>
    <x v="1"/>
    <x v="0"/>
    <x v="4"/>
    <s v="Subdirección de Geografía y Cartografía "/>
    <x v="5"/>
    <s v="Subdirector de Geografía y Cartografía "/>
    <x v="5"/>
    <x v="8"/>
    <s v="Densificar el marco de referencia terrestre"/>
    <s v="Datos Rinex de las estaciones permanentes generados"/>
    <m/>
    <d v="2021-01-27T00:00:00"/>
    <n v="3124732"/>
    <n v="66660949.333333336"/>
    <n v="66660949.333333336"/>
    <x v="0"/>
    <s v="pABLO ALEJANDRO MENDEZ HERNANDEZ"/>
    <s v="24250_x000a_24251"/>
    <x v="1"/>
    <x v="0"/>
    <x v="0"/>
    <n v="320"/>
    <n v="80890.666666664183"/>
    <m/>
  </r>
  <r>
    <x v="5"/>
    <n v="36"/>
    <x v="4"/>
    <x v="5"/>
    <x v="0"/>
    <x v="0"/>
    <x v="0"/>
    <x v="2"/>
    <s v="Cartografía"/>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0"/>
    <n v="80634026"/>
    <n v="80634026"/>
    <x v="0"/>
    <x v="0"/>
    <x v="0"/>
    <x v="0"/>
    <x v="4"/>
    <s v="Subdirección de Geografía y Cartografía "/>
    <x v="5"/>
    <s v="Subdirector de Geografía y Cartografía "/>
    <x v="5"/>
    <x v="7"/>
    <s v="Generar insumos y/o productos cartográficos"/>
    <s v="Cartografía escalas Medianas generada (1:10,000, 1:25,000)"/>
    <n v="286"/>
    <d v="2021-02-15T00:00:00"/>
    <n v="7550277"/>
    <n v="78019529"/>
    <n v="78019529"/>
    <x v="0"/>
    <s v="SONIA BELTRAN"/>
    <n v="24451"/>
    <x v="0"/>
    <x v="0"/>
    <x v="0"/>
    <n v="310"/>
    <n v="2614497"/>
    <m/>
  </r>
  <r>
    <x v="5"/>
    <n v="10"/>
    <x v="4"/>
    <x v="5"/>
    <x v="3"/>
    <x v="3"/>
    <x v="0"/>
    <x v="0"/>
    <s v="Cartografía"/>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84"/>
    <d v="2021-01-22T00:00:00"/>
    <n v="2671483"/>
    <n v="85487456"/>
    <n v="85487456"/>
    <x v="0"/>
    <s v="DANIELA MARIN LOPEZ _x000a_CAROL TATIANA CHICUAZUQUE GUTIERREZ_x000a_MARLON RICARDO RUIZ"/>
    <s v="23237_x000a_23238_x000a_24552"/>
    <x v="5"/>
    <x v="4"/>
    <x v="2"/>
    <m/>
    <n v="103753"/>
    <m/>
  </r>
  <r>
    <x v="5"/>
    <n v="47"/>
    <x v="4"/>
    <x v="5"/>
    <x v="3"/>
    <x v="3"/>
    <x v="0"/>
    <x v="0"/>
    <s v="Cartografía"/>
    <n v="81151600"/>
    <s v="Prestación de servicios profesionales para realizar los diagnósticos de los límites de las entidades territoriales."/>
    <x v="3"/>
    <x v="3"/>
    <n v="10"/>
    <x v="0"/>
    <x v="0"/>
    <x v="0"/>
    <n v="85682910"/>
    <n v="85682910"/>
    <x v="0"/>
    <x v="0"/>
    <x v="3"/>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85605798"/>
    <n v="85605798"/>
    <x v="0"/>
    <s v="CÉSAR ERNESTO MALPICA RODRÍGUEZ _x000a_JULY   PAOLA   PIÑEROS   CORREA_x000a_ALEJANDRAREGINAALCARCELMORALES"/>
    <s v="24529_x000a_24530_x000a_24531"/>
    <x v="3"/>
    <x v="0"/>
    <x v="0"/>
    <n v="291"/>
    <n v="77112"/>
    <m/>
  </r>
  <r>
    <x v="5"/>
    <n v="21"/>
    <x v="4"/>
    <x v="5"/>
    <x v="0"/>
    <x v="0"/>
    <x v="0"/>
    <x v="2"/>
    <s v="Servicios de formación profesional en ingeniería"/>
    <n v="86101610"/>
    <s v="Prestación de servicios profesionales para el acompañamiento y seguimiento a la ejecución de los  proyectos  y procesos de la Subdirección de Geografía y Cartografía."/>
    <x v="3"/>
    <x v="3"/>
    <n v="11"/>
    <x v="0"/>
    <x v="0"/>
    <x v="0"/>
    <n v="92997806"/>
    <n v="92997806"/>
    <x v="0"/>
    <x v="0"/>
    <x v="0"/>
    <x v="0"/>
    <x v="4"/>
    <s v="Subdirección de Geografía y Cartografía "/>
    <x v="5"/>
    <s v="Subdirector de Geografía y Cartografía "/>
    <x v="5"/>
    <x v="7"/>
    <s v="Generar insumos y/o productos cartográficos"/>
    <s v="Cartografía escalas Medianas generada (1:10,000, 1:25,000)"/>
    <n v="170"/>
    <d v="2021-02-04T00:00:00"/>
    <n v="8707976"/>
    <n v="92885077.333333328"/>
    <n v="92885077.333333328"/>
    <x v="0"/>
    <s v="JOHANNA MARÍA DÍAZ DÍAZ_x000a_"/>
    <n v="24355"/>
    <x v="0"/>
    <x v="0"/>
    <x v="0"/>
    <n v="320"/>
    <n v="112728.66666667163"/>
    <m/>
  </r>
  <r>
    <x v="5"/>
    <n v="22"/>
    <x v="4"/>
    <x v="5"/>
    <x v="0"/>
    <x v="0"/>
    <x v="0"/>
    <x v="2"/>
    <s v="Cartografía"/>
    <n v="81151600"/>
    <s v="Prestación de servicios para gestionar,  realizar el control  y seguimiento a la toma de fotografía aérea y consecución de insumos necesarios para producción cartográfica."/>
    <x v="3"/>
    <x v="3"/>
    <n v="11"/>
    <x v="0"/>
    <x v="0"/>
    <x v="0"/>
    <n v="92997806"/>
    <n v="92997806"/>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63"/>
    <d v="2021-02-04T00:00:00"/>
    <n v="8707976"/>
    <n v="92885077.333333328"/>
    <n v="92885077.333333328"/>
    <x v="0"/>
    <s v="GABRIEL CADENA"/>
    <n v="24351"/>
    <x v="0"/>
    <x v="0"/>
    <x v="0"/>
    <n v="320"/>
    <n v="112728.66666667163"/>
    <m/>
  </r>
  <r>
    <x v="5"/>
    <n v="6"/>
    <x v="4"/>
    <x v="5"/>
    <x v="3"/>
    <x v="3"/>
    <x v="0"/>
    <x v="0"/>
    <s v="Cartografía"/>
    <n v="81151600"/>
    <s v="Prestación de servicios profesionales para apoyar la gestión técnica de los procesos de deslindes, de conformidad con los criterios técnicos y normatividad establecida"/>
    <x v="3"/>
    <x v="3"/>
    <n v="10"/>
    <x v="0"/>
    <x v="0"/>
    <x v="0"/>
    <n v="106026300"/>
    <n v="106026300"/>
    <x v="0"/>
    <x v="0"/>
    <x v="3"/>
    <x v="0"/>
    <x v="4"/>
    <s v="Subdirección de Geografía y Cartografía "/>
    <x v="5"/>
    <s v="Subdirector de Geografía y Cartografía "/>
    <x v="6"/>
    <x v="9"/>
    <s v="Realizar la apertura y expedición del acta de deslinde de tres (3) procesos"/>
    <s v="Documentos de estudios técnicos de deslindes y de Territorios Indígenas"/>
    <n v="69"/>
    <d v="2021-01-21T00:00:00"/>
    <n v="3640236"/>
    <n v="105930867.59999999"/>
    <n v="105930867.59999999"/>
    <x v="0"/>
    <s v="SAIDY CAROLINA CASTRO VASQUEZ_x000a_HUGO ANDRES CERON BERMUDEZ_x000a_DIANA ALEXANDRA CHINGATE CACERES_x000a_"/>
    <s v="24224_x000a_24226_x000a_24227"/>
    <x v="3"/>
    <x v="0"/>
    <x v="0"/>
    <n v="291"/>
    <n v="95432.40000000596"/>
    <m/>
  </r>
  <r>
    <x v="5"/>
    <n v="15"/>
    <x v="4"/>
    <x v="5"/>
    <x v="3"/>
    <x v="3"/>
    <x v="0"/>
    <x v="0"/>
    <s v="Cartografía"/>
    <n v="81151600"/>
    <s v="Prestación de servicios para realizar el proceso de aerotriangulación, de conformidad con las especificaciones técnicas y rendimientos establecidos."/>
    <x v="0"/>
    <x v="0"/>
    <n v="11"/>
    <x v="0"/>
    <x v="0"/>
    <x v="0"/>
    <n v="116628930"/>
    <n v="116628930"/>
    <x v="0"/>
    <x v="0"/>
    <x v="3"/>
    <x v="0"/>
    <x v="4"/>
    <s v="Subdirección de Geografía y Cartografía "/>
    <x v="5"/>
    <s v="Subdirector de Geografía y Cartografía "/>
    <x v="5"/>
    <x v="7"/>
    <s v="Generar insumos y/o productos cartográficos"/>
    <s v="Cartografía escalas Medianas generada (1:10,000, 1:25,000)"/>
    <n v="109"/>
    <d v="2021-01-26T00:00:00"/>
    <n v="3640236"/>
    <n v="116487552"/>
    <n v="116487552"/>
    <x v="0"/>
    <s v="ABRIEL ANDRES PUENTES GUTIERREZ_x000a_DANNY STIVENS MORENO SANCHEZ _x000a_ANGIE LORENA AVENDAÑO GOMEZ"/>
    <s v="24256_x000a_24254_x000a_24256"/>
    <x v="3"/>
    <x v="0"/>
    <x v="0"/>
    <n v="320"/>
    <n v="141378"/>
    <m/>
  </r>
  <r>
    <x v="5"/>
    <n v="49"/>
    <x v="4"/>
    <x v="5"/>
    <x v="5"/>
    <x v="6"/>
    <x v="0"/>
    <x v="2"/>
    <s v="Cartografía"/>
    <n v="81151600"/>
    <s v="Prestación de servicios para analizar y desarrollar el componente temático de los estudios y/o investigaciones geográficas asignadas, de conformidad con la metodología establecida."/>
    <x v="3"/>
    <x v="3"/>
    <n v="255"/>
    <x v="1"/>
    <x v="0"/>
    <x v="0"/>
    <n v="120163140"/>
    <n v="120163140"/>
    <x v="0"/>
    <x v="0"/>
    <x v="5"/>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349"/>
    <d v="2021-02-22T00:00:00"/>
    <n v="3640236"/>
    <n v="119885105.59999999"/>
    <n v="119885105.59999999"/>
    <x v="0"/>
    <s v="SANDRA MIREYA ROMERO RODRIGUEZ_x000a_DIANA ALEJANDRA ESQUIVEL PERDOMO_x000a_YURY DHUSLEY ENTRADA TOBAR _x000a_LEIDY VANESSA ALBA AYALA "/>
    <s v="24508_x000a_24513_x000a_24514_x000a_24515"/>
    <x v="6"/>
    <x v="0"/>
    <x v="0"/>
    <n v="247"/>
    <n v="278034.40000000596"/>
    <m/>
  </r>
  <r>
    <x v="5"/>
    <n v="72"/>
    <x v="4"/>
    <x v="5"/>
    <x v="2"/>
    <x v="1"/>
    <x v="2"/>
    <x v="7"/>
    <s v="Cartografía"/>
    <n v="81151600"/>
    <s v="Prestación de servicios profesionales para la toma de datos en campo de exploración, materialización , gnss, nivelación geodésica y gravimetría"/>
    <x v="4"/>
    <x v="4"/>
    <n v="260"/>
    <x v="1"/>
    <x v="0"/>
    <x v="0"/>
    <n v="156236600"/>
    <n v="156236600"/>
    <x v="0"/>
    <x v="0"/>
    <x v="2"/>
    <x v="0"/>
    <x v="4"/>
    <s v="Subdirección de Geografía y Cartografía "/>
    <x v="5"/>
    <s v="Subdirector de Geografía y Cartografía "/>
    <x v="5"/>
    <x v="8"/>
    <s v="Densificar el marco de referencia terrestre"/>
    <s v="Datos altimétricos generados"/>
    <m/>
    <d v="2021-04-20T00:00:00"/>
    <n v="3124732"/>
    <n v="127593223.33333334"/>
    <n v="127593223.33333334"/>
    <x v="0"/>
    <s v="JORGE ERNESTO CORRADINE ACOSTA _x000a_ DIEGO LEÓN QUEBRADA ARISTIZABAL"/>
    <m/>
    <x v="0"/>
    <x v="5"/>
    <x v="0"/>
    <n v="245"/>
    <n v="3182597.4074074063"/>
    <m/>
  </r>
  <r>
    <x v="5"/>
    <n v="31"/>
    <x v="4"/>
    <x v="5"/>
    <x v="6"/>
    <x v="7"/>
    <x v="0"/>
    <x v="2"/>
    <s v="Cartografía"/>
    <n v="81151600"/>
    <s v="Prestación de servicios para la captura o digitalización de elementos vectoriales a diferentes escalas y dimensiones, de conformidad con las especificaciones técnicas y rendimientos establecidos."/>
    <x v="3"/>
    <x v="3"/>
    <n v="11"/>
    <x v="0"/>
    <x v="0"/>
    <x v="0"/>
    <n v="381694680"/>
    <n v="381694680"/>
    <x v="0"/>
    <x v="0"/>
    <x v="7"/>
    <x v="0"/>
    <x v="4"/>
    <s v="Subdirección de Geografía y Cartografía "/>
    <x v="5"/>
    <s v="Subdirector de Geografía y Cartografía "/>
    <x v="5"/>
    <x v="7"/>
    <s v="Generar insumos y/o productos cartográficos"/>
    <s v="Cartografía escalas Medianas generada (1:10,000, 1:25,000)"/>
    <n v="217"/>
    <d v="2021-02-10T00:00:00"/>
    <n v="63615780"/>
    <n v="381694680"/>
    <n v="381694680"/>
    <x v="0"/>
    <s v="CLAUDIA  ARANGUREN PEÑA_x000a_REMY FERNANDO MATEUS SALINAS_x000a_MÓNICA ALEJANDRA CRUZ BARRETO_x000a_LUIS ALBA _x000a_WILLIAM ALFONSO MORA HERNÁNDEZ_x000a_NOHORA MARIA AYALA QUINTANA"/>
    <s v="24407_x000a_24412_x000a_24411_x000a_24413_x000a_24676"/>
    <x v="2"/>
    <x v="1"/>
    <x v="2"/>
    <m/>
    <n v="0"/>
    <m/>
  </r>
  <r>
    <x v="5"/>
    <n v="13"/>
    <x v="4"/>
    <x v="5"/>
    <x v="2"/>
    <x v="2"/>
    <x v="0"/>
    <x v="0"/>
    <s v="Cartografía"/>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2"/>
    <x v="0"/>
    <x v="4"/>
    <s v="Subdirección de Geografía y Cartografía "/>
    <x v="5"/>
    <s v="Subdirector de Geografía y Cartografía "/>
    <x v="5"/>
    <x v="8"/>
    <s v="Densificar el marco de referencia terrestre"/>
    <s v="Puntos Geodésicos Materializados"/>
    <n v="90"/>
    <d v="2021-01-26T00:00:00"/>
    <n v="2671483"/>
    <n v="142479093.33333334"/>
    <n v="142479093.33333334"/>
    <x v="0"/>
    <s v="ADRIANA LIZETH RICAURTE MENESES _x000a_BRIGITTE DAYANA VEGA BERNAL_x000a_SONIA CASTILLO_x000a_NUBIA STELLA REYES MESA_x000a_JUAN CARLOS LOSADA"/>
    <s v="24246_x000a_24247_x000a_24272_x000a_24273_x000a_24274"/>
    <x v="2"/>
    <x v="0"/>
    <x v="0"/>
    <n v="320"/>
    <n v="172921.66666665673"/>
    <m/>
  </r>
  <r>
    <x v="5"/>
    <n v="50"/>
    <x v="4"/>
    <x v="5"/>
    <x v="3"/>
    <x v="3"/>
    <x v="0"/>
    <x v="0"/>
    <s v="Cartografía"/>
    <n v="81151600"/>
    <s v="Prestación de servicios para analizar, consolidar e integrar los documentos técnicos de los estudios e investigaciones geográficas, de conformidad con la metodología establecida."/>
    <x v="3"/>
    <x v="3"/>
    <n v="255"/>
    <x v="1"/>
    <x v="0"/>
    <x v="0"/>
    <n v="165464145"/>
    <n v="165464145"/>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2"/>
    <d v="2021-02-22T00:00:00"/>
    <n v="6683454"/>
    <n v="165081313.79999998"/>
    <n v="165081313.79999998"/>
    <x v="0"/>
    <s v="LEIDY MARITZA BERNAL VARGAS_x000a_AURA LORENA PINEDA JAIMES _x000a_MARGARITA MARÍA GALVIS"/>
    <s v="24543_x000a_24544_x000a_24545"/>
    <x v="3"/>
    <x v="0"/>
    <x v="0"/>
    <n v="247"/>
    <n v="382831.20000001788"/>
    <m/>
  </r>
  <r>
    <x v="5"/>
    <n v="30"/>
    <x v="4"/>
    <x v="5"/>
    <x v="1"/>
    <x v="1"/>
    <x v="0"/>
    <x v="2"/>
    <s v="Cartografía"/>
    <n v="81151600"/>
    <s v="Prestación de servicios profesionales para gestionar, controlar y hacer seguimiento de los procesos de producción cartográfica, asignados de conformidad con los lineamientos establecidos."/>
    <x v="3"/>
    <x v="3"/>
    <n v="315"/>
    <x v="1"/>
    <x v="0"/>
    <x v="0"/>
    <n v="140352534"/>
    <n v="140352534"/>
    <x v="0"/>
    <x v="0"/>
    <x v="1"/>
    <x v="0"/>
    <x v="4"/>
    <s v="Subdirección de Geografía y Cartografía "/>
    <x v="5"/>
    <s v="Subdirector de Geografía y Cartografía "/>
    <x v="5"/>
    <x v="7"/>
    <s v="Generar insumos y/o productos cartográficos"/>
    <s v="Cartografía escalas Medianas generada (1:10,000, 1:25,000)"/>
    <n v="206"/>
    <d v="2021-02-10T00:00:00"/>
    <n v="6683454"/>
    <n v="140352534"/>
    <n v="140352534"/>
    <x v="0"/>
    <s v="CARLOS ALBERTO SEDANO ARIZA  _x000a_CARLOS  EDUARDO  PLATA  CABRERA"/>
    <s v="24394_x000a_24395"/>
    <x v="1"/>
    <x v="0"/>
    <x v="0"/>
    <n v="315"/>
    <n v="0"/>
    <m/>
  </r>
  <r>
    <x v="5"/>
    <n v="11"/>
    <x v="4"/>
    <x v="5"/>
    <x v="2"/>
    <x v="2"/>
    <x v="0"/>
    <x v="0"/>
    <s v="Cartografía"/>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2"/>
    <x v="0"/>
    <x v="4"/>
    <s v="Subdirección de Geografía y Cartografía "/>
    <x v="5"/>
    <s v="Subdirector de Geografía y Cartografía "/>
    <x v="5"/>
    <x v="7"/>
    <s v="Generar insumos y/o productos cartográficos"/>
    <s v="Cartografía escalas Medianas generada (1:10,000, 1:25,000)"/>
    <n v="152"/>
    <d v="2021-01-22T00:00:00"/>
    <n v="4976424"/>
    <n v="265409280"/>
    <n v="265409280"/>
    <x v="0"/>
    <s v="GIZELA ANDREA GUZMAN LUGO_x000a_HERMAN FELIPE ZAPATA SERRANO _x000a_FABIAN GUZMAN PATIÑO_x000a_CARLOS ANDRES VELASCO PEÑA_x000a_RAFAEL HUMBERTO CUADROS ROMERO_x000a_"/>
    <s v="24312_x000a_24313_x000a_24322_x000a_24323_x000a_24324"/>
    <x v="2"/>
    <x v="0"/>
    <x v="0"/>
    <n v="320"/>
    <n v="322120"/>
    <m/>
  </r>
  <r>
    <x v="5"/>
    <n v="63"/>
    <x v="4"/>
    <x v="5"/>
    <x v="3"/>
    <x v="3"/>
    <x v="0"/>
    <x v="4"/>
    <s v="Cartografía"/>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0"/>
    <x v="3"/>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3-09T00:00:00"/>
    <n v="2941780"/>
    <n v="75015390"/>
    <n v="75015390"/>
    <x v="0"/>
    <s v="JULIAN ESTEBAN PEÑA AGUDELO_x000a_FRANCISCO IVAN FRANCO RODRIGUEZ _x000a_MARIA ALEJANDRA GUERRERO MORILLO"/>
    <s v="24581_x000a_24582_x000a_24583"/>
    <x v="3"/>
    <x v="0"/>
    <x v="0"/>
    <n v="255"/>
    <n v="0"/>
    <m/>
  </r>
  <r>
    <x v="5"/>
    <n v="14"/>
    <x v="4"/>
    <x v="5"/>
    <x v="7"/>
    <x v="8"/>
    <x v="0"/>
    <x v="0"/>
    <s v="Cartografía"/>
    <n v="81151600"/>
    <s v="Prestación de servicios para realizar la edición, estructuración e integración de la cartografía básica, de conformidad con las especificaciones técnicas establecidas."/>
    <x v="0"/>
    <x v="0"/>
    <n v="11"/>
    <x v="0"/>
    <x v="0"/>
    <x v="0"/>
    <n v="388763100"/>
    <n v="388763100"/>
    <x v="0"/>
    <x v="0"/>
    <x v="8"/>
    <x v="0"/>
    <x v="4"/>
    <s v="Subdirección de Geografía y Cartografía "/>
    <x v="5"/>
    <s v="Subdirector de Geografía y Cartografía "/>
    <x v="5"/>
    <x v="7"/>
    <s v="Generar insumos y/o productos cartográficos"/>
    <s v="Cartografía escalas Medianas generada (1:10,000, 1:25,000)"/>
    <n v="111"/>
    <d v="2021-01-26T00:00:00"/>
    <n v="3640236"/>
    <n v="388291840"/>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s v="24257_x000a_24311_x000a_24374_x000a_24397_x000a_24375_x000a_24381_x000a_24383_x000a_24384_x000a_24390_x000a_24396"/>
    <x v="7"/>
    <x v="0"/>
    <x v="0"/>
    <n v="320"/>
    <n v="471260"/>
    <m/>
  </r>
  <r>
    <x v="5"/>
    <n v="73"/>
    <x v="4"/>
    <x v="5"/>
    <x v="1"/>
    <x v="1"/>
    <x v="0"/>
    <x v="3"/>
    <s v="Servicios de comercio internacional"/>
    <n v="80151600"/>
    <s v="Prestación de servicios para estructurar y elaborar cartografía temática de los proyectos asignados, de conformidad con las especificaciones técnicas y los tiempos establecidos."/>
    <x v="4"/>
    <x v="4"/>
    <n v="8"/>
    <x v="0"/>
    <x v="0"/>
    <x v="0"/>
    <n v="42743728"/>
    <n v="42743728"/>
    <x v="0"/>
    <x v="0"/>
    <x v="1"/>
    <x v="0"/>
    <x v="4"/>
    <s v="Subdirección de Geografía y Cartografía "/>
    <x v="5"/>
    <s v="Subdirector de Geografía y Cartografía "/>
    <x v="5"/>
    <x v="7"/>
    <s v="Generar insumos y/o productos cartográficos"/>
    <s v="Cartografía escalas Medianas generada (1:10,000, 1:25,000)"/>
    <n v="541"/>
    <d v="2021-04-22T00:00:00"/>
    <n v="2671483"/>
    <n v="42743728"/>
    <n v="42743728"/>
    <x v="0"/>
    <s v="SANTIAGO DÍAZ BOLÍVAR _x000a_LINA PAOLA FANDIÑO HERRERA"/>
    <s v="24686_x000a_24691"/>
    <x v="5"/>
    <x v="3"/>
    <x v="2"/>
    <m/>
    <n v="0"/>
    <m/>
  </r>
  <r>
    <x v="4"/>
    <m/>
    <x v="3"/>
    <x v="6"/>
    <x v="0"/>
    <x v="9"/>
    <x v="1"/>
    <x v="7"/>
    <s v="Servicio de mantenimiento de energía de emergencia o de reserva"/>
    <n v="72151514"/>
    <s v="Adquisición de UPS y mantenimiento preventivo y correctivo de UPS en las direcciones territoriales del IGAC"/>
    <x v="5"/>
    <x v="5"/>
    <n v="6"/>
    <x v="0"/>
    <x v="2"/>
    <x v="0"/>
    <n v="60000000"/>
    <n v="60000000"/>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7"/>
    <s v="Servicios de alquiler o arrendamiento de licencias de software de computador"/>
    <n v="81112500"/>
    <s v="Adquisición de productos y servicios Microsoft"/>
    <x v="8"/>
    <x v="8"/>
    <n v="24"/>
    <x v="0"/>
    <x v="3"/>
    <x v="0"/>
    <n v="1481463642.5999999"/>
    <n v="1481463642.5999999"/>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3"/>
    <s v="Servicios de implementación de aplicaciones"/>
    <n v="81111508"/>
    <s v="Prestación de servicios profesionales para soportar, mantener, desarrollar y documentar los componentes de software de los sistemas de información requeridos por el Instituto."/>
    <x v="5"/>
    <x v="5"/>
    <n v="8"/>
    <x v="0"/>
    <x v="0"/>
    <x v="0"/>
    <n v="69663808"/>
    <n v="69663808"/>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m/>
  </r>
  <r>
    <x v="4"/>
    <m/>
    <x v="3"/>
    <x v="6"/>
    <x v="0"/>
    <x v="9"/>
    <x v="1"/>
    <x v="3"/>
    <s v="Ingeniería de software o hardware"/>
    <n v="81111500"/>
    <s v="Contratar los servicios de soporte técnicoproactivo, reactivo, de configuración, actualización, afinamiento y parametrización para productos ORACLE con los que cuenta el IGAC."/>
    <x v="4"/>
    <x v="4"/>
    <n v="3"/>
    <x v="0"/>
    <x v="3"/>
    <x v="0"/>
    <n v="162242850.44000006"/>
    <n v="162242850.44000006"/>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n v="0"/>
  </r>
  <r>
    <x v="4"/>
    <n v="28"/>
    <x v="3"/>
    <x v="7"/>
    <x v="0"/>
    <x v="0"/>
    <x v="0"/>
    <x v="0"/>
    <s v="Servicios secretariales o de administración de oficinas  "/>
    <n v="80161501"/>
    <s v="Prestación de servicios profesionales en los asuntos legales y contractuales que le sean asignados por la Oficina Asesora Jurídica."/>
    <x v="0"/>
    <x v="0"/>
    <n v="11"/>
    <x v="0"/>
    <x v="0"/>
    <x v="0"/>
    <n v="121248517"/>
    <n v="121248517"/>
    <x v="0"/>
    <x v="0"/>
    <x v="0"/>
    <x v="1"/>
    <x v="6"/>
    <s v="Oficina Asesora Jurídica"/>
    <x v="3"/>
    <s v="Jefe Oficina Asesora Jurídica"/>
    <x v="8"/>
    <x v="14"/>
    <s v="N/A"/>
    <s v="N/A"/>
    <n v="125"/>
    <d v="2021-01-26T00:00:00"/>
    <n v="11022592"/>
    <n v="121248512"/>
    <n v="121248512"/>
    <x v="0"/>
    <s v="LUZ ÁNGELA VILLALBA PACHÓ"/>
    <n v="24263"/>
    <x v="0"/>
    <x v="0"/>
    <x v="0"/>
    <n v="330"/>
    <n v="5"/>
    <m/>
  </r>
  <r>
    <x v="4"/>
    <n v="13"/>
    <x v="3"/>
    <x v="8"/>
    <x v="5"/>
    <x v="6"/>
    <x v="0"/>
    <x v="0"/>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0"/>
    <n v="332212188"/>
    <n v="332212188"/>
    <x v="0"/>
    <x v="0"/>
    <x v="5"/>
    <x v="0"/>
    <x v="3"/>
    <s v="Oficina Asesora de Planeación"/>
    <x v="3"/>
    <s v="Jefe Oficina Asesora de Planeación"/>
    <x v="3"/>
    <x v="5"/>
    <s v="Actualizar planes institucionales"/>
    <s v="Documentos de planeación realizados_x000a__x000a_Documentos de planeación con seguimientos realizados_x000a_"/>
    <n v="97"/>
    <d v="2021-01-19T00:00:00"/>
    <n v="7550277"/>
    <n v="332212188"/>
    <n v="332212188"/>
    <x v="0"/>
    <s v="ROSA NATACHA CALDERON LUNG_x000a_MIGUEL COLLAZOS COLLAZOS_x000a_DIANA MILENA CALDERÓN SANCHEZ_x000a_GINA MARCELA POPAYAN"/>
    <s v="24296_x000a_24297_x000a_24299_x000a_24302"/>
    <x v="6"/>
    <x v="0"/>
    <x v="0"/>
    <n v="330"/>
    <n v="0"/>
    <m/>
  </r>
  <r>
    <x v="4"/>
    <n v="19"/>
    <x v="3"/>
    <x v="8"/>
    <x v="0"/>
    <x v="0"/>
    <x v="0"/>
    <x v="0"/>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0"/>
    <n v="83053047"/>
    <n v="83053047"/>
    <x v="0"/>
    <x v="0"/>
    <x v="0"/>
    <x v="0"/>
    <x v="3"/>
    <s v="Oficina Asesora de Planeación"/>
    <x v="3"/>
    <s v="Jefe Oficina Asesora de Planeación"/>
    <x v="3"/>
    <x v="5"/>
    <s v="Actualizar planes institucionales"/>
    <s v="Documentos de planeación realizados_x000a__x000a_Documentos de planeación con seguimientos realizados_x000a_"/>
    <n v="98"/>
    <d v="2021-01-19T00:00:00"/>
    <n v="7550277"/>
    <n v="83053047"/>
    <n v="83053047"/>
    <x v="0"/>
    <s v="DIANA XIMENA SIERRA MÉNDEZ"/>
    <n v="24429"/>
    <x v="0"/>
    <x v="0"/>
    <x v="0"/>
    <n v="330"/>
    <n v="0"/>
    <m/>
  </r>
  <r>
    <x v="4"/>
    <n v="94"/>
    <x v="3"/>
    <x v="8"/>
    <x v="0"/>
    <x v="0"/>
    <x v="0"/>
    <x v="2"/>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5"/>
    <x v="5"/>
    <n v="8"/>
    <x v="0"/>
    <x v="0"/>
    <x v="0"/>
    <n v="60402216"/>
    <n v="60402216"/>
    <x v="0"/>
    <x v="0"/>
    <x v="0"/>
    <x v="0"/>
    <x v="3"/>
    <s v="Oficina Asesora de Planeación"/>
    <x v="3"/>
    <s v="Jefe Oficina Asesora de Planeación"/>
    <x v="3"/>
    <x v="5"/>
    <s v="Actualizar planes institucionales"/>
    <s v="Documentos de planeación realizados_x000a__x000a_Documentos de planeación con seguimientos realizados_x000a_"/>
    <m/>
    <d v="2021-04-15T00:00:00"/>
    <n v="7550277"/>
    <n v="60402216"/>
    <n v="60402216"/>
    <x v="0"/>
    <s v="NATALIA PINEDA"/>
    <m/>
    <x v="0"/>
    <x v="0"/>
    <x v="0"/>
    <n v="240"/>
    <n v="0"/>
    <m/>
  </r>
  <r>
    <x v="6"/>
    <n v="41"/>
    <x v="5"/>
    <x v="9"/>
    <x v="0"/>
    <x v="0"/>
    <x v="0"/>
    <x v="8"/>
    <s v="Alquiler y arrendamiento de propiedades o edificaciones"/>
    <n v="80131500"/>
    <s v="Arrendamiento de bien inmueble para el funcionamiento de la dirección territorial casanare del instituto geográfico agustín codazzi-igac."/>
    <x v="0"/>
    <x v="0"/>
    <n v="11"/>
    <x v="0"/>
    <x v="0"/>
    <x v="0"/>
    <n v="162316000"/>
    <n v="162316000"/>
    <x v="0"/>
    <x v="0"/>
    <x v="0"/>
    <x v="0"/>
    <x v="7"/>
    <s v="DT Casanare"/>
    <x v="4"/>
    <s v="HERMES SALCEDO RODRIGUEZ"/>
    <x v="9"/>
    <x v="15"/>
    <s v="Realizar actividades preliminares"/>
    <s v="Sedes adecuadas"/>
    <n v="70"/>
    <d v="2021-01-19T00:00:00"/>
    <n v="14756000"/>
    <n v="162316000"/>
    <n v="162316000"/>
    <x v="0"/>
    <s v="INMOBILIARIA ROYALS COMPANY SAS"/>
    <n v="24234"/>
    <x v="0"/>
    <x v="0"/>
    <x v="0"/>
    <n v="330"/>
    <n v="0"/>
    <m/>
  </r>
  <r>
    <x v="6"/>
    <n v="12"/>
    <x v="5"/>
    <x v="9"/>
    <x v="3"/>
    <x v="3"/>
    <x v="0"/>
    <x v="0"/>
    <s v="Servicios secretariales o de administración de oficinas  "/>
    <n v="80161501"/>
    <s v="Prestación de servicios profesionales para brindar apoyo jurídico en la evaluación, sustanciación y  revisión de los procesos disciplinarios que se adelantan en el IGAC."/>
    <x v="0"/>
    <x v="0"/>
    <n v="11"/>
    <x v="0"/>
    <x v="0"/>
    <x v="0"/>
    <n v="220553972"/>
    <n v="220553972"/>
    <x v="0"/>
    <x v="1"/>
    <x v="3"/>
    <x v="1"/>
    <x v="8"/>
    <s v="Secretaría General - GIT Control Disciplinario"/>
    <x v="3"/>
    <s v="Coordinador GIT Control Disciplinario"/>
    <x v="8"/>
    <x v="14"/>
    <s v="N/A"/>
    <s v="N/A"/>
    <n v="12"/>
    <d v="2021-01-07T00:00:00"/>
    <n v="6683453"/>
    <n v="220553949"/>
    <n v="220553949"/>
    <x v="0"/>
    <s v="GABRIEL ANTONIO MORATO RODRIGUEZ_x000a_NELSON ORLANDO YAZO MARTINEZ_x000a_YESSICA JULIETH MAHECHA TOVAR_x000a_"/>
    <s v="24166_x000a_24171_x000a_24173_x000a_"/>
    <x v="3"/>
    <x v="0"/>
    <x v="1"/>
    <n v="11"/>
    <n v="23"/>
    <m/>
  </r>
  <r>
    <x v="6"/>
    <n v="1"/>
    <x v="5"/>
    <x v="9"/>
    <x v="1"/>
    <x v="1"/>
    <x v="0"/>
    <x v="0"/>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1"/>
    <x v="1"/>
    <x v="9"/>
    <s v="Secretaría General - GIT Gestión Contractual"/>
    <x v="3"/>
    <s v="Coordinador GIT Gestión Contractual"/>
    <x v="8"/>
    <x v="14"/>
    <s v="N/A"/>
    <s v="N/A"/>
    <n v="1"/>
    <d v="2021-01-07T00:00:00"/>
    <n v="9500000"/>
    <n v="209000000"/>
    <n v="209000000"/>
    <x v="0"/>
    <s v="GINNA PAOLA GARCIA BOHORQUEZ_x000a_BRENDA VIVIANA JIMENEZ DIAZ"/>
    <s v="24165_x000a_24169"/>
    <x v="1"/>
    <x v="0"/>
    <x v="1"/>
    <n v="11"/>
    <n v="0"/>
    <m/>
  </r>
  <r>
    <x v="6"/>
    <n v="4"/>
    <x v="5"/>
    <x v="9"/>
    <x v="0"/>
    <x v="0"/>
    <x v="0"/>
    <x v="0"/>
    <s v="Servicios secretariales o de administración de oficinas  "/>
    <n v="80161501"/>
    <s v="Prestación de servicios profesionales para realizar actividades relacionadas con el plan de compras y elaboración de informes."/>
    <x v="0"/>
    <x v="0"/>
    <n v="11"/>
    <x v="0"/>
    <x v="0"/>
    <x v="0"/>
    <n v="80634026"/>
    <n v="80634026"/>
    <x v="0"/>
    <x v="1"/>
    <x v="0"/>
    <x v="1"/>
    <x v="9"/>
    <s v="Secretaría General - GIT Gestión Contractual"/>
    <x v="3"/>
    <s v="Coordinador GIT Gestión Contractual"/>
    <x v="8"/>
    <x v="14"/>
    <s v="N/A"/>
    <s v="N/A"/>
    <n v="5"/>
    <d v="2021-01-07T00:00:00"/>
    <n v="7330366"/>
    <n v="80634026"/>
    <n v="80634026"/>
    <x v="0"/>
    <s v="HECTOR MAURICIO CUBIDES GARZON"/>
    <n v="24161"/>
    <x v="0"/>
    <x v="0"/>
    <x v="1"/>
    <n v="11"/>
    <n v="0"/>
    <m/>
  </r>
  <r>
    <x v="6"/>
    <n v="6"/>
    <x v="5"/>
    <x v="9"/>
    <x v="5"/>
    <x v="6"/>
    <x v="0"/>
    <x v="0"/>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9"/>
    <s v="Secretaría General - GIT Gestión Contractual"/>
    <x v="3"/>
    <s v="Coordinador GIT Gestión Contractual"/>
    <x v="8"/>
    <x v="14"/>
    <s v="N/A"/>
    <s v="N/A"/>
    <n v="2"/>
    <d v="2021-01-07T00:00:00"/>
    <n v="6448790"/>
    <n v="283746760"/>
    <n v="283746760"/>
    <x v="0"/>
    <s v="JAVIER ENRIQUE GUTIERREZ ROCHA_x000a_JUAN MANUEL CORDOBA MARTINEZ_x000a_MARIA MERCEDES GONZALEZ VARGAS_x000a_VIVIANA DEL PILAR RAMIREZ ROZO_x000a_"/>
    <s v="24153_x000a_24155_x000a_24157_x000a_24159_x000a_"/>
    <x v="6"/>
    <x v="0"/>
    <x v="1"/>
    <n v="4"/>
    <n v="0"/>
    <m/>
  </r>
  <r>
    <x v="6"/>
    <n v="61"/>
    <x v="5"/>
    <x v="9"/>
    <x v="0"/>
    <x v="0"/>
    <x v="0"/>
    <x v="1"/>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0"/>
    <x v="1"/>
    <x v="9"/>
    <s v="Secretaría General - GIT Gestión Contractual"/>
    <x v="3"/>
    <s v="Coordinador GIT Gestión Contractual"/>
    <x v="8"/>
    <x v="14"/>
    <s v="N/A"/>
    <s v="N/A"/>
    <n v="520"/>
    <d v="2021-04-12T00:00:00"/>
    <n v="11022592"/>
    <n v="95529130.666666672"/>
    <n v="95529130.666666672"/>
    <x v="0"/>
    <s v="BRENDA VIVIANA JIMENEZ DIAZ"/>
    <n v="24653"/>
    <x v="0"/>
    <x v="0"/>
    <x v="0"/>
    <m/>
    <n v="7348395.3333333284"/>
    <m/>
  </r>
  <r>
    <x v="6"/>
    <n v="40"/>
    <x v="5"/>
    <x v="9"/>
    <x v="0"/>
    <x v="0"/>
    <x v="0"/>
    <x v="0"/>
    <s v="Servicios secretariales o de administración de oficinas  "/>
    <n v="80161501"/>
    <s v="Prestación de servicios personales para el acompañamiento y seguimiento de las actividades del procesos de gestión documental de la entidad de acuerdo a las normas vigentes."/>
    <x v="0"/>
    <x v="0"/>
    <n v="9"/>
    <x v="0"/>
    <x v="0"/>
    <x v="0"/>
    <n v="24043349"/>
    <n v="24043349"/>
    <x v="0"/>
    <x v="0"/>
    <x v="0"/>
    <x v="0"/>
    <x v="10"/>
    <s v="Secretaria General- Gestión documental"/>
    <x v="3"/>
    <s v="Coordinador GIT Gestión Documental"/>
    <x v="10"/>
    <x v="16"/>
    <s v="Realizar los procesos de organización al acervo documental de  30 metros lineales."/>
    <s v="Aplicar los procesos archivísticos al acervo documental."/>
    <n v="59"/>
    <d v="2021-01-19T00:00:00"/>
    <n v="2593673"/>
    <n v="23343057"/>
    <n v="23343057"/>
    <x v="0"/>
    <s v="MARTHA LUCIA ROCHA AREVALO"/>
    <n v="24222"/>
    <x v="0"/>
    <x v="0"/>
    <x v="0"/>
    <n v="270"/>
    <n v="700292"/>
    <m/>
  </r>
  <r>
    <x v="6"/>
    <n v="57"/>
    <x v="5"/>
    <x v="9"/>
    <x v="0"/>
    <x v="0"/>
    <x v="0"/>
    <x v="2"/>
    <s v="Servicios secretariales o de administración de oficinas  "/>
    <n v="80161501"/>
    <s v="prestación de servicios profesionales para la implementación y seguimiento del proceso de gestión documental conforme a los lineamienos dados por la entidad y el agn."/>
    <x v="3"/>
    <x v="3"/>
    <n v="11"/>
    <x v="0"/>
    <x v="0"/>
    <x v="0"/>
    <n v="51970000"/>
    <n v="51970000"/>
    <x v="0"/>
    <x v="0"/>
    <x v="0"/>
    <x v="0"/>
    <x v="10"/>
    <s v="Secretaria General- Gestión documental"/>
    <x v="3"/>
    <s v="Coordinador GIT Gestión Documental"/>
    <x v="10"/>
    <x v="16"/>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24518"/>
    <x v="0"/>
    <x v="0"/>
    <x v="0"/>
    <n v="300"/>
    <n v="0"/>
    <m/>
  </r>
  <r>
    <x v="6"/>
    <n v="59"/>
    <x v="5"/>
    <x v="9"/>
    <x v="0"/>
    <x v="0"/>
    <x v="0"/>
    <x v="0"/>
    <s v="Servicios secretariales o de administración de oficinas  "/>
    <n v="80161501"/>
    <s v="Prestación de servicios profesionales para la implementación del sistema de gestión documental SIGAC a nivel nacional."/>
    <x v="3"/>
    <x v="3"/>
    <n v="10"/>
    <x v="0"/>
    <x v="0"/>
    <x v="0"/>
    <n v="36402363"/>
    <n v="36402363"/>
    <x v="0"/>
    <x v="0"/>
    <x v="0"/>
    <x v="0"/>
    <x v="10"/>
    <s v="Secretaria General- Gestión documental"/>
    <x v="3"/>
    <s v="Coordinador GIT Gestión Documental"/>
    <x v="10"/>
    <x v="6"/>
    <s v="Dar soporte a la fase 1 del Sistema de Gestión de Documento Electrónico de Archivo   "/>
    <s v="Automatizar los procedimientos para la gestión de la información."/>
    <n v="422"/>
    <d v="2021-02-24T00:00:00"/>
    <n v="3640236"/>
    <n v="36402360"/>
    <n v="36402360"/>
    <x v="0"/>
    <s v="PIEDAD  AMPARO MARTINEZ REDONDO"/>
    <n v="24556"/>
    <x v="0"/>
    <x v="0"/>
    <x v="0"/>
    <n v="300"/>
    <n v="3"/>
    <m/>
  </r>
  <r>
    <x v="6"/>
    <n v="39"/>
    <x v="5"/>
    <x v="9"/>
    <x v="3"/>
    <x v="3"/>
    <x v="0"/>
    <x v="0"/>
    <s v="Servicios secretariales o de administración de oficinas  "/>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10"/>
    <s v="Secretaria General- Gestión documental"/>
    <x v="3"/>
    <s v="Coordinador GIT Gestión Documental"/>
    <x v="10"/>
    <x v="16"/>
    <s v="Aplicar los procedimientos para la conservación documental de 30 Metro lineal."/>
    <s v="Aplicar los procesos archivísticos al acervo documental."/>
    <n v="49"/>
    <d v="2021-01-19T00:00:00"/>
    <n v="1924742"/>
    <n v="51968034"/>
    <n v="51968034"/>
    <x v="0"/>
    <s v="FRANCISCO ROJAS UNDAGAMA_x000a_LAURA LILIANA VELA CRUZ_x000a_ROSA FARIAS"/>
    <s v="24208_x000a_24209_x000a_24210"/>
    <x v="3"/>
    <x v="0"/>
    <x v="0"/>
    <n v="270"/>
    <n v="1559041"/>
    <m/>
  </r>
  <r>
    <x v="6"/>
    <n v="24"/>
    <x v="5"/>
    <x v="9"/>
    <x v="0"/>
    <x v="0"/>
    <x v="0"/>
    <x v="0"/>
    <s v="Servicios secretariales o de administración de oficinas  "/>
    <n v="80161501"/>
    <s v="Prestación de servicios personales para la recepción, revisión y elaboración de las cuentas por pagar y obligaciones del instituto en el sistema SIIF Nación."/>
    <x v="0"/>
    <x v="0"/>
    <n v="11"/>
    <x v="0"/>
    <x v="0"/>
    <x v="0"/>
    <n v="29386316"/>
    <n v="29386316"/>
    <x v="0"/>
    <x v="1"/>
    <x v="0"/>
    <x v="1"/>
    <x v="11"/>
    <s v="Secretaría General - GIT Gestión Financiera"/>
    <x v="3"/>
    <s v="Coordinador GIT Gestión Financiera"/>
    <x v="8"/>
    <x v="14"/>
    <s v="N/A"/>
    <s v="N/A"/>
    <n v="33"/>
    <d v="2021-01-13T00:00:00"/>
    <n v="2671483"/>
    <n v="29386313"/>
    <n v="29386313"/>
    <x v="0"/>
    <s v="MIREYA  ARTUNDUAGA CALDERON"/>
    <n v="24190"/>
    <x v="5"/>
    <x v="1"/>
    <x v="2"/>
    <m/>
    <n v="3"/>
    <m/>
  </r>
  <r>
    <x v="6"/>
    <n v="25"/>
    <x v="5"/>
    <x v="9"/>
    <x v="0"/>
    <x v="0"/>
    <x v="0"/>
    <x v="0"/>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0"/>
    <x v="1"/>
    <x v="11"/>
    <s v="Secretaría General - GIT Gestión Financiera"/>
    <x v="3"/>
    <s v="Coordinador GIT Gestión Financiera"/>
    <x v="8"/>
    <x v="14"/>
    <s v="N/A"/>
    <s v="N/A"/>
    <n v="35"/>
    <d v="2021-01-13T00:00:00"/>
    <n v="6683454"/>
    <n v="73295212"/>
    <n v="73295212"/>
    <x v="0"/>
    <s v="EDGAR GERMAN CAICEDO GONZALEZ"/>
    <n v="24192"/>
    <x v="5"/>
    <x v="1"/>
    <x v="2"/>
    <m/>
    <n v="222779"/>
    <m/>
  </r>
  <r>
    <x v="6"/>
    <n v="32"/>
    <x v="5"/>
    <x v="9"/>
    <x v="0"/>
    <x v="0"/>
    <x v="0"/>
    <x v="0"/>
    <s v="Servicios secretariales o de administración de oficinas  "/>
    <n v="80161501"/>
    <s v="Prestación de servicios profesionales para apoyar la gestión jurídica del servicio al ciudadano en Sede Central y a nivel nacional."/>
    <x v="0"/>
    <x v="0"/>
    <n v="11"/>
    <x v="0"/>
    <x v="0"/>
    <x v="0"/>
    <n v="66214619"/>
    <n v="66214619"/>
    <x v="0"/>
    <x v="0"/>
    <x v="0"/>
    <x v="1"/>
    <x v="12"/>
    <s v="Secretaría General - Grupo Interno de Trabajo Servicio al Ciudadano"/>
    <x v="3"/>
    <s v="Coordinador Grupo Interno de Trabajo Servicio al Ciudadano"/>
    <x v="8"/>
    <x v="14"/>
    <s v="N/A"/>
    <s v="N/A"/>
    <n v="38"/>
    <d v="2021-01-19T00:00:00"/>
    <n v="5757793"/>
    <n v="63335723"/>
    <n v="63335723"/>
    <x v="0"/>
    <s v="MARIA PATRICIA ALDANA OSPINA"/>
    <n v="24214"/>
    <x v="0"/>
    <x v="0"/>
    <x v="1"/>
    <n v="11"/>
    <n v="2878896"/>
    <m/>
  </r>
  <r>
    <x v="6"/>
    <n v="38"/>
    <x v="5"/>
    <x v="9"/>
    <x v="0"/>
    <x v="0"/>
    <x v="0"/>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345"/>
    <x v="1"/>
    <x v="0"/>
    <x v="0"/>
    <n v="123067779"/>
    <n v="123067779"/>
    <x v="0"/>
    <x v="0"/>
    <x v="0"/>
    <x v="0"/>
    <x v="13"/>
    <m/>
    <x v="6"/>
    <m/>
    <x v="11"/>
    <x v="17"/>
    <m/>
    <m/>
    <n v="40"/>
    <d v="2021-01-15T00:00:00"/>
    <n v="10701546"/>
    <n v="123067779"/>
    <n v="123067779"/>
    <x v="0"/>
    <s v="LINDA CRISTINA SANTOS MEJIA"/>
    <n v="24199"/>
    <x v="5"/>
    <x v="1"/>
    <x v="2"/>
    <m/>
    <n v="0"/>
    <m/>
  </r>
  <r>
    <x v="6"/>
    <m/>
    <x v="5"/>
    <x v="9"/>
    <x v="0"/>
    <x v="9"/>
    <x v="1"/>
    <x v="3"/>
    <s v="Servicios secretariales o de administración de oficinas  "/>
    <n v="80161501"/>
    <s v="Prestación de servicios profesionales al IGAC apoyando la vinculación del personal requerido por la entidad, de conformidad con las solicitudes efectuadas por el supervisor del contrato."/>
    <x v="4"/>
    <x v="4"/>
    <n v="6"/>
    <x v="0"/>
    <x v="0"/>
    <x v="0"/>
    <n v="34546758"/>
    <n v="34546758"/>
    <x v="0"/>
    <x v="0"/>
    <x v="0"/>
    <x v="0"/>
    <x v="14"/>
    <s v="Secretaria General "/>
    <x v="3"/>
    <s v="María del Pilar Gonzalez Moreno"/>
    <x v="3"/>
    <x v="18"/>
    <s v="Desarrollar, hacer seguimiento y evaluar el avance en el proceso de gestión del conocimiento en la entidad."/>
    <s v="Personas capacitadas"/>
    <m/>
    <m/>
    <m/>
    <m/>
    <n v="0"/>
    <x v="0"/>
    <m/>
    <m/>
    <x v="5"/>
    <x v="1"/>
    <x v="2"/>
    <m/>
    <n v="0"/>
    <n v="5757793"/>
  </r>
  <r>
    <x v="6"/>
    <n v="53"/>
    <x v="5"/>
    <x v="9"/>
    <x v="0"/>
    <x v="0"/>
    <x v="0"/>
    <x v="2"/>
    <s v="Ingeniería civil y arquitectura"/>
    <n v="81101500"/>
    <s v="Prestación de servicios profesionales para formular, estructurar, evaluar y realizar el seguimiento a los planes, programas y proyectos de infraestructura física y garantizar los objetivos planteados a nivel nacional."/>
    <x v="3"/>
    <x v="3"/>
    <n v="11"/>
    <x v="0"/>
    <x v="0"/>
    <x v="0"/>
    <n v="80634026"/>
    <n v="80634026"/>
    <x v="0"/>
    <x v="0"/>
    <x v="0"/>
    <x v="0"/>
    <x v="15"/>
    <s v="Secretaría General - Servicios Administrativos"/>
    <x v="3"/>
    <s v="Coordinador(a) GIT Servicios Administrativos"/>
    <x v="12"/>
    <x v="19"/>
    <s v="Dotar de equipamentos las sedes"/>
    <s v="Sedes Mantenidas"/>
    <n v="192"/>
    <d v="2021-02-08T00:00:00"/>
    <n v="7330366"/>
    <n v="80634026"/>
    <n v="80634026"/>
    <x v="0"/>
    <s v="WILSON BENITES CORREA"/>
    <n v="24373"/>
    <x v="0"/>
    <x v="0"/>
    <x v="0"/>
    <n v="330"/>
    <n v="0"/>
    <m/>
  </r>
  <r>
    <x v="6"/>
    <n v="68"/>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3"/>
    <x v="0"/>
    <n v="346300000"/>
    <n v="346300000"/>
    <x v="0"/>
    <x v="0"/>
    <x v="0"/>
    <x v="1"/>
    <x v="16"/>
    <s v="Secretaria General - GIT Servicios Administrativos"/>
    <x v="3"/>
    <s v="Coordinador GIT Servicios Administrativos"/>
    <x v="8"/>
    <x v="14"/>
    <s v="N/A"/>
    <s v="N/A"/>
    <m/>
    <d v="2021-04-14T00:00:00"/>
    <n v="346300000"/>
    <n v="346300000"/>
    <n v="346300000"/>
    <x v="0"/>
    <s v="INICIO PROCESO"/>
    <m/>
    <x v="0"/>
    <x v="0"/>
    <x v="2"/>
    <m/>
    <n v="0"/>
    <m/>
  </r>
  <r>
    <x v="6"/>
    <m/>
    <x v="5"/>
    <x v="9"/>
    <x v="0"/>
    <x v="9"/>
    <x v="1"/>
    <x v="7"/>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4"/>
    <x v="4"/>
    <n v="11"/>
    <x v="0"/>
    <x v="0"/>
    <x v="0"/>
    <n v="142436206"/>
    <n v="142436206"/>
    <x v="0"/>
    <x v="0"/>
    <x v="0"/>
    <x v="0"/>
    <x v="15"/>
    <s v="Secretaría General - Servicios Administrativos"/>
    <x v="3"/>
    <s v="Coordinador(a) GIT Servicios Administrativos"/>
    <x v="12"/>
    <x v="19"/>
    <s v="Dotar de equipamentos las sedes"/>
    <s v="Sedes Mantenidas"/>
    <m/>
    <m/>
    <m/>
    <m/>
    <n v="0"/>
    <x v="0"/>
    <m/>
    <m/>
    <x v="5"/>
    <x v="1"/>
    <x v="2"/>
    <m/>
    <n v="0"/>
    <n v="12948746"/>
  </r>
  <r>
    <x v="6"/>
    <n v="22"/>
    <x v="5"/>
    <x v="9"/>
    <x v="0"/>
    <x v="0"/>
    <x v="0"/>
    <x v="0"/>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0"/>
    <x v="1"/>
    <x v="17"/>
    <s v="Secretaría General - GIT de Talento Humano"/>
    <x v="3"/>
    <s v="Coordinador GIT de Talento Humano"/>
    <x v="8"/>
    <x v="14"/>
    <s v="N/A"/>
    <s v="N/A"/>
    <n v="22"/>
    <d v="2021-01-08T00:00:00"/>
    <n v="2856097"/>
    <n v="32845116"/>
    <n v="32845116"/>
    <x v="0"/>
    <s v="MARIA FERNANDA CELY VARGAS"/>
    <n v="24183"/>
    <x v="0"/>
    <x v="0"/>
    <x v="2"/>
    <m/>
    <n v="0"/>
    <m/>
  </r>
  <r>
    <x v="6"/>
    <n v="20"/>
    <x v="5"/>
    <x v="9"/>
    <x v="0"/>
    <x v="0"/>
    <x v="0"/>
    <x v="0"/>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0"/>
    <x v="1"/>
    <x v="17"/>
    <s v="Secretaría General - GIT de Talento Humano"/>
    <x v="3"/>
    <s v="Coordinador GIT de Talento Humano"/>
    <x v="8"/>
    <x v="14"/>
    <s v="N/A"/>
    <s v="N/A"/>
    <n v="21"/>
    <d v="2021-01-07T00:00:00"/>
    <n v="8028496"/>
    <n v="88313456"/>
    <n v="88313456"/>
    <x v="0"/>
    <s v="YENNY ZULEIMA CARREÑO CONTRERAS"/>
    <n v="24168"/>
    <x v="0"/>
    <x v="0"/>
    <x v="1"/>
    <n v="11"/>
    <n v="4014248"/>
    <m/>
  </r>
  <r>
    <x v="4"/>
    <n v="93"/>
    <x v="3"/>
    <x v="8"/>
    <x v="0"/>
    <x v="0"/>
    <x v="0"/>
    <x v="1"/>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1"/>
    <x v="0"/>
    <x v="0"/>
    <x v="18"/>
    <s v="Oficina Asesora de Planeación"/>
    <x v="3"/>
    <s v="Jefe Oficina Asesora de Planeación"/>
    <x v="3"/>
    <x v="5"/>
    <s v="Realizar el seguimiento de los planes de acción anual"/>
    <s v="Documentos de planeación realizados_x000a__x000a_Documentos de planeación con seguimientos realizados_x000a_"/>
    <n v="550"/>
    <d v="2021-04-22T00:00:00"/>
    <n v="6683454"/>
    <n v="54581541"/>
    <n v="54581541"/>
    <x v="0"/>
    <s v="MARIO ALEJANDRO LASSO LEDESMA"/>
    <n v="24693"/>
    <x v="0"/>
    <x v="0"/>
    <x v="0"/>
    <n v="245"/>
    <n v="8911272"/>
    <m/>
  </r>
  <r>
    <x v="1"/>
    <n v="64"/>
    <x v="1"/>
    <x v="1"/>
    <x v="1"/>
    <x v="1"/>
    <x v="0"/>
    <x v="3"/>
    <s v="Servicios secretariales o de administración de oficinas  "/>
    <n v="80161501"/>
    <s v="Prestación de servicios  para identificar, localizar, editar, integrar,estructurar en GDB y validar, la cartografía básica y temática de Ordenamiento Territorial."/>
    <x v="4"/>
    <x v="4"/>
    <n v="240"/>
    <x v="1"/>
    <x v="0"/>
    <x v="1"/>
    <n v="58243776"/>
    <n v="58243776"/>
    <x v="0"/>
    <x v="0"/>
    <x v="1"/>
    <x v="0"/>
    <x v="1"/>
    <s v="Subdirección de Catastro"/>
    <x v="5"/>
    <s v="Subdirectora de Catastro"/>
    <x v="1"/>
    <x v="2"/>
    <s v="Ejecutar procesos de actualización catastral a nivel nacional"/>
    <s v="Predios actualizados catastralmente"/>
    <m/>
    <d v="2021-04-28T00:00:00"/>
    <n v="3640236"/>
    <n v="50963304"/>
    <n v="50963304"/>
    <x v="0"/>
    <s v="FABIAN ESTEBAN SUAREZ BURBANO _x000a_JULIAN DAVID MORENO GALVIS"/>
    <m/>
    <x v="1"/>
    <x v="0"/>
    <x v="2"/>
    <m/>
    <n v="7280472"/>
    <m/>
  </r>
  <r>
    <x v="1"/>
    <m/>
    <x v="1"/>
    <x v="1"/>
    <x v="1"/>
    <x v="9"/>
    <x v="3"/>
    <x v="9"/>
    <s v="Servicios secretariales o de administración de oficinas  "/>
    <n v="80161501"/>
    <s v="Prestación de servicios profesionales encaminados a desarrollar el apoyo técnico y control de calidad de los avalúos de bienes inmuebles tanto urbanos como rurales a nivel nacional"/>
    <x v="5"/>
    <x v="5"/>
    <n v="255"/>
    <x v="1"/>
    <x v="0"/>
    <x v="1"/>
    <n v="128354709"/>
    <n v="128354709"/>
    <x v="0"/>
    <x v="0"/>
    <x v="1"/>
    <x v="0"/>
    <x v="1"/>
    <s v="Subdirección de Catastro"/>
    <x v="5"/>
    <s v="Subdirectora de Catastro"/>
    <x v="1"/>
    <x v="3"/>
    <s v="Realizar avalúos comerciales, de acuerdo a las solicitudes recibidas."/>
    <s v="Avalúos realizados"/>
    <m/>
    <m/>
    <m/>
    <m/>
    <n v="0"/>
    <x v="0"/>
    <m/>
    <m/>
    <x v="5"/>
    <x v="3"/>
    <x v="2"/>
    <m/>
    <n v="0"/>
    <m/>
  </r>
  <r>
    <x v="1"/>
    <m/>
    <x v="1"/>
    <x v="1"/>
    <x v="5"/>
    <x v="9"/>
    <x v="4"/>
    <x v="9"/>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0"/>
    <x v="5"/>
    <x v="0"/>
    <x v="1"/>
    <s v="Subdirección de Catastro"/>
    <x v="5"/>
    <s v="Subdirectora de Catastro"/>
    <x v="1"/>
    <x v="3"/>
    <s v="Realizar avalúos comerciales, de acuerdo a las solicitudes recibidas."/>
    <s v="Avalúos realizados"/>
    <m/>
    <m/>
    <m/>
    <m/>
    <n v="0"/>
    <x v="0"/>
    <m/>
    <m/>
    <x v="5"/>
    <x v="5"/>
    <x v="2"/>
    <m/>
    <n v="0"/>
    <m/>
  </r>
  <r>
    <x v="1"/>
    <n v="63"/>
    <x v="1"/>
    <x v="1"/>
    <x v="1"/>
    <x v="1"/>
    <x v="0"/>
    <x v="3"/>
    <s v="Servicios secretariales o de administración de oficinas  "/>
    <n v="80161501"/>
    <s v="Prestación de servicios  para identificar, localizar,revisar,analizar, consolidar documentos técnicos y cartografia tematica relacionada con zonificación de usos suelos y clasificación del suelo."/>
    <x v="4"/>
    <x v="4"/>
    <n v="240"/>
    <x v="1"/>
    <x v="0"/>
    <x v="1"/>
    <n v="106935264"/>
    <n v="106935264"/>
    <x v="0"/>
    <x v="0"/>
    <x v="1"/>
    <x v="0"/>
    <x v="1"/>
    <s v="Subdirección de Catastro"/>
    <x v="5"/>
    <s v="Subdirectora de Catastro"/>
    <x v="1"/>
    <x v="2"/>
    <s v="Ejecutar procesos de actualización catastral a nivel nacional"/>
    <s v="Predios actualizados catastralmente"/>
    <m/>
    <d v="2021-04-27T00:00:00"/>
    <n v="6683454"/>
    <n v="93568356"/>
    <n v="93568356"/>
    <x v="0"/>
    <s v="LUZ ROSERO _x000a_YIMI MORA"/>
    <m/>
    <x v="1"/>
    <x v="0"/>
    <x v="0"/>
    <n v="7"/>
    <n v="13366908"/>
    <m/>
  </r>
  <r>
    <x v="1"/>
    <n v="65"/>
    <x v="1"/>
    <x v="1"/>
    <x v="6"/>
    <x v="0"/>
    <x v="5"/>
    <x v="9"/>
    <s v="Servicios de sistemas de información geográfica (sig)"/>
    <n v="81101512"/>
    <s v="Prestación de servicios profesionales para elaborar los avalúos comerciales de bienes inmuebles tanto urbanos como rurales a nivel nacional, de acuerdo con los contratos suscritos por el IGAC"/>
    <x v="5"/>
    <x v="5"/>
    <n v="255"/>
    <x v="1"/>
    <x v="0"/>
    <x v="1"/>
    <n v="293647443"/>
    <n v="293647443"/>
    <x v="0"/>
    <x v="0"/>
    <x v="7"/>
    <x v="0"/>
    <x v="1"/>
    <s v="Subdirección de Catastro"/>
    <x v="5"/>
    <s v="Subdirectora de Catastro"/>
    <x v="1"/>
    <x v="3"/>
    <s v="Realizar avalúos comerciales, de acuerdo a las solicitudes recibidas."/>
    <s v="Avalúos realizados"/>
    <m/>
    <d v="2021-04-28T00:00:00"/>
    <n v="5757793"/>
    <n v="241827306"/>
    <n v="241827306"/>
    <x v="0"/>
    <s v="HUGO ENRIQUE JIMENEZ"/>
    <m/>
    <x v="0"/>
    <x v="6"/>
    <x v="0"/>
    <n v="210"/>
    <n v="0"/>
    <m/>
  </r>
  <r>
    <x v="0"/>
    <n v="27"/>
    <x v="0"/>
    <x v="0"/>
    <x v="0"/>
    <x v="0"/>
    <x v="0"/>
    <x v="0"/>
    <s v="Servicios de formación profesional en ingeniería"/>
    <n v="86101610"/>
    <s v="Prestación de servicios para realizar la preparación y alistamiento de equipos, reactivos y materiales y apoyo en los diferentes procesos de análisis del Laboratorio Nacional de Suel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9"/>
    <d v="2021-03-15T00:00:00"/>
    <n v="26780000"/>
    <n v="26780000"/>
    <n v="26780000"/>
    <x v="0"/>
    <s v="ANGIE LORENA CARDENAS PUERTO"/>
    <n v="24624"/>
    <x v="0"/>
    <x v="0"/>
    <x v="0"/>
    <n v="300"/>
    <n v="1820000"/>
    <m/>
  </r>
  <r>
    <x v="0"/>
    <n v="32"/>
    <x v="0"/>
    <x v="0"/>
    <x v="0"/>
    <x v="0"/>
    <x v="0"/>
    <x v="0"/>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59"/>
    <d v="2021-03-15T00:00:00"/>
    <n v="2678000"/>
    <n v="28119000"/>
    <n v="28119000"/>
    <x v="0"/>
    <s v="MONICA ANDREA GARCIA"/>
    <n v="24600"/>
    <x v="0"/>
    <x v="0"/>
    <x v="0"/>
    <n v="315"/>
    <n v="481000"/>
    <m/>
  </r>
  <r>
    <x v="0"/>
    <n v="37"/>
    <x v="0"/>
    <x v="0"/>
    <x v="0"/>
    <x v="0"/>
    <x v="0"/>
    <x v="0"/>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6"/>
    <d v="2021-03-15T00:00:00"/>
    <n v="2678000"/>
    <n v="28119000"/>
    <n v="28119000"/>
    <x v="0"/>
    <s v="MARISOL  ARDILA CUBIDES"/>
    <n v="24611"/>
    <x v="0"/>
    <x v="0"/>
    <x v="0"/>
    <n v="315"/>
    <n v="481000"/>
    <m/>
  </r>
  <r>
    <x v="0"/>
    <n v="28"/>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8"/>
    <d v="2021-03-15T00:00:00"/>
    <n v="4120000"/>
    <n v="43260000"/>
    <n v="43260000"/>
    <x v="0"/>
    <s v="ANDRES EMILIO MORENO CASTRO"/>
    <n v="24613"/>
    <x v="0"/>
    <x v="0"/>
    <x v="0"/>
    <m/>
    <n v="740000"/>
    <m/>
  </r>
  <r>
    <x v="0"/>
    <n v="29"/>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3"/>
    <d v="2021-03-15T00:00:00"/>
    <n v="4120000"/>
    <n v="43260000"/>
    <n v="43260000"/>
    <x v="0"/>
    <s v="DANIEL JOSE MORALES MEJIA"/>
    <n v="24602"/>
    <x v="0"/>
    <x v="0"/>
    <x v="2"/>
    <m/>
    <n v="740000"/>
    <m/>
  </r>
  <r>
    <x v="0"/>
    <n v="36"/>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85"/>
    <d v="2021-03-15T00:00:00"/>
    <n v="4120000"/>
    <n v="43260000"/>
    <n v="43260000"/>
    <x v="0"/>
    <s v="EDWIN ALFONSO PERILLA"/>
    <n v="24619"/>
    <x v="0"/>
    <x v="0"/>
    <x v="2"/>
    <m/>
    <n v="740000"/>
    <m/>
  </r>
  <r>
    <x v="0"/>
    <n v="33"/>
    <x v="0"/>
    <x v="0"/>
    <x v="0"/>
    <x v="0"/>
    <x v="0"/>
    <x v="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73"/>
    <d v="2021-03-15T00:00:00"/>
    <n v="4120000"/>
    <n v="43260000"/>
    <n v="43260000"/>
    <x v="0"/>
    <s v="MARCO ANTONIO SUAREZ GALEANO"/>
    <n v="24607"/>
    <x v="0"/>
    <x v="0"/>
    <x v="0"/>
    <n v="315"/>
    <n v="740000"/>
    <m/>
  </r>
  <r>
    <x v="0"/>
    <n v="31"/>
    <x v="0"/>
    <x v="0"/>
    <x v="0"/>
    <x v="0"/>
    <x v="0"/>
    <x v="0"/>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0"/>
    <x v="0"/>
    <x v="0"/>
    <x v="0"/>
    <s v="Subdirección de Agrología"/>
    <x v="3"/>
    <s v="Subdirector de Agrología "/>
    <x v="1"/>
    <x v="2"/>
    <s v="Generar los productos agrológicos como insumos para el Catastro multipropósito"/>
    <s v="Sistema de Información Predial Actualizado_x000a_"/>
    <n v="481"/>
    <d v="2021-03-15T00:00:00"/>
    <n v="4429000"/>
    <n v="46504500"/>
    <n v="46504500"/>
    <x v="0"/>
    <s v="NATALIA PRECIADO"/>
    <n v="24616"/>
    <x v="0"/>
    <x v="0"/>
    <x v="0"/>
    <n v="315"/>
    <n v="795500"/>
    <m/>
  </r>
  <r>
    <x v="0"/>
    <n v="34"/>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65"/>
    <d v="2021-03-15T00:00:00"/>
    <n v="4735000"/>
    <n v="48928333.333333336"/>
    <n v="48928333.333333336"/>
    <x v="0"/>
    <s v="JAIME ANDRES NEIRA"/>
    <n v="24604"/>
    <x v="0"/>
    <x v="0"/>
    <x v="0"/>
    <n v="310"/>
    <n v="571666.66666666418"/>
    <m/>
  </r>
  <r>
    <x v="0"/>
    <n v="35"/>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53"/>
    <d v="2021-03-15T00:00:00"/>
    <n v="4735000"/>
    <n v="48928333.333333336"/>
    <n v="48928333.333333336"/>
    <x v="0"/>
    <s v="GERSE DAVID RUIZ"/>
    <n v="24590"/>
    <x v="0"/>
    <x v="0"/>
    <x v="0"/>
    <n v="310"/>
    <n v="571666.66666666418"/>
    <m/>
  </r>
  <r>
    <x v="0"/>
    <n v="38"/>
    <x v="0"/>
    <x v="0"/>
    <x v="0"/>
    <x v="0"/>
    <x v="0"/>
    <x v="1"/>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x v="0"/>
    <s v="Subdirección de Agrología"/>
    <x v="3"/>
    <s v="Subdirector de Agrología "/>
    <x v="1"/>
    <x v="2"/>
    <s v="Generar los productos agrológicos como insumos para el Catastro multipropósito"/>
    <s v="Sistema de Información Predial Actualizado_x000a_"/>
    <n v="471"/>
    <d v="2021-03-15T00:00:00"/>
    <n v="5047000"/>
    <n v="50470000"/>
    <n v="50470000"/>
    <x v="0"/>
    <s v="ANA MARIA DEL ROSARIO PALACINO DE WALTEROS"/>
    <n v="24606"/>
    <x v="0"/>
    <x v="0"/>
    <x v="0"/>
    <n v="300"/>
    <n v="3430000"/>
    <m/>
  </r>
  <r>
    <x v="1"/>
    <m/>
    <x v="1"/>
    <x v="1"/>
    <x v="0"/>
    <x v="5"/>
    <x v="1"/>
    <x v="10"/>
    <s v="Servicios de sistemas de información geográfica (sig)"/>
    <n v="81101512"/>
    <s v="Adelantar el proceso de actualización catastral de los municipios de Mahates y María La Baja en el  del Departamento de Bolívar, en conjunto con la Agencia Nacional de Tierras - ANT."/>
    <x v="5"/>
    <x v="5"/>
    <n v="9"/>
    <x v="0"/>
    <x v="4"/>
    <x v="2"/>
    <n v="1148985120"/>
    <n v="114898512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Morales y Piendamó en el  del Departamento del Cauca, en conjunto con la Agencia Nacional de Tierras - ANT."/>
    <x v="5"/>
    <x v="5"/>
    <n v="9"/>
    <x v="0"/>
    <x v="5"/>
    <x v="2"/>
    <n v="884523002"/>
    <n v="88452300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San Juan de Nepomuceno, Zambrano, Palmito, San Onofre y Mercaderes, en conjunto con la Agencia Nacional de Tierras - ANT."/>
    <x v="5"/>
    <x v="5"/>
    <n v="9"/>
    <x v="0"/>
    <x v="4"/>
    <x v="2"/>
    <n v="2114430486"/>
    <n v="211443048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Cajibío, Piamonte, Sucre y Almaguer, en conjunto con la Agencia Nacional de Tierras - ANT."/>
    <x v="5"/>
    <x v="5"/>
    <n v="9"/>
    <x v="0"/>
    <x v="5"/>
    <x v="2"/>
    <n v="781026077"/>
    <n v="781026077"/>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RF No.89370 – OC."/>
    <x v="8"/>
    <x v="8"/>
    <n v="12"/>
    <x v="0"/>
    <x v="4"/>
    <x v="2"/>
    <n v="25027258562"/>
    <n v="2502725856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D No.4856/OC-CO."/>
    <x v="8"/>
    <x v="8"/>
    <n v="12"/>
    <x v="0"/>
    <x v="5"/>
    <x v="2"/>
    <n v="24975982389"/>
    <n v="24975982389"/>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n v="29"/>
    <x v="1"/>
    <x v="1"/>
    <x v="0"/>
    <x v="0"/>
    <x v="0"/>
    <x v="2"/>
    <s v="Servicios de sistemas de información geográfica (sig)"/>
    <n v="81101512"/>
    <s v="Adelantar los procesos de actualización catastral de 4 municipios del departamento de Boyacá financiados con recursos del Banco Interamericano de Desarrollo"/>
    <x v="3"/>
    <x v="3"/>
    <n v="8"/>
    <x v="0"/>
    <x v="5"/>
    <x v="2"/>
    <n v="2901108715"/>
    <n v="2901108715"/>
    <x v="0"/>
    <x v="0"/>
    <x v="0"/>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2901108715"/>
    <n v="2901108715"/>
    <n v="2901108715"/>
    <x v="0"/>
    <s v="TELESPAZIO ARGENTINA S.A"/>
    <n v="24360"/>
    <x v="0"/>
    <x v="0"/>
    <x v="0"/>
    <n v="240"/>
    <n v="0"/>
    <m/>
  </r>
  <r>
    <x v="1"/>
    <n v="31"/>
    <x v="1"/>
    <x v="1"/>
    <x v="0"/>
    <x v="0"/>
    <x v="0"/>
    <x v="2"/>
    <s v="Servicios de sistemas de información geográfica (sig)"/>
    <n v="81101512"/>
    <s v="Adelantar los procesos de actualización catastral de 4 municipios del departamento de Boyacá financiados con recursos del Banco Mundial -BM"/>
    <x v="3"/>
    <x v="3"/>
    <n v="8"/>
    <x v="0"/>
    <x v="5"/>
    <x v="2"/>
    <n v="4875235099"/>
    <n v="4875235099"/>
    <x v="0"/>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4875235099"/>
    <n v="4875235099"/>
    <n v="4875235099"/>
    <x v="0"/>
    <s v="TELESPAZIO ARGENTINA S.A"/>
    <n v="24363"/>
    <x v="0"/>
    <x v="0"/>
    <x v="0"/>
    <n v="240"/>
    <n v="0"/>
    <m/>
  </r>
  <r>
    <x v="1"/>
    <m/>
    <x v="1"/>
    <x v="1"/>
    <x v="0"/>
    <x v="5"/>
    <x v="1"/>
    <x v="4"/>
    <s v="Planificación o administración de proyectos"/>
    <n v="80101604"/>
    <s v="Diseñar e implementar el componente de aseguramiento de la calidad requerida en el Catastro Multipropósito en 2021, para los productos de la gestión catastral generados por los operadores."/>
    <x v="5"/>
    <x v="5"/>
    <n v="6"/>
    <x v="0"/>
    <x v="0"/>
    <x v="2"/>
    <n v="200000000"/>
    <n v="20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D No.4856/OC-CO"/>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45"/>
    <x v="1"/>
    <x v="0"/>
    <x v="2"/>
    <n v="116150000"/>
    <n v="116150000"/>
    <x v="0"/>
    <x v="0"/>
    <x v="0"/>
    <x v="0"/>
    <x v="1"/>
    <s v="Subdirección de Catastro"/>
    <x v="3"/>
    <s v="Subdirectora de Catastro"/>
    <x v="1"/>
    <x v="2"/>
    <s v="Gestionar técnicamente la operación del proyecto de catastro multipropósito, en lo correspondiente al IGAC"/>
    <s v="Sistema de Información Predial Actualizado_x000a_"/>
    <m/>
    <m/>
    <m/>
    <m/>
    <n v="0"/>
    <x v="0"/>
    <m/>
    <m/>
    <x v="5"/>
    <x v="1"/>
    <x v="2"/>
    <m/>
    <n v="0"/>
    <m/>
  </r>
  <r>
    <x v="1"/>
    <n v="1"/>
    <x v="1"/>
    <x v="1"/>
    <x v="0"/>
    <x v="0"/>
    <x v="0"/>
    <x v="0"/>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0"/>
    <x v="0"/>
    <n v="345"/>
    <x v="1"/>
    <x v="0"/>
    <x v="2"/>
    <n v="94300000"/>
    <n v="94300000"/>
    <x v="0"/>
    <x v="0"/>
    <x v="0"/>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000"/>
    <n v="83050000"/>
    <n v="83050000"/>
    <x v="0"/>
    <s v="MARIA VIVIANA BORDA CALVACHE"/>
    <n v="24219"/>
    <x v="0"/>
    <x v="0"/>
    <x v="0"/>
    <n v="330"/>
    <n v="11250000"/>
    <m/>
  </r>
  <r>
    <x v="1"/>
    <m/>
    <x v="1"/>
    <x v="1"/>
    <x v="0"/>
    <x v="5"/>
    <x v="1"/>
    <x v="1"/>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5"/>
    <x v="5"/>
    <n v="240"/>
    <x v="1"/>
    <x v="5"/>
    <x v="2"/>
    <n v="14382386381"/>
    <n v="14382386381"/>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5"/>
    <x v="5"/>
    <n v="240"/>
    <x v="1"/>
    <x v="5"/>
    <x v="2"/>
    <n v="12442023704"/>
    <n v="1244202370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8"/>
    <x v="9"/>
    <x v="6"/>
    <x v="9"/>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7"/>
    <x v="2"/>
    <m/>
    <n v="0"/>
    <m/>
  </r>
  <r>
    <x v="1"/>
    <m/>
    <x v="1"/>
    <x v="1"/>
    <x v="0"/>
    <x v="9"/>
    <x v="1"/>
    <x v="3"/>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3"/>
    <n v="11"/>
    <x v="2"/>
    <x v="2"/>
    <x v="0"/>
    <x v="9"/>
    <x v="1"/>
    <x v="2"/>
    <s v="Servicios de sistemas de información geográfica (sig)"/>
    <n v="81101512"/>
    <s v="Prestación de servicios profesionales para diseñar los servicios de información, de procesamiento y disposición de información para el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n v="108518128"/>
    <n v="108518128"/>
    <n v="108518128"/>
    <x v="0"/>
    <s v="ANGEL FORERO ( no continua con el proceso)"/>
    <n v="24552"/>
    <x v="0"/>
    <x v="0"/>
    <x v="0"/>
    <n v="330"/>
    <n v="0"/>
    <m/>
  </r>
  <r>
    <x v="3"/>
    <m/>
    <x v="2"/>
    <x v="2"/>
    <x v="0"/>
    <x v="5"/>
    <x v="1"/>
    <x v="2"/>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29595853.09090909"/>
  </r>
  <r>
    <x v="3"/>
    <m/>
    <x v="2"/>
    <x v="2"/>
    <x v="0"/>
    <x v="5"/>
    <x v="1"/>
    <x v="1"/>
    <s v="Servicio de análisis de sistemas"/>
    <n v="81111808"/>
    <s v="Prestación de servicios profesionales como arquitecto de solución en la implementación de una plataforma tecnológica que soporte la operación de la ICDE  apoyo a la política de catastro multipropósito"/>
    <x v="1"/>
    <x v="1"/>
    <n v="285"/>
    <x v="1"/>
    <x v="0"/>
    <x v="2"/>
    <n v="93720198"/>
    <n v="9372019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9730568"/>
  </r>
  <r>
    <x v="3"/>
    <m/>
    <x v="2"/>
    <x v="2"/>
    <x v="0"/>
    <x v="5"/>
    <x v="1"/>
    <x v="1"/>
    <s v="Servicio de análisis de sistemas"/>
    <n v="81111808"/>
    <s v="Prestación de Servicios profesionales para realizar el diseño e implementación de la experiencia de usuario de la plataforma tecnológica de la ICDE en la implementación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1"/>
    <x v="5"/>
    <x v="3"/>
    <x v="1"/>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1"/>
    <x v="1"/>
    <n v="285"/>
    <x v="1"/>
    <x v="0"/>
    <x v="2"/>
    <n v="165451544"/>
    <n v="165451544"/>
    <x v="0"/>
    <x v="0"/>
    <x v="1"/>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3"/>
    <x v="2"/>
    <m/>
    <n v="0"/>
    <n v="34831904"/>
  </r>
  <r>
    <x v="3"/>
    <m/>
    <x v="2"/>
    <x v="2"/>
    <x v="0"/>
    <x v="5"/>
    <x v="1"/>
    <x v="1"/>
    <s v="Servicios de sistemas de información geográfica (sig)"/>
    <n v="81101512"/>
    <s v="Prestación de servicios profesionales para el diseño e implementación de los servicios tecnológicos requeridos para el catastro multipropósito en el marco d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n v="16"/>
    <x v="2"/>
    <x v="2"/>
    <x v="0"/>
    <x v="0"/>
    <x v="0"/>
    <x v="2"/>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24554"/>
    <x v="0"/>
    <x v="0"/>
    <x v="0"/>
    <n v="300"/>
    <n v="8707980"/>
    <m/>
  </r>
  <r>
    <x v="3"/>
    <n v="22"/>
    <x v="2"/>
    <x v="2"/>
    <x v="0"/>
    <x v="0"/>
    <x v="0"/>
    <x v="2"/>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0"/>
    <x v="2"/>
    <s v="Oficina CIAF"/>
    <x v="3"/>
    <s v="Jefe Oficina CIAF"/>
    <x v="1"/>
    <x v="2"/>
    <s v="Gestionar técnicamente la operación del proyecto de catastro multipropósito, en lo correspondiente al IGAC"/>
    <s v="Sistema de Información Predial Actualizado_x000a_"/>
    <n v="529"/>
    <d v="2021-04-15T00:00:00"/>
    <n v="11022592"/>
    <n v="88180736"/>
    <n v="88180736"/>
    <x v="0"/>
    <s v="ALEXANDER  MONTEALEGRE TRUJILLO"/>
    <n v="24673"/>
    <x v="5"/>
    <x v="1"/>
    <x v="2"/>
    <m/>
    <n v="31819264"/>
    <m/>
  </r>
  <r>
    <x v="3"/>
    <n v="15"/>
    <x v="2"/>
    <x v="2"/>
    <x v="0"/>
    <x v="0"/>
    <x v="0"/>
    <x v="0"/>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8652840"/>
    <n v="98652840"/>
    <x v="0"/>
    <s v="DANIEL RICARDO INFANTE"/>
    <n v="24571"/>
    <x v="0"/>
    <x v="0"/>
    <x v="0"/>
    <n v="300"/>
    <n v="6704566"/>
    <m/>
  </r>
  <r>
    <x v="3"/>
    <n v="12"/>
    <x v="2"/>
    <x v="2"/>
    <x v="0"/>
    <x v="0"/>
    <x v="0"/>
    <x v="2"/>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d v="2021-02-19T00:00:00"/>
    <n v="9865284"/>
    <n v="103585482"/>
    <n v="103585482"/>
    <x v="0"/>
    <s v="LORENA FORTICH"/>
    <n v="24489"/>
    <x v="0"/>
    <x v="0"/>
    <x v="0"/>
    <n v="315"/>
    <n v="4932646"/>
    <m/>
  </r>
  <r>
    <x v="3"/>
    <m/>
    <x v="2"/>
    <x v="2"/>
    <x v="0"/>
    <x v="5"/>
    <x v="1"/>
    <x v="1"/>
    <s v="Servicio de análisis de sistemas"/>
    <n v="81111808"/>
    <s v="Prestación de servicios profesionales para implementar y poner en operación  el sistema de gestión de contenidos de la plataforma tecnológica de la ICDE de conformidad con los lineamientos definidos"/>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s de sistemas de información geográfica (sig)"/>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procesamiento o preparación de datos "/>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diseñar el componente de gestión de estándares de la plataforma tecnológica de la ICDE, para fortalecer los procesos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9"/>
    <x v="1"/>
    <x v="7"/>
    <s v="Servicios de sistemas de información geográfica (sig)"/>
    <n v="81101512"/>
    <s v="Apoyar al IGAC, desde el aspecto técnico y operativo, en el seguimiento y revisión de los productos geodésicos del Proyecto “Programa para la adopción e implementación de un Catastro Multipropósito Urbano – Rural”."/>
    <x v="4"/>
    <x v="4"/>
    <n v="9"/>
    <x v="0"/>
    <x v="0"/>
    <x v="2"/>
    <n v="98652840"/>
    <n v="9865284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10961426.666666666"/>
  </r>
  <r>
    <x v="5"/>
    <n v="57"/>
    <x v="4"/>
    <x v="5"/>
    <x v="0"/>
    <x v="0"/>
    <x v="0"/>
    <x v="2"/>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0"/>
    <x v="0"/>
    <x v="0"/>
    <x v="4"/>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88787556"/>
    <n v="88787556"/>
    <x v="0"/>
    <s v="JORGE MANUEL SANCHEZ OROZCO"/>
    <n v="24652"/>
    <x v="0"/>
    <x v="0"/>
    <x v="0"/>
    <n v="300"/>
    <n v="14797926"/>
    <m/>
  </r>
  <r>
    <x v="5"/>
    <n v="39"/>
    <x v="4"/>
    <x v="5"/>
    <x v="0"/>
    <x v="5"/>
    <x v="1"/>
    <x v="2"/>
    <s v="Cartografía"/>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3"/>
    <x v="3"/>
    <n v="12"/>
    <x v="0"/>
    <x v="5"/>
    <x v="2"/>
    <n v="13671130281"/>
    <n v="13671130281"/>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2-16T00:00:00"/>
    <m/>
    <m/>
    <n v="0"/>
    <x v="0"/>
    <m/>
    <m/>
    <x v="0"/>
    <x v="0"/>
    <x v="2"/>
    <m/>
    <n v="0"/>
    <n v="0"/>
  </r>
  <r>
    <x v="5"/>
    <m/>
    <x v="4"/>
    <x v="5"/>
    <x v="0"/>
    <x v="5"/>
    <x v="1"/>
    <x v="2"/>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5"/>
    <x v="5"/>
    <n v="3"/>
    <x v="0"/>
    <x v="5"/>
    <x v="2"/>
    <n v="9485236200"/>
    <n v="94852362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3"/>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6"/>
    <x v="0"/>
    <x v="5"/>
    <x v="2"/>
    <n v="330000000"/>
    <n v="3300000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n v="76"/>
    <x v="4"/>
    <x v="5"/>
    <x v="0"/>
    <x v="0"/>
    <x v="0"/>
    <x v="0"/>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3"/>
    <n v="12"/>
    <x v="0"/>
    <x v="5"/>
    <x v="2"/>
    <n v="9767257014"/>
    <n v="9767257014"/>
    <x v="1"/>
    <x v="2"/>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n v="4964888241.9499998"/>
    <n v="4964888241.9499998"/>
    <n v="4964888241.9499998"/>
    <x v="0"/>
    <s v="CONSORCIO IGN FI- LEICA GEOSYSTEMS"/>
    <m/>
    <x v="0"/>
    <x v="0"/>
    <x v="2"/>
    <m/>
    <n v="4802368772.0500002"/>
    <m/>
  </r>
  <r>
    <x v="4"/>
    <n v="24"/>
    <x v="3"/>
    <x v="6"/>
    <x v="0"/>
    <x v="0"/>
    <x v="0"/>
    <x v="0"/>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2"/>
    <n v="116150000"/>
    <n v="116150000"/>
    <x v="0"/>
    <x v="0"/>
    <x v="0"/>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m/>
    <m/>
    <n v="0"/>
    <x v="0"/>
    <s v="ELIECER VANEGAS MURCIA"/>
    <n v="24502"/>
    <x v="0"/>
    <x v="0"/>
    <x v="0"/>
    <n v="345"/>
    <n v="0"/>
    <m/>
  </r>
  <r>
    <x v="4"/>
    <m/>
    <x v="3"/>
    <x v="6"/>
    <x v="0"/>
    <x v="9"/>
    <x v="1"/>
    <x v="7"/>
    <s v="Servicios de implementación de aplicaciones"/>
    <n v="81111508"/>
    <s v="Prestar los servicios de fabrica de software para  la construcción de un nuevo sistema de información nacional catastral, requerido por el IGAC"/>
    <x v="9"/>
    <x v="2"/>
    <n v="12"/>
    <x v="0"/>
    <x v="5"/>
    <x v="2"/>
    <n v="9000000000"/>
    <n v="90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implementación de aplicaciones"/>
    <n v="81111508"/>
    <s v="Prestar los servicios de Fabrica de Software para el Análisis, Diseño, Desarrollo, pruebas y puesta en producción del Repositorio de Datos Maestro RDM, requerido por el IGAC."/>
    <x v="9"/>
    <x v="2"/>
    <n v="12"/>
    <x v="0"/>
    <x v="5"/>
    <x v="2"/>
    <n v="3387012110"/>
    <n v="338701211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5"/>
    <x v="9"/>
    <n v="6"/>
    <x v="0"/>
    <x v="5"/>
    <x v="2"/>
    <n v="5000000000"/>
    <n v="5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Diseño del intercambio electrónico de datos (ied)"/>
    <n v="81111703"/>
    <s v="Adquirir el suministro, instalación y configuración de una solución integral de gestión de copias de respaldo para las diferentes plataformas de la entidad, con soporte preventivo  y correctivo."/>
    <x v="10"/>
    <x v="8"/>
    <n v="6"/>
    <x v="0"/>
    <x v="5"/>
    <x v="2"/>
    <n v="3000000000"/>
    <n v="3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5"/>
    <x v="9"/>
    <n v="3"/>
    <x v="0"/>
    <x v="5"/>
    <x v="2"/>
    <n v="4000000000"/>
    <n v="4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Cartografía"/>
    <n v="81151600"/>
    <s v="Renovar los servicios de software update support y Oracle premie support for systems"/>
    <x v="8"/>
    <x v="7"/>
    <n v="12"/>
    <x v="0"/>
    <x v="5"/>
    <x v="2"/>
    <n v="2200000000"/>
    <n v="22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60"/>
    <n v="751362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70"/>
    <n v="7513627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80"/>
    <n v="7513628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90"/>
    <n v="7513629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300"/>
    <n v="751363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n v="80"/>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67952493"/>
    <n v="67952493"/>
    <x v="0"/>
    <s v="WALTER EDUARDO BECERRA LEANDRO"/>
    <n v="24628"/>
    <x v="0"/>
    <x v="0"/>
    <x v="0"/>
    <n v="270"/>
    <n v="7183757"/>
    <m/>
  </r>
  <r>
    <x v="4"/>
    <n v="81"/>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67952493"/>
    <n v="67952493"/>
    <x v="0"/>
    <s v="DANIEL EDUARDO IREGUI MAYORGA"/>
    <n v="24615"/>
    <x v="0"/>
    <x v="0"/>
    <x v="0"/>
    <n v="270"/>
    <n v="7183757"/>
    <m/>
  </r>
  <r>
    <x v="4"/>
    <n v="79"/>
    <x v="3"/>
    <x v="6"/>
    <x v="0"/>
    <x v="0"/>
    <x v="0"/>
    <x v="0"/>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67952493"/>
    <n v="67952493"/>
    <x v="0"/>
    <s v="MARIA CATALINA PEREZ COHELLO"/>
    <n v="24610"/>
    <x v="0"/>
    <x v="0"/>
    <x v="0"/>
    <n v="270"/>
    <n v="7183757"/>
    <m/>
  </r>
  <r>
    <x v="4"/>
    <n v="78"/>
    <x v="3"/>
    <x v="6"/>
    <x v="0"/>
    <x v="0"/>
    <x v="0"/>
    <x v="0"/>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78371784"/>
    <n v="78371784"/>
    <x v="0"/>
    <s v="KAREN NATALY GARZON"/>
    <n v="24627"/>
    <x v="0"/>
    <x v="0"/>
    <x v="0"/>
    <n v="270"/>
    <n v="6171676"/>
    <m/>
  </r>
  <r>
    <x v="4"/>
    <m/>
    <x v="3"/>
    <x v="8"/>
    <x v="0"/>
    <x v="5"/>
    <x v="1"/>
    <x v="0"/>
    <s v="Servicios de asesoramiento sobre tecnologías de la información"/>
    <n v="80101507"/>
    <s v="Análisis, definición y diseño de arquitectura empresarial para los procesos misionales de IGAC, necesarios para el mejoramiento y cumplimiento en la implementación y adopción de la política de gobierno digital y de catastro multipropósito"/>
    <x v="1"/>
    <x v="7"/>
    <n v="12"/>
    <x v="0"/>
    <x v="5"/>
    <x v="2"/>
    <n v="993290708"/>
    <n v="993290708"/>
    <x v="1"/>
    <x v="2"/>
    <x v="0"/>
    <x v="0"/>
    <x v="18"/>
    <s v="Oficina Asesora de Planeación "/>
    <x v="3"/>
    <s v="Jefe Oficina Asesora de Planeación"/>
    <x v="1"/>
    <x v="2"/>
    <s v="Fortalecer al IGAC para la implementación del sistema de administración de tierras"/>
    <s v="Sistema de Información Predial Actualizado_x000a_"/>
    <m/>
    <m/>
    <m/>
    <m/>
    <n v="0"/>
    <x v="0"/>
    <m/>
    <m/>
    <x v="5"/>
    <x v="1"/>
    <x v="2"/>
    <m/>
    <n v="0"/>
    <m/>
  </r>
  <r>
    <x v="4"/>
    <n v="82"/>
    <x v="5"/>
    <x v="9"/>
    <x v="0"/>
    <x v="0"/>
    <x v="0"/>
    <x v="5"/>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0"/>
    <x v="0"/>
    <x v="0"/>
    <x v="10"/>
    <s v="Secretaria General"/>
    <x v="3"/>
    <s v="Secretaria General"/>
    <x v="13"/>
    <x v="2"/>
    <s v="Gestionar técnicamente la operación del proyecto de catastro multipropósito, en lo correspondiente al IGAC"/>
    <s v="Sistema de Información predial actualizado"/>
    <n v="488"/>
    <d v="2021-03-16T00:00:00"/>
    <n v="9865284"/>
    <n v="98652840"/>
    <n v="98652840"/>
    <x v="0"/>
    <s v="MARIA BERNAL"/>
    <n v="24622"/>
    <x v="0"/>
    <x v="0"/>
    <x v="0"/>
    <n v="300"/>
    <n v="4932642"/>
    <m/>
  </r>
  <r>
    <x v="4"/>
    <n v="23"/>
    <x v="3"/>
    <x v="8"/>
    <x v="0"/>
    <x v="0"/>
    <x v="0"/>
    <x v="0"/>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0"/>
    <x v="0"/>
    <x v="0"/>
    <x v="18"/>
    <s v="Oficina Asesora de Planeación "/>
    <x v="3"/>
    <s v="Jefe Oficina Asesora de Planeación"/>
    <x v="1"/>
    <x v="2"/>
    <s v="Fortalecer al IGAC para la implementación del sistema de administración de tierras"/>
    <s v="Sistema de Información Predial Actualizado_x000a_"/>
    <n v="267"/>
    <d v="2021-01-27T00:00:00"/>
    <n v="13337208"/>
    <n v="146709288"/>
    <n v="146709288"/>
    <x v="0"/>
    <s v="MARIA JULIANA MARTINZ GONZALEZ"/>
    <n v="24432"/>
    <x v="0"/>
    <x v="0"/>
    <x v="0"/>
    <n v="330"/>
    <n v="5"/>
    <m/>
  </r>
  <r>
    <x v="6"/>
    <n v="33"/>
    <x v="5"/>
    <x v="9"/>
    <x v="0"/>
    <x v="0"/>
    <x v="0"/>
    <x v="0"/>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2"/>
    <n v="167000000"/>
    <n v="167000000"/>
    <x v="0"/>
    <x v="0"/>
    <x v="0"/>
    <x v="0"/>
    <x v="10"/>
    <s v="Secretaría General"/>
    <x v="3"/>
    <s v="Secretaria General"/>
    <x v="1"/>
    <x v="2"/>
    <s v="Gestionar técnicamente la operación del proyecto de catastro multipropósito, en lo correspondiente al IGAC"/>
    <s v="Sistema de Información Predial Actualizado_x000a_"/>
    <n v="39"/>
    <d v="2021-01-14T00:00:00"/>
    <n v="14420000"/>
    <n v="167000000"/>
    <n v="167000000"/>
    <x v="0"/>
    <s v="LUIS EDDY ACERO CAMACHO"/>
    <n v="24200"/>
    <x v="0"/>
    <x v="0"/>
    <x v="0"/>
    <n v="345"/>
    <n v="0"/>
    <m/>
  </r>
  <r>
    <x v="6"/>
    <n v="60"/>
    <x v="5"/>
    <x v="9"/>
    <x v="0"/>
    <x v="0"/>
    <x v="0"/>
    <x v="1"/>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0"/>
    <x v="10"/>
    <s v="Secretaria General"/>
    <x v="3"/>
    <s v="Maria del Pilar Gonzalez Moreno"/>
    <x v="1"/>
    <x v="2"/>
    <s v="Gestionar técnicamente la operación del proyecto de catastro multipropósito, en lo correspondiente al IGAC"/>
    <s v="Predios actualizados catastralmente "/>
    <n v="474"/>
    <d v="2021-03-16T00:00:00"/>
    <n v="14420000"/>
    <n v="144200000"/>
    <n v="144200000"/>
    <x v="0"/>
    <s v="YANETH EUGENIA BRAVO CASTRO"/>
    <n v="24609"/>
    <x v="5"/>
    <x v="1"/>
    <x v="2"/>
    <m/>
    <n v="0"/>
    <m/>
  </r>
  <r>
    <x v="6"/>
    <m/>
    <x v="5"/>
    <x v="9"/>
    <x v="0"/>
    <x v="5"/>
    <x v="1"/>
    <x v="4"/>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0"/>
    <x v="0"/>
    <x v="2"/>
    <n v="178250000"/>
    <n v="178250000"/>
    <x v="0"/>
    <x v="3"/>
    <x v="0"/>
    <x v="0"/>
    <x v="10"/>
    <s v="Secretaría General"/>
    <x v="3"/>
    <s v="Secretaria General"/>
    <x v="1"/>
    <x v="2"/>
    <s v="Gestionar técnicamente la operación del proyecto de catastro multipropósito, en lo correspondiente al IGAC"/>
    <s v="Sistema de Información Predial Actualizado_x000a_"/>
    <m/>
    <m/>
    <m/>
    <m/>
    <n v="0"/>
    <x v="0"/>
    <m/>
    <m/>
    <x v="5"/>
    <x v="1"/>
    <x v="2"/>
    <m/>
    <n v="0"/>
    <n v="19805555.555555556"/>
  </r>
  <r>
    <x v="6"/>
    <n v="71"/>
    <x v="5"/>
    <x v="9"/>
    <x v="0"/>
    <x v="0"/>
    <x v="0"/>
    <x v="4"/>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3"/>
    <x v="0"/>
    <x v="0"/>
    <x v="10"/>
    <s v="Secretaría General"/>
    <x v="3"/>
    <s v="Secretaria General"/>
    <x v="1"/>
    <x v="2"/>
    <s v="Gestionar técnicamente la operación del proyecto de catastro multipropósito, en lo correspondiente al IGAC"/>
    <s v="Sistema de Información Predial Actualizado_x000a_"/>
    <n v="547"/>
    <d v="2021-04-26T00:00:00"/>
    <n v="7550277"/>
    <n v="60402216"/>
    <n v="60402216"/>
    <x v="0"/>
    <s v="FABIAN ANDRE DACCARETT DELGADO"/>
    <n v="24690"/>
    <x v="0"/>
    <x v="0"/>
    <x v="0"/>
    <n v="240"/>
    <n v="33897784"/>
    <m/>
  </r>
  <r>
    <x v="6"/>
    <n v="34"/>
    <x v="5"/>
    <x v="9"/>
    <x v="0"/>
    <x v="0"/>
    <x v="0"/>
    <x v="0"/>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2"/>
    <n v="116150000"/>
    <n v="116150000"/>
    <x v="0"/>
    <x v="0"/>
    <x v="0"/>
    <x v="0"/>
    <x v="10"/>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4201"/>
    <x v="0"/>
    <x v="0"/>
    <x v="0"/>
    <n v="345"/>
    <n v="2699230"/>
    <m/>
  </r>
  <r>
    <x v="6"/>
    <n v="35"/>
    <x v="5"/>
    <x v="9"/>
    <x v="0"/>
    <x v="0"/>
    <x v="0"/>
    <x v="0"/>
    <s v="Servicios de asesoramiento sobre planificación estratégica"/>
    <n v="80101504"/>
    <s v="Apoyar al Instituto Geográfico Agustín Codazzi, como Coordinador Administrativo en el marco del  Programa para la adopción e implementación de un Catastro Multipropósito Urbano Rural "/>
    <x v="0"/>
    <x v="0"/>
    <n v="345"/>
    <x v="1"/>
    <x v="0"/>
    <x v="2"/>
    <n v="201400000"/>
    <n v="201400000"/>
    <x v="0"/>
    <x v="0"/>
    <x v="0"/>
    <x v="0"/>
    <x v="10"/>
    <s v="Secretaría General"/>
    <x v="3"/>
    <s v="Secretaria General"/>
    <x v="1"/>
    <x v="2"/>
    <s v="Gestionar técnicamente la operación del proyecto de catastro multipropósito, en lo correspondiente al IGAC"/>
    <s v="Sistema de Información Predial Actualizado_x000a_"/>
    <n v="37"/>
    <d v="2021-01-14T00:00:00"/>
    <n v="16480000"/>
    <n v="181280000"/>
    <n v="181280000"/>
    <x v="0"/>
    <s v="ALEXANDER  AYALA RODRIGUEZ"/>
    <n v="24198"/>
    <x v="0"/>
    <x v="0"/>
    <x v="1"/>
    <n v="11"/>
    <n v="20120000"/>
    <m/>
  </r>
  <r>
    <x v="6"/>
    <n v="47"/>
    <x v="5"/>
    <x v="9"/>
    <x v="0"/>
    <x v="0"/>
    <x v="0"/>
    <x v="8"/>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6"/>
    <x v="1"/>
    <n v="0"/>
    <n v="0"/>
    <x v="0"/>
    <x v="1"/>
    <x v="0"/>
    <x v="1"/>
    <x v="9"/>
    <s v="Secretaría General - GIT Gestión Contractual"/>
    <x v="3"/>
    <s v="Coordinador GIT Gestión Contractual"/>
    <x v="8"/>
    <x v="14"/>
    <s v="N/A"/>
    <s v="N/A"/>
    <m/>
    <d v="2021-01-22T00:00:00"/>
    <n v="0"/>
    <n v="0"/>
    <n v="0"/>
    <x v="0"/>
    <s v="INICIO PROCESO"/>
    <m/>
    <x v="0"/>
    <x v="0"/>
    <x v="2"/>
    <m/>
    <n v="0"/>
    <m/>
  </r>
  <r>
    <x v="6"/>
    <n v="64"/>
    <x v="5"/>
    <x v="9"/>
    <x v="0"/>
    <x v="0"/>
    <x v="0"/>
    <x v="4"/>
    <s v="Servicios secretariales o de administración de oficinas  "/>
    <n v="80161501"/>
    <s v="prestación de servicios personales para realizar actividades relacionadas con la elaboración de novedades administrativas de los funcionarios  de la entidad"/>
    <x v="1"/>
    <x v="1"/>
    <n v="4"/>
    <x v="0"/>
    <x v="0"/>
    <x v="1"/>
    <n v="10685932"/>
    <n v="10685932"/>
    <x v="0"/>
    <x v="3"/>
    <x v="0"/>
    <x v="1"/>
    <x v="20"/>
    <s v="Secretaria General - GIT Talento Humano"/>
    <x v="3"/>
    <s v="Coordinador GIT Talento Humano"/>
    <x v="11"/>
    <x v="17"/>
    <m/>
    <m/>
    <m/>
    <d v="2021-04-28T00:00:00"/>
    <n v="2671483"/>
    <n v="10685932"/>
    <n v="10685932"/>
    <x v="0"/>
    <s v="DAIRO JAVIER MARTINEZ"/>
    <m/>
    <x v="0"/>
    <x v="0"/>
    <x v="0"/>
    <n v="120"/>
    <n v="0"/>
    <m/>
  </r>
  <r>
    <x v="6"/>
    <n v="66"/>
    <x v="5"/>
    <x v="9"/>
    <x v="1"/>
    <x v="1"/>
    <x v="0"/>
    <x v="4"/>
    <s v="Servicios secretariales o de administración de oficinas  "/>
    <n v="80161501"/>
    <s v="prestación de servicios personales para la actualización y el mantenimiento de la información generada desde el proc eso  de talento humano"/>
    <x v="1"/>
    <x v="1"/>
    <n v="4"/>
    <x v="0"/>
    <x v="0"/>
    <x v="1"/>
    <n v="16785720"/>
    <n v="16785720"/>
    <x v="0"/>
    <x v="3"/>
    <x v="1"/>
    <x v="1"/>
    <x v="13"/>
    <m/>
    <x v="6"/>
    <m/>
    <x v="11"/>
    <x v="17"/>
    <m/>
    <m/>
    <m/>
    <d v="2021-04-28T00:00:00"/>
    <n v="2098215"/>
    <n v="16785720"/>
    <n v="16785720"/>
    <x v="0"/>
    <s v="GINA VANESSA CRUZ GARCIA_x000a_YEISON FABIÁN MORALES BOTACHE"/>
    <m/>
    <x v="0"/>
    <x v="1"/>
    <x v="0"/>
    <n v="120"/>
    <n v="0"/>
    <m/>
  </r>
  <r>
    <x v="6"/>
    <n v="65"/>
    <x v="5"/>
    <x v="9"/>
    <x v="1"/>
    <x v="1"/>
    <x v="0"/>
    <x v="1"/>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3"/>
    <x v="1"/>
    <x v="1"/>
    <x v="20"/>
    <s v="Secretaria General - GIT Talento Humano"/>
    <x v="3"/>
    <s v="Coordinador GIT Talento Humano"/>
    <x v="11"/>
    <x v="17"/>
    <m/>
    <m/>
    <n v="511"/>
    <d v="2021-03-29T00:00:00"/>
    <n v="4263522"/>
    <n v="34108176"/>
    <n v="34108176"/>
    <x v="0"/>
    <s v="YESED ALEJANDRA RODRIGUEZ ROJAS_x000a_DIANAMARCELA RAMIREZ CASTILLO"/>
    <s v="24646_x000a_24648"/>
    <x v="1"/>
    <x v="0"/>
    <x v="0"/>
    <n v="120"/>
    <n v="0"/>
    <m/>
  </r>
  <r>
    <x v="6"/>
    <m/>
    <x v="5"/>
    <x v="9"/>
    <x v="0"/>
    <x v="9"/>
    <x v="1"/>
    <x v="3"/>
    <s v="Servicios de compra de vestuario"/>
    <n v="91111703"/>
    <s v="Adquisición de dotación de vestuario de calle para los funcionarios a nivel nacional "/>
    <x v="4"/>
    <x v="4"/>
    <n v="5"/>
    <x v="0"/>
    <x v="3"/>
    <x v="1"/>
    <n v="400000000"/>
    <n v="400000000"/>
    <x v="0"/>
    <x v="3"/>
    <x v="0"/>
    <x v="1"/>
    <x v="20"/>
    <s v="Secretaria General - GIT Talento Humano"/>
    <x v="3"/>
    <s v="Coordinador GIT Talento Humano"/>
    <x v="8"/>
    <x v="14"/>
    <s v="N/A"/>
    <s v="N/A"/>
    <m/>
    <m/>
    <m/>
    <m/>
    <n v="0"/>
    <x v="0"/>
    <m/>
    <m/>
    <x v="5"/>
    <x v="1"/>
    <x v="2"/>
    <m/>
    <n v="0"/>
    <n v="0"/>
  </r>
  <r>
    <x v="0"/>
    <m/>
    <x v="0"/>
    <x v="0"/>
    <x v="0"/>
    <x v="9"/>
    <x v="1"/>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4"/>
    <x v="4"/>
    <n v="4"/>
    <x v="0"/>
    <x v="0"/>
    <x v="1"/>
    <n v="17054088"/>
    <n v="17054088"/>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263522"/>
  </r>
  <r>
    <x v="0"/>
    <m/>
    <x v="0"/>
    <x v="0"/>
    <x v="0"/>
    <x v="9"/>
    <x v="1"/>
    <x v="3"/>
    <s v="Servicios de formación profesional en ingeniería"/>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4"/>
    <x v="4"/>
    <n v="4"/>
    <x v="0"/>
    <x v="0"/>
    <x v="1"/>
    <n v="19905696"/>
    <n v="19905696"/>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976424"/>
  </r>
  <r>
    <x v="0"/>
    <m/>
    <x v="0"/>
    <x v="0"/>
    <x v="0"/>
    <x v="5"/>
    <x v="1"/>
    <x v="0"/>
    <s v="Servicios de formación profesional en ingeniería"/>
    <n v="86101610"/>
    <s v="Prestación del servicio de mantenimiento preventivo con suministro de consumibles para Equipo de Retención de Humedad (incluida la línea de aire comprimido) del Laboratorio Nacional de Suelos."/>
    <x v="4"/>
    <x v="4"/>
    <n v="2"/>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35000000"/>
  </r>
  <r>
    <x v="0"/>
    <m/>
    <x v="0"/>
    <x v="0"/>
    <x v="0"/>
    <x v="9"/>
    <x v="1"/>
    <x v="3"/>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Arauquita."/>
    <x v="4"/>
    <x v="4"/>
    <n v="4"/>
    <x v="0"/>
    <x v="0"/>
    <x v="1"/>
    <n v="17054088"/>
    <n v="17054088"/>
    <x v="0"/>
    <x v="0"/>
    <x v="0"/>
    <x v="0"/>
    <x v="1"/>
    <s v="Subdirección de Catastro"/>
    <x v="3"/>
    <s v="Subdirectora de Catastro"/>
    <x v="0"/>
    <x v="0"/>
    <s v="Actualización, Homologación y Correlación de áreas homogéneas de tierras con fines múltiples."/>
    <s v="Sistema de Información Agrológica Actualizado"/>
    <m/>
    <m/>
    <m/>
    <m/>
    <m/>
    <x v="2"/>
    <m/>
    <m/>
    <x v="5"/>
    <x v="8"/>
    <x v="2"/>
    <m/>
    <n v="0"/>
    <n v="4263522"/>
  </r>
  <r>
    <x v="0"/>
    <m/>
    <x v="0"/>
    <x v="0"/>
    <x v="0"/>
    <x v="5"/>
    <x v="1"/>
    <x v="0"/>
    <s v="Servicios de formación profesional en ingeniería"/>
    <n v="86101610"/>
    <s v="Prestación de servicios profesionales en control de calidad  de productos de sensores remotos en temas relacionados con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1"/>
    <x v="5"/>
    <x v="3"/>
    <x v="0"/>
    <s v="Servicios de formación profesional en ingeniería"/>
    <n v="86101610"/>
    <s v="Prestación de servicios profesionales para la interpretación de imágenes para obtener la capa de cobertura y uso de la tierra en los procesos misionales."/>
    <x v="4"/>
    <x v="4"/>
    <n v="7"/>
    <x v="0"/>
    <x v="0"/>
    <x v="1"/>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3"/>
    <x v="2"/>
    <m/>
    <n v="0"/>
    <n v="8278684"/>
  </r>
  <r>
    <x v="0"/>
    <m/>
    <x v="0"/>
    <x v="0"/>
    <x v="0"/>
    <x v="5"/>
    <x v="1"/>
    <x v="0"/>
    <s v="Servicios de formación profesional en ingeniería"/>
    <n v="86101610"/>
    <s v="Prestación de servicios profesionales para realizar el control de calidad, en tema de geomatica aplicados al levantamiento de suelos, y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0"/>
    <x v="5"/>
    <x v="1"/>
    <x v="0"/>
    <s v="Servicios de formación profesional en ingeniería"/>
    <n v="86101610"/>
    <s v="Prestación de servicios profesionales la revisión y aval de las bases de datos alfanumérica y grafica de los proyectos que adelanta la subdirección de agrología."/>
    <x v="4"/>
    <x v="4"/>
    <n v="7"/>
    <x v="0"/>
    <x v="0"/>
    <x v="1"/>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139342"/>
  </r>
  <r>
    <x v="0"/>
    <m/>
    <x v="0"/>
    <x v="0"/>
    <x v="1"/>
    <x v="5"/>
    <x v="3"/>
    <x v="0"/>
    <s v="Servicios de formación profesional en ingeniería"/>
    <n v="86101610"/>
    <s v="Prestación de servicios Profesionales para elaboración y análisis en el Laboratorio Nacional de Suelos en temas de aguas, tejido vegetal y suelos."/>
    <x v="4"/>
    <x v="4"/>
    <n v="7"/>
    <x v="0"/>
    <x v="0"/>
    <x v="1"/>
    <n v="42472080"/>
    <n v="42472080"/>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6067440"/>
  </r>
  <r>
    <x v="0"/>
    <m/>
    <x v="0"/>
    <x v="0"/>
    <x v="8"/>
    <x v="5"/>
    <x v="6"/>
    <x v="0"/>
    <s v="Servicios de formación profesional en ingeniería"/>
    <n v="86101610"/>
    <s v="Prestación de servicios personales para la ejecución de análisis en las áreas de física química minereología en el Laboratorio Nacional de Suelos."/>
    <x v="4"/>
    <x v="4"/>
    <n v="7"/>
    <x v="0"/>
    <x v="0"/>
    <x v="1"/>
    <n v="181557110"/>
    <n v="181557110"/>
    <x v="0"/>
    <x v="0"/>
    <x v="9"/>
    <x v="0"/>
    <x v="0"/>
    <s v="Subdirección de Agrología"/>
    <x v="1"/>
    <s v="Subdirector de Agrología "/>
    <x v="0"/>
    <x v="1"/>
    <s v="Análisis físicos, químicos, biológicos y mineralógicos de suelos"/>
    <s v="Pruebas químicas, físicas, mineralógicas y biológicas de suelos realizadas"/>
    <m/>
    <m/>
    <m/>
    <m/>
    <n v="0"/>
    <x v="0"/>
    <m/>
    <m/>
    <x v="5"/>
    <x v="7"/>
    <x v="2"/>
    <m/>
    <n v="0"/>
    <n v="25936730"/>
  </r>
  <r>
    <x v="0"/>
    <m/>
    <x v="0"/>
    <x v="0"/>
    <x v="1"/>
    <x v="5"/>
    <x v="3"/>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0"/>
    <x v="0"/>
    <x v="1"/>
    <n v="57950788"/>
    <n v="5795078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8278684"/>
  </r>
  <r>
    <x v="0"/>
    <m/>
    <x v="0"/>
    <x v="0"/>
    <x v="0"/>
    <x v="5"/>
    <x v="1"/>
    <x v="0"/>
    <s v="Servicios de formación profesional en ingeniería"/>
    <n v="86101610"/>
    <s v="Prestación de servicios personales para la preparación de muestras en los procesos analíticos del laboratorio nacional de suelos."/>
    <x v="4"/>
    <x v="4"/>
    <n v="7"/>
    <x v="0"/>
    <x v="0"/>
    <x v="1"/>
    <n v="14259714"/>
    <n v="14259714"/>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037102"/>
  </r>
  <r>
    <x v="0"/>
    <m/>
    <x v="0"/>
    <x v="0"/>
    <x v="1"/>
    <x v="5"/>
    <x v="3"/>
    <x v="0"/>
    <s v="Servicios de formación profesional en ingeniería"/>
    <n v="86101610"/>
    <s v="Prestación de servicios personales para realizar apoyo  en el alistamiento de la  instrumentación requerida para la ejecución de análisis en el GIT Laboratorio Nacional de Suelos."/>
    <x v="4"/>
    <x v="4"/>
    <n v="7"/>
    <x v="0"/>
    <x v="0"/>
    <x v="1"/>
    <n v="28519428"/>
    <n v="2851942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4074204"/>
  </r>
  <r>
    <x v="0"/>
    <m/>
    <x v="0"/>
    <x v="0"/>
    <x v="0"/>
    <x v="5"/>
    <x v="1"/>
    <x v="0"/>
    <s v="Servicios de formación profesional en ingeniería"/>
    <n v="86101610"/>
    <s v="Prestación de servicios profesionales para la realización de los procedimientos requeridos para el mantenimiento y ajuste permanente del programa de aseguramiento de la calidad en el GIT Laboratorio Nacional de Suelos."/>
    <x v="4"/>
    <x v="4"/>
    <n v="7"/>
    <x v="0"/>
    <x v="0"/>
    <x v="1"/>
    <n v="33820360"/>
    <n v="338203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831480"/>
  </r>
  <r>
    <x v="0"/>
    <m/>
    <x v="0"/>
    <x v="0"/>
    <x v="0"/>
    <x v="5"/>
    <x v="1"/>
    <x v="0"/>
    <s v="Servicios de formación profesional en ingeniería"/>
    <n v="86101610"/>
    <s v="Prestación de servicios profesionales para ejecutar el programa de aseguramiento metrológico de los equipos e instrumentos conforme a los requisitos de la norma ISO 17025, en el GIT Laboratorio Nacional de Suelos."/>
    <x v="4"/>
    <x v="4"/>
    <n v="7"/>
    <x v="0"/>
    <x v="0"/>
    <x v="1"/>
    <n v="33114736"/>
    <n v="33114736"/>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730676.5714285718"/>
  </r>
  <r>
    <x v="0"/>
    <m/>
    <x v="0"/>
    <x v="0"/>
    <x v="0"/>
    <x v="5"/>
    <x v="1"/>
    <x v="0"/>
    <s v="Servicios de formación profesional en ingeniería"/>
    <n v="86101610"/>
    <s v="Prestación de servicios personales en atención al cliente, recepción de muestras, ingreso de muestras en el SIGA y apoyo administrativo en el Laboratorio Nacional de Suelos"/>
    <x v="4"/>
    <x v="4"/>
    <n v="7"/>
    <x v="0"/>
    <x v="0"/>
    <x v="1"/>
    <n v="18155711"/>
    <n v="18155711"/>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593673"/>
  </r>
  <r>
    <x v="0"/>
    <m/>
    <x v="0"/>
    <x v="0"/>
    <x v="5"/>
    <x v="5"/>
    <x v="4"/>
    <x v="0"/>
    <s v="Servicios de formación profesional en ingeniería"/>
    <n v="86101610"/>
    <s v="Prestación de servicios profesionales para realizar el levantamiento de suelos   en los proyectos que adelanta la Subdirección de Agrología"/>
    <x v="4"/>
    <x v="4"/>
    <n v="7"/>
    <x v="0"/>
    <x v="0"/>
    <x v="1"/>
    <n v="115901576"/>
    <n v="115901576"/>
    <x v="0"/>
    <x v="0"/>
    <x v="5"/>
    <x v="0"/>
    <x v="0"/>
    <s v="Subdirección de Agrología"/>
    <x v="0"/>
    <s v="Subdirector de Agrología "/>
    <x v="0"/>
    <x v="0"/>
    <s v="Estudio de suelos como insumo para el ordenamiento integral del territorio."/>
    <s v="Sistema de información agrologica actualizado"/>
    <m/>
    <m/>
    <m/>
    <m/>
    <n v="0"/>
    <x v="0"/>
    <m/>
    <m/>
    <x v="5"/>
    <x v="5"/>
    <x v="2"/>
    <m/>
    <n v="0"/>
    <n v="16557368"/>
  </r>
  <r>
    <x v="0"/>
    <m/>
    <x v="0"/>
    <x v="0"/>
    <x v="0"/>
    <x v="5"/>
    <x v="1"/>
    <x v="0"/>
    <s v="Servicios de formación profesional en ingeniería"/>
    <n v="86101610"/>
    <s v="Prestación de servicios profesionales para realizar la caracterización climática y la correlación de los suelos para la elaboración del Mapa Nacional de Suelos y en los proyectos de levantamientos de la Subdirección"/>
    <x v="4"/>
    <x v="4"/>
    <n v="7"/>
    <x v="0"/>
    <x v="0"/>
    <x v="1"/>
    <n v="28975394"/>
    <n v="28975394"/>
    <x v="0"/>
    <x v="0"/>
    <x v="0"/>
    <x v="0"/>
    <x v="0"/>
    <s v="Subdirección de Agrología"/>
    <x v="0"/>
    <s v="Subdirector de Agrología "/>
    <x v="0"/>
    <x v="0"/>
    <s v="Estudio de suelos como insumo para el ordenamiento integral del territorio."/>
    <s v="Sistema de información agrologica actualizado"/>
    <m/>
    <m/>
    <m/>
    <m/>
    <n v="0"/>
    <x v="0"/>
    <m/>
    <m/>
    <x v="5"/>
    <x v="1"/>
    <x v="2"/>
    <m/>
    <n v="0"/>
    <n v="4139342"/>
  </r>
  <r>
    <x v="0"/>
    <m/>
    <x v="0"/>
    <x v="0"/>
    <x v="0"/>
    <x v="5"/>
    <x v="1"/>
    <x v="0"/>
    <s v="Servicios de formación profesional en ingeniería"/>
    <n v="86101610"/>
    <s v="Prestación de servicios para adelantar y gestionar acciones e Innovación en aplicaciones agrológicas"/>
    <x v="4"/>
    <x v="4"/>
    <n v="7"/>
    <x v="0"/>
    <x v="0"/>
    <x v="1"/>
    <n v="33820360"/>
    <n v="33820360"/>
    <x v="0"/>
    <x v="0"/>
    <x v="0"/>
    <x v="0"/>
    <x v="0"/>
    <s v="Subdirección de Agrología"/>
    <x v="0"/>
    <s v="Subdirector de Agrología "/>
    <x v="0"/>
    <x v="0"/>
    <s v="Estudio de suelos como insumo para el ordenamiento integral del territorio."/>
    <s v="Sistema de información agrologica actualizado"/>
    <m/>
    <m/>
    <m/>
    <m/>
    <n v="0"/>
    <x v="0"/>
    <m/>
    <m/>
    <x v="5"/>
    <x v="1"/>
    <x v="2"/>
    <m/>
    <n v="0"/>
    <n v="4831480"/>
  </r>
  <r>
    <x v="0"/>
    <m/>
    <x v="0"/>
    <x v="0"/>
    <x v="0"/>
    <x v="5"/>
    <x v="1"/>
    <x v="0"/>
    <s v="Servicios de formación profesional en ingeniería"/>
    <n v="86101610"/>
    <s v="Prestación de servicios personales para realizar las labores de apoyo dentro de los procesos de levantamientos de suelos y aplicaciones agrológicas."/>
    <x v="4"/>
    <x v="4"/>
    <n v="7"/>
    <x v="0"/>
    <x v="0"/>
    <x v="1"/>
    <n v="18155711"/>
    <n v="18155711"/>
    <x v="0"/>
    <x v="0"/>
    <x v="0"/>
    <x v="0"/>
    <x v="0"/>
    <s v="Subdirección de Agrología"/>
    <x v="0"/>
    <s v="Subdirector de Agrología "/>
    <x v="0"/>
    <x v="0"/>
    <s v="Estudio de suelos como insumo para el ordenamiento integral del territorio."/>
    <s v="Sistema de información agrologica actualizado"/>
    <m/>
    <m/>
    <m/>
    <m/>
    <n v="0"/>
    <x v="0"/>
    <m/>
    <m/>
    <x v="5"/>
    <x v="1"/>
    <x v="2"/>
    <m/>
    <n v="0"/>
    <n v="2593673"/>
  </r>
  <r>
    <x v="0"/>
    <m/>
    <x v="0"/>
    <x v="0"/>
    <x v="0"/>
    <x v="5"/>
    <x v="1"/>
    <x v="0"/>
    <s v="Servicios de formación profesional en ingeniería"/>
    <n v="86101610"/>
    <s v="Adquisición de reactivos y materiales para el GIT Laboratorio Nacional de Suelos."/>
    <x v="7"/>
    <x v="7"/>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Prestación del servicio de mantenimiento preventivo y correctivo, con suministro de repuestos y consumibles para los equipos no exclusivos del Laboratorio Nacional de Suelos."/>
    <x v="4"/>
    <x v="4"/>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Servicios de formación profesional en ingeniería"/>
    <n v="86101610"/>
    <s v="Prestación del servicio de calibración acreditada de equipos e instrumentos del Laboratorio Nacional de Suelos."/>
    <x v="5"/>
    <x v="5"/>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useos"/>
    <n v="90151501"/>
    <s v="Adquisición para la limpieza recolección, transporte y disposición final de los residuos  generados en el Laboratorio Nacional de Suelos. RESPEL"/>
    <x v="4"/>
    <x v="4"/>
    <n v="8"/>
    <x v="0"/>
    <x v="2"/>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Gases naturales y gases mixtos"/>
    <n v="12142100"/>
    <s v="Suministro de Gases especiales para la ejecución de análisis para el Laboratorio Nacional de Suelos. "/>
    <x v="5"/>
    <x v="5"/>
    <n v="4"/>
    <x v="0"/>
    <x v="2"/>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n suministro de consumibles para el equipo HPLC-MS Marca Waters Modelo 2695 compuesto por: detector ZQ micromass 2000, detector PDA 2996, detector 2475 EMPOWER 2"/>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mantenimiento preventivo  de la unidad de picnómetro de gas y porosimetro de Mercurio marca QUANTACHROME"/>
    <x v="5"/>
    <x v="5"/>
    <n v="3"/>
    <x v="0"/>
    <x v="2"/>
    <x v="1"/>
    <n v="17000000"/>
    <n v="1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alibración certificada y suministro de consumibles para los equipos marca METTLER – TOLEDO."/>
    <x v="10"/>
    <x v="9"/>
    <n v="3"/>
    <x v="0"/>
    <x v="2"/>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e instalación de repuestos, calibración certificada y calificación de equipos marca METROHM. Mantenimiento preventivo Unidad de destilación marca BUCHI."/>
    <x v="8"/>
    <x v="8"/>
    <n v="3"/>
    <x v="0"/>
    <x v="2"/>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calibración y calificación de los equipos marca PERKIN ELMER, con suministro de consumibles e instalación de repuestos."/>
    <x v="7"/>
    <x v="7"/>
    <n v="3"/>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e instalación de repuestos y consumibles para analizador de carbono, nitrógeno y azufre TRUC-MAC y mantenimiento preventivo con calibración certificada para balanza analítica marca LECO."/>
    <x v="10"/>
    <x v="9"/>
    <n v="3"/>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y calibración para cinco (5) Microscopios marca CARL ZEISS, dos (2) autoclaves electrónicas marca RAYPA- MATACHANA, tres (3) Sistemas de purificación de agua y dos (2) balanzas analíticas marca SARTORIUS, con suministro e instalación de consumibles."/>
    <x v="10"/>
    <x v="9"/>
    <n v="3"/>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para equipos marca Buehler."/>
    <x v="8"/>
    <x v="8"/>
    <n v="3"/>
    <x v="0"/>
    <x v="0"/>
    <x v="1"/>
    <n v="14000000"/>
    <n v="14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mantenimiento preventivo y correctivo con suministro e instalación de repuestos para un (1) Montacarga  marca Gutemberg-D'alzar en el Laboratorio Nacional de Suelos."/>
    <x v="2"/>
    <x v="2"/>
    <n v="3"/>
    <x v="0"/>
    <x v="0"/>
    <x v="1"/>
    <n v="5000000"/>
    <n v="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 de ingeniería y diseño para sistemas de control de procesos"/>
    <n v="81102702"/>
    <s v="Adquisición, puesta en funcionamiento de sistema de vacío y adecuación para la operación del mismo, en el área de química del Laboratorio Nacional de Suelos."/>
    <x v="9"/>
    <x v="10"/>
    <n v="2"/>
    <x v="0"/>
    <x v="2"/>
    <x v="1"/>
    <n v="230000000"/>
    <n v="2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sistema recolectora de desechos de laboratorio"/>
    <x v="9"/>
    <x v="10"/>
    <n v="2"/>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una trituradora de mandíbulas en carburo de tungsteno para suelos."/>
    <x v="9"/>
    <x v="10"/>
    <n v="2"/>
    <x v="0"/>
    <x v="2"/>
    <x v="1"/>
    <n v="450000000"/>
    <n v="4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elementos  para el GIT Laboratorio Nacional de Suelos."/>
    <x v="9"/>
    <x v="10"/>
    <n v="4"/>
    <x v="0"/>
    <x v="2"/>
    <x v="1"/>
    <n v="215000000"/>
    <n v="2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auditoria ambiental sectoriales"/>
    <n v="77101803"/>
    <s v="Prestación de servicios para la realización de la auditoria de acreditación bajo la norma  ISO/IEC."/>
    <x v="9"/>
    <x v="10"/>
    <n v="2"/>
    <x v="0"/>
    <x v="0"/>
    <x v="1"/>
    <n v="7500000"/>
    <n v="75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de vacío para el LNS."/>
    <x v="9"/>
    <x v="10"/>
    <n v="2"/>
    <x v="0"/>
    <x v="2"/>
    <x v="1"/>
    <n v="165000000"/>
    <n v="1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instalación y puesta en funcionamiento de equipo espectrometría de masas con plasma acoplado inductivamente (ICP-MS)"/>
    <x v="9"/>
    <x v="10"/>
    <n v="5"/>
    <x v="0"/>
    <x v="2"/>
    <x v="1"/>
    <n v="800000000"/>
    <n v="8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Prestación de servicios de mantenimiento preventivo y calibración para balanzas y  Analizador de humedad marca METTLER – TOLEDO."/>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para equipos marca Buehler"/>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para Biolog Sistema GEN III, Turbidimetro, Microestación con suministro de consumibles"/>
    <x v="2"/>
    <x v="2"/>
    <n v="2"/>
    <x v="0"/>
    <x v="0"/>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bración para los equipos de marca SARTORIUS"/>
    <x v="9"/>
    <x v="10"/>
    <n v="3"/>
    <x v="0"/>
    <x v="0"/>
    <x v="1"/>
    <n v="25000000"/>
    <n v="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de la unidad de picnómetro de gas y porosimetro de Mercurio marca QUANTACHROME"/>
    <x v="9"/>
    <x v="10"/>
    <n v="3"/>
    <x v="0"/>
    <x v="0"/>
    <x v="1"/>
    <n v="15000000"/>
    <n v="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alibración certificada, suministro de repuestos y consumibles para los tituladores y pH-metros marca METROHM y Unidad de destilación marca BUCHI."/>
    <x v="2"/>
    <x v="2"/>
    <n v="3"/>
    <x v="0"/>
    <x v="0"/>
    <x v="1"/>
    <n v="65000000"/>
    <n v="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e instalación de generador de hidruros (FIAS) y calibración  certificada para los equipos espectrofotómetros marca PERKIN ELMER."/>
    <x v="8"/>
    <x v="8"/>
    <n v="4"/>
    <x v="0"/>
    <x v="0"/>
    <x v="1"/>
    <n v="200000000"/>
    <n v="2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para los equipos Analizador Elemental Truc-Mac y Balanzas analíticas incluida calibración certificada marca LECO."/>
    <x v="8"/>
    <x v="8"/>
    <n v="4"/>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ficación operacional con suministro de repuestos y consumibles para Digestor por microondas, marca Ethos One del Laboratorio Nacional de Suelos."/>
    <x v="9"/>
    <x v="10"/>
    <n v="2"/>
    <x v="0"/>
    <x v="0"/>
    <x v="1"/>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n suministro e instalación de compresor de 300 PSI, consumibles  y calibración certificada en variable presión,  para Equipo de Retención de Humedad (incluida la línea de aire comprimido) del Laboratorio Nacional de Suelos."/>
    <x v="9"/>
    <x v="10"/>
    <n v="4"/>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con suministro de repuestos y consumibles para los equipos no exclusivos del Laboratorio Nacional de Suelos."/>
    <x v="8"/>
    <x v="8"/>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 de calibración acreditada de equipos e instrumentos del Laboratorio Nacional de Suelos."/>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para el Laboratorio Nacional de Suelos"/>
    <x v="9"/>
    <x v="10"/>
    <n v="2"/>
    <x v="0"/>
    <x v="2"/>
    <x v="1"/>
    <n v="1738329287"/>
    <n v="1738329287"/>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de  control metrológico"/>
    <x v="9"/>
    <x v="10"/>
    <n v="1"/>
    <x v="0"/>
    <x v="1"/>
    <x v="1"/>
    <n v="27180320"/>
    <n v="2718032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3"/>
    <x v="5"/>
    <x v="2"/>
    <x v="0"/>
    <s v="Kits o suministros para pruebas químicas"/>
    <n v="41116104"/>
    <s v="Adquisición de balanza analítica con software para gestión de datos integral, para el Laboratorio Nacional de Suelos"/>
    <x v="9"/>
    <x v="10"/>
    <n v="2"/>
    <x v="0"/>
    <x v="2"/>
    <x v="1"/>
    <n v="270000000"/>
    <n v="270000000"/>
    <x v="0"/>
    <x v="0"/>
    <x v="3"/>
    <x v="0"/>
    <x v="0"/>
    <s v="Subdirección de Agrología"/>
    <x v="1"/>
    <s v="Subdirector de Agrología "/>
    <x v="0"/>
    <x v="1"/>
    <s v="Análisis físicos, químicos, biológicos y mineralógicos de suelos"/>
    <s v="Pruebas químicas, físicas, mineralógicas y biológicas de suelos realizadas"/>
    <m/>
    <m/>
    <m/>
    <m/>
    <n v="0"/>
    <x v="0"/>
    <m/>
    <m/>
    <x v="5"/>
    <x v="4"/>
    <x v="2"/>
    <m/>
    <n v="0"/>
    <m/>
  </r>
  <r>
    <x v="0"/>
    <m/>
    <x v="0"/>
    <x v="0"/>
    <x v="0"/>
    <x v="5"/>
    <x v="1"/>
    <x v="0"/>
    <s v="Kits o suministros para pruebas químicas"/>
    <n v="41116104"/>
    <s v="Adquisición de equipo de tamizadora en húmedo para vibración y lavado, para el Laboratorio Nacional de Suelos"/>
    <x v="2"/>
    <x v="2"/>
    <n v="2"/>
    <x v="0"/>
    <x v="2"/>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Quanti-Tray, para el Laboratorio Nacional de Suelos"/>
    <x v="6"/>
    <x v="6"/>
    <n v="2"/>
    <x v="0"/>
    <x v="1"/>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ulidora, para el Laboratorio Nacional de Suelos"/>
    <x v="2"/>
    <x v="2"/>
    <n v="2"/>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rtadora, para el Laboratorio Nacional de Suelos"/>
    <x v="2"/>
    <x v="2"/>
    <n v="2"/>
    <x v="0"/>
    <x v="0"/>
    <x v="1"/>
    <n v="125000000"/>
    <n v="1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icroscopio analizador de imágenes y microscopio para análisis mineralógicos y micro morfológicos de suelos, para el Laboratorio Nacional de Suelos"/>
    <x v="9"/>
    <x v="10"/>
    <n v="3"/>
    <x v="0"/>
    <x v="0"/>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uarto de secado de bandejas, para el Laboratorio Nacional de Suelos"/>
    <x v="9"/>
    <x v="10"/>
    <n v="3"/>
    <x v="0"/>
    <x v="2"/>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corte, para el Laboratorio Nacional de Suelos"/>
    <x v="9"/>
    <x v="10"/>
    <n v="3"/>
    <x v="0"/>
    <x v="2"/>
    <x v="1"/>
    <n v="122158260"/>
    <n v="1221582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Trituradora de Mandíbulas, para el Laboratorio Nacional de Suelos"/>
    <x v="9"/>
    <x v="10"/>
    <n v="3"/>
    <x v="0"/>
    <x v="2"/>
    <x v="1"/>
    <n v="260086400"/>
    <n v="2600864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Disco, para el Laboratorio Nacional de Suelos"/>
    <x v="9"/>
    <x v="10"/>
    <n v="3"/>
    <x v="0"/>
    <x v="2"/>
    <x v="1"/>
    <n v="257987240"/>
    <n v="25798724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mprobador de puesta a tierra para el Laboratorio Nacional de Suelos"/>
    <x v="9"/>
    <x v="10"/>
    <n v="3"/>
    <x v="0"/>
    <x v="1"/>
    <x v="1"/>
    <n v="7000000"/>
    <n v="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oftware LIMS para Laboratorio, para el Laboratorio Nacional de Suelos"/>
    <x v="2"/>
    <x v="2"/>
    <n v="3"/>
    <x v="0"/>
    <x v="0"/>
    <x v="1"/>
    <n v="700000000"/>
    <n v="7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lanta de tratamiento, para el Laboratorio Nacional de Suelos"/>
    <x v="9"/>
    <x v="10"/>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40"/>
    <x v="0"/>
    <x v="0"/>
    <x v="0"/>
    <x v="0"/>
    <x v="0"/>
    <x v="1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x v="0"/>
    <s v="Subdirección de Agrología"/>
    <x v="3"/>
    <s v="Subdirector de Agrología "/>
    <x v="0"/>
    <x v="0"/>
    <s v="Actualización, Homologación y Correlación de áreas homogéneas de tierras con fines múltiples."/>
    <s v="Sistema de Información Agrológica Actualizado"/>
    <m/>
    <d v="2021-04-28T00:00:00"/>
    <n v="4976424"/>
    <n v="14929272"/>
    <n v="14929272"/>
    <x v="0"/>
    <s v="JERSSON ANDRES MARTINEZ BERMUDEZ"/>
    <m/>
    <x v="0"/>
    <x v="0"/>
    <x v="0"/>
    <n v="90"/>
    <n v="0"/>
    <m/>
  </r>
  <r>
    <x v="0"/>
    <n v="39"/>
    <x v="0"/>
    <x v="0"/>
    <x v="0"/>
    <x v="0"/>
    <x v="0"/>
    <x v="7"/>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x v="0"/>
    <s v="Subdirección de Agrología"/>
    <x v="3"/>
    <s v="Subdirector de Agrología "/>
    <x v="0"/>
    <x v="0"/>
    <s v="Actualización, Homologación y Correlación de áreas homogéneas de tierras con fines múltiples."/>
    <s v="Sistema de Información Agrológica Actualizado"/>
    <m/>
    <d v="2021-04-28T00:00:00"/>
    <n v="4263522"/>
    <n v="12790566"/>
    <n v="12790566"/>
    <x v="0"/>
    <s v="MIGUEL OCTAVIO BERAL BOTIVA"/>
    <m/>
    <x v="0"/>
    <x v="0"/>
    <x v="0"/>
    <n v="90"/>
    <n v="0"/>
    <m/>
  </r>
  <r>
    <x v="0"/>
    <m/>
    <x v="0"/>
    <x v="0"/>
    <x v="0"/>
    <x v="9"/>
    <x v="1"/>
    <x v="7"/>
    <s v="Servicio de ingeniería y diseño para sistemas de control de procesos"/>
    <n v="81102702"/>
    <s v="Adquisición para la inscripción de participación en ensayos de aptitud  (Interlaboratorios) con WEPAL"/>
    <x v="5"/>
    <x v="5"/>
    <n v="7"/>
    <x v="0"/>
    <x v="0"/>
    <x v="1"/>
    <n v="6000000"/>
    <n v="6000000"/>
    <x v="0"/>
    <x v="0"/>
    <x v="0"/>
    <x v="0"/>
    <x v="0"/>
    <s v="Subdirección de Agrología"/>
    <x v="1"/>
    <s v="Subdirector de Agrología "/>
    <x v="0"/>
    <x v="1"/>
    <s v="Análisis físicos, químicos, biológicos y mineralógicos de suelos"/>
    <s v="P+A4:Z5ruebas químicas, físicas, mineralógicas y biológicas de suelos realizadas"/>
    <m/>
    <m/>
    <m/>
    <m/>
    <n v="0"/>
    <x v="0"/>
    <m/>
    <m/>
    <x v="5"/>
    <x v="1"/>
    <x v="2"/>
    <m/>
    <n v="0"/>
    <m/>
  </r>
  <r>
    <x v="1"/>
    <n v="59"/>
    <x v="1"/>
    <x v="1"/>
    <x v="0"/>
    <x v="0"/>
    <x v="0"/>
    <x v="10"/>
    <s v="Servicios secretariales o de administración de oficinas  "/>
    <n v="80161501"/>
    <s v="Prestación de servicios profesionales para realizar las socializaciones requeridas en el proceso de actualización catastral multipropósito de Arauquita - Arauca"/>
    <x v="4"/>
    <x v="4"/>
    <n v="240"/>
    <x v="1"/>
    <x v="0"/>
    <x v="1"/>
    <n v="29121888"/>
    <n v="29121888"/>
    <x v="0"/>
    <x v="0"/>
    <x v="0"/>
    <x v="0"/>
    <x v="1"/>
    <s v="Subdirección de Catastro"/>
    <x v="5"/>
    <s v="Subdirectora de Catastro"/>
    <x v="1"/>
    <x v="2"/>
    <s v="Ejecutar procesos de actualización catastral a nivel nacional"/>
    <s v="Predios actualizados catastralmente"/>
    <m/>
    <d v="2021-04-14T00:00:00"/>
    <n v="3640236"/>
    <n v="28515182"/>
    <n v="28515182"/>
    <x v="0"/>
    <s v="YECNNY PATRICIA CASTELLANOS GONZALEZ"/>
    <n v="24668"/>
    <x v="0"/>
    <x v="0"/>
    <x v="0"/>
    <n v="235"/>
    <n v="606706"/>
    <m/>
  </r>
  <r>
    <x v="1"/>
    <n v="58"/>
    <x v="1"/>
    <x v="1"/>
    <x v="0"/>
    <x v="0"/>
    <x v="0"/>
    <x v="10"/>
    <s v="Servicios secretariales o de administración de oficinas  "/>
    <n v="80161501"/>
    <s v="Prestación de servicios profesionales para el seguimiento y control de las actividades de la etapa operativa del proyecto de gestión catastral multipropósito de Arauquita - Arauca"/>
    <x v="4"/>
    <x v="4"/>
    <n v="240"/>
    <x v="1"/>
    <x v="0"/>
    <x v="1"/>
    <n v="69663808"/>
    <n v="69663808"/>
    <x v="0"/>
    <x v="0"/>
    <x v="0"/>
    <x v="0"/>
    <x v="1"/>
    <s v="Subdirección de Catastro"/>
    <x v="5"/>
    <s v="Subdirectora de Catastro"/>
    <x v="1"/>
    <x v="2"/>
    <s v="Ejecutar procesos de actualización catastral a nivel nacional"/>
    <s v="Predios actualizados catastralmente"/>
    <n v="523"/>
    <d v="2021-04-12T00:00:00"/>
    <n v="8707976"/>
    <n v="66761149.333333328"/>
    <n v="66761149.333333328"/>
    <x v="0"/>
    <s v="ELMO ADOLFO SANCHEZ CALDERON"/>
    <n v="24665"/>
    <x v="0"/>
    <x v="0"/>
    <x v="0"/>
    <n v="230"/>
    <n v="2902658.6666666716"/>
    <m/>
  </r>
  <r>
    <x v="1"/>
    <m/>
    <x v="1"/>
    <x v="1"/>
    <x v="6"/>
    <x v="9"/>
    <x v="7"/>
    <x v="9"/>
    <s v="Servicios secretariales o de administración de oficinas  "/>
    <n v="80161501"/>
    <s v="Prestación de servicios personales para realizar actividades de reconocimiento predial en el proceso de actualización catastral multipropósito de Arauquita - Arauca"/>
    <x v="5"/>
    <x v="5"/>
    <n v="180"/>
    <x v="1"/>
    <x v="0"/>
    <x v="1"/>
    <n v="112490352"/>
    <n v="112490352"/>
    <x v="0"/>
    <x v="0"/>
    <x v="7"/>
    <x v="0"/>
    <x v="1"/>
    <s v="Subdirección de Catastro"/>
    <x v="5"/>
    <s v="Subdirectora de Catastro"/>
    <x v="1"/>
    <x v="2"/>
    <s v="Ejecutar procesos de actualización catastral a nivel nacional"/>
    <s v="Predios actualizados catastralmente"/>
    <m/>
    <m/>
    <m/>
    <m/>
    <n v="0"/>
    <x v="0"/>
    <m/>
    <m/>
    <x v="5"/>
    <x v="9"/>
    <x v="2"/>
    <m/>
    <n v="0"/>
    <m/>
  </r>
  <r>
    <x v="1"/>
    <m/>
    <x v="1"/>
    <x v="1"/>
    <x v="0"/>
    <x v="9"/>
    <x v="1"/>
    <x v="9"/>
    <s v="Servicios secretariales o de administración de oficinas  "/>
    <n v="80161501"/>
    <s v="Prestación de servicios técnicos de apoyo al seguimiento, planeación y gestión del reconocimiento predial  en el proceso de actualización catastral multipropósito de Arauquita - Arauca"/>
    <x v="5"/>
    <x v="5"/>
    <n v="180"/>
    <x v="1"/>
    <x v="0"/>
    <x v="1"/>
    <n v="21630000"/>
    <n v="21630000"/>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0"/>
    <x v="1"/>
    <s v="Subdirección de Catastro"/>
    <x v="5"/>
    <s v="Subdirectora de Catastro"/>
    <x v="1"/>
    <x v="2"/>
    <s v="Ejecutar procesos de actualización catastral a nivel nacional"/>
    <s v="Predios actualizados catastralmente"/>
    <m/>
    <m/>
    <m/>
    <m/>
    <n v="0"/>
    <x v="0"/>
    <m/>
    <m/>
    <x v="5"/>
    <x v="1"/>
    <x v="2"/>
    <m/>
    <n v="0"/>
    <m/>
  </r>
  <r>
    <x v="1"/>
    <m/>
    <x v="1"/>
    <x v="1"/>
    <x v="1"/>
    <x v="9"/>
    <x v="3"/>
    <x v="9"/>
    <s v="Servicios secretariales o de administración de oficinas  "/>
    <n v="80161501"/>
    <s v="Prestación de servicios personales para realizar actividades de apoyo operativo  del proceso de actualización catastral  multipropósito de Arauquita - Arauca"/>
    <x v="5"/>
    <x v="5"/>
    <n v="180"/>
    <x v="1"/>
    <x v="0"/>
    <x v="1"/>
    <n v="20414916"/>
    <n v="20414916"/>
    <x v="0"/>
    <x v="0"/>
    <x v="1"/>
    <x v="0"/>
    <x v="1"/>
    <s v="Subdirección de Catastro"/>
    <x v="5"/>
    <s v="Subdirectora de Catastro"/>
    <x v="1"/>
    <x v="2"/>
    <s v="Ejecutar procesos de actualización catastral a nivel nacional"/>
    <s v="Predios actualizados catastralmente"/>
    <m/>
    <m/>
    <m/>
    <m/>
    <n v="0"/>
    <x v="0"/>
    <m/>
    <m/>
    <x v="5"/>
    <x v="3"/>
    <x v="2"/>
    <m/>
    <n v="0"/>
    <m/>
  </r>
  <r>
    <x v="1"/>
    <m/>
    <x v="1"/>
    <x v="1"/>
    <x v="0"/>
    <x v="9"/>
    <x v="1"/>
    <x v="9"/>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0"/>
    <x v="1"/>
    <s v="Subdirección de Catastro"/>
    <x v="5"/>
    <s v="Subdirectora de Catastro"/>
    <x v="1"/>
    <x v="2"/>
    <s v="Ejecutar procesos de actualización catastral a nivel nacional"/>
    <s v="Predios actualizados catastralmente"/>
    <m/>
    <m/>
    <m/>
    <m/>
    <n v="0"/>
    <x v="0"/>
    <m/>
    <m/>
    <x v="5"/>
    <x v="1"/>
    <x v="2"/>
    <m/>
    <n v="0"/>
    <m/>
  </r>
  <r>
    <x v="1"/>
    <n v="25"/>
    <x v="1"/>
    <x v="1"/>
    <x v="2"/>
    <x v="2"/>
    <x v="0"/>
    <x v="2"/>
    <s v="Servicios secretariales o de administración de oficinas  "/>
    <n v="80161501"/>
    <s v="Prestación de servicios profesionales para realizar el control de calidad y el apoyo técnico de los avalúos adelantados por el IGAC."/>
    <x v="3"/>
    <x v="3"/>
    <n v="325"/>
    <x v="1"/>
    <x v="0"/>
    <x v="1"/>
    <n v="408973338"/>
    <n v="408973338"/>
    <x v="0"/>
    <x v="0"/>
    <x v="2"/>
    <x v="0"/>
    <x v="1"/>
    <s v="Subdirección de Catastro"/>
    <x v="5"/>
    <s v="Subdirectora de Catastro"/>
    <x v="1"/>
    <x v="3"/>
    <s v="Realizar avalúos comerciales, de acuerdo a las solicitudes recibidas."/>
    <s v="Avalúos realizados"/>
    <n v="195"/>
    <d v="2021-02-03T00:00:00"/>
    <m/>
    <m/>
    <n v="0"/>
    <x v="0"/>
    <s v="OSCAR OMAR NAVARRO_x000a_HUGO PHERNEY SOLTELO YAGAMA_x000a_CARLOS JAVIER ALAPE COCOMA_x000a_LUIS FERNANDO COTE VEGA_x000a_OMAR AUGUSTO MUÑOZ IBARRA"/>
    <s v="24379_x000a_24393_x000a_24465_x000a_24470_x000a_24481"/>
    <x v="2"/>
    <x v="0"/>
    <x v="0"/>
    <n v="330"/>
    <n v="0"/>
    <m/>
  </r>
  <r>
    <x v="1"/>
    <n v="48"/>
    <x v="1"/>
    <x v="1"/>
    <x v="0"/>
    <x v="0"/>
    <x v="0"/>
    <x v="1"/>
    <s v="Servicios secretariales o de administración de oficinas  "/>
    <n v="80161501"/>
    <s v="Prestación de servicios profesionales para el procesamiento, análisis y generación de productos geográficos que apoyen el proceso de actualización catastral"/>
    <x v="1"/>
    <x v="1"/>
    <n v="285"/>
    <x v="1"/>
    <x v="0"/>
    <x v="1"/>
    <n v="25379089"/>
    <n v="25379089"/>
    <x v="0"/>
    <x v="0"/>
    <x v="0"/>
    <x v="0"/>
    <x v="1"/>
    <s v="Subdirección de Catastro"/>
    <x v="5"/>
    <s v="Subdirectora de Catastro"/>
    <x v="1"/>
    <x v="2"/>
    <s v="Ejecutar procesos de actualización catastral a nivel nacional"/>
    <s v="Predios actualizados catastralmente"/>
    <n v="470"/>
    <d v="2021-03-18T00:00:00"/>
    <n v="2671483"/>
    <n v="24577643.600000001"/>
    <n v="24577643.600000001"/>
    <x v="0"/>
    <s v="LAURA ALEJANDRA MARTINEZ CONDE"/>
    <n v="24681"/>
    <x v="0"/>
    <x v="0"/>
    <x v="0"/>
    <n v="276"/>
    <n v="801445.39999999851"/>
    <m/>
  </r>
  <r>
    <x v="1"/>
    <n v="46"/>
    <x v="1"/>
    <x v="1"/>
    <x v="0"/>
    <x v="0"/>
    <x v="0"/>
    <x v="4"/>
    <s v="Servicios secretariales o de administración de oficinas  "/>
    <n v="80161501"/>
    <s v="Prestación de servicios para apoyar la atención y trámite de las solicitudes de avalúos y de requerimientos de información relacionados con  la ejecución de avalúos."/>
    <x v="1"/>
    <x v="1"/>
    <n v="300"/>
    <x v="1"/>
    <x v="0"/>
    <x v="1"/>
    <n v="28941066"/>
    <n v="28941066"/>
    <x v="0"/>
    <x v="0"/>
    <x v="0"/>
    <x v="0"/>
    <x v="1"/>
    <s v="Subdirección de Catastro"/>
    <x v="5"/>
    <s v="Subdirectora de Catastro"/>
    <x v="1"/>
    <x v="3"/>
    <s v="Realizar avalúos comerciales, de acuerdo a las solicitudes recibidas."/>
    <s v="Avalúos realizados"/>
    <n v="433"/>
    <d v="2021-03-08T00:00:00"/>
    <n v="2671483"/>
    <n v="26269582.833333332"/>
    <n v="26269582.833333332"/>
    <x v="0"/>
    <s v="MARIA NIRIAM URREA"/>
    <n v="24562"/>
    <x v="0"/>
    <x v="0"/>
    <x v="0"/>
    <n v="295"/>
    <n v="2671483.1666666679"/>
    <m/>
  </r>
  <r>
    <x v="1"/>
    <n v="42"/>
    <x v="1"/>
    <x v="1"/>
    <x v="5"/>
    <x v="6"/>
    <x v="0"/>
    <x v="2"/>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1"/>
    <n v="127477133"/>
    <n v="127477133"/>
    <x v="0"/>
    <x v="0"/>
    <x v="5"/>
    <x v="0"/>
    <x v="1"/>
    <s v="Subdirección de Catastro"/>
    <x v="5"/>
    <s v="Subdirectora de Catastro"/>
    <x v="1"/>
    <x v="3"/>
    <s v="Realizar avalúos comerciales, de acuerdo a las solicitudes recibidas."/>
    <s v="Avalúos realizados"/>
    <n v="351"/>
    <d v="2021-02-19T00:00:00"/>
    <n v="2941780"/>
    <n v="30202274.666666664"/>
    <n v="120809098.66666681"/>
    <x v="0"/>
    <s v="NATALIA ROMAN LAFUENTE_x000a_LUIS EDUARDO GOMEZ DAZA _x000a_LAURA DANIELA RODRIGUEZ TORRES _x000a_JESSICA GONZALEZ ROMERO"/>
    <s v="24509_x000a_24510_x000a_24511_x000a_24512"/>
    <x v="6"/>
    <x v="0"/>
    <x v="0"/>
    <n v="310"/>
    <n v="6668034.3333331943"/>
    <m/>
  </r>
  <r>
    <x v="1"/>
    <n v="45"/>
    <x v="1"/>
    <x v="1"/>
    <x v="0"/>
    <x v="0"/>
    <x v="0"/>
    <x v="4"/>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0"/>
    <x v="1"/>
    <s v="Subdirección de Catastro"/>
    <x v="5"/>
    <s v="Subdirectora de Catastro"/>
    <x v="1"/>
    <x v="2"/>
    <s v="Ejecutar procesos de actualización catastral a nivel nacional"/>
    <s v="Predios actualizados catastralmente"/>
    <m/>
    <d v="2021-03-04T00:00:00"/>
    <n v="5757793"/>
    <n v="56618297.833333328"/>
    <n v="56618297.833333328"/>
    <x v="0"/>
    <s v="SANDRA MILENA BELALCAZAR BENAVIDES"/>
    <n v="24580"/>
    <x v="0"/>
    <x v="0"/>
    <x v="0"/>
    <n v="295"/>
    <n v="5757793.1666666716"/>
    <m/>
  </r>
  <r>
    <x v="1"/>
    <n v="7"/>
    <x v="1"/>
    <x v="1"/>
    <x v="0"/>
    <x v="0"/>
    <x v="0"/>
    <x v="0"/>
    <s v="Servicios de formación profesional en derecho"/>
    <n v="86101713"/>
    <s v="Prestación de servicios profesionales para el desarrollo del componente social requerido de los procesos de gestión catastral desarrollados por el IGAC"/>
    <x v="0"/>
    <x v="0"/>
    <n v="11"/>
    <x v="0"/>
    <x v="0"/>
    <x v="1"/>
    <n v="63335720"/>
    <n v="63335720"/>
    <x v="0"/>
    <x v="0"/>
    <x v="0"/>
    <x v="0"/>
    <x v="1"/>
    <s v="Subdirección de Catastro"/>
    <x v="5"/>
    <s v="Subdirectora de Catastro"/>
    <x v="1"/>
    <x v="2"/>
    <s v="Ejecutar procesos de actualización catastral a nivel nacional"/>
    <s v="Predios actualizados catastralmente"/>
    <n v="54"/>
    <d v="2021-01-19T00:00:00"/>
    <n v="5757793"/>
    <n v="63143796.566666663"/>
    <n v="63143796.566666663"/>
    <x v="0"/>
    <s v="GERMAN ANDRES HERRERA SIERRA"/>
    <n v="24213"/>
    <x v="0"/>
    <x v="0"/>
    <x v="0"/>
    <n v="329"/>
    <n v="191923.43333333731"/>
    <m/>
  </r>
  <r>
    <x v="1"/>
    <n v="47"/>
    <x v="1"/>
    <x v="1"/>
    <x v="0"/>
    <x v="0"/>
    <x v="0"/>
    <x v="4"/>
    <s v="Servicios secretariales o de administración de oficinas  "/>
    <n v="80161501"/>
    <s v="Prestación de servicios profesionales para realizar los análisis estadísticos requeridos en el marco de los procesos de formación y actualización catastral a cargo de Instituto "/>
    <x v="4"/>
    <x v="4"/>
    <n v="270"/>
    <x v="1"/>
    <x v="0"/>
    <x v="1"/>
    <n v="86828186"/>
    <n v="86828186"/>
    <x v="0"/>
    <x v="0"/>
    <x v="0"/>
    <x v="0"/>
    <x v="1"/>
    <s v="Subdirección de Catastro"/>
    <x v="5"/>
    <s v="Subdirectora de Catastro"/>
    <x v="1"/>
    <x v="2"/>
    <s v="Ejecutar procesos de actualización catastral a nivel nacional"/>
    <s v="Predios actualizados catastralmente"/>
    <n v="451"/>
    <d v="2021-03-15T00:00:00"/>
    <n v="7550277"/>
    <n v="64177354.5"/>
    <n v="64177354.5"/>
    <x v="0"/>
    <s v="KAREN ROSANA CÓRDOBA PÉROZO"/>
    <n v="24680"/>
    <x v="0"/>
    <x v="0"/>
    <x v="0"/>
    <n v="255"/>
    <n v="22650831.5"/>
    <m/>
  </r>
  <r>
    <x v="1"/>
    <n v="20"/>
    <x v="1"/>
    <x v="1"/>
    <x v="0"/>
    <x v="0"/>
    <x v="0"/>
    <x v="8"/>
    <s v="Servicios de sistemas de información geográfica (sig)"/>
    <n v="81101512"/>
    <s v="Prestación de servicios profesionales para el desarrollo del componente tecnológico requerido de los procesos de gestión catastral desarrollados por el IGAC"/>
    <x v="0"/>
    <x v="0"/>
    <n v="11"/>
    <x v="0"/>
    <x v="0"/>
    <x v="1"/>
    <n v="108518124"/>
    <n v="108518124"/>
    <x v="2"/>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24252"/>
    <x v="0"/>
    <x v="0"/>
    <x v="0"/>
    <n v="330"/>
    <n v="0"/>
    <m/>
  </r>
  <r>
    <x v="1"/>
    <n v="43"/>
    <x v="1"/>
    <x v="1"/>
    <x v="2"/>
    <x v="2"/>
    <x v="0"/>
    <x v="1"/>
    <s v="Servicios secretariales o de administración de oficinas  "/>
    <n v="80161501"/>
    <s v="Prestación de servicios profesionales para adelantar los avalúos comerciales que le sean asignados a nivel nacional."/>
    <x v="1"/>
    <x v="1"/>
    <n v="300"/>
    <x v="1"/>
    <x v="0"/>
    <x v="1"/>
    <n v="300000000"/>
    <n v="300000000"/>
    <x v="0"/>
    <x v="0"/>
    <x v="2"/>
    <x v="0"/>
    <x v="1"/>
    <s v="Subdirección de Catastro"/>
    <x v="5"/>
    <s v="Subdirectora de Catastro"/>
    <x v="1"/>
    <x v="3"/>
    <s v="Realizar avalúos comerciales, de acuerdo a las solicitudes recibidas."/>
    <s v="Avalúos realizados"/>
    <n v="398"/>
    <d v="2021-02-25T00:00:00"/>
    <n v="300000000"/>
    <n v="300000000"/>
    <n v="300000000"/>
    <x v="0"/>
    <s v="MARY CRISTINA GUEVARA CAMACHO _x000a_ROBINSON MIGUEL CACERES PARRA _x000a_ ANGEL ESTEYNER RODRIGUEZ VEGA_x000a_LISANDRO CASTAÑEDA SALAZAR_x000a_PEDRO GABRIEL CASTELBLANCO OYOLA"/>
    <s v="24535_x000a_24536_x000a_24537_x000a_24539_x000a_24589"/>
    <x v="2"/>
    <x v="0"/>
    <x v="0"/>
    <m/>
    <n v="0"/>
    <m/>
  </r>
  <r>
    <x v="1"/>
    <n v="4"/>
    <x v="1"/>
    <x v="1"/>
    <x v="0"/>
    <x v="0"/>
    <x v="0"/>
    <x v="0"/>
    <s v="Servicios de formación profesional en derecho"/>
    <n v="86101713"/>
    <s v="Prestación de servicios profesionales para apoyar el componente jurídico en los proyectos de Gestión Catastral desarrollados por el IGAC"/>
    <x v="0"/>
    <x v="0"/>
    <n v="11"/>
    <x v="0"/>
    <x v="0"/>
    <x v="1"/>
    <n v="95787741"/>
    <n v="95787741"/>
    <x v="0"/>
    <x v="0"/>
    <x v="0"/>
    <x v="0"/>
    <x v="1"/>
    <s v="Subdirección de Catastro"/>
    <x v="5"/>
    <s v="Subdirectora de Catastro"/>
    <x v="1"/>
    <x v="2"/>
    <s v="Ejecutar procesos de actualización catastral a nivel nacional"/>
    <s v="Predios actualizados catastralmente"/>
    <n v="48"/>
    <d v="2021-01-18T00:00:00"/>
    <n v="8707976"/>
    <n v="95787735.999999985"/>
    <n v="95787735.999999985"/>
    <x v="0"/>
    <s v="LIZZY KAROLAY RINCON CAMELO"/>
    <n v="24206"/>
    <x v="0"/>
    <x v="0"/>
    <x v="1"/>
    <n v="11"/>
    <n v="5.0000000149011612"/>
    <m/>
  </r>
  <r>
    <x v="1"/>
    <n v="28"/>
    <x v="1"/>
    <x v="1"/>
    <x v="0"/>
    <x v="0"/>
    <x v="0"/>
    <x v="2"/>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3"/>
    <x v="3"/>
    <n v="325"/>
    <x v="1"/>
    <x v="0"/>
    <x v="1"/>
    <n v="106873910"/>
    <n v="106873910"/>
    <x v="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24361"/>
    <x v="0"/>
    <x v="0"/>
    <x v="0"/>
    <n v="320"/>
    <n v="1644214"/>
    <m/>
  </r>
  <r>
    <x v="1"/>
    <n v="6"/>
    <x v="1"/>
    <x v="1"/>
    <x v="0"/>
    <x v="0"/>
    <x v="0"/>
    <x v="0"/>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1"/>
    <n v="108518129"/>
    <n v="108518129"/>
    <x v="0"/>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24223"/>
    <x v="0"/>
    <x v="0"/>
    <x v="0"/>
    <n v="330"/>
    <n v="5"/>
    <m/>
  </r>
  <r>
    <x v="1"/>
    <n v="44"/>
    <x v="1"/>
    <x v="1"/>
    <x v="0"/>
    <x v="0"/>
    <x v="0"/>
    <x v="6"/>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0"/>
    <x v="1"/>
    <s v="Subdirección de Catastro"/>
    <x v="5"/>
    <s v="Subdirectora de Catastro"/>
    <x v="1"/>
    <x v="2"/>
    <s v="Ejecutar procesos de actualización catastral a nivel nacional"/>
    <s v="Predios actualizados catastralmente"/>
    <m/>
    <d v="2021-02-25T00:00:00"/>
    <n v="12179900"/>
    <n v="109619100"/>
    <n v="109619100"/>
    <x v="0"/>
    <s v="CLAUDIA CECILIA PUENTES RIAÑO"/>
    <m/>
    <x v="0"/>
    <x v="0"/>
    <x v="0"/>
    <n v="270"/>
    <n v="3831666"/>
    <m/>
  </r>
  <r>
    <x v="1"/>
    <n v="32"/>
    <x v="1"/>
    <x v="1"/>
    <x v="0"/>
    <x v="0"/>
    <x v="0"/>
    <x v="2"/>
    <s v="Servicios de sistemas de información geográfica (sig)"/>
    <n v="81101512"/>
    <s v="Prestación de servicios profesionales para el seguimiento y control de los proyectos de gestión catastral con enforque multipropósito."/>
    <x v="3"/>
    <x v="3"/>
    <n v="325"/>
    <x v="1"/>
    <x v="0"/>
    <x v="1"/>
    <n v="131948917"/>
    <n v="131948917"/>
    <x v="0"/>
    <x v="0"/>
    <x v="0"/>
    <x v="0"/>
    <x v="1"/>
    <s v="Subdirección de Catastro"/>
    <x v="5"/>
    <s v="Subdirectora de Catastro"/>
    <x v="1"/>
    <x v="2"/>
    <s v="Ejecutar procesos de actualización catastral a nivel nacional"/>
    <s v="Predios actualizados catastralmente"/>
    <n v="183"/>
    <d v="2021-02-05T00:00:00"/>
    <n v="12179900"/>
    <n v="129918933.33333334"/>
    <n v="129918933.33333334"/>
    <x v="0"/>
    <s v="AVIER ENRIQUE ZULUAGA GONZALEZ"/>
    <n v="24371"/>
    <x v="0"/>
    <x v="0"/>
    <x v="0"/>
    <n v="320"/>
    <n v="2029983.6666666567"/>
    <m/>
  </r>
  <r>
    <x v="1"/>
    <n v="56"/>
    <x v="1"/>
    <x v="1"/>
    <x v="3"/>
    <x v="3"/>
    <x v="0"/>
    <x v="7"/>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4"/>
    <x v="4"/>
    <n v="300"/>
    <x v="1"/>
    <x v="0"/>
    <x v="1"/>
    <n v="230579163"/>
    <n v="230579163"/>
    <x v="0"/>
    <x v="0"/>
    <x v="3"/>
    <x v="0"/>
    <x v="1"/>
    <s v="Subdirección de Catastro"/>
    <x v="5"/>
    <s v="Subdirectora de Catastro"/>
    <x v="1"/>
    <x v="2"/>
    <s v="Ejecutar procesos de actualización catastral a nivel nacional"/>
    <s v="Predios actualizados catastralmente"/>
    <n v="521"/>
    <d v="2021-04-09T00:00:00"/>
    <n v="6683454"/>
    <n v="160402896"/>
    <n v="160402896"/>
    <x v="0"/>
    <s v="OSCAR DANILO ANGULO_x000a_DIEGO FERNANADO MONTEZ LOPEZ_x000a_ANDRES RESTREPO JIMENEZ_x000a_"/>
    <s v="24654_x000a_24655_x000a_24687_x000a_"/>
    <x v="1"/>
    <x v="1"/>
    <x v="2"/>
    <m/>
    <n v="7797363"/>
    <m/>
  </r>
  <r>
    <x v="1"/>
    <n v="57"/>
    <x v="1"/>
    <x v="1"/>
    <x v="2"/>
    <x v="2"/>
    <x v="0"/>
    <x v="10"/>
    <s v="Servicios secretariales o de administración de oficinas  "/>
    <n v="80161501"/>
    <s v="Prestación de servicios profesionales para generar productos de Aplicaciones Agrológicas, derivados de Levantamientos de suelos, para apoyar los procesos de Catastro Multipropósito."/>
    <x v="4"/>
    <x v="4"/>
    <n v="270"/>
    <x v="1"/>
    <x v="0"/>
    <x v="1"/>
    <n v="227115000"/>
    <n v="227115000"/>
    <x v="0"/>
    <x v="0"/>
    <x v="2"/>
    <x v="0"/>
    <x v="1"/>
    <s v="Subdirección de Catastro"/>
    <x v="5"/>
    <s v="Subdirectora de Catastro"/>
    <x v="1"/>
    <x v="2"/>
    <s v="Ejecutar procesos de actualización catastral a nivel nacional"/>
    <s v="Predios actualizados catastralmente"/>
    <n v="522"/>
    <d v="2021-04-09T00:00:00"/>
    <n v="4976424"/>
    <n v="174174840"/>
    <n v="174174840"/>
    <x v="0"/>
    <s v="JOSE  ELIAS  ELIZALDE  MUÑOZ_x000a_JUAN PABLO  FERNANDEZ  RODRIGUEZ_x000a_YAMID  MANUEL  MORENO_x000a_LEIDY  JOHANNA  ESCOBAR  QUEMBA_x000a_WILLIAM HERNAN GONZALEZ MARTINEZ"/>
    <s v="24657_x000a_24658_x000a_24659_x000a_24660_x000a_24661"/>
    <x v="2"/>
    <x v="0"/>
    <x v="0"/>
    <n v="210"/>
    <n v="52940160"/>
    <m/>
  </r>
  <r>
    <x v="1"/>
    <n v="19"/>
    <x v="1"/>
    <x v="1"/>
    <x v="1"/>
    <x v="1"/>
    <x v="0"/>
    <x v="2"/>
    <s v="Servicios de sistemas de información geográfica (sig)"/>
    <n v="81101512"/>
    <s v="Prestación de servicios profesionales para orientar y controlar, la operación de los proyectos de Gestión Catastral adelantados por el IGAC"/>
    <x v="3"/>
    <x v="3"/>
    <n v="325"/>
    <x v="1"/>
    <x v="0"/>
    <x v="1"/>
    <n v="188672813"/>
    <n v="188672813"/>
    <x v="0"/>
    <x v="0"/>
    <x v="1"/>
    <x v="0"/>
    <x v="1"/>
    <s v="Subdirección de Catastro"/>
    <x v="5"/>
    <s v="Subdirectora de Catastro"/>
    <x v="1"/>
    <x v="2"/>
    <s v="Ejecutar procesos de actualización catastral a nivel nacional"/>
    <s v="Predios actualizados catastralmente"/>
    <n v="242"/>
    <d v="2021-01-25T00:00:00"/>
    <n v="8707976"/>
    <n v="182867495.99999997"/>
    <n v="182867495.99999997"/>
    <x v="0"/>
    <s v="PAOLA ANDREA MARTÍNEZ PÉREZ _x000a_ OSCAR ALEXANDER PEREZ PINEDA"/>
    <s v="24417_x000a_24482"/>
    <x v="1"/>
    <x v="0"/>
    <x v="1"/>
    <n v="11"/>
    <n v="5805317.0000000298"/>
    <m/>
  </r>
  <r>
    <x v="1"/>
    <n v="50"/>
    <x v="1"/>
    <x v="1"/>
    <x v="3"/>
    <x v="3"/>
    <x v="0"/>
    <x v="4"/>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0"/>
    <x v="3"/>
    <x v="0"/>
    <x v="1"/>
    <s v="Subdirección de Catastro"/>
    <x v="5"/>
    <s v="Subdirectora de Catastro"/>
    <x v="1"/>
    <x v="2"/>
    <s v="Ejecutar procesos de actualización catastral a nivel nacional"/>
    <s v="Predios actualizados catastralmente"/>
    <n v="490"/>
    <d v="2021-03-23T00:00:00"/>
    <n v="6683454"/>
    <n v="184463330.39999998"/>
    <n v="184463330.39999998"/>
    <x v="0"/>
    <s v="ASTRITH TERESA GALLO ALFONSO_x000a_JONATHAN SMITH AGUILERA DIAZ_x000a_LILIANA MARCELA SOCHA RINCON_x000a_"/>
    <s v="24625_x000a_24674_x000a_24678"/>
    <x v="0"/>
    <x v="3"/>
    <x v="0"/>
    <n v="276"/>
    <n v="46115832.600000024"/>
    <m/>
  </r>
  <r>
    <x v="1"/>
    <n v="54"/>
    <x v="1"/>
    <x v="1"/>
    <x v="3"/>
    <x v="3"/>
    <x v="0"/>
    <x v="1"/>
    <s v="Servicios de sistemas de información geográfica (sig)"/>
    <n v="81101512"/>
    <s v="Prestación de servicios profesionales para el desarrollo, validación e implementación de las metodologías de valoración, aplicables a los procesos de catastrales con enfoque multipropósito"/>
    <x v="1"/>
    <x v="1"/>
    <n v="300"/>
    <x v="1"/>
    <x v="0"/>
    <x v="1"/>
    <n v="226508310"/>
    <n v="226508310"/>
    <x v="0"/>
    <x v="0"/>
    <x v="3"/>
    <x v="0"/>
    <x v="1"/>
    <s v="Subdirección de Catastro"/>
    <x v="5"/>
    <s v="Subdirectora de Catastro"/>
    <x v="1"/>
    <x v="2"/>
    <s v="Ejecutar procesos de actualización catastral a nivel nacional"/>
    <s v="Predios actualizados catastralmente"/>
    <n v="510"/>
    <d v="2021-03-30T00:00:00"/>
    <n v="7550277"/>
    <n v="203857479"/>
    <n v="203857479"/>
    <x v="0"/>
    <s v="JULY MARCELA RODRIGUEZ MUSTAFA_x000a_JOHANNA ALEXANDRA RAMIREZ BELTRAN_x000a_SERGIO MAURICIO ARDILA QUINTERO"/>
    <s v="24643_x000a_24647_x000a_24649"/>
    <x v="3"/>
    <x v="0"/>
    <x v="0"/>
    <n v="270"/>
    <n v="22650831"/>
    <m/>
  </r>
  <r>
    <x v="1"/>
    <n v="60"/>
    <x v="1"/>
    <x v="1"/>
    <x v="2"/>
    <x v="3"/>
    <x v="3"/>
    <x v="4"/>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4"/>
    <x v="4"/>
    <n v="270"/>
    <x v="1"/>
    <x v="0"/>
    <x v="1"/>
    <n v="331073098"/>
    <n v="331073098"/>
    <x v="0"/>
    <x v="0"/>
    <x v="2"/>
    <x v="0"/>
    <x v="1"/>
    <s v="Subdirección de Catastro"/>
    <x v="5"/>
    <s v="Subdirectora de Catastro"/>
    <x v="1"/>
    <x v="2"/>
    <s v="Ejecutar procesos de actualización catastral a nivel nacional"/>
    <s v="Predios actualizados catastralmente"/>
    <n v="536"/>
    <d v="2021-04-19T00:00:00"/>
    <n v="5757793"/>
    <n v="206320915.83333331"/>
    <n v="206320915.83333331"/>
    <x v="0"/>
    <s v="MEYBES DIANA SOSSA RODRIGUEZ_x000a_DAVID ERNESTO NEGRETE CABRA_x000a_OSCAR YESID QUINTERO DELGADO"/>
    <s v="24679_x000a_24680_x000a_24681"/>
    <x v="3"/>
    <x v="3"/>
    <x v="0"/>
    <n v="215"/>
    <n v="13861353.574074076"/>
    <m/>
  </r>
  <r>
    <x v="1"/>
    <n v="34"/>
    <x v="1"/>
    <x v="1"/>
    <x v="1"/>
    <x v="1"/>
    <x v="0"/>
    <x v="2"/>
    <s v="Servicios secretariales o de administración de oficinas  "/>
    <n v="80161501"/>
    <s v="Prestación de servicios profesionales para adelantar la ejecución de los procesos de gestión catastral a cargo del IGAC, programados en la vigencia"/>
    <x v="3"/>
    <x v="3"/>
    <n v="325"/>
    <x v="1"/>
    <x v="0"/>
    <x v="1"/>
    <n v="213747820"/>
    <n v="213747820"/>
    <x v="0"/>
    <x v="0"/>
    <x v="1"/>
    <x v="0"/>
    <x v="1"/>
    <s v="Subdirección de Catastro"/>
    <x v="5"/>
    <s v="Subdirectora de Catastro"/>
    <x v="1"/>
    <x v="2"/>
    <s v="Ejecutar procesos de actualización catastral a nivel nacional"/>
    <s v="Predios actualizados catastralmente"/>
    <n v="221"/>
    <d v="2021-02-10T00:00:00"/>
    <n v="9865284"/>
    <n v="209144020.79999998"/>
    <n v="209144020.79999998"/>
    <x v="0"/>
    <s v="WILMER OSWALDO GUTIERREZ GUTIERREZ_x000a_CARLOS ARTURO FERNANDEZ HERNANDEZ_x000a_"/>
    <s v="24399_x000a_24469"/>
    <x v="0"/>
    <x v="1"/>
    <x v="0"/>
    <n v="318"/>
    <n v="4603799.2000000179"/>
    <m/>
  </r>
  <r>
    <x v="1"/>
    <n v="24"/>
    <x v="1"/>
    <x v="1"/>
    <x v="5"/>
    <x v="6"/>
    <x v="0"/>
    <x v="0"/>
    <s v="Servicios de sistemas de información geográfica (sig)"/>
    <n v="81101512"/>
    <s v="Prestación de servicios profesionales para adelantar los avalúos comerciales asignados, de acuerdo a la programación establecida. "/>
    <x v="0"/>
    <x v="0"/>
    <n v="11"/>
    <x v="0"/>
    <x v="0"/>
    <x v="1"/>
    <n v="253342879"/>
    <n v="253342879"/>
    <x v="0"/>
    <x v="0"/>
    <x v="5"/>
    <x v="0"/>
    <x v="1"/>
    <s v="Subdirección de Catastro"/>
    <x v="5"/>
    <s v="Subdirectora de Catastro"/>
    <x v="1"/>
    <x v="3"/>
    <s v="Realizar avalúos comerciales, de acuerdo a las solicitudes recibidas."/>
    <s v="Avalúos realizados"/>
    <n v="120"/>
    <d v="2021-01-28T00:00:00"/>
    <n v="5757792"/>
    <n v="253342848"/>
    <n v="253342848"/>
    <x v="0"/>
    <s v="MARITZA LIZBETH MAYORAL AZUERO_x000a_PEDRO ENRIQUE RAMIREZ OSPINA_x000a_ DIANA MARCELA GALINDO ALAVA _x000a_ JOSE ALFREDO RIAÑO_x000a_"/>
    <s v="24258_x000a_24450_x000a_24453_x000a_24494"/>
    <x v="6"/>
    <x v="0"/>
    <x v="0"/>
    <m/>
    <n v="31"/>
    <m/>
  </r>
  <r>
    <x v="3"/>
    <n v="21"/>
    <x v="2"/>
    <x v="2"/>
    <x v="0"/>
    <x v="0"/>
    <x v="0"/>
    <x v="1"/>
    <s v="Servicios de sistemas de información geográfica (sig)"/>
    <n v="81101512"/>
    <s v="Prestación de servicios profesionales para la implementación y administración de las herramientas y  servicios de integración de las aplicaciones para permitir la interoperabilidad de RENARE"/>
    <x v="4"/>
    <x v="4"/>
    <n v="7"/>
    <x v="0"/>
    <x v="0"/>
    <x v="1"/>
    <n v="45421530"/>
    <n v="45421530"/>
    <x v="0"/>
    <x v="0"/>
    <x v="0"/>
    <x v="0"/>
    <x v="2"/>
    <s v="Oficina CIAF"/>
    <x v="3"/>
    <s v="Jefe Oficina CIAF"/>
    <x v="2"/>
    <x v="4"/>
    <s v="Desarrollar la asistencia técnica, asesoría y/o consultoría"/>
    <s v="Entidades Asistidas"/>
    <n v="524"/>
    <d v="2021-04-09T00:00:00"/>
    <n v="3124732"/>
    <n v="21873124"/>
    <n v="21873124"/>
    <x v="0"/>
    <s v="HUGO ARMANDO CENDALES PRIETO"/>
    <n v="24662"/>
    <x v="0"/>
    <x v="0"/>
    <x v="0"/>
    <n v="210"/>
    <n v="23548406"/>
    <m/>
  </r>
  <r>
    <x v="3"/>
    <n v="20"/>
    <x v="2"/>
    <x v="2"/>
    <x v="0"/>
    <x v="0"/>
    <x v="0"/>
    <x v="2"/>
    <s v="Servicios de sistemas de información geográfica (sig)"/>
    <n v="81101512"/>
    <s v="Prestación de servicios profesioanales para el desarrollo, ajuste y documentación de las aplicaciones en tecnologías de información geográfica a cargo de la oficina CIAF."/>
    <x v="1"/>
    <x v="1"/>
    <n v="7"/>
    <x v="0"/>
    <x v="0"/>
    <x v="1"/>
    <n v="45421530"/>
    <n v="45421530"/>
    <x v="0"/>
    <x v="0"/>
    <x v="0"/>
    <x v="0"/>
    <x v="21"/>
    <s v="CENTRO DE INVESTIGACIÓN Y DESARROLLO EN INFORMACIÓN GEOGRÁFICA - CIAF"/>
    <x v="3"/>
    <s v="Diana Rocio Galindo - Jefe CIAF"/>
    <x v="2"/>
    <x v="4"/>
    <s v="Desarrollar la asistencia técnica, asesoría y/o consultoría"/>
    <s v="Entidades Asistidas"/>
    <n v="515"/>
    <d v="2021-03-31T00:00:00"/>
    <n v="6488790"/>
    <n v="25955160"/>
    <n v="25955160"/>
    <x v="0"/>
    <s v="JAIME ALBERTO GUITIERREZ"/>
    <n v="24651"/>
    <x v="0"/>
    <x v="0"/>
    <x v="0"/>
    <n v="120"/>
    <n v="19466370"/>
    <m/>
  </r>
  <r>
    <x v="3"/>
    <m/>
    <x v="2"/>
    <x v="2"/>
    <x v="0"/>
    <x v="9"/>
    <x v="1"/>
    <x v="3"/>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4"/>
    <x v="4"/>
    <n v="3"/>
    <x v="0"/>
    <x v="0"/>
    <x v="1"/>
    <n v="19466370"/>
    <n v="19466370"/>
    <x v="0"/>
    <x v="0"/>
    <x v="0"/>
    <x v="0"/>
    <x v="2"/>
    <s v="Oficina CIAF"/>
    <x v="3"/>
    <s v="Jefe Oficina CIAF"/>
    <x v="2"/>
    <x v="4"/>
    <s v="Desarrollar la asistencia técnica, asesoría, análisis y/o consultoría"/>
    <s v="Entidades Asistidas"/>
    <m/>
    <m/>
    <m/>
    <m/>
    <n v="0"/>
    <x v="0"/>
    <m/>
    <m/>
    <x v="5"/>
    <x v="1"/>
    <x v="2"/>
    <m/>
    <n v="0"/>
    <n v="6488790"/>
  </r>
  <r>
    <x v="3"/>
    <n v="5"/>
    <x v="2"/>
    <x v="2"/>
    <x v="0"/>
    <x v="0"/>
    <x v="0"/>
    <x v="0"/>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0"/>
    <x v="0"/>
    <n v="7"/>
    <x v="0"/>
    <x v="0"/>
    <x v="1"/>
    <n v="39130630"/>
    <n v="39130630"/>
    <x v="0"/>
    <x v="0"/>
    <x v="0"/>
    <x v="0"/>
    <x v="21"/>
    <s v="CENTRO DE INVESTIGACIÓN Y DESARROLLO EN INFORMACIÓN GEOGRÁFICA - CIAF"/>
    <x v="3"/>
    <s v="Diana Rocio Galindo - Jefe CIAF"/>
    <x v="2"/>
    <x v="4"/>
    <s v="Desarrollar la asistencia técnica, asesoría y/o consultoría"/>
    <s v="Entidades Asistidas"/>
    <n v="77"/>
    <d v="2021-01-21T00:00:00"/>
    <n v="4976424"/>
    <n v="34834968"/>
    <n v="34834968"/>
    <x v="0"/>
    <s v="CLAUDIA VIVIANA GOMEZ TENJO"/>
    <n v="24232"/>
    <x v="0"/>
    <x v="0"/>
    <x v="0"/>
    <n v="210"/>
    <n v="4295662"/>
    <m/>
  </r>
  <r>
    <x v="3"/>
    <n v="18"/>
    <x v="2"/>
    <x v="2"/>
    <x v="0"/>
    <x v="0"/>
    <x v="0"/>
    <x v="2"/>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0"/>
    <x v="21"/>
    <s v="CENTRO DE INVESTIGACIÓN Y DESARROLLO EN INFORMACIÓN GEOGRÁFICA - CIAF"/>
    <x v="3"/>
    <s v="Diana Rocio Galindo - Jefe CIAF"/>
    <x v="2"/>
    <x v="4"/>
    <s v="Desarrollar la asistencia técnica, asesoría y/o consultoría"/>
    <s v="Entidades Asistidas"/>
    <n v="495"/>
    <d v="2021-03-17T00:00:00"/>
    <n v="4263522"/>
    <n v="38371698"/>
    <n v="38371698"/>
    <x v="0"/>
    <s v="FERNEYALONSO MORENO PINEDA"/>
    <n v="24630"/>
    <x v="0"/>
    <x v="0"/>
    <x v="0"/>
    <n v="270"/>
    <n v="6416118"/>
    <m/>
  </r>
  <r>
    <x v="3"/>
    <n v="23"/>
    <x v="2"/>
    <x v="2"/>
    <x v="0"/>
    <x v="0"/>
    <x v="0"/>
    <x v="1"/>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4"/>
    <x v="4"/>
    <n v="9"/>
    <x v="0"/>
    <x v="0"/>
    <x v="1"/>
    <n v="51820137"/>
    <n v="51820137"/>
    <x v="0"/>
    <x v="0"/>
    <x v="0"/>
    <x v="0"/>
    <x v="2"/>
    <s v="Oficina CIAF"/>
    <x v="3"/>
    <s v="Jefe Oficina CIAF"/>
    <x v="2"/>
    <x v="20"/>
    <s v="Desarrollar estudios e investigaciones aplicadas a través de ciencia de datos y prospectiva para fortalecer los procesos institucionales"/>
    <s v="Modelos de gestión Implementados"/>
    <m/>
    <d v="2021-04-19T00:00:00"/>
    <n v="5757793"/>
    <n v="46830049.733333327"/>
    <n v="46830049.733333327"/>
    <x v="0"/>
    <s v="ANIBAL MONTERO LEGUIZAMON"/>
    <m/>
    <x v="0"/>
    <x v="0"/>
    <x v="0"/>
    <n v="244"/>
    <n v="4990087.2666666731"/>
    <m/>
  </r>
  <r>
    <x v="3"/>
    <n v="8"/>
    <x v="2"/>
    <x v="2"/>
    <x v="0"/>
    <x v="0"/>
    <x v="0"/>
    <x v="0"/>
    <s v="Servicios de sistemas de información geográfica (sig)"/>
    <n v="81101512"/>
    <s v="Prestación de servicios profesionales para realizar actividades de gestión y desarrollo de los proyectos de tecnologías geoespaciales que adelante la oficina CIAF."/>
    <x v="3"/>
    <x v="3"/>
    <n v="315"/>
    <x v="1"/>
    <x v="0"/>
    <x v="1"/>
    <n v="68132295"/>
    <n v="68132295"/>
    <x v="0"/>
    <x v="0"/>
    <x v="0"/>
    <x v="0"/>
    <x v="2"/>
    <s v="Oficina CIAF"/>
    <x v="3"/>
    <s v="Jefe Oficina CIAF"/>
    <x v="2"/>
    <x v="4"/>
    <s v="Desarrollar la asistencia técnica, asesoría y/o consultoría"/>
    <s v="Entidades Asistidas"/>
    <n v="205"/>
    <d v="2021-02-09T00:00:00"/>
    <n v="6488790"/>
    <n v="68132295"/>
    <n v="68132295"/>
    <x v="0"/>
    <s v="JUAN CARLOS MELO"/>
    <n v="24389"/>
    <x v="0"/>
    <x v="0"/>
    <x v="0"/>
    <n v="315"/>
    <n v="0"/>
    <m/>
  </r>
  <r>
    <x v="3"/>
    <n v="7"/>
    <x v="2"/>
    <x v="2"/>
    <x v="0"/>
    <x v="0"/>
    <x v="0"/>
    <x v="0"/>
    <s v="Servicios de sistemas de información geográfica (sig)"/>
    <n v="81101512"/>
    <s v="Prestación de servicios profesionales para definir, proponer e implementar metodologías, procedimientos y técnicas que incorporen el componente geoespacial en los proyectos de la jefatura CIAF."/>
    <x v="3"/>
    <x v="3"/>
    <n v="11"/>
    <x v="0"/>
    <x v="0"/>
    <x v="1"/>
    <n v="61490990"/>
    <n v="61490990"/>
    <x v="0"/>
    <x v="0"/>
    <x v="0"/>
    <x v="0"/>
    <x v="2"/>
    <s v="Oficina CIAF"/>
    <x v="3"/>
    <s v="Jefe Oficina CIAF"/>
    <x v="2"/>
    <x v="4"/>
    <s v="Desarrollar la asistencia técnica, asesoría y/o consultoría"/>
    <s v="Entidades Asistidas"/>
    <n v="145"/>
    <d v="2021-01-29T00:00:00"/>
    <n v="5590090"/>
    <n v="61490990"/>
    <n v="61490990"/>
    <x v="0"/>
    <s v="MANUEL CAMILO REYES GONZALEZ"/>
    <n v="24284"/>
    <x v="0"/>
    <x v="0"/>
    <x v="0"/>
    <n v="330"/>
    <n v="0"/>
    <m/>
  </r>
  <r>
    <x v="3"/>
    <n v="6"/>
    <x v="2"/>
    <x v="2"/>
    <x v="0"/>
    <x v="0"/>
    <x v="0"/>
    <x v="0"/>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1"/>
    <n v="73303660"/>
    <n v="73303660"/>
    <x v="0"/>
    <x v="0"/>
    <x v="0"/>
    <x v="0"/>
    <x v="21"/>
    <s v="CENTRO DE INVESTIGACIÓN Y DESARROLLO EN INFORMACIÓN GEOGRÁFICA - CIAF"/>
    <x v="3"/>
    <s v="Diana Rocio Galindo - Jefe CIAF"/>
    <x v="2"/>
    <x v="4"/>
    <s v="Desarrollar la asistencia técnica, asesoría y/o consultoría"/>
    <s v="Entidades Asistidas"/>
    <n v="156"/>
    <d v="2021-01-26T00:00:00"/>
    <n v="7330366"/>
    <n v="51312562"/>
    <n v="51312562"/>
    <x v="0"/>
    <s v="FERNANDO IVAN CAMARGO"/>
    <n v="24333"/>
    <x v="0"/>
    <x v="0"/>
    <x v="0"/>
    <n v="210"/>
    <n v="21991098"/>
    <m/>
  </r>
  <r>
    <x v="3"/>
    <n v="13"/>
    <x v="2"/>
    <x v="2"/>
    <x v="0"/>
    <x v="0"/>
    <x v="0"/>
    <x v="2"/>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1"/>
    <n v="29321464"/>
    <n v="29321464"/>
    <x v="0"/>
    <x v="0"/>
    <x v="0"/>
    <x v="0"/>
    <x v="21"/>
    <s v="CENTRO DE INVESTIGACIÓN Y DESARROLLO EN INFORMACIÓN GEOGRÁFICA - CIAF"/>
    <x v="3"/>
    <s v="Diana Rocio Galindo - Jefe CIAF"/>
    <x v="2"/>
    <x v="4"/>
    <s v="Planear la asistencia técnica, asesoría y/o consultoría a desarrollar"/>
    <s v="Entidades Asistidas"/>
    <n v="374"/>
    <d v="2021-02-24T00:00:00"/>
    <n v="7330366"/>
    <n v="29321464"/>
    <n v="29321464"/>
    <x v="0"/>
    <s v="GASTON ANTONIO MEJIA ARIAS"/>
    <n v="24528"/>
    <x v="0"/>
    <x v="0"/>
    <x v="0"/>
    <n v="120"/>
    <n v="0"/>
    <m/>
  </r>
  <r>
    <x v="3"/>
    <n v="14"/>
    <x v="2"/>
    <x v="2"/>
    <x v="0"/>
    <x v="0"/>
    <x v="0"/>
    <x v="5"/>
    <s v="Servicios de sistemas de información geográfica (sig)"/>
    <n v="81101512"/>
    <s v="Prestación de servicios profesionales para conceptualizar, implementar y monitorear las bases de datos de los proyectos  de tecnologías de información geográfica a cargo de la oficina CIAF."/>
    <x v="1"/>
    <x v="1"/>
    <n v="8"/>
    <x v="0"/>
    <x v="0"/>
    <x v="1"/>
    <n v="58642928"/>
    <n v="58642928"/>
    <x v="0"/>
    <x v="0"/>
    <x v="0"/>
    <x v="0"/>
    <x v="21"/>
    <s v="CENTRO DE INVESTIGACIÓN Y DESARROLLO EN INFORMACIÓN GEOGRÁFICA - CIAF"/>
    <x v="3"/>
    <s v="Diana Rocio Galindo - Jefe CIAF"/>
    <x v="2"/>
    <x v="4"/>
    <s v="Desarrollar la asistencia técnica, asesoría, análisis y/o consultoría"/>
    <s v="Entidades Asistidas"/>
    <n v="404"/>
    <d v="2021-03-01T00:00:00"/>
    <n v="7330366"/>
    <n v="58642928"/>
    <n v="58642928"/>
    <x v="0"/>
    <s v="JULIO CESAR MENDOZA JIMENEZ"/>
    <n v="24547"/>
    <x v="0"/>
    <x v="0"/>
    <x v="0"/>
    <n v="240"/>
    <n v="0"/>
    <m/>
  </r>
  <r>
    <x v="3"/>
    <n v="17"/>
    <x v="2"/>
    <x v="2"/>
    <x v="0"/>
    <x v="0"/>
    <x v="0"/>
    <x v="1"/>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0"/>
    <x v="2"/>
    <s v="Oficina CIAF"/>
    <x v="3"/>
    <s v="Jefe Oficina CIAF"/>
    <x v="2"/>
    <x v="20"/>
    <s v="Desarrollar estudios e investigaciones aplicadas a través de ciencia de datos y prospectiva para fortalecer los procesos institucionales"/>
    <s v="Modelos de gestión Implementados"/>
    <n v="458"/>
    <d v="2021-03-16T00:00:00"/>
    <n v="5590090"/>
    <n v="53105855"/>
    <n v="53105855"/>
    <x v="0"/>
    <s v="JOAN SEBANTIAN  GUTIERREZ"/>
    <n v="24598"/>
    <x v="0"/>
    <x v="0"/>
    <x v="0"/>
    <n v="285"/>
    <n v="0"/>
    <m/>
  </r>
  <r>
    <x v="3"/>
    <m/>
    <x v="2"/>
    <x v="2"/>
    <x v="0"/>
    <x v="5"/>
    <x v="1"/>
    <x v="1"/>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19"/>
    <x v="2"/>
    <x v="2"/>
    <x v="0"/>
    <x v="0"/>
    <x v="0"/>
    <x v="1"/>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0"/>
    <x v="2"/>
    <s v="Oficina CIAF"/>
    <x v="3"/>
    <s v="Jefe Oficina CIAF"/>
    <x v="2"/>
    <x v="4"/>
    <s v="Desarrollar la asistencia técnica, asesoría y/o consultoría"/>
    <s v="Entidades Asistidas"/>
    <n v="496"/>
    <d v="2021-03-23T00:00:00"/>
    <n v="7330366"/>
    <n v="36651830"/>
    <n v="36651830"/>
    <x v="0"/>
    <s v=" LINA MARGARITA LORA MATIZ"/>
    <n v="24631"/>
    <x v="0"/>
    <x v="0"/>
    <x v="0"/>
    <n v="150"/>
    <n v="0"/>
    <m/>
  </r>
  <r>
    <x v="3"/>
    <m/>
    <x v="2"/>
    <x v="2"/>
    <x v="0"/>
    <x v="9"/>
    <x v="1"/>
    <x v="3"/>
    <s v="Servicios de sistemas de información geográfica (sig)"/>
    <n v="81101512"/>
    <s v="Prestación de servicios profesionales para realizar la planeación, desarrollo, soporte y seguimiento a los proyectos relacionados con desarrollo de aplicaciones de tecnologías de información geográfica a cargo de la oficina CIAF."/>
    <x v="8"/>
    <x v="8"/>
    <n v="165"/>
    <x v="1"/>
    <x v="0"/>
    <x v="1"/>
    <n v="52678703"/>
    <n v="52678703"/>
    <x v="0"/>
    <x v="0"/>
    <x v="0"/>
    <x v="0"/>
    <x v="2"/>
    <s v="Oficina CIAF"/>
    <x v="3"/>
    <s v="Jefe Oficina CIAF"/>
    <x v="2"/>
    <x v="4"/>
    <s v="Planear la asistencia técnica, asesoría, análisis y/o consultoría a desarrollar"/>
    <s v="Entidades Asistidas"/>
    <m/>
    <m/>
    <m/>
    <m/>
    <n v="0"/>
    <x v="0"/>
    <m/>
    <m/>
    <x v="5"/>
    <x v="1"/>
    <x v="2"/>
    <m/>
    <n v="0"/>
    <m/>
  </r>
  <r>
    <x v="3"/>
    <m/>
    <x v="2"/>
    <x v="2"/>
    <x v="0"/>
    <x v="9"/>
    <x v="1"/>
    <x v="3"/>
    <s v="Servicios de sistemas de información geográfica (sig)"/>
    <n v="81101512"/>
    <s v="Prestación de servicios profesionales para desarrollar proyectos de analítica de datos que integren fuentes de información alfanumérica y geoespacial para el aprovechamiento de la información producida por la entidad."/>
    <x v="10"/>
    <x v="9"/>
    <n v="6"/>
    <x v="0"/>
    <x v="0"/>
    <x v="1"/>
    <n v="38932740"/>
    <n v="3893274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3"/>
    <x v="2"/>
    <x v="2"/>
    <x v="0"/>
    <x v="0"/>
    <x v="0"/>
    <x v="0"/>
    <s v="Servicios de sistemas de información geográfica (sig)"/>
    <n v="81101512"/>
    <s v="Prestación de servicios profesionales para formular, desarrollar y controlar proyectos relacionados con desarrollo de aplicaciones de tecnologías de información geográfica a cargo de la oficina CIAF."/>
    <x v="0"/>
    <x v="0"/>
    <n v="165"/>
    <x v="1"/>
    <x v="0"/>
    <x v="1"/>
    <n v="105357406"/>
    <n v="105357406"/>
    <x v="0"/>
    <x v="0"/>
    <x v="0"/>
    <x v="0"/>
    <x v="2"/>
    <s v="Oficina CIAF"/>
    <x v="3"/>
    <s v="Jefe Oficina CIAF"/>
    <x v="2"/>
    <x v="4"/>
    <s v="Planear la asistencia técnica, asesoría, análisis y/o consultoría a desarrollar"/>
    <s v="Entidades Asistidas"/>
    <n v="25"/>
    <d v="2021-01-08T00:00:00"/>
    <n v="9577946"/>
    <n v="57467676"/>
    <n v="57467676"/>
    <x v="0"/>
    <s v="ANA JULIA SARRIA ALVAREZ"/>
    <n v="24196"/>
    <x v="0"/>
    <x v="0"/>
    <x v="1"/>
    <n v="6"/>
    <n v="47889730"/>
    <m/>
  </r>
  <r>
    <x v="3"/>
    <n v="10"/>
    <x v="2"/>
    <x v="2"/>
    <x v="0"/>
    <x v="0"/>
    <x v="0"/>
    <x v="0"/>
    <s v="Servicios de sistemas de información geográfica (sig)"/>
    <n v="81101512"/>
    <s v="Prestación de servicios profesionales para realizar desarrollo, integración, mantenimiento y soporte de las  aplicaciones de los proyectos en Tecnologías de Información Geográfica de la Oficina CIAF "/>
    <x v="3"/>
    <x v="3"/>
    <n v="11"/>
    <x v="0"/>
    <x v="0"/>
    <x v="1"/>
    <n v="80634026"/>
    <n v="80634026"/>
    <x v="0"/>
    <x v="0"/>
    <x v="0"/>
    <x v="0"/>
    <x v="21"/>
    <s v="CENTRO DE INVESTIGACIÓN Y DESARROLLO EN INFORMACIÓN GEOGRÁFICA - CIAF"/>
    <x v="3"/>
    <s v="Diana Rocio Galindo - Jefe CIAF"/>
    <x v="2"/>
    <x v="4"/>
    <s v="Desarrollar la asistencia técnica, asesoría y/o consultoría"/>
    <s v="Entidades Asistidas"/>
    <n v="271"/>
    <d v="2021-02-15T00:00:00"/>
    <n v="7330366"/>
    <n v="58642928"/>
    <n v="58642928"/>
    <x v="0"/>
    <s v="MONICA CORTES"/>
    <n v="24454"/>
    <x v="0"/>
    <x v="0"/>
    <x v="0"/>
    <n v="240"/>
    <n v="21991098"/>
    <m/>
  </r>
  <r>
    <x v="3"/>
    <n v="9"/>
    <x v="2"/>
    <x v="2"/>
    <x v="1"/>
    <x v="1"/>
    <x v="0"/>
    <x v="0"/>
    <s v="Servicios de sistemas de información geográfica (sig)"/>
    <n v="81101512"/>
    <s v="Prestación de servicios profesionales para el desarrollo, ajuste y documentación de las aplicaciones en tecnologías de información geográfica a cargo de la oficina CIAF."/>
    <x v="3"/>
    <x v="3"/>
    <n v="9"/>
    <x v="0"/>
    <x v="0"/>
    <x v="1"/>
    <n v="116798220"/>
    <n v="116798220"/>
    <x v="0"/>
    <x v="0"/>
    <x v="1"/>
    <x v="0"/>
    <x v="21"/>
    <s v="CENTRO DE INVESTIGACIÓN Y DESARROLLO EN INFORMACIÓN GEOGRÁFICA - CIAF"/>
    <x v="3"/>
    <s v="Diana Rocio Galindo - Jefe CIAF"/>
    <x v="2"/>
    <x v="4"/>
    <s v="Desarrollar la asistencia técnica, asesoría y/o consultoría"/>
    <s v="Entidades Asistidas"/>
    <n v="231"/>
    <d v="2021-02-10T00:00:00"/>
    <n v="6488790"/>
    <n v="77865480"/>
    <n v="77865480"/>
    <x v="0"/>
    <s v="MONICA ANDREA NIÑO_x000a_JUAN FELIPE MOLINA"/>
    <s v="24426_x000a_24427"/>
    <x v="1"/>
    <x v="0"/>
    <x v="0"/>
    <n v="180"/>
    <n v="38932740"/>
    <m/>
  </r>
  <r>
    <x v="4"/>
    <n v="25"/>
    <x v="3"/>
    <x v="10"/>
    <x v="5"/>
    <x v="6"/>
    <x v="0"/>
    <x v="0"/>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1"/>
    <n v="253342879"/>
    <n v="253342879"/>
    <x v="0"/>
    <x v="0"/>
    <x v="5"/>
    <x v="0"/>
    <x v="3"/>
    <s v="Control interno"/>
    <x v="3"/>
    <s v="Jefe Oficina de Control Interno"/>
    <x v="3"/>
    <x v="21"/>
    <s v="Ejecutar el programa de auditoria"/>
    <s v="Sistema de Gestión implementado_x000a_"/>
    <m/>
    <d v="2021-01-22T00:00:00"/>
    <n v="5757792"/>
    <n v="253342848"/>
    <n v="253342848"/>
    <x v="0"/>
    <s v="IVAN LEONARDO RAMOS TOCARRUNCHO 24289_x000a_RUBBY LILIANA ALCAZAR CABALLERO _x000a_CARLOS ARTURO SERRANO AVILA _x000a_AURA CAROLINA ARIAS ZAMORA"/>
    <s v="24289_x000a_24290_x000a_24291_x000a_24293"/>
    <x v="6"/>
    <x v="0"/>
    <x v="0"/>
    <n v="11"/>
    <n v="31"/>
    <m/>
  </r>
  <r>
    <x v="4"/>
    <n v="10"/>
    <x v="3"/>
    <x v="3"/>
    <x v="0"/>
    <x v="0"/>
    <x v="0"/>
    <x v="0"/>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0"/>
    <x v="0"/>
    <n v="11"/>
    <x v="0"/>
    <x v="0"/>
    <x v="1"/>
    <n v="56650000"/>
    <n v="56650000"/>
    <x v="0"/>
    <x v="0"/>
    <x v="0"/>
    <x v="1"/>
    <x v="10"/>
    <s v="Despacho"/>
    <x v="3"/>
    <s v="Secretaria General"/>
    <x v="8"/>
    <x v="14"/>
    <s v="N/A"/>
    <s v="N/A"/>
    <n v="55"/>
    <d v="2021-01-14T00:00:00"/>
    <n v="5000000"/>
    <n v="55000000"/>
    <n v="55000000"/>
    <x v="0"/>
    <s v="ANDRES MURCIA VARGAS ABOGADOS ASOCIADOS SAS"/>
    <n v="24215"/>
    <x v="0"/>
    <x v="0"/>
    <x v="1"/>
    <n v="11"/>
    <n v="1650000"/>
    <m/>
  </r>
  <r>
    <x v="4"/>
    <n v="5"/>
    <x v="3"/>
    <x v="4"/>
    <x v="0"/>
    <x v="0"/>
    <x v="0"/>
    <x v="0"/>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1"/>
    <n v="53146280"/>
    <n v="5314628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3"/>
    <d v="2021-01-08T00:00:00"/>
    <n v="4831480"/>
    <n v="53146280"/>
    <n v="53146280"/>
    <x v="0"/>
    <s v="MELANIE PAOLA PEREZ NARVAEZ"/>
    <n v="24283"/>
    <x v="0"/>
    <x v="0"/>
    <x v="1"/>
    <n v="11"/>
    <n v="0"/>
    <m/>
  </r>
  <r>
    <x v="4"/>
    <n v="39"/>
    <x v="3"/>
    <x v="4"/>
    <x v="0"/>
    <x v="0"/>
    <x v="0"/>
    <x v="2"/>
    <s v="Servicios de consultoría de negocios y administración corporativa"/>
    <n v="80101500"/>
    <s v="Prestación de servicios profesionales para generar informes de ventas y  garantizar la calidad y entrega oportuna de los productos y servicios ofertados por el Instituto."/>
    <x v="3"/>
    <x v="3"/>
    <n v="11"/>
    <x v="0"/>
    <x v="0"/>
    <x v="1"/>
    <n v="63335723"/>
    <n v="63335723"/>
    <x v="0"/>
    <x v="0"/>
    <x v="0"/>
    <x v="0"/>
    <x v="22"/>
    <s v="Oficina de Difusión y Mercadeo"/>
    <x v="3"/>
    <s v="Yira Paola Perez-Jefe de Oficina"/>
    <x v="4"/>
    <x v="6"/>
    <s v="Diseñar y divulgar diferentes contenidos digitales, análogos  y de apoyo a los servicios requeridos por los usuarios. "/>
    <s v="Servicios de información implementados"/>
    <n v="202"/>
    <d v="2021-02-08T00:00:00"/>
    <n v="5757793"/>
    <n v="63335722.999999993"/>
    <n v="63335722.999999993"/>
    <x v="0"/>
    <s v="MARIA CONSTANZA MESIAS"/>
    <n v="24391"/>
    <x v="0"/>
    <x v="0"/>
    <x v="0"/>
    <n v="330"/>
    <n v="0"/>
    <m/>
  </r>
  <r>
    <x v="4"/>
    <n v="8"/>
    <x v="3"/>
    <x v="4"/>
    <x v="0"/>
    <x v="0"/>
    <x v="0"/>
    <x v="0"/>
    <s v="Servicios de consultoría de negocios y administración corporativa"/>
    <n v="80101500"/>
    <s v="Prestación de servicios profesionales para la realización y registro de productos audiovisuales en las actividades y eventos del IGAC."/>
    <x v="3"/>
    <x v="3"/>
    <n v="315"/>
    <x v="1"/>
    <x v="0"/>
    <x v="1"/>
    <n v="58695945"/>
    <n v="58695945"/>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30"/>
    <d v="2021-01-08T00:00:00"/>
    <n v="5590090"/>
    <n v="58695945"/>
    <n v="58695945"/>
    <x v="0"/>
    <s v="MARIA CAMILA RODRIGUEZ GARZON"/>
    <n v="24310"/>
    <x v="0"/>
    <x v="0"/>
    <x v="1"/>
    <n v="315"/>
    <n v="0"/>
    <m/>
  </r>
  <r>
    <x v="4"/>
    <n v="4"/>
    <x v="3"/>
    <x v="4"/>
    <x v="0"/>
    <x v="0"/>
    <x v="0"/>
    <x v="0"/>
    <s v="Servicios de consultoría de negocios y administración corporativa"/>
    <n v="80101500"/>
    <s v="Prestación de servicios profesionales para ejecutar la estrategia de comunicaciones externas de la entidad y la redacción, desarrollo y revisión de contenidos editoriales."/>
    <x v="3"/>
    <x v="3"/>
    <n v="11"/>
    <x v="0"/>
    <x v="0"/>
    <x v="1"/>
    <n v="92997806"/>
    <n v="92997806"/>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4"/>
    <d v="2021-01-08T00:00:00"/>
    <n v="8454346"/>
    <n v="92997806"/>
    <n v="92997806"/>
    <x v="0"/>
    <s v="MARIA ALEJANDRA SANCHEZ"/>
    <n v="24282"/>
    <x v="0"/>
    <x v="0"/>
    <x v="1"/>
    <n v="11"/>
    <n v="0"/>
    <m/>
  </r>
  <r>
    <x v="4"/>
    <n v="58"/>
    <x v="3"/>
    <x v="4"/>
    <x v="0"/>
    <x v="0"/>
    <x v="0"/>
    <x v="5"/>
    <s v="Servicios de consultoría de negocios y administración corporativa"/>
    <n v="80101500"/>
    <s v="Prestación de servicios profesionales para difundir, promocionar y comercializar los productos y servicios del IGAC a nivel Nacional. "/>
    <x v="3"/>
    <x v="3"/>
    <n v="11"/>
    <x v="0"/>
    <x v="0"/>
    <x v="1"/>
    <n v="54740664"/>
    <n v="54740664"/>
    <x v="0"/>
    <x v="0"/>
    <x v="0"/>
    <x v="0"/>
    <x v="3"/>
    <s v="Oficina de Difusión y Mercadeo de Información "/>
    <x v="3"/>
    <s v="Yira Paola Perez-Jefe de Oficina"/>
    <x v="4"/>
    <x v="6"/>
    <s v="Generar alianzas estratégicas con diferentes entidades del sector público y privado a nivel nacional que requieran la información de la Entidad. "/>
    <s v="Sistemas de información implementados"/>
    <n v="291"/>
    <d v="2021-02-16T00:00:00"/>
    <n v="4976424"/>
    <n v="54740663.999999993"/>
    <n v="54740663.999999993"/>
    <x v="0"/>
    <s v="LEYDI LOZANO"/>
    <n v="24455"/>
    <x v="0"/>
    <x v="0"/>
    <x v="0"/>
    <n v="330"/>
    <n v="0"/>
    <m/>
  </r>
  <r>
    <x v="4"/>
    <n v="2"/>
    <x v="3"/>
    <x v="4"/>
    <x v="0"/>
    <x v="0"/>
    <x v="0"/>
    <x v="0"/>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3"/>
    <x v="3"/>
    <n v="315"/>
    <x v="1"/>
    <x v="0"/>
    <x v="1"/>
    <n v="58695945"/>
    <n v="58695945"/>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24281"/>
    <x v="0"/>
    <x v="0"/>
    <x v="1"/>
    <n v="315"/>
    <n v="0"/>
    <m/>
  </r>
  <r>
    <x v="4"/>
    <n v="12"/>
    <x v="3"/>
    <x v="4"/>
    <x v="0"/>
    <x v="0"/>
    <x v="0"/>
    <x v="0"/>
    <s v="Servicios de consultoría de negocios y administración corporativa"/>
    <n v="80101500"/>
    <s v="Prestación de servicios profesionales para diagramar y producir las piezas de comunicación interna contempladas en el plan de comunicaciones de la entidad"/>
    <x v="3"/>
    <x v="3"/>
    <n v="10"/>
    <x v="0"/>
    <x v="0"/>
    <x v="1"/>
    <n v="48314800"/>
    <n v="48314800"/>
    <x v="0"/>
    <x v="0"/>
    <x v="0"/>
    <x v="0"/>
    <x v="22"/>
    <s v="Oficina de Difusión y Mercadeo"/>
    <x v="3"/>
    <s v="Yira Paola Perez-Jefe de Oficina"/>
    <x v="4"/>
    <x v="6"/>
    <s v="Realizar campañas en medios digitales y/o presenciales sobre los productos y servicios que genera la entidad."/>
    <s v="Servicios de información implementados"/>
    <n v="65"/>
    <d v="2021-02-03T00:00:00"/>
    <n v="4831480"/>
    <n v="48314800"/>
    <n v="48314800"/>
    <x v="0"/>
    <s v="DIEGO HENAN LINARES AROCA"/>
    <n v="24280"/>
    <x v="0"/>
    <x v="0"/>
    <x v="0"/>
    <n v="300"/>
    <n v="0"/>
    <m/>
  </r>
  <r>
    <x v="4"/>
    <n v="1"/>
    <x v="3"/>
    <x v="4"/>
    <x v="0"/>
    <x v="0"/>
    <x v="0"/>
    <x v="0"/>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1"/>
    <n v="80634026"/>
    <n v="80634026"/>
    <x v="0"/>
    <x v="0"/>
    <x v="0"/>
    <x v="0"/>
    <x v="3"/>
    <s v="Oficina de Difusión y Mercadeo"/>
    <x v="3"/>
    <s v="Jefe Oficina de Difusión y Mercadeo de Información "/>
    <x v="4"/>
    <x v="22"/>
    <s v="Realizar seguimiento al plan de mercadeo y/o estudios priorizados por la entidad"/>
    <s v="Documentos de lineamientos técnicos"/>
    <n v="122"/>
    <d v="2021-01-08T00:00:00"/>
    <n v="7330366"/>
    <n v="80634026"/>
    <n v="80634026"/>
    <x v="0"/>
    <s v="DANIEL OSWALDO BUITRAGO CARRILLO"/>
    <n v="24265"/>
    <x v="0"/>
    <x v="0"/>
    <x v="0"/>
    <n v="11"/>
    <n v="0"/>
    <m/>
  </r>
  <r>
    <x v="4"/>
    <n v="3"/>
    <x v="3"/>
    <x v="4"/>
    <x v="0"/>
    <x v="0"/>
    <x v="0"/>
    <x v="0"/>
    <s v="Servicios de consultoría de negocios y administración corporativa"/>
    <n v="80101500"/>
    <s v="Prestación de servicios personales para organizar y desarrollar las ferias, congresos, convenciones, conferencias y/o eventos tanto virtuales como presenciales requeridos por la entidad."/>
    <x v="3"/>
    <x v="3"/>
    <n v="9"/>
    <x v="0"/>
    <x v="0"/>
    <x v="1"/>
    <n v="23343057"/>
    <n v="23343057"/>
    <x v="0"/>
    <x v="0"/>
    <x v="0"/>
    <x v="0"/>
    <x v="22"/>
    <s v="Oficina de Difusión y Mercadeo"/>
    <x v="3"/>
    <s v="Yira Paola Perez-Jefe de Oficina"/>
    <x v="4"/>
    <x v="6"/>
    <s v="Realizar campañas en medios digitales y/o presenciales sobre los productos y servicios que genera la entidad."/>
    <s v="Servicios de información implementados"/>
    <n v="60"/>
    <d v="2021-01-31T00:00:00"/>
    <n v="2593673"/>
    <n v="23343057"/>
    <n v="23343057"/>
    <x v="0"/>
    <s v="ASCENED  TRUJILLO RODRIGUEZ"/>
    <n v="24269"/>
    <x v="0"/>
    <x v="0"/>
    <x v="2"/>
    <m/>
    <n v="0"/>
    <m/>
  </r>
  <r>
    <x v="4"/>
    <n v="7"/>
    <x v="3"/>
    <x v="4"/>
    <x v="0"/>
    <x v="0"/>
    <x v="0"/>
    <x v="0"/>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3"/>
    <x v="3"/>
    <n v="315"/>
    <x v="1"/>
    <x v="0"/>
    <x v="1"/>
    <n v="43463091"/>
    <n v="43463091"/>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2"/>
    <d v="2021-01-08T00:00:00"/>
    <n v="4139342"/>
    <n v="43463091.000000007"/>
    <n v="43463091.000000007"/>
    <x v="0"/>
    <s v="ALBA ESPERANZA GIRALDO VASQUEZ"/>
    <n v="24266"/>
    <x v="0"/>
    <x v="0"/>
    <x v="0"/>
    <n v="315"/>
    <n v="0"/>
    <m/>
  </r>
  <r>
    <x v="4"/>
    <m/>
    <x v="3"/>
    <x v="4"/>
    <x v="0"/>
    <x v="9"/>
    <x v="1"/>
    <x v="7"/>
    <s v="Servicios de consultoría de negocios y administración corporativa"/>
    <n v="80101500"/>
    <s v="Prestación de servicios profesionales para realizar seguimiento a los indicadores del proceso de gestión de comunicaciones y mercadeo de la entidad, así como la atención a los requerimientos de los grupos de interés internos y externos. "/>
    <x v="4"/>
    <x v="4"/>
    <n v="6"/>
    <x v="0"/>
    <x v="0"/>
    <x v="1"/>
    <n v="21145260"/>
    <n v="21145260"/>
    <x v="0"/>
    <x v="0"/>
    <x v="0"/>
    <x v="0"/>
    <x v="3"/>
    <s v="Oficina de Difusión y Mercadeo"/>
    <x v="3"/>
    <s v="Jefe Oficina de Difusión y Mercadeo de Información "/>
    <x v="4"/>
    <x v="22"/>
    <s v="Realizar seguimiento al plan de mercadeo y/o estudios priorizados por la entidad"/>
    <s v="Documentos de lineamientos técnicos"/>
    <m/>
    <m/>
    <m/>
    <m/>
    <n v="0"/>
    <x v="0"/>
    <m/>
    <m/>
    <x v="5"/>
    <x v="1"/>
    <x v="2"/>
    <m/>
    <n v="0"/>
    <n v="3524210"/>
  </r>
  <r>
    <x v="4"/>
    <n v="85"/>
    <x v="3"/>
    <x v="4"/>
    <x v="0"/>
    <x v="0"/>
    <x v="0"/>
    <x v="0"/>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24599"/>
    <x v="0"/>
    <x v="0"/>
    <x v="0"/>
    <n v="240"/>
    <n v="0"/>
    <m/>
  </r>
  <r>
    <x v="4"/>
    <n v="86"/>
    <x v="3"/>
    <x v="4"/>
    <x v="0"/>
    <x v="0"/>
    <x v="0"/>
    <x v="0"/>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24608"/>
    <x v="0"/>
    <x v="0"/>
    <x v="0"/>
    <n v="240"/>
    <n v="0"/>
    <m/>
  </r>
  <r>
    <x v="4"/>
    <n v="90"/>
    <x v="3"/>
    <x v="4"/>
    <x v="0"/>
    <x v="0"/>
    <x v="0"/>
    <x v="1"/>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0"/>
    <x v="3"/>
    <s v="Oficina de Difusión y Mercadeo"/>
    <x v="3"/>
    <s v="Jefe Oficina de Difusión y Mercadeo de Información "/>
    <x v="4"/>
    <x v="6"/>
    <s v="Generar alianzas estratégicas con diferentes entidades del sector público y privado a nivel nacional que requieran la información de la Entidad."/>
    <s v="Sistemas de información implementados"/>
    <n v="486"/>
    <d v="2021-03-18T00:00:00"/>
    <n v="5757793"/>
    <n v="48941240.5"/>
    <n v="48941240.5"/>
    <x v="0"/>
    <s v="DIANA CAROLINA DIOSA VELASQUEZ"/>
    <n v="24623"/>
    <x v="0"/>
    <x v="0"/>
    <x v="0"/>
    <n v="255"/>
    <n v="0.5"/>
    <m/>
  </r>
  <r>
    <x v="4"/>
    <n v="89"/>
    <x v="3"/>
    <x v="4"/>
    <x v="0"/>
    <x v="0"/>
    <x v="0"/>
    <x v="1"/>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0"/>
    <x v="3"/>
    <s v="Oficina de Difusión y Mercadeo de Información "/>
    <x v="3"/>
    <s v="Jefe Oficina de Difusión y Mercadeo de Información "/>
    <x v="4"/>
    <x v="6"/>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24629"/>
    <x v="5"/>
    <x v="1"/>
    <x v="0"/>
    <n v="255"/>
    <n v="0"/>
    <m/>
  </r>
  <r>
    <x v="4"/>
    <n v="91"/>
    <x v="3"/>
    <x v="4"/>
    <x v="0"/>
    <x v="0"/>
    <x v="0"/>
    <x v="1"/>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500"/>
    <d v="2021-03-18T00:00:00"/>
    <n v="3640236"/>
    <n v="36402360"/>
    <n v="36402360"/>
    <x v="0"/>
    <s v="DIANA MABEL LEON CHAMORRO"/>
    <n v="24634"/>
    <x v="0"/>
    <x v="0"/>
    <x v="0"/>
    <n v="300"/>
    <n v="0"/>
    <m/>
  </r>
  <r>
    <x v="4"/>
    <n v="84"/>
    <x v="3"/>
    <x v="4"/>
    <x v="0"/>
    <x v="0"/>
    <x v="0"/>
    <x v="1"/>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0"/>
    <x v="3"/>
    <s v="Oficina de Difusión y Mercadeo"/>
    <x v="3"/>
    <s v="Jefe Oficina de Difusión y Mercadeo de Información "/>
    <x v="4"/>
    <x v="22"/>
    <s v="Realizar el plan de mercadeo y/o estudios priorizados por la entidad"/>
    <s v="Documentos de lineamientos técnicos"/>
    <n v="462"/>
    <d v="2021-03-16T00:00:00"/>
    <n v="3640236"/>
    <n v="36402360"/>
    <n v="36402360"/>
    <x v="0"/>
    <s v="ELVER ALEXANDER PINEDA"/>
    <n v="24603"/>
    <x v="0"/>
    <x v="0"/>
    <x v="0"/>
    <n v="300"/>
    <n v="0"/>
    <m/>
  </r>
  <r>
    <x v="4"/>
    <n v="83"/>
    <x v="3"/>
    <x v="4"/>
    <x v="0"/>
    <x v="0"/>
    <x v="0"/>
    <x v="1"/>
    <s v="Servicios de consultoría de negocios y administración corporativa"/>
    <n v="80101500"/>
    <s v="Prestación de servicios profesionales para realizar la  medicion de satisfaccion, retroalimentacion y seguimiento con las areas de las PQRs que se hayan tramitado. "/>
    <x v="1"/>
    <x v="1"/>
    <n v="10"/>
    <x v="0"/>
    <x v="0"/>
    <x v="1"/>
    <n v="29417800"/>
    <n v="29417800"/>
    <x v="0"/>
    <x v="0"/>
    <x v="0"/>
    <x v="0"/>
    <x v="3"/>
    <s v="Oficina de Difusión y Mercadeo"/>
    <x v="3"/>
    <s v="Jefe Oficina de Difusión y Mercadeo de Información "/>
    <x v="4"/>
    <x v="22"/>
    <s v="Realizar el plan de mercadeo y/o estudios priorizados por la entidad"/>
    <s v="Documentos de lineamientos técnicos"/>
    <n v="461"/>
    <d v="2021-03-16T00:00:00"/>
    <n v="2941780"/>
    <n v="29417800"/>
    <n v="29417800"/>
    <x v="0"/>
    <s v="MARIA CAMILA PALOMARES"/>
    <n v="24601"/>
    <x v="0"/>
    <x v="0"/>
    <x v="0"/>
    <n v="300"/>
    <n v="0"/>
    <m/>
  </r>
  <r>
    <x v="4"/>
    <m/>
    <x v="3"/>
    <x v="4"/>
    <x v="0"/>
    <x v="9"/>
    <x v="1"/>
    <x v="7"/>
    <s v="Software de servidor de autenticación"/>
    <n v="43233201"/>
    <s v="Adquisición Firma Digital"/>
    <x v="5"/>
    <x v="5"/>
    <n v="2"/>
    <x v="0"/>
    <x v="1"/>
    <x v="1"/>
    <n v="5000000"/>
    <n v="5000000"/>
    <x v="0"/>
    <x v="0"/>
    <x v="0"/>
    <x v="0"/>
    <x v="3"/>
    <s v="Oficina de Difusión y Mercadeo"/>
    <x v="3"/>
    <s v="Jefe Oficina de Difusión y Mercadeo de Información"/>
    <x v="4"/>
    <x v="6"/>
    <s v="Diseñar y divulgar diferentes contenidos digitales, análogos  y de apoyo a los servicios requeridos por los usuarios internos y externos. "/>
    <s v="Sistemas de información implementados"/>
    <m/>
    <m/>
    <m/>
    <m/>
    <n v="0"/>
    <x v="0"/>
    <m/>
    <m/>
    <x v="5"/>
    <x v="1"/>
    <x v="2"/>
    <m/>
    <n v="0"/>
    <m/>
  </r>
  <r>
    <x v="4"/>
    <m/>
    <x v="3"/>
    <x v="4"/>
    <x v="0"/>
    <x v="5"/>
    <x v="1"/>
    <x v="0"/>
    <s v="Servicios de consultoría de negocios y administración corporativa"/>
    <n v="80101500"/>
    <s v="Prestación de servicios profesionales para implementar las estrategias de difusión a los diferentes grupos de interés en los museos del IGAC."/>
    <x v="4"/>
    <x v="4"/>
    <n v="8"/>
    <x v="0"/>
    <x v="0"/>
    <x v="1"/>
    <n v="24269760"/>
    <n v="2426976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m/>
    <m/>
    <m/>
    <m/>
    <n v="0"/>
    <x v="0"/>
    <m/>
    <m/>
    <x v="5"/>
    <x v="1"/>
    <x v="2"/>
    <m/>
    <n v="0"/>
    <n v="3033720"/>
  </r>
  <r>
    <x v="4"/>
    <m/>
    <x v="3"/>
    <x v="4"/>
    <x v="0"/>
    <x v="9"/>
    <x v="1"/>
    <x v="7"/>
    <s v="Servicios de consultoría de negocios y administración corporativa"/>
    <n v="80101500"/>
    <s v="Prestación de servicios personales para llevar a cabo los procesos técnicos de catalogación, clasificación y análisis en formato MARC, de los mapas y planos de la colección general de la biblioteca."/>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7"/>
    <s v="Servicios de consultoría de negocios y administración corporativa"/>
    <n v="80101500"/>
    <s v="Prestación de servicios personales para realizar el análisis de las publicaciones de la Hemeroteca en formato MARC, y ponerla a disposición de los usuarios a través de la biblioteca virtual."/>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3"/>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4"/>
    <x v="4"/>
    <n v="9"/>
    <x v="0"/>
    <x v="0"/>
    <x v="1"/>
    <n v="23343057"/>
    <n v="23343057"/>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5"/>
    <n v="1"/>
    <x v="4"/>
    <x v="5"/>
    <x v="0"/>
    <x v="0"/>
    <x v="0"/>
    <x v="2"/>
    <s v="Servicios secretariales o de administración de oficinas  "/>
    <n v="80161501"/>
    <s v="Adquisición de placas metálicas para materialización de puntos geodésicos."/>
    <x v="4"/>
    <x v="4"/>
    <n v="3"/>
    <x v="0"/>
    <x v="1"/>
    <x v="1"/>
    <n v="10000000"/>
    <n v="10000000"/>
    <x v="0"/>
    <x v="0"/>
    <x v="0"/>
    <x v="0"/>
    <x v="4"/>
    <s v="Subdirección de Geografía y Cartografía "/>
    <x v="5"/>
    <s v="Subdirector de Geografía y Cartografía "/>
    <x v="5"/>
    <x v="8"/>
    <s v="Densificar el marco de referencia terrestre"/>
    <s v="Puntos Geodésicos Materializados"/>
    <m/>
    <d v="2021-04-21T00:00:00"/>
    <n v="3659250"/>
    <n v="3659250"/>
    <n v="3659250"/>
    <x v="0"/>
    <s v="INICIO PROCESO"/>
    <m/>
    <x v="0"/>
    <x v="0"/>
    <x v="2"/>
    <m/>
    <n v="0"/>
    <m/>
  </r>
  <r>
    <x v="5"/>
    <n v="74"/>
    <x v="4"/>
    <x v="5"/>
    <x v="0"/>
    <x v="0"/>
    <x v="0"/>
    <x v="3"/>
    <s v="Cartografía"/>
    <n v="81151600"/>
    <s v="Contratar el servicio anual de rastreo y seguimiento satelital para los equipos de localización satelital SPOT GEN3"/>
    <x v="4"/>
    <x v="4"/>
    <n v="45"/>
    <x v="1"/>
    <x v="1"/>
    <x v="1"/>
    <n v="18000000"/>
    <n v="18000000"/>
    <x v="0"/>
    <x v="0"/>
    <x v="0"/>
    <x v="0"/>
    <x v="23"/>
    <s v="Subdirección de Geografia y Cartografia "/>
    <x v="3"/>
    <s v="Subdirector de Geografia y Cartografia "/>
    <x v="5"/>
    <x v="7"/>
    <s v="Generar insumos y/o productos cartográficos"/>
    <s v="Cartografía escalas Medianas generada (1:10,000, 1:25,000)"/>
    <m/>
    <d v="2021-04-22T00:00:00"/>
    <n v="16042416"/>
    <n v="16042416"/>
    <n v="16042416"/>
    <x v="0"/>
    <s v="INICIO PROCESO"/>
    <m/>
    <x v="0"/>
    <x v="0"/>
    <x v="0"/>
    <m/>
    <n v="0"/>
    <m/>
  </r>
  <r>
    <x v="5"/>
    <n v="51"/>
    <x v="4"/>
    <x v="5"/>
    <x v="3"/>
    <x v="3"/>
    <x v="0"/>
    <x v="0"/>
    <s v="Cartografía"/>
    <n v="81151600"/>
    <s v="Prestación de servicios para elaborar los mapas temáticos y salidas gráficas requeridas para los estudios y/o investigaciones geográficas asignadas, de conformidad con los lineamientos técnicos."/>
    <x v="3"/>
    <x v="3"/>
    <n v="255"/>
    <x v="1"/>
    <x v="0"/>
    <x v="1"/>
    <n v="66138662"/>
    <n v="66138662"/>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3"/>
    <d v="2021-02-23T00:00:00"/>
    <n v="2671483"/>
    <n v="65985630.099999607"/>
    <n v="65985630.099999607"/>
    <x v="0"/>
    <s v="HUGO ALBEIRO GARAY SOTO_x000a_NATALIA LORENA MONTOYA PAEZ _x000a_NATHALIA RODRIGUEZ BERMUDEZ"/>
    <s v="24541_x000a_24542_x000a_24546"/>
    <x v="3"/>
    <x v="0"/>
    <x v="0"/>
    <n v="247"/>
    <n v="153031.90000039339"/>
    <m/>
  </r>
  <r>
    <x v="5"/>
    <n v="53"/>
    <x v="4"/>
    <x v="5"/>
    <x v="0"/>
    <x v="0"/>
    <x v="0"/>
    <x v="0"/>
    <s v="Servicios de implementación de aplicaciones"/>
    <n v="81111508"/>
    <s v="Prestación de servicios para procesar y analizar información geográfica requerida para los estudios e investigaciones asignadas."/>
    <x v="3"/>
    <x v="3"/>
    <n v="255"/>
    <x v="1"/>
    <x v="0"/>
    <x v="1"/>
    <n v="24276825"/>
    <n v="24276825"/>
    <x v="0"/>
    <x v="0"/>
    <x v="0"/>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5"/>
    <d v="2021-02-23T00:00:00"/>
    <n v="2671483"/>
    <n v="22084259.466666669"/>
    <n v="22084259.466666669"/>
    <x v="0"/>
    <s v="FERNANDO ANDRES DIAZ"/>
    <n v="24548"/>
    <x v="0"/>
    <x v="0"/>
    <x v="0"/>
    <n v="248"/>
    <n v="2192565.5333333313"/>
    <m/>
  </r>
  <r>
    <x v="5"/>
    <n v="70"/>
    <x v="4"/>
    <x v="5"/>
    <x v="0"/>
    <x v="0"/>
    <x v="0"/>
    <x v="4"/>
    <s v="Cartografía"/>
    <n v="81151600"/>
    <s v="Prestación de servicios para apoyar la gestión logística de la Subdirección de Geografía y Cartografía"/>
    <x v="1"/>
    <x v="1"/>
    <n v="10"/>
    <x v="0"/>
    <x v="0"/>
    <x v="1"/>
    <n v="26714830"/>
    <n v="26714830"/>
    <x v="0"/>
    <x v="0"/>
    <x v="0"/>
    <x v="0"/>
    <x v="4"/>
    <s v="Subdirección de Geografía y Cartografía "/>
    <x v="5"/>
    <s v="Subdirector de Geografía y Cartografía "/>
    <x v="5"/>
    <x v="7"/>
    <s v="Generar insumos y/o productos cartográficos"/>
    <s v="Cartografía escalas Medianas generada (1:10,000, 1:25,000)"/>
    <n v="506"/>
    <d v="2021-03-24T00:00:00"/>
    <n v="2671483"/>
    <n v="24488594.166666668"/>
    <n v="24488594.166666668"/>
    <x v="0"/>
    <s v="JULIE ALEXANDRA PARRA SANTA"/>
    <n v="24639"/>
    <x v="0"/>
    <x v="0"/>
    <x v="0"/>
    <n v="275"/>
    <n v="2226235.8333333321"/>
    <m/>
  </r>
  <r>
    <x v="5"/>
    <n v="66"/>
    <x v="4"/>
    <x v="5"/>
    <x v="0"/>
    <x v="0"/>
    <x v="0"/>
    <x v="4"/>
    <s v="Cartografía"/>
    <n v="81151600"/>
    <s v="Prestación de servicios para gestionar desde el componente administrativo, procesos y proyectos misionales de la Subdirección de Geografía y Cartografía."/>
    <x v="1"/>
    <x v="1"/>
    <n v="10"/>
    <x v="0"/>
    <x v="0"/>
    <x v="1"/>
    <n v="31247320"/>
    <n v="31247320"/>
    <x v="0"/>
    <x v="0"/>
    <x v="0"/>
    <x v="0"/>
    <x v="4"/>
    <s v="Subdirección de Geografía y Cartografía "/>
    <x v="5"/>
    <s v="Subdirector de Geografía y Cartografía "/>
    <x v="5"/>
    <x v="7"/>
    <s v="Generar insumos y/o productos cartográficos"/>
    <s v="Cartografía escalas Medianas generada (1:10,000, 1:25,000)"/>
    <n v="456"/>
    <d v="2021-03-15T00:00:00"/>
    <n v="3124732"/>
    <n v="29164165.333333336"/>
    <n v="29164165.333333336"/>
    <x v="0"/>
    <s v="CINDY JINETH FLOREZ MOLINA"/>
    <n v="24596"/>
    <x v="0"/>
    <x v="0"/>
    <x v="0"/>
    <n v="280"/>
    <n v="2083154.6666666642"/>
    <m/>
  </r>
  <r>
    <x v="5"/>
    <n v="33"/>
    <x v="4"/>
    <x v="5"/>
    <x v="0"/>
    <x v="0"/>
    <x v="0"/>
    <x v="6"/>
    <s v="Fotogrametría"/>
    <n v="81151603"/>
    <s v="Prestación de servicios para el copiado, control  y organización de información resultante de los procesos de la subdirección"/>
    <x v="3"/>
    <x v="3"/>
    <n v="11"/>
    <x v="0"/>
    <x v="0"/>
    <x v="1"/>
    <n v="31417067"/>
    <n v="31417067"/>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243"/>
    <s v="_x000a_4/03/2021"/>
    <n v="2941780"/>
    <n v="30398393.333333332"/>
    <n v="30398393.333333332"/>
    <x v="0"/>
    <s v="_x000a_MONICA SOFIA RONCANCIO BLANCO"/>
    <n v="24563"/>
    <x v="0"/>
    <x v="0"/>
    <x v="0"/>
    <n v="310"/>
    <n v="1018673.6666666679"/>
    <m/>
  </r>
  <r>
    <x v="5"/>
    <n v="32"/>
    <x v="4"/>
    <x v="5"/>
    <x v="0"/>
    <x v="0"/>
    <x v="0"/>
    <x v="2"/>
    <s v="Servicios de formación profesional en ingeniería"/>
    <n v="86101610"/>
    <s v="Prestación de servicios para  la preparación y trámite de información requerida para el desarrollo de los proyectos."/>
    <x v="3"/>
    <x v="3"/>
    <n v="11"/>
    <x v="0"/>
    <x v="0"/>
    <x v="1"/>
    <n v="38876310"/>
    <n v="38876310"/>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m/>
    <d v="2021-02-11T00:00:00"/>
    <n v="3640236"/>
    <n v="37615772"/>
    <n v="37615772"/>
    <x v="0"/>
    <s v="DELY  JOAN  DELGADO SALINAS"/>
    <n v="24414"/>
    <x v="0"/>
    <x v="0"/>
    <x v="0"/>
    <n v="310"/>
    <n v="1260538"/>
    <m/>
  </r>
  <r>
    <x v="5"/>
    <n v="54"/>
    <x v="4"/>
    <x v="5"/>
    <x v="0"/>
    <x v="0"/>
    <x v="0"/>
    <x v="0"/>
    <s v="Cartografía"/>
    <n v="81151600"/>
    <s v="Prestación de servicios profesionales para la gestión y estructuración de la información de límites y fronteras."/>
    <x v="3"/>
    <x v="3"/>
    <n v="10"/>
    <x v="0"/>
    <x v="0"/>
    <x v="1"/>
    <n v="48314800"/>
    <n v="48314800"/>
    <x v="0"/>
    <x v="0"/>
    <x v="0"/>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2-25T00:00:00"/>
    <n v="4976424"/>
    <n v="48271312.799999997"/>
    <n v="48271312.799999997"/>
    <x v="0"/>
    <s v="LUIS MIGUEL CHOCONTA MORALES "/>
    <n v="24521"/>
    <x v="0"/>
    <x v="0"/>
    <x v="0"/>
    <n v="291"/>
    <n v="43487.20000000298"/>
    <m/>
  </r>
  <r>
    <x v="5"/>
    <n v="67"/>
    <x v="4"/>
    <x v="5"/>
    <x v="1"/>
    <x v="0"/>
    <x v="1"/>
    <x v="2"/>
    <s v="Fotogrametría"/>
    <n v="81151603"/>
    <s v="Prestación de servicios para apoyar el proceso de escaneo fotogramétrico  de rollos de aerofotografías análogas y compresión de imágenes."/>
    <x v="1"/>
    <x v="1"/>
    <n v="10"/>
    <x v="0"/>
    <x v="0"/>
    <x v="1"/>
    <n v="57060806"/>
    <n v="57060806"/>
    <x v="0"/>
    <x v="0"/>
    <x v="1"/>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478"/>
    <d v="2021-03-16T00:00:00"/>
    <n v="2671483"/>
    <n v="49867682.666666664"/>
    <n v="49867682.666666664"/>
    <x v="0"/>
    <s v="KAREN DANIELA SABOGAL CRUZ"/>
    <n v="24614"/>
    <x v="0"/>
    <x v="1"/>
    <x v="0"/>
    <n v="280"/>
    <n v="7193123.3333333358"/>
    <m/>
  </r>
  <r>
    <x v="5"/>
    <n v="5"/>
    <x v="4"/>
    <x v="5"/>
    <x v="0"/>
    <x v="0"/>
    <x v="0"/>
    <x v="0"/>
    <s v="Cartografía"/>
    <n v="81151600"/>
    <s v="Prestación de servicios para la generación de contenidos asociados a los procesos geográficos, cartográficos y geodésicos"/>
    <x v="3"/>
    <x v="3"/>
    <n v="9"/>
    <x v="0"/>
    <x v="0"/>
    <x v="1"/>
    <n v="50310810"/>
    <n v="50310810"/>
    <x v="0"/>
    <x v="0"/>
    <x v="0"/>
    <x v="0"/>
    <x v="4"/>
    <s v="Subdirección de Geografía y Cartografía "/>
    <x v="5"/>
    <s v="Subdirector de Geografía y Cartografía "/>
    <x v="6"/>
    <x v="12"/>
    <s v="Robustecer el sistema de información única de información geográfica, cartográfica y geodésica &quot;Colombia en Mapas&quot;"/>
    <s v="Datos publicados de información geográfica, geodésica y cartográfica"/>
    <n v="58"/>
    <d v="2021-01-20T00:00:00"/>
    <n v="5757793"/>
    <n v="50284725.533333331"/>
    <n v="50284725.533333331"/>
    <x v="0"/>
    <s v="PABLO ALEJANDRO MENDEZ HERNANDEZ"/>
    <n v="24339"/>
    <x v="0"/>
    <x v="0"/>
    <x v="0"/>
    <n v="262"/>
    <n v="26084.466666668653"/>
    <m/>
  </r>
  <r>
    <x v="5"/>
    <n v="64"/>
    <x v="4"/>
    <x v="5"/>
    <x v="1"/>
    <x v="1"/>
    <x v="0"/>
    <x v="4"/>
    <s v="Cartografía"/>
    <n v="81151600"/>
    <s v="Prestación de servicios para la captura de coordenadas, compilación toponímica y demás procesos en campo, de acuerdo con las especificaciones de conformidad con los lineamientos establecidos."/>
    <x v="1"/>
    <x v="1"/>
    <n v="10"/>
    <x v="0"/>
    <x v="0"/>
    <x v="1"/>
    <n v="53429660"/>
    <n v="53429660"/>
    <x v="0"/>
    <x v="0"/>
    <x v="1"/>
    <x v="0"/>
    <x v="4"/>
    <s v="Subdirección de Geografía y Cartografía "/>
    <x v="5"/>
    <s v="Subdirector de Geografía y Cartografía "/>
    <x v="5"/>
    <x v="8"/>
    <s v="Densificar el marco de referencia terrestre"/>
    <s v="Puntos Geodésicos Materializados"/>
    <n v="454"/>
    <d v="2021-03-10T00:00:00"/>
    <n v="2671483"/>
    <n v="50758177"/>
    <n v="50758177"/>
    <x v="0"/>
    <s v="DUVÁN DARIO TAVERA BERMÚDEZ  _x000a_ARELIS MONTENEGRO MENDIETA "/>
    <s v="24591_x000a_24592"/>
    <x v="1"/>
    <x v="0"/>
    <x v="0"/>
    <n v="285"/>
    <n v="2671483"/>
    <m/>
  </r>
  <r>
    <x v="5"/>
    <n v="40"/>
    <x v="4"/>
    <x v="5"/>
    <x v="0"/>
    <x v="0"/>
    <x v="0"/>
    <x v="2"/>
    <s v="Cartografía"/>
    <n v="81151600"/>
    <s v="Prestación de servicios para realizar el seguimiento y control de calidad de los proyectos de producción cartográfica, de acuerdo con las priorizaciones"/>
    <x v="3"/>
    <x v="3"/>
    <n v="11"/>
    <x v="0"/>
    <x v="0"/>
    <x v="1"/>
    <n v="53146280"/>
    <n v="53146280"/>
    <x v="0"/>
    <x v="0"/>
    <x v="0"/>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24473"/>
    <x v="0"/>
    <x v="0"/>
    <x v="0"/>
    <n v="310"/>
    <n v="1723232"/>
    <m/>
  </r>
  <r>
    <x v="5"/>
    <n v="27"/>
    <x v="4"/>
    <x v="5"/>
    <x v="0"/>
    <x v="0"/>
    <x v="0"/>
    <x v="2"/>
    <s v="Cartografía"/>
    <n v="81151600"/>
    <s v="Prestación de servicios para realizar la preparación, revisión y consolidación de datos de campo para el cálculo y ajuste de la línea de nivelación"/>
    <x v="3"/>
    <x v="3"/>
    <n v="315"/>
    <x v="1"/>
    <x v="0"/>
    <x v="1"/>
    <n v="106292560"/>
    <n v="106292560"/>
    <x v="0"/>
    <x v="0"/>
    <x v="0"/>
    <x v="0"/>
    <x v="4"/>
    <s v="Subdirección de Geografía y Cartografía "/>
    <x v="5"/>
    <s v="Subdirector de Geografía y Cartografía "/>
    <x v="5"/>
    <x v="8"/>
    <s v="Densificar el marco de referencia gravimétricos"/>
    <s v="Valores gravimétricos generados"/>
    <n v="252"/>
    <d v="2021-02-08T00:00:00"/>
    <n v="4976424"/>
    <n v="52252452"/>
    <n v="52252452"/>
    <x v="0"/>
    <s v="LEYDI JOHANNA MOISÉS SEPÚLVEDA"/>
    <n v="24428"/>
    <x v="0"/>
    <x v="0"/>
    <x v="0"/>
    <n v="320"/>
    <n v="54040108"/>
    <m/>
  </r>
  <r>
    <x v="5"/>
    <n v="3"/>
    <x v="4"/>
    <x v="5"/>
    <x v="0"/>
    <x v="0"/>
    <x v="0"/>
    <x v="0"/>
    <s v="Cartografía"/>
    <n v="81151600"/>
    <s v="Prestación de servicios para apoyar la implementación de métodos estadísticos en la subdirección y generación de nuevos productos."/>
    <x v="3"/>
    <x v="3"/>
    <n v="9"/>
    <x v="0"/>
    <x v="0"/>
    <x v="1"/>
    <n v="65973294"/>
    <n v="65973294"/>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27"/>
    <n v="65938649.133333333"/>
    <n v="65938649.133333333"/>
    <x v="0"/>
    <s v="MARIA PAULA DUEÑAS HERRERA"/>
    <n v="24207"/>
    <x v="0"/>
    <x v="0"/>
    <x v="0"/>
    <n v="262"/>
    <n v="34644.866666667163"/>
    <m/>
  </r>
  <r>
    <x v="5"/>
    <n v="8"/>
    <x v="4"/>
    <x v="5"/>
    <x v="1"/>
    <x v="1"/>
    <x v="0"/>
    <x v="0"/>
    <s v="Cartografía"/>
    <n v="81151600"/>
    <s v="Prestación de servicios para el fortalecimiento de los productos y servicios de información geográfica, cartográfica y geodésica, promoviendo su descubrimiento y uso."/>
    <x v="0"/>
    <x v="0"/>
    <n v="10"/>
    <x v="0"/>
    <x v="0"/>
    <x v="1"/>
    <n v="146607320"/>
    <n v="146607320"/>
    <x v="0"/>
    <x v="0"/>
    <x v="1"/>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76"/>
    <d v="2021-01-21T00:00:00"/>
    <n v="7550277"/>
    <n v="73237686.899999991"/>
    <n v="146475373.80000001"/>
    <x v="0"/>
    <s v="MARIA ANDREA GONZALEZ MURGUEITIO  _x000a_JULIÁN FRANKY TOBÓN"/>
    <s v="24230_x000a_24233"/>
    <x v="1"/>
    <x v="0"/>
    <x v="0"/>
    <n v="291"/>
    <n v="131946.19999998808"/>
    <m/>
  </r>
  <r>
    <x v="5"/>
    <n v="29"/>
    <x v="4"/>
    <x v="5"/>
    <x v="0"/>
    <x v="0"/>
    <x v="0"/>
    <x v="2"/>
    <s v="Cartografía"/>
    <n v="81151600"/>
    <s v="Prestación de servicios para gestionar los requerimientos y procesos jurídicos que lidere la subdirección de geografía y cartografía"/>
    <x v="3"/>
    <x v="3"/>
    <n v="11"/>
    <x v="0"/>
    <x v="0"/>
    <x v="1"/>
    <n v="80634026"/>
    <n v="80634026"/>
    <x v="0"/>
    <x v="0"/>
    <x v="0"/>
    <x v="0"/>
    <x v="4"/>
    <s v="Subdirección de Geografía y Cartografía "/>
    <x v="5"/>
    <s v="Subdirector de Geografía y Cartografía "/>
    <x v="5"/>
    <x v="7"/>
    <s v="Generar insumos y/o productos cartográficos"/>
    <s v="Cartografía escalas Medianas generada (1:10,000, 1:25,000)"/>
    <m/>
    <d v="2021-02-09T00:00:00"/>
    <n v="7550277"/>
    <n v="79277908.5"/>
    <n v="79277908.5"/>
    <x v="0"/>
    <s v="EDGAR CAMILO GUTIÉRREZ RODRÍGUEZ"/>
    <n v="24408"/>
    <x v="0"/>
    <x v="0"/>
    <x v="0"/>
    <n v="315"/>
    <n v="1356117.5"/>
    <m/>
  </r>
  <r>
    <x v="5"/>
    <n v="28"/>
    <x v="4"/>
    <x v="5"/>
    <x v="0"/>
    <x v="0"/>
    <x v="0"/>
    <x v="2"/>
    <s v="Cartografía"/>
    <n v="81151600"/>
    <s v="Prestación de servicios profesionales para la gestión, análisis y respuesta oportuna asociada con los procesos y proyectos de la Subdirección"/>
    <x v="3"/>
    <x v="3"/>
    <n v="10"/>
    <x v="0"/>
    <x v="0"/>
    <x v="1"/>
    <n v="84543460"/>
    <n v="84543460"/>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m/>
    <d v="2021-02-08T00:00:00"/>
    <n v="8707976"/>
    <n v="84467367.199999988"/>
    <n v="84467367.199999988"/>
    <x v="0"/>
    <s v="DANIEL OJEDA  CRUZ"/>
    <n v="24409"/>
    <x v="0"/>
    <x v="0"/>
    <x v="0"/>
    <n v="291"/>
    <n v="76092.800000011921"/>
    <m/>
  </r>
  <r>
    <x v="5"/>
    <n v="12"/>
    <x v="4"/>
    <x v="5"/>
    <x v="8"/>
    <x v="10"/>
    <x v="0"/>
    <x v="0"/>
    <s v="Cartografía"/>
    <n v="81151600"/>
    <s v="Prestación de servicios para la captura de información vectorial, de conformidad con las especificaciones técnicas y rendimientos establecidos."/>
    <x v="0"/>
    <x v="0"/>
    <n v="11"/>
    <x v="0"/>
    <x v="0"/>
    <x v="1"/>
    <n v="352739640"/>
    <n v="352739640"/>
    <x v="0"/>
    <x v="0"/>
    <x v="9"/>
    <x v="0"/>
    <x v="4"/>
    <s v="Subdirección de Geografía y Cartografía "/>
    <x v="5"/>
    <s v="Subdirector de Geografía y Cartografía "/>
    <x v="5"/>
    <x v="7"/>
    <s v="Generar insumos y/o productos cartográficos"/>
    <s v="Cartografía escalas Medianas generada (1:10,000, 1:25,000)"/>
    <n v="96"/>
    <d v="2021-01-26T00:00:00"/>
    <n v="44092455"/>
    <n v="352739640"/>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s v="24248_x000a_24249_x000a_24275_x000a_24276_x000a_24277_x000a_24278_x000a_24279_x000a_24677"/>
    <x v="8"/>
    <x v="0"/>
    <x v="0"/>
    <n v="320"/>
    <n v="0"/>
    <m/>
  </r>
  <r>
    <x v="5"/>
    <n v="62"/>
    <x v="4"/>
    <x v="5"/>
    <x v="3"/>
    <x v="3"/>
    <x v="0"/>
    <x v="5"/>
    <s v="Cartografía"/>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35"/>
    <d v="2021-03-09T00:00:00"/>
    <n v="6683454"/>
    <n v="116292099.59999999"/>
    <n v="116292099.59999999"/>
    <x v="0"/>
    <s v=" UBEIMAR JOSE MARTINEZ SIERRA _x000a_NADEZHDY GINOVA HORTUA CORTÉS_x000a_MAURICIO MESA"/>
    <s v="24569_x000a_24570_x000a_24637"/>
    <x v="3"/>
    <x v="0"/>
    <x v="0"/>
    <n v="174"/>
    <n v="506120.40000000596"/>
    <m/>
  </r>
  <r>
    <x v="5"/>
    <n v="19"/>
    <x v="4"/>
    <x v="5"/>
    <x v="0"/>
    <x v="0"/>
    <x v="0"/>
    <x v="2"/>
    <s v="Cartografía"/>
    <n v="81151600"/>
    <s v="Prestación de servicios para gestionar y orientar el cumplimiento de los proyectos liderados por la Subdirección de Geografía y Cartografía"/>
    <x v="3"/>
    <x v="3"/>
    <n v="11"/>
    <x v="0"/>
    <x v="0"/>
    <x v="1"/>
    <n v="117717006"/>
    <n v="117717006"/>
    <x v="0"/>
    <x v="0"/>
    <x v="0"/>
    <x v="0"/>
    <x v="4"/>
    <s v="Subdirección de Geografía y Cartografía "/>
    <x v="5"/>
    <s v="Subdirector de Geografía y Cartografía "/>
    <x v="5"/>
    <x v="8"/>
    <s v="Densificar el marco de referencia terrestre"/>
    <s v="Puntos Geodésicos Materializados"/>
    <n v="131"/>
    <d v="2021-02-04T00:00:00"/>
    <n v="11022592"/>
    <n v="117574314.66666667"/>
    <n v="117574314.66666667"/>
    <x v="0"/>
    <s v="ADRIANA PACHON LOZANO"/>
    <n v="24359"/>
    <x v="0"/>
    <x v="0"/>
    <x v="1"/>
    <n v="320"/>
    <n v="142691.33333332837"/>
    <m/>
  </r>
  <r>
    <x v="5"/>
    <n v="2"/>
    <x v="4"/>
    <x v="5"/>
    <x v="0"/>
    <x v="0"/>
    <x v="0"/>
    <x v="0"/>
    <s v="Cartografía"/>
    <n v="81151600"/>
    <s v="Prestación de servicios para la  gestión e integración de productos y aplicaciones de la subdirección de geografía y cartografía "/>
    <x v="0"/>
    <x v="0"/>
    <n v="10"/>
    <x v="0"/>
    <x v="0"/>
    <x v="1"/>
    <n v="169086920"/>
    <n v="169086920"/>
    <x v="0"/>
    <x v="0"/>
    <x v="0"/>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41"/>
    <d v="2021-01-15T00:00:00"/>
    <n v="8707976"/>
    <n v="168934734.39999998"/>
    <n v="168934734.39999998"/>
    <x v="0"/>
    <s v="DAVID HERNANDO BELLO LADINO"/>
    <n v="24202"/>
    <x v="0"/>
    <x v="0"/>
    <x v="0"/>
    <n v="291"/>
    <n v="152185.60000002384"/>
    <m/>
  </r>
  <r>
    <x v="5"/>
    <n v="38"/>
    <x v="4"/>
    <x v="5"/>
    <x v="5"/>
    <x v="6"/>
    <x v="0"/>
    <x v="2"/>
    <s v="Cartografía"/>
    <n v="81151600"/>
    <s v="Prestación de servicios para la generación e integración de modelos digitales de elevación, de conformidad con las especificaciones técnicas y rendimientos establecidos."/>
    <x v="3"/>
    <x v="3"/>
    <n v="11"/>
    <x v="0"/>
    <x v="0"/>
    <x v="1"/>
    <n v="194381550"/>
    <n v="194381550"/>
    <x v="0"/>
    <x v="0"/>
    <x v="5"/>
    <x v="0"/>
    <x v="4"/>
    <s v="Subdirección de Geografía y Cartografía "/>
    <x v="5"/>
    <s v="Subdirector de Geografía y Cartografía "/>
    <x v="5"/>
    <x v="7"/>
    <s v="Generar insumos y/o productos cartográficos"/>
    <s v="Cartografía escalas Medianas generada (1:10,000, 1:25,000)"/>
    <n v="272"/>
    <d v="2021-02-15T00:00:00"/>
    <n v="3640236"/>
    <n v="188078860"/>
    <n v="188078860"/>
    <x v="0"/>
    <s v="CAROLINA SILVA TORRES_x000a_ JUAN PABLO RODRIGUEZ RODRÍGUEZ_x000a_NATALI RODRIGUEZ ROJAS _x000a_ PABLO ARTURO MONTENEGRO CANO"/>
    <s v="24441_x000a_24444_x000a_24446_x000a_24447_x000a_"/>
    <x v="6"/>
    <x v="0"/>
    <x v="0"/>
    <n v="310"/>
    <n v="6302690"/>
    <m/>
  </r>
  <r>
    <x v="5"/>
    <n v="44"/>
    <x v="4"/>
    <x v="5"/>
    <x v="6"/>
    <x v="7"/>
    <x v="0"/>
    <x v="2"/>
    <s v="Cartografía"/>
    <n v="81151600"/>
    <s v="Prestación de servicios para implementar y optimizar los procesos de aseguramiento de la calidad de productos cartográficos, de conformidad con las especificaciones técnicas y rendimientos establecidos."/>
    <x v="3"/>
    <x v="3"/>
    <n v="10"/>
    <x v="0"/>
    <x v="0"/>
    <x v="1"/>
    <n v="212052600"/>
    <n v="212052600"/>
    <x v="0"/>
    <x v="0"/>
    <x v="7"/>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71"/>
    <d v="2021-02-19T00:00:00"/>
    <n v="3640236"/>
    <n v="211861735.19999999"/>
    <n v="211861735.19999999"/>
    <x v="0"/>
    <s v="JONNY ALEXANDER TORRES ROBLES_x000a_ANGELICA MARIA JENNIFER DEMETRIO ROMERO_x000a_DEICY CAROLINA GALINDO MUÑOZ_x000a_LUIS FERNANDO MOLINA GARCÍA_x000a_JOHAN SEBASTIAN ALTUZARRA HERNÁNDEZ _x000a_HECTOR JAVIER AVELLANEDA PORTILLA"/>
    <s v="24526_x000a_24587_x000a_24588_x000a_24593_x000a_24594_x000a_24595"/>
    <x v="9"/>
    <x v="0"/>
    <x v="0"/>
    <n v="291"/>
    <n v="190864.80000001192"/>
    <m/>
  </r>
  <r>
    <x v="5"/>
    <n v="56"/>
    <x v="4"/>
    <x v="5"/>
    <x v="0"/>
    <x v="0"/>
    <x v="0"/>
    <x v="6"/>
    <s v="Cartografía"/>
    <n v="81151600"/>
    <s v="Prestación de servicios para realizar procesos de generalización de información cartográfica para los diferentes fines."/>
    <x v="3"/>
    <x v="3"/>
    <n v="8"/>
    <x v="0"/>
    <x v="0"/>
    <x v="1"/>
    <n v="21371864"/>
    <n v="21371864"/>
    <x v="0"/>
    <x v="0"/>
    <x v="0"/>
    <x v="0"/>
    <x v="4"/>
    <s v="Subdirección de Geografía y Cartografía "/>
    <x v="5"/>
    <s v="Subdirector de Geografía y Cartografía "/>
    <x v="5"/>
    <x v="7"/>
    <s v="Generar insumos y/o productos cartográficos"/>
    <s v="Cartografía escalas Medianas generada (1:10,000, 1:25,000)"/>
    <n v="399"/>
    <d v="2021-02-25T00:00:00"/>
    <n v="2671483"/>
    <n v="21371864"/>
    <n v="21371864"/>
    <x v="0"/>
    <s v="LUZ KELLY GARCÍA CONDE"/>
    <n v="24538"/>
    <x v="0"/>
    <x v="0"/>
    <x v="0"/>
    <n v="240"/>
    <n v="0"/>
    <m/>
  </r>
  <r>
    <x v="5"/>
    <n v="35"/>
    <x v="4"/>
    <x v="5"/>
    <x v="3"/>
    <x v="3"/>
    <x v="0"/>
    <x v="5"/>
    <s v="Cartografía"/>
    <n v="81151600"/>
    <s v="Prestación de servicios para apoyar la generación de ortoimágenes a diferentes escalas, de conformidad con las especificaciones técnicas y rendimientos establecidos."/>
    <x v="3"/>
    <x v="3"/>
    <n v="10"/>
    <x v="0"/>
    <x v="0"/>
    <x v="1"/>
    <n v="80144490"/>
    <n v="80144490"/>
    <x v="0"/>
    <x v="0"/>
    <x v="3"/>
    <x v="0"/>
    <x v="4"/>
    <s v="Subdirección de Geografía y Cartografía "/>
    <x v="5"/>
    <s v="Subdirector de Geografía y Cartografía "/>
    <x v="5"/>
    <x v="7"/>
    <s v="Generar insumos y/o productos cartográficos"/>
    <s v="Cartografía escalas Medianas generada (1:10,000, 1:25,000)"/>
    <n v="300"/>
    <d v="2021-02-12T00:00:00"/>
    <n v="2671483"/>
    <n v="80144490"/>
    <n v="80144490"/>
    <x v="0"/>
    <s v="ÁNGELA MELISA CALLEJAS GARCÉS_x000a_MIKE ALEJANDRO LAVADO BARÓN _x000a_JOHN ALEJANDRO SEGURA TRIANA"/>
    <s v="24471_x000a_24474_x000a_24475_x000a_"/>
    <x v="3"/>
    <x v="0"/>
    <x v="2"/>
    <m/>
    <n v="0"/>
    <m/>
  </r>
  <r>
    <x v="5"/>
    <m/>
    <x v="4"/>
    <x v="5"/>
    <x v="0"/>
    <x v="5"/>
    <x v="1"/>
    <x v="4"/>
    <s v="Servicios de formación profesional en ingeniería"/>
    <n v="86101610"/>
    <s v="Prestación de servicios como copiloto de la aeronave hk 1771-g y la gestión de apoyo en el seguimiento y continuidad de los procesos y procedimientos de operaciones aéreas de los equipos tripulados y no tripulados del igac"/>
    <x v="5"/>
    <x v="5"/>
    <n v="225"/>
    <x v="1"/>
    <x v="0"/>
    <x v="1"/>
    <n v="65600000"/>
    <n v="656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71"/>
    <x v="4"/>
    <x v="5"/>
    <x v="0"/>
    <x v="0"/>
    <x v="0"/>
    <x v="4"/>
    <s v="Servicios de mantenimiento y reparación de instalación de máquinas"/>
    <n v="72151800"/>
    <s v="Realizar el mantenimiento de los escáneres fotogramétricos del IGAC."/>
    <x v="1"/>
    <x v="1"/>
    <n v="10"/>
    <x v="0"/>
    <x v="0"/>
    <x v="1"/>
    <n v="218640604"/>
    <n v="218640604"/>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09"/>
    <d v="2021-03-25T00:00:00"/>
    <n v="218640604"/>
    <n v="218640604"/>
    <n v="218640604"/>
    <x v="0"/>
    <s v="GTBIBERICA"/>
    <n v="24642"/>
    <x v="5"/>
    <x v="1"/>
    <x v="2"/>
    <m/>
    <n v="0"/>
    <m/>
  </r>
  <r>
    <x v="5"/>
    <m/>
    <x v="4"/>
    <x v="5"/>
    <x v="0"/>
    <x v="5"/>
    <x v="1"/>
    <x v="4"/>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5"/>
    <x v="5"/>
    <n v="7"/>
    <x v="0"/>
    <x v="0"/>
    <x v="1"/>
    <n v="780000000"/>
    <n v="780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60"/>
    <x v="4"/>
    <x v="5"/>
    <x v="5"/>
    <x v="6"/>
    <x v="0"/>
    <x v="4"/>
    <s v="Cartografía"/>
    <n v="81151600"/>
    <s v="Prestacion de servicios para estructurar, integrar y validar la cartografía para los estudios y/o investigaciones geográficas asignadas"/>
    <x v="1"/>
    <x v="1"/>
    <n v="285"/>
    <x v="1"/>
    <x v="0"/>
    <x v="1"/>
    <n v="138328968"/>
    <n v="138328968"/>
    <x v="0"/>
    <x v="0"/>
    <x v="5"/>
    <x v="0"/>
    <x v="4"/>
    <s v="Subdirección de Geografía y Cartografía "/>
    <x v="3"/>
    <s v="Subdirector de Geografía y Cartografía "/>
    <x v="5"/>
    <x v="7"/>
    <s v="Generar insumos y/o productos cartográficos"/>
    <s v="Cartografía escalas Medianas generada (1:10,000, 1:25,000)"/>
    <n v="419"/>
    <d v="2021-03-08T00:00:00"/>
    <n v="3640236"/>
    <n v="138328968"/>
    <n v="138328968"/>
    <x v="0"/>
    <s v="DANIEL STEVEN MOLINA MONTAÑEZ_x000a_DAVID ALEJANDRO ORTEGA GONZÁLEZ_x000a_KAREN TATIANA DUARTE JIMENEZ _x000a_LADY CATTERINE MORENO RAMÍREZ "/>
    <s v="24564_x000a_24565_x000a_24566_x000a_24567"/>
    <x v="6"/>
    <x v="0"/>
    <x v="0"/>
    <n v="285"/>
    <n v="0"/>
    <m/>
  </r>
  <r>
    <x v="5"/>
    <m/>
    <x v="4"/>
    <x v="5"/>
    <x v="0"/>
    <x v="5"/>
    <x v="1"/>
    <x v="4"/>
    <s v="Servicios de formación profesional en ingeniería"/>
    <n v="86101610"/>
    <s v="Prestación de servicios como piloto al mando de la aeronave hk 1771-g y la gestión de seguimiento, control y continuidad de los procesos y procedimientos de operaciones aéreas de los equipos tripulados y no tripulados del igac"/>
    <x v="5"/>
    <x v="5"/>
    <n v="255"/>
    <x v="0"/>
    <x v="0"/>
    <x v="1"/>
    <n v="104000000"/>
    <n v="104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58"/>
    <x v="4"/>
    <x v="5"/>
    <x v="7"/>
    <x v="4"/>
    <x v="2"/>
    <x v="2"/>
    <s v="Cartografía"/>
    <n v="81151600"/>
    <s v="Prestación de servicios para elaborar mapas y demás insumos a diferentes escalas, de conformidad con las especificaciones técnicas y rendimientos establecidos"/>
    <x v="1"/>
    <x v="1"/>
    <n v="10"/>
    <x v="0"/>
    <x v="0"/>
    <x v="1"/>
    <n v="388763100"/>
    <n v="388763100"/>
    <x v="0"/>
    <x v="0"/>
    <x v="8"/>
    <x v="0"/>
    <x v="4"/>
    <s v="Subdirección de Geografía y Cartografía "/>
    <x v="5"/>
    <s v="Subdirector de Geografía y Cartografía "/>
    <x v="5"/>
    <x v="7"/>
    <s v="Generar insumos y/o productos cartográficos"/>
    <s v="Cartografía escalas Medianas generada (1:10,000, 1:25,000)"/>
    <n v="437"/>
    <d v="2021-03-05T00:00:00"/>
    <n v="3640236"/>
    <n v="351889480"/>
    <n v="351889480"/>
    <x v="0"/>
    <s v=" MARY HEILYN CONTRERAS MARTÍNEZ_x000a_EDGAR FELIPE MUÑOZ IDROBO_x000a_ALISSON VIVIANA BARRETO NIETO _x000a_LUIS ADRIÁN RIVERA GALVIS_x000a_MARIA  CAMILA  DIAZ OROZCO_x000a_DANIEL  AVENDAÑO  MENDEZ_x000a__x000a_NATALIA  FORERO  PATIÑO"/>
    <s v="24572_x000a_24573_x000a_24574_x000a_24575_x000a_24669_x000a__x000a_24671_x000a_24672"/>
    <x v="8"/>
    <x v="3"/>
    <x v="0"/>
    <n v="290"/>
    <n v="0"/>
    <m/>
  </r>
  <r>
    <x v="5"/>
    <m/>
    <x v="4"/>
    <x v="5"/>
    <x v="0"/>
    <x v="5"/>
    <x v="1"/>
    <x v="4"/>
    <s v="Cartografía"/>
    <n v="81151601"/>
    <s v="Adquisición de estaciones de funcionamiento continua, con sus respectivos accesorios, sistemas de comunicación y de alimentación, para el fortalecimiento de la Red Geodésica Nacional. "/>
    <x v="4"/>
    <x v="4"/>
    <n v="60"/>
    <x v="1"/>
    <x v="2"/>
    <x v="1"/>
    <n v="333940126.96799999"/>
    <n v="333940126.96799999"/>
    <x v="0"/>
    <x v="0"/>
    <x v="0"/>
    <x v="0"/>
    <x v="4"/>
    <s v="Subdirección de Geografía y Cartografía "/>
    <x v="3"/>
    <s v="Subdirector de Geografía y Cartografía "/>
    <x v="5"/>
    <x v="8"/>
    <s v="Densificar el marco de referencia terrestre"/>
    <s v="Datos Rinex de las estaciones permanentes generados"/>
    <m/>
    <m/>
    <m/>
    <m/>
    <n v="0"/>
    <x v="0"/>
    <m/>
    <m/>
    <x v="5"/>
    <x v="1"/>
    <x v="2"/>
    <m/>
    <n v="0"/>
    <n v="0"/>
  </r>
  <r>
    <x v="5"/>
    <m/>
    <x v="4"/>
    <x v="5"/>
    <x v="0"/>
    <x v="9"/>
    <x v="1"/>
    <x v="7"/>
    <s v="Cartografía"/>
    <n v="81151600"/>
    <s v="Realizar el  mantenimiento, patronamiento y verificación de equipos geodésicos para el fortalecimiento de la red activa, red magna eco y red de nivelación nacional."/>
    <x v="7"/>
    <x v="7"/>
    <n v="5"/>
    <x v="0"/>
    <x v="6"/>
    <x v="1"/>
    <n v="57121940"/>
    <n v="57121940"/>
    <x v="0"/>
    <x v="0"/>
    <x v="0"/>
    <x v="0"/>
    <x v="4"/>
    <s v="Subdirección de Geografía y Cartografía "/>
    <x v="5"/>
    <s v="Subdirector de Geografía y Cartografía "/>
    <x v="5"/>
    <x v="8"/>
    <s v="Densificar el marco de referencia terrestre"/>
    <s v="Puntos Geodésicos Materializados"/>
    <m/>
    <m/>
    <m/>
    <m/>
    <n v="0"/>
    <x v="0"/>
    <m/>
    <m/>
    <x v="5"/>
    <x v="1"/>
    <x v="2"/>
    <m/>
    <n v="0"/>
    <m/>
  </r>
  <r>
    <x v="5"/>
    <m/>
    <x v="4"/>
    <x v="5"/>
    <x v="0"/>
    <x v="9"/>
    <x v="1"/>
    <x v="7"/>
    <s v="Cartografía"/>
    <n v="81151600"/>
    <s v="Realizar el mantenimiento, patronamiento y verificación de equipos geodésicos hiper sr -hiper v y estación total os 101, incluido los respuestos,  para dar cumplimiento a las labores de fotocontrol y rastreo de coordenadas."/>
    <x v="5"/>
    <x v="5"/>
    <n v="8"/>
    <x v="0"/>
    <x v="6"/>
    <x v="1"/>
    <n v="75000000"/>
    <n v="75000000"/>
    <x v="0"/>
    <x v="0"/>
    <x v="0"/>
    <x v="0"/>
    <x v="4"/>
    <s v="Subdirección de Geografía y Cartografía "/>
    <x v="5"/>
    <s v="Subdirector de Geografía y Cartografía "/>
    <x v="5"/>
    <x v="8"/>
    <s v="Densificar el marco de referencia terrestre"/>
    <s v="Puntos Geodésicos Materializados"/>
    <m/>
    <m/>
    <m/>
    <m/>
    <n v="0"/>
    <x v="0"/>
    <m/>
    <m/>
    <x v="5"/>
    <x v="1"/>
    <x v="2"/>
    <m/>
    <n v="0"/>
    <m/>
  </r>
  <r>
    <x v="7"/>
    <n v="1"/>
    <x v="4"/>
    <x v="5"/>
    <x v="0"/>
    <x v="0"/>
    <x v="0"/>
    <x v="7"/>
    <s v="Cartografía"/>
    <n v="81151600"/>
    <s v="Capturar y/o adquirir imágenes para la producción cartográfica de proyectos específicos del IGAC"/>
    <x v="4"/>
    <x v="4"/>
    <n v="8"/>
    <x v="0"/>
    <x v="0"/>
    <x v="1"/>
    <n v="536446618"/>
    <n v="536446618"/>
    <x v="0"/>
    <x v="0"/>
    <x v="0"/>
    <x v="0"/>
    <x v="4"/>
    <s v="Subdirección de Geografía y Cartografía "/>
    <x v="3"/>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d v="2021-04-14T00:00:00"/>
    <n v="495677770.72000003"/>
    <n v="495677770.72000003"/>
    <n v="495677770.72000003"/>
    <x v="0"/>
    <s v="PROCALCULO"/>
    <m/>
    <x v="0"/>
    <x v="0"/>
    <x v="0"/>
    <n v="10"/>
    <n v="40768847.279999971"/>
    <m/>
  </r>
  <r>
    <x v="1"/>
    <n v="55"/>
    <x v="1"/>
    <x v="1"/>
    <x v="2"/>
    <x v="2"/>
    <x v="0"/>
    <x v="10"/>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4"/>
    <x v="4"/>
    <n v="270"/>
    <x v="1"/>
    <x v="0"/>
    <x v="1"/>
    <n v="339762465"/>
    <n v="339762465"/>
    <x v="0"/>
    <x v="0"/>
    <x v="2"/>
    <x v="0"/>
    <x v="1"/>
    <s v="Subdirección de Catastro"/>
    <x v="5"/>
    <s v="Subdirectora de Catastro"/>
    <x v="1"/>
    <x v="2"/>
    <s v="Ejecutar procesos de actualización catastral a nivel nacional"/>
    <s v="Predios actualizados catastralmente"/>
    <n v="519"/>
    <d v="2021-04-09T00:00:00"/>
    <n v="7550277"/>
    <n v="339762465"/>
    <n v="339762465"/>
    <x v="0"/>
    <s v="JUAN SEBASTIAN VELASCO SUAREZ_x000a_DARIO FERNANDO NARVAEZ DORADO_x000a_MARCELA DEL CARMEN MATERA VEGA_x000a_SONIA MARCELA TRONCOSO GUATAQUI_x000a_ADRIANA KATHERINE PEÑA PEREIRA_x000a_"/>
    <s v="24656_x000a_24663_x000a_24664_x000a_24666_x000a_24667"/>
    <x v="2"/>
    <x v="0"/>
    <x v="2"/>
    <m/>
    <n v="0"/>
    <m/>
  </r>
  <r>
    <x v="4"/>
    <n v="46"/>
    <x v="3"/>
    <x v="6"/>
    <x v="0"/>
    <x v="0"/>
    <x v="0"/>
    <x v="0"/>
    <s v="Servicios de soporte técnico o de mesa de ayuda"/>
    <n v="81111811"/>
    <s v="Prestación de servicios de apoyo para ejecutar actividades de soporte, mantenimiento y monitoreo a la infraestructura tecnológica donde se alojan los servicios web e interoperabilidad de la entidad"/>
    <x v="3"/>
    <x v="3"/>
    <n v="9"/>
    <x v="0"/>
    <x v="0"/>
    <x v="1"/>
    <n v="24043349"/>
    <n v="24043349"/>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6"/>
    <d v="2021-02-11T00:00:00"/>
    <n v="2671483"/>
    <n v="24043347"/>
    <n v="24043347"/>
    <x v="0"/>
    <s v="MIGUEL ANGEL TORRES ROMERO"/>
    <n v="24448"/>
    <x v="0"/>
    <x v="0"/>
    <x v="0"/>
    <n v="270"/>
    <n v="2"/>
    <m/>
  </r>
  <r>
    <x v="4"/>
    <n v="59"/>
    <x v="3"/>
    <x v="6"/>
    <x v="0"/>
    <x v="0"/>
    <x v="0"/>
    <x v="0"/>
    <s v="Servicios de implementación de aplicaciones"/>
    <n v="81111508"/>
    <s v="Prestación de servicios  para realizar actividades de administración, soporte y monitoreo de las plataformas basadas en software libre adoptadas por la entidad."/>
    <x v="3"/>
    <x v="3"/>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330"/>
    <d v="2021-02-17T00:00:00"/>
    <n v="2671483"/>
    <n v="24043347"/>
    <n v="24043347"/>
    <x v="0"/>
    <s v="JULIAN DAVID TETE MILES"/>
    <n v="24490"/>
    <x v="0"/>
    <x v="0"/>
    <x v="0"/>
    <n v="270"/>
    <n v="2"/>
    <m/>
  </r>
  <r>
    <x v="4"/>
    <n v="88"/>
    <x v="3"/>
    <x v="6"/>
    <x v="0"/>
    <x v="0"/>
    <x v="0"/>
    <x v="1"/>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484"/>
    <d v="2021-03-17T00:00:00"/>
    <n v="2671483"/>
    <n v="24043347"/>
    <n v="24043347"/>
    <x v="0"/>
    <s v="JOSE GREGORIO MATEUS MALAGON"/>
    <n v="24618"/>
    <x v="0"/>
    <x v="0"/>
    <x v="0"/>
    <n v="270"/>
    <n v="2"/>
    <m/>
  </r>
  <r>
    <x v="4"/>
    <n v="66"/>
    <x v="3"/>
    <x v="6"/>
    <x v="0"/>
    <x v="0"/>
    <x v="0"/>
    <x v="0"/>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m/>
    <d v="2021-02-22T00:00:00"/>
    <n v="7550277"/>
    <n v="67952493"/>
    <n v="67952493"/>
    <x v="0"/>
    <s v="VIRGILIO SANTANDER SOCARRAS"/>
    <m/>
    <x v="0"/>
    <x v="0"/>
    <x v="0"/>
    <n v="270"/>
    <n v="0"/>
    <m/>
  </r>
  <r>
    <x v="4"/>
    <n v="75"/>
    <x v="3"/>
    <x v="6"/>
    <x v="0"/>
    <x v="0"/>
    <x v="0"/>
    <x v="4"/>
    <s v="Servicios de implementación de aplicaciones"/>
    <n v="81111508"/>
    <s v="Prestación de servicios profesionales para realizar actividades de soporte técnico de segundo nivel en la mesa de servicio del Sistema Nacional de Catastro."/>
    <x v="1"/>
    <x v="1"/>
    <n v="5"/>
    <x v="0"/>
    <x v="0"/>
    <x v="1"/>
    <n v="24882120"/>
    <n v="24882120"/>
    <x v="0"/>
    <x v="0"/>
    <x v="0"/>
    <x v="0"/>
    <x v="1"/>
    <s v="Oficina de Informática y Telecomunicaciones"/>
    <x v="3"/>
    <s v="José Luis Ariza Vargas (Jefe OIT)"/>
    <x v="1"/>
    <x v="2"/>
    <s v="Ejecutar procesos de actualización catastral a nivel nacional"/>
    <s v="Predios actualizados catastralmente"/>
    <n v="431"/>
    <d v="2021-03-08T00:00:00"/>
    <n v="4976424"/>
    <n v="24882120"/>
    <n v="24882120"/>
    <x v="0"/>
    <s v="MARCELA PATRICIA HERRAN ALVAREZ"/>
    <n v="24561"/>
    <x v="0"/>
    <x v="0"/>
    <x v="0"/>
    <n v="150"/>
    <n v="0"/>
    <m/>
  </r>
  <r>
    <x v="4"/>
    <n v="60"/>
    <x v="3"/>
    <x v="6"/>
    <x v="0"/>
    <x v="0"/>
    <x v="0"/>
    <x v="0"/>
    <s v="Servicios de implementación de aplicaciones"/>
    <n v="81111508"/>
    <s v="Prestación de servicios profesionales para realizar el mantenimiento de la red regulada y el cableado estructurado de la entidad a nivel nacional."/>
    <x v="3"/>
    <x v="3"/>
    <n v="9"/>
    <x v="0"/>
    <x v="0"/>
    <x v="1"/>
    <n v="32762127"/>
    <n v="32762127"/>
    <x v="0"/>
    <x v="0"/>
    <x v="0"/>
    <x v="0"/>
    <x v="3"/>
    <s v="Informática y Telecomunicaciones"/>
    <x v="3"/>
    <s v="Jefe Oficina de Informática y Telecomunicaciones"/>
    <x v="3"/>
    <x v="13"/>
    <s v="Implementar y soportar plataforma de TI"/>
    <s v="Índice de capacidad en la prestación de servicios de tecnología."/>
    <n v="334"/>
    <d v="2021-02-17T00:00:00"/>
    <n v="3640236"/>
    <n v="32762124"/>
    <n v="32762124"/>
    <x v="0"/>
    <s v="RUBEN DARIO MARTINEZ MELLIZO"/>
    <n v="24493"/>
    <x v="0"/>
    <x v="0"/>
    <x v="0"/>
    <n v="270"/>
    <n v="3"/>
    <m/>
  </r>
  <r>
    <x v="4"/>
    <n v="74"/>
    <x v="3"/>
    <x v="6"/>
    <x v="0"/>
    <x v="0"/>
    <x v="0"/>
    <x v="4"/>
    <s v="Servicios de implementación de aplicaciones"/>
    <n v="81111508"/>
    <s v="Prestación de servicios de apoyo para ejecutar actividades de soporte técnico de primer nivel en la mesa de servicio del Sistema Nacional de Catastro."/>
    <x v="1"/>
    <x v="1"/>
    <n v="5"/>
    <x v="0"/>
    <x v="0"/>
    <x v="1"/>
    <n v="13357415"/>
    <n v="13357415"/>
    <x v="0"/>
    <x v="0"/>
    <x v="0"/>
    <x v="0"/>
    <x v="1"/>
    <s v="Oficina de Informática y Telecomunicaciones"/>
    <x v="3"/>
    <s v="José Luis Ariza Vargas (Jefe OIT)"/>
    <x v="1"/>
    <x v="2"/>
    <s v="Ejecutar procesos de actualización catastral a nivel nacional"/>
    <s v="Predios actualizados catastralmente"/>
    <n v="429"/>
    <d v="2021-03-08T00:00:00"/>
    <n v="2671483"/>
    <n v="13357415"/>
    <n v="13357415"/>
    <x v="0"/>
    <s v="LEIDY PAOLA ABRIL CANTOR"/>
    <n v="24559"/>
    <x v="0"/>
    <x v="0"/>
    <x v="2"/>
    <n v="150"/>
    <n v="0"/>
    <m/>
  </r>
  <r>
    <x v="4"/>
    <n v="73"/>
    <x v="3"/>
    <x v="6"/>
    <x v="0"/>
    <x v="0"/>
    <x v="0"/>
    <x v="4"/>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31"/>
    <d v="2021-03-08T00:00:00"/>
    <n v="2941780"/>
    <n v="26476020"/>
    <n v="26476020"/>
    <x v="0"/>
    <s v="KATHERINE ANDREA CEPEDA ZUÑIGA"/>
    <n v="24561"/>
    <x v="0"/>
    <x v="0"/>
    <x v="0"/>
    <n v="270"/>
    <n v="0"/>
    <m/>
  </r>
  <r>
    <x v="4"/>
    <n v="63"/>
    <x v="3"/>
    <x v="6"/>
    <x v="0"/>
    <x v="0"/>
    <x v="0"/>
    <x v="0"/>
    <s v="Servicios de implementación de aplicaciones"/>
    <n v="81111508"/>
    <s v="Prestación de servicios profesionales para realizar la gestión de la seguridad informática y Perimetral de los sistemas de la entidad."/>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327"/>
    <d v="2021-02-19T00:00:00"/>
    <n v="7550277"/>
    <n v="67952493"/>
    <n v="67952493"/>
    <x v="0"/>
    <s v="JORGE SANDOVAL GONZALEZ"/>
    <n v="24488"/>
    <x v="0"/>
    <x v="0"/>
    <x v="0"/>
    <n v="270"/>
    <n v="0"/>
    <m/>
  </r>
  <r>
    <x v="4"/>
    <n v="53"/>
    <x v="3"/>
    <x v="6"/>
    <x v="0"/>
    <x v="0"/>
    <x v="0"/>
    <x v="0"/>
    <s v="Servicios de implementación de aplicaciones"/>
    <n v="81111508"/>
    <s v="Prestación de Servicios Profesionales para realizar actividades de operación, soporte, mantenimiento y monitoreo a las plataformas tecnológicas."/>
    <x v="3"/>
    <x v="3"/>
    <n v="9"/>
    <x v="0"/>
    <x v="0"/>
    <x v="1"/>
    <n v="38371701"/>
    <n v="38371701"/>
    <x v="0"/>
    <x v="0"/>
    <x v="0"/>
    <x v="0"/>
    <x v="3"/>
    <s v="Informática y Telecomunicaciones"/>
    <x v="3"/>
    <s v="Jefe Oficina de Informática y Telecomunicaciones"/>
    <x v="3"/>
    <x v="13"/>
    <s v="Implementar y soportar plataforma de TI"/>
    <s v="Índice de capacidad en la prestación de servicios de tecnología."/>
    <n v="277"/>
    <d v="2021-02-11T00:00:00"/>
    <n v="4263522"/>
    <n v="38371698"/>
    <n v="38371698"/>
    <x v="0"/>
    <s v="JUAN CARLOS BEJARANO BAYONA"/>
    <n v="24442"/>
    <x v="0"/>
    <x v="0"/>
    <x v="0"/>
    <n v="270"/>
    <n v="3"/>
    <m/>
  </r>
  <r>
    <x v="4"/>
    <n v="42"/>
    <x v="3"/>
    <x v="6"/>
    <x v="0"/>
    <x v="0"/>
    <x v="0"/>
    <x v="0"/>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83053047"/>
    <n v="83053047"/>
    <x v="0"/>
    <s v="JENIFER PAOLA ESPINDOLA"/>
    <n v="24466"/>
    <x v="0"/>
    <x v="0"/>
    <x v="0"/>
    <n v="330"/>
    <n v="0"/>
    <m/>
  </r>
  <r>
    <x v="4"/>
    <n v="36"/>
    <x v="3"/>
    <x v="6"/>
    <x v="0"/>
    <x v="0"/>
    <x v="0"/>
    <x v="0"/>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57"/>
    <d v="2021-01-26T00:00:00"/>
    <n v="7550277"/>
    <n v="67952493"/>
    <n v="67952493"/>
    <x v="0"/>
    <s v="JAIME ENRIQUE CARDENAS"/>
    <n v="24346"/>
    <x v="0"/>
    <x v="0"/>
    <x v="0"/>
    <n v="270"/>
    <n v="0"/>
    <m/>
  </r>
  <r>
    <x v="4"/>
    <n v="41"/>
    <x v="3"/>
    <x v="6"/>
    <x v="0"/>
    <x v="0"/>
    <x v="0"/>
    <x v="0"/>
    <s v="Servicios de implementación de aplicaciones"/>
    <n v="81111508"/>
    <s v="Prestación de servicios profesionales para implementar, mantener, proponer y aplicar mejoras al sistema de gestión de seguridad de la información del igac"/>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262"/>
    <d v="2021-02-11T00:00:00"/>
    <n v="7550277"/>
    <n v="67952493"/>
    <n v="67952493"/>
    <x v="0"/>
    <s v="ISIS JOHANNA GOMEZ PERALTA"/>
    <n v="24483"/>
    <x v="0"/>
    <x v="0"/>
    <x v="0"/>
    <n v="270"/>
    <n v="0"/>
    <m/>
  </r>
  <r>
    <x v="4"/>
    <n v="34"/>
    <x v="3"/>
    <x v="6"/>
    <x v="0"/>
    <x v="0"/>
    <x v="0"/>
    <x v="0"/>
    <s v="Servicios de implementación de aplicaciones"/>
    <n v="81111508"/>
    <s v="Prestación de servicios profesionales para desarrollar actividades referentes a la gestión y aseguramiento del cumplimiento de la estrategia de gobierno digital."/>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65"/>
    <d v="2021-01-26T00:00:00"/>
    <n v="7550277"/>
    <n v="67952493"/>
    <n v="67952493"/>
    <x v="0"/>
    <s v="GUILLERMO ANTONIO GOMEZ BOLAÑOZ"/>
    <n v="24352"/>
    <x v="0"/>
    <x v="0"/>
    <x v="0"/>
    <n v="270"/>
    <n v="0"/>
    <m/>
  </r>
  <r>
    <x v="4"/>
    <n v="70"/>
    <x v="3"/>
    <x v="6"/>
    <x v="0"/>
    <x v="0"/>
    <x v="0"/>
    <x v="0"/>
    <s v="Servicios de implementación de aplicaciones"/>
    <n v="81111508"/>
    <s v="Prestación de servicios profesionales para llevar a cabo la administración y monitoreo de servicios de ti y plataformas basadas en software libre adoptadas por la entidad."/>
    <x v="3"/>
    <x v="3"/>
    <n v="9"/>
    <x v="0"/>
    <x v="0"/>
    <x v="1"/>
    <n v="26476020"/>
    <n v="26476020"/>
    <x v="0"/>
    <x v="0"/>
    <x v="0"/>
    <x v="0"/>
    <x v="3"/>
    <s v="Informática y Telecomunicaciones"/>
    <x v="3"/>
    <s v="Jefe Oficina de Informática y Telecomunicaciones"/>
    <x v="3"/>
    <x v="13"/>
    <s v="Implementar y soportar plataforma de TI"/>
    <s v="Índice de capacidad en la prestación de servicios de tecnología."/>
    <n v="408"/>
    <d v="2021-02-25T00:00:00"/>
    <n v="2941780"/>
    <n v="26476020"/>
    <n v="26476020"/>
    <x v="0"/>
    <s v="FERNANDO DAVID VILLANUEVA"/>
    <n v="24549"/>
    <x v="0"/>
    <x v="0"/>
    <x v="0"/>
    <n v="270"/>
    <n v="0"/>
    <m/>
  </r>
  <r>
    <x v="4"/>
    <n v="56"/>
    <x v="3"/>
    <x v="6"/>
    <x v="0"/>
    <x v="0"/>
    <x v="0"/>
    <x v="0"/>
    <s v="Servicios de implementación de aplicaciones"/>
    <n v="81111508"/>
    <s v="Prestación de servicios profesionales para  el soporte, mantenimiento, análisis, diseño  y desarrollo de los componentes web  para la operación del sistema catastral."/>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343"/>
    <d v="2021-02-15T00:00:00"/>
    <n v="7550277"/>
    <n v="67952493"/>
    <n v="67952493"/>
    <x v="0"/>
    <s v="FELIPE ANDRES CADENA MOLANO"/>
    <n v="24498"/>
    <x v="0"/>
    <x v="0"/>
    <x v="0"/>
    <n v="270"/>
    <n v="0"/>
    <m/>
  </r>
  <r>
    <x v="4"/>
    <n v="44"/>
    <x v="3"/>
    <x v="6"/>
    <x v="0"/>
    <x v="0"/>
    <x v="0"/>
    <x v="0"/>
    <s v="Servicios de implementación de aplicaciones"/>
    <n v="81111508"/>
    <s v="Prestación de servicios profesionales para diseñar, construir y mantener  nuevas funcionalidades   en PL/SQL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83053047"/>
    <n v="83053047"/>
    <x v="0"/>
    <s v="DAVID ANDRES MURCIA CASTRO"/>
    <n v="24463"/>
    <x v="0"/>
    <x v="0"/>
    <x v="0"/>
    <n v="270"/>
    <n v="0"/>
    <m/>
  </r>
  <r>
    <x v="4"/>
    <n v="49"/>
    <x v="3"/>
    <x v="6"/>
    <x v="0"/>
    <x v="0"/>
    <x v="0"/>
    <x v="0"/>
    <s v="Servicios de soporte técnico o de mesa de ayuda"/>
    <n v="81111811"/>
    <s v="Prestación de servicios para realizar actividades de operación, soporte de solicitudes, incidentes,  requerimientos  y pruebas técnicas según los niveles de servicio establecidos."/>
    <x v="3"/>
    <x v="3"/>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4"/>
    <d v="2021-02-11T00:00:00"/>
    <n v="2941780"/>
    <n v="26476020"/>
    <n v="26476020"/>
    <x v="0"/>
    <s v="DARWIN JAVID GONZAÑEZ ORTEGA"/>
    <n v="24440"/>
    <x v="0"/>
    <x v="0"/>
    <x v="0"/>
    <n v="270"/>
    <n v="0"/>
    <m/>
  </r>
  <r>
    <x v="4"/>
    <n v="64"/>
    <x v="3"/>
    <x v="6"/>
    <x v="0"/>
    <x v="0"/>
    <x v="0"/>
    <x v="0"/>
    <s v="Servicios de implementación de aplicaciones"/>
    <n v="81111508"/>
    <s v="Prestación de servicios profesionales para soportar, mantener, analizar, diseñar, desarrollar e integrar componentes de software en el marco de la implementación de la política de catastro multipropósito."/>
    <x v="3"/>
    <x v="3"/>
    <n v="9"/>
    <x v="0"/>
    <x v="0"/>
    <x v="1"/>
    <n v="44787820"/>
    <n v="44787820"/>
    <x v="0"/>
    <x v="0"/>
    <x v="0"/>
    <x v="0"/>
    <x v="3"/>
    <s v="Informática y Telecomunicaciones"/>
    <x v="3"/>
    <s v="Jefe Oficina de Informática y Telecomunicaciones"/>
    <x v="3"/>
    <x v="13"/>
    <s v="Implementar y soportar plataforma de TI"/>
    <s v="Índice de capacidad en la prestación de servicios de tecnología."/>
    <n v="339"/>
    <d v="2021-02-19T00:00:00"/>
    <n v="4976424"/>
    <n v="44787816"/>
    <n v="44787816"/>
    <x v="0"/>
    <s v="DIEGO FERNANDO CAICEDO"/>
    <n v="24497"/>
    <x v="0"/>
    <x v="0"/>
    <x v="0"/>
    <n v="270"/>
    <n v="4"/>
    <m/>
  </r>
  <r>
    <x v="4"/>
    <n v="68"/>
    <x v="3"/>
    <x v="6"/>
    <x v="0"/>
    <x v="0"/>
    <x v="0"/>
    <x v="2"/>
    <s v="Servicios de implementación de aplicaciones"/>
    <n v="81111508"/>
    <s v="Prestación de servicios profesionales para el soporte, mantenimiento, análisis, diseño y desarrollo de los componentes de software en plataforma Oracle de los sistemas de la Institución."/>
    <x v="3"/>
    <x v="3"/>
    <n v="9"/>
    <x v="0"/>
    <x v="0"/>
    <x v="1"/>
    <n v="60151086"/>
    <n v="60151086"/>
    <x v="0"/>
    <x v="0"/>
    <x v="0"/>
    <x v="0"/>
    <x v="5"/>
    <s v="Oficina de Informática y Telecomunicaciones"/>
    <x v="3"/>
    <s v="José Luis Ariza Vargas (Jefe OIT)"/>
    <x v="3"/>
    <x v="13"/>
    <s v="Implementar y mantener sistemas de información, portales y aplicaciones"/>
    <s v="Índice de capacidad en la prestación de servicios de tecnología."/>
    <n v="336"/>
    <d v="2021-02-22T00:00:00"/>
    <n v="6683454"/>
    <n v="60151086"/>
    <n v="60151086"/>
    <x v="0"/>
    <s v="CLAUDIA MILENA TOVAR"/>
    <n v="24505"/>
    <x v="0"/>
    <x v="0"/>
    <x v="0"/>
    <n v="270"/>
    <n v="0"/>
    <m/>
  </r>
  <r>
    <x v="4"/>
    <n v="52"/>
    <x v="3"/>
    <x v="6"/>
    <x v="0"/>
    <x v="0"/>
    <x v="0"/>
    <x v="0"/>
    <s v="Servicios de implementación de aplicaciones"/>
    <n v="81111508"/>
    <s v="Prestación de servicios profesionales  para realizar actividades de  operación, soporte  y desarrollo relacionados con la  gestión del Sistema Nacional de Catastro."/>
    <x v="3"/>
    <x v="3"/>
    <n v="11"/>
    <x v="0"/>
    <x v="0"/>
    <x v="1"/>
    <n v="46898746"/>
    <n v="46898746"/>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342"/>
    <n v="46896762"/>
    <n v="46896762"/>
    <x v="0"/>
    <s v="JONATHAN HORTS RODRIGUEZ QUIROGA"/>
    <n v="24439"/>
    <x v="0"/>
    <x v="0"/>
    <x v="0"/>
    <n v="330"/>
    <n v="1984"/>
    <m/>
  </r>
  <r>
    <x v="4"/>
    <n v="69"/>
    <x v="3"/>
    <x v="6"/>
    <x v="0"/>
    <x v="0"/>
    <x v="0"/>
    <x v="0"/>
    <s v="Servicios de implementación de aplicaciones"/>
    <n v="81111508"/>
    <s v="Prestación de servicios profesionales para gestionar, administrar y operar la infraestructura tecnológica de las plataformas Windows, virtualización y almacenamiento de la entidad."/>
    <x v="3"/>
    <x v="3"/>
    <n v="9"/>
    <x v="0"/>
    <x v="0"/>
    <x v="1"/>
    <n v="67952493"/>
    <n v="67952493"/>
    <x v="0"/>
    <x v="0"/>
    <x v="0"/>
    <x v="0"/>
    <x v="3"/>
    <s v="Informática y Telecomunicaciones"/>
    <x v="3"/>
    <s v="Jefe Oficina de Informática y Telecomunicaciones"/>
    <x v="3"/>
    <x v="13"/>
    <s v="Implementar y soportar plataforma de TI"/>
    <s v="Índice de capacidad en la prestación de servicios de tecnología."/>
    <n v="369"/>
    <d v="2021-03-30T00:00:00"/>
    <n v="7550277"/>
    <n v="67952493"/>
    <n v="67952493"/>
    <x v="0"/>
    <s v="JAMES YESID JARAMILLO"/>
    <n v="24640"/>
    <x v="0"/>
    <x v="0"/>
    <x v="0"/>
    <n v="270"/>
    <n v="0"/>
    <m/>
  </r>
  <r>
    <x v="4"/>
    <n v="76"/>
    <x v="3"/>
    <x v="6"/>
    <x v="0"/>
    <x v="0"/>
    <x v="0"/>
    <x v="4"/>
    <s v="Servicios de implementación de aplicaciones"/>
    <n v="81111508"/>
    <s v="Prestación de servicios profesionales para elaborar las historias de usuarios y prototipado de las funcionalidades requeridas por el instituto."/>
    <x v="1"/>
    <x v="1"/>
    <n v="9"/>
    <x v="0"/>
    <x v="0"/>
    <x v="1"/>
    <n v="51820137"/>
    <n v="51820137"/>
    <x v="0"/>
    <x v="0"/>
    <x v="0"/>
    <x v="0"/>
    <x v="5"/>
    <s v="Oficina de Informática y Telecomunicaciones"/>
    <x v="3"/>
    <s v="José Luis Ariza Vargas (Jefe OIT)"/>
    <x v="3"/>
    <x v="13"/>
    <s v="Implementar y mantener sistemas de información, portales y aplicaciones"/>
    <s v="Índice de capacidad en la prestación de servicios de tecnología."/>
    <n v="467"/>
    <d v="2021-03-15T00:00:00"/>
    <n v="5757793"/>
    <n v="51820137"/>
    <n v="51820137"/>
    <x v="0"/>
    <s v="JENNIFER PAOLA RODRIGUEZ RINCON"/>
    <n v="24605"/>
    <x v="0"/>
    <x v="0"/>
    <x v="0"/>
    <n v="270"/>
    <n v="0"/>
    <m/>
  </r>
  <r>
    <x v="4"/>
    <m/>
    <x v="3"/>
    <x v="6"/>
    <x v="0"/>
    <x v="9"/>
    <x v="1"/>
    <x v="3"/>
    <s v="Servicios de implementación de aplicaciones"/>
    <n v="81111508"/>
    <s v="Prestación de servicios profesionales para soportar, mantener, analizar, diseñar, desarrollar e integrar componentes de software para el instituto."/>
    <x v="5"/>
    <x v="5"/>
    <n v="8"/>
    <x v="0"/>
    <x v="0"/>
    <x v="1"/>
    <n v="39811392"/>
    <n v="39811392"/>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n v="92"/>
    <x v="3"/>
    <x v="6"/>
    <x v="0"/>
    <x v="0"/>
    <x v="0"/>
    <x v="3"/>
    <s v="Servicios de implementación de aplicaciones"/>
    <n v="81111508"/>
    <s v="Prestación de servicios profesionales para configurar, administrar, gestionar, monitorear y soportar las bases de datos de la entidad."/>
    <x v="4"/>
    <x v="4"/>
    <n v="255"/>
    <x v="1"/>
    <x v="0"/>
    <x v="1"/>
    <n v="74017796"/>
    <n v="74017796"/>
    <x v="0"/>
    <x v="0"/>
    <x v="0"/>
    <x v="0"/>
    <x v="5"/>
    <s v="Oficina de Informática y Telecomunicaciones"/>
    <x v="3"/>
    <s v="José Luis Ariza Vargas (Jefe OIT)"/>
    <x v="3"/>
    <x v="13"/>
    <s v="Establecer la estratégia y gobierno de TI"/>
    <s v="Índice de capacidad en la prestación de servicios de tecnología."/>
    <n v="531"/>
    <d v="2021-04-15T00:00:00"/>
    <n v="8707976"/>
    <n v="74017796"/>
    <n v="74017796"/>
    <x v="0"/>
    <s v="LUIS ALEXANDER DUARTE PAREJA"/>
    <n v="24675"/>
    <x v="0"/>
    <x v="0"/>
    <x v="0"/>
    <n v="255"/>
    <n v="0"/>
    <m/>
  </r>
  <r>
    <x v="4"/>
    <n v="67"/>
    <x v="3"/>
    <x v="6"/>
    <x v="0"/>
    <x v="0"/>
    <x v="0"/>
    <x v="0"/>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1"/>
    <n v="51820134"/>
    <n v="51820134"/>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d v="2021-02-22T00:00:00"/>
    <n v="5757793"/>
    <n v="51628210.566666663"/>
    <n v="51628210.566666663"/>
    <x v="0"/>
    <s v="LUIS FERNANADO ALEXANDER BARROS"/>
    <n v="24525"/>
    <x v="0"/>
    <x v="0"/>
    <x v="0"/>
    <n v="269"/>
    <n v="191923.43333333731"/>
    <m/>
  </r>
  <r>
    <x v="4"/>
    <n v="51"/>
    <x v="3"/>
    <x v="6"/>
    <x v="0"/>
    <x v="0"/>
    <x v="0"/>
    <x v="0"/>
    <s v="Servicios de implementación de aplicaciones"/>
    <n v="81111508"/>
    <s v="Prestación de servicios profesionales para desarrollar, administrar y dar soporte a los componentes de los portales web y micro sitios de la entidad."/>
    <x v="3"/>
    <x v="3"/>
    <n v="9"/>
    <x v="0"/>
    <x v="0"/>
    <x v="1"/>
    <n v="51820134"/>
    <n v="51820134"/>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5"/>
    <d v="2021-02-11T00:00:00"/>
    <n v="5757792"/>
    <n v="51820128"/>
    <n v="51820128"/>
    <x v="0"/>
    <s v="JOSE  LUIS SANABRIA CASIANO"/>
    <n v="24443"/>
    <x v="0"/>
    <x v="0"/>
    <x v="0"/>
    <n v="270"/>
    <n v="6"/>
    <m/>
  </r>
  <r>
    <x v="4"/>
    <n v="43"/>
    <x v="3"/>
    <x v="6"/>
    <x v="0"/>
    <x v="0"/>
    <x v="0"/>
    <x v="0"/>
    <s v="Servicios de implementación de aplicaciones"/>
    <n v="81111508"/>
    <s v="Prestación de servicios profesionales para llevar a cabo la operación, monitoreo y soporte técnico a las infraestructuras tecnológicas asignadas por la oficina de informática y telecomunicaciones."/>
    <x v="3"/>
    <x v="3"/>
    <n v="9"/>
    <x v="0"/>
    <x v="0"/>
    <x v="1"/>
    <n v="51820134"/>
    <n v="51820134"/>
    <x v="0"/>
    <x v="0"/>
    <x v="0"/>
    <x v="0"/>
    <x v="3"/>
    <s v="Informática y Telecomunicaciones"/>
    <x v="3"/>
    <s v="Jefe Oficina de Informática y Telecomunicaciones"/>
    <x v="3"/>
    <x v="13"/>
    <s v="Implementar y soportar plataforma de TI"/>
    <s v="Índice de capacidad en la prestación de servicios de tecnología."/>
    <n v="295"/>
    <d v="2021-02-11T00:00:00"/>
    <n v="5757792"/>
    <n v="51820128"/>
    <n v="51820128"/>
    <x v="0"/>
    <s v="HERMES  RAMIREZ AROCA"/>
    <n v="24464"/>
    <x v="0"/>
    <x v="0"/>
    <x v="0"/>
    <n v="270"/>
    <n v="6"/>
    <m/>
  </r>
  <r>
    <x v="4"/>
    <m/>
    <x v="3"/>
    <x v="6"/>
    <x v="0"/>
    <x v="9"/>
    <x v="1"/>
    <x v="3"/>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4"/>
    <x v="4"/>
    <n v="255"/>
    <x v="1"/>
    <x v="0"/>
    <x v="1"/>
    <n v="111493518.08"/>
    <n v="111493518.08"/>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m/>
    <m/>
    <m/>
    <n v="0"/>
    <x v="0"/>
    <m/>
    <m/>
    <x v="5"/>
    <x v="1"/>
    <x v="2"/>
    <m/>
    <n v="0"/>
    <n v="13116884.48"/>
  </r>
  <r>
    <x v="4"/>
    <n v="50"/>
    <x v="3"/>
    <x v="6"/>
    <x v="1"/>
    <x v="1"/>
    <x v="0"/>
    <x v="0"/>
    <s v="Servicios de implementación de aplicaciones"/>
    <n v="81111508"/>
    <s v="Prestación de servicios de apoyo para ejecutar actividades de soporte técnico en la mesa de servicio del Sistema Nacional Catastro."/>
    <x v="3"/>
    <x v="3"/>
    <n v="11"/>
    <x v="0"/>
    <x v="0"/>
    <x v="1"/>
    <n v="58772631"/>
    <n v="5877263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58772626"/>
    <n v="58772626"/>
    <x v="0"/>
    <s v="JHON SEBASTIAN CARRILLO MESA_x000a_JUAN CARLOS MESA SIMBAQUEBA"/>
    <s v="24435_x000a_24437"/>
    <x v="1"/>
    <x v="0"/>
    <x v="0"/>
    <n v="330"/>
    <n v="5"/>
    <m/>
  </r>
  <r>
    <x v="4"/>
    <n v="40"/>
    <x v="3"/>
    <x v="6"/>
    <x v="0"/>
    <x v="0"/>
    <x v="0"/>
    <x v="0"/>
    <s v="Servicios de implementación de aplicaciones"/>
    <n v="81111508"/>
    <s v="Prestación de servicios profesionales para gestionar, administrar y monitorear la red regulada y el cableado estructurado de la entidad a nivel nacional."/>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269"/>
    <d v="2021-02-11T00:00:00"/>
    <n v="6683453"/>
    <n v="60151077"/>
    <n v="60151077"/>
    <x v="0"/>
    <s v="LEONARDO LIZARAZO SIERRA"/>
    <n v="24452"/>
    <x v="0"/>
    <x v="0"/>
    <x v="0"/>
    <n v="270"/>
    <n v="7"/>
    <m/>
  </r>
  <r>
    <x v="4"/>
    <n v="35"/>
    <x v="3"/>
    <x v="6"/>
    <x v="0"/>
    <x v="0"/>
    <x v="0"/>
    <x v="0"/>
    <s v="Servicios de implementación de aplicaciones"/>
    <n v="81111508"/>
    <s v="Prestación de servicios profesionales para orientar y realizar las actividades de soporte técnico de las plataformas de la oficina de informática y telecomunicaciones"/>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162"/>
    <d v="2021-01-26T00:00:00"/>
    <n v="6683453"/>
    <n v="60151077"/>
    <n v="60151077"/>
    <x v="0"/>
    <s v="HENRY MAURICIO ROJAS PINEDA"/>
    <n v="24348"/>
    <x v="0"/>
    <x v="0"/>
    <x v="0"/>
    <n v="270"/>
    <n v="7"/>
    <m/>
  </r>
  <r>
    <x v="4"/>
    <n v="47"/>
    <x v="3"/>
    <x v="6"/>
    <x v="0"/>
    <x v="0"/>
    <x v="0"/>
    <x v="0"/>
    <s v="Servicios de implementación de aplicaciones"/>
    <n v="81111508"/>
    <s v="Prestación de servicios profesionales para especificar, mantener y/o desarrollar funcionalidades para el sistema de captura de información en campo y ajustes a los sistemas de información de la entidad"/>
    <x v="3"/>
    <x v="3"/>
    <n v="11"/>
    <x v="0"/>
    <x v="0"/>
    <x v="1"/>
    <n v="63335720"/>
    <n v="63335720"/>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2"/>
    <n v="63335712"/>
    <n v="63335712"/>
    <x v="0"/>
    <s v="EDISON ANDRES MONDRAGON"/>
    <n v="24445"/>
    <x v="0"/>
    <x v="0"/>
    <x v="0"/>
    <n v="330"/>
    <n v="8"/>
    <m/>
  </r>
  <r>
    <x v="4"/>
    <n v="65"/>
    <x v="3"/>
    <x v="6"/>
    <x v="0"/>
    <x v="0"/>
    <x v="0"/>
    <x v="0"/>
    <s v="Servicios de implementación de aplicaciones"/>
    <n v="81111508"/>
    <s v="Prestación de servicios profesionales para orientar y ejecutar  las tareas de análisis y diseño en la construcción de los sistemas de información para la operación del Sistema Nacional de Catastro."/>
    <x v="3"/>
    <x v="3"/>
    <n v="11"/>
    <x v="0"/>
    <x v="0"/>
    <x v="1"/>
    <n v="73517991"/>
    <n v="7351799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790"/>
    <n v="70179795"/>
    <n v="70179795"/>
    <x v="0"/>
    <s v="ANGEL VIVIANA GUZMAN CHACON"/>
    <n v="24503"/>
    <x v="0"/>
    <x v="0"/>
    <x v="0"/>
    <n v="315"/>
    <n v="3338196"/>
    <m/>
  </r>
  <r>
    <x v="4"/>
    <n v="77"/>
    <x v="3"/>
    <x v="6"/>
    <x v="0"/>
    <x v="0"/>
    <x v="0"/>
    <x v="4"/>
    <s v="Servicios de implementación de aplicaciones"/>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0"/>
    <x v="3"/>
    <s v="Informática y Telecomunicaciones"/>
    <x v="3"/>
    <s v="Jefe Oficina de Informática y Telecomunicaciones"/>
    <x v="3"/>
    <x v="13"/>
    <s v="Implementar y soportar plataforma de TI"/>
    <s v="Índice de capacidad en la prestación de servicios de tecnología."/>
    <n v="452"/>
    <d v="2021-03-15T00:00:00"/>
    <n v="8707976"/>
    <n v="78371784"/>
    <n v="78371784"/>
    <x v="0"/>
    <s v="LUISA FERNANDA CAMACHO"/>
    <n v="24586"/>
    <x v="0"/>
    <x v="0"/>
    <x v="0"/>
    <n v="270"/>
    <n v="4"/>
    <m/>
  </r>
  <r>
    <x v="4"/>
    <n v="72"/>
    <x v="3"/>
    <x v="6"/>
    <x v="0"/>
    <x v="0"/>
    <x v="0"/>
    <x v="4"/>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2725771.999999985"/>
    <n v="82725771.999999985"/>
    <x v="0"/>
    <s v="LEIDY NATHALY GONZALEZ DIAZ"/>
    <n v="24553"/>
    <x v="0"/>
    <x v="0"/>
    <x v="0"/>
    <n v="285"/>
    <n v="13061969.000000015"/>
    <m/>
  </r>
  <r>
    <x v="4"/>
    <n v="71"/>
    <x v="3"/>
    <x v="6"/>
    <x v="0"/>
    <x v="0"/>
    <x v="0"/>
    <x v="4"/>
    <s v="Servicios de implementación de aplicaciones"/>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333333328"/>
    <n v="84177101.333333328"/>
    <x v="0"/>
    <s v="JUAN CARLOS MENDEZ MELO"/>
    <n v="24555"/>
    <x v="5"/>
    <x v="1"/>
    <x v="0"/>
    <n v="290"/>
    <n v="11610639.666666672"/>
    <m/>
  </r>
  <r>
    <x v="4"/>
    <n v="57"/>
    <x v="3"/>
    <x v="6"/>
    <x v="0"/>
    <x v="0"/>
    <x v="0"/>
    <x v="0"/>
    <s v="Servicios de implementación de aplicaciones"/>
    <n v="81111508"/>
    <s v="Prestación de servicios profesionales para gestionar la infraestructura tecnológica, plataforma de inteligencia de negocios y bases de datos de la entidad."/>
    <x v="3"/>
    <x v="3"/>
    <n v="9"/>
    <x v="0"/>
    <x v="0"/>
    <x v="1"/>
    <n v="88787560"/>
    <n v="88787560"/>
    <x v="0"/>
    <x v="0"/>
    <x v="0"/>
    <x v="0"/>
    <x v="3"/>
    <s v="Informática y Telecomunicaciones"/>
    <x v="3"/>
    <s v="Jefe Oficina de Informática y Telecomunicaciones"/>
    <x v="3"/>
    <x v="13"/>
    <s v="Implementar y soportar plataforma de TI"/>
    <s v="Índice de capacidad en la prestación de servicios de tecnología."/>
    <n v="293"/>
    <d v="2021-02-16T00:00:00"/>
    <n v="9865284"/>
    <n v="88787556"/>
    <n v="88787556"/>
    <x v="0"/>
    <s v="NESTOR ALONSO ESPITIA DIAZ"/>
    <n v="24461"/>
    <x v="0"/>
    <x v="0"/>
    <x v="0"/>
    <n v="270"/>
    <n v="4"/>
    <m/>
  </r>
  <r>
    <x v="4"/>
    <n v="55"/>
    <x v="3"/>
    <x v="6"/>
    <x v="0"/>
    <x v="0"/>
    <x v="0"/>
    <x v="0"/>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3"/>
    <x v="3"/>
    <n v="11"/>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91433747.999999985"/>
    <n v="91433747.999999985"/>
    <x v="0"/>
    <s v="CLARA INES PEREZ CACERES"/>
    <n v="24496"/>
    <x v="0"/>
    <x v="0"/>
    <x v="0"/>
    <n v="315"/>
    <n v="4353993.0000000149"/>
    <m/>
  </r>
  <r>
    <x v="4"/>
    <n v="37"/>
    <x v="3"/>
    <x v="6"/>
    <x v="0"/>
    <x v="0"/>
    <x v="0"/>
    <x v="0"/>
    <s v="Servicios de implementación de aplicaciones"/>
    <n v="81111508"/>
    <s v="Prestación de servicios profesionales para orientar y realizar la gestión de la infraestructura tecnológica y seguridad informática que soportan los sistemas de la entidad."/>
    <x v="3"/>
    <x v="3"/>
    <n v="9"/>
    <x v="0"/>
    <x v="0"/>
    <x v="1"/>
    <n v="99203332"/>
    <n v="99203332"/>
    <x v="0"/>
    <x v="0"/>
    <x v="0"/>
    <x v="0"/>
    <x v="3"/>
    <s v="Informática y Telecomunicaciones"/>
    <x v="3"/>
    <s v="Jefe Oficina de Informática y Telecomunicaciones"/>
    <x v="3"/>
    <x v="13"/>
    <s v="Implementar y soportar plataforma de TI"/>
    <s v="Índice de capacidad en la prestación de servicios de tecnología."/>
    <n v="154"/>
    <d v="2021-01-28T00:00:00"/>
    <n v="11022592"/>
    <n v="99203328"/>
    <n v="99203328"/>
    <x v="0"/>
    <s v="WILMER ESPITIA MUÑOZ"/>
    <n v="24332"/>
    <x v="0"/>
    <x v="0"/>
    <x v="0"/>
    <n v="270"/>
    <n v="4"/>
    <m/>
  </r>
  <r>
    <x v="4"/>
    <n v="61"/>
    <x v="3"/>
    <x v="6"/>
    <x v="0"/>
    <x v="0"/>
    <x v="0"/>
    <x v="0"/>
    <s v="Servicios de implementación de aplicaciones"/>
    <n v="81111508"/>
    <s v="Prestación de servicios profesionales para orientar y ejecutar actividades relacionadas con el componente geográfico de los sistemas de información y para la operación del Sistema Nacional de Catastro."/>
    <x v="3"/>
    <x v="3"/>
    <n v="11"/>
    <x v="0"/>
    <x v="0"/>
    <x v="1"/>
    <n v="108518129"/>
    <n v="108518129"/>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1941268"/>
    <n v="101941268"/>
    <x v="0"/>
    <s v="LUIS ALBERTO MORENO VEGA"/>
    <n v="24495"/>
    <x v="0"/>
    <x v="0"/>
    <x v="0"/>
    <n v="310"/>
    <n v="6576861"/>
    <m/>
  </r>
  <r>
    <x v="4"/>
    <n v="45"/>
    <x v="3"/>
    <x v="6"/>
    <x v="1"/>
    <x v="1"/>
    <x v="0"/>
    <x v="0"/>
    <s v="Servicios de implementación de aplicaciones"/>
    <n v="81111508"/>
    <s v="Prestación de servicios profesionales para realizar actividades de soporte técnico y temático de los sistemas de información para la operación del Sistema Nacional de Catastro."/>
    <x v="3"/>
    <x v="3"/>
    <n v="11"/>
    <x v="0"/>
    <x v="0"/>
    <x v="1"/>
    <n v="109481337"/>
    <n v="10948133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109481327.99999999"/>
    <n v="109481327.99999999"/>
    <x v="0"/>
    <s v="SANDRA PATRICIA MORENO_x000a_DANIEL RICO BONILLA"/>
    <s v="24433_x000a_24436"/>
    <x v="1"/>
    <x v="0"/>
    <x v="0"/>
    <n v="330"/>
    <n v="9.0000000149011612"/>
    <m/>
  </r>
  <r>
    <x v="4"/>
    <n v="48"/>
    <x v="3"/>
    <x v="6"/>
    <x v="2"/>
    <x v="2"/>
    <x v="0"/>
    <x v="0"/>
    <s v="Servicios de soporte técnico o de mesa de ayuda"/>
    <n v="81111811"/>
    <s v="Prestación de servicios para realizar actividades de  operación, soporte  de solicitudes, incidentes y requerimientos  según los niveles de servicio establecidos."/>
    <x v="3"/>
    <x v="3"/>
    <n v="9"/>
    <x v="0"/>
    <x v="0"/>
    <x v="1"/>
    <n v="120216744"/>
    <n v="120216744"/>
    <x v="0"/>
    <x v="0"/>
    <x v="2"/>
    <x v="0"/>
    <x v="3"/>
    <s v="Informática y Telecomunicaciones"/>
    <x v="3"/>
    <s v="Jefe Oficina de Informática y Telecomunicaciones"/>
    <x v="3"/>
    <x v="13"/>
    <s v="Implementar y mantener sistemas de información, portales y aplicaciones"/>
    <s v="Índice de capacidad en la prestación de servicios de tecnología."/>
    <n v="241"/>
    <d v="2021-02-11T00:00:00"/>
    <n v="2671483"/>
    <n v="120216735"/>
    <n v="120216735"/>
    <x v="0"/>
    <s v="URIEL ANTONIO SIERRA OSPINA_x000a_URIEL HERRERA RODRIGUEZ _x000a_CESAR ESTIVEN HERNANDEZ_x000a_CESAR JAIR RODRIGUEZ_x000a_RICARDO ANDRES GONZALEZ"/>
    <s v="24419_x000a_24422_x000a_24423_x000a_24424_x000a_24425"/>
    <x v="2"/>
    <x v="0"/>
    <x v="0"/>
    <n v="270"/>
    <n v="9"/>
    <m/>
  </r>
  <r>
    <x v="4"/>
    <n v="54"/>
    <x v="3"/>
    <x v="6"/>
    <x v="1"/>
    <x v="1"/>
    <x v="0"/>
    <x v="0"/>
    <s v="Servicios de implementación de aplicaciones"/>
    <n v="81111508"/>
    <s v="Prestación de servicios profesionales para analizar y desarrollar componentes de software en plataforma ORACLE."/>
    <x v="3"/>
    <x v="3"/>
    <n v="9"/>
    <x v="0"/>
    <x v="0"/>
    <x v="1"/>
    <n v="120302167"/>
    <n v="120302167"/>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292"/>
    <d v="2021-02-12T00:00:00"/>
    <n v="6683453"/>
    <n v="120302154"/>
    <n v="120302154"/>
    <x v="0"/>
    <s v="JAIME VERA_x000a_WILSON NIÑO"/>
    <s v="24459_x000a_24460"/>
    <x v="1"/>
    <x v="0"/>
    <x v="0"/>
    <n v="270"/>
    <n v="13"/>
    <m/>
  </r>
  <r>
    <x v="4"/>
    <n v="38"/>
    <x v="3"/>
    <x v="6"/>
    <x v="1"/>
    <x v="1"/>
    <x v="0"/>
    <x v="0"/>
    <s v="Servicios de implementación de aplicaciones"/>
    <n v="81111508"/>
    <s v="Prestación de servicios profesionales para  soportar, mantener  y desarrollar componentes de software de los sistemas de información de la entidad."/>
    <x v="3"/>
    <x v="3"/>
    <n v="9"/>
    <x v="0"/>
    <x v="0"/>
    <x v="1"/>
    <n v="156743575"/>
    <n v="156743575"/>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38"/>
    <d v="2021-01-28T00:00:00"/>
    <n v="8707976"/>
    <n v="156743568"/>
    <n v="156743568"/>
    <x v="0"/>
    <s v="GERMAN CAMACHO _x000a_SANDRA VILLARUEL"/>
    <s v="24334_x000a_24335"/>
    <x v="1"/>
    <x v="0"/>
    <x v="0"/>
    <n v="270"/>
    <n v="7"/>
    <m/>
  </r>
  <r>
    <x v="4"/>
    <n v="27"/>
    <x v="3"/>
    <x v="7"/>
    <x v="0"/>
    <x v="0"/>
    <x v="0"/>
    <x v="0"/>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1"/>
    <n v="73517994"/>
    <n v="73517994"/>
    <x v="0"/>
    <x v="0"/>
    <x v="0"/>
    <x v="0"/>
    <x v="3"/>
    <s v="Oficina Asesora Jurídica"/>
    <x v="3"/>
    <s v="Jefe Oficina Asesora de Planeación"/>
    <x v="3"/>
    <x v="5"/>
    <s v="Realizar el seguimiento de los planes de acción anual"/>
    <s v="Documentos de planeación realizados_x000a__x000a_Documentos de planeación con seguimientos realizados_x000a_"/>
    <n v="127"/>
    <d v="2021-01-26T00:00:00"/>
    <n v="6683454"/>
    <n v="73517994"/>
    <n v="73517994"/>
    <x v="0"/>
    <s v="ESTEFANÍA DUQUE RINCÓN"/>
    <n v="24270"/>
    <x v="0"/>
    <x v="0"/>
    <x v="0"/>
    <n v="330"/>
    <n v="0"/>
    <m/>
  </r>
  <r>
    <x v="4"/>
    <n v="11"/>
    <x v="3"/>
    <x v="7"/>
    <x v="0"/>
    <x v="0"/>
    <x v="0"/>
    <x v="0"/>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1"/>
    <n v="269654000"/>
    <n v="269654000"/>
    <x v="0"/>
    <x v="0"/>
    <x v="0"/>
    <x v="1"/>
    <x v="6"/>
    <s v="Oficina Asesora Jurídica"/>
    <x v="3"/>
    <s v="Jefe Oficina Asesora Jurídica"/>
    <x v="8"/>
    <x v="14"/>
    <s v="N/A"/>
    <s v="N/A"/>
    <n v="36"/>
    <d v="2021-01-14T00:00:00"/>
    <n v="24514000"/>
    <n v="269654000"/>
    <n v="269654000"/>
    <x v="0"/>
    <s v="CARLOS EDUARDO MEDELLIN BECERRA"/>
    <n v="24197"/>
    <x v="0"/>
    <x v="0"/>
    <x v="1"/>
    <n v="11"/>
    <n v="0"/>
    <m/>
  </r>
  <r>
    <x v="4"/>
    <n v="29"/>
    <x v="3"/>
    <x v="7"/>
    <x v="0"/>
    <x v="0"/>
    <x v="0"/>
    <x v="0"/>
    <s v="Servicios secretariales o de administración de oficinas  "/>
    <n v="80161501"/>
    <s v="Prestación de servicios profesionales en el área penal, actuando en representación y defensa del IGAC a nivel Nacional."/>
    <x v="0"/>
    <x v="0"/>
    <n v="11"/>
    <x v="0"/>
    <x v="0"/>
    <x v="1"/>
    <n v="83053047"/>
    <n v="83053047"/>
    <x v="0"/>
    <x v="0"/>
    <x v="0"/>
    <x v="1"/>
    <x v="6"/>
    <s v="Oficina Asesora Jurídica"/>
    <x v="3"/>
    <s v="Jefe Oficina Asesora Jurídica"/>
    <x v="8"/>
    <x v="14"/>
    <s v="N/A"/>
    <s v="N/A"/>
    <n v="117"/>
    <d v="2021-01-26T00:00:00"/>
    <n v="7550277"/>
    <n v="83053047"/>
    <n v="83053047"/>
    <x v="0"/>
    <s v="ALDEMAR GUARNIZO GARCÍA"/>
    <n v="24262"/>
    <x v="0"/>
    <x v="0"/>
    <x v="0"/>
    <n v="330"/>
    <n v="0"/>
    <m/>
  </r>
  <r>
    <x v="4"/>
    <n v="30"/>
    <x v="3"/>
    <x v="7"/>
    <x v="0"/>
    <x v="0"/>
    <x v="0"/>
    <x v="0"/>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1"/>
    <n v="60678706"/>
    <n v="60678706"/>
    <x v="0"/>
    <x v="0"/>
    <x v="0"/>
    <x v="1"/>
    <x v="6"/>
    <s v="Oficina Asesora Jurídica"/>
    <x v="3"/>
    <s v="Jefe Oficina Asesora Jurídica"/>
    <x v="8"/>
    <x v="14"/>
    <s v="N/A"/>
    <s v="N/A"/>
    <n v="146"/>
    <d v="2021-01-26T00:00:00"/>
    <n v="7550277"/>
    <n v="60402216"/>
    <n v="60402216"/>
    <x v="0"/>
    <s v="SANDRA MAGALLY SALGADO LEYV"/>
    <n v="24285"/>
    <x v="0"/>
    <x v="0"/>
    <x v="0"/>
    <n v="240"/>
    <n v="276490"/>
    <m/>
  </r>
  <r>
    <x v="4"/>
    <n v="32"/>
    <x v="3"/>
    <x v="7"/>
    <x v="0"/>
    <x v="0"/>
    <x v="0"/>
    <x v="0"/>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0"/>
    <x v="0"/>
    <n v="11"/>
    <x v="0"/>
    <x v="0"/>
    <x v="1"/>
    <n v="95787741"/>
    <n v="95787741"/>
    <x v="0"/>
    <x v="0"/>
    <x v="0"/>
    <x v="1"/>
    <x v="6"/>
    <s v="Oficina Asesora Jurídica"/>
    <x v="3"/>
    <s v="Jefe Oficina Asesora Jurídica"/>
    <x v="8"/>
    <x v="14"/>
    <s v="N/A"/>
    <s v="N/A"/>
    <n v="138"/>
    <d v="2021-01-26T00:00:00"/>
    <n v="8707976"/>
    <n v="95787736"/>
    <n v="95787736"/>
    <x v="0"/>
    <s v="LAURA VILLARRAGA ALBINO,"/>
    <n v="24271"/>
    <x v="0"/>
    <x v="0"/>
    <x v="0"/>
    <n v="330"/>
    <n v="5"/>
    <m/>
  </r>
  <r>
    <x v="4"/>
    <n v="31"/>
    <x v="3"/>
    <x v="7"/>
    <x v="0"/>
    <x v="0"/>
    <x v="0"/>
    <x v="0"/>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1"/>
    <n v="95787741"/>
    <n v="95787741"/>
    <x v="0"/>
    <x v="0"/>
    <x v="0"/>
    <x v="1"/>
    <x v="6"/>
    <s v="Oficina Asesora Jurídica"/>
    <x v="3"/>
    <s v="Jefe Oficina Asesora Jurídica"/>
    <x v="8"/>
    <x v="14"/>
    <s v="N/A"/>
    <s v="N/A"/>
    <n v="147"/>
    <d v="2021-01-26T00:00:00"/>
    <n v="8707976"/>
    <n v="95787736"/>
    <n v="95787736"/>
    <x v="0"/>
    <s v="JULIO CESAR AMAYA MENDEZ"/>
    <n v="24286"/>
    <x v="0"/>
    <x v="0"/>
    <x v="0"/>
    <n v="330"/>
    <n v="5"/>
    <m/>
  </r>
  <r>
    <x v="4"/>
    <n v="26"/>
    <x v="3"/>
    <x v="7"/>
    <x v="0"/>
    <x v="0"/>
    <x v="0"/>
    <x v="0"/>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0"/>
    <x v="0"/>
    <n v="11"/>
    <x v="0"/>
    <x v="0"/>
    <x v="1"/>
    <n v="95787741"/>
    <n v="95787741"/>
    <x v="0"/>
    <x v="0"/>
    <x v="0"/>
    <x v="1"/>
    <x v="6"/>
    <s v="Oficina Asesora Jurídica"/>
    <x v="3"/>
    <s v="Jefe Oficina Asesora Jurídica"/>
    <x v="8"/>
    <x v="14"/>
    <s v="N/A"/>
    <s v="N/A"/>
    <n v="148"/>
    <d v="2021-01-26T00:00:00"/>
    <n v="8707976"/>
    <n v="95787736"/>
    <n v="95787736"/>
    <x v="0"/>
    <s v="DIANA KARIME VELEZ GONAZALE"/>
    <n v="24287"/>
    <x v="0"/>
    <x v="0"/>
    <x v="0"/>
    <n v="11"/>
    <n v="5"/>
    <m/>
  </r>
  <r>
    <x v="4"/>
    <n v="33"/>
    <x v="3"/>
    <x v="7"/>
    <x v="1"/>
    <x v="1"/>
    <x v="0"/>
    <x v="0"/>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1"/>
    <n v="121357412"/>
    <n v="121357412"/>
    <x v="0"/>
    <x v="0"/>
    <x v="1"/>
    <x v="1"/>
    <x v="6"/>
    <s v="Oficina Asesora Jurídica"/>
    <x v="3"/>
    <s v="Jefe Oficina Asesora Jurídica"/>
    <x v="8"/>
    <x v="14"/>
    <s v="N/A"/>
    <s v="N/A"/>
    <n v="128"/>
    <d v="2021-01-26T00:00:00"/>
    <n v="7550277"/>
    <n v="120804432"/>
    <n v="120804432"/>
    <x v="0"/>
    <s v="ENIRQUE LESMES RODRIGUEZ_x000a_CAROLINA CARDONA BUENO"/>
    <s v="24267_x000a_24268"/>
    <x v="1"/>
    <x v="0"/>
    <x v="0"/>
    <n v="240"/>
    <n v="552980"/>
    <m/>
  </r>
  <r>
    <x v="6"/>
    <m/>
    <x v="3"/>
    <x v="8"/>
    <x v="0"/>
    <x v="5"/>
    <x v="1"/>
    <x v="0"/>
    <s v="Servicios de auditoría"/>
    <n v="84111600"/>
    <s v="Contratación de auditoria externa de seguimiento y auditoria con fines de certificación de calidad bajo la norma ISO 9001:2015, gestión ambiental bajo la norma ISO 14001:2015"/>
    <x v="6"/>
    <x v="6"/>
    <n v="11"/>
    <x v="0"/>
    <x v="7"/>
    <x v="1"/>
    <n v="20000000"/>
    <n v="20000000"/>
    <x v="0"/>
    <x v="0"/>
    <x v="0"/>
    <x v="0"/>
    <x v="3"/>
    <s v="Oficina Asesora de Planeación"/>
    <x v="3"/>
    <s v="Jefe Oficina Asesora de Planeación"/>
    <x v="3"/>
    <x v="21"/>
    <s v="Ejecutar el programa de auditoria"/>
    <s v="Sistema de Gestión implementado_x000a_"/>
    <m/>
    <m/>
    <m/>
    <m/>
    <n v="0"/>
    <x v="0"/>
    <m/>
    <m/>
    <x v="5"/>
    <x v="1"/>
    <x v="2"/>
    <m/>
    <n v="0"/>
    <m/>
  </r>
  <r>
    <x v="4"/>
    <n v="21"/>
    <x v="3"/>
    <x v="8"/>
    <x v="3"/>
    <x v="3"/>
    <x v="0"/>
    <x v="0"/>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1"/>
    <n v="249159141"/>
    <n v="249159141"/>
    <x v="0"/>
    <x v="0"/>
    <x v="3"/>
    <x v="0"/>
    <x v="3"/>
    <s v="Oficina Asesora de Planeación"/>
    <x v="3"/>
    <s v="Jefe Oficina Asesora de Planeación"/>
    <x v="3"/>
    <x v="5"/>
    <s v="Realizar el seguimiento de los planes de acción anual"/>
    <s v="Documentos de planeación realizados_x000a__x000a_Documentos de planeación con seguimientos realizados_x000a_"/>
    <n v="99"/>
    <d v="2021-01-19T00:00:00"/>
    <n v="7550277"/>
    <n v="249159141"/>
    <n v="249159141"/>
    <x v="0"/>
    <s v="NASLY ESPERANZA MAYORGA_x000a_DIEGO CASTIBLANCO_x000a_ORLANDO AMAYA"/>
    <s v="24304_x000a_24305_x000a_24306"/>
    <x v="3"/>
    <x v="0"/>
    <x v="2"/>
    <m/>
    <n v="0"/>
    <m/>
  </r>
  <r>
    <x v="4"/>
    <n v="15"/>
    <x v="3"/>
    <x v="8"/>
    <x v="0"/>
    <x v="0"/>
    <x v="0"/>
    <x v="2"/>
    <s v="Servicios secretariales o de administración de oficinas  "/>
    <n v="80161501"/>
    <s v="Prestación de servicios profesionales para apoyar la implementación del Modelo Integrado de Planeación y Gestión en el Instituto, con énfasis en la actualización documental."/>
    <x v="3"/>
    <x v="3"/>
    <n v="11"/>
    <x v="0"/>
    <x v="0"/>
    <x v="1"/>
    <n v="46898742"/>
    <n v="46898742"/>
    <x v="0"/>
    <x v="0"/>
    <x v="0"/>
    <x v="0"/>
    <x v="3"/>
    <s v="Oficina Asesora de Planeación"/>
    <x v="3"/>
    <s v="Jefe Oficina Asesora de Planeación"/>
    <x v="3"/>
    <x v="21"/>
    <s v="Actualizar e implementar los planes de trabajo y/o mejoramiento anual"/>
    <s v="Sistema de Gestión implementado_x000a_"/>
    <n v="100"/>
    <d v="2021-01-19T00:00:00"/>
    <n v="3640236"/>
    <n v="40042596"/>
    <n v="40042596"/>
    <x v="0"/>
    <s v="LAURA ISABEL GONZALEZ"/>
    <n v="24340"/>
    <x v="0"/>
    <x v="0"/>
    <x v="0"/>
    <n v="330"/>
    <n v="0"/>
    <m/>
  </r>
  <r>
    <x v="4"/>
    <n v="18"/>
    <x v="3"/>
    <x v="8"/>
    <x v="0"/>
    <x v="0"/>
    <x v="0"/>
    <x v="0"/>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1"/>
    <n v="83053047"/>
    <n v="83053047"/>
    <x v="0"/>
    <x v="0"/>
    <x v="0"/>
    <x v="0"/>
    <x v="3"/>
    <s v="Oficina Asesora de Planeación"/>
    <x v="3"/>
    <s v="Jefe Oficina Asesora de Planeación"/>
    <x v="3"/>
    <x v="21"/>
    <s v="Actualizar e implementar los planes de trabajo y/o mejoramiento anual"/>
    <s v="Sistema de Gestión implementado_x000a_"/>
    <n v="95"/>
    <d v="2021-01-19T00:00:00"/>
    <n v="7550277"/>
    <n v="83053047"/>
    <n v="83053047"/>
    <x v="0"/>
    <s v="DAVID LEONARDO CARO PEDREROS"/>
    <n v="24295"/>
    <x v="0"/>
    <x v="0"/>
    <x v="0"/>
    <n v="330"/>
    <n v="0"/>
    <m/>
  </r>
  <r>
    <x v="4"/>
    <n v="17"/>
    <x v="3"/>
    <x v="8"/>
    <x v="0"/>
    <x v="0"/>
    <x v="0"/>
    <x v="0"/>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3"/>
    <x v="3"/>
    <n v="11"/>
    <x v="0"/>
    <x v="0"/>
    <x v="1"/>
    <n v="54740668"/>
    <n v="54740668"/>
    <x v="0"/>
    <x v="0"/>
    <x v="0"/>
    <x v="0"/>
    <x v="3"/>
    <s v="Oficina Asesora de Planeación"/>
    <x v="3"/>
    <s v="Jefe Oficina Asesora de Planeación"/>
    <x v="3"/>
    <x v="5"/>
    <s v="Realizar el seguimiento de los planes de acción anual"/>
    <s v="Documentos de planeación con seguimientos realizados"/>
    <n v="93"/>
    <d v="2021-01-19T00:00:00"/>
    <n v="4976424"/>
    <n v="54740664"/>
    <n v="54740664"/>
    <x v="0"/>
    <s v="DANIEL FERNANDO GALLEGO MORENO"/>
    <n v="24294"/>
    <x v="0"/>
    <x v="0"/>
    <x v="0"/>
    <n v="330"/>
    <n v="4"/>
    <m/>
  </r>
  <r>
    <x v="4"/>
    <n v="20"/>
    <x v="5"/>
    <x v="9"/>
    <x v="0"/>
    <x v="5"/>
    <x v="1"/>
    <x v="0"/>
    <s v="Servicios secretariales o de administración de oficinas  "/>
    <n v="80161501"/>
    <s v="Prestación de servicios profesionales para apoyar las estrategias, planes,  proyectos y actividades relacionadas con la mejora del servicio."/>
    <x v="3"/>
    <x v="3"/>
    <n v="11"/>
    <x v="0"/>
    <x v="0"/>
    <x v="1"/>
    <n v="54740668"/>
    <n v="54740668"/>
    <x v="0"/>
    <x v="0"/>
    <x v="0"/>
    <x v="0"/>
    <x v="3"/>
    <s v="Oficina Asesora de Planeación"/>
    <x v="3"/>
    <s v="Jefe Oficina Asesora de Planeación"/>
    <x v="3"/>
    <x v="5"/>
    <s v="Realizar acciones de dialogo y participación ciudadana"/>
    <s v="Documentos de planeación con seguimientos realizados"/>
    <m/>
    <m/>
    <m/>
    <m/>
    <n v="0"/>
    <x v="0"/>
    <m/>
    <m/>
    <x v="5"/>
    <x v="1"/>
    <x v="2"/>
    <m/>
    <n v="0"/>
    <n v="14929273.09090909"/>
  </r>
  <r>
    <x v="4"/>
    <n v="22"/>
    <x v="3"/>
    <x v="8"/>
    <x v="0"/>
    <x v="0"/>
    <x v="0"/>
    <x v="0"/>
    <s v="Servicios de auditoría"/>
    <n v="84111600"/>
    <s v="Prestación de servicios profesionales para realizar las actividades del sistema de gestión ambiental del instituto en el marco del modelo de planeación y gestión vigente para la nación "/>
    <x v="0"/>
    <x v="0"/>
    <n v="11"/>
    <x v="0"/>
    <x v="0"/>
    <x v="1"/>
    <n v="73517991"/>
    <n v="73517991"/>
    <x v="0"/>
    <x v="0"/>
    <x v="0"/>
    <x v="0"/>
    <x v="3"/>
    <s v="Oficina Asesora de Planeación"/>
    <x v="3"/>
    <s v="Jefe Oficina Asesora de Planeación"/>
    <x v="3"/>
    <x v="21"/>
    <s v="Actualizar e implementar los planes de trabajo y/o mejoramiento anual"/>
    <s v="Sistema de Gestión implementado_x000a_"/>
    <n v="94"/>
    <d v="2021-01-19T00:00:00"/>
    <n v="6683453"/>
    <n v="73517983"/>
    <n v="73517983"/>
    <x v="0"/>
    <s v="DANIEL ALEJANDRO VELASQUEZ PIRA"/>
    <n v="24260"/>
    <x v="0"/>
    <x v="0"/>
    <x v="0"/>
    <n v="330"/>
    <n v="8"/>
    <m/>
  </r>
  <r>
    <x v="4"/>
    <n v="16"/>
    <x v="3"/>
    <x v="8"/>
    <x v="0"/>
    <x v="0"/>
    <x v="0"/>
    <x v="0"/>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1"/>
    <n v="108518128"/>
    <n v="108518128"/>
    <x v="0"/>
    <x v="0"/>
    <x v="0"/>
    <x v="0"/>
    <x v="3"/>
    <s v="Oficina Asesora de Planeación"/>
    <x v="3"/>
    <s v="Jefe Oficina Asesora de Planeación"/>
    <x v="3"/>
    <x v="21"/>
    <s v="Actualizar e implementar los planes de trabajo y/o mejoramiento anual"/>
    <s v="Sistema de Gestión implementado_x000a_"/>
    <n v="92"/>
    <d v="2021-01-19T00:00:00"/>
    <n v="9865284"/>
    <n v="108518124"/>
    <n v="108518124"/>
    <x v="0"/>
    <s v="CARLOS RAFAEL GONZÁLEZ CONTRERAS"/>
    <n v="24288"/>
    <x v="0"/>
    <x v="0"/>
    <x v="0"/>
    <n v="330"/>
    <n v="4"/>
    <m/>
  </r>
  <r>
    <x v="6"/>
    <m/>
    <x v="5"/>
    <x v="9"/>
    <x v="0"/>
    <x v="5"/>
    <x v="1"/>
    <x v="7"/>
    <s v="Servicios de construcción de edificios comerciales y de oficina"/>
    <n v="72121100"/>
    <s v="Adecuación física e instalación del sistema de cableado estructurado, corriente regulada y normal y sistema de climatización para las oficinas del IGAC en la ciudad de Yopal"/>
    <x v="4"/>
    <x v="4"/>
    <n v="6"/>
    <x v="0"/>
    <x v="6"/>
    <x v="1"/>
    <n v="245135741"/>
    <n v="245135741"/>
    <x v="0"/>
    <x v="1"/>
    <x v="0"/>
    <x v="0"/>
    <x v="13"/>
    <m/>
    <x v="6"/>
    <m/>
    <x v="9"/>
    <x v="15"/>
    <s v="Realizar actividades preliminares"/>
    <s v="SEDES ADECUADAS"/>
    <m/>
    <m/>
    <m/>
    <m/>
    <n v="0"/>
    <x v="0"/>
    <m/>
    <m/>
    <x v="5"/>
    <x v="1"/>
    <x v="2"/>
    <m/>
    <n v="0"/>
    <n v="0"/>
  </r>
  <r>
    <x v="6"/>
    <n v="17"/>
    <x v="5"/>
    <x v="9"/>
    <x v="0"/>
    <x v="0"/>
    <x v="0"/>
    <x v="0"/>
    <s v="Servicios secretariales o de administración de oficinas  "/>
    <n v="80161501"/>
    <s v="Prestación de servicios para apoyar las actividades relacionadas con la organización de expedientes disciplinarios"/>
    <x v="0"/>
    <x v="0"/>
    <n v="11"/>
    <x v="0"/>
    <x v="0"/>
    <x v="1"/>
    <n v="29367360"/>
    <n v="29367360"/>
    <x v="0"/>
    <x v="1"/>
    <x v="0"/>
    <x v="1"/>
    <x v="8"/>
    <s v="Secretaría General - GIT Control Disciplinario"/>
    <x v="3"/>
    <s v="Coordinador GIT Control Disciplinario"/>
    <x v="8"/>
    <x v="14"/>
    <s v="N/A"/>
    <s v="N/A"/>
    <n v="18"/>
    <d v="2021-01-08T00:00:00"/>
    <n v="2669760"/>
    <n v="29367360"/>
    <n v="29367360"/>
    <x v="0"/>
    <s v="LISSETH TATIANA BOBADILLA BOJACA"/>
    <n v="24176"/>
    <x v="0"/>
    <x v="0"/>
    <x v="2"/>
    <m/>
    <n v="0"/>
    <m/>
  </r>
  <r>
    <x v="6"/>
    <n v="18"/>
    <x v="5"/>
    <x v="9"/>
    <x v="0"/>
    <x v="0"/>
    <x v="0"/>
    <x v="0"/>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0"/>
    <x v="0"/>
    <n v="11"/>
    <x v="0"/>
    <x v="0"/>
    <x v="1"/>
    <n v="34372048"/>
    <n v="34372048"/>
    <x v="0"/>
    <x v="1"/>
    <x v="0"/>
    <x v="1"/>
    <x v="8"/>
    <s v="Secretaría General - GIT Control Disciplinario"/>
    <x v="3"/>
    <s v="Coordinador GIT Control Disciplinario"/>
    <x v="8"/>
    <x v="14"/>
    <s v="N/A"/>
    <s v="N/A"/>
    <n v="17"/>
    <d v="2021-01-07T00:00:00"/>
    <n v="3124731"/>
    <n v="34372041"/>
    <n v="34372041"/>
    <x v="0"/>
    <s v="SERGIO  CALDERON HERNANDEZ"/>
    <n v="24175"/>
    <x v="0"/>
    <x v="0"/>
    <x v="1"/>
    <n v="11"/>
    <n v="7"/>
    <m/>
  </r>
  <r>
    <x v="6"/>
    <n v="74"/>
    <x v="5"/>
    <x v="9"/>
    <x v="0"/>
    <x v="0"/>
    <x v="0"/>
    <x v="4"/>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4"/>
    <x v="4"/>
    <n v="7"/>
    <x v="0"/>
    <x v="0"/>
    <x v="1"/>
    <n v="46784176"/>
    <n v="46784176"/>
    <x v="0"/>
    <x v="3"/>
    <x v="0"/>
    <x v="1"/>
    <x v="8"/>
    <s v="Secretaría General - GIT Control Disciplinario"/>
    <x v="3"/>
    <s v="Coordinador GIT Control Disciplinario"/>
    <x v="8"/>
    <x v="14"/>
    <s v="N/A"/>
    <s v="N/A"/>
    <m/>
    <d v="2021-04-29T00:00:00"/>
    <n v="5757793"/>
    <n v="40304551"/>
    <n v="40304551"/>
    <x v="0"/>
    <s v="ANA MARÍA VILLA ROJAS"/>
    <m/>
    <x v="0"/>
    <x v="0"/>
    <x v="0"/>
    <n v="270"/>
    <n v="6479625"/>
    <m/>
  </r>
  <r>
    <x v="6"/>
    <n v="13"/>
    <x v="5"/>
    <x v="9"/>
    <x v="1"/>
    <x v="0"/>
    <x v="1"/>
    <x v="0"/>
    <s v="Servicios secretariales o de administración de oficinas  "/>
    <n v="80161501"/>
    <s v="Prestación de servicios profesionales para tramitar, impulsar y sustanciar cada una de las actuaciones de los procesos disciplinarios a nivel nacional."/>
    <x v="0"/>
    <x v="0"/>
    <n v="11"/>
    <x v="0"/>
    <x v="0"/>
    <x v="1"/>
    <n v="147035981"/>
    <n v="147035981"/>
    <x v="0"/>
    <x v="1"/>
    <x v="1"/>
    <x v="1"/>
    <x v="8"/>
    <s v="Secretaría General - GIT Control Disciplinario"/>
    <x v="3"/>
    <s v="Coordinador GIT Control Disciplinario"/>
    <x v="8"/>
    <x v="14"/>
    <s v="N/A"/>
    <s v="N/A"/>
    <n v="13"/>
    <d v="2021-01-08T00:00:00"/>
    <n v="6683453"/>
    <n v="73517983"/>
    <n v="73517983"/>
    <x v="0"/>
    <s v="DORIS  ROJAS URRUEGO"/>
    <n v="24182"/>
    <x v="0"/>
    <x v="1"/>
    <x v="2"/>
    <m/>
    <n v="26733817.454545453"/>
    <m/>
  </r>
  <r>
    <x v="6"/>
    <n v="16"/>
    <x v="5"/>
    <x v="9"/>
    <x v="0"/>
    <x v="0"/>
    <x v="0"/>
    <x v="0"/>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1"/>
    <n v="73517991"/>
    <n v="73517991"/>
    <x v="0"/>
    <x v="1"/>
    <x v="0"/>
    <x v="1"/>
    <x v="8"/>
    <s v="Secretaría General - GIT Control Disciplinario"/>
    <x v="3"/>
    <s v="Coordinador GIT Control Disciplinario"/>
    <x v="8"/>
    <x v="14"/>
    <s v="N/A"/>
    <s v="N/A"/>
    <n v="16"/>
    <d v="2021-01-25T00:00:00"/>
    <n v="6683453"/>
    <n v="73517983"/>
    <n v="73517983"/>
    <x v="0"/>
    <s v="NINI YOHANA MARROQUIN COLLAZOS"/>
    <n v="24240"/>
    <x v="0"/>
    <x v="0"/>
    <x v="1"/>
    <n v="11"/>
    <n v="8"/>
    <m/>
  </r>
  <r>
    <x v="6"/>
    <n v="15"/>
    <x v="5"/>
    <x v="9"/>
    <x v="0"/>
    <x v="0"/>
    <x v="0"/>
    <x v="0"/>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1"/>
    <n v="83053047"/>
    <n v="83053047"/>
    <x v="0"/>
    <x v="1"/>
    <x v="0"/>
    <x v="1"/>
    <x v="8"/>
    <s v="Secretaría General - GIT Control Disciplinario"/>
    <x v="3"/>
    <s v="Coordinador GIT Control Disciplinario"/>
    <x v="8"/>
    <x v="14"/>
    <s v="N/A"/>
    <s v="N/A"/>
    <n v="15"/>
    <d v="2021-01-07T00:00:00"/>
    <n v="7550226"/>
    <n v="83052486"/>
    <n v="83052486"/>
    <x v="0"/>
    <s v="LUIS ALFREDO AGUDELO FLOREZ"/>
    <n v="24174"/>
    <x v="0"/>
    <x v="0"/>
    <x v="1"/>
    <n v="11"/>
    <n v="561"/>
    <m/>
  </r>
  <r>
    <x v="6"/>
    <n v="2"/>
    <x v="5"/>
    <x v="9"/>
    <x v="1"/>
    <x v="1"/>
    <x v="0"/>
    <x v="0"/>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0"/>
    <x v="0"/>
    <n v="11"/>
    <x v="0"/>
    <x v="0"/>
    <x v="1"/>
    <n v="161268052"/>
    <n v="161268052"/>
    <x v="0"/>
    <x v="1"/>
    <x v="1"/>
    <x v="1"/>
    <x v="9"/>
    <s v="Secretaría General - GIT Gestión Contractual"/>
    <x v="3"/>
    <s v="Coordinador GIT Gestión Contractual"/>
    <x v="8"/>
    <x v="14"/>
    <s v="N/A"/>
    <s v="N/A"/>
    <n v="4"/>
    <d v="2021-01-07T00:00:00"/>
    <n v="7330366"/>
    <n v="161268052"/>
    <n v="161268052"/>
    <x v="0"/>
    <s v="ADRIANA PAOLA ALVAREZ MORENO_x000a_ORLANDO  RAMIREZ OLAYA"/>
    <s v="24163_x000a_24170"/>
    <x v="1"/>
    <x v="0"/>
    <x v="1"/>
    <n v="11"/>
    <n v="0"/>
    <m/>
  </r>
  <r>
    <x v="6"/>
    <n v="3"/>
    <x v="5"/>
    <x v="9"/>
    <x v="0"/>
    <x v="0"/>
    <x v="0"/>
    <x v="0"/>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1"/>
    <n v="70936690"/>
    <n v="70936690"/>
    <x v="0"/>
    <x v="1"/>
    <x v="0"/>
    <x v="1"/>
    <x v="9"/>
    <s v="Secretaría General - GIT Gestión Contractual"/>
    <x v="3"/>
    <s v="Coordinador GIT Gestión Contractual"/>
    <x v="8"/>
    <x v="14"/>
    <s v="N/A"/>
    <s v="N/A"/>
    <n v="11"/>
    <d v="2021-01-07T00:00:00"/>
    <n v="6448790"/>
    <n v="70936690"/>
    <n v="70936690"/>
    <x v="0"/>
    <s v="WILDER ANDRES GONZALEZ ROJAS"/>
    <n v="24172"/>
    <x v="0"/>
    <x v="0"/>
    <x v="1"/>
    <n v="11"/>
    <n v="0"/>
    <m/>
  </r>
  <r>
    <x v="6"/>
    <n v="7"/>
    <x v="5"/>
    <x v="9"/>
    <x v="0"/>
    <x v="0"/>
    <x v="0"/>
    <x v="0"/>
    <s v="Servicios secretariales o de administración de oficinas  "/>
    <n v="80161501"/>
    <s v="Prestación de servicios profesionales para realizar contratación directa"/>
    <x v="0"/>
    <x v="0"/>
    <n v="5"/>
    <x v="0"/>
    <x v="0"/>
    <x v="1"/>
    <n v="24157400"/>
    <n v="24157400"/>
    <x v="0"/>
    <x v="1"/>
    <x v="0"/>
    <x v="1"/>
    <x v="9"/>
    <s v="Secretaría General - GIT Gestión Contractual"/>
    <x v="3"/>
    <s v="Coordinador GIT Gestión Contractual"/>
    <x v="8"/>
    <x v="14"/>
    <s v="N/A"/>
    <s v="N/A"/>
    <n v="7"/>
    <d v="2021-01-08T00:00:00"/>
    <n v="4831480"/>
    <n v="24157400"/>
    <n v="24157400"/>
    <x v="0"/>
    <s v="ERIKA PAOLA SERRANO RICAURTE"/>
    <n v="24177"/>
    <x v="0"/>
    <x v="0"/>
    <x v="1"/>
    <n v="5"/>
    <n v="0"/>
    <m/>
  </r>
  <r>
    <x v="6"/>
    <n v="9"/>
    <x v="5"/>
    <x v="9"/>
    <x v="3"/>
    <x v="3"/>
    <x v="0"/>
    <x v="0"/>
    <s v="Servicios secretariales o de administración de oficinas  "/>
    <n v="80161501"/>
    <s v="Prestación de servicios personales para adelantar actividades relacionadas con el ingreso, egreso y baja de bienes del IGAV. "/>
    <x v="0"/>
    <x v="0"/>
    <n v="11"/>
    <x v="0"/>
    <x v="0"/>
    <x v="1"/>
    <n v="85591209"/>
    <n v="85591209"/>
    <x v="0"/>
    <x v="1"/>
    <x v="3"/>
    <x v="1"/>
    <x v="9"/>
    <s v="Secretaría General - GIT Gestión Contractual"/>
    <x v="3"/>
    <s v="Coordinador GIT Gestión Contractual"/>
    <x v="8"/>
    <x v="14"/>
    <s v="N/A"/>
    <s v="N/A"/>
    <n v="9"/>
    <d v="2021-01-07T00:00:00"/>
    <n v="2593673"/>
    <n v="85591209"/>
    <n v="85591209"/>
    <x v="0"/>
    <s v="DANNY ADALBERTO GUARNIZO MOLINA_x000a_DANIELA FERNANDA CASAS SIERRA_x000a_WILLIAM  SANCHEZ SANDOVAL_x000a_"/>
    <s v="24152_x000a_24156_x000a_24158_x000a_"/>
    <x v="3"/>
    <x v="0"/>
    <x v="1"/>
    <n v="11"/>
    <n v="0"/>
    <m/>
  </r>
  <r>
    <x v="6"/>
    <n v="10"/>
    <x v="5"/>
    <x v="9"/>
    <x v="0"/>
    <x v="0"/>
    <x v="0"/>
    <x v="0"/>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1"/>
    <n v="41110377"/>
    <n v="41110377"/>
    <x v="0"/>
    <x v="1"/>
    <x v="0"/>
    <x v="1"/>
    <x v="9"/>
    <s v="Secretaría General - GIT Gestión Contractual"/>
    <x v="3"/>
    <s v="Coordinador GIT Gestión Contractual"/>
    <x v="8"/>
    <x v="14"/>
    <s v="N/A"/>
    <s v="N/A"/>
    <n v="10"/>
    <d v="2021-01-07T00:00:00"/>
    <n v="3737307"/>
    <n v="41110377"/>
    <n v="41110377"/>
    <x v="0"/>
    <s v="CRISTIAN CAMILO ROJAS MORALES"/>
    <n v="24154"/>
    <x v="0"/>
    <x v="0"/>
    <x v="1"/>
    <n v="11"/>
    <n v="0"/>
    <m/>
  </r>
  <r>
    <x v="6"/>
    <n v="11"/>
    <x v="5"/>
    <x v="9"/>
    <x v="0"/>
    <x v="0"/>
    <x v="0"/>
    <x v="0"/>
    <s v="Servicios secretariales o de administración de oficinas  "/>
    <n v="80161501"/>
    <s v="Prestación de servicios profesionales para adelantar la revisión de los procesos de contratación que ingresan al área para asignación posterior."/>
    <x v="0"/>
    <x v="0"/>
    <n v="11"/>
    <x v="0"/>
    <x v="0"/>
    <x v="1"/>
    <n v="31417067"/>
    <n v="31417067"/>
    <x v="0"/>
    <x v="1"/>
    <x v="0"/>
    <x v="1"/>
    <x v="9"/>
    <s v="Secretaría General - GIT Gestión Contractual"/>
    <x v="3"/>
    <s v="Coordinador GIT Gestión Contractual"/>
    <x v="8"/>
    <x v="14"/>
    <s v="N/A"/>
    <s v="N/A"/>
    <n v="3"/>
    <d v="2021-01-07T00:00:00"/>
    <n v="2856097"/>
    <n v="31417067"/>
    <n v="31417067"/>
    <x v="0"/>
    <s v="KARIME ESPERANZA ARENAS DOMINGUEZ"/>
    <n v="24162"/>
    <x v="0"/>
    <x v="0"/>
    <x v="1"/>
    <n v="11"/>
    <n v="0"/>
    <m/>
  </r>
  <r>
    <x v="6"/>
    <n v="5"/>
    <x v="5"/>
    <x v="9"/>
    <x v="0"/>
    <x v="0"/>
    <x v="0"/>
    <x v="0"/>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0"/>
    <x v="0"/>
    <n v="11"/>
    <x v="0"/>
    <x v="0"/>
    <x v="1"/>
    <n v="80634026"/>
    <n v="80634026"/>
    <x v="0"/>
    <x v="1"/>
    <x v="0"/>
    <x v="1"/>
    <x v="9"/>
    <s v="Secretaría General - GIT Gestión Contractual"/>
    <x v="3"/>
    <s v="Coordinador GIT Gestión Contractual"/>
    <x v="8"/>
    <x v="14"/>
    <s v="N/A"/>
    <s v="N/A"/>
    <n v="6"/>
    <d v="2021-01-07T00:00:00"/>
    <n v="7330366"/>
    <n v="80633960"/>
    <n v="80633960"/>
    <x v="0"/>
    <s v="MARIA VICTORIA MOLINA MELO"/>
    <n v="24160"/>
    <x v="0"/>
    <x v="0"/>
    <x v="1"/>
    <n v="11"/>
    <n v="66"/>
    <m/>
  </r>
  <r>
    <x v="8"/>
    <n v="5"/>
    <x v="5"/>
    <x v="9"/>
    <x v="0"/>
    <x v="0"/>
    <x v="0"/>
    <x v="11"/>
    <s v="Papel de imprenta y papel de escribir"/>
    <n v="14111500"/>
    <s v="Adquisición de productos derivados del papel, cartón y corrugados en Colombia"/>
    <x v="4"/>
    <x v="4"/>
    <n v="1"/>
    <x v="0"/>
    <x v="3"/>
    <x v="1"/>
    <n v="230000000"/>
    <n v="230000000"/>
    <x v="0"/>
    <x v="0"/>
    <x v="0"/>
    <x v="1"/>
    <x v="9"/>
    <s v="Secretaría General - GIT Gestión Contractual"/>
    <x v="3"/>
    <s v="Coordinador GIT Gestión Contractual"/>
    <x v="8"/>
    <x v="14"/>
    <s v="N/A"/>
    <s v="N/A"/>
    <m/>
    <d v="2021-04-27T00:00:00"/>
    <n v="22089892"/>
    <n v="22089892"/>
    <n v="22089892"/>
    <x v="0"/>
    <s v="INICIO PROCESO"/>
    <m/>
    <x v="0"/>
    <x v="0"/>
    <x v="2"/>
    <m/>
    <n v="0"/>
    <m/>
  </r>
  <r>
    <x v="6"/>
    <m/>
    <x v="5"/>
    <x v="9"/>
    <x v="0"/>
    <x v="5"/>
    <x v="1"/>
    <x v="3"/>
    <s v="Tóner para impresoras o fax"/>
    <n v="44103103"/>
    <s v="Adquisición de consumibles de impresión a nivel nacional "/>
    <x v="4"/>
    <x v="4"/>
    <n v="1"/>
    <x v="0"/>
    <x v="3"/>
    <x v="1"/>
    <n v="265600000"/>
    <n v="265600000"/>
    <x v="0"/>
    <x v="0"/>
    <x v="0"/>
    <x v="1"/>
    <x v="9"/>
    <s v="Secretaría General - GIT Gestión Contractual"/>
    <x v="3"/>
    <s v="Coordinador GIT Gestión Contractual"/>
    <x v="8"/>
    <x v="14"/>
    <s v="N/A"/>
    <s v="N/A"/>
    <m/>
    <m/>
    <m/>
    <m/>
    <n v="0"/>
    <x v="0"/>
    <m/>
    <m/>
    <x v="5"/>
    <x v="1"/>
    <x v="2"/>
    <m/>
    <n v="0"/>
    <n v="0"/>
  </r>
  <r>
    <x v="6"/>
    <n v="8"/>
    <x v="5"/>
    <x v="9"/>
    <x v="1"/>
    <x v="1"/>
    <x v="0"/>
    <x v="0"/>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0"/>
    <x v="0"/>
    <n v="11"/>
    <x v="0"/>
    <x v="0"/>
    <x v="1"/>
    <n v="58772630"/>
    <n v="58772630"/>
    <x v="0"/>
    <x v="1"/>
    <x v="1"/>
    <x v="1"/>
    <x v="9"/>
    <s v="Secretaría General - GIT Gestión Contractual"/>
    <x v="3"/>
    <s v="Coordinador GIT Gestión Contractual"/>
    <x v="8"/>
    <x v="14"/>
    <s v="N/A"/>
    <s v="N/A"/>
    <n v="8"/>
    <d v="2021-01-07T00:00:00"/>
    <n v="2671483"/>
    <n v="58772626"/>
    <n v="58772626"/>
    <x v="0"/>
    <s v="SANDRA YANETH CELEMIN_x000a_BIBIANA ANDREA CASAS SIERRA_x000a_"/>
    <s v="24164_x000a_24167_x000a_"/>
    <x v="1"/>
    <x v="0"/>
    <x v="1"/>
    <n v="2"/>
    <n v="4"/>
    <m/>
  </r>
  <r>
    <x v="8"/>
    <s v="6-7-8-9-10-11-12-13-14-15-16-17-18"/>
    <x v="5"/>
    <x v="9"/>
    <x v="0"/>
    <x v="0"/>
    <x v="0"/>
    <x v="11"/>
    <s v="Suministros de escritorio"/>
    <n v="44121600"/>
    <s v="Adquisición de elementos de papelería e insumos"/>
    <x v="4"/>
    <x v="4"/>
    <n v="1"/>
    <x v="0"/>
    <x v="3"/>
    <x v="1"/>
    <n v="8531146"/>
    <n v="8531146"/>
    <x v="0"/>
    <x v="0"/>
    <x v="0"/>
    <x v="1"/>
    <x v="9"/>
    <s v="Secretaría General - GIT Gestión Contractual"/>
    <x v="3"/>
    <s v="Coordinador GIT Gestión Contractual"/>
    <x v="8"/>
    <x v="14"/>
    <s v="N/A"/>
    <s v="N/A"/>
    <n v="552"/>
    <d v="2021-04-27T00:00:00"/>
    <n v="8531146"/>
    <n v="8531146"/>
    <m/>
    <x v="2"/>
    <s v="PANAMERICANA LIBRERIA Y PAPELERIA SA"/>
    <n v="24694"/>
    <x v="0"/>
    <x v="0"/>
    <x v="2"/>
    <m/>
    <n v="8531146"/>
    <m/>
  </r>
  <r>
    <x v="6"/>
    <m/>
    <x v="5"/>
    <x v="9"/>
    <x v="0"/>
    <x v="5"/>
    <x v="1"/>
    <x v="4"/>
    <s v="Servicios de envío, recogida o entrega de correo"/>
    <n v="78102203"/>
    <s v="Prestación de Servicios de administración, curso y entrega de toda clase de  correspondencia y demás envíos postales. "/>
    <x v="8"/>
    <x v="8"/>
    <n v="9"/>
    <x v="0"/>
    <x v="0"/>
    <x v="1"/>
    <n v="898185726"/>
    <n v="898185726"/>
    <x v="0"/>
    <x v="3"/>
    <x v="0"/>
    <x v="1"/>
    <x v="24"/>
    <s v="Secretaría General - GIT Gestión Documental"/>
    <x v="3"/>
    <s v="Coordinador GIT Gestión Documental"/>
    <x v="8"/>
    <x v="14"/>
    <s v="N/A"/>
    <s v="N/A"/>
    <m/>
    <m/>
    <m/>
    <m/>
    <n v="0"/>
    <x v="0"/>
    <m/>
    <m/>
    <x v="5"/>
    <x v="1"/>
    <x v="2"/>
    <m/>
    <n v="0"/>
    <m/>
  </r>
  <r>
    <x v="6"/>
    <n v="48"/>
    <x v="5"/>
    <x v="9"/>
    <x v="0"/>
    <x v="0"/>
    <x v="0"/>
    <x v="2"/>
    <s v="Servicios secretariales o de administración de oficinas  "/>
    <n v="80161501"/>
    <s v="Prestación de servicios personales para apoyar la implementación del sistema de gestión documental de la entidad de acuerdo a las normas vigentes."/>
    <x v="3"/>
    <x v="3"/>
    <n v="11"/>
    <x v="0"/>
    <x v="0"/>
    <x v="1"/>
    <n v="29566233.890000001"/>
    <n v="29566233.890000001"/>
    <x v="0"/>
    <x v="0"/>
    <x v="0"/>
    <x v="1"/>
    <x v="24"/>
    <s v="Secretaría General - GIT Gestión Documental"/>
    <x v="3"/>
    <s v="Coordinador GIT Gestión Documental"/>
    <x v="8"/>
    <x v="14"/>
    <s v="N/A"/>
    <s v="N/A"/>
    <n v="235"/>
    <d v="2021-02-03T00:00:00"/>
    <n v="2593673"/>
    <n v="28530403"/>
    <n v="28530403"/>
    <x v="0"/>
    <s v="EDWIN DIDIER CASAS ARDILA"/>
    <n v="24418"/>
    <x v="0"/>
    <x v="0"/>
    <x v="0"/>
    <n v="330"/>
    <n v="1035830.8900000006"/>
    <m/>
  </r>
  <r>
    <x v="6"/>
    <n v="49"/>
    <x v="5"/>
    <x v="9"/>
    <x v="1"/>
    <x v="1"/>
    <x v="0"/>
    <x v="2"/>
    <s v="Servicios secretariales o de administración de oficinas  "/>
    <n v="80161501"/>
    <s v="Prestación de servicios personales para la aplicación de los procesos archvísticos  de acuerdo a las directrices de la entidad y las normas del archivo general de la nación. "/>
    <x v="3"/>
    <x v="3"/>
    <n v="11"/>
    <x v="0"/>
    <x v="0"/>
    <x v="1"/>
    <n v="43614654"/>
    <n v="43614653.780000001"/>
    <x v="0"/>
    <x v="0"/>
    <x v="1"/>
    <x v="1"/>
    <x v="24"/>
    <s v="Secretaría General - GIT Gestión Documental"/>
    <x v="3"/>
    <s v="Coordinador GIT Gestión Documental"/>
    <x v="8"/>
    <x v="14"/>
    <s v="N/A"/>
    <s v="N/A"/>
    <n v="196"/>
    <d v="2021-02-03T00:00:00"/>
    <n v="1924742"/>
    <n v="42344324"/>
    <n v="42344324"/>
    <x v="0"/>
    <s v="JENNY ALEXANDRA PEREZ GONZALEZ_x000a_RAFAEL ALIRIO GONZALEZ "/>
    <s v="24380_x000a_24382"/>
    <x v="1"/>
    <x v="0"/>
    <x v="0"/>
    <n v="330"/>
    <n v="1270329.7800000012"/>
    <m/>
  </r>
  <r>
    <x v="6"/>
    <m/>
    <x v="5"/>
    <x v="9"/>
    <x v="0"/>
    <x v="5"/>
    <x v="1"/>
    <x v="4"/>
    <s v="Servicios secretariales o de administración de oficinas  "/>
    <n v="80161501"/>
    <s v="Prestación de servicios profesionales para gestionar y apoyar el proceso de convalidación de las tablas de retención documental de la entidad."/>
    <x v="1"/>
    <x v="1"/>
    <n v="8"/>
    <x v="0"/>
    <x v="0"/>
    <x v="1"/>
    <n v="39859395"/>
    <n v="39859395"/>
    <x v="0"/>
    <x v="3"/>
    <x v="0"/>
    <x v="1"/>
    <x v="24"/>
    <s v="Secretaría General - GIT Gestión Documental"/>
    <x v="3"/>
    <s v="Coordinador GIT Gestión Documental"/>
    <x v="8"/>
    <x v="14"/>
    <s v="N/A"/>
    <s v="N/A"/>
    <m/>
    <m/>
    <m/>
    <m/>
    <n v="0"/>
    <x v="0"/>
    <m/>
    <m/>
    <x v="5"/>
    <x v="1"/>
    <x v="2"/>
    <m/>
    <n v="0"/>
    <n v="9964848.75"/>
  </r>
  <r>
    <x v="6"/>
    <m/>
    <x v="5"/>
    <x v="9"/>
    <x v="0"/>
    <x v="5"/>
    <x v="1"/>
    <x v="0"/>
    <s v="Software de servidor de autenticación"/>
    <n v="43233201"/>
    <s v="Adquisición certificados digitales acceso a SIIF"/>
    <x v="9"/>
    <x v="10"/>
    <n v="1"/>
    <x v="0"/>
    <x v="1"/>
    <x v="1"/>
    <n v="10000000"/>
    <n v="10000000"/>
    <x v="0"/>
    <x v="1"/>
    <x v="0"/>
    <x v="1"/>
    <x v="11"/>
    <s v="Secretaria General - GIT Gestión Financiera"/>
    <x v="3"/>
    <s v="Coordinador GIT Gestión Financiera"/>
    <x v="8"/>
    <x v="14"/>
    <s v="N/A"/>
    <s v="N/A"/>
    <m/>
    <m/>
    <m/>
    <m/>
    <n v="0"/>
    <x v="0"/>
    <m/>
    <m/>
    <x v="5"/>
    <x v="1"/>
    <x v="2"/>
    <m/>
    <n v="0"/>
    <m/>
  </r>
  <r>
    <x v="6"/>
    <n v="30"/>
    <x v="5"/>
    <x v="9"/>
    <x v="0"/>
    <x v="0"/>
    <x v="0"/>
    <x v="0"/>
    <s v="Servicios secretariales o de administración de oficinas  "/>
    <n v="80161501"/>
    <s v="Prestación de servicios personales para apoyar la gestión de la tesorería del Instituto Geográfico Agustín Codazzi."/>
    <x v="0"/>
    <x v="0"/>
    <n v="11"/>
    <x v="0"/>
    <x v="0"/>
    <x v="1"/>
    <n v="29386316"/>
    <n v="29386316"/>
    <x v="0"/>
    <x v="1"/>
    <x v="0"/>
    <x v="1"/>
    <x v="11"/>
    <s v="Secretaría General - GIT Gestión Financiera"/>
    <x v="3"/>
    <s v="Coordinador GIT Gestión Financiera"/>
    <x v="8"/>
    <x v="14"/>
    <s v="N/A"/>
    <s v="N/A"/>
    <n v="34"/>
    <d v="2021-01-13T00:00:00"/>
    <n v="2671483"/>
    <n v="29386313"/>
    <n v="29386313"/>
    <x v="0"/>
    <s v="LEONARDO  SEGURA CAMELO"/>
    <n v="24188"/>
    <x v="5"/>
    <x v="1"/>
    <x v="2"/>
    <m/>
    <n v="3"/>
    <m/>
  </r>
  <r>
    <x v="6"/>
    <n v="29"/>
    <x v="5"/>
    <x v="9"/>
    <x v="0"/>
    <x v="0"/>
    <x v="0"/>
    <x v="0"/>
    <s v="Servicios secretariales o de administración de oficinas  "/>
    <n v="80161501"/>
    <s v="Prestación de servicios profesionales especializados para apoyar los temas tributarios, contables y financieros del Instituto Geográfico Agustín Codazzi a nivel nacional"/>
    <x v="0"/>
    <x v="0"/>
    <n v="4"/>
    <x v="0"/>
    <x v="0"/>
    <x v="1"/>
    <n v="34831906"/>
    <n v="34831906"/>
    <x v="0"/>
    <x v="1"/>
    <x v="0"/>
    <x v="1"/>
    <x v="11"/>
    <s v="Secretaría General - GIT Gestión Financiera"/>
    <x v="3"/>
    <s v="Coordinador GIT Gestión Financiera"/>
    <x v="8"/>
    <x v="14"/>
    <s v="N/A"/>
    <s v="N/A"/>
    <n v="27"/>
    <d v="2021-01-12T00:00:00"/>
    <n v="8707976"/>
    <n v="34831904"/>
    <n v="34831904"/>
    <x v="0"/>
    <s v="CARLOS JULIO AGUILAR RUIZ"/>
    <n v="24186"/>
    <x v="0"/>
    <x v="0"/>
    <x v="1"/>
    <n v="11"/>
    <n v="2"/>
    <m/>
  </r>
  <r>
    <x v="6"/>
    <n v="26"/>
    <x v="5"/>
    <x v="9"/>
    <x v="0"/>
    <x v="0"/>
    <x v="0"/>
    <x v="0"/>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0"/>
    <x v="0"/>
    <n v="11"/>
    <x v="0"/>
    <x v="0"/>
    <x v="1"/>
    <n v="40042599"/>
    <n v="40042599"/>
    <x v="0"/>
    <x v="1"/>
    <x v="0"/>
    <x v="1"/>
    <x v="11"/>
    <s v="Secretaría General - GIT Gestión Financiera"/>
    <x v="3"/>
    <s v="Coordinador GIT Gestión Financiera"/>
    <x v="8"/>
    <x v="14"/>
    <s v="N/A"/>
    <s v="N/A"/>
    <n v="32"/>
    <d v="2021-01-13T00:00:00"/>
    <n v="3640236"/>
    <n v="40042596"/>
    <n v="40042596"/>
    <x v="0"/>
    <s v="YOLI ANDREA MARTINEZ MOLINA"/>
    <n v="24189"/>
    <x v="0"/>
    <x v="0"/>
    <x v="2"/>
    <m/>
    <n v="3"/>
    <m/>
  </r>
  <r>
    <x v="6"/>
    <m/>
    <x v="5"/>
    <x v="9"/>
    <x v="1"/>
    <x v="9"/>
    <x v="3"/>
    <x v="3"/>
    <s v="Servicios secretariales o de administración de oficinas  "/>
    <n v="80161501"/>
    <s v="Prestación de servicios para apoyar en la gestión de procesos financieros, contables y de Tesoreria a cargo de la Secretaria General "/>
    <x v="4"/>
    <x v="4"/>
    <n v="8"/>
    <x v="0"/>
    <x v="0"/>
    <x v="1"/>
    <n v="42743728"/>
    <n v="42743728"/>
    <x v="0"/>
    <x v="3"/>
    <x v="1"/>
    <x v="1"/>
    <x v="13"/>
    <m/>
    <x v="3"/>
    <m/>
    <x v="8"/>
    <x v="14"/>
    <s v="N/A"/>
    <s v="N/A"/>
    <m/>
    <m/>
    <m/>
    <m/>
    <n v="0"/>
    <x v="0"/>
    <m/>
    <m/>
    <x v="5"/>
    <x v="3"/>
    <x v="2"/>
    <m/>
    <n v="0"/>
    <n v="5342966"/>
  </r>
  <r>
    <x v="6"/>
    <n v="23"/>
    <x v="5"/>
    <x v="9"/>
    <x v="0"/>
    <x v="0"/>
    <x v="0"/>
    <x v="0"/>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0"/>
    <x v="0"/>
    <n v="11"/>
    <x v="0"/>
    <x v="0"/>
    <x v="1"/>
    <n v="63335720"/>
    <n v="63335720"/>
    <x v="0"/>
    <x v="1"/>
    <x v="0"/>
    <x v="1"/>
    <x v="11"/>
    <s v="Secretaría General - GIT Gestión Financiera"/>
    <x v="3"/>
    <s v="Coordinador GIT Gestión Financiera"/>
    <x v="8"/>
    <x v="14"/>
    <s v="N/A"/>
    <s v="N/A"/>
    <n v="26"/>
    <d v="2021-01-12T00:00:00"/>
    <n v="5757792"/>
    <n v="63335712"/>
    <n v="63335712"/>
    <x v="0"/>
    <s v="DIANA MARCELA SANDOVAL HERRERA"/>
    <n v="24185"/>
    <x v="0"/>
    <x v="0"/>
    <x v="0"/>
    <n v="330"/>
    <n v="8"/>
    <m/>
  </r>
  <r>
    <x v="6"/>
    <n v="28"/>
    <x v="5"/>
    <x v="9"/>
    <x v="0"/>
    <x v="0"/>
    <x v="0"/>
    <x v="0"/>
    <s v="Servicios secretariales o de administración de oficinas  "/>
    <n v="80161501"/>
    <s v="Prestación de servicios profesionales para realizar las actividades relacionadas con el manejo del presupuesto del Instituto Geográfico Agustín Codazzi."/>
    <x v="0"/>
    <x v="0"/>
    <n v="11"/>
    <x v="0"/>
    <x v="0"/>
    <x v="1"/>
    <n v="73517991"/>
    <n v="73517991"/>
    <x v="0"/>
    <x v="1"/>
    <x v="0"/>
    <x v="1"/>
    <x v="11"/>
    <s v="Secretaría General - GIT Gestión Financiera"/>
    <x v="3"/>
    <s v="Coordinador GIT Gestión Financiera"/>
    <x v="8"/>
    <x v="14"/>
    <s v="N/A"/>
    <s v="N/A"/>
    <n v="28"/>
    <d v="2021-01-13T00:00:00"/>
    <n v="6683453"/>
    <n v="73517983"/>
    <n v="73517983"/>
    <x v="0"/>
    <s v="BRENDA LUCIA FONSECA ROJAS"/>
    <n v="24187"/>
    <x v="0"/>
    <x v="0"/>
    <x v="2"/>
    <m/>
    <n v="8"/>
    <m/>
  </r>
  <r>
    <x v="6"/>
    <n v="27"/>
    <x v="5"/>
    <x v="9"/>
    <x v="1"/>
    <x v="1"/>
    <x v="0"/>
    <x v="0"/>
    <s v="Servicios secretariales o de administración de oficinas  "/>
    <n v="80161501"/>
    <s v="Prestación de servicios profesionales para realizar la gestión de la tesorería del Instituto Geográfico Agustín Codazzi."/>
    <x v="0"/>
    <x v="0"/>
    <n v="11"/>
    <x v="0"/>
    <x v="0"/>
    <x v="1"/>
    <n v="147035981"/>
    <n v="147035981"/>
    <x v="0"/>
    <x v="1"/>
    <x v="1"/>
    <x v="1"/>
    <x v="11"/>
    <s v="Secretaría General - GIT Gestión Financiera"/>
    <x v="3"/>
    <s v="Coordinador GIT Gestión Financiera"/>
    <x v="8"/>
    <x v="14"/>
    <s v="N/A"/>
    <s v="N/A"/>
    <n v="31"/>
    <d v="2021-01-13T00:00:00"/>
    <n v="6683453"/>
    <n v="147035966"/>
    <n v="147035966"/>
    <x v="0"/>
    <s v="ALICIA PAOLA GARCIA MUÑOZ_x000a_ANGELA  MORALES RONCANCIO_x000a_"/>
    <s v="24191_x000a_24194"/>
    <x v="1"/>
    <x v="0"/>
    <x v="2"/>
    <m/>
    <n v="15"/>
    <m/>
  </r>
  <r>
    <x v="6"/>
    <n v="44"/>
    <x v="5"/>
    <x v="9"/>
    <x v="0"/>
    <x v="0"/>
    <x v="0"/>
    <x v="0"/>
    <s v="Servicios secretariales o de administración de oficinas  "/>
    <n v="80161501"/>
    <s v="Prestación de servicios profesionales para apoyar la gestión del servicio al ciudadano en Sede Central y a nivel nacional."/>
    <x v="0"/>
    <x v="0"/>
    <n v="11"/>
    <x v="0"/>
    <x v="0"/>
    <x v="1"/>
    <n v="46898742"/>
    <n v="46898742"/>
    <x v="0"/>
    <x v="0"/>
    <x v="0"/>
    <x v="1"/>
    <x v="12"/>
    <s v="Secretaría General - Grupo Interno de Trabajo Servicio al Ciudadano"/>
    <x v="3"/>
    <s v="Coordinador Grupo Interno de Trabajo Servicio al Ciudadano"/>
    <x v="8"/>
    <x v="14"/>
    <s v="N/A"/>
    <s v="N/A"/>
    <n v="75"/>
    <d v="2021-01-20T00:00:00"/>
    <n v="4263522"/>
    <n v="46898742"/>
    <n v="46898742"/>
    <x v="0"/>
    <s v="KAROL VIVIANA MORALES ALZATE"/>
    <n v="24229"/>
    <x v="0"/>
    <x v="0"/>
    <x v="0"/>
    <n v="330"/>
    <n v="0"/>
    <m/>
  </r>
  <r>
    <x v="6"/>
    <n v="45"/>
    <x v="5"/>
    <x v="9"/>
    <x v="0"/>
    <x v="0"/>
    <x v="0"/>
    <x v="8"/>
    <s v="Servicios secretariales o de administración de oficinas  "/>
    <n v="80161501"/>
    <s v="Prestación de servicios profesionales para apoyar la gestión de atención al ciudadano en Sede Central y a nivel nacional."/>
    <x v="0"/>
    <x v="0"/>
    <n v="11"/>
    <x v="0"/>
    <x v="0"/>
    <x v="1"/>
    <n v="40042596"/>
    <n v="40042596"/>
    <x v="0"/>
    <x v="0"/>
    <x v="0"/>
    <x v="1"/>
    <x v="12"/>
    <s v="Secretaría General - Grupo Interno de Trabajo Servicio al Ciudadano"/>
    <x v="3"/>
    <s v="Coordinador Grupo Interno de Trabajo Servicio al Ciudadano"/>
    <x v="8"/>
    <x v="14"/>
    <s v="N/A"/>
    <s v="N/A"/>
    <n v="81"/>
    <d v="2021-01-22T00:00:00"/>
    <n v="3640236"/>
    <n v="40042596"/>
    <n v="40042596"/>
    <x v="0"/>
    <s v="ANYI MARCELA LEON RUBIANO"/>
    <n v="24239"/>
    <x v="0"/>
    <x v="0"/>
    <x v="0"/>
    <n v="330"/>
    <n v="0"/>
    <m/>
  </r>
  <r>
    <x v="6"/>
    <n v="46"/>
    <x v="5"/>
    <x v="9"/>
    <x v="0"/>
    <x v="0"/>
    <x v="0"/>
    <x v="8"/>
    <s v="Servicios secretariales o de administración de oficinas  "/>
    <n v="80161501"/>
    <s v="Prestación de servicios profesionales para apoyar la gestión administrativa del servicio al ciudadano en Sede Central y a nivel nacional."/>
    <x v="0"/>
    <x v="0"/>
    <n v="11"/>
    <x v="0"/>
    <x v="0"/>
    <x v="1"/>
    <n v="29386313"/>
    <n v="29386313"/>
    <x v="0"/>
    <x v="0"/>
    <x v="0"/>
    <x v="1"/>
    <x v="12"/>
    <s v="Secretaría General - Grupo Interno de Trabajo Servicio al Ciudadano"/>
    <x v="3"/>
    <s v="Coordinador Grupo Interno de Trabajo Servicio al Ciudadano"/>
    <x v="8"/>
    <x v="14"/>
    <s v="N/A"/>
    <s v="N/A"/>
    <n v="86"/>
    <d v="2021-01-22T00:00:00"/>
    <n v="2671483"/>
    <n v="29386313"/>
    <n v="29386313"/>
    <x v="0"/>
    <s v="JUAN DAVID DIAZ BUENDIA"/>
    <n v="24241"/>
    <x v="0"/>
    <x v="0"/>
    <x v="0"/>
    <n v="330"/>
    <n v="0"/>
    <m/>
  </r>
  <r>
    <x v="6"/>
    <m/>
    <x v="5"/>
    <x v="9"/>
    <x v="0"/>
    <x v="5"/>
    <x v="1"/>
    <x v="4"/>
    <s v="Máquinas clasificadoras"/>
    <n v="44102500"/>
    <s v="Realizar el mantenimiento y/o adecuación de los digiturnos que tiene el IGAC a nivel nacional"/>
    <x v="4"/>
    <x v="4"/>
    <n v="8"/>
    <x v="0"/>
    <x v="0"/>
    <x v="1"/>
    <n v="120000000"/>
    <n v="120000000"/>
    <x v="0"/>
    <x v="3"/>
    <x v="0"/>
    <x v="1"/>
    <x v="25"/>
    <s v="Secretaria General - GIT Servicio al Ciudadano"/>
    <x v="3"/>
    <s v="Coordinador GIT Servicio al Ciudadano"/>
    <x v="8"/>
    <x v="14"/>
    <s v="N/A"/>
    <s v="N/A"/>
    <m/>
    <m/>
    <m/>
    <m/>
    <n v="0"/>
    <x v="0"/>
    <m/>
    <m/>
    <x v="5"/>
    <x v="1"/>
    <x v="2"/>
    <m/>
    <n v="0"/>
    <n v="15000000"/>
  </r>
  <r>
    <x v="6"/>
    <n v="36"/>
    <x v="5"/>
    <x v="9"/>
    <x v="0"/>
    <x v="0"/>
    <x v="0"/>
    <x v="0"/>
    <s v="Servicios secretariales o de administración de oficinas  "/>
    <n v="80161501"/>
    <s v="Prestación de servicios profesionales para apoyar las estrategias, procesos, procedimientos y actividades del servicio al ciudadano en Sede Central y a nivel nacional."/>
    <x v="0"/>
    <x v="0"/>
    <n v="11"/>
    <x v="0"/>
    <x v="0"/>
    <x v="1"/>
    <n v="63335720"/>
    <n v="63335720"/>
    <x v="0"/>
    <x v="0"/>
    <x v="0"/>
    <x v="1"/>
    <x v="25"/>
    <s v="Secretaria General - GIT Servicio al Ciudadano"/>
    <x v="3"/>
    <s v="Coordinador GIT Servicio al Ciudadano"/>
    <x v="8"/>
    <x v="14"/>
    <s v="N/A"/>
    <s v="N/A"/>
    <n v="36"/>
    <d v="2021-01-15T00:00:00"/>
    <n v="5757792"/>
    <n v="63335712"/>
    <n v="63335712"/>
    <x v="0"/>
    <s v="SHADIA  GENE BELTRAN"/>
    <n v="24228"/>
    <x v="0"/>
    <x v="0"/>
    <x v="1"/>
    <n v="11"/>
    <n v="8"/>
    <m/>
  </r>
  <r>
    <x v="6"/>
    <n v="52"/>
    <x v="5"/>
    <x v="9"/>
    <x v="0"/>
    <x v="0"/>
    <x v="0"/>
    <x v="0"/>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3"/>
    <x v="3"/>
    <n v="11"/>
    <x v="0"/>
    <x v="0"/>
    <x v="1"/>
    <n v="73517991"/>
    <n v="73517991"/>
    <x v="0"/>
    <x v="0"/>
    <x v="0"/>
    <x v="0"/>
    <x v="10"/>
    <s v="Secretaría General"/>
    <x v="3"/>
    <s v="Secretaria General"/>
    <x v="3"/>
    <x v="5"/>
    <s v="Realizar el seguimiento de los planes de acción anual"/>
    <s v="Documentos de planeación con seguimientos realizados"/>
    <n v="194"/>
    <d v="2021-02-08T00:00:00"/>
    <n v="6683453.7272727275"/>
    <n v="73517991"/>
    <n v="73517991"/>
    <x v="0"/>
    <s v="JENNFER  ABRIL"/>
    <n v="24378"/>
    <x v="0"/>
    <x v="0"/>
    <x v="0"/>
    <n v="315"/>
    <n v="0"/>
    <m/>
  </r>
  <r>
    <x v="6"/>
    <m/>
    <x v="5"/>
    <x v="9"/>
    <x v="0"/>
    <x v="5"/>
    <x v="1"/>
    <x v="5"/>
    <s v="Cartografía"/>
    <n v="81151600"/>
    <s v="Adquisición de líneas telefónicas para la operación de estaciones geodésicas"/>
    <x v="1"/>
    <x v="1"/>
    <n v="1"/>
    <x v="0"/>
    <x v="0"/>
    <x v="1"/>
    <n v="80000000"/>
    <n v="80000000"/>
    <x v="0"/>
    <x v="0"/>
    <x v="0"/>
    <x v="0"/>
    <x v="4"/>
    <s v="Secretaría General"/>
    <x v="5"/>
    <s v="Secretaría General"/>
    <x v="5"/>
    <x v="8"/>
    <s v="Densificar el marco de referencia terrestre"/>
    <s v="Datos Rinex de las estaciones permanentes generados"/>
    <m/>
    <m/>
    <m/>
    <m/>
    <n v="0"/>
    <x v="0"/>
    <m/>
    <m/>
    <x v="5"/>
    <x v="1"/>
    <x v="2"/>
    <m/>
    <n v="0"/>
    <n v="0"/>
  </r>
  <r>
    <x v="6"/>
    <n v="51"/>
    <x v="5"/>
    <x v="9"/>
    <x v="0"/>
    <x v="0"/>
    <x v="0"/>
    <x v="0"/>
    <s v="Servicios secretariales o de administración de oficinas  "/>
    <n v="80161501"/>
    <s v="Prestación de servicios profesionales para la gestión y atención de los asuntos jurídicos y contractuales que sean competencia de la Secretaria General del Instituto Geográfico Agustín Codazzi"/>
    <x v="3"/>
    <x v="3"/>
    <n v="11"/>
    <x v="0"/>
    <x v="0"/>
    <x v="1"/>
    <n v="83053047"/>
    <n v="83053047"/>
    <x v="0"/>
    <x v="0"/>
    <x v="0"/>
    <x v="0"/>
    <x v="10"/>
    <s v="Secretaría General"/>
    <x v="3"/>
    <s v="Secretaria General"/>
    <x v="3"/>
    <x v="5"/>
    <s v="Realizar el seguimiento de los planes de acción anual"/>
    <s v="Documentos de planeación con seguimientos realizados"/>
    <n v="287"/>
    <d v="2021-02-15T00:00:00"/>
    <n v="7550236"/>
    <n v="79277478"/>
    <n v="79277478"/>
    <x v="0"/>
    <s v="HELVIN IVAN CIFUENTES GONZALEZ"/>
    <n v="24449"/>
    <x v="0"/>
    <x v="0"/>
    <x v="0"/>
    <n v="315"/>
    <n v="3775569"/>
    <m/>
  </r>
  <r>
    <x v="6"/>
    <n v="56"/>
    <x v="5"/>
    <x v="9"/>
    <x v="0"/>
    <x v="0"/>
    <x v="0"/>
    <x v="5"/>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1"/>
    <n v="83053047"/>
    <n v="83053047"/>
    <x v="0"/>
    <x v="0"/>
    <x v="0"/>
    <x v="1"/>
    <x v="10"/>
    <s v="Secretaría General"/>
    <x v="3"/>
    <s v="Secretaria General"/>
    <x v="8"/>
    <x v="14"/>
    <s v="N/A"/>
    <s v="N/A"/>
    <n v="265"/>
    <d v="2021-02-15T00:00:00"/>
    <n v="7550277"/>
    <n v="79277908.5"/>
    <n v="79277908.5"/>
    <x v="0"/>
    <s v="JULIAN ALEJANDRO CRUZ ALARCON"/>
    <n v="24430"/>
    <x v="0"/>
    <x v="0"/>
    <x v="0"/>
    <n v="315"/>
    <n v="3775138.5"/>
    <m/>
  </r>
  <r>
    <x v="6"/>
    <n v="70"/>
    <x v="5"/>
    <x v="9"/>
    <x v="0"/>
    <x v="0"/>
    <x v="0"/>
    <x v="4"/>
    <s v="Servicios secretariales o de administración de oficinas  "/>
    <n v="80161501"/>
    <s v="Adquisición del seguro de casco avión y seguro vehículo aéreo no tripulado que ampare los bienes e intereses patrimoniales del IGAC"/>
    <x v="4"/>
    <x v="9"/>
    <n v="12"/>
    <x v="0"/>
    <x v="6"/>
    <x v="1"/>
    <n v="800000000"/>
    <n v="800000000"/>
    <x v="0"/>
    <x v="3"/>
    <x v="0"/>
    <x v="0"/>
    <x v="4"/>
    <s v="Secretaría General"/>
    <x v="5"/>
    <s v="Secretaría General"/>
    <x v="5"/>
    <x v="7"/>
    <s v="Capturar y/o gestionar imágenes del territorio colombiano e incorporarlas en el Banco Nacional de Imágenes, a escalas y temporalidad requerida para fines catastrales"/>
    <s v="Imágenes incorporadas al Banco Nacional de imágenes"/>
    <m/>
    <d v="2021-04-20T00:00:00"/>
    <n v="349558726"/>
    <n v="349558726"/>
    <n v="349558726"/>
    <x v="0"/>
    <s v="INICIO PROCESO"/>
    <m/>
    <x v="0"/>
    <x v="0"/>
    <x v="0"/>
    <m/>
    <n v="0"/>
    <m/>
  </r>
  <r>
    <x v="6"/>
    <n v="37"/>
    <x v="5"/>
    <x v="9"/>
    <x v="0"/>
    <x v="0"/>
    <x v="0"/>
    <x v="0"/>
    <s v="Viajes en aviones comerciales"/>
    <n v="78111502"/>
    <s v="Suministro de tiquetes aéreos nacionales e internacionales para el Instituto Geográfico Agustín Codazzi."/>
    <x v="0"/>
    <x v="0"/>
    <n v="12"/>
    <x v="0"/>
    <x v="3"/>
    <x v="1"/>
    <n v="739850240"/>
    <n v="739850240"/>
    <x v="0"/>
    <x v="0"/>
    <x v="0"/>
    <x v="1"/>
    <x v="16"/>
    <s v="Secretaria General - GIT Servicios Administrativos"/>
    <x v="3"/>
    <s v="Coordinador GIT Servicios Administrativos"/>
    <x v="8"/>
    <x v="14"/>
    <s v="N/A"/>
    <s v="N/A"/>
    <n v="72"/>
    <d v="2021-01-15T00:00:00"/>
    <n v="739850240"/>
    <n v="739850240"/>
    <n v="739850240"/>
    <x v="0"/>
    <s v="SUBATOURS LTDA"/>
    <n v="24331"/>
    <x v="0"/>
    <x v="0"/>
    <x v="0"/>
    <n v="330"/>
    <n v="0"/>
    <m/>
  </r>
  <r>
    <x v="6"/>
    <n v="55"/>
    <x v="5"/>
    <x v="9"/>
    <x v="0"/>
    <x v="0"/>
    <x v="0"/>
    <x v="2"/>
    <s v="Servicios de mantenimiento y reparación de vehículos"/>
    <n v="78181500"/>
    <s v="Prestación de servicios para la revision tecnico mecanica de los vehiculos de propiedad del IGAC C "/>
    <x v="3"/>
    <x v="3"/>
    <n v="12"/>
    <x v="0"/>
    <x v="1"/>
    <x v="1"/>
    <n v="16000000"/>
    <n v="16000000"/>
    <x v="0"/>
    <x v="0"/>
    <x v="0"/>
    <x v="1"/>
    <x v="16"/>
    <s v="Secretaria General - GIT Servicios Administrativos"/>
    <x v="3"/>
    <s v="Coordinador GIT Servicios Administrativos"/>
    <x v="8"/>
    <x v="14"/>
    <s v="N/A"/>
    <s v="N/A"/>
    <n v="312"/>
    <d v="2021-02-15T00:00:00"/>
    <n v="16000000"/>
    <n v="16000000"/>
    <n v="16000000"/>
    <x v="0"/>
    <s v="INSPECCION TECNICA AUTOMOTRIZ INTECO SAS"/>
    <n v="24534"/>
    <x v="0"/>
    <x v="0"/>
    <x v="2"/>
    <m/>
    <n v="0"/>
    <m/>
  </r>
  <r>
    <x v="6"/>
    <m/>
    <x v="5"/>
    <x v="9"/>
    <x v="0"/>
    <x v="5"/>
    <x v="1"/>
    <x v="4"/>
    <s v="Equipos y materiales para construcciones temporales y apoyo al mantenimiento"/>
    <n v="30191800"/>
    <s v="Suministro de elementos de ferretería para el mantenimiento y adecuación de espacios físicos de la sede central del IGAC."/>
    <x v="1"/>
    <x v="1"/>
    <n v="6"/>
    <x v="0"/>
    <x v="1"/>
    <x v="1"/>
    <n v="39000000"/>
    <n v="39000000"/>
    <x v="0"/>
    <x v="3"/>
    <x v="0"/>
    <x v="0"/>
    <x v="13"/>
    <m/>
    <x v="6"/>
    <m/>
    <x v="9"/>
    <x v="19"/>
    <s v="Realizar actividades de mantenimiento"/>
    <s v="SEDES MANTENIDAS"/>
    <m/>
    <m/>
    <m/>
    <m/>
    <n v="0"/>
    <x v="0"/>
    <m/>
    <m/>
    <x v="5"/>
    <x v="1"/>
    <x v="2"/>
    <m/>
    <n v="0"/>
    <n v="0"/>
  </r>
  <r>
    <x v="6"/>
    <n v="63"/>
    <x v="5"/>
    <x v="9"/>
    <x v="0"/>
    <x v="0"/>
    <x v="0"/>
    <x v="1"/>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3"/>
    <x v="0"/>
    <x v="1"/>
    <x v="26"/>
    <s v="Secretaria General - GIT servicios administrativos"/>
    <x v="3"/>
    <s v="Coordinador GIT GIT servicios administrativos"/>
    <x v="11"/>
    <x v="17"/>
    <m/>
    <m/>
    <n v="504"/>
    <d v="2021-03-25T00:00:00"/>
    <n v="4500000"/>
    <n v="40500000"/>
    <n v="40500000"/>
    <x v="0"/>
    <s v="ASTRID ANGELICA VELA MARTINEZ"/>
    <n v="24638"/>
    <x v="5"/>
    <x v="1"/>
    <x v="2"/>
    <m/>
    <n v="0"/>
    <m/>
  </r>
  <r>
    <x v="6"/>
    <n v="73"/>
    <x v="5"/>
    <x v="9"/>
    <x v="0"/>
    <x v="0"/>
    <x v="0"/>
    <x v="7"/>
    <s v="Servicios de mantenimiento de ascensores"/>
    <n v="72101506"/>
    <s v="Prestación de servicios para el mantenimiento correctivo y preventivo ascensores sede central "/>
    <x v="4"/>
    <x v="4"/>
    <n v="8"/>
    <x v="0"/>
    <x v="6"/>
    <x v="1"/>
    <n v="60000000"/>
    <n v="60000000"/>
    <x v="0"/>
    <x v="3"/>
    <x v="0"/>
    <x v="0"/>
    <x v="20"/>
    <s v="Secretaria General - GIT Talento Humano"/>
    <x v="3"/>
    <s v="Coordinador GIT Talento Humano"/>
    <x v="9"/>
    <x v="19"/>
    <s v="Dotar de equipamientos las sedes"/>
    <s v="Sedes Mantenidas"/>
    <m/>
    <d v="2021-04-26T00:00:00"/>
    <n v="60000000"/>
    <n v="60000000"/>
    <n v="60000000"/>
    <x v="0"/>
    <s v="INICIO PROCESO"/>
    <m/>
    <x v="0"/>
    <x v="0"/>
    <x v="2"/>
    <m/>
    <n v="0"/>
    <m/>
  </r>
  <r>
    <x v="6"/>
    <n v="67"/>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2"/>
    <x v="1"/>
    <n v="117600000"/>
    <n v="117600000"/>
    <x v="0"/>
    <x v="0"/>
    <x v="0"/>
    <x v="1"/>
    <x v="16"/>
    <s v="Secretaria General - GIT Servicios Administrativos"/>
    <x v="3"/>
    <s v="Coordinador GIT Servicios Administrativos"/>
    <x v="8"/>
    <x v="14"/>
    <s v="N/A"/>
    <s v="N/A"/>
    <m/>
    <d v="2021-04-14T00:00:00"/>
    <n v="117600000"/>
    <n v="117600000"/>
    <n v="117600000"/>
    <x v="0"/>
    <s v="INICIO PROCESO"/>
    <m/>
    <x v="0"/>
    <x v="0"/>
    <x v="2"/>
    <m/>
    <n v="0"/>
    <m/>
  </r>
  <r>
    <x v="6"/>
    <n v="50"/>
    <x v="5"/>
    <x v="9"/>
    <x v="0"/>
    <x v="0"/>
    <x v="0"/>
    <x v="2"/>
    <s v="Servicios secretariales o de administración de oficinas  "/>
    <n v="80161501"/>
    <s v="Prestación de servicios personales  para apoyar los asuntos  y las supervisiones que sean designadas en cabeza de los funcionarios del GIT de Servicios Administrativos"/>
    <x v="3"/>
    <x v="3"/>
    <n v="11"/>
    <x v="0"/>
    <x v="0"/>
    <x v="1"/>
    <n v="34372052"/>
    <n v="34372052"/>
    <x v="0"/>
    <x v="0"/>
    <x v="0"/>
    <x v="1"/>
    <x v="15"/>
    <s v="Secretaría General - Servicios Administrativos"/>
    <x v="3"/>
    <s v="N/A"/>
    <x v="8"/>
    <x v="14"/>
    <s v="N/A"/>
    <s v="N/A"/>
    <n v="176"/>
    <d v="2021-02-03T00:00:00"/>
    <n v="2671483"/>
    <n v="29386313"/>
    <n v="29386313"/>
    <x v="0"/>
    <s v="SONIA BAUTISTA CIFUENTE"/>
    <n v="24377"/>
    <x v="0"/>
    <x v="0"/>
    <x v="0"/>
    <n v="330"/>
    <n v="4985739"/>
    <m/>
  </r>
  <r>
    <x v="6"/>
    <n v="42"/>
    <x v="5"/>
    <x v="9"/>
    <x v="1"/>
    <x v="1"/>
    <x v="0"/>
    <x v="8"/>
    <s v="Servicios secretariales o de administración de oficinas  "/>
    <n v="80161501"/>
    <s v=" Prestación de servicios profesionales para recibir, programar y controlar solicitudes que deba tramitar el git de servicios administrativos."/>
    <x v="0"/>
    <x v="0"/>
    <n v="11"/>
    <x v="0"/>
    <x v="0"/>
    <x v="1"/>
    <n v="68744104"/>
    <n v="68744104"/>
    <x v="0"/>
    <x v="0"/>
    <x v="1"/>
    <x v="1"/>
    <x v="15"/>
    <s v="Secretaría General - Servicios Administrativos"/>
    <x v="3"/>
    <s v="N/A"/>
    <x v="8"/>
    <x v="14"/>
    <s v="N/A"/>
    <s v="N/A"/>
    <n v="87"/>
    <d v="2021-01-20T00:00:00"/>
    <n v="3124732"/>
    <n v="34372052"/>
    <n v="34372052"/>
    <x v="0"/>
    <s v="LIESEL STEFHANIE CASTIBLANCO ROMERO_x000a_ANDRES LEONARDO RACHE MOYANO"/>
    <s v="24242_x000a_24245"/>
    <x v="0"/>
    <x v="1"/>
    <x v="0"/>
    <n v="330"/>
    <n v="12498928"/>
    <m/>
  </r>
  <r>
    <x v="6"/>
    <n v="54"/>
    <x v="5"/>
    <x v="9"/>
    <x v="0"/>
    <x v="0"/>
    <x v="0"/>
    <x v="2"/>
    <s v="Transporte de personal"/>
    <n v="20102301"/>
    <s v="Servicio de Transporte Especial de Pasajeros y de carga a Nivel Nacional del Instituto Geográfico Agustín Codazzi. "/>
    <x v="3"/>
    <x v="3"/>
    <n v="11"/>
    <x v="0"/>
    <x v="3"/>
    <x v="1"/>
    <n v="1421305246"/>
    <n v="1421305246"/>
    <x v="0"/>
    <x v="0"/>
    <x v="0"/>
    <x v="1"/>
    <x v="16"/>
    <s v="Secretaria General - GIT Servicios Administrativos"/>
    <x v="3"/>
    <s v="Coordinador GIT Servicios Administrativos"/>
    <x v="8"/>
    <x v="14"/>
    <s v="N/A"/>
    <s v="N/A"/>
    <m/>
    <d v="2021-02-08T00:00:00"/>
    <n v="773560667"/>
    <n v="773560667"/>
    <n v="773560667"/>
    <x v="0"/>
    <s v="INICIO PROCESO"/>
    <m/>
    <x v="0"/>
    <x v="0"/>
    <x v="0"/>
    <n v="320"/>
    <n v="0"/>
    <m/>
  </r>
  <r>
    <x v="8"/>
    <n v="2"/>
    <x v="5"/>
    <x v="9"/>
    <x v="0"/>
    <x v="0"/>
    <x v="0"/>
    <x v="2"/>
    <s v="Servicio de abastecimiento de combustible para vehículos"/>
    <n v="78181701"/>
    <s v="Suministro de combustible para el funcionamiento de los vehículos del Instituto Geográfico Agustín Codazzi a nivel nacional"/>
    <x v="3"/>
    <x v="3"/>
    <n v="11"/>
    <x v="0"/>
    <x v="3"/>
    <x v="1"/>
    <n v="175709558"/>
    <n v="175709558"/>
    <x v="0"/>
    <x v="0"/>
    <x v="0"/>
    <x v="1"/>
    <x v="16"/>
    <s v="Secretaria General - GIT Servicios Administrativos"/>
    <x v="3"/>
    <s v="Coordinador GIT Servicios Administrativos"/>
    <x v="8"/>
    <x v="14"/>
    <s v="N/A"/>
    <s v="N/A"/>
    <n v="158"/>
    <d v="2021-02-03T00:00:00"/>
    <n v="175709558"/>
    <n v="175709558"/>
    <n v="175709558"/>
    <x v="0"/>
    <s v="ORGANIZACION TERPEL S.A."/>
    <n v="24342"/>
    <x v="0"/>
    <x v="0"/>
    <x v="0"/>
    <n v="330"/>
    <n v="0"/>
    <m/>
  </r>
  <r>
    <x v="6"/>
    <n v="72"/>
    <x v="5"/>
    <x v="9"/>
    <x v="1"/>
    <x v="1"/>
    <x v="0"/>
    <x v="3"/>
    <s v="Centros o servicios móviles de atención de salud"/>
    <n v="85101508"/>
    <s v="Prestación de servicios de apoyo a la Gestión para llevar a cabo los programas y proyectos del Plan Institucional de Capacitación de la entidad."/>
    <x v="4"/>
    <x v="4"/>
    <n v="8"/>
    <x v="0"/>
    <x v="0"/>
    <x v="1"/>
    <n v="374494211"/>
    <n v="374494211"/>
    <x v="0"/>
    <x v="0"/>
    <x v="1"/>
    <x v="0"/>
    <x v="10"/>
    <s v="Secretaría General - GIT de Talento Humano"/>
    <x v="3"/>
    <s v="Coordinador GIT Talento Humano"/>
    <x v="3"/>
    <x v="18"/>
    <s v="Desarrollar actividades de educación informal en competencias laborales y socioemocionales virtuales y presenciales"/>
    <s v="Personas Capacitadas"/>
    <m/>
    <d v="2021-04-26T00:00:00"/>
    <m/>
    <m/>
    <n v="0"/>
    <x v="0"/>
    <s v="UNIVERSIDAD NACIONAL _x000a_UNIVERSIDAD DISTRITAL"/>
    <m/>
    <x v="1"/>
    <x v="0"/>
    <x v="2"/>
    <m/>
    <n v="0"/>
    <m/>
  </r>
  <r>
    <x v="6"/>
    <n v="19"/>
    <x v="5"/>
    <x v="9"/>
    <x v="0"/>
    <x v="0"/>
    <x v="0"/>
    <x v="0"/>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1"/>
    <n v="92327704"/>
    <n v="92327704"/>
    <x v="0"/>
    <x v="1"/>
    <x v="0"/>
    <x v="1"/>
    <x v="17"/>
    <s v="Secretaría General - GIT de Talento Humano"/>
    <x v="3"/>
    <s v="Coordinador GIT de Talento Humano"/>
    <x v="8"/>
    <x v="14"/>
    <s v="N/A"/>
    <s v="N/A"/>
    <n v="20"/>
    <d v="2021-01-12T00:00:00"/>
    <n v="8028496"/>
    <n v="92327704"/>
    <n v="92327704"/>
    <x v="0"/>
    <s v="NYDIA MARCELA RIVERA RODRIGUEZ"/>
    <n v="24184"/>
    <x v="0"/>
    <x v="0"/>
    <x v="0"/>
    <n v="345"/>
    <n v="0"/>
    <m/>
  </r>
  <r>
    <x v="6"/>
    <n v="21"/>
    <x v="5"/>
    <x v="9"/>
    <x v="5"/>
    <x v="6"/>
    <x v="0"/>
    <x v="0"/>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1"/>
    <n v="267858460"/>
    <n v="267858460"/>
    <x v="0"/>
    <x v="1"/>
    <x v="5"/>
    <x v="1"/>
    <x v="17"/>
    <s v="Secretaría General - GIT de Talento Humano"/>
    <x v="3"/>
    <s v="Coordinador GIT de Talento Humano"/>
    <x v="8"/>
    <x v="14"/>
    <s v="N/A"/>
    <s v="N/A"/>
    <n v="19"/>
    <d v="2021-01-08T00:00:00"/>
    <n v="5823010"/>
    <n v="267858460"/>
    <n v="267858460"/>
    <x v="0"/>
    <s v="NELSON ENRIQUE ARAQUE RODRIGUEZ_x000a_DIANA CRISTINA HENRIQUEZ RUIZ_x000a_DIANA MARLEN GÁMEZ BELLO_x000a_NATALIA MARIA CHAVEZ NAVARRETE_x000a_"/>
    <s v="24178_x000a_24179_x000a_24180_x000a_24181_x000a_"/>
    <x v="6"/>
    <x v="0"/>
    <x v="1"/>
    <n v="345"/>
    <n v="0"/>
    <m/>
  </r>
  <r>
    <x v="6"/>
    <n v="69"/>
    <x v="5"/>
    <x v="9"/>
    <x v="0"/>
    <x v="0"/>
    <x v="0"/>
    <x v="7"/>
    <s v="Publicidad en periódicos"/>
    <n v="82101504"/>
    <s v="Prestación de servicios para realizar la publicación de avisos en un diario de circulación nacional"/>
    <x v="4"/>
    <x v="4"/>
    <n v="9"/>
    <x v="0"/>
    <x v="1"/>
    <x v="1"/>
    <n v="7000000"/>
    <n v="7000000"/>
    <x v="0"/>
    <x v="3"/>
    <x v="0"/>
    <x v="1"/>
    <x v="20"/>
    <s v="Secretaria General - GIT Talento Humano"/>
    <x v="3"/>
    <s v="Coordinador GIT Talento Humano"/>
    <x v="8"/>
    <x v="14"/>
    <s v="N/A"/>
    <s v="N/A"/>
    <m/>
    <d v="2021-04-20T00:00:00"/>
    <n v="7000000"/>
    <n v="7000000"/>
    <n v="7000000"/>
    <x v="0"/>
    <s v="INICIO PROCESO"/>
    <m/>
    <x v="0"/>
    <x v="0"/>
    <x v="0"/>
    <n v="270"/>
    <n v="0"/>
    <m/>
  </r>
  <r>
    <x v="6"/>
    <m/>
    <x v="5"/>
    <x v="9"/>
    <x v="0"/>
    <x v="9"/>
    <x v="1"/>
    <x v="7"/>
    <s v="Batas protectoras"/>
    <n v="46181533"/>
    <s v="Adquisición de elementos de seguridad industrial "/>
    <x v="4"/>
    <x v="4"/>
    <n v="11"/>
    <x v="0"/>
    <x v="3"/>
    <x v="1"/>
    <n v="400000000"/>
    <n v="400000000"/>
    <x v="0"/>
    <x v="3"/>
    <x v="0"/>
    <x v="1"/>
    <x v="20"/>
    <s v="Secretaria General - GIT Talento Humano"/>
    <x v="3"/>
    <s v="Coordinador GIT Talento Humano"/>
    <x v="8"/>
    <x v="14"/>
    <s v="N/A"/>
    <s v="N/A"/>
    <m/>
    <m/>
    <m/>
    <m/>
    <n v="0"/>
    <x v="0"/>
    <m/>
    <m/>
    <x v="5"/>
    <x v="1"/>
    <x v="2"/>
    <m/>
    <n v="0"/>
    <n v="0"/>
  </r>
  <r>
    <x v="6"/>
    <m/>
    <x v="5"/>
    <x v="9"/>
    <x v="0"/>
    <x v="9"/>
    <x v="1"/>
    <x v="3"/>
    <s v="Centros o servicios móviles de atención de salud"/>
    <n v="85101508"/>
    <s v="Prestación de servicios para la realización de los exámenes ocupacionales para los funcionarios de la entidad a nivel nacional"/>
    <x v="4"/>
    <x v="4"/>
    <n v="9"/>
    <x v="0"/>
    <x v="2"/>
    <x v="1"/>
    <n v="80000000"/>
    <n v="80000000"/>
    <x v="0"/>
    <x v="1"/>
    <x v="0"/>
    <x v="1"/>
    <x v="20"/>
    <s v="Secretaria General - GIT Talento Humano"/>
    <x v="3"/>
    <s v="Coordinador GIT Talento Humano"/>
    <x v="8"/>
    <x v="14"/>
    <s v="N/A"/>
    <s v="N/A"/>
    <m/>
    <m/>
    <m/>
    <m/>
    <n v="0"/>
    <x v="0"/>
    <m/>
    <m/>
    <x v="5"/>
    <x v="1"/>
    <x v="2"/>
    <m/>
    <n v="0"/>
    <n v="0"/>
  </r>
  <r>
    <x v="6"/>
    <m/>
    <x v="5"/>
    <x v="9"/>
    <x v="0"/>
    <x v="9"/>
    <x v="1"/>
    <x v="3"/>
    <s v="Desfibrilador cardiovertidor implantable icd o desfibrilador para terapia de re sincronización cardíaca crt-d"/>
    <n v="42203505"/>
    <s v="Adquisición de desfibrilador para las direcciones territoriales"/>
    <x v="4"/>
    <x v="4"/>
    <n v="1"/>
    <x v="0"/>
    <x v="1"/>
    <x v="1"/>
    <n v="20000000"/>
    <n v="20000000"/>
    <x v="0"/>
    <x v="3"/>
    <x v="0"/>
    <x v="1"/>
    <x v="20"/>
    <s v="Secretaria General - GIT Talento Humano"/>
    <x v="3"/>
    <s v="Coordinador GIT Talento Humano"/>
    <x v="8"/>
    <x v="14"/>
    <s v="N/A"/>
    <s v="N/A"/>
    <m/>
    <m/>
    <m/>
    <m/>
    <n v="0"/>
    <x v="0"/>
    <m/>
    <m/>
    <x v="5"/>
    <x v="1"/>
    <x v="2"/>
    <m/>
    <n v="0"/>
    <n v="0"/>
  </r>
  <r>
    <x v="6"/>
    <n v="62"/>
    <x v="5"/>
    <x v="9"/>
    <x v="0"/>
    <x v="0"/>
    <x v="0"/>
    <x v="4"/>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3"/>
    <x v="0"/>
    <x v="1"/>
    <x v="20"/>
    <s v="Secretaria General - GIT Talento Humano"/>
    <x v="3"/>
    <s v="Coordinador GIT Talento Humano"/>
    <x v="8"/>
    <x v="14"/>
    <s v="N/A"/>
    <s v="N/A"/>
    <n v="499"/>
    <d v="2021-03-25T00:00:00"/>
    <n v="142694916"/>
    <n v="142694916"/>
    <n v="142694916"/>
    <x v="0"/>
    <s v="CAFAM"/>
    <n v="24632"/>
    <x v="5"/>
    <x v="1"/>
    <x v="2"/>
    <m/>
    <n v="107305084"/>
    <m/>
  </r>
  <r>
    <x v="8"/>
    <s v="3--4"/>
    <x v="5"/>
    <x v="9"/>
    <x v="0"/>
    <x v="0"/>
    <x v="0"/>
    <x v="4"/>
    <s v="Ropa de seguridad"/>
    <n v="46181500"/>
    <s v="Adquisición de elementos de Protección Personal (EPP) para la protección de los colaboradores del IGAC a nivel nacional en el marco de la emergencia declarada&quot; COVD-19&quot;"/>
    <x v="1"/>
    <x v="1"/>
    <n v="1"/>
    <x v="0"/>
    <x v="3"/>
    <x v="1"/>
    <n v="100000000"/>
    <n v="100000000"/>
    <x v="0"/>
    <x v="3"/>
    <x v="0"/>
    <x v="1"/>
    <x v="20"/>
    <s v="Secretaria General - GIT Talento Humano"/>
    <x v="3"/>
    <s v="Coordinador GIT Talento Humano"/>
    <x v="8"/>
    <x v="14"/>
    <s v="N/A"/>
    <s v="N/A"/>
    <n v="487"/>
    <d v="2021-03-18T00:00:00"/>
    <n v="100000000"/>
    <n v="100000000"/>
    <n v="100000000"/>
    <x v="0"/>
    <s v="BON SANTE SAS_x000a_LOGISTICA Y GESTION DE NEGOCIOS SAS"/>
    <s v="24621_x000a_24635"/>
    <x v="0"/>
    <x v="0"/>
    <x v="2"/>
    <m/>
    <n v="0"/>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34"/>
    <m/>
    <x v="0"/>
    <x v="0"/>
  </r>
  <r>
    <x v="2"/>
    <x v="9"/>
    <x v="2"/>
    <x v="65"/>
    <x v="24"/>
    <x v="31"/>
    <x v="35"/>
    <m/>
    <x v="1"/>
    <x v="0"/>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4">
  <r>
    <s v="4521"/>
    <s v="2021-01-08 00:00:00"/>
    <s v="2021-01-08 11:33:00"/>
    <s v="Gasto"/>
    <s v="Con Compromiso"/>
    <s v="0200"/>
    <x v="0"/>
    <x v="0"/>
    <s v="ADQUISICIÓN DE BIENES Y SERVICIOS - SERVICIOS TECNOLÓGICOS - FORTALECIMIENTO DE LA GESTIÓN INSTITUCIONAL DEL IGAC A NIVEL   NACIONAL"/>
    <s v="Nación"/>
    <x v="0"/>
    <s v="CSF"/>
    <n v="155531053.15000001"/>
    <n v="69165777.890000001"/>
    <n v="224696831.03999999"/>
    <n v="0"/>
    <s v="Prestación de servicios para la transmisión de datos, voz, video y acceso a internet a nivel nacional -VIGENCIAS FUTURAS"/>
    <s v="4621"/>
    <s v="2221, 33021"/>
    <s v="261721"/>
    <s v="362621, 574721, 575021"/>
    <s v="215240121, 215254321, 216192721, 216195921, 220424521"/>
    <s v="-0"/>
    <x v="0"/>
    <x v="0"/>
  </r>
  <r>
    <s v="4521"/>
    <s v="2021-01-08 00:00:00"/>
    <s v="2021-01-08 11:33:00"/>
    <s v="Gasto"/>
    <s v="Con Compromiso"/>
    <s v="0500"/>
    <x v="0"/>
    <x v="1"/>
    <s v="ADQUISICIÓN DE BIENES Y SERVICIOS - SERVICIO DE INFORMACIÓN CATASTRAL - ACTUALIZACIÓN  Y GESTIÓN CATASTRAL  NACIONAL"/>
    <s v="Propios"/>
    <x v="1"/>
    <s v="CSF"/>
    <n v="0"/>
    <n v="8246700"/>
    <n v="8246700"/>
    <n v="0"/>
    <s v="Prestación de servicios para la transmisión de datos, voz, video y acceso a internet a nivel nacional -VIGENCIAS FUTURAS"/>
    <s v="4621"/>
    <s v="2221, 33021"/>
    <s v="261721"/>
    <s v="362621, 574721, 575021"/>
    <s v="215240121, 215254321, 216192721, 216195921, 220424521"/>
    <s v="-0"/>
    <x v="0"/>
    <x v="1"/>
  </r>
  <r>
    <s v="4621"/>
    <s v="2021-01-08 00:00:00"/>
    <s v="2021-01-08 19:07:00"/>
    <s v="Gasto"/>
    <s v="Generado"/>
    <s v="0160"/>
    <x v="0"/>
    <x v="2"/>
    <s v="ADQUISICIÓN DE BIENES Y SERVICIOS - DOCUMENTOS DE LINEAMIENTOS TÉCNICOS - FORTALECIMIENTO DE LOS PROCESOS DE DIFUSIÓN Y ACCESO A LA INFORMACIÓN GEOGRÁFICA A NIVEL   NACIONAL"/>
    <s v="Propios"/>
    <x v="1"/>
    <s v="CSF"/>
    <n v="71376690"/>
    <n v="-71376690"/>
    <n v="0"/>
    <n v="0"/>
    <s v="Prestación de servicios profesionales para la programación, control y seguimiento del presupuesto de ingresos de la Entidad."/>
    <s v="5521"/>
    <s v="-0"/>
    <s v="-0"/>
    <s v="-0"/>
    <s v="-0"/>
    <s v="-0"/>
    <x v="0"/>
    <x v="2"/>
  </r>
  <r>
    <s v="4721"/>
    <s v="2021-01-08 00:00:00"/>
    <s v="2021-01-08 19:09:00"/>
    <s v="Gasto"/>
    <s v="Con Compromiso"/>
    <s v="0160"/>
    <x v="0"/>
    <x v="3"/>
    <s v="ADQUISICIÓN DE BIENES Y SERVICIOS - SERVICIOS DE INFORMACIÓN IMPLEMENTADOS - FORTALECIMIENTO DE LOS PROCESOS DE DIFUSIÓN Y ACCESO A LA INFORMACIÓN GEOGRÁFICA A NIVEL   NACIONAL"/>
    <s v="Propios"/>
    <x v="1"/>
    <s v="CSF"/>
    <n v="23343057"/>
    <n v="0"/>
    <n v="23343057"/>
    <n v="0"/>
    <s v="Prestación de servicios personales para organizar y desarrollar las ferias, congresos, convenciones, conferencias y/o eventos tanto virtuales como presenciales requeridos por la entidad"/>
    <s v="4721"/>
    <s v="20921"/>
    <s v="93021"/>
    <s v="171421, 187221, 295521, 342521, 412721, 482621, 553021"/>
    <s v="43291121, 58636821, 87717721, 112785321, 143011421, 174722221, 209919521"/>
    <s v="-0"/>
    <x v="0"/>
    <x v="2"/>
  </r>
  <r>
    <s v="4821"/>
    <s v="2021-01-08 00:00:00"/>
    <s v="2021-01-08 19:10:00"/>
    <s v="Gasto"/>
    <s v="Con Compromiso"/>
    <s v="0160"/>
    <x v="0"/>
    <x v="3"/>
    <s v="ADQUISICIÓN DE BIENES Y SERVICIOS - SERVICIOS DE INFORMACIÓN IMPLEMENTADOS - FORTALECIMIENTO DE LOS PROCESOS DE DIFUSIÓN Y ACCESO A LA INFORMACIÓN GEOGRÁFICA A NIVEL   NACIONAL"/>
    <s v="Propios"/>
    <x v="1"/>
    <s v="CSF"/>
    <n v="43463091"/>
    <n v="0"/>
    <n v="43463091"/>
    <n v="0"/>
    <s v="Prestación de servicios profesionales para la diagramación, desarrollo, concepto gráfico, e ilustración de piezas de comunicación externa contempladas en el plan de comunicaciones de la entidad."/>
    <s v="4821"/>
    <s v="21021"/>
    <s v="75421"/>
    <s v="153321, 166821, 188621, 280021, 343021, 410421, 475721, 553221"/>
    <s v="34434921, 58638421, 83418421, 112825221, 141689421, 170365921, 210114521"/>
    <s v="-0"/>
    <x v="0"/>
    <x v="2"/>
  </r>
  <r>
    <s v="4921"/>
    <s v="2021-01-08 00:00:00"/>
    <s v="2021-01-08 19:12:00"/>
    <s v="Gasto"/>
    <s v="Con Compromiso"/>
    <s v="0160"/>
    <x v="0"/>
    <x v="3"/>
    <s v="ADQUISICIÓN DE BIENES Y SERVICIOS - SERVICIOS DE INFORMACIÓN IMPLEMENTADOS - FORTALECIMIENTO DE LOS PROCESOS DE DIFUSIÓN Y ACCESO A LA INFORMACIÓN GEOGRÁFICA A NIVEL   NACIONAL"/>
    <s v="Propios"/>
    <x v="1"/>
    <s v="CSF"/>
    <n v="92997806"/>
    <n v="0"/>
    <n v="92997806"/>
    <n v="0"/>
    <s v=":_x000a_Solicitud de Certificado de Disponibilidad Presupuestal – Comprobante Usuario Solicitante: MHmlasso MARIO ALEJANDRO LASSO LEDESMA_x000a_Unidad ó Subunidad Ejecutora_x000a_Solicitante:_x000a_04-03-00-000 IGAC - GESTION GENERAL_x000a_Fecha y Hora Sistema: 2021-01-08-3:31 p."/>
    <s v="4921"/>
    <s v="22621"/>
    <s v="85921"/>
    <s v="166021, 187521, 281721, 341821, 451121, 492321, 528921, 552921"/>
    <s v="41188121, 58637121, 83431021, 112514721, 151993921, 176949821, 187312121, 209912621"/>
    <s v="-0"/>
    <x v="0"/>
    <x v="2"/>
  </r>
  <r>
    <s v="5021"/>
    <s v="2021-01-08 00:00:00"/>
    <s v="2021-01-08 19:14:00"/>
    <s v="Gasto"/>
    <s v="Con Compromiso"/>
    <s v="0160"/>
    <x v="0"/>
    <x v="3"/>
    <s v="ADQUISICIÓN DE BIENES Y SERVICIOS - SERVICIOS DE INFORMACIÓN IMPLEMENTADOS - FORTALECIMIENTO DE LOS PROCESOS DE DIFUSIÓN Y ACCESO A LA INFORMACIÓN GEOGRÁFICA A NIVEL   NACIONAL"/>
    <s v="Propios"/>
    <x v="1"/>
    <s v="CSF"/>
    <n v="53146280"/>
    <n v="0"/>
    <n v="53146280"/>
    <n v="0"/>
    <s v="Prestación de servicios profesionales para desarrollar y ejecutar la estrategia de comunicaciones internas de la entidad, así como hacer control y seguimiento a los planes y estrategias del proceso de comunicaciones garantizando el_x000a_fortalecimiento de"/>
    <s v="5021"/>
    <s v="22721"/>
    <s v="78121"/>
    <s v="155721, 194621, 295221, 342921, 412321, 513221, 561421"/>
    <s v="37169521, 61034021, 87716921, 112821921, 142392621, 182401721, 211723421"/>
    <s v="-0"/>
    <x v="0"/>
    <x v="2"/>
  </r>
  <r>
    <s v="5121"/>
    <s v="2021-01-08 00:00:00"/>
    <s v="2021-01-08 19:16:00"/>
    <s v="Gasto"/>
    <s v="Con Compromiso"/>
    <s v="0160"/>
    <x v="0"/>
    <x v="3"/>
    <s v="ADQUISICIÓN DE BIENES Y SERVICIOS - SERVICIOS DE INFORMACIÓN IMPLEMENTADOS - FORTALECIMIENTO DE LOS PROCESOS DE DIFUSIÓN Y ACCESO A LA INFORMACIÓN GEOGRÁFICA A NIVEL   NACIONAL"/>
    <s v="Propios"/>
    <x v="1"/>
    <s v="CSF"/>
    <n v="58695945"/>
    <n v="0"/>
    <n v="58695945"/>
    <n v="0"/>
    <s v="Prestación de servicios profesionales para la realización y registro de productos audiovisuales en las actividades y eventos del IGAC."/>
    <s v="5121"/>
    <s v="26221"/>
    <s v="81621"/>
    <s v="159921, 188821, 294321, 342421, 413421, 482521, 554821"/>
    <s v="40732121, 58639321, 87714721, 112781621, 143040121, 174679421, 210156021"/>
    <s v="-0"/>
    <x v="0"/>
    <x v="2"/>
  </r>
  <r>
    <s v="5221"/>
    <s v="2021-01-08 00:00:00"/>
    <s v="2021-01-08 19:17:00"/>
    <s v="Gasto"/>
    <s v="Con Compromiso"/>
    <s v="0160"/>
    <x v="0"/>
    <x v="3"/>
    <s v="ADQUISICIÓN DE BIENES Y SERVICIOS - SERVICIOS DE INFORMACIÓN IMPLEMENTADOS - FORTALECIMIENTO DE LOS PROCESOS DE DIFUSIÓN Y ACCESO A LA INFORMACIÓN GEOGRÁFICA A NIVEL   NACIONAL"/>
    <s v="Propios"/>
    <x v="1"/>
    <s v="CSF"/>
    <n v="48314800"/>
    <n v="0"/>
    <n v="48314800"/>
    <n v="0"/>
    <s v="Prestación de servicios profesionales para diagramar y producir las piezas de comunicación interna contempladas en el plan de comunicaciones de la entidad"/>
    <s v="5221"/>
    <s v="22521"/>
    <s v="83721"/>
    <s v="161421, 196321, 294821, 346821, 422621, 481321, 555821"/>
    <s v="41113521, 61383821, 87716321, 114576821, 144915621, 173273121, 210293021"/>
    <s v="-0"/>
    <x v="0"/>
    <x v="2"/>
  </r>
  <r>
    <s v="5321"/>
    <s v="2021-01-08 00:00:00"/>
    <s v="2021-01-08 19:19:00"/>
    <s v="Gasto"/>
    <s v="Con Compromiso"/>
    <s v="0160"/>
    <x v="0"/>
    <x v="3"/>
    <s v="ADQUISICIÓN DE BIENES Y SERVICIOS - SERVICIOS DE INFORMACIÓN IMPLEMENTADOS - FORTALECIMIENTO DE LOS PROCESOS DE DIFUSIÓN Y ACCESO A LA INFORMACIÓN GEOGRÁFICA A NIVEL   NACIONAL"/>
    <s v="Propios"/>
    <x v="1"/>
    <s v="CSF"/>
    <n v="58695945"/>
    <n v="0"/>
    <n v="58695945"/>
    <n v="0"/>
    <s v="Prestación de servicios profesionales para la permanente actualización de contenidos e información en la página web institucional, redacción y divulgación de las estrategias de comunicación interna y externa."/>
    <s v="5421"/>
    <s v="22821"/>
    <s v="77821"/>
    <s v="155421, 188721, 280821, 343421, 410621, 497921, 555921"/>
    <s v="36947321, 58639121, 84816721, 114355021, 141871621, 177659521, 210301321"/>
    <s v="-0"/>
    <x v="0"/>
    <x v="2"/>
  </r>
  <r>
    <s v="5421"/>
    <s v="2021-01-08 00:00:00"/>
    <s v="2021-01-08 19:20:00"/>
    <s v="Gasto"/>
    <s v="Con Compromiso"/>
    <s v="0160"/>
    <x v="0"/>
    <x v="2"/>
    <s v="ADQUISICIÓN DE BIENES Y SERVICIOS - DOCUMENTOS DE LINEAMIENTOS TÉCNICOS - FORTALECIMIENTO DE LOS PROCESOS DE DIFUSIÓN Y ACCESO A LA INFORMACIÓN GEOGRÁFICA A NIVEL   NACIONAL"/>
    <s v="Propios"/>
    <x v="1"/>
    <s v="CSF"/>
    <n v="80634026"/>
    <n v="0"/>
    <n v="80634026"/>
    <n v="0"/>
    <s v="Prestación de servicios profesionales para gestionar la etapa preparatoria de las solicitudes de bienes, servicios y obras públicas incluyendo la proyección de estudios de mercado, condiciones de contratación y análisis del sector, así_x000a_como registro,"/>
    <s v="5621"/>
    <s v="20621"/>
    <s v="104121"/>
    <s v="180521, 192121, 280721, 346621, 412621, 478521, 555521"/>
    <s v="51994421, 60939521, 84815121, 114581621, 143006921, 171800021, 210200721"/>
    <s v="-0"/>
    <x v="0"/>
    <x v="2"/>
  </r>
  <r>
    <s v="6321"/>
    <s v="2021-01-12 00:00:00"/>
    <s v="2021-01-12 09:10:00"/>
    <s v="Gasto"/>
    <s v="Con Compromiso"/>
    <s v="0300"/>
    <x v="0"/>
    <x v="4"/>
    <s v="ADQUISICIÓN DE BIENES Y SERVICIOS - SERVICIOS DE INFORMACIÓN GEODÉSICA ACTUALIZADO - LEVANTAMIENTO , GENERACIÓN Y ACTUALIZACIÓN DE LA RED GEODÉSICA Y LA CARTOGRAFÍA BÁSICA A NIVEL   NACIONAL"/>
    <s v="Nación"/>
    <x v="0"/>
    <s v="CSF"/>
    <n v="3673511"/>
    <n v="-50000"/>
    <n v="3623511"/>
    <n v="0"/>
    <s v="Exploración de estaciones de funcionamiento continuo GNSS de la red MAGNA-ECO (2 CORS)"/>
    <s v="6121"/>
    <s v="5421, 6421, 9821"/>
    <s v="421, 1821, 3521"/>
    <s v="421, 1821, 3221"/>
    <s v="1321421, 1441521, 3276121"/>
    <s v="621"/>
    <x v="0"/>
    <x v="3"/>
  </r>
  <r>
    <s v="6421"/>
    <s v="2021-01-12 00:00:00"/>
    <s v="2021-01-12 09:12:00"/>
    <s v="Gasto"/>
    <s v="Con Compromiso"/>
    <s v="0300"/>
    <x v="0"/>
    <x v="4"/>
    <s v="ADQUISICIÓN DE BIENES Y SERVICIOS - SERVICIOS DE INFORMACIÓN GEODÉSICA ACTUALIZADO - LEVANTAMIENTO , GENERACIÓN Y ACTUALIZACIÓN DE LA RED GEODÉSICA Y LA CARTOGRAFÍA BÁSICA A NIVEL   NACIONAL"/>
    <s v="Nación"/>
    <x v="0"/>
    <s v="CSF"/>
    <n v="17123248"/>
    <n v="-2229826"/>
    <n v="14893422"/>
    <n v="0"/>
    <s v="REALIZAR FOTOCONTROL Y PUNTOS DE VERIFICACÓN PARA ELABORACIONDE CARTOGRAFÍA VECTORIAL RURAL EN LOS DEPARTAMENTOS DE CESAR, BOLIVAR Y MAGDALENA"/>
    <s v="6021"/>
    <s v="5521, 5921, 6021, 6121"/>
    <s v="521, 1021, 1121, 1221"/>
    <s v="621, 1021, 1121, 1221"/>
    <s v="1321921, 1432121, 1433121, 1435021"/>
    <s v="1121, 1221, 1321"/>
    <x v="0"/>
    <x v="3"/>
  </r>
  <r>
    <s v="6521"/>
    <s v="2021-01-12 00:00:00"/>
    <s v="2021-01-12 09:14:00"/>
    <s v="Gasto"/>
    <s v="Con Compromiso"/>
    <s v="0300"/>
    <x v="0"/>
    <x v="4"/>
    <s v="ADQUISICIÓN DE BIENES Y SERVICIOS - SERVICIOS DE INFORMACIÓN GEODÉSICA ACTUALIZADO - LEVANTAMIENTO , GENERACIÓN Y ACTUALIZACIÓN DE LA RED GEODÉSICA Y LA CARTOGRAFÍA BÁSICA A NIVEL   NACIONAL"/>
    <s v="Nación"/>
    <x v="0"/>
    <s v="CSF"/>
    <n v="16463248"/>
    <n v="-1490779"/>
    <n v="14972469"/>
    <n v="0"/>
    <s v="REALIZAR FOTOCONTROL Y PUNTOS DE VERIFICACÓN PARA ELABORACIONDE CARTOGRAFÍA VECTORIAL RURAL EN EL DEPARTAMENTO DE CAQUETA Y CAUCA"/>
    <s v="5821"/>
    <s v="5721, 6821, 6921, 7021"/>
    <s v="721, 1421, 1521, 1621"/>
    <s v="921, 1421, 1521, 1621"/>
    <s v="1322721, 1437621, 1438521, 1440921"/>
    <s v="721, 821, 921"/>
    <x v="0"/>
    <x v="3"/>
  </r>
  <r>
    <s v="6621"/>
    <s v="2021-01-12 00:00:00"/>
    <s v="2021-01-12 09:16:00"/>
    <s v="Gasto"/>
    <s v="Con Compromiso"/>
    <s v="0300"/>
    <x v="0"/>
    <x v="4"/>
    <s v="ADQUISICIÓN DE BIENES Y SERVICIOS - SERVICIOS DE INFORMACIÓN GEODÉSICA ACTUALIZADO - LEVANTAMIENTO , GENERACIÓN Y ACTUALIZACIÓN DE LA RED GEODÉSICA Y LA CARTOGRAFÍA BÁSICA A NIVEL   NACIONAL"/>
    <s v="Nación"/>
    <x v="0"/>
    <s v="CSF"/>
    <n v="3920327"/>
    <n v="-102338"/>
    <n v="3817989"/>
    <n v="0"/>
    <s v="Construcción de cerramiento y mantenimiento de la estacion de funcionamiento continúo GNSS de la red MAGNA-ECO (1 CORS) en Socha (Boyacá)."/>
    <s v="6321"/>
    <s v="5821, 6321"/>
    <s v="321, 1721"/>
    <s v="321, 1721"/>
    <s v="1320521, 1441121"/>
    <s v="521"/>
    <x v="0"/>
    <x v="3"/>
  </r>
  <r>
    <s v="6721"/>
    <s v="2021-01-12 00:00:00"/>
    <s v="2021-01-12 09:25:00"/>
    <s v="Gasto"/>
    <s v="Con Compromiso"/>
    <s v="0300"/>
    <x v="0"/>
    <x v="4"/>
    <s v="ADQUISICIÓN DE BIENES Y SERVICIOS - SERVICIOS DE INFORMACIÓN GEODÉSICA ACTUALIZADO - LEVANTAMIENTO , GENERACIÓN Y ACTUALIZACIÓN DE LA RED GEODÉSICA Y LA CARTOGRAFÍA BÁSICA A NIVEL   NACIONAL"/>
    <s v="Nación"/>
    <x v="0"/>
    <s v="CSF"/>
    <n v="12216353"/>
    <n v="-1344781"/>
    <n v="10871572"/>
    <n v="0"/>
    <s v="REALIZAR FOTOCONTROL Y PUNTOS DE VERIFICACÓN PARA ELABORACIONDE CARTOGRAFÍA VECTORIAL RURAL EN EL DEPARTAMENTO DE CAUCA Y NARIÑO"/>
    <s v="5921"/>
    <s v="5621, 6521, 6621"/>
    <s v="621, 1921, 2021"/>
    <s v="821, 1921, 2021"/>
    <s v="1322421, 1448721, 1450221"/>
    <s v="1021"/>
    <x v="0"/>
    <x v="3"/>
  </r>
  <r>
    <s v="6821"/>
    <s v="2021-01-12 00:00:00"/>
    <s v="2021-01-12 12:26:00"/>
    <s v="Gasto"/>
    <s v="Con Compromiso"/>
    <s v="0300"/>
    <x v="0"/>
    <x v="4"/>
    <s v="ADQUISICIÓN DE BIENES Y SERVICIOS - SERVICIOS DE INFORMACIÓN GEODÉSICA ACTUALIZADO - LEVANTAMIENTO , GENERACIÓN Y ACTUALIZACIÓN DE LA RED GEODÉSICA Y LA CARTOGRAFÍA BÁSICA A NIVEL   NACIONAL"/>
    <s v="Nación"/>
    <x v="0"/>
    <s v="CSF"/>
    <n v="6777730"/>
    <n v="-296788"/>
    <n v="6480942"/>
    <n v="0"/>
    <s v="REALIZAR TRABAJOS DE AEROFOTOGRAFIA CON AERONAVE NO TRIPULADA TIPO DRON EN LOS MUNICIPIOS DE SAN ANDRÉS DE TUMACO (NARIÑO) Y SANTANDER DE QUILICHAO (CAUCA)"/>
    <s v="5721"/>
    <s v="6221, 6721"/>
    <s v="1321, 2121"/>
    <s v="1321, 2121"/>
    <s v="1437221, 1450621"/>
    <s v="-0"/>
    <x v="0"/>
    <x v="3"/>
  </r>
  <r>
    <s v="6921"/>
    <s v="2021-01-12 00:00:00"/>
    <s v="2021-01-12 13:35: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17031787"/>
    <n v="-23346"/>
    <n v="17008441"/>
    <n v="0"/>
    <s v="Prestación de servicios profesionales para realizar actividades de gestión requerida en el desarrollo del proyecto de inversión y actividades a cargo de la jefatura de la oficina CIAF."/>
    <s v="8521"/>
    <s v="10421"/>
    <s v="83521"/>
    <s v="161221, 170621, 259721, 318721, 383321, 447421, 526821, 533321"/>
    <s v="40881321, 42692121, 70415021, 95603021, 126834521, 150033321, 187310021, 192690821"/>
    <s v="-0"/>
    <x v="0"/>
    <x v="4"/>
  </r>
  <r>
    <s v="7021"/>
    <s v="2021-01-12 00:00:00"/>
    <s v="2021-01-12 13:36: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21403092"/>
    <n v="10701546"/>
    <n v="32104638"/>
    <n v="0"/>
    <s v="Prestación de servicios profesionales especializados en la planeación estratégica y ejecución de los proyectos de la oficina CIAF"/>
    <s v="8421"/>
    <s v="9521"/>
    <s v="93421"/>
    <s v="172721, 173121, 265521, 327021"/>
    <s v="44126921, 44335621, 71633721, 99221921"/>
    <s v="-0"/>
    <x v="0"/>
    <x v="4"/>
  </r>
  <r>
    <s v="7121"/>
    <s v="2021-01-12 00:00:00"/>
    <s v="2021-01-12 13:3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7467676"/>
    <n v="-4788973"/>
    <n v="52678703"/>
    <n v="0"/>
    <s v="Prestación de servicios profesionales para formular, desarrollar y controlar proyectos relacionados con desarrollo de aplicaciones de tecnologías de información geográfica a cargo de la oficina CIAF."/>
    <s v="8621"/>
    <s v="9721"/>
    <s v="96321"/>
    <s v="174121, 182021, 258921, 385121, 393421, 453521, 533221"/>
    <s v="44471821, 53154321, 70939821, 127042521, 130365021, 152509621, 192689021"/>
    <s v="-0"/>
    <x v="0"/>
    <x v="4"/>
  </r>
  <r>
    <s v="7221"/>
    <s v="2021-01-12 00:00:00"/>
    <s v="2021-01-12 13:39: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Nación"/>
    <x v="0"/>
    <s v="CSF"/>
    <n v="57152855"/>
    <n v="11508240"/>
    <n v="68661095"/>
    <n v="11728586"/>
    <s v="Prestación de servicios profesionales para realizar la verificación, control, seguimiento y gestión de los proyectos de tecnologías de la información geográfica a cargo de la oficina CIAF"/>
    <s v="8321"/>
    <s v="9621"/>
    <s v="88521"/>
    <s v="167221, 168721, 261321, 303521, 381021, 457121, 528221, 604521"/>
    <s v="41176121, 42517821, 70525021, 90750721, 124882021, 157480921, 187311421, 226214521"/>
    <s v="-0"/>
    <x v="0"/>
    <x v="4"/>
  </r>
  <r>
    <s v="7321"/>
    <s v="2021-01-12 00:00:00"/>
    <s v="2021-01-12 14:00:00"/>
    <s v="Gasto"/>
    <s v="Con Compromiso"/>
    <s v="0200"/>
    <x v="0"/>
    <x v="6"/>
    <s v="ADQUISICIÓN DE BIENES Y SERVICIOS - DOCUMENTOS DE PLANEACIÓN - FORTALECIMIENTO DE LA GESTIÓN INSTITUCIONAL DEL IGAC A NIVEL   NACIONAL"/>
    <s v="Nación"/>
    <x v="0"/>
    <s v="CSF"/>
    <n v="332212188"/>
    <n v="0"/>
    <n v="332212188"/>
    <n v="0"/>
    <s v="Prestación de servicios profesionales para apoyar la formulación, actualización, control, seguimiento y programación financiera y presupuestal  de los proyectos de inversión del IGAC y la elaboración de los informes de gestión, en el marco del Modelo"/>
    <s v="6421"/>
    <s v="21921, 22021, 22121, 22921"/>
    <s v="88121, 89421, 92521, 92721"/>
    <s v="166121, 167721, 170721, 171121, 241121, 253421, 253621, 253921, 299321, 301921, 307721, 311521, 345821, 357021, 364721, 367921, 441121, 444321, 450521, 459221, 504921, 516121, 518121, 520221, 552121, 582621, 582921, 584221"/>
    <s v="41190821, 41200321, 42713021, 43031121, 64444621, 69343021, 69358821, 69366321, 89057921, 90546721, 92623721, 92811821, 114442421, 117327321, 120567221, 121250821, 148327521, 149814821, 151986421, 157660021, 179773521, 183417821, 184179321, 184877721, 209505221, 219140821, 219166221, 219212821"/>
    <s v="-0"/>
    <x v="0"/>
    <x v="0"/>
  </r>
  <r>
    <s v="7421"/>
    <s v="2021-01-12 00:00:00"/>
    <s v="2021-01-12 14:02:00"/>
    <s v="Gasto"/>
    <s v="Con Compromiso"/>
    <s v="0200"/>
    <x v="0"/>
    <x v="7"/>
    <s v="ADQUISICIÓN DE BIENES Y SERVICIOS - SERVICIO DE IMPLEMENTACIÓN SISTEMAS DE GESTIÓN - FORTALECIMIENTO DE LA GESTIÓN INSTITUCIONAL DEL IGAC A NIVEL   NACIONAL"/>
    <s v="Propios"/>
    <x v="1"/>
    <s v="CSF"/>
    <n v="40042599"/>
    <n v="6429791"/>
    <n v="46472390"/>
    <n v="0"/>
    <s v="Prestación de servicios profesionales para apoyar la implementación del Modelo Integrado de Planeación y Gestión en el Instituto, con énfasis en la actualización documental."/>
    <s v="6521"/>
    <s v="26321"/>
    <s v="88721"/>
    <s v="166921, 262021, 305521, 362721, 444421, 506121, 585821"/>
    <s v="41007121, 70940221, 91013021, 118873521, 149820121, 180834521, 219756621"/>
    <s v="-0"/>
    <x v="0"/>
    <x v="0"/>
  </r>
  <r>
    <s v="7521"/>
    <s v="2021-01-12 00:00:00"/>
    <s v="2021-01-12 14:03:00"/>
    <s v="Gasto"/>
    <s v="Con Compromiso"/>
    <s v="0200"/>
    <x v="0"/>
    <x v="7"/>
    <s v="ADQUISICIÓN DE BIENES Y SERVICIOS - SERVICIO DE IMPLEMENTACIÓN SISTEMAS DE GESTIÓN - FORTALECIMIENTO DE LA GESTIÓN INSTITUCIONAL DEL IGAC A NIVEL   NACIONAL"/>
    <s v="Propios"/>
    <x v="1"/>
    <s v="CSF"/>
    <n v="108518128"/>
    <n v="-4"/>
    <n v="108518124"/>
    <n v="0"/>
    <s v="Prestación de servicios profesionales para apoyar el proceso de direccionamiento estratégico y planeación, para apoyar la revisión y ajuste del Sistema Integrado de Gestión, así como realizar acciones tendientes al cumplimiento del plan para su imple"/>
    <s v="6621"/>
    <s v="21721"/>
    <s v="81921"/>
    <s v="159421, 199421, 322421, 389721, 459121, 522521, 581121"/>
    <s v="41155821, 62678221, 98369821, 127422521, 157658221, 187305821, 219025421"/>
    <s v="-0"/>
    <x v="0"/>
    <x v="0"/>
  </r>
  <r>
    <s v="7621"/>
    <s v="2021-01-12 00:00:00"/>
    <s v="2021-01-12 14:05:00"/>
    <s v="Gasto"/>
    <s v="Con Compromiso"/>
    <s v="0200"/>
    <x v="0"/>
    <x v="6"/>
    <s v="ADQUISICIÓN DE BIENES Y SERVICIOS - DOCUMENTOS DE PLANEACIÓN - FORTALECIMIENTO DE LA GESTIÓN INSTITUCIONAL DEL IGAC A NIVEL   NACIONAL"/>
    <s v="Propios"/>
    <x v="1"/>
    <s v="CSF"/>
    <n v="54740668"/>
    <n v="-4"/>
    <n v="54740664"/>
    <n v="0"/>
    <s v="Prestación de servicios profesionales para apoyar el proceso de direccionamiento estratégico y planeación, por medio de la gestión de procesos de parametrización administración manejo y montaje de bases de datos."/>
    <s v="6721"/>
    <s v="21821"/>
    <s v="74221"/>
    <s v="149821, 241221, 301821, 347621, 413621, 505221, 551821"/>
    <s v="34437421, 64488321, 90080021, 114927021, 143040821, 179836321, 209481921"/>
    <s v="-0"/>
    <x v="0"/>
    <x v="0"/>
  </r>
  <r>
    <s v="7721"/>
    <s v="2021-01-12 00:00:00"/>
    <s v="2021-01-12 14:07:00"/>
    <s v="Gasto"/>
    <s v="Con Compromiso"/>
    <s v="0200"/>
    <x v="0"/>
    <x v="7"/>
    <s v="ADQUISICIÓN DE BIENES Y SERVICIOS - SERVICIO DE IMPLEMENTACIÓN SISTEMAS DE GESTIÓN - FORTALECIMIENTO DE LA GESTIÓN INSTITUCIONAL DEL IGAC A NIVEL   NACIONAL"/>
    <s v="Propios"/>
    <x v="1"/>
    <s v="CSF"/>
    <n v="83053047"/>
    <n v="0"/>
    <n v="83053047"/>
    <n v="0"/>
    <s v="Prestar servicios profesionales a la Oficina Asesora de Planeación para apoyar la implementación del Modelo Integrado de Planeación y Gestión (MIPG) en la entidad y realizar las acciones tendientes al cumplimiento de los requisitos, promoción y divul"/>
    <s v="7121"/>
    <s v="24321"/>
    <s v="77621"/>
    <s v="155321, 248521, 303821, 383621, 458821, 527221, 582521"/>
    <s v="40629621, 67337621, 90797821, 126838421, 157652321, 187310421, 219137421"/>
    <s v="-0"/>
    <x v="0"/>
    <x v="0"/>
  </r>
  <r>
    <s v="7821"/>
    <s v="2021-01-12 00:00:00"/>
    <s v="2021-01-12 14:09:00"/>
    <s v="Gasto"/>
    <s v="Con Compromiso"/>
    <s v="0200"/>
    <x v="0"/>
    <x v="6"/>
    <s v="ADQUISICIÓN DE BIENES Y SERVICIOS - DOCUMENTOS DE PLANEACIÓN - FORTALECIMIENTO DE LA GESTIÓN INSTITUCIONAL DEL IGAC A NIVEL   NACIONAL"/>
    <s v="Nación"/>
    <x v="0"/>
    <s v="CSF"/>
    <n v="83053047"/>
    <n v="-3775138"/>
    <n v="79277909"/>
    <n v="0"/>
    <s v="Prestación de servicios profesionales para apoyar el proceso de direccionamiento estratégico y planeación, fortalecimiento del Modelo Integrado de Planeación y Gestión y apoyo en lo referente a cooperación internacional y los lineamientos nacionales"/>
    <s v="7321"/>
    <s v="39321"/>
    <s v="135021"/>
    <s v="246321, 264121, 310021, 385521, 458721, 516721, 552821"/>
    <s v="67086321, 70862021, 92599421, 127055521, 157651721, 184245721, 209911621"/>
    <s v="-0"/>
    <x v="0"/>
    <x v="0"/>
  </r>
  <r>
    <s v="7921"/>
    <s v="2021-01-12 00:00:00"/>
    <s v="2021-01-12 14:10:00"/>
    <s v="Gasto"/>
    <s v="Con Compromiso"/>
    <s v="0200"/>
    <x v="0"/>
    <x v="6"/>
    <s v="ADQUISICIÓN DE BIENES Y SERVICIOS - DOCUMENTOS DE PLANEACIÓN - FORTALECIMIENTO DE LA GESTIÓN INSTITUCIONAL DEL IGAC A NIVEL   NACIONAL"/>
    <s v="Propios"/>
    <x v="1"/>
    <s v="CSF"/>
    <n v="249159141"/>
    <n v="0"/>
    <n v="249159141"/>
    <n v="0"/>
    <s v="Prestación de servicios profesionales para apoyar la formulación, actualización y seguimiento físico y financiero de los planes, programas y proyectos de los procesos asignados en el marco del Modelo Integrado de Planeación y Gestión."/>
    <s v="7421"/>
    <s v="22221, 22321, 22421"/>
    <s v="74121, 74321, 78421"/>
    <s v="149721, 152321, 157321, 241021, 246421, 247221, 298021, 300421, 305621, 345121, 346521, 347721, 411921, 439821, 444821, 498721, 505021, 513921, 552621, 554421, 556021"/>
    <s v="37120721, 37854621, 40641721, 63933021, 67088121, 67132021, 89018721, 89652321, 91013921, 114573621, 114929321, 120568521, 142389021, 148215821, 149903521, 177776821, 179777821, 182462521, 209903221, 210204121, 210315321"/>
    <s v="-0"/>
    <x v="0"/>
    <x v="0"/>
  </r>
  <r>
    <s v="8021"/>
    <s v="2021-01-12 00:00:00"/>
    <s v="2021-01-12 14:12:00"/>
    <s v="Gasto"/>
    <s v="Con Compromiso"/>
    <s v="0200"/>
    <x v="0"/>
    <x v="7"/>
    <s v="ADQUISICIÓN DE BIENES Y SERVICIOS - SERVICIO DE IMPLEMENTACIÓN SISTEMAS DE GESTIÓN - FORTALECIMIENTO DE LA GESTIÓN INSTITUCIONAL DEL IGAC A NIVEL   NACIONAL"/>
    <s v="Propios"/>
    <x v="1"/>
    <s v="CSF"/>
    <n v="73517991"/>
    <n v="-8"/>
    <n v="73517983"/>
    <n v="0"/>
    <s v="Prestación de servicios profesionales para realizar las actividades del sistema de gestión ambiental del instituto en el marco del modelo de planeación y gestión vigente para la nación"/>
    <s v="7521"/>
    <s v="20021"/>
    <s v="83821"/>
    <s v="161521, 262521, 302121, 361021, 449821, 521721, 554521"/>
    <s v="40892121, 70769421, 90548421, 117964521, 151896121, 185201921, 210132121"/>
    <s v="-0"/>
    <x v="0"/>
    <x v="0"/>
  </r>
  <r>
    <s v="8121"/>
    <s v="2021-01-12 00:00:00"/>
    <s v="2021-01-12 15:47:00"/>
    <s v="Gasto"/>
    <s v="Con Compromiso"/>
    <s v="0200"/>
    <x v="0"/>
    <x v="0"/>
    <s v="ADQUISICIÓN DE BIENES Y SERVICIOS - SERVICIOS TECNOLÓGICOS - FORTALECIMIENTO DE LA GESTIÓN INSTITUCIONAL DEL IGAC A NIVEL   NACIONAL"/>
    <s v="Nación"/>
    <x v="0"/>
    <s v="CSF"/>
    <n v="5709827"/>
    <n v="7078213.96"/>
    <n v="12788040.960000001"/>
    <n v="2532503.96"/>
    <s v="VIATICOS - OFICINA DE INFORMÁTICA"/>
    <s v="8221"/>
    <s v="7821, 7921, 8721, 10321, 12921, 117521, 127421, 127521, 129821, 131021, 131521, 134921"/>
    <s v="2521, 2621, 2821, 3621, 5221, 380721, 442321, 442421, 452321, 455121, 455621, 490321"/>
    <s v="2421, 2521, 2721, 3321, 47721, 477421, 537121, 537221, 544821, 548021, 548121, 579821"/>
    <s v="1468221, 1471321, 2136121, 4502721, 7082321, 171536721, 195866121, 195866521, 204869221, 207797321, 208040321, 218079221"/>
    <s v="21321, 21521"/>
    <x v="0"/>
    <x v="0"/>
  </r>
  <r>
    <s v="8821"/>
    <s v="2021-01-14 00:00:00"/>
    <s v="2021-01-14 16:44:00"/>
    <s v="Gasto"/>
    <s v="Con Compromiso"/>
    <s v="0200"/>
    <x v="0"/>
    <x v="8"/>
    <s v="ADQUISICIÓN DE BIENES Y SERVICIOS - SERVICIO DE GESTIÓN DOCUMENTAL - IMPLEMENTACIÓN DE UN SISTEMA DE GESTIÓN DOCUMENTAL EN EL IGAC A NIVEL   NACIONAL"/>
    <s v="Nación"/>
    <x v="0"/>
    <s v="CSF"/>
    <n v="53527075"/>
    <n v="-1559041"/>
    <n v="51968034"/>
    <n v="0"/>
    <s v="Prestación de servicios personales para la organización de los archivos de gestión y archivo central, de acuerdo a las directrices de la entidad y las normas del Archivo General de la Nación."/>
    <s v="13621"/>
    <s v="12521, 12621, 12721"/>
    <s v="83221, 89221, 89321"/>
    <s v="160921, 167521, 167621, 194721, 198821, 198921, 295621, 295721, 296921, 354021, 354821, 384221, 420221, 420421, 422721, 485721, 486221, 488821, 561221, 561321, 562421"/>
    <s v="40748321, 41009321, 41434421, 61034921, 62521021, 62524921, 87717821, 87717921, 88165621, 116011921, 116670421, 126845621, 144402221, 144410421, 144917121, 174776421, 174781221, 176131221, 211714721, 211771121, 212054421"/>
    <s v="-0"/>
    <x v="0"/>
    <x v="0"/>
  </r>
  <r>
    <s v="8921"/>
    <s v="2021-01-14 00:00:00"/>
    <s v="2021-01-14 16:46:00"/>
    <s v="Gasto"/>
    <s v="Con Compromiso"/>
    <s v="0200"/>
    <x v="0"/>
    <x v="8"/>
    <s v="ADQUISICIÓN DE BIENES Y SERVICIOS - SERVICIO DE GESTIÓN DOCUMENTAL - IMPLEMENTACIÓN DE UN SISTEMA DE GESTIÓN DOCUMENTAL EN EL IGAC A NIVEL   NACIONAL"/>
    <s v="Nación"/>
    <x v="0"/>
    <s v="CSF"/>
    <n v="24043349"/>
    <n v="-700292"/>
    <n v="23343057"/>
    <n v="0"/>
    <s v="Prestación de servicios personales para el acompañamiento y seguimiento de las actividades del procesos de gestión documental de la entidad de acuerdo a las normas vigentes."/>
    <s v="13521"/>
    <s v="13521"/>
    <s v="82821"/>
    <s v="161321, 194921, 295821, 354921, 428221, 491521, 582821"/>
    <s v="40890921, 61038021, 87718021, 116680321, 145921821, 176443221, 219155721"/>
    <s v="-0"/>
    <x v="0"/>
    <x v="0"/>
  </r>
  <r>
    <s v="9021"/>
    <s v="2021-01-14 00:00:00"/>
    <s v="2021-01-14 17:18:00"/>
    <s v="Gasto"/>
    <s v="Anulado"/>
    <s v="0300"/>
    <x v="0"/>
    <x v="4"/>
    <s v="ADQUISICIÓN DE BIENES Y SERVICIOS - SERVICIOS DE INFORMACIÓN GEODÉSICA ACTUALIZADO - LEVANTAMIENTO , GENERACIÓN Y ACTUALIZACIÓN DE LA RED GEODÉSICA Y LA CARTOGRAFÍA BÁSICA A NIVEL   NACIONAL"/>
    <s v="Nación"/>
    <x v="0"/>
    <s v="CSF"/>
    <n v="45518000"/>
    <n v="-45518000"/>
    <n v="0"/>
    <n v="0"/>
    <s v="Prestación de servicios para realizar actividades que promuevan la gestión y disposición de los datos geográficos, cartográficos y geodésicos."/>
    <s v="8721"/>
    <s v="-0"/>
    <s v="-0"/>
    <s v="-0"/>
    <s v="-0"/>
    <s v="-0"/>
    <x v="0"/>
    <x v="3"/>
  </r>
  <r>
    <s v="9121"/>
    <s v="2021-01-14 00:00:00"/>
    <s v="2021-01-14 17:20:00"/>
    <s v="Gasto"/>
    <s v="Generado"/>
    <s v="0300"/>
    <x v="0"/>
    <x v="4"/>
    <s v="ADQUISICIÓN DE BIENES Y SERVICIOS - SERVICIOS DE INFORMACIÓN GEODÉSICA ACTUALIZADO - LEVANTAMIENTO , GENERACIÓN Y ACTUALIZACIÓN DE LA RED GEODÉSICA Y LA CARTOGRAFÍA BÁSICA A NIVEL   NACIONAL"/>
    <s v="Nación"/>
    <x v="0"/>
    <s v="CSF"/>
    <n v="45518000"/>
    <n v="-45518000"/>
    <n v="0"/>
    <n v="0"/>
    <s v="Prestación de servicios para apoyar la actualización de los procesos de la Subdirección de Geografía y Cartografía"/>
    <s v="8821"/>
    <s v="-0"/>
    <s v="-0"/>
    <s v="-0"/>
    <s v="-0"/>
    <s v="-0"/>
    <x v="0"/>
    <x v="3"/>
  </r>
  <r>
    <s v="9221"/>
    <s v="2021-01-14 00:00:00"/>
    <s v="2021-01-14 17:21:00"/>
    <s v="Gasto"/>
    <s v="Anulado"/>
    <s v="0300"/>
    <x v="0"/>
    <x v="4"/>
    <s v="ADQUISICIÓN DE BIENES Y SERVICIOS - SERVICIOS DE INFORMACIÓN GEODÉSICA ACTUALIZADO - LEVANTAMIENTO , GENERACIÓN Y ACTUALIZACIÓN DE LA RED GEODÉSICA Y LA CARTOGRAFÍA BÁSICA A NIVEL   NACIONAL"/>
    <s v="Nación"/>
    <x v="0"/>
    <s v="CSF"/>
    <n v="85591209"/>
    <n v="-85591209"/>
    <n v="0"/>
    <n v="0"/>
    <s v="Prestación de servicios para la organización, administración y disposición de los productos cartográficos, geográficos y geodésicos de la subdirección de geografía y cartografía."/>
    <s v="8921"/>
    <s v="-0"/>
    <s v="-0"/>
    <s v="-0"/>
    <s v="-0"/>
    <s v="-0"/>
    <x v="0"/>
    <x v="3"/>
  </r>
  <r>
    <s v="9321"/>
    <s v="2021-01-14 00:00:00"/>
    <s v="2021-01-14 17:24:00"/>
    <s v="Gasto"/>
    <s v="Anulado"/>
    <s v="0300"/>
    <x v="0"/>
    <x v="4"/>
    <s v="ADQUISICIÓN DE BIENES Y SERVICIOS - SERVICIOS DE INFORMACIÓN GEODÉSICA ACTUALIZADO - LEVANTAMIENTO , GENERACIÓN Y ACTUALIZACIÓN DE LA RED GEODÉSICA Y LA CARTOGRAFÍA BÁSICA A NIVEL   NACIONAL"/>
    <s v="Nación"/>
    <x v="0"/>
    <s v="CSF"/>
    <n v="92997806"/>
    <n v="-92997806"/>
    <n v="0"/>
    <n v="0"/>
    <s v="Prestación de servicios profesionales para el acompañamiento y seguimiento a la ejecución de los proyectos y procesos de la Subdirección de Geografía y Cartografía"/>
    <s v="9021"/>
    <s v="-0"/>
    <s v="-0"/>
    <s v="-0"/>
    <s v="-0"/>
    <s v="-0"/>
    <x v="0"/>
    <x v="3"/>
  </r>
  <r>
    <s v="9421"/>
    <s v="2021-01-14 00:00:00"/>
    <s v="2021-01-14 17:25:00"/>
    <s v="Gasto"/>
    <s v="Anulado"/>
    <s v="0300"/>
    <x v="0"/>
    <x v="4"/>
    <s v="ADQUISICIÓN DE BIENES Y SERVICIOS - SERVICIOS DE INFORMACIÓN GEODÉSICA ACTUALIZADO - LEVANTAMIENTO , GENERACIÓN Y ACTUALIZACIÓN DE LA RED GEODÉSICA Y LA CARTOGRAFÍA BÁSICA A NIVEL   NACIONAL"/>
    <s v="Nación"/>
    <x v="0"/>
    <s v="CSF"/>
    <n v="265731400"/>
    <n v="-265731400"/>
    <n v="0"/>
    <n v="0"/>
    <s v="Prestación de servicios para realizar la asignación , seguimiento y control de calidad de los procesos de producción cartográfica, de conformidad con las especificaciones técnicas y rendimientos establecidos."/>
    <s v="9121"/>
    <s v="-0"/>
    <s v="-0"/>
    <s v="-0"/>
    <s v="-0"/>
    <s v="-0"/>
    <x v="0"/>
    <x v="3"/>
  </r>
  <r>
    <s v="9521"/>
    <s v="2021-01-14 00:00:00"/>
    <s v="2021-01-14 17:26:00"/>
    <s v="Gasto"/>
    <s v="Anulado"/>
    <s v="0300"/>
    <x v="0"/>
    <x v="4"/>
    <s v="ADQUISICIÓN DE BIENES Y SERVICIOS - SERVICIOS DE INFORMACIÓN GEODÉSICA ACTUALIZADO - LEVANTAMIENTO , GENERACIÓN Y ACTUALIZACIÓN DE LA RED GEODÉSICA Y LA CARTOGRAFÍA BÁSICA A NIVEL   NACIONAL"/>
    <s v="Nación"/>
    <x v="0"/>
    <s v="CSF"/>
    <n v="388763100"/>
    <n v="-388763100"/>
    <n v="0"/>
    <n v="0"/>
    <s v="Prestación de servicios para realizar la edición, estructuración e integración de la cartografía básica, de conformidad con las especificaciones técnicas establecidas"/>
    <s v="9221"/>
    <s v="-0"/>
    <s v="-0"/>
    <s v="-0"/>
    <s v="-0"/>
    <s v="-0"/>
    <x v="0"/>
    <x v="3"/>
  </r>
  <r>
    <s v="9621"/>
    <s v="2021-01-14 00:00:00"/>
    <s v="2021-01-14 17:36:00"/>
    <s v="Gasto"/>
    <s v="Anulado"/>
    <s v="0300"/>
    <x v="0"/>
    <x v="4"/>
    <s v="ADQUISICIÓN DE BIENES Y SERVICIOS - SERVICIOS DE INFORMACIÓN GEODÉSICA ACTUALIZADO - LEVANTAMIENTO , GENERACIÓN Y ACTUALIZACIÓN DE LA RED GEODÉSICA Y LA CARTOGRAFÍA BÁSICA A NIVEL   NACIONAL"/>
    <s v="Nación"/>
    <x v="0"/>
    <s v="CSF"/>
    <n v="116628930"/>
    <n v="-116628930"/>
    <n v="0"/>
    <n v="0"/>
    <s v="Prestación de servicios para realizar el proceso de aerotriangulación, de conformidad con las especificaciones técnicas y rendimientos establecidos"/>
    <s v="9521"/>
    <s v="-0"/>
    <s v="-0"/>
    <s v="-0"/>
    <s v="-0"/>
    <s v="-0"/>
    <x v="0"/>
    <x v="3"/>
  </r>
  <r>
    <s v="9721"/>
    <s v="2021-01-14 00:00:00"/>
    <s v="2021-01-14 17:41: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48553649"/>
    <n v="6065399"/>
    <n v="54619048"/>
    <n v="6177738"/>
    <s v="Prestación de servicios para gestionar, organizar y procesar información geográfica requerida para los estudios e investigaciones asignadas"/>
    <s v="13721"/>
    <s v="54221, 54921"/>
    <s v="144521, 160321"/>
    <s v="257521, 268721, 286221, 315421, 345521, 347221, 405421, 407821, 499721, 508421, 553421, 553521"/>
    <s v="70408321, 75606721, 85597521, 94349021, 114424721, 114890021, 139723521, 140826421, 177862521, 181505821, 210118421, 210118821"/>
    <s v="-0"/>
    <x v="0"/>
    <x v="3"/>
  </r>
  <r>
    <s v="9821"/>
    <s v="2021-01-14 00:00:00"/>
    <s v="2021-01-14 17:42: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20163140"/>
    <n v="24596910"/>
    <n v="144760050"/>
    <n v="24874946"/>
    <s v="Prestación de servicios para analizar y desarrollar el componente temático de los estudios y/o investigaciones geográficas asignadas, de conformidad con la metodología"/>
    <s v="13821"/>
    <s v="48721, 48821, 48921, 49021"/>
    <s v="135621, 137721, 145021, 160421"/>
    <s v="247121, 247621, 258121, 268821, 311721, 311821, 317721, 317821, 348921, 349121, 352821, 358121, 439321, 441321, 441921, 446621, 482821, 482921, 487621, 487821, 549621, 549721, 551321, 554621"/>
    <s v="67122821, 67155921, 70411421, 75621121, 92821821, 92823121, 95523621, 95630721, 115485421, 115488321, 115992421, 117466621, 147846921, 148330721, 148353221, 150008721, 174725321, 174731321, 175399121, 175467421, 209315521, 209319821, 209425321, 210147921"/>
    <s v="-0"/>
    <x v="0"/>
    <x v="3"/>
  </r>
  <r>
    <s v="9921"/>
    <s v="2021-01-14 00:00:00"/>
    <s v="2021-01-14 17:49: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51873460"/>
    <n v="-51873460"/>
    <n v="0"/>
    <n v="0"/>
    <s v="Prestación de servicios para realizar de apoyo a la gestión administrativa de los procesos y proyectos misionales de la Subdirección de Geografía y Cartografía"/>
    <s v="13921"/>
    <s v="-0"/>
    <s v="-0"/>
    <s v="-0"/>
    <s v="-0"/>
    <s v="-0"/>
    <x v="0"/>
    <x v="3"/>
  </r>
  <r>
    <s v="10021"/>
    <s v="2021-01-14 00:00:00"/>
    <s v="2021-01-14 17:51: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84543460"/>
    <n v="-84543460"/>
    <n v="0"/>
    <n v="0"/>
    <s v="Prestación de servicios para el control y seguimiento de las actividades de fronteras y límites de entidades territoriales"/>
    <s v="14021"/>
    <s v="-0"/>
    <s v="-0"/>
    <s v="-0"/>
    <s v="-0"/>
    <s v="-0"/>
    <x v="0"/>
    <x v="3"/>
  </r>
  <r>
    <s v="10121"/>
    <s v="2021-01-14 00:00:00"/>
    <s v="2021-01-14 17:52: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65464145"/>
    <n v="29024367"/>
    <n v="194488512"/>
    <n v="29407197"/>
    <s v="Prestación de servicios para analizar, consolidar e integrar los documentos técnicos de los estudios e investigaciones geográficas, de conformidad con la metodología establecida"/>
    <s v="14121"/>
    <s v="54321, 54421, 54521"/>
    <s v="156421, 160021, 160121"/>
    <s v="268521, 268621, 269121, 310721, 318521, 320421, 341021, 341221, 341621, 423221, 429921, 430721, 487421, 489921, 530721, 541621, 560021, 560821, 593521"/>
    <s v="75427321, 75433421, 75721021, 92605421, 95612721, 96626721, 112501421, 112509221, 112510421, 144939621, 146553121, 146593721, 175395721, 176265821, 188286321, 200022521, 211376621, 211491021, 222213921"/>
    <s v="-0"/>
    <x v="0"/>
    <x v="3"/>
  </r>
  <r>
    <s v="10221"/>
    <s v="2021-01-14 00:00:00"/>
    <s v="2021-01-14 17:53: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5900900"/>
    <n v="5323632"/>
    <n v="61224532"/>
    <n v="5373940"/>
    <s v="Prestación de servicios profesionales para gestión de proyectos y atención a los requerimientos de la cancillería, en el marco de la demarcación de las fronteras del país"/>
    <s v="14221"/>
    <s v="23721"/>
    <s v="83921"/>
    <s v="161621, 242021, 297421, 367721, 425521, 502021, 588121"/>
    <s v="40893521, 65481921, 88169621, 120822421, 145825821, 179449721, 220743321"/>
    <s v="-0"/>
    <x v="0"/>
    <x v="3"/>
  </r>
  <r>
    <s v="10321"/>
    <s v="2021-01-14 00:00:00"/>
    <s v="2021-01-14 17:57:00"/>
    <s v="Gasto"/>
    <s v="Anul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84543460"/>
    <n v="-84543460"/>
    <n v="0"/>
    <n v="0"/>
    <s v="Prestación de servicios profesionales para la gestión, análisis y respuesta oportuna asociada con los procesos y proyectos de la Subdirección"/>
    <s v="14821"/>
    <s v="-0"/>
    <s v="-0"/>
    <s v="-0"/>
    <s v="-0"/>
    <s v="-0"/>
    <x v="0"/>
    <x v="3"/>
  </r>
  <r>
    <s v="10421"/>
    <s v="2021-01-14 00:00:00"/>
    <s v="2021-01-14 17:58: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65973294"/>
    <n v="0"/>
    <n v="65973294"/>
    <n v="34208"/>
    <s v="Prestación de servicios para apoyar la implementación de métodos estadísticos en la subdirección y generación de nuevos productos."/>
    <s v="14921"/>
    <s v="12321"/>
    <s v="133421"/>
    <s v="244821, 244921, 319821, 356021, 418921, 480221, 556421"/>
    <s v="65965321, 65990621, 96371221, 117271321, 144387221, 173237621, 210800121"/>
    <s v="-0"/>
    <x v="0"/>
    <x v="3"/>
  </r>
  <r>
    <s v="10521"/>
    <s v="2021-01-14 00:00:00"/>
    <s v="2021-01-14 18:00: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169086920"/>
    <n v="-70395553"/>
    <n v="98691367"/>
    <n v="14224000"/>
    <s v="Prestación de servicios para la gestión e integración de productos y aplicaciones de la subdirección de geografía y cartografía"/>
    <s v="15121"/>
    <s v="12221"/>
    <s v="96121"/>
    <s v="173921, 245321, 298821, 357521, 422321, 482321, 563721"/>
    <s v="44434021, 66131121, 66171521, 89037721, 117439421, 144691921, 174654521, 212771721"/>
    <s v="-0"/>
    <x v="0"/>
    <x v="3"/>
  </r>
  <r>
    <s v="10621"/>
    <s v="2021-01-14 00:00:00"/>
    <s v="2021-01-14 18:01: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146607320"/>
    <n v="0"/>
    <n v="146607320"/>
    <n v="131946"/>
    <s v="Prestación de servicios para el fortalecimiento de los productos y servicios de información geográfica, cartográfica y geodésica, promoviendo su descubrimiento y uso"/>
    <s v="15221"/>
    <s v="14921, 15021"/>
    <s v="107221, 108521"/>
    <s v="183221, 185121, 257121, 260921, 314721, 320121, 377821, 379621, 421021, 422521, 491721, 503021, 563821, 586421"/>
    <s v="55192421, 56649121, 70522921, 70939021, 93597321, 96387421, 123474621, 124500421, 144462521, 144912121, 176439021, 179471621, 212789921, 219828121"/>
    <s v="-0"/>
    <x v="0"/>
    <x v="3"/>
  </r>
  <r>
    <s v="10721"/>
    <s v="2021-01-14 00:00:00"/>
    <s v="2021-01-14 18:02: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50310810"/>
    <n v="0"/>
    <n v="50310810"/>
    <n v="26085"/>
    <s v="Prestación de servicios para la generación de contenidos asociados a los procesos geográficos, cartográficos y geodésicos"/>
    <s v="15421"/>
    <s v="29121"/>
    <s v="106321"/>
    <s v="182421, 257221, 294221, 355921, 415921, 498521, 556921"/>
    <s v="55203221, 70939121, 87714121, 117250721, 143119321, 177762221, 211243821"/>
    <s v="-0"/>
    <x v="0"/>
    <x v="3"/>
  </r>
  <r>
    <s v="10821"/>
    <s v="2021-01-14 00:00:00"/>
    <s v="2021-01-14 18:04:00"/>
    <s v="Gasto"/>
    <s v="Anulado"/>
    <s v="0300"/>
    <x v="0"/>
    <x v="4"/>
    <s v="ADQUISICIÓN DE BIENES Y SERVICIOS - SERVICIOS DE INFORMACIÓN GEODÉSICA ACTUALIZADO - LEVANTAMIENTO , GENERACIÓN Y ACTUALIZACIÓN DE LA RED GEODÉSICA Y LA CARTOGRAFÍA BÁSICA A NIVEL   NACIONAL"/>
    <s v="Propios"/>
    <x v="1"/>
    <s v="CSF"/>
    <n v="352739640"/>
    <n v="-352739640"/>
    <n v="0"/>
    <n v="0"/>
    <s v="Prestación de servicios para la captura de información vectorial, de conformidad con las especificaciones técnicas y rendimientos establecidos."/>
    <s v="16021"/>
    <s v="-0"/>
    <s v="-0"/>
    <s v="-0"/>
    <s v="-0"/>
    <s v="-0"/>
    <x v="0"/>
    <x v="3"/>
  </r>
  <r>
    <s v="10921"/>
    <s v="2021-01-14 00:00:00"/>
    <s v="2021-01-14 18:05:00"/>
    <s v="Gasto"/>
    <s v="Anulado"/>
    <s v="0300"/>
    <x v="0"/>
    <x v="4"/>
    <s v="ADQUISICIÓN DE BIENES Y SERVICIOS - SERVICIOS DE INFORMACIÓN GEODÉSICA ACTUALIZADO - LEVANTAMIENTO , GENERACIÓN Y ACTUALIZACIÓN DE LA RED GEODÉSICA Y LA CARTOGRAFÍA BÁSICA A NIVEL   NACIONAL"/>
    <s v="Propios"/>
    <x v="1"/>
    <s v="CSF"/>
    <n v="212052600"/>
    <n v="-212052600"/>
    <n v="0"/>
    <n v="0"/>
    <s v="Prestación de servicios para implementar y optimizar los procesos de aseguramiento de la calidad de productos cartográficos, de conformidad con las especificaciones técnicas y rendimientos establecidos"/>
    <s v="16221"/>
    <s v="-0"/>
    <s v="-0"/>
    <s v="-0"/>
    <s v="-0"/>
    <s v="-0"/>
    <x v="0"/>
    <x v="3"/>
  </r>
  <r>
    <s v="11021"/>
    <s v="2021-01-14 00:00:00"/>
    <s v="2021-01-14 18:08: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66138661.5"/>
    <n v="-153031.5"/>
    <n v="65985630"/>
    <n v="0"/>
    <s v="Prestación de servicios para elaborar los mapas temáticos y salidas gráficas requeridas para los estudios y/o investigaciones geográficas asignadas, de conformidad con los lineamientos técnicos."/>
    <s v="17021"/>
    <s v="55321, 55421, 56021"/>
    <s v="136221, 138521, 150221"/>
    <s v="248121, 249621, 261021, 300221, 303321, 305421, 361421, 369221, 375921, 419221, 424021, 425321, 497321, 497421, 502421, 560321, 562621, 565921"/>
    <s v="67251721, 67448021, 70523521, 89649821, 90710121, 91012321, 118852621, 121291821, 123719121, 144388021, 145116921, 145815021, 177635921, 177642321, 179456121, 211378821, 212066421, 212945121"/>
    <s v="-0"/>
    <x v="0"/>
    <x v="3"/>
  </r>
  <r>
    <s v="11121"/>
    <s v="2021-01-14 00:00:00"/>
    <s v="2021-01-14 18:10: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24276824.5"/>
    <n v="-56169.5"/>
    <n v="24220655"/>
    <n v="0"/>
    <s v="Prestación de servicios para procesar y analizar información geográfica requerida para los estudios e investigaciones asignadas"/>
    <s v="17221"/>
    <s v="54621"/>
    <s v="144421"/>
    <s v="256921, 280521, 347021, 427021, 527421, 536221, 596821"/>
    <s v="70938921, 83409121, 114591321, 145903021, 187310621, 195119021, 226451221"/>
    <s v="-0"/>
    <x v="0"/>
    <x v="3"/>
  </r>
  <r>
    <s v="11221"/>
    <s v="2021-01-14 00:00:00"/>
    <s v="2021-01-14 18:12: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48314800"/>
    <n v="-43487"/>
    <n v="48271313"/>
    <n v="0"/>
    <s v="Prestación de servicios profesionales para la gestión y estructuración de la información de límites y fronteras."/>
    <s v="17621"/>
    <s v="53321"/>
    <s v="130721"/>
    <s v="242721, 297721, 379221, 414321, 501021, 587821"/>
    <s v="65520121, 88354121, 123754121, 143049721, 178826121, 220724621"/>
    <s v="-0"/>
    <x v="0"/>
    <x v="3"/>
  </r>
  <r>
    <s v="11321"/>
    <s v="2021-01-14 00:00:00"/>
    <s v="2021-01-14 18: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06026300"/>
    <n v="12766735"/>
    <n v="118793035"/>
    <n v="12862168"/>
    <s v="Prestación de servicios profesionales para apoyar la gestión técnica de los procesos de deslindes, de conformidad con los criterios técnicos y normatividad establecida"/>
    <s v="17921"/>
    <s v="14621, 14721, 14821"/>
    <s v="79221, 87921, 92321"/>
    <s v="156721, 165721, 170421, 240721, 249221, 254621, 294021, 294521, 323821, 355221, 356921, 380921, 415121, 418321, 443921, 486021, 487721, 516221, 554021, 554321, 574921"/>
    <s v="37086121, 41148021, 42686721, 63844021, 67378921, 69448021, 87712921, 87715621, 98005321, 117209521, 117308321, 124857421, 143115121, 144349021, 149806021, 174778221, 175460321, 184107021, 210125521, 210126721, 215192321"/>
    <s v="-0"/>
    <x v="0"/>
    <x v="3"/>
  </r>
  <r>
    <s v="11421"/>
    <s v="2021-01-15 00:00:00"/>
    <s v="2021-01-15 08:54:00"/>
    <s v="Gasto"/>
    <s v="Con Compromiso"/>
    <s v="0200"/>
    <x v="0"/>
    <x v="7"/>
    <s v="ADQUISICIÓN DE BIENES Y SERVICIOS - SERVICIO DE IMPLEMENTACIÓN SISTEMAS DE GESTIÓN - FORTALECIMIENTO DE LA GESTIÓN INSTITUCIONAL DEL IGAC A NIVEL   NACIONAL"/>
    <s v="Propios"/>
    <x v="1"/>
    <s v="CSF"/>
    <n v="253342879"/>
    <n v="-767691"/>
    <n v="252575188"/>
    <n v="0"/>
    <s v="Prestación de servicios profesionales para la planeación, ejecución, y seguimiento de las evaluaciones al sistema de control interno de los procesos de la entidad de conformidad a la normatividad y procedimientos Institucionales_x000a_vigentes"/>
    <s v="24621"/>
    <s v="24821, 24921, 25021, 25121"/>
    <s v="91421, 95021, 95821, 96721"/>
    <s v="169721, 173221, 173321, 174321, 247421, 249321, 250021, 263121, 298921, 301721, 310621, 319421, 371521, 374821, 381721, 383021, 452421, 452521, 457321, 460321, 511721, 521921, 527621, 555721, 590221, 592321, 596721, 597021"/>
    <s v="42521821, 44347621, 44349921, 44577521, 67145921, 67408621, 67690321, 70771321, 89039221, 90082821, 92604721, 96328721, 121386821, 122799421, 126815321, 126829321, 152424521, 152427121, 157482221, 157670121, 182090121, 185217021, 187310821, 210277121, 225706521, 226238321, 226447221, 226450321"/>
    <s v="-0"/>
    <x v="0"/>
    <x v="0"/>
  </r>
  <r>
    <s v="11521"/>
    <s v="2021-01-15 00:00:00"/>
    <s v="2021-01-15 09:10:00"/>
    <s v="Gasto"/>
    <s v="Con Compromiso"/>
    <s v="0300"/>
    <x v="0"/>
    <x v="12"/>
    <s v="ADQUISICIÓN DE BIENES Y SERVICIOS - SERVICIO DE INFORMACIÓN CARTOGRÁFICA ACTUALIZADO - LEVANTAMIENTO , GENERACIÓN Y ACTUALIZACIÓN DE LA RED GEODÉSICA Y LA CARTOGRAFÍA BÁSICA A NIVEL   NACIONAL"/>
    <s v="Propios"/>
    <x v="1"/>
    <s v="CSF"/>
    <n v="300000000"/>
    <n v="0"/>
    <n v="30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3"/>
  </r>
  <r>
    <s v="11521"/>
    <s v="2021-01-15 00:00:00"/>
    <s v="2021-01-15 09:1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5000000"/>
    <n v="0"/>
    <n v="15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4"/>
  </r>
  <r>
    <s v="11521"/>
    <s v="2021-01-15 00:00:00"/>
    <s v="2021-01-15 09:10:00"/>
    <s v="Gasto"/>
    <s v="Con Compromiso"/>
    <s v="0500"/>
    <x v="0"/>
    <x v="1"/>
    <s v="ADQUISICIÓN DE BIENES Y SERVICIOS - SERVICIO DE INFORMACIÓN CATASTRAL - ACTUALIZACIÓN  Y GESTIÓN CATASTRAL  NACIONAL"/>
    <s v="Nación"/>
    <x v="0"/>
    <s v="CSF"/>
    <n v="200000000"/>
    <n v="0"/>
    <n v="20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1"/>
  </r>
  <r>
    <s v="11521"/>
    <s v="2021-01-15 00:00:00"/>
    <s v="2021-01-15 09:10:00"/>
    <s v="Gasto"/>
    <s v="Con Compromiso"/>
    <s v="0500"/>
    <x v="0"/>
    <x v="1"/>
    <s v="ADQUISICIÓN DE BIENES Y SERVICIOS - SERVICIO DE INFORMACIÓN CATASTRAL - ACTUALIZACIÓN  Y GESTIÓN CATASTRAL  NACIONAL"/>
    <s v="Propios"/>
    <x v="1"/>
    <s v="CSF"/>
    <n v="20000000"/>
    <n v="0"/>
    <n v="2000000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1"/>
  </r>
  <r>
    <s v="11521"/>
    <s v="2021-01-15 00:00:00"/>
    <s v="2021-01-15 09:10:00"/>
    <s v="Gasto"/>
    <s v="Con Compromiso"/>
    <s v="0160"/>
    <x v="0"/>
    <x v="3"/>
    <s v="ADQUISICIÓN DE BIENES Y SERVICIOS - SERVICIOS DE INFORMACIÓN IMPLEMENTADOS - FORTALECIMIENTO DE LOS PROCESOS DE DIFUSIÓN Y ACCESO A LA INFORMACIÓN GEOGRÁFICA A NIVEL   NACIONAL"/>
    <s v="Nación"/>
    <x v="0"/>
    <s v="CSF"/>
    <n v="4850240"/>
    <n v="0"/>
    <n v="4850240"/>
    <n v="0"/>
    <s v="Suministro de tiquetes aéreos nacionales e internacionales para el Instituto Geográfico_x000a_Agustín Codazzi."/>
    <s v="17821"/>
    <s v="20421"/>
    <s v="76921"/>
    <s v="154821, 256121, 256321, 256521, 328021, 328121, 378321, 378621, 389121, 389321, 389521, 429221, 429321, 447621, 528521, 528621, 528821, 575421, 575521, 589221"/>
    <s v="44437521, 70938121, 70938221, 70938321, 112731221, 112733621, 127405421, 127407321, 127408021, 150281521, 150283121, 150285621, 187311821, 187311921, 187312021, 221035721, 221037021, 221039121"/>
    <s v="-0"/>
    <x v="0"/>
    <x v="2"/>
  </r>
  <r>
    <s v="11621"/>
    <s v="2021-01-18 00:00:00"/>
    <s v="2021-01-18 08:55:00"/>
    <s v="Gasto"/>
    <s v="Con Compromiso"/>
    <s v="0500"/>
    <x v="0"/>
    <x v="1"/>
    <s v="ADQUISICIÓN DE BIENES Y SERVICIOS - SERVICIO DE INFORMACIÓN CATASTRAL - ACTUALIZACIÓN  Y GESTIÓN CATASTRAL  NACIONAL"/>
    <s v="Nación"/>
    <x v="0"/>
    <s v="CSF"/>
    <n v="190007160"/>
    <n v="-575769"/>
    <n v="189431391"/>
    <n v="0"/>
    <s v="Prestación de servicios profesionales para apoyar la gestión requerida para la habilitación de gestores catastrales"/>
    <s v="20121"/>
    <s v="31321, 31521, 31621"/>
    <s v="83321, 89521, 89921"/>
    <s v="161021, 167821, 168221, 184021, 185521, 185621, 283521, 283621, 283821, 344821, 346321, 346421, 406121, 406721, 407321, 485121, 485521, 505421, 547821, 550321, 595521"/>
    <s v="40934521, 41434821, 42515421, 56439521, 56738921, 58643621, 85021721, 85034321, 85044621, 114405421, 114569821, 114573021, 140325421, 140675021, 140712221, 174769521, 174775321, 180716821, 207576221, 209377821, 222218421"/>
    <s v="-0"/>
    <x v="0"/>
    <x v="1"/>
  </r>
  <r>
    <s v="11721"/>
    <s v="2021-01-18 00:00:00"/>
    <s v="2021-01-18 08:57:00"/>
    <s v="Gasto"/>
    <s v="Con Compromiso"/>
    <s v="0500"/>
    <x v="0"/>
    <x v="1"/>
    <s v="ADQUISICIÓN DE BIENES Y SERVICIOS - SERVICIO DE INFORMACIÓN CATASTRAL - ACTUALIZACIÓN  Y GESTIÓN CATASTRAL  NACIONAL"/>
    <s v="Nación"/>
    <x v="0"/>
    <s v="CSF"/>
    <n v="58772631"/>
    <n v="-5"/>
    <n v="58772626"/>
    <n v="0"/>
    <s v="Prestación de servicios para apoyar las actividades técnicas y operativas para la habilitación de gestores catastrales"/>
    <s v="20221"/>
    <s v="13221, 26921"/>
    <s v="98921, 117921"/>
    <s v="175621, 183921, 192921, 283721, 301621, 344921, 345021, 406621, 406821, 485021, 485821, 547721, 550221"/>
    <s v="46429221, 56402621, 60995621, 85038821, 90037521, 114411421, 114418321, 140673321, 140677221, 174768921, 174777421, 207562321, 209373121"/>
    <s v="-0"/>
    <x v="0"/>
    <x v="1"/>
  </r>
  <r>
    <s v="11821"/>
    <s v="2021-01-18 00:00:00"/>
    <s v="2021-01-18 08:58:00"/>
    <s v="Gasto"/>
    <s v="Con Compromiso"/>
    <s v="0500"/>
    <x v="0"/>
    <x v="1"/>
    <s v="ADQUISICIÓN DE BIENES Y SERVICIOS - SERVICIO DE INFORMACIÓN CATASTRAL - ACTUALIZACIÓN  Y GESTIÓN CATASTRAL  NACIONAL"/>
    <s v="Nación"/>
    <x v="0"/>
    <s v="CSF"/>
    <n v="146709293"/>
    <n v="-2222873"/>
    <n v="144486420"/>
    <n v="0"/>
    <s v="Prestación de servicios profesionales para apoyar el desarrollo de los proyectos programados en el marco de la habilitación de gestores catastrales."/>
    <s v="20321"/>
    <s v="30921"/>
    <s v="109421"/>
    <s v="185721, 263821, 325621, 387321, 440621, 518521, 587221"/>
    <s v="56760621, 70774021, 98024521, 127267721, 148298821, 184202121, 220429421, 220569721"/>
    <s v="-0"/>
    <x v="0"/>
    <x v="1"/>
  </r>
  <r>
    <s v="11921"/>
    <s v="2021-01-18 00:00:00"/>
    <s v="2021-01-18 08:59:00"/>
    <s v="Gasto"/>
    <s v="Con Compromiso"/>
    <s v="0500"/>
    <x v="0"/>
    <x v="1"/>
    <s v="ADQUISICIÓN DE BIENES Y SERVICIOS - SERVICIO DE INFORMACIÓN CATASTRAL - ACTUALIZACIÓN  Y GESTIÓN CATASTRAL  NACIONAL"/>
    <s v="Nación"/>
    <x v="0"/>
    <s v="CSF"/>
    <n v="92321463"/>
    <n v="-3"/>
    <n v="92321460"/>
    <n v="0"/>
    <s v="Prestación de servicios de apoyo orientados a la gestión y enrutamiento de la información derivada de los procesos catastrales"/>
    <s v="20421"/>
    <s v="13421, 14121, 14321, 23021"/>
    <s v="69921, 73121, 89621, 90121"/>
    <s v="109021, 158021, 167921, 169221, 184121, 185821, 191721, 192821, 282721, 283421, 284221, 286521, 339021, 339321, 343821, 344721, 401821, 407121, 408121, 416421, 478621, 481821, 491121, 508821, 547421, 549021, 550921, 551021"/>
    <s v="29149521, 40622721, 41435121, 42160221, 56431921, 56779721, 60878621, 60993421, 84840521, 85019721, 85061221, 85601021, 111297521, 111298921, 114388121, 114401721, 138914821, 140701921, 140829421, 143123621, 172803321, 173804621, 176429921, 181554821, 207328521, 208555321, 209387421, 209403321"/>
    <s v="-0"/>
    <x v="0"/>
    <x v="1"/>
  </r>
  <r>
    <s v="12021"/>
    <s v="2021-01-18 00:00:00"/>
    <s v="2021-01-18 09:00:00"/>
    <s v="Gasto"/>
    <s v="Con Compromiso"/>
    <s v="0500"/>
    <x v="0"/>
    <x v="1"/>
    <s v="ADQUISICIÓN DE BIENES Y SERVICIOS - SERVICIO DE INFORMACIÓN CATASTRAL - ACTUALIZACIÓN  Y GESTIÓN CATASTRAL  NACIONAL"/>
    <s v="Nación"/>
    <x v="0"/>
    <s v="CSF"/>
    <n v="164285000"/>
    <n v="0"/>
    <n v="164285000"/>
    <n v="0"/>
    <s v="Prestación de servicios profesionales para el desarrollo de procesos estadísticos en el marco de la gestión catastral a cargo del IGAC."/>
    <s v="20521"/>
    <s v="13021"/>
    <s v="91821"/>
    <s v="170021, 193721, 314821, 346021, 416121, 508221, 590121"/>
    <s v="45455721, 61020321, 93622221, 114466921, 143121121, 181501521, 224574021"/>
    <s v="-0"/>
    <x v="0"/>
    <x v="1"/>
  </r>
  <r>
    <s v="12121"/>
    <s v="2021-01-18 00:00:00"/>
    <s v="2021-01-18 09:02:00"/>
    <s v="Gasto"/>
    <s v="Con Compromiso"/>
    <s v="0500"/>
    <x v="0"/>
    <x v="1"/>
    <s v="ADQUISICIÓN DE BIENES Y SERVICIOS - SERVICIO DE INFORMACIÓN CATASTRAL - ACTUALIZACIÓN  Y GESTIÓN CATASTRAL  NACIONAL"/>
    <s v="Nación"/>
    <x v="0"/>
    <s v="CSF"/>
    <n v="108518129"/>
    <n v="-3288433"/>
    <n v="105229696"/>
    <n v="0"/>
    <s v="Prestación de servicios profesionales para adelantar los análisis estadísticos requeridos para el desarrollo de los procesos de catastro multipropósito."/>
    <s v="20621"/>
    <s v="32521"/>
    <s v="101121"/>
    <s v="177821, 246121, 328521, 377421, 455921, 528121, 597721"/>
    <s v="48990521, 66838821, 100176821, 123454321, 157401421, 187311321, 224131521"/>
    <s v="-0"/>
    <x v="0"/>
    <x v="1"/>
  </r>
  <r>
    <s v="12221"/>
    <s v="2021-01-18 00:00:00"/>
    <s v="2021-01-18 09:03:00"/>
    <s v="Gasto"/>
    <s v="Con Compromiso"/>
    <s v="0500"/>
    <x v="0"/>
    <x v="1"/>
    <s v="ADQUISICIÓN DE BIENES Y SERVICIOS - SERVICIO DE INFORMACIÓN CATASTRAL - ACTUALIZACIÓN  Y GESTIÓN CATASTRAL  NACIONAL"/>
    <s v="Nación"/>
    <x v="0"/>
    <s v="CSF"/>
    <n v="83053047"/>
    <n v="-2516759"/>
    <n v="80536288"/>
    <n v="0"/>
    <s v="Prestación de servicios profesionales para apoyar los análisis estadísticos requeridos para los procesos de gestión catastral con enfoque multipropósito"/>
    <s v="20721"/>
    <s v="33321"/>
    <s v="141821"/>
    <s v="253221, 304321, 364121, 437221, 516921, 559621"/>
    <s v="69317921, 90957221, 120515121, 147575321, 184134221, 211353221"/>
    <s v="-0"/>
    <x v="0"/>
    <x v="1"/>
  </r>
  <r>
    <s v="12321"/>
    <s v="2021-01-18 00:00:00"/>
    <s v="2021-01-18 09:04:00"/>
    <s v="Gasto"/>
    <s v="Generado"/>
    <s v="0500"/>
    <x v="0"/>
    <x v="1"/>
    <s v="ADQUISICIÓN DE BIENES Y SERVICIOS - SERVICIO DE INFORMACIÓN CATASTRAL - ACTUALIZACIÓN  Y GESTIÓN CATASTRAL  NACIONAL"/>
    <s v="Nación"/>
    <x v="0"/>
    <s v="CSF"/>
    <n v="29386316"/>
    <n v="-29386316"/>
    <n v="0"/>
    <n v="0"/>
    <s v="Prestación de servicios profesionales para apoyar los análisis económicos y financieros en el desarrollo de metodologías masivas de valoración de predios, en la implementación del catastro multipropósito"/>
    <s v="20821"/>
    <s v="-0"/>
    <s v="-0"/>
    <s v="-0"/>
    <s v="-0"/>
    <s v="-0"/>
    <x v="0"/>
    <x v="1"/>
  </r>
  <r>
    <s v="12421"/>
    <s v="2021-01-18 00:00:00"/>
    <s v="2021-01-18 09:08:00"/>
    <s v="Gasto"/>
    <s v="Con Compromiso"/>
    <s v="0500"/>
    <x v="0"/>
    <x v="1"/>
    <s v="ADQUISICIÓN DE BIENES Y SERVICIOS - SERVICIO DE INFORMACIÓN CATASTRAL - ACTUALIZACIÓN  Y GESTIÓN CATASTRAL  NACIONAL"/>
    <s v="Nación"/>
    <x v="0"/>
    <s v="CSF"/>
    <n v="133978905"/>
    <n v="-12179905"/>
    <n v="121799000"/>
    <n v="0"/>
    <s v="Prestación de servicios profesionales para adelantar análisis económicos y financieros en el desarrollo de metodologías masivas de valoración de predios, en la implementación del catastro multipropósito"/>
    <s v="20921"/>
    <s v="34821"/>
    <s v="159521"/>
    <s v="268421, 310521, 356521, 420521, 509121, 584421"/>
    <s v="74929421, 92603421, 117297821, 144418821, 181721621, 219216821"/>
    <s v="-0"/>
    <x v="0"/>
    <x v="1"/>
  </r>
  <r>
    <s v="12521"/>
    <s v="2021-01-18 00:00:00"/>
    <s v="2021-01-18 09:09:00"/>
    <s v="Gasto"/>
    <s v="Con Compromiso"/>
    <s v="0500"/>
    <x v="0"/>
    <x v="1"/>
    <s v="ADQUISICIÓN DE BIENES Y SERVICIOS - SERVICIO DE INFORMACIÓN CATASTRAL - ACTUALIZACIÓN  Y GESTIÓN CATASTRAL  NACIONAL"/>
    <s v="Nación"/>
    <x v="0"/>
    <s v="CSF"/>
    <n v="120034875"/>
    <n v="23117827"/>
    <n v="143152702"/>
    <n v="3"/>
    <s v="Prestación de servicios profesionales para orientar el desarrollo de los proyectos programados para la gestión catastral, incluyendo los relacionados con la ejecución de los recursos de cooperación internacional"/>
    <s v="21021"/>
    <s v="29821"/>
    <s v="99021"/>
    <s v="175721, 195921, 287821, 346221, 420321, 516321, 594621"/>
    <s v="46429521, 61286221, 85923121, 114569221, 144408721, 184108621, 222216621"/>
    <s v="-0"/>
    <x v="0"/>
    <x v="1"/>
  </r>
  <r>
    <s v="12621"/>
    <s v="2021-01-18 00:00:00"/>
    <s v="2021-01-18 09:10:00"/>
    <s v="Gasto"/>
    <s v="Con Compromiso"/>
    <s v="0500"/>
    <x v="0"/>
    <x v="1"/>
    <s v="ADQUISICIÓN DE BIENES Y SERVICIOS - SERVICIO DE INFORMACIÓN CATASTRAL - ACTUALIZACIÓN  Y GESTIÓN CATASTRAL  NACIONAL"/>
    <s v="Nación"/>
    <x v="0"/>
    <s v="CSF"/>
    <n v="434072513"/>
    <n v="-17"/>
    <n v="434072496"/>
    <n v="0"/>
    <s v="Prestación de servicios profesionales para apoyar en la evaluación, seguimiento, control, planeación y ejecución de los proyectos programados en el marco de la &quot;Actualización y Gestión Catastral Nacional&quot;."/>
    <s v="21121"/>
    <s v="18821, 26721, 26821, 30721"/>
    <s v="83621, 93121, 100021, 100121"/>
    <s v="166621, 171521, 176721, 176821, 192521, 193121, 199321, 265021, 284021, 292021, 306721, 317321, 348621, 353221, 363121, 385321, 420021, 420921, 426321, 427421, 427521, 503321, 516021, 518321, 525621, 548721, 549221, 581921, 585021"/>
    <s v="41195021, 43291821, 47671921, 47676421, 60979321, 61012521, 62578021, 70866821, 85048921, 87068621, 92622321, 95504421, 115483421, 115996621, 119079421, 120533521, 127052621, 144401221, 144462221, 145860921, 145915621, 179474621, 183416721, 184184621, 187308921, 208534521, 208939321, 219104021, 219716921"/>
    <s v="-0"/>
    <x v="0"/>
    <x v="1"/>
  </r>
  <r>
    <s v="12721"/>
    <s v="2021-01-18 00:00:00"/>
    <s v="2021-01-18 09:11:00"/>
    <s v="Gasto"/>
    <s v="Con Compromiso"/>
    <s v="0500"/>
    <x v="0"/>
    <x v="1"/>
    <s v="ADQUISICIÓN DE BIENES Y SERVICIOS - SERVICIO DE INFORMACIÓN CATASTRAL - ACTUALIZACIÓN  Y GESTIÓN CATASTRAL  NACIONAL"/>
    <s v="Nación"/>
    <x v="0"/>
    <s v="CSF"/>
    <n v="121248517"/>
    <n v="0"/>
    <n v="121248517"/>
    <n v="0"/>
    <s v="Prestación de servicios profesionales para apoyar desde el componente social, el desarrollo de los proyectos programados para la gestión catastral"/>
    <s v="21221"/>
    <s v="10821"/>
    <s v="91221"/>
    <s v="169421, 194821, 310821, 355621, 421521, 515921, 589921"/>
    <s v="42838621, 61039521, 92606121, 117233821, 144694521, 183415621, 224544421"/>
    <s v="-0"/>
    <x v="0"/>
    <x v="1"/>
  </r>
  <r>
    <s v="12821"/>
    <s v="2021-01-18 00:00:00"/>
    <s v="2021-01-18 09:12:00"/>
    <s v="Gasto"/>
    <s v="Con Compromiso"/>
    <s v="0500"/>
    <x v="0"/>
    <x v="1"/>
    <s v="ADQUISICIÓN DE BIENES Y SERVICIOS - SERVICIO DE INFORMACIÓN CATASTRAL - ACTUALIZACIÓN  Y GESTIÓN CATASTRAL  NACIONAL"/>
    <s v="Nación"/>
    <x v="0"/>
    <s v="CSF"/>
    <n v="190007160"/>
    <n v="-70245066"/>
    <n v="119762094"/>
    <n v="0"/>
    <s v="Prestación de servicios profesionales para la gestión, control y seguimiento a los procesos catastrales de formación, actualización y conservación catastral con enfoque multipropósito"/>
    <s v="21321"/>
    <s v="47321, 47421"/>
    <s v="122921, 211421"/>
    <s v="254221, 313121, 321621, 322021, 361821, 376321, 409021, 409821, 486721, 489121, 550821, 584721"/>
    <s v="69383921, 93144921, 97074821, 97202021, 118860221, 123416921, 141023921, 141682621, 175140521, 176149121, 209385821, 219712521"/>
    <s v="-0"/>
    <x v="0"/>
    <x v="1"/>
  </r>
  <r>
    <s v="12921"/>
    <s v="2021-01-18 00:00:00"/>
    <s v="2021-01-18 09:13:00"/>
    <s v="Gasto"/>
    <s v="Con Compromiso"/>
    <s v="0500"/>
    <x v="0"/>
    <x v="1"/>
    <s v="ADQUISICIÓN DE BIENES Y SERVICIOS - SERVICIO DE INFORMACIÓN CATASTRAL - ACTUALIZACIÓN  Y GESTIÓN CATASTRAL  NACIONAL"/>
    <s v="Nación"/>
    <x v="0"/>
    <s v="CSF"/>
    <n v="63335720"/>
    <n v="-191923"/>
    <n v="63143797"/>
    <n v="0"/>
    <s v="Prestación de servicios profesionales para la atención, control y seguimiento a las peticiones presentadas en el área asignada."/>
    <s v="21421"/>
    <s v="15121"/>
    <s v="99921"/>
    <s v="176621, 242321, 319021, 389221, 425721, 518021"/>
    <s v="47671221, 65503221, 96248421, 127353721, 145829521, 184177421"/>
    <s v="-0"/>
    <x v="0"/>
    <x v="1"/>
  </r>
  <r>
    <s v="13021"/>
    <s v="2021-01-18 00:00:00"/>
    <s v="2021-01-18 09:14:00"/>
    <s v="Gasto"/>
    <s v="Con Compromiso"/>
    <s v="0500"/>
    <x v="0"/>
    <x v="1"/>
    <s v="ADQUISICIÓN DE BIENES Y SERVICIOS - SERVICIO DE INFORMACIÓN CATASTRAL - ACTUALIZACIÓN  Y GESTIÓN CATASTRAL  NACIONAL"/>
    <s v="Nación"/>
    <x v="0"/>
    <s v="CSF"/>
    <n v="83053047"/>
    <n v="0"/>
    <n v="83053047"/>
    <n v="0"/>
    <s v="Prestación de servicios profesionales para ejecutar las actividades requeridas para el cumplimiento del IGAC en los temas relacionados con la política de atención y reparación a víctimas, restitución de tierras y formalización de_x000a_acuerdo a las compet"/>
    <s v="21521"/>
    <s v="13321"/>
    <s v="83421"/>
    <s v="161121, 196121, 280121, 339121, 401721, 476821, 547321"/>
    <s v="40879621, 61354521, 82246921, 111298221, 138912221, 171421321, 207321821"/>
    <s v="-0"/>
    <x v="0"/>
    <x v="1"/>
  </r>
  <r>
    <s v="13121"/>
    <s v="2021-01-18 00:00:00"/>
    <s v="2021-01-18 09:16:00"/>
    <s v="Gasto"/>
    <s v="Con Compromiso"/>
    <s v="0500"/>
    <x v="0"/>
    <x v="1"/>
    <s v="ADQUISICIÓN DE BIENES Y SERVICIOS - SERVICIO DE INFORMACIÓN CATASTRAL - ACTUALIZACIÓN  Y GESTIÓN CATASTRAL  NACIONAL"/>
    <s v="Nación"/>
    <x v="0"/>
    <s v="CSF"/>
    <n v="54740668"/>
    <n v="-4"/>
    <n v="54740664"/>
    <n v="0"/>
    <s v="Prestación de servicios profesionales para adelantar las actividades asociadas al cumplimiento de la Política de Atención y Reparación Integral a las Victimas, Restitución de Tierras en el marco de las competencias del IGAC, desde_x000a_el componente técni"/>
    <s v="21621"/>
    <s v="23421"/>
    <s v="95121"/>
    <s v="173421, 258721, 318921, 367821, 424421, 484821, 578221"/>
    <s v="44411121, 70413421, 95629621, 120823421, 145791221, 174764421, 217489921"/>
    <s v="-0"/>
    <x v="0"/>
    <x v="1"/>
  </r>
  <r>
    <s v="13221"/>
    <s v="2021-01-18 00:00:00"/>
    <s v="2021-01-18 09:17:00"/>
    <s v="Gasto"/>
    <s v="Con Compromiso"/>
    <s v="0500"/>
    <x v="0"/>
    <x v="1"/>
    <s v="ADQUISICIÓN DE BIENES Y SERVICIOS - SERVICIO DE INFORMACIÓN CATASTRAL - ACTUALIZACIÓN  Y GESTIÓN CATASTRAL  NACIONAL"/>
    <s v="Nación"/>
    <x v="0"/>
    <s v="CSF"/>
    <n v="54740668"/>
    <n v="-4"/>
    <n v="54740664"/>
    <n v="0"/>
    <s v="Prestación de servicios profesionales para realizar las actividades requeridas en cuanto a la documentación, seguimiento y reporte de la implementación la política de atención y reparación integral a las víctimas, restitución de_x000a_tierras, y política"/>
    <s v="21721"/>
    <s v="33221"/>
    <s v="90221"/>
    <s v="169921, 185221, 279421, 338921, 403821, 481721, 546421"/>
    <s v="42535421, 56665821, 81951721, 111296921, 139069721, 173799321, 207260621"/>
    <s v="-0"/>
    <x v="0"/>
    <x v="1"/>
  </r>
  <r>
    <s v="13321"/>
    <s v="2021-01-18 00:00:00"/>
    <s v="2021-01-18 09:18:00"/>
    <s v="Gasto"/>
    <s v="Con Compromiso"/>
    <s v="0500"/>
    <x v="0"/>
    <x v="1"/>
    <s v="ADQUISICIÓN DE BIENES Y SERVICIOS - SERVICIO DE INFORMACIÓN CATASTRAL - ACTUALIZACIÓN  Y GESTIÓN CATASTRAL  NACIONAL"/>
    <s v="Nación"/>
    <x v="0"/>
    <s v="CSF"/>
    <n v="69093513"/>
    <n v="0"/>
    <n v="69093513"/>
    <n v="383849"/>
    <s v="Prestación de servicios profesionales para el seguimiento, control, análisis y generación de informes del estado de la información gráfica digital y catastral y la verificación de la calidad de las bases catastrales corporativas."/>
    <s v="21821"/>
    <s v="34621, 34721"/>
    <s v="146021, 146321"/>
    <s v="262121, 262621, 284821, 287021, 360321, 362821, 407521, 407621, 490921, 491021, 598021, 598221"/>
    <s v="70767221, 70770221, 85402321, 85864821, 117887421, 118874721, 120540921, 140733821, 140735921, 176330221, 176430921, 224154821, 224174321"/>
    <s v="-0"/>
    <x v="0"/>
    <x v="1"/>
  </r>
  <r>
    <s v="13421"/>
    <s v="2021-01-18 00:00:00"/>
    <s v="2021-01-18 09:19:00"/>
    <s v="Gasto"/>
    <s v="Con Compromiso"/>
    <s v="0500"/>
    <x v="0"/>
    <x v="1"/>
    <s v="ADQUISICIÓN DE BIENES Y SERVICIOS - SERVICIO DE INFORMACIÓN CATASTRAL - ACTUALIZACIÓN  Y GESTIÓN CATASTRAL  NACIONAL"/>
    <s v="Nación"/>
    <x v="0"/>
    <s v="CSF"/>
    <n v="29858547"/>
    <n v="0"/>
    <n v="29858547"/>
    <n v="3"/>
    <s v="Prestación de servicios profesionales para gestionar, controlar y hacer seguimiento de la información alfanumérica y gráfica de los procesos catastrales"/>
    <s v="21921"/>
    <s v="46921"/>
    <s v="152521"/>
    <s v="263921, 287321, 359621, 407721, 490321, 558521, 595621"/>
    <s v="70774521, 85879621, 117860521, 140824621, 176292721, 211312421, 222218821"/>
    <s v="-0"/>
    <x v="0"/>
    <x v="1"/>
  </r>
  <r>
    <s v="13521"/>
    <s v="2021-01-18 00:00:00"/>
    <s v="2021-01-18 09:20:00"/>
    <s v="Gasto"/>
    <s v="Con Compromiso"/>
    <s v="0500"/>
    <x v="0"/>
    <x v="1"/>
    <s v="ADQUISICIÓN DE BIENES Y SERVICIOS - SERVICIO DE INFORMACIÓN CATASTRAL - ACTUALIZACIÓN  Y GESTIÓN CATASTRAL  NACIONAL"/>
    <s v="Nación"/>
    <x v="0"/>
    <s v="CSF"/>
    <n v="29858547"/>
    <n v="0"/>
    <n v="29858547"/>
    <n v="3"/>
    <s v="Prestación de servicios profesionales para realizar los análisis estadísticos y econométricos de información catastral requeridos para el desarrollo del Proyecto de &quot;Actualización y gestión catastral Nacional&quot;"/>
    <s v="22021"/>
    <s v="41621"/>
    <s v="151321"/>
    <s v="262321, 285321, 359721, 407021, 491221, 557721, 597121"/>
    <s v="70768221, 85419121, 117866821, 140696121, 176431521, 211284521, 223999721"/>
    <s v="-0"/>
    <x v="0"/>
    <x v="1"/>
  </r>
  <r>
    <s v="13621"/>
    <s v="2021-01-18 00:00:00"/>
    <s v="2021-01-18 09:21:00"/>
    <s v="Gasto"/>
    <s v="Con Compromiso"/>
    <s v="0500"/>
    <x v="0"/>
    <x v="1"/>
    <s v="ADQUISICIÓN DE BIENES Y SERVICIOS - SERVICIO DE INFORMACIÓN CATASTRAL - ACTUALIZACIÓN  Y GESTIÓN CATASTRAL  NACIONAL"/>
    <s v="Nación"/>
    <x v="0"/>
    <s v="CSF"/>
    <n v="16028900"/>
    <n v="0"/>
    <n v="16028900"/>
    <n v="2"/>
    <s v="Prestación de servicios para la generación de productos de la información alfanumérica catastral en el marco del Proyecto de &quot;Actualización y gestión catastral Nacional&quot;"/>
    <s v="22121"/>
    <s v="39821"/>
    <s v="150721"/>
    <s v="261421, 287121, 360221, 407921, 488121"/>
    <s v="70620721, 85866321, 117885721, 140827521, 175484921"/>
    <s v="-0"/>
    <x v="0"/>
    <x v="1"/>
  </r>
  <r>
    <s v="13721"/>
    <s v="2021-01-18 00:00:00"/>
    <s v="2021-01-18 09:26:00"/>
    <s v="Gasto"/>
    <s v="Con Compromiso"/>
    <s v="0500"/>
    <x v="0"/>
    <x v="1"/>
    <s v="ADQUISICIÓN DE BIENES Y SERVICIOS - SERVICIO DE INFORMACIÓN CATASTRAL - ACTUALIZACIÓN  Y GESTIÓN CATASTRAL  NACIONAL"/>
    <s v="Nación"/>
    <x v="0"/>
    <s v="CSF"/>
    <n v="73517991"/>
    <n v="-2227815"/>
    <n v="71290176"/>
    <n v="0"/>
    <s v="Prestación de servicios profesionales para la programación, control y seguimiento presupuestal y financiero del proyecto de inversión &quot;Actualización y gestión catastral Nacional&quot;"/>
    <s v="22521"/>
    <s v="32321"/>
    <s v="97321"/>
    <s v="174821, 240821, 292221, 355821, 427321, 517821, 574821"/>
    <s v="45411021, 63859421, 87057621, 117238721, 145914621, 184167321, 215187821"/>
    <s v="-0"/>
    <x v="0"/>
    <x v="1"/>
  </r>
  <r>
    <s v="13821"/>
    <s v="2021-01-18 00:00:00"/>
    <s v="2021-01-18 09:27:00"/>
    <s v="Gasto"/>
    <s v="Con Compromiso"/>
    <s v="0500"/>
    <x v="0"/>
    <x v="1"/>
    <s v="ADQUISICIÓN DE BIENES Y SERVICIOS - SERVICIO DE INFORMACIÓN CATASTRAL - ACTUALIZACIÓN  Y GESTIÓN CATASTRAL  NACIONAL"/>
    <s v="Nación"/>
    <x v="0"/>
    <s v="CSF"/>
    <n v="83053047"/>
    <n v="-1258379"/>
    <n v="81794668"/>
    <n v="0"/>
    <s v="Prestación de servicios profesionales para gestionar la etapa preparatoria, registro, verificación y publicación de los trámites contractuales programados en el marco del proyecto de inversión &quot;Actualización y gestión catastral_x000a_Nacional&quot;."/>
    <s v="22621"/>
    <s v="26621"/>
    <s v="93321"/>
    <s v="172621, 197121, 305321, 361721, 456021, 512221, 593921"/>
    <s v="43860921, 62164721, 90998421, 118858921, 157441621, 182147121, 222214821"/>
    <s v="-0"/>
    <x v="0"/>
    <x v="1"/>
  </r>
  <r>
    <s v="13921"/>
    <s v="2021-01-18 00:00:00"/>
    <s v="2021-01-18 09:28:00"/>
    <s v="Gasto"/>
    <s v="Con Compromiso"/>
    <s v="0500"/>
    <x v="0"/>
    <x v="1"/>
    <s v="ADQUISICIÓN DE BIENES Y SERVICIOS - SERVICIO DE INFORMACIÓN CATASTRAL - ACTUALIZACIÓN  Y GESTIÓN CATASTRAL  NACIONAL"/>
    <s v="Nación"/>
    <x v="0"/>
    <s v="CSF"/>
    <n v="83053047"/>
    <n v="-2516759"/>
    <n v="80536288"/>
    <n v="0"/>
    <s v="Prestación de servicios profesionales para apoyar la formulación, actualización, seguimiento y reporte del proyecto de inversión &quot;Actualización y gestión catastral Nacional&quot; y las metas de su competencia."/>
    <s v="22721"/>
    <s v="31421"/>
    <s v="104821"/>
    <s v="181421, 254121, 283321, 338421, 404921, 471321, 550421"/>
    <s v="52002521, 69381921, 85016321, 110980521, 139713321, 168441121, 209379021"/>
    <s v="-0"/>
    <x v="0"/>
    <x v="1"/>
  </r>
  <r>
    <s v="14021"/>
    <s v="2021-01-18 00:00:00"/>
    <s v="2021-01-18 09:33:00"/>
    <s v="Gasto"/>
    <s v="Con Compromiso"/>
    <s v="0500"/>
    <x v="0"/>
    <x v="1"/>
    <s v="ADQUISICIÓN DE BIENES Y SERVICIOS - SERVICIO DE INFORMACIÓN CATASTRAL - ACTUALIZACIÓN  Y GESTIÓN CATASTRAL  NACIONAL"/>
    <s v="Nación"/>
    <x v="0"/>
    <s v="CSF"/>
    <n v="40000000"/>
    <n v="-20769600"/>
    <n v="19230400"/>
    <n v="0"/>
    <s v="Compra y calibración de cintas métricas (patrón) metálicas de 20 metros por un ente acreditado"/>
    <s v="22821"/>
    <s v="70621"/>
    <s v="272921"/>
    <s v="379121"/>
    <s v="123755121"/>
    <s v="-0"/>
    <x v="0"/>
    <x v="1"/>
  </r>
  <r>
    <s v="14121"/>
    <s v="2021-01-18 00:00:00"/>
    <s v="2021-01-18 09:35:00"/>
    <s v="Gasto"/>
    <s v="Con Compromiso"/>
    <s v="0500"/>
    <x v="0"/>
    <x v="1"/>
    <s v="ADQUISICIÓN DE BIENES Y SERVICIOS - SERVICIO DE INFORMACIÓN CATASTRAL - ACTUALIZACIÓN  Y GESTIÓN CATASTRAL  NACIONAL"/>
    <s v="Nación"/>
    <x v="0"/>
    <s v="CSF"/>
    <n v="30000000"/>
    <n v="15000000"/>
    <n v="45000000"/>
    <n v="0"/>
    <s v="Prestación de servicios para la publicación de los actos administrativos de la entidad en el diario oficial"/>
    <s v="22921"/>
    <s v="68821"/>
    <s v="364421"/>
    <s v="464021, 529521"/>
    <s v="161115421, 187312721"/>
    <s v="-0"/>
    <x v="0"/>
    <x v="1"/>
  </r>
  <r>
    <s v="14221"/>
    <s v="2021-01-18 00:00:00"/>
    <s v="2021-01-18 09:37:00"/>
    <s v="Gasto"/>
    <s v="Con Compromiso"/>
    <s v="0500"/>
    <x v="0"/>
    <x v="1"/>
    <s v="ADQUISICIÓN DE BIENES Y SERVICIOS - SERVICIO DE INFORMACIÓN CATASTRAL - ACTUALIZACIÓN  Y GESTIÓN CATASTRAL  NACIONAL"/>
    <s v="Propios"/>
    <x v="1"/>
    <s v="CSF"/>
    <n v="133978905"/>
    <n v="-4059972"/>
    <n v="129918933"/>
    <n v="0"/>
    <s v="Prestación de servicios profesionales para el seguimiento y control de los proyectos de gestión catastral con enfoque multipropósito."/>
    <s v="23021"/>
    <s v="31721"/>
    <s v="88021"/>
    <s v="165921, 198621, 301221, 360821, 419121, 472621, 512921, 580421"/>
    <s v="41134321, 62513321, 89686321, 89936821, 117962221, 144389121, 168504221, 171373821, 182388721, 218176321"/>
    <s v="-0"/>
    <x v="0"/>
    <x v="1"/>
  </r>
  <r>
    <s v="14321"/>
    <s v="2021-01-18 00:00:00"/>
    <s v="2021-01-18 09:39:00"/>
    <s v="Gasto"/>
    <s v="Con Compromiso"/>
    <s v="0500"/>
    <x v="0"/>
    <x v="1"/>
    <s v="ADQUISICIÓN DE BIENES Y SERVICIOS - SERVICIO DE INFORMACIÓN CATASTRAL - ACTUALIZACIÓN  Y GESTIÓN CATASTRAL  NACIONAL"/>
    <s v="Propios"/>
    <x v="1"/>
    <s v="CSF"/>
    <n v="95787741"/>
    <n v="-5"/>
    <n v="95787736"/>
    <n v="0"/>
    <s v="Prestación de servicios profesionales para apoyar el componente jurídico en los proyectos de Gestión Catastral desarrollados por el IGAC"/>
    <s v="23121"/>
    <s v="10921"/>
    <s v="85621"/>
    <s v="163821, 200221, 287921, 355721, 426121, 522221, 549321"/>
    <s v="41157621, 62867521, 86134221, 117235721, 145839421, 185295621, 208939721"/>
    <s v="-0"/>
    <x v="0"/>
    <x v="1"/>
  </r>
  <r>
    <s v="14421"/>
    <s v="2021-01-18 00:00:00"/>
    <s v="2021-01-18 09:40:00"/>
    <s v="Gasto"/>
    <s v="Con Compromiso"/>
    <s v="0500"/>
    <x v="0"/>
    <x v="1"/>
    <s v="ADQUISICIÓN DE BIENES Y SERVICIOS - SERVICIO DE INFORMACIÓN CATASTRAL - ACTUALIZACIÓN  Y GESTIÓN CATASTRAL  NACIONAL"/>
    <s v="Propios"/>
    <x v="1"/>
    <s v="CSF"/>
    <n v="63335720"/>
    <n v="-8636687"/>
    <n v="54699033"/>
    <n v="0"/>
    <s v="Prestación de servicios profesionales para la coordinación y ejecución de actividades de procesamiento, análisis y generación de productos geográficos y alfanuméricos requeridos para la gestión catastral, así como la_x000a_documentación de los procedimient"/>
    <s v="23221"/>
    <s v="61621"/>
    <s v="217821"/>
    <s v="326621, 370521, 406421, 489221, 565521"/>
    <s v="98373421, 121327021, 140637721, 176152421, 212859921"/>
    <s v="-0"/>
    <x v="0"/>
    <x v="1"/>
  </r>
  <r>
    <s v="14521"/>
    <s v="2021-01-18 00:00:00"/>
    <s v="2021-01-18 09:41:00"/>
    <s v="Gasto"/>
    <s v="Con Compromiso"/>
    <s v="0500"/>
    <x v="0"/>
    <x v="1"/>
    <s v="ADQUISICIÓN DE BIENES Y SERVICIOS - SERVICIO DE INFORMACIÓN CATASTRAL - ACTUALIZACIÓN  Y GESTIÓN CATASTRAL  NACIONAL"/>
    <s v="Propios"/>
    <x v="1"/>
    <s v="CSF"/>
    <n v="191575481"/>
    <n v="-8707985"/>
    <n v="182867496"/>
    <n v="0"/>
    <s v="Prestación de servicios profesionales para orientar y controlar, la operación de los proyectos de Gestión Catastral adelantados por el IGAC"/>
    <s v="23321"/>
    <s v="35121, 45721"/>
    <s v="123721, 142121"/>
    <s v="253721, 253821, 284721, 313221, 319621, 364321, 368421, 405921, 406321, 484721, 490821, 555421, 589821"/>
    <s v="69344821, 69351121, 85406621, 93148421, 96362021, 120544721, 121266321, 139733521, 140632221, 174762121, 176328821, 210185921, 225704421"/>
    <s v="16521"/>
    <x v="0"/>
    <x v="1"/>
  </r>
  <r>
    <s v="14621"/>
    <s v="2021-01-18 00:00:00"/>
    <s v="2021-01-18 09:42:00"/>
    <s v="Gasto"/>
    <s v="Generado"/>
    <s v="0500"/>
    <x v="0"/>
    <x v="1"/>
    <s v="ADQUISICIÓN DE BIENES Y SERVICIOS - SERVICIO DE INFORMACIÓN CATASTRAL - ACTUALIZACIÓN  Y GESTIÓN CATASTRAL  NACIONAL"/>
    <s v="Propios"/>
    <x v="1"/>
    <s v="CSF"/>
    <n v="95787741"/>
    <n v="-95787741"/>
    <n v="0"/>
    <n v="0"/>
    <s v="Prestación de servicios profesionales para la elaboración, seguimiento y control del desarrollo del componente económico de los proyectos de Gestión Catastral ejecutados por el IGAC"/>
    <s v="23421"/>
    <s v="-0"/>
    <s v="-0"/>
    <s v="-0"/>
    <s v="-0"/>
    <s v="-0"/>
    <x v="0"/>
    <x v="1"/>
  </r>
  <r>
    <s v="14721"/>
    <s v="2021-01-18 00:00:00"/>
    <s v="2021-01-18 09:43:00"/>
    <s v="Gasto"/>
    <s v="Con Compromiso"/>
    <s v="0500"/>
    <x v="0"/>
    <x v="1"/>
    <s v="ADQUISICIÓN DE BIENES Y SERVICIOS - SERVICIO DE INFORMACIÓN CATASTRAL - ACTUALIZACIÓN  Y GESTIÓN CATASTRAL  NACIONAL"/>
    <s v="Propios"/>
    <x v="1"/>
    <s v="CSF"/>
    <n v="63335720"/>
    <n v="-191923"/>
    <n v="63143797"/>
    <n v="0"/>
    <s v="Prestación de servicios profesionales para el desarrollo del componente social requerido de los procesos de gestión catastral desarrollados por el IGAC"/>
    <s v="23521"/>
    <s v="13121"/>
    <s v="90421"/>
    <s v="168421, 240521, 314121, 388221, 453621, 517921, 592221"/>
    <s v="41443021, 63525321, 93546921, 127299221, 152991521, 184171621, 226236321"/>
    <s v="-0"/>
    <x v="0"/>
    <x v="1"/>
  </r>
  <r>
    <s v="14821"/>
    <s v="2021-01-18 00:00:00"/>
    <s v="2021-01-18 09:45:00"/>
    <s v="Gasto"/>
    <s v="Con Compromiso"/>
    <s v="0500"/>
    <x v="0"/>
    <x v="1"/>
    <s v="ADQUISICIÓN DE BIENES Y SERVICIOS - SERVICIO DE INFORMACIÓN CATASTRAL - ACTUALIZACIÓN  Y GESTIÓN CATASTRAL  NACIONAL"/>
    <s v="Propios"/>
    <x v="1"/>
    <s v="CSF"/>
    <n v="166106094"/>
    <n v="37751385"/>
    <n v="203857479"/>
    <n v="0"/>
    <s v="Prestación de servicios profesionales para el desarrollo, validación e implementación de las metodologías de valoración, aplicables a los procesos de catastrales con enfoque multipropósito"/>
    <s v="23721"/>
    <s v="72521, 72621, 72721"/>
    <s v="226521, 228221, 230021"/>
    <s v="332821, 335321, 336221, 375321, 375521, 380721, 433921, 437421, 440021, 509021, 509421, 520521, 555621, 562321, 592121"/>
    <s v="107509221, 109227721, 109255321, 123354521, 123355421, 124563521, 146680621, 147583921, 148248021, 181721321, 181727321, 185100221, 210207821, 211965121, 226233621"/>
    <s v="-0"/>
    <x v="0"/>
    <x v="1"/>
  </r>
  <r>
    <s v="14921"/>
    <s v="2021-01-18 00:00:00"/>
    <s v="2021-01-18 09:46:00"/>
    <s v="Gasto"/>
    <s v="Con Compromiso"/>
    <s v="0500"/>
    <x v="0"/>
    <x v="1"/>
    <s v="ADQUISICIÓN DE BIENES Y SERVICIOS - SERVICIO DE INFORMACIÓN CATASTRAL - ACTUALIZACIÓN  Y GESTIÓN CATASTRAL  NACIONAL"/>
    <s v="Propios"/>
    <x v="1"/>
    <s v="CSF"/>
    <n v="108518129"/>
    <n v="-5"/>
    <n v="108518124"/>
    <n v="0"/>
    <s v="Prestación de servicios profesionales para realizar el análisis de la información generada en los proyectos adelantados por el área, que permitan la implementación de mejoras en los aspectos técnicos y operativos del proceso de_x000a_gestión catastral"/>
    <s v="23921"/>
    <s v="14221"/>
    <s v="90621"/>
    <s v="168821, 197221, 303421, 390121, 431121, 518921"/>
    <s v="42568821, 62165521, 90744421, 127430121, 146605421, 184479221"/>
    <s v="-0"/>
    <x v="0"/>
    <x v="1"/>
  </r>
  <r>
    <s v="15021"/>
    <s v="2021-01-18 00:00:00"/>
    <s v="2021-01-18 10:0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7640720"/>
    <n v="-1297660"/>
    <n v="66343060"/>
    <n v="0"/>
    <s v="Prestación de servicios profesionales para avalar la consolidación y calidad de los productos generados de cobertura y uso de la tierra de acuerdo los lineamientos y metas de la Subdirección de Agrología."/>
    <s v="10421"/>
    <s v="31021, 46821"/>
    <s v="117321, 155421"/>
    <s v="190621, 267321, 278121, 310321, 334021, 338321, 398721, 398821, 469321, 470821, 542421, 545721"/>
    <s v="59820021, 73470821, 80053521, 92601921, 109027621, 110980121, 137203121, 137203621, 167155921, 168395721, 200128121, 204884321"/>
    <s v="-0"/>
    <x v="0"/>
    <x v="5"/>
  </r>
  <r>
    <s v="15121"/>
    <s v="2021-01-18 00:00:00"/>
    <s v="2021-01-18 10:0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la interpretación, control de calidad inicial y consolidación de información de cobertura de la tierra o geomorfología, de acuerdo a los lineamientos y metas de la Subdirección de Agrología."/>
    <s v="10521"/>
    <s v="44321"/>
    <s v="115821"/>
    <s v="189521, 275021, 332321, 403321, 470621, 542821"/>
    <s v="59615221, 79333721, 107027321, 139034921, 168390521, 200896321"/>
    <s v="-0"/>
    <x v="0"/>
    <x v="5"/>
  </r>
  <r>
    <s v="15221"/>
    <s v="2021-01-18 00:00:00"/>
    <s v="2021-01-18 10:1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44876970"/>
    <n v="-929635"/>
    <n v="143947335"/>
    <n v="0"/>
    <s v="Prestación de servicios profesionales para la interpretación de cobertura y uso de la tierra, geomorfología y elaboración de cartografía temática de los proyectos de la Subdirección de Agrología."/>
    <s v="10621"/>
    <s v="29721, 39521, 39621, 53021, 61421"/>
    <s v="110821, 110921, 155121, 156321, 169921"/>
    <s v="190921, 191021, 266721, 266921, 273121, 274021, 274421, 310121, 317421, 334121, 334321, 335121, 337921, 383921, 399621, 401521, 401921, 403121, 404721, 468021, 468721, 470721, 471021, 473221, 536321, 539421, 545321, 545921, 563521"/>
    <s v="59870621, 59920621, 71862421, 72058421, 78376421, 78783221, 78885521, 92600121, 95505421, 109032621, 109040421, 109224421, 110975021, 126839621, 137998021, 138905621, 138920921, 139030521, 139710621, 167097521, 167135221, 168392621, 168398621, 169201121, 195119721, 198654021, 204880321, 204886321, 212301721"/>
    <s v="-0"/>
    <x v="0"/>
    <x v="5"/>
  </r>
  <r>
    <s v="15321"/>
    <s v="2021-01-18 00:00:00"/>
    <s v="2021-01-18 10:1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asignación, elaboración y consolidación de información fotogramétrica de los diferentes proyectos que adelante la Subdirección de Agrología"/>
    <s v="10721"/>
    <s v="44221"/>
    <s v="115921"/>
    <s v="189621, 275121, 333521, 404021, 471521, 539121"/>
    <s v="59623321, 79278821, 108463121, 139072721, 168451421, 198650421"/>
    <s v="-0"/>
    <x v="0"/>
    <x v="5"/>
  </r>
  <r>
    <s v="15421"/>
    <s v="2021-01-18 00:00:00"/>
    <s v="2021-01-18 10:1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avalar la calidad de la información cartográfica, alfanumérica y geoespacial, en los diferentes proyectos que adelante la Subdirección de Agrología, bajo estándares de la Infraestructura de_x000a_Datos Espaciales"/>
    <s v="10921"/>
    <s v="29621"/>
    <s v="96221"/>
    <s v="174021, 186121, 278221, 341721, 401421, 475521, 541121"/>
    <s v="44436321, 57492921, 80056521, 112513921, 138899121, 169737021, 199418721"/>
    <s v="-0"/>
    <x v="0"/>
    <x v="5"/>
  </r>
  <r>
    <s v="15521"/>
    <s v="2021-01-18 00:00:00"/>
    <s v="2021-01-18 10:20: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la gestión, planeación, preparación y control de calidad de la producción cartográfica y alfanumérica de los diferentes proyectos que se adelantan en la Subdirección de Agrología"/>
    <s v="11121"/>
    <s v="54721"/>
    <s v="113621"/>
    <s v="188221, 315121, 332221, 399421, 468821, 542321"/>
    <s v="58628921, 94336321, 107026021, 137995321, 167136921, 200127721"/>
    <s v="-0"/>
    <x v="0"/>
    <x v="5"/>
  </r>
  <r>
    <s v="15621"/>
    <s v="2021-01-18 00:00:00"/>
    <s v="2021-01-18 10:2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57950788"/>
    <n v="-371854"/>
    <n v="57578934"/>
    <n v="0"/>
    <s v="Prestación de servicios profesionales para la implementación de sistemas de información geográfica en la estructuración y consolidación de productos cartográficos de los diferentes proyectos que adelante la Subdirección de_x000a_Agrología."/>
    <s v="11321"/>
    <s v="29521, 39721"/>
    <s v="90021, 105921"/>
    <s v="168621, 181121, 190821, 273221, 279621, 333421, 334421, 398321, 401321, 472821, 474721, 541021, 597521"/>
    <s v="41488921, 51998821, 59861921, 78377421, 82145221, 108462321, 109041921, 137113521, 138869621, 169223721, 169633221, 199414721, 224104221"/>
    <s v="-0"/>
    <x v="0"/>
    <x v="5"/>
  </r>
  <r>
    <s v="15721"/>
    <s v="2021-01-18 00:00:00"/>
    <s v="2021-01-18 10:2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6311422"/>
    <n v="-248290"/>
    <n v="36063132"/>
    <n v="0"/>
    <s v="Prestación de servicios personales para la delineación y depuración digital de información cartográfica y alfanumérica generada en los proyectos que se desarrollan en la Subdirección de Agrología"/>
    <s v="11521"/>
    <s v="44421, 61521"/>
    <s v="121621, 208021"/>
    <s v="196821, 276921, 315021, 333821, 334921, 398621, 399921, 471421, 473021, 539221, 539621"/>
    <s v="61647721, 79931021, 94333721, 108476221, 109217421, 137201621, 138001221, 168448121, 169195121, 198651721, 198654921"/>
    <s v="-0"/>
    <x v="0"/>
    <x v="5"/>
  </r>
  <r>
    <s v="15821"/>
    <s v="2021-01-18 00:00:00"/>
    <s v="2021-01-18 10:23: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820360"/>
    <n v="-648830"/>
    <n v="33171530"/>
    <n v="0"/>
    <s v="Prestación de servicios profesionales para el seguimiento y control de la validez de los resultados analíticos, confirmación y validación de las metodologías de acuerdo con la normatividad vigente de competencia técnica en el GIT_x000a_Laboratorio Naciona"/>
    <s v="11621"/>
    <s v="26421"/>
    <s v="69721"/>
    <s v="108821, 187021, 278521, 335721, 398521, 471621, 542921"/>
    <s v="29023221, 58194821, 80065921, 109240221, 137120521, 168465821, 200897021"/>
    <s v="-0"/>
    <x v="0"/>
    <x v="5"/>
  </r>
  <r>
    <s v="15921"/>
    <s v="2021-01-18 00:00:00"/>
    <s v="2021-01-18 10:24: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2472080"/>
    <n v="-6496"/>
    <n v="42465584"/>
    <n v="0"/>
    <s v="Prestación de servicios profesionales para la ejecución de análisis de mediana complejidad, registro de información y aplicación de controles de calidad en el GIT Laboratorio Nacional de Suelos"/>
    <s v="11821"/>
    <s v="19421, 19521"/>
    <s v="68821, 69521"/>
    <s v="108521, 160521, 165521, 240121, 240321, 277921, 279721, 334621, 335921, 399721, 403921, 467421, 467921, 539021, 539521"/>
    <s v="31085421, 41131021, 63455721, 63472721, 80044221, 82161521, 109053321, 109248021, 137998621, 139071121, 167056821, 167095721, 198649321, 198654421"/>
    <s v="-0"/>
    <x v="0"/>
    <x v="5"/>
  </r>
  <r>
    <s v="16021"/>
    <s v="2021-01-18 00:00:00"/>
    <s v="2021-01-18 10:25: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4467133"/>
    <n v="-11191375"/>
    <n v="43275758"/>
    <n v="0"/>
    <s v="Prestación de servicios personales para la ejecución de análisis básicos y aplicación de controles de calidad en el GIT Laboratorio Nacional de Suelos"/>
    <s v="11921"/>
    <s v="23121, 23221, 23321"/>
    <s v="68121, 69421, 83021"/>
    <s v="108421, 157821, 160621, 180421, 186921, 187621, 277821, 280221, 280321, 336121, 338021, 338821, 397921, 399321, 400321, 470521, 472221, 472421, 537721"/>
    <s v="28965221, 40608621, 40740321, 51993921, 58193921, 58201421, 80042921, 82248021, 82810921, 109251321, 110975821, 111289821, 136522321, 137994421, 138006821, 168388721, 168478921, 168501821, 195869221"/>
    <s v="-0"/>
    <x v="0"/>
    <x v="5"/>
  </r>
  <r>
    <s v="16121"/>
    <s v="2021-01-18 00:00:00"/>
    <s v="2021-01-18 10:26: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975394"/>
    <n v="-185927"/>
    <n v="28789467"/>
    <n v="0"/>
    <s v="Prestación de servicios profesionales para realizar el control de calidad, seguimiento, validación y programación analítica garantizando el cumplimiento oportuno de la prestación de servicios de análisis en el área de Biología del GIT_x000a_Laboratorio Nac"/>
    <s v="12021"/>
    <s v="26521"/>
    <s v="80921"/>
    <s v="158221, 183721, 280921, 337621, 401621, 472121, 546321"/>
    <s v="40628921, 56386621, 83460821, 110971321, 138908621, 168458621, 207245021"/>
    <s v="-0"/>
    <x v="0"/>
    <x v="5"/>
  </r>
  <r>
    <s v="16221"/>
    <s v="2021-01-18 00:00:00"/>
    <s v="2021-01-18 10:28: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155711"/>
    <n v="-124145"/>
    <n v="18031566"/>
    <n v="0"/>
    <s v="Prestación de servicios personales para ejecutar el programa de aseguramiento metrológico de los equipos e instrumentos conforme a los requisitos de la Norma ISO 17025, en el GIT Laboratorio Nacional de Suelos"/>
    <s v="12121"/>
    <s v="30221"/>
    <s v="127521"/>
    <s v="240421, 305721, 336021, 398421, 468321, 541521"/>
    <s v="63488121, 91015521, 109249821, 137114521, 167119021, 199486021"/>
    <s v="-0"/>
    <x v="0"/>
    <x v="5"/>
  </r>
  <r>
    <s v="16321"/>
    <s v="2021-01-18 00:00:00"/>
    <s v="2021-01-18 10:30: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6296816"/>
    <n v="-257584"/>
    <n v="16039232"/>
    <n v="0"/>
    <s v="Prestación de servicios personales para realizar la preparación y manejo de muestras de suelos, aguas, compost y tejido vegetal en el GIT Laboratorio Nacional de Suelos."/>
    <s v="12221"/>
    <s v="28821"/>
    <s v="79121"/>
    <s v="156521, 248921, 281621, 334521, 402821, 465621, 546121"/>
    <s v="37071121, 67380521, 83434421, 109043621, 138986321, 165516621, 165542821, 204885021"/>
    <s v="-0"/>
    <x v="0"/>
    <x v="5"/>
  </r>
  <r>
    <s v="16421"/>
    <s v="2021-01-18 00:00:00"/>
    <s v="2021-01-18 10:31: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519428"/>
    <n v="-450772"/>
    <n v="28068656"/>
    <n v="0"/>
    <s v="Prestación de servicios personales para realizar el lavado y alistamiento de la instrumentación requerida para la ejecución de análisis en el GIT Laboratorio Nacional de Suelos"/>
    <s v="12321"/>
    <s v="28921, 29021"/>
    <s v="73221, 78821"/>
    <s v="155921, 156421, 181021, 249421, 278321, 278421, 337421, 337721, 400121, 400221, 469221, 470421, 542621, 543121"/>
    <s v="37052221, 37076221, 51997921, 67410121, 80061721, 80064321, 110349221, 110968821, 138004721, 138005421, 167155521, 168387221, 200129121, 200898821"/>
    <s v="-0"/>
    <x v="0"/>
    <x v="5"/>
  </r>
  <r>
    <s v="16521"/>
    <s v="2021-01-18 00:00:00"/>
    <s v="2021-01-18 10:32: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155711"/>
    <n v="-124145"/>
    <n v="18031566"/>
    <n v="0"/>
    <s v="Prestación de servicios personales para implementar y ejecutar las actividades de control ambiental bajo la Norma ISO 14001 y manejo de residuos en el GIT Laboratorio Nacional de Suelos"/>
    <s v="12421"/>
    <s v="36321"/>
    <s v="142821"/>
    <s v="254921, 278021, 335521, 397821, 472921, 541421"/>
    <s v="69475421, 80048421, 109238521, 136519321, 169194121, 199472421"/>
    <s v="-0"/>
    <x v="0"/>
    <x v="5"/>
  </r>
  <r>
    <s v="16621"/>
    <s v="2021-01-18 00:00:00"/>
    <s v="2021-01-18 10:3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02827758"/>
    <n v="-8567402"/>
    <n v="194260356"/>
    <n v="0"/>
    <s v="Prestación de servicios profesionales para realizar el levantamiento de suelos y capacidad de uso de las tierras en los proyectos que adelanta la Subdirección de Agrología"/>
    <s v="12521"/>
    <s v="24121, 24221, 40621, 53821, 53921, 63521, 63821"/>
    <s v="67321, 67621, 115321, 169621, 169721, 208221, 208321"/>
    <s v="105721, 106021, 178621, 189421, 196421, 273821, 273921, 275721, 277121, 277221, 315221, 315321, 319521, 319721, 331521, 333321, 333921, 335221, 335421, 337321, 337821, 399521, 400021, 402721, 403421, 403521, 406521, 469421, 471121, 471721, 471921, 473321, 473521, 477621, 530821, 543921, 544021, 544121, 544621, 545221, 545821"/>
    <s v="25621421, 25970521, 50731521, 59596621, 61391121, 78777121, 78781321, 79314821, 79933421, 79936521, 94338121, 94341621, 96333321, 96477921, 106475121, 108460421, 108477021, 109226521, 109237021, 110347421, 110974421, 137997321, 138002721, 138984321, 139042521, 139044221, 140643221, 167156121, 168413721, 168467721, 168475121, 169202821, 169205121, 171781121, 188287721, 201377921, 201379521, 201389421, 203823321, 204879321, 204887021"/>
    <s v="-0"/>
    <x v="0"/>
    <x v="5"/>
  </r>
  <r>
    <s v="16721"/>
    <s v="2021-01-18 00:00:00"/>
    <s v="2021-01-18 10:3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3708120"/>
    <n v="-9744"/>
    <n v="63698376"/>
    <n v="0"/>
    <s v="Prestación de servicios profesionales para realizar el levantamiento de suelos y diligenciamiento de la base de datos de observaciones de suelos de los proyectos de la Subdirección de Agrología"/>
    <s v="12621"/>
    <s v="47221, 63621, 63721"/>
    <s v="104921, 169521, 172321"/>
    <s v="180621, 276821, 277021, 279821, 334221, 334721, 338121, 402521, 404121, 450621, 471821, 472721, 476021, 544221, 544921, 568021"/>
    <s v="51994821, 79904921, 79932321, 82159121, 109038121, 109055821, 110976721, 138976921, 139074521, 151987821, 168468821, 169187921, 170378621, 201392421, 204869621, 213421421"/>
    <s v="-0"/>
    <x v="0"/>
    <x v="5"/>
  </r>
  <r>
    <s v="16821"/>
    <s v="2021-01-18 00:00:00"/>
    <s v="2021-01-18 10:3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648830"/>
    <n v="33171530"/>
    <n v="0"/>
    <s v="Prestación de servicios profesionales para realizar el control de calidad de la interacción de la información de los levantamientos de suelos y aplicaciones agrologicas a nivel nacional"/>
    <s v="12721"/>
    <s v="38521"/>
    <s v="113321"/>
    <s v="191521, 279321, 337521, 404621, 472521, 542221"/>
    <s v="60857421, 81931821, 110357221, 139702821, 140730421, 168503121, 200127221"/>
    <s v="-0"/>
    <x v="0"/>
    <x v="5"/>
  </r>
  <r>
    <s v="16921"/>
    <s v="2021-01-18 00:00:00"/>
    <s v="2021-01-18 10:38: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8975394"/>
    <n v="-185927"/>
    <n v="28789467"/>
    <n v="0"/>
    <s v="Prestación de servicios profesionales para apoyar las actividades de fortalecimiento institucional del proceso agrologico mediante la formulación e implementación de lineamientos de ejecución, seguimiento y control."/>
    <s v="12821"/>
    <s v="42921"/>
    <s v="105721"/>
    <s v="190721, 279521, 335021, 402621, 475221, 545021"/>
    <s v="59853821, 82144421, 109221921, 138982021, 169646221, 204873821"/>
    <s v="-0"/>
    <x v="0"/>
    <x v="5"/>
  </r>
  <r>
    <s v="17021"/>
    <s v="2021-01-18 00:00:00"/>
    <s v="2021-01-18 10:40:00"/>
    <s v="Gasto"/>
    <s v="Con Compromiso"/>
    <s v="0200"/>
    <x v="0"/>
    <x v="15"/>
    <s v="ADQUISICIÓN DE BIENES Y SERVICIOS - SERVICIOS DE INFORMACIÓN IMPLEMENTADOS - IMPLEMENTACIÓN DE UN SISTEMA DE GESTIÓN DOCUMENTAL EN EL IGAC A NIVEL   NACIONAL"/>
    <s v="Nación"/>
    <x v="0"/>
    <s v="CSF"/>
    <n v="36402363"/>
    <n v="-3"/>
    <n v="36402360"/>
    <n v="1092071"/>
    <s v="Prestación de servicios profesionales para la implementación del sistema de gestión documental SIGAC a nivel nacional"/>
    <s v="26021"/>
    <s v="55621"/>
    <s v="172421"/>
    <s v="279921, 318121, 360421, 423021, 489021, 581521"/>
    <s v="82245921, 95558321, 117893321, 144934721, 176143521, 219073321"/>
    <s v="-0"/>
    <x v="0"/>
    <x v="0"/>
  </r>
  <r>
    <s v="17121"/>
    <s v="2021-01-18 00:00:00"/>
    <s v="2021-01-18 10:4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3248"/>
    <n v="21232792"/>
    <n v="0"/>
    <s v="Prestación de servicios profesionales para realizar actividades de apoyo a los procesos administrativos que adelanta la Subdirección de Agrología"/>
    <s v="12921"/>
    <s v="19821"/>
    <s v="87521"/>
    <s v="164621, 179321, 273721, 331221, 396621, 467721, 542021"/>
    <s v="41120221, 50753821, 78776021, 106458321, 134969521, 167082421, 200125421"/>
    <s v="-0"/>
    <x v="0"/>
    <x v="5"/>
  </r>
  <r>
    <s v="17221"/>
    <s v="2021-01-18 00:00:00"/>
    <s v="2021-01-18 10:4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473194"/>
    <n v="-362089"/>
    <n v="13111105"/>
    <n v="0"/>
    <s v="Prestación de servicios personales para realizar la digitación y consolidación de la información agrológica, acorde con los estándares de control de calidad de la entidad."/>
    <s v="13021"/>
    <s v="50221"/>
    <s v="105021"/>
    <s v="180821, 275921, 335821, 403621, 475021, 544721"/>
    <s v="51996321, 79321521, 109243421, 139046921, 169644621, 203823421"/>
    <s v="-0"/>
    <x v="0"/>
    <x v="5"/>
  </r>
  <r>
    <s v="17321"/>
    <s v="2021-01-18 00:00:00"/>
    <s v="2021-01-18 10:4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8891638"/>
    <n v="27047349"/>
    <n v="0"/>
    <s v="Prestación de servicios para el manejo de la información que genere la subdirección de agrología en el desarrollo de sus proyectos."/>
    <s v="13121"/>
    <s v="19921"/>
    <s v="67421"/>
    <s v="105821, 180921, 272521, 330721, 396721, 468121, 542121, 604221"/>
    <s v="25616621, 51997121, 77525821, 105289621, 134970821, 167105321, 200125821, 225421921"/>
    <s v="-0"/>
    <x v="0"/>
    <x v="5"/>
  </r>
  <r>
    <s v="17421"/>
    <s v="2021-01-18 00:00:00"/>
    <s v="2021-01-18 10:4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473194"/>
    <n v="-92050"/>
    <n v="13381144"/>
    <n v="0"/>
    <s v="Prestación de servicios personales para la organización de información edafológica y de capacidad de uso de las tierras dentro de los procesos de levantamientos de suelos y aplicaciones agrológicas."/>
    <s v="13221"/>
    <s v="25921"/>
    <s v="67721"/>
    <s v="106121, 179521, 270821, 331321, 398221, 468521, 540621"/>
    <s v="29909221, 50755221, 76448521, 106465021, 137103521, 167123821, 198786921"/>
    <s v="-0"/>
    <x v="0"/>
    <x v="5"/>
  </r>
  <r>
    <s v="17521"/>
    <s v="2021-01-18 00:00:00"/>
    <s v="2021-01-18 10:46:00"/>
    <s v="Gasto"/>
    <s v="Anulad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42177135"/>
    <n v="-42177135"/>
    <n v="0"/>
    <n v="0"/>
    <s v="Prestación de servicios profesionales para realizar actividades de control y seguimiento gestión, que requieren los planes, proyectos y metas de la Subdirección de Agrología"/>
    <s v="13321"/>
    <s v="-0"/>
    <s v="-0"/>
    <s v="-0"/>
    <s v="-0"/>
    <s v="-0"/>
    <x v="0"/>
    <x v="5"/>
  </r>
  <r>
    <s v="17621"/>
    <s v="2021-01-18 00:00:00"/>
    <s v="2021-01-18 10:4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51312562"/>
    <n v="-483210"/>
    <n v="50829352"/>
    <n v="0"/>
    <s v="Prestación de servicios profesionales para gestionar la etapa preparatoria de las solicitudes de bienes, servicios y/o obras públicas, así como registro, verificación y publicación de los trámites contractuales dentro de las plataformas"/>
    <s v="13421"/>
    <s v="19721"/>
    <s v="72521"/>
    <s v="156621, 160721, 180721, 270921, 330621, 398121, 474821, 540921"/>
    <s v="40935521, 51995721, 76448821, 105288321, 137101921, 169640821, 199408421"/>
    <s v="-0"/>
    <x v="0"/>
    <x v="5"/>
  </r>
  <r>
    <s v="17721"/>
    <s v="2021-01-18 00:00:00"/>
    <s v="2021-01-18 10:57:00"/>
    <s v="Gasto"/>
    <s v="Con Compromiso"/>
    <s v="0500"/>
    <x v="0"/>
    <x v="1"/>
    <s v="ADQUISICIÓN DE BIENES Y SERVICIOS - SERVICIO DE INFORMACIÓN CATASTRAL - ACTUALIZACIÓN  Y GESTIÓN CATASTRAL  NACIONAL"/>
    <s v="Propios"/>
    <x v="1"/>
    <s v="CSF"/>
    <n v="51820134"/>
    <n v="0"/>
    <n v="51820134"/>
    <n v="0"/>
    <s v="Prestación de servicios profesionales para gestionar, ejecutar y hacer seguimiento a las tareas de mantenimiento y atención de incidentes relacionadas con el editor gráfico de los sistemas de información de la oficina de informática y_x000a_telecomunicacio"/>
    <s v="24821"/>
    <s v="52321"/>
    <s v="153221"/>
    <s v="264921, 323721, 373521, 444221, 506921, 582221"/>
    <s v="70940621, 98370521, 122300121, 149813321, 180881521, 219116321"/>
    <s v="-0"/>
    <x v="0"/>
    <x v="1"/>
  </r>
  <r>
    <s v="17821"/>
    <s v="2021-01-18 00:00:00"/>
    <s v="2021-01-18 10:58:00"/>
    <s v="Gasto"/>
    <s v="Con Compromiso"/>
    <s v="0500"/>
    <x v="0"/>
    <x v="1"/>
    <s v="ADQUISICIÓN DE BIENES Y SERVICIOS - SERVICIO DE INFORMACIÓN CATASTRAL - ACTUALIZACIÓN  Y GESTIÓN CATASTRAL  NACIONAL"/>
    <s v="Propios"/>
    <x v="1"/>
    <s v="CSF"/>
    <n v="46898746"/>
    <n v="0"/>
    <n v="46898746"/>
    <n v="4"/>
    <s v="Prestación de servicios profesionales para realizar actividades de operación, soporte y desarrollo relacionados con la gestión del Sistema Nacional de Catastro."/>
    <s v="24921"/>
    <s v="41121"/>
    <s v="149921"/>
    <s v="264821, 307621, 363821, 440521, 508021, 591821"/>
    <s v="71601621, 92580121, 120527821, 148295321, 181467621, 226224621"/>
    <s v="-0"/>
    <x v="0"/>
    <x v="1"/>
  </r>
  <r>
    <s v="17921"/>
    <s v="2021-01-18 00:00:00"/>
    <s v="2021-01-18 10:59:00"/>
    <s v="Gasto"/>
    <s v="Anulado"/>
    <s v="0500"/>
    <x v="0"/>
    <x v="1"/>
    <s v="ADQUISICIÓN DE BIENES Y SERVICIOS - SERVICIO DE INFORMACIÓN CATASTRAL - ACTUALIZACIÓN  Y GESTIÓN CATASTRAL  NACIONAL"/>
    <s v="Propios"/>
    <x v="1"/>
    <s v="CSF"/>
    <n v="121248517"/>
    <n v="-121248517"/>
    <n v="0"/>
    <n v="0"/>
    <s v="Prestación de servicios profesionales para realizar actividades de operación, soporte y desarrollo relacionados con la gestión del Sistema Nacional de Catastro."/>
    <s v="25021"/>
    <s v="-0"/>
    <s v="-0"/>
    <s v="-0"/>
    <s v="-0"/>
    <s v="-0"/>
    <x v="0"/>
    <x v="1"/>
  </r>
  <r>
    <s v="18021"/>
    <s v="2021-01-18 00:00:00"/>
    <s v="2021-01-18 11:00:00"/>
    <s v="Gasto"/>
    <s v="Anulado"/>
    <s v="0500"/>
    <x v="0"/>
    <x v="1"/>
    <s v="ADQUISICIÓN DE BIENES Y SERVICIOS - SERVICIO DE INFORMACIÓN CATASTRAL - ACTUALIZACIÓN  Y GESTIÓN CATASTRAL  NACIONAL"/>
    <s v="Propios"/>
    <x v="1"/>
    <s v="CSF"/>
    <n v="95787741"/>
    <n v="-95787741"/>
    <n v="0"/>
    <n v="0"/>
    <s v="Prestación de servicios profesionales para realizar actividades de operación, soporte y desarrollo relacionados con la gestión del Sistema Nacional de Catastro."/>
    <s v="25121"/>
    <s v="-0"/>
    <s v="-0"/>
    <s v="-0"/>
    <s v="-0"/>
    <s v="-0"/>
    <x v="0"/>
    <x v="1"/>
  </r>
  <r>
    <s v="18121"/>
    <s v="2021-01-18 00:00:00"/>
    <s v="2021-01-18 11:02:00"/>
    <s v="Gasto"/>
    <s v="Anulado"/>
    <s v="0500"/>
    <x v="0"/>
    <x v="1"/>
    <s v="ADQUISICIÓN DE BIENES Y SERVICIOS - SERVICIO DE INFORMACIÓN CATASTRAL - ACTUALIZACIÓN  Y GESTIÓN CATASTRAL  NACIONAL"/>
    <s v="Propios"/>
    <x v="1"/>
    <s v="CSF"/>
    <n v="73517991"/>
    <n v="-73517991"/>
    <n v="0"/>
    <n v="0"/>
    <s v="Prestación de servicios profesionales para realizar actividades de operación, soporte y desarrollo relacionados con la gestión del Sistema Nacional de Catastro."/>
    <s v="25221"/>
    <s v="-0"/>
    <s v="-0"/>
    <s v="-0"/>
    <s v="-0"/>
    <s v="-0"/>
    <x v="0"/>
    <x v="1"/>
  </r>
  <r>
    <s v="18221"/>
    <s v="2021-01-18 00:00:00"/>
    <s v="2021-01-18 11:03:00"/>
    <s v="Gasto"/>
    <s v="Con Compromiso"/>
    <s v="0500"/>
    <x v="0"/>
    <x v="1"/>
    <s v="ADQUISICIÓN DE BIENES Y SERVICIOS - SERVICIO DE INFORMACIÓN CATASTRAL - ACTUALIZACIÓN  Y GESTIÓN CATASTRAL  NACIONAL"/>
    <s v="Propios"/>
    <x v="1"/>
    <s v="CSF"/>
    <n v="83053047"/>
    <n v="0"/>
    <n v="83053047"/>
    <n v="3775139"/>
    <s v="Prestación de servicios profesionales para diseñar, construir y mantener nuevas funcionalidades en PL/SQL para la operación del Sistema Nacional de Catastro"/>
    <s v="25321"/>
    <s v="43121"/>
    <s v="174821"/>
    <s v="282321, 304221, 385221, 470321, 524121"/>
    <s v="89650721, 90957121, 127044321, 168382621, 171518821, 187307421"/>
    <s v="-0"/>
    <x v="0"/>
    <x v="1"/>
  </r>
  <r>
    <s v="18321"/>
    <s v="2021-01-18 00:00:00"/>
    <s v="2021-01-18 11:04:00"/>
    <s v="Gasto"/>
    <s v="Anulado"/>
    <s v="0500"/>
    <x v="0"/>
    <x v="1"/>
    <s v="ADQUISICIÓN DE BIENES Y SERVICIOS - SERVICIO DE INFORMACIÓN CATASTRAL - ACTUALIZACIÓN  Y GESTIÓN CATASTRAL  NACIONAL"/>
    <s v="Nación"/>
    <x v="0"/>
    <s v="CSF"/>
    <n v="108518129"/>
    <n v="-108518129"/>
    <n v="0"/>
    <n v="0"/>
    <s v="Prestación de servicios profesionales para orientar y ejecutar actividades relacionadas con el componente geográfico de los sistemas de información y para la operación del Sistema Nacional de Catastro."/>
    <s v="25421"/>
    <s v="-0"/>
    <s v="-0"/>
    <s v="-0"/>
    <s v="-0"/>
    <s v="-0"/>
    <x v="0"/>
    <x v="1"/>
  </r>
  <r>
    <s v="18421"/>
    <s v="2021-01-18 00:00:00"/>
    <s v="2021-01-18 11:06:00"/>
    <s v="Gasto"/>
    <s v="Con Compromiso"/>
    <s v="0500"/>
    <x v="0"/>
    <x v="1"/>
    <s v="ADQUISICIÓN DE BIENES Y SERVICIOS - SERVICIO DE INFORMACIÓN CATASTRAL - ACTUALIZACIÓN  Y GESTIÓN CATASTRAL  NACIONAL"/>
    <s v="Propios"/>
    <x v="1"/>
    <s v="CSF"/>
    <n v="83053047"/>
    <n v="0"/>
    <n v="83053047"/>
    <n v="3775139"/>
    <s v="Prestación de servicios profesionales para orientar, ejecutar, tramitar y controlar las tareas relativas al soporte técnico y temático de los sistemas de información para la operación del Sistema Nacional de Catastro."/>
    <s v="25521"/>
    <s v="43221"/>
    <s v="135821"/>
    <s v="247821, 282621, 359221, 458321, 481421, 594521"/>
    <s v="67166021, 84837821, 117504121, 157589321, 173786821, 226376521"/>
    <s v="-0"/>
    <x v="0"/>
    <x v="1"/>
  </r>
  <r>
    <s v="18521"/>
    <s v="2021-01-18 00:00:00"/>
    <s v="2021-01-18 11:08:00"/>
    <s v="Gasto"/>
    <s v="Con Compromiso"/>
    <s v="0500"/>
    <x v="0"/>
    <x v="1"/>
    <s v="ADQUISICIÓN DE BIENES Y SERVICIOS - SERVICIO DE INFORMACIÓN CATASTRAL - ACTUALIZACIÓN  Y GESTIÓN CATASTRAL  NACIONAL"/>
    <s v="Propios"/>
    <x v="1"/>
    <s v="CSF"/>
    <n v="109481337"/>
    <n v="0"/>
    <n v="109481337"/>
    <n v="4976433"/>
    <s v="Prestación de servicios profesionales para realizar actividades de soporte técnico y temático de los sistemas de información para la operación del Sistema Nacional de Catastro"/>
    <s v="25621"/>
    <s v="43021, 43321"/>
    <s v="151621, 152121"/>
    <s v="262921, 263421, 288021, 324121, 343621, 385921, 404821, 447721, 475321, 514221, 546221, 570221"/>
    <s v="70770621, 70772421, 86135421, 98370921, 114357421, 127068621, 139711321, 150288721, 169647021, 182695721, 207233821, 214438721"/>
    <s v="-0"/>
    <x v="0"/>
    <x v="1"/>
  </r>
  <r>
    <s v="18621"/>
    <s v="2021-01-18 00:00:00"/>
    <s v="2021-01-18 11:10:00"/>
    <s v="Gasto"/>
    <s v="Anulado"/>
    <s v="0500"/>
    <x v="0"/>
    <x v="1"/>
    <s v="ADQUISICIÓN DE BIENES Y SERVICIOS - SERVICIO DE INFORMACIÓN CATASTRAL - ACTUALIZACIÓN  Y GESTIÓN CATASTRAL  NACIONAL"/>
    <s v="Propios"/>
    <x v="1"/>
    <s v="CSF"/>
    <n v="58772631"/>
    <n v="-58772631"/>
    <n v="0"/>
    <n v="0"/>
    <s v="Prestación de servicios profesionales para analizar e implementar la arquitectura de sistemas de información georeferenciados de la entidad y para la operación del sistema de catastro multipropósito."/>
    <s v="25721"/>
    <s v="-0"/>
    <s v="-0"/>
    <s v="-0"/>
    <s v="-0"/>
    <s v="-0"/>
    <x v="0"/>
    <x v="1"/>
  </r>
  <r>
    <s v="18721"/>
    <s v="2021-01-18 00:00:00"/>
    <s v="2021-01-18 11:12:00"/>
    <s v="Gasto"/>
    <s v="Con Compromiso"/>
    <s v="0500"/>
    <x v="0"/>
    <x v="1"/>
    <s v="ADQUISICIÓN DE BIENES Y SERVICIOS - SERVICIO DE INFORMACIÓN CATASTRAL - ACTUALIZACIÓN  Y GESTIÓN CATASTRAL  NACIONAL"/>
    <s v="Propios"/>
    <x v="1"/>
    <s v="CSF"/>
    <n v="95787741"/>
    <n v="0"/>
    <n v="95787741"/>
    <n v="10159310"/>
    <s v="Prestación de servicios profesionales para orientar y ejecutar actividades de levantamiento de información, desarrollo y mantenimiento del gestor de procesos y del componente web de los sistemas de información y aplicativos_x000a_para la operación del"/>
    <s v="25821"/>
    <s v="55821"/>
    <s v="134721"/>
    <s v="246021, 302221, 415221, 457721, 526121, 580521"/>
    <s v="66496421, 90549721, 143115621, 157490721, 187309321, 218180321"/>
    <s v="-0"/>
    <x v="0"/>
    <x v="1"/>
  </r>
  <r>
    <s v="18821"/>
    <s v="2021-01-18 00:00:00"/>
    <s v="2021-01-18 15:36:00"/>
    <s v="Gasto"/>
    <s v="Con Compromiso"/>
    <s v="0500"/>
    <x v="0"/>
    <x v="1"/>
    <s v="ADQUISICIÓN DE BIENES Y SERVICIOS - SERVICIO DE INFORMACIÓN CATASTRAL - ACTUALIZACIÓN  Y GESTIÓN CATASTRAL  NACIONAL"/>
    <s v="Propios"/>
    <x v="1"/>
    <s v="CSF"/>
    <n v="95787741"/>
    <n v="0"/>
    <n v="95787741"/>
    <n v="11610640"/>
    <s v="Prestación de servicios profesionales para analizar e implementar la arquitectura de sistemas de información georeferenciados de la entidad y para la operación del sistema de catastro multipropósito."/>
    <s v="25921"/>
    <s v="56221"/>
    <s v="173821"/>
    <s v="281321, 318021, 455321, 455421, 522121, 597921"/>
    <s v="83444921, 95526821, 157393921, 157394921, 185256221, 226452121"/>
    <s v="-0"/>
    <x v="0"/>
    <x v="1"/>
  </r>
  <r>
    <s v="18921"/>
    <s v="2021-01-18 00:00:00"/>
    <s v="2021-01-18 15:39:00"/>
    <s v="Gasto"/>
    <s v="Con Compromiso"/>
    <s v="0500"/>
    <x v="0"/>
    <x v="1"/>
    <s v="ADQUISICIÓN DE BIENES Y SERVICIOS - SERVICIO DE INFORMACIÓN CATASTRAL - ACTUALIZACIÓN  Y GESTIÓN CATASTRAL  NACIONAL"/>
    <s v="Propios"/>
    <x v="1"/>
    <s v="CSF"/>
    <n v="63335720"/>
    <n v="0"/>
    <n v="63335720"/>
    <n v="3262746"/>
    <s v="Prestación de servicios profesionales para especificar, mantener y/o desarrollar funcionalidades para el sistema de captura de información en campo y ajustes a los sistemas de información de la entidad"/>
    <s v="24721"/>
    <s v="43721"/>
    <s v="143021"/>
    <s v="255121, 276121, 393221, 437621, 471221, 546921"/>
    <s v="69504221, 79329421, 130363221, 147745821, 168437621, 207310721"/>
    <s v="-0"/>
    <x v="0"/>
    <x v="1"/>
  </r>
  <r>
    <s v="19021"/>
    <s v="2021-01-18 00:00:00"/>
    <s v="2021-01-18 16:07:00"/>
    <s v="Gasto"/>
    <s v="Con Compromiso"/>
    <s v="0500"/>
    <x v="0"/>
    <x v="1"/>
    <s v="ADQUISICIÓN DE BIENES Y SERVICIOS - SERVICIO DE INFORMACIÓN CATASTRAL - ACTUALIZACIÓN  Y GESTIÓN CATASTRAL  NACIONAL"/>
    <s v="Propios"/>
    <x v="1"/>
    <s v="CSF"/>
    <n v="108518129"/>
    <n v="0"/>
    <n v="108518129"/>
    <n v="8221075"/>
    <s v="Prestación de servicios profesionales para orientar y ejecutar actividades relacionadas con el componente geográfico de los sistemas de información y para la operación del Sistema Nacional de Catastro"/>
    <s v="25421"/>
    <s v="48521"/>
    <s v="149821"/>
    <s v="264621, 314521, 385421, 452921, 520021"/>
    <s v="70940521, 93579021, 127054521, 152455621, 184771921"/>
    <s v="-0"/>
    <x v="0"/>
    <x v="1"/>
  </r>
  <r>
    <s v="19221"/>
    <s v="2021-01-18 00:00:00"/>
    <s v="2021-01-18 17:07:00"/>
    <s v="Gasto"/>
    <s v="Con Compromiso"/>
    <s v="0510"/>
    <x v="0"/>
    <x v="16"/>
    <s v="ADQUISICIÓN DE BIENES Y SERVICIOS - SERVICIO DE AVALÚOS - ACTUALIZACIÓN  Y GESTIÓN CATASTRAL  NACIONAL"/>
    <s v="Nación"/>
    <x v="0"/>
    <s v="CSF"/>
    <n v="64719159"/>
    <n v="-3922373"/>
    <n v="60796786"/>
    <n v="0"/>
    <s v="Prestación de servicios profesionales para actuar como auxiliares de la justicia y en la ejecución de avalúos IVP, de acuerdo a los procesos que le sean asignados."/>
    <s v="22221"/>
    <s v="48021, 48121"/>
    <s v="113221, 115521"/>
    <s v="191421, 191921, 282921, 292921, 348321, 358821, 410021, 410321, 477721, 482421, 558721, 561521"/>
    <s v="60855121, 60895321, 84853421, 87281821, 115480721, 117499121, 141686521, 141687721, 171781821, 174665721, 211316121, 211763121"/>
    <s v="-0"/>
    <x v="0"/>
    <x v="6"/>
  </r>
  <r>
    <s v="19321"/>
    <s v="2021-01-18 00:00:00"/>
    <s v="2021-01-18 17:09:00"/>
    <s v="Gasto"/>
    <s v="Con Compromiso"/>
    <s v="0510"/>
    <x v="0"/>
    <x v="16"/>
    <s v="ADQUISICIÓN DE BIENES Y SERVICIOS - SERVICIO DE AVALÚOS - ACTUALIZACIÓN  Y GESTIÓN CATASTRAL  NACIONAL"/>
    <s v="Nación"/>
    <x v="0"/>
    <s v="CSF"/>
    <n v="83053047"/>
    <n v="0"/>
    <n v="83053047"/>
    <n v="0"/>
    <s v="Prestación de servicios profesionales para adelantar el control de calidad de los avalúos asignados, así como la elaboración de avalúos comerciales e IVP"/>
    <s v="22321"/>
    <s v="17921"/>
    <s v="72821"/>
    <s v="167421, 192221, 284521, 349321, 409221, 481221, 558121"/>
    <s v="41005821, 60974921, 85398721, 115490021, 141659121, 173251621, 211300321"/>
    <s v="-0"/>
    <x v="0"/>
    <x v="6"/>
  </r>
  <r>
    <s v="19421"/>
    <s v="2021-01-19 00:00:00"/>
    <s v="2021-01-19 08:01:00"/>
    <s v="Gasto"/>
    <s v="Con Compromiso"/>
    <s v="0510"/>
    <x v="0"/>
    <x v="16"/>
    <s v="ADQUISICIÓN DE BIENES Y SERVICIOS - SERVICIO DE AVALÚOS - ACTUALIZACIÓN  Y GESTIÓN CATASTRAL  NACIONAL"/>
    <s v="Propios"/>
    <x v="1"/>
    <s v="CSF"/>
    <n v="300000000"/>
    <n v="0"/>
    <n v="300000000"/>
    <n v="0"/>
    <s v="Prestación de servicios profesionales para adelantar los avalúos comerciales que le sean asignados a nivel nacional"/>
    <s v="24021"/>
    <s v="53621, 53721, 54021, 54121, 62121"/>
    <s v="251621, 480621, 500221, 505021, 506321"/>
    <s v="357721, 571021, 584821, 591321, 595921, 596321"/>
    <s v="117445421, 214663121, 219835821, 226135121, 226435421, 226436221"/>
    <s v="-0"/>
    <x v="0"/>
    <x v="6"/>
  </r>
  <r>
    <s v="19521"/>
    <s v="2021-01-19 00:00:00"/>
    <s v="2021-01-19 08:03:00"/>
    <s v="Gasto"/>
    <s v="Con Compromiso"/>
    <s v="0510"/>
    <x v="0"/>
    <x v="16"/>
    <s v="ADQUISICIÓN DE BIENES Y SERVICIOS - SERVICIO DE AVALÚOS - ACTUALIZACIÓN  Y GESTIÓN CATASTRAL  NACIONAL"/>
    <s v="Propios"/>
    <x v="1"/>
    <s v="CSF"/>
    <n v="253342879"/>
    <n v="-767691"/>
    <n v="252575188"/>
    <n v="0"/>
    <s v="Prestación de servicios profesionales para adelantar los avalúos comerciales asignados, de acuerdo a la programación establecida."/>
    <s v="24121"/>
    <s v="18921, 39121, 39221, 46721"/>
    <s v="74421, 84521, 106421, 144321"/>
    <s v="152421, 163421, 182521, 242421, 245021, 245221, 256821, 285421, 298421, 302621, 302721, 341521, 366721, 367521, 385621, 408021, 448321, 448621, 451521, 482721, 505321, 513621, 514021, 562821, 569621, 570621, 582421"/>
    <s v="34987221, 41165221, 55201121, 65506721, 66013721, 66126821, 70938821, 85421621, 89025921, 90568721, 90594621, 112506821, 120604221, 120818021, 127059221, 140831521, 150302121, 150305421, 151999421, 174723621, 179857721, 182421621, 182692221, 212072321, 214333321, 214466321, 219122621"/>
    <s v="-0"/>
    <x v="0"/>
    <x v="6"/>
  </r>
  <r>
    <s v="19621"/>
    <s v="2021-01-19 00:00:00"/>
    <s v="2021-01-19 08:04:00"/>
    <s v="Gasto"/>
    <s v="Con Compromiso"/>
    <s v="0510"/>
    <x v="0"/>
    <x v="16"/>
    <s v="ADQUISICIÓN DE BIENES Y SERVICIOS - SERVICIO DE AVALÚOS - ACTUALIZACIÓN  Y GESTIÓN CATASTRAL  NACIONAL"/>
    <s v="Propios"/>
    <x v="1"/>
    <s v="CSF"/>
    <n v="415265234"/>
    <n v="-12583794"/>
    <n v="402681440"/>
    <n v="0"/>
    <s v="Prestación de servicios profesionales para realizar el control de calidad y el apoyo técnico de los avalúos adelantados por el IGAC"/>
    <s v="24221"/>
    <s v="32121, 32821, 41521, 45421, 45621"/>
    <s v="72721, 78021, 119921, 120021, 123421"/>
    <s v="110521, 155621, 187321, 194121, 194221, 194421, 199521, 283021, 283121, 285721, 286021, 287621, 338221, 345321, 346921, 349021, 359121, 359321, 408321, 408421, 408621, 409321, 409521, 477521, 478821, 478921, 481121, 481521, 550521, 550621, 557521, 557921, 558321"/>
    <s v="31245421, 36962421, 58198221, 61029621, 61030221, 61032221, 62685021, 84861021, 84863721, 85590821, 85596321, 85917221, 110979821, 114421721, 114582321, 115487821, 117502821, 117528221, 140833821, 140835321, 140857821, 141659721, 141667621, 171538621, 172819521, 172824221, 173249621, 173792021, 209381321, 209382521, 211281521, 211293521, 211303721"/>
    <s v="-0"/>
    <x v="0"/>
    <x v="6"/>
  </r>
  <r>
    <s v="19721"/>
    <s v="2021-01-19 00:00:00"/>
    <s v="2021-01-19 08:05:00"/>
    <s v="Gasto"/>
    <s v="Con Compromiso"/>
    <s v="0510"/>
    <x v="0"/>
    <x v="16"/>
    <s v="ADQUISICIÓN DE BIENES Y SERVICIOS - SERVICIO DE AVALÚOS - ACTUALIZACIÓN  Y GESTIÓN CATASTRAL  NACIONAL"/>
    <s v="Propios"/>
    <x v="1"/>
    <s v="CSF"/>
    <n v="129438317"/>
    <n v="-9413693"/>
    <n v="120024624"/>
    <n v="0"/>
    <s v="Prestación de servicios profesionales para ejercer como auxiliares de la justicia y en la elaboración de avalúos comerciales que le sean asignados en el marco del Proyecto de inversión &quot;Actualización y gestión catastral Nacional&quot;."/>
    <s v="24321"/>
    <s v="50421, 50521, 50621, 50721"/>
    <s v="111421, 130121, 133821, 141221"/>
    <s v="186021, 242121, 245121, 252621, 282821, 285521, 285821, 286321, 342221, 352321, 358721, 360021, 408221, 408921, 409121, 410221, 477821, 479321, 479521, 481621, 548921, 558421, 558621, 559121"/>
    <s v="57485621, 65483721, 66045521, 69151921, 84842921, 85570421, 85591821, 85598521, 112530221, 115961121, 117497521, 117882921, 140832521, 141022121, 141039221, 141687321, 171782621, 172837221, 172845321, 173796421, 208537421, 211305621, 211309821, 211329121"/>
    <s v="-0"/>
    <x v="0"/>
    <x v="6"/>
  </r>
  <r>
    <s v="19821"/>
    <s v="2021-01-19 00:00:00"/>
    <s v="2021-01-19 08:06:00"/>
    <s v="Gasto"/>
    <s v="Con Compromiso"/>
    <s v="0510"/>
    <x v="0"/>
    <x v="16"/>
    <s v="ADQUISICIÓN DE BIENES Y SERVICIOS - SERVICIO DE AVALÚOS - ACTUALIZACIÓN  Y GESTIÓN CATASTRAL  NACIONAL"/>
    <s v="Propios"/>
    <x v="1"/>
    <s v="CSF"/>
    <n v="29386316"/>
    <n v="-3116733"/>
    <n v="26269583"/>
    <n v="0"/>
    <s v="Prestación de servicios para apoyar la atención y trámite de las solicitudes de avalúos y de requerimientos de información relacionados con la ejecución de avalúos"/>
    <s v="24421"/>
    <s v="58721"/>
    <s v="144221"/>
    <s v="256721, 297221, 357421, 408521, 479121, 559321"/>
    <s v="70938721, 88167121, 117438421, 140855721, 172832421, 211351921"/>
    <s v="-0"/>
    <x v="0"/>
    <x v="6"/>
  </r>
  <r>
    <s v="19921"/>
    <s v="2021-01-19 00:00:00"/>
    <s v="2021-01-19 18:52:00"/>
    <s v="Gasto"/>
    <s v="Con Compromiso"/>
    <s v="0300"/>
    <x v="0"/>
    <x v="12"/>
    <s v="ADQUISICIÓN DE BIENES Y SERVICIOS - SERVICIO DE INFORMACIÓN CARTOGRÁFICA ACTUALIZADO - LEVANTAMIENTO , GENERACIÓN Y ACTUALIZACIÓN DE LA RED GEODÉSICA Y LA CARTOGRAFÍA BÁSICA A NIVEL   NACIONAL"/>
    <s v="Propios"/>
    <x v="1"/>
    <s v="CSF"/>
    <n v="50000000"/>
    <n v="0"/>
    <n v="50000000"/>
    <n v="0"/>
    <s v="Suministro de combustible para el funcionamiento de los vehículos del Instituto Geográfico Agustín Codazzi a nivel nacional"/>
    <s v="26521"/>
    <s v="24721"/>
    <s v="341121"/>
    <s v="443321, 486421, 547521"/>
    <s v="164089221, 175136121, 207447921"/>
    <s v="-0"/>
    <x v="0"/>
    <x v="3"/>
  </r>
  <r>
    <s v="19921"/>
    <s v="2021-01-19 00:00:00"/>
    <s v="2021-01-19 18:5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000000"/>
    <n v="0"/>
    <n v="5000000"/>
    <n v="0"/>
    <s v="Suministro de combustible para el funcionamiento de los vehículos del Instituto Geográfico Agustín Codazzi a nivel nacional"/>
    <s v="26521"/>
    <s v="24721"/>
    <s v="341121"/>
    <s v="443321, 486421, 547521"/>
    <s v="164089221, 175136121, 207447921"/>
    <s v="-0"/>
    <x v="0"/>
    <x v="4"/>
  </r>
  <r>
    <s v="19921"/>
    <s v="2021-01-19 00:00:00"/>
    <s v="2021-01-19 18:52:00"/>
    <s v="Gasto"/>
    <s v="Con Compromiso"/>
    <s v="0500"/>
    <x v="0"/>
    <x v="1"/>
    <s v="ADQUISICIÓN DE BIENES Y SERVICIOS - SERVICIO DE INFORMACIÓN CATASTRAL - ACTUALIZACIÓN  Y GESTIÓN CATASTRAL  NACIONAL"/>
    <s v="Nación"/>
    <x v="0"/>
    <s v="CSF"/>
    <n v="40000000"/>
    <n v="0"/>
    <n v="40000000"/>
    <n v="0"/>
    <s v="Suministro de combustible para el funcionamiento de los vehículos del Instituto Geográfico Agustín Codazzi a nivel nacional"/>
    <s v="26521"/>
    <s v="24721"/>
    <s v="341121"/>
    <s v="443321, 486421, 547521"/>
    <s v="164089221, 175136121, 207447921"/>
    <s v="-0"/>
    <x v="0"/>
    <x v="1"/>
  </r>
  <r>
    <s v="19921"/>
    <s v="2021-01-19 00:00:00"/>
    <s v="2021-01-19 18:52:00"/>
    <s v="Gasto"/>
    <s v="Con Compromiso"/>
    <s v="0160"/>
    <x v="0"/>
    <x v="3"/>
    <s v="ADQUISICIÓN DE BIENES Y SERVICIOS - SERVICIOS DE INFORMACIÓN IMPLEMENTADOS - FORTALECIMIENTO DE LOS PROCESOS DE DIFUSIÓN Y ACCESO A LA INFORMACIÓN GEOGRÁFICA A NIVEL   NACIONAL"/>
    <s v="Nación"/>
    <x v="0"/>
    <s v="CSF"/>
    <n v="709588"/>
    <n v="0"/>
    <n v="709588"/>
    <n v="0"/>
    <s v="Suministro de combustible para el funcionamiento de los vehículos del Instituto Geográfico Agustín Codazzi a nivel nacional"/>
    <s v="26521"/>
    <s v="24721"/>
    <s v="341121"/>
    <s v="443321, 486421, 547521"/>
    <s v="164089221, 175136121, 207447921"/>
    <s v="-0"/>
    <x v="0"/>
    <x v="2"/>
  </r>
  <r>
    <s v="20021"/>
    <s v="2021-01-19 00:00:00"/>
    <s v="2021-01-19 19:27:00"/>
    <s v="Gasto"/>
    <s v="Con Compromiso"/>
    <s v="0510"/>
    <x v="0"/>
    <x v="16"/>
    <s v="ADQUISICIÓN DE BIENES Y SERVICIOS - SERVICIO DE AVALÚOS - ACTUALIZACIÓN  Y GESTIÓN CATASTRAL  NACIONAL"/>
    <s v="Nación"/>
    <x v="0"/>
    <s v="CSF"/>
    <n v="29386314"/>
    <n v="-1691940"/>
    <n v="27694374"/>
    <n v="0"/>
    <s v="Prestación de servicios profesionales para realizar el seguimiento y control a la ejecución de avalúos, así como el desarrollo de las actividades requeridas para el cumplimiento de los contratos de avalúos suscritos"/>
    <s v="22421"/>
    <s v="47921"/>
    <s v="149021"/>
    <s v="260121, 286621, 357821, 410521, 485421, 570521"/>
    <s v="70415721, 85601821, 117448321, 141866521, 174774921, 214450821"/>
    <s v="-0"/>
    <x v="0"/>
    <x v="6"/>
  </r>
  <r>
    <s v="20121"/>
    <s v="2021-01-20 00:00:00"/>
    <s v="2021-01-20 13:59:00"/>
    <s v="Gasto"/>
    <s v="Con Compromiso"/>
    <s v="0510"/>
    <x v="0"/>
    <x v="16"/>
    <s v="ADQUISICIÓN DE BIENES Y SERVICIOS - SERVICIO DE AVALÚOS - ACTUALIZACIÓN  Y GESTIÓN CATASTRAL  NACIONAL"/>
    <s v="Propios"/>
    <x v="1"/>
    <s v="CSF"/>
    <n v="83372315"/>
    <n v="100000000"/>
    <n v="183372315"/>
    <n v="68735741.560000002"/>
    <s v="VIATICOS Y GASTOS DE COMISION PROYECTO DE AVALUOS"/>
    <s v="26621"/>
    <s v="11021, 11821, 13621, 14021, 32421, 33721, 33821, 35821, 43521, 60021, 70721, 70821, 77221, 77421, 83621, 85921, 90521, 92621, 92721, 94221, 94621, 94721, 95021, 95121, 95221, 95321, 99721, 100221, 100321, 103321, 104921, 114321, 116821, 117321, 118921, 122321, 122421, 122521, 123821, 130621, 130721, 130821, 132021, 132921, 133821, 134521, 134621, 141121"/>
    <s v="4221, 4921, 9921, 10321, 65521, 67021, 67121, 68321, 73721, 112921, 159921, 160221, 176521, 180821, 223721, 224821, 246221, 264021, 264221, 284621, 287121, 287221, 287921, 288021, 288121, 288221, 296921, 299721, 299821, 313421, 339921, 365721, 376821, 380321, 401521, 430121, 430221, 430321, 437021, 453721, 453921, 454021, 461521, 470721, 489321, 489521, 489621, 515821"/>
    <s v="47821, 47921, 51821, 52321, 103921, 105421, 105521, 106521, 115721, 187421, 268921, 269021, 283221, 285921, 330121, 331121, 348121, 366221, 366421, 388521, 390721, 390821, 391521, 391621, 391721, 391821, 398021, 400721, 400821, 412521, 441521, 465121, 475121, 477021, 499921, 524621, 524821, 524921, 532021, 546621, 546721, 546821, 547121, 552321, 562521, 578121, 578621, 579321, 607821"/>
    <s v="7161521, 7174521, 9278421, 9359921, 21742621, 24957021, 24957521, 26263521, 32224121, 58192721, 75712821, 75713921, 84870221, 85593421, 102868621, 105374121, 115477221, 120414521, 120431621, 127331621, 127600721, 127602521, 128841621, 128855421, 128856621, 128859221, 136535821, 138666921, 138667521, 142400421, 148337821, 164866121, 169645521, 171443421, 178762221, 187308021, 187308121, 187308221, 190761421, 207310021, 207312321, 208564921, 209536821, 212059721, 217478821, 218008921, 218010721, 228101621"/>
    <s v="2421, 3221, 3821, 10821, 13421, 16921"/>
    <x v="0"/>
    <x v="6"/>
  </r>
  <r>
    <s v="20521"/>
    <s v="2021-01-21 00:00:00"/>
    <s v="2021-01-21 08:59:00"/>
    <s v="Gasto"/>
    <s v="Con Compromiso"/>
    <s v="0200"/>
    <x v="0"/>
    <x v="0"/>
    <s v="ADQUISICIÓN DE BIENES Y SERVICIOS - SERVICIOS TECNOLÓGICOS - FORTALECIMIENTO DE LA GESTIÓN INSTITUCIONAL DEL IGAC A NIVEL   NACIONAL"/>
    <s v="Propios"/>
    <x v="1"/>
    <s v="CSF"/>
    <n v="60151084"/>
    <n v="-7"/>
    <n v="60151077"/>
    <n v="0"/>
    <s v="Prestación de servicios profesionales para orientar y realizar las actividades de soporte técnico de las plataformas de la oficina de informática y telecomunicaciones"/>
    <s v="14321"/>
    <s v="30521"/>
    <s v="81521"/>
    <s v="159721, 195621, 293721, 353421, 411721, 495821, 557321"/>
    <s v="40914021, 61067621, 87710721, 116001121, 142370621, 177137921, 211279921"/>
    <s v="-0"/>
    <x v="0"/>
    <x v="0"/>
  </r>
  <r>
    <s v="20621"/>
    <s v="2021-01-21 00:00:00"/>
    <s v="2021-01-21 09:00:00"/>
    <s v="Gasto"/>
    <s v="Con Compromiso"/>
    <s v="0200"/>
    <x v="0"/>
    <x v="0"/>
    <s v="ADQUISICIÓN DE BIENES Y SERVICIOS - SERVICIOS TECNOLÓGICOS - FORTALECIMIENTO DE LA GESTIÓN INSTITUCIONAL DEL IGAC A NIVEL   NACIONAL"/>
    <s v="Propios"/>
    <x v="1"/>
    <s v="CSF"/>
    <n v="88787560"/>
    <n v="-4"/>
    <n v="88787556"/>
    <n v="0"/>
    <s v="Prestación de servicios profesionales para gestionar la infraestructura tecnológica, plataforma de inteligencia de negocios y bases de datos de la entidad."/>
    <s v="15021"/>
    <s v="44721"/>
    <s v="131221"/>
    <s v="243721, 295021, 363521, 455821, 522621, 564821"/>
    <s v="65685721, 87716521, 120530121, 157399721, 187305921, 212831021"/>
    <s v="-0"/>
    <x v="0"/>
    <x v="0"/>
  </r>
  <r>
    <s v="20721"/>
    <s v="2021-01-21 00:00:00"/>
    <s v="2021-01-21 09:02:00"/>
    <s v="Gasto"/>
    <s v="Con Compromiso"/>
    <s v="0200"/>
    <x v="0"/>
    <x v="0"/>
    <s v="ADQUISICIÓN DE BIENES Y SERVICIOS - SERVICIOS TECNOLÓGICOS - FORTALECIMIENTO DE LA GESTIÓN INSTITUCIONAL DEL IGAC A NIVEL   NACIONAL"/>
    <s v="Propios"/>
    <x v="1"/>
    <s v="CSF"/>
    <n v="99203332"/>
    <n v="-4"/>
    <n v="99203328"/>
    <n v="0"/>
    <s v="prestación de servicios profesionales para orientar y realizar la gestión de la infraestructura tecnológica y seguridad informática que soportan los sistemas de la entidad"/>
    <s v="15321"/>
    <s v="34321"/>
    <s v="107421"/>
    <s v="183421, 248321, 326321, 383521, 450121, 524721, 590521"/>
    <s v="55198621, 67300621, 98373121, 126837421, 151949721, 187307921, 225749621"/>
    <s v="-0"/>
    <x v="0"/>
    <x v="0"/>
  </r>
  <r>
    <s v="20821"/>
    <s v="2021-01-21 00:00:00"/>
    <s v="2021-01-21 09:03:00"/>
    <s v="Gasto"/>
    <s v="Con Compromiso"/>
    <s v="0200"/>
    <x v="0"/>
    <x v="0"/>
    <s v="ADQUISICIÓN DE BIENES Y SERVICIOS - SERVICIOS TECNOLÓGICOS - FORTALECIMIENTO DE LA GESTIÓN INSTITUCIONAL DEL IGAC A NIVEL   NACIONAL"/>
    <s v="Propios"/>
    <x v="1"/>
    <s v="CSF"/>
    <n v="51820134"/>
    <n v="0"/>
    <n v="51820134"/>
    <n v="0"/>
    <s v="Prestación de servicios profesionales para llevar a cabo la operación, monitoreo y soporte técnico a las infraestructuras tecnológicas asignadas por la oficina de informática y telecomunicaciones"/>
    <s v="15521"/>
    <s v="44621"/>
    <s v="134921"/>
    <s v="246221, 297921, 356121, 423421, 498221, 556821"/>
    <s v="66840021, 88378721, 117277221, 144948121, 177681421, 211244521"/>
    <s v="-0"/>
    <x v="0"/>
    <x v="0"/>
  </r>
  <r>
    <s v="20921"/>
    <s v="2021-01-21 00:00:00"/>
    <s v="2021-01-21 09:06:00"/>
    <s v="Gasto"/>
    <s v="Con Compromiso"/>
    <s v="0200"/>
    <x v="0"/>
    <x v="0"/>
    <s v="ADQUISICIÓN DE BIENES Y SERVICIOS - SERVICIOS TECNOLÓGICOS - FORTALECIMIENTO DE LA GESTIÓN INSTITUCIONAL DEL IGAC A NIVEL   NACIONAL"/>
    <s v="Propios"/>
    <x v="1"/>
    <s v="CSF"/>
    <n v="32762127"/>
    <n v="-3"/>
    <n v="32762124"/>
    <n v="0"/>
    <s v="Prestación de servicios profesionales para realizar el mantenimiento de la red regulada y el cableado estructurado de la entidad a nivel nacional"/>
    <s v="15621"/>
    <s v="49421"/>
    <s v="134321"/>
    <s v="245621, 298221, 355421, 425121, 502521, 558921"/>
    <s v="66486921, 89021221, 117220121, 145809621, 179457321, 211323421"/>
    <s v="-0"/>
    <x v="0"/>
    <x v="0"/>
  </r>
  <r>
    <s v="21021"/>
    <s v="2021-01-21 00:00:00"/>
    <s v="2021-01-21 09:08:00"/>
    <s v="Gasto"/>
    <s v="Anulado"/>
    <s v="0200"/>
    <x v="0"/>
    <x v="0"/>
    <s v="ADQUISICIÓN DE BIENES Y SERVICIOS - SERVICIOS TECNOLÓGICOS - FORTALECIMIENTO DE LA GESTIÓN INSTITUCIONAL DEL IGAC A NIVEL   NACIONAL"/>
    <s v="Propios"/>
    <x v="1"/>
    <s v="CSF"/>
    <n v="24043349"/>
    <n v="-24043349"/>
    <n v="0"/>
    <n v="0"/>
    <s v="Prestación de servicios profesionales para realizar actividades de operación, soporte, mantenimiento y monitoreo a las plataformas tecnológicas, equipos periféricos (Impresoras, Plotter, Escáner entre otros), según lo niveles de_x000a_servicio establecido"/>
    <s v="15721"/>
    <s v="-0"/>
    <s v="-0"/>
    <s v="-0"/>
    <s v="-0"/>
    <s v="-0"/>
    <x v="0"/>
    <x v="0"/>
  </r>
  <r>
    <s v="21121"/>
    <s v="2021-01-21 00:00:00"/>
    <s v="2021-01-21 09:13:00"/>
    <s v="Gasto"/>
    <s v="Con Compromiso"/>
    <s v="0300"/>
    <x v="0"/>
    <x v="4"/>
    <s v="ADQUISICIÓN DE BIENES Y SERVICIOS - SERVICIOS DE INFORMACIÓN GEODÉSICA ACTUALIZADO - LEVANTAMIENTO , GENERACIÓN Y ACTUALIZACIÓN DE LA RED GEODÉSICA Y LA CARTOGRAFÍA BÁSICA A NIVEL   NACIONAL"/>
    <s v="Nación"/>
    <x v="0"/>
    <s v="CSF"/>
    <n v="38876310"/>
    <n v="-47126"/>
    <n v="38829184"/>
    <n v="0"/>
    <s v="Prestación de servicios para la revisión, compilación y validación de los datos de campo y calculados de gravimetría y geomagnetismo para su vinculación a la base de datos unificados"/>
    <s v="10021"/>
    <s v="15521"/>
    <s v="101221"/>
    <s v="177921, 269421, 312421, 380121, 439521, 501621, 580821"/>
    <s v="48991921, 75908921, 92832821, 124520221, 148130821, 178850021, 218304721"/>
    <s v="-0"/>
    <x v="0"/>
    <x v="3"/>
  </r>
  <r>
    <s v="21221"/>
    <s v="2021-01-21 00:00:00"/>
    <s v="2021-01-21 09:15:00"/>
    <s v="Gasto"/>
    <s v="Con Compromiso"/>
    <s v="0300"/>
    <x v="0"/>
    <x v="4"/>
    <s v="ADQUISICIÓN DE BIENES Y SERVICIOS - SERVICIOS DE INFORMACIÓN GEODÉSICA ACTUALIZADO - LEVANTAMIENTO , GENERACIÓN Y ACTUALIZACIÓN DE LA RED GEODÉSICA Y LA CARTOGRAFÍA BÁSICA A NIVEL   NACIONAL"/>
    <s v="Nación"/>
    <x v="0"/>
    <s v="CSF"/>
    <n v="45532762"/>
    <n v="-5029303"/>
    <n v="40503459"/>
    <n v="0"/>
    <s v="Prestación de servicios profesionales para la evaluación del control y seguimiento al funcionamiento y modernización efectiva de la red geodésica nacional"/>
    <s v="10121"/>
    <s v="59621"/>
    <s v="199421"/>
    <s v="308821, 311421, 312321, 365121, 421621, 512521, 583721"/>
    <s v="92809221, 92831221, 120576321, 144660221, 182321121, 219203421"/>
    <s v="-0"/>
    <x v="0"/>
    <x v="3"/>
  </r>
  <r>
    <s v="21321"/>
    <s v="2021-01-21 00:00:00"/>
    <s v="2021-01-21 09:16:00"/>
    <s v="Gasto"/>
    <s v="Generado"/>
    <s v="0300"/>
    <x v="0"/>
    <x v="4"/>
    <s v="ADQUISICIÓN DE BIENES Y SERVICIOS - SERVICIOS DE INFORMACIÓN GEODÉSICA ACTUALIZADO - LEVANTAMIENTO , GENERACIÓN Y ACTUALIZACIÓN DE LA RED GEODÉSICA Y LA CARTOGRAFÍA BÁSICA A NIVEL   NACIONAL"/>
    <s v="Nación"/>
    <x v="0"/>
    <s v="CSF"/>
    <n v="57060806"/>
    <n v="-57060806"/>
    <n v="0"/>
    <n v="0"/>
    <s v="Prestación de servicios para la preparación de insumos, validación, y digitación de la información levantada en campo"/>
    <s v="10221"/>
    <s v="-0"/>
    <s v="-0"/>
    <s v="-0"/>
    <s v="-0"/>
    <s v="-0"/>
    <x v="0"/>
    <x v="3"/>
  </r>
  <r>
    <s v="21421"/>
    <s v="2021-01-21 00:00:00"/>
    <s v="2021-01-21 09:17:00"/>
    <s v="Gasto"/>
    <s v="Con Compromiso"/>
    <s v="0300"/>
    <x v="0"/>
    <x v="4"/>
    <s v="ADQUISICIÓN DE BIENES Y SERVICIOS - SERVICIOS DE INFORMACIÓN GEODÉSICA ACTUALIZADO - LEVANTAMIENTO , GENERACIÓN Y ACTUALIZACIÓN DE LA RED GEODÉSICA Y LA CARTOGRAFÍA BÁSICA A NIVEL   NACIONAL"/>
    <s v="Nación"/>
    <x v="0"/>
    <s v="CSF"/>
    <n v="66741840"/>
    <n v="-80890"/>
    <n v="66660950"/>
    <n v="0"/>
    <s v="Prestación de servicios profesionales para realizar las actividades de cálculo de proyectos GNSS y demás asignados."/>
    <s v="10321"/>
    <s v="19021, 19121"/>
    <s v="103421, 111321"/>
    <s v="180321, 185921, 252721, 258421, 300621, 312021, 375721, 378521, 428721, 428921, 501221, 507621, 581821, 583821"/>
    <s v="51987021, 57477421, 61613421, 69155221, 70412721, 89653621, 92825321, 123383621, 123696921, 145952921, 145956921, 178834621, 181451821, 219099821, 219204921"/>
    <s v="-0"/>
    <x v="0"/>
    <x v="3"/>
  </r>
  <r>
    <s v="21521"/>
    <s v="2021-01-21 00:00:00"/>
    <s v="2021-01-21 09:19:00"/>
    <s v="Gasto"/>
    <s v="Con Compromiso"/>
    <s v="0300"/>
    <x v="0"/>
    <x v="4"/>
    <s v="ADQUISICIÓN DE BIENES Y SERVICIOS - SERVICIOS DE INFORMACIÓN GEODÉSICA ACTUALIZADO - LEVANTAMIENTO , GENERACIÓN Y ACTUALIZACIÓN DE LA RED GEODÉSICA Y LA CARTOGRAFÍA BÁSICA A NIVEL   NACIONAL"/>
    <s v="Nación"/>
    <x v="0"/>
    <s v="CSF"/>
    <n v="62834134"/>
    <n v="-76160"/>
    <n v="62757974"/>
    <n v="0"/>
    <s v="Prestación de servicio para realizar actividades de mantenimiento, materialización y cálculo de redes geodésicas locales y estaciones de mantenimiento continuo."/>
    <s v="10821"/>
    <s v="33121, 33421"/>
    <s v="111621, 119821"/>
    <s v="186221, 194021, 254721, 254821, 300721, 304521, 375221, 378821, 426521, 426721, 501121, 507521, 583921, 584021"/>
    <s v="57495221, 61028621, 69467121, 69469521, 89662121, 90997921, 123353521, 123727321, 145886621, 145920021, 178833821, 181450421, 219207421, 219209021"/>
    <s v="-0"/>
    <x v="0"/>
    <x v="3"/>
  </r>
  <r>
    <s v="21621"/>
    <s v="2021-01-21 00:00:00"/>
    <s v="2021-01-21 09:20:00"/>
    <s v="Gasto"/>
    <s v="Con Compromiso"/>
    <s v="0200"/>
    <x v="0"/>
    <x v="0"/>
    <s v="ADQUISICIÓN DE BIENES Y SERVICIOS - SERVICIOS TECNOLÓGICOS - FORTALECIMIENTO DE LA GESTIÓN INSTITUCIONAL DEL IGAC A NIVEL   NACIONAL"/>
    <s v="Propios"/>
    <x v="1"/>
    <s v="CSF"/>
    <n v="60151084"/>
    <n v="-222780"/>
    <n v="59928304"/>
    <n v="0"/>
    <s v="Prestación de servicios profesionales para gestionar, administrar y monitorear la red regulada y el cableado estructurado de la entidad a nivel nacional."/>
    <s v="15821"/>
    <s v="42621"/>
    <s v="140921"/>
    <s v="252321, 316621, 366921, 426821, 515321, 589621"/>
    <s v="69144721, 95454321, 120606621, 145900921, 183381621, 225481421"/>
    <s v="-0"/>
    <x v="0"/>
    <x v="0"/>
  </r>
  <r>
    <s v="21721"/>
    <s v="2021-01-21 00:00:00"/>
    <s v="2021-01-21 09:20:00"/>
    <s v="Gasto"/>
    <s v="Con Compromiso"/>
    <s v="0300"/>
    <x v="0"/>
    <x v="4"/>
    <s v="ADQUISICIÓN DE BIENES Y SERVICIOS - SERVICIOS DE INFORMACIÓN GEODÉSICA ACTUALIZADO - LEVANTAMIENTO , GENERACIÓN Y ACTUALIZACIÓN DE LA RED GEODÉSICA Y LA CARTOGRAFÍA BÁSICA A NIVEL   NACIONAL"/>
    <s v="Nación"/>
    <x v="0"/>
    <s v="CSF"/>
    <n v="28530403"/>
    <n v="-34584"/>
    <n v="28495819"/>
    <n v="0"/>
    <s v="Prestación de servicios profesionales para el seguimiento al proceso de implementación de los servicios ntrip vrs"/>
    <s v="11021"/>
    <s v="18421, 20221"/>
    <s v="114321"/>
    <s v="187721, 265821, 310921, 365221, 418721, 498421, 584521"/>
    <s v="58202921, 71673621, 92607321, 120577021, 144364121, 177741521, 219223421"/>
    <s v="-0"/>
    <x v="0"/>
    <x v="3"/>
  </r>
  <r>
    <s v="21821"/>
    <s v="2021-01-21 00:00:00"/>
    <s v="2021-01-21 09:22:00"/>
    <s v="Gasto"/>
    <s v="Con Compromiso"/>
    <s v="0200"/>
    <x v="0"/>
    <x v="0"/>
    <s v="ADQUISICIÓN DE BIENES Y SERVICIOS - SERVICIOS TECNOLÓGICOS - FORTALECIMIENTO DE LA GESTIÓN INSTITUCIONAL DEL IGAC A NIVEL   NACIONAL"/>
    <s v="Propios"/>
    <x v="1"/>
    <s v="CSF"/>
    <n v="120302167"/>
    <n v="-445559"/>
    <n v="119856608"/>
    <n v="0"/>
    <s v="Prestación de servicios profesionales para analizar y desarrollar componentes de software en plataforma ORACLE."/>
    <s v="15921"/>
    <s v="42221, 42321"/>
    <s v="151121, 152621"/>
    <s v="261821, 264021, 332521, 391421, 394121, 404521, 466221, 466321, 527321, 544421, 605021"/>
    <s v="70625121, 70774821, 107435621, 128839121, 131279221, 139702421, 165739321, 165740321, 187310521, 203823121, 228499521"/>
    <s v="-0"/>
    <x v="0"/>
    <x v="0"/>
  </r>
  <r>
    <s v="21921"/>
    <s v="2021-01-21 00:00:00"/>
    <s v="2021-01-21 09:23:00"/>
    <s v="Gasto"/>
    <s v="Con Compromiso"/>
    <s v="0200"/>
    <x v="0"/>
    <x v="0"/>
    <s v="ADQUISICIÓN DE BIENES Y SERVICIOS - SERVICIOS TECNOLÓGICOS - FORTALECIMIENTO DE LA GESTIÓN INSTITUCIONAL DEL IGAC A NIVEL   NACIONAL"/>
    <s v="Propios"/>
    <x v="1"/>
    <s v="CSF"/>
    <n v="38371701"/>
    <n v="-3"/>
    <n v="38371698"/>
    <n v="0"/>
    <s v="Prestación de Servicios Profesionales para realizar actividades de operación, soporte, mantenimiento y monitoreo a las plataformas tecnológicas"/>
    <s v="17121"/>
    <s v="42521"/>
    <s v="135221"/>
    <s v="246521, 293421, 348221, 424821, 502121, 556121"/>
    <s v="67090321, 87483221, 115476321, 145803421, 179451121, 210344421"/>
    <s v="-0"/>
    <x v="0"/>
    <x v="0"/>
  </r>
  <r>
    <s v="22021"/>
    <s v="2021-01-21 00:00:00"/>
    <s v="2021-01-21 09:23:00"/>
    <s v="Gasto"/>
    <s v="Con Compromiso"/>
    <s v="0300"/>
    <x v="0"/>
    <x v="4"/>
    <s v="ADQUISICIÓN DE BIENES Y SERVICIOS - SERVICIOS DE INFORMACIÓN GEODÉSICA ACTUALIZADO - LEVANTAMIENTO , GENERACIÓN Y ACTUALIZACIÓN DE LA RED GEODÉSICA Y LA CARTOGRAFÍA BÁSICA A NIVEL   NACIONAL"/>
    <s v="Nación"/>
    <x v="0"/>
    <s v="CSF"/>
    <n v="142652015"/>
    <n v="-172920"/>
    <n v="142479095"/>
    <n v="0"/>
    <s v="Prestación de servicios para la captura y procesamiento de coordenadas, elaboración de levantamientos topográficos y clasificación de campo, de acuerdo con las especificaciones de conformidad con los lineamientos establecidos"/>
    <s v="11221"/>
    <s v="17621, 17821, 20521, 20721, 20821"/>
    <s v="100221, 100321, 100621, 100921, 101021"/>
    <s v="176921, 177021, 177321, 177621, 177721, 264521, 265321, 265421, 266321, 267721, 286721, 286821, 315521, 315621, 320321, 343921, 344421, 344521, 345621, 345921, 411321, 411421, 412921, 413021, 418121, 483221, 483321, 483421, 483521, 483621, 557121, 557221, 557421, 558021, 597621"/>
    <s v="47677421, 47678221, 47848121, 48117321, 48118921, 70862521, 71614921, 71629821, 71787121, 74531021, 85603021, 85863621, 94350221, 94353221, 96392921, 114382621, 114399021, 114400721, 114431321, 114450721, 142069021, 142093821, 143012921, 143013521, 144308621, 174734821, 174735921, 174740621, 174742921, 174744221, 211246321, 211278921, 211280621, 211295921, 224011521"/>
    <s v="12021"/>
    <x v="0"/>
    <x v="3"/>
  </r>
  <r>
    <s v="22121"/>
    <s v="2021-01-21 00:00:00"/>
    <s v="2021-01-21 09:24: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gestionar, administrar y operar la infraestructura tecnológica de las plataformas Windows, virtualización y almacenamiento de la entidad"/>
    <s v="17321"/>
    <s v="69621"/>
    <s v="217621"/>
    <s v="326421, 389921, 458221, 522821, 591021"/>
    <s v="98373321, 127425621, 157588221, 187306121, 225869221"/>
    <s v="-0"/>
    <x v="0"/>
    <x v="0"/>
  </r>
  <r>
    <s v="22221"/>
    <s v="2021-01-21 00:00:00"/>
    <s v="2021-01-21 09:25:00"/>
    <s v="Gasto"/>
    <s v="Con Compromiso"/>
    <s v="0200"/>
    <x v="0"/>
    <x v="0"/>
    <s v="ADQUISICIÓN DE BIENES Y SERVICIOS - SERVICIOS TECNOLÓGICOS - FORTALECIMIENTO DE LA GESTIÓN INSTITUCIONAL DEL IGAC A NIVEL   NACIONAL"/>
    <s v="Propios"/>
    <x v="1"/>
    <s v="CSF"/>
    <n v="24043349"/>
    <n v="-2"/>
    <n v="24043347"/>
    <n v="0"/>
    <s v="Prestación de servicios para realizar actividades de administración, soporte y monitoreo de las plataformas basadas en software libre adoptadas por la entidad."/>
    <s v="17421"/>
    <s v="49221"/>
    <s v="154921"/>
    <s v="265921, 311621, 380521, 453321, 527521, 590921"/>
    <s v="71680621, 92820721, 124538521, 152468021, 187310721, 225797721"/>
    <s v="-0"/>
    <x v="0"/>
    <x v="0"/>
  </r>
  <r>
    <s v="22321"/>
    <s v="2021-01-21 00:00:00"/>
    <s v="2021-01-21 09:26:00"/>
    <s v="Gasto"/>
    <s v="Con Compromiso"/>
    <s v="0300"/>
    <x v="0"/>
    <x v="4"/>
    <s v="ADQUISICIÓN DE BIENES Y SERVICIOS - SERVICIOS DE INFORMACIÓN GEODÉSICA ACTUALIZADO - LEVANTAMIENTO , GENERACIÓN Y ACTUALIZACIÓN DE LA RED GEODÉSICA Y LA CARTOGRAFÍA BÁSICA A NIVEL   NACIONAL"/>
    <s v="Nación"/>
    <x v="0"/>
    <s v="CSF"/>
    <n v="31417067"/>
    <n v="-2921248"/>
    <n v="28495819"/>
    <n v="0"/>
    <s v="Prestación de servicio para realizar la revisión y reparación de los componentes eléctricos y electrónicos de las estaciones magna-eco para su instalación en campo"/>
    <s v="11421"/>
    <s v="32221"/>
    <s v="113421"/>
    <s v="187921, 276021, 319321, 327921, 378721, 428621, 517721, 581721"/>
    <s v="58210021, 79323521, 96320421, 99336521, 123709621, 145928621, 184165221, 219097721"/>
    <s v="9621"/>
    <x v="0"/>
    <x v="3"/>
  </r>
  <r>
    <s v="22421"/>
    <s v="2021-01-21 00:00:00"/>
    <s v="2021-01-21 09:26:00"/>
    <s v="Gasto"/>
    <s v="Con Compromiso"/>
    <s v="0200"/>
    <x v="0"/>
    <x v="0"/>
    <s v="ADQUISICIÓN DE BIENES Y SERVICIOS - SERVICIOS TECNOLÓGICOS - FORTALECIMIENTO DE LA GESTIÓN INSTITUCIONAL DEL IGAC A NIVEL   NACIONAL"/>
    <s v="Propios"/>
    <x v="1"/>
    <s v="CSF"/>
    <n v="26476020"/>
    <n v="0"/>
    <n v="26476020"/>
    <n v="0"/>
    <s v="Prestación de servicios profesionales para brindar soporte de primer nivel, generar estadísticas de operación y realizar pruebas a los sistemas de información de la oficina de informática y telecomunicaciones"/>
    <s v="17521"/>
    <s v="57421"/>
    <s v="137921"/>
    <s v="247521, 306921, 381521, 449321, 504321, 570021"/>
    <s v="67153721, 92570721, 126811421, 151858621, 179480921, 214437221"/>
    <s v="-0"/>
    <x v="0"/>
    <x v="0"/>
  </r>
  <r>
    <s v="22521"/>
    <s v="2021-01-21 00:00:00"/>
    <s v="2021-01-21 09:27:00"/>
    <s v="Gasto"/>
    <s v="Con Compromiso"/>
    <s v="0300"/>
    <x v="0"/>
    <x v="4"/>
    <s v="ADQUISICIÓN DE BIENES Y SERVICIOS - SERVICIOS DE INFORMACIÓN GEODÉSICA ACTUALIZADO - LEVANTAMIENTO , GENERACIÓN Y ACTUALIZACIÓN DE LA RED GEODÉSICA Y LA CARTOGRAFÍA BÁSICA A NIVEL   NACIONAL"/>
    <s v="Nación"/>
    <x v="0"/>
    <s v="CSF"/>
    <n v="53146280"/>
    <n v="-2220874"/>
    <n v="50925406"/>
    <n v="0"/>
    <s v="Prestación de servicios para realizar la gestión, control y seguimiento del sistema y marco de referencia geodésico nacional con GNSS"/>
    <s v="11721"/>
    <s v="47721"/>
    <s v="154821"/>
    <s v="266521, 304421, 362021, 418621, 502621, 585221"/>
    <s v="71831021, 96251421, 118861721, 144361121, 179458721, 219731121"/>
    <s v="-0"/>
    <x v="0"/>
    <x v="3"/>
  </r>
  <r>
    <s v="22621"/>
    <s v="2021-01-21 00:00:00"/>
    <s v="2021-01-21 09:28:00"/>
    <s v="Gasto"/>
    <s v="Con Compromiso"/>
    <s v="0200"/>
    <x v="0"/>
    <x v="0"/>
    <s v="ADQUISICIÓN DE BIENES Y SERVICIOS - SERVICIOS TECNOLÓGICOS - FORTALECIMIENTO DE LA GESTIÓN INSTITUCIONAL DEL IGAC A NIVEL   NACIONAL"/>
    <s v="Propios"/>
    <x v="1"/>
    <s v="CSF"/>
    <n v="51820134"/>
    <n v="-191923"/>
    <n v="51628211"/>
    <n v="0"/>
    <s v="Prestación de servicios profesionales para desarrollar, administrar y dar soporte a los componentes de los portales web y micro sitios de la entidad."/>
    <s v="18121"/>
    <s v="42421"/>
    <s v="156121"/>
    <s v="266821, 300021, 392021, 467821, 523621, 579721"/>
    <s v="71873021, 89634221, 129561421, 167084621, 187306921, 218072221"/>
    <s v="-0"/>
    <x v="0"/>
    <x v="0"/>
  </r>
  <r>
    <s v="22721"/>
    <s v="2021-01-21 00:00:00"/>
    <s v="2021-01-21 09:29:00"/>
    <s v="Gasto"/>
    <s v="Generado"/>
    <s v="0300"/>
    <x v="0"/>
    <x v="4"/>
    <s v="ADQUISICIÓN DE BIENES Y SERVICIOS - SERVICIOS DE INFORMACIÓN GEODÉSICA ACTUALIZADO - LEVANTAMIENTO , GENERACIÓN Y ACTUALIZACIÓN DE LA RED GEODÉSICA Y LA CARTOGRAFÍA BÁSICA A NIVEL   NACIONAL"/>
    <s v="Propios"/>
    <x v="1"/>
    <s v="CSF"/>
    <n v="106292560"/>
    <n v="-106292560"/>
    <n v="0"/>
    <n v="0"/>
    <s v="Prestación de servicios para realizar la preparación, revisión y consolidación de datos de campo para el cálculo y ajuste de la línea de nivelación"/>
    <s v="16521"/>
    <s v="-0"/>
    <s v="-0"/>
    <s v="-0"/>
    <s v="-0"/>
    <s v="-0"/>
    <x v="0"/>
    <x v="3"/>
  </r>
  <r>
    <s v="22821"/>
    <s v="2021-01-21 00:00:00"/>
    <s v="2021-01-21 09:2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desarrollar actividades referentes a la gestión y aseguramiento del cumplimiento de la estrategia de gobierno digital."/>
    <s v="18221"/>
    <s v="30321"/>
    <s v="161321"/>
    <s v="269321, 299621, 460221, 528721, 531921"/>
    <s v="76275721, 89060721, 157668821, 187311721, 190738121"/>
    <s v="-0"/>
    <x v="0"/>
    <x v="0"/>
  </r>
  <r>
    <s v="22921"/>
    <s v="2021-01-21 00:00:00"/>
    <s v="2021-01-21 09:30:00"/>
    <s v="Gasto"/>
    <s v="Con Compromiso"/>
    <s v="0200"/>
    <x v="0"/>
    <x v="0"/>
    <s v="ADQUISICIÓN DE BIENES Y SERVICIOS - SERVICIOS TECNOLÓGICOS - FORTALECIMIENTO DE LA GESTIÓN INSTITUCIONAL DEL IGAC A NIVEL   NACIONAL"/>
    <s v="Propios"/>
    <x v="1"/>
    <s v="CSF"/>
    <n v="26476020"/>
    <n v="0"/>
    <n v="26476020"/>
    <n v="0"/>
    <s v="Prestación de servicios para realizar actividades de operación, soporte de solicitudes, incidentes, requerimientos y pruebas técnicas según los niveles de servicio establecidos"/>
    <s v="18321"/>
    <s v="42721"/>
    <s v="135921"/>
    <s v="246621, 293321, 359521, 423321, 499521, 552221"/>
    <s v="67093121, 87784221, 117858821, 144937721, 177842621, 209513521"/>
    <s v="-0"/>
    <x v="0"/>
    <x v="0"/>
  </r>
  <r>
    <s v="23021"/>
    <s v="2021-01-21 00:00:00"/>
    <s v="2021-01-21 09:31:00"/>
    <s v="Gasto"/>
    <s v="Generado"/>
    <s v="0300"/>
    <x v="0"/>
    <x v="4"/>
    <s v="ADQUISICIÓN DE BIENES Y SERVICIOS - SERVICIOS DE INFORMACIÓN GEODÉSICA ACTUALIZADO - LEVANTAMIENTO , GENERACIÓN Y ACTUALIZACIÓN DE LA RED GEODÉSICA Y LA CARTOGRAFÍA BÁSICA A NIVEL   NACIONAL"/>
    <s v="Propios"/>
    <x v="1"/>
    <s v="CSF"/>
    <n v="75000000"/>
    <n v="-75000000"/>
    <n v="0"/>
    <n v="0"/>
    <s v="Realizar el mantenimiento, patronamiento y verificación de equipos geodésicos hiper sr -hiper v y estación total os 101 para dar cumplimiento a las labores de fotocontrol y rastreo de coordenadas para el apoyo de levantamientos_x000a_topográficos"/>
    <s v="16721"/>
    <s v="-0"/>
    <s v="-0"/>
    <s v="-0"/>
    <s v="-0"/>
    <s v="-0"/>
    <x v="0"/>
    <x v="3"/>
  </r>
  <r>
    <s v="23121"/>
    <s v="2021-01-21 00:00:00"/>
    <s v="2021-01-21 09:31:00"/>
    <s v="Gasto"/>
    <s v="Con Compromiso"/>
    <s v="0200"/>
    <x v="0"/>
    <x v="0"/>
    <s v="ADQUISICIÓN DE BIENES Y SERVICIOS - SERVICIOS TECNOLÓGICOS - FORTALECIMIENTO DE LA GESTIÓN INSTITUCIONAL DEL IGAC A NIVEL   NACIONAL"/>
    <s v="Propios"/>
    <x v="1"/>
    <s v="CSF"/>
    <n v="120216744"/>
    <n v="-9"/>
    <n v="120216735"/>
    <n v="0"/>
    <s v="Prestación de servicios para realizar actividades de operación, soporte de solicitudes, incidentes y requerimientos según los niveles de servicio establecidos."/>
    <s v="18421"/>
    <s v="38621, 38721, 38821, 38921, 39021"/>
    <s v="81021, 81321, 85521, 97721, 97821"/>
    <s v="158921, 159321, 163721, 175121, 175321, 236921, 237021, 247921, 256621, 266121, 291821, 293021, 293521, 293921, 298521, 355321, 356221, 357321, 358021, 370321, 412421, 418521, 423721, 424621, 446921, 483021, 487321, 491321, 499421, 502721, 549421, 549921, 552521, 554221, 558221"/>
    <s v="40708521, 40711821, 40940921, 45422321, 45432421, 63016921, 63018521, 67168121, 70938621, 71719521, 87085321, 87295621, 87709721, 87712121, 89030521, 117213821, 117285021, 117435121, 117465421, 121322421, 142395021, 144360321, 144968121, 145797721, 150014121, 174733721, 175262221, 176432321, 177842021, 179460121, 209083421, 209338521, 209902521, 210126321, 211301621"/>
    <s v="-0"/>
    <x v="0"/>
    <x v="0"/>
  </r>
  <r>
    <s v="23221"/>
    <s v="2021-01-21 00:00:00"/>
    <s v="2021-01-21 09:32:00"/>
    <s v="Gasto"/>
    <s v="Con Compromiso"/>
    <s v="0300"/>
    <x v="0"/>
    <x v="4"/>
    <s v="ADQUISICIÓN DE BIENES Y SERVICIOS - SERVICIOS DE INFORMACIÓN GEODÉSICA ACTUALIZADO - LEVANTAMIENTO , GENERACIÓN Y ACTUALIZACIÓN DE LA RED GEODÉSICA Y LA CARTOGRAFÍA BÁSICA A NIVEL   NACIONAL"/>
    <s v="Propios"/>
    <x v="1"/>
    <s v="CSF"/>
    <n v="117717006"/>
    <n v="-142691"/>
    <n v="117574315"/>
    <n v="0"/>
    <s v="Prestación de servicios para gestionar y orientar el cumplimiento de los proyectos liderados por la Subdirección de Geografía y Cartografía"/>
    <s v="16821"/>
    <s v="29421"/>
    <s v="99821"/>
    <s v="176521, 251921, 302021, 362921, 421121, 498821, 569721"/>
    <s v="47671021, 68994521, 90547321, 119029521, 120539021, 144463221, 177780721, 214351221"/>
    <s v="-0"/>
    <x v="0"/>
    <x v="3"/>
  </r>
  <r>
    <s v="23321"/>
    <s v="2021-01-21 00:00:00"/>
    <s v="2021-01-21 09:32: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realizar la gestión de la seguridad informática y Perimetral de los sistemas de la entidad"/>
    <s v="18521"/>
    <s v="49121"/>
    <s v="144921"/>
    <s v="257921, 317921, 383721, 456921, 517621, 589721"/>
    <s v="70939321, 95525321, 126839121, 157467321, 184163021, 225504021"/>
    <s v="-0"/>
    <x v="0"/>
    <x v="0"/>
  </r>
  <r>
    <s v="23421"/>
    <s v="2021-01-21 00:00:00"/>
    <s v="2021-01-21 09:33:00"/>
    <s v="Gasto"/>
    <s v="Con Compromiso"/>
    <s v="0200"/>
    <x v="0"/>
    <x v="0"/>
    <s v="ADQUISICIÓN DE BIENES Y SERVICIOS - SERVICIOS TECNOLÓGICOS - FORTALECIMIENTO DE LA GESTIÓN INSTITUCIONAL DEL IGAC A NIVEL   NACIONAL"/>
    <s v="Propios"/>
    <x v="1"/>
    <s v="CSF"/>
    <n v="156743575"/>
    <n v="-7"/>
    <n v="156743568"/>
    <n v="0"/>
    <s v="Prestación de servicios profesionales para soportar, mantener y desarrollar componentes de software de los sistemas de información de la entidad"/>
    <s v="18621"/>
    <s v="27021, 27121"/>
    <s v="110021, 136821"/>
    <s v="246921, 260721, 270621, 311121, 311221, 321821, 386021, 401221, 461321, 461721, 522721, 529821, 532521, 583221"/>
    <s v="67113221, 70454421, 76439321, 92713521, 92716921, 98369721, 127069821, 138833921, 158479721, 158991921, 187306021, 188238421, 191494821, 219181621"/>
    <s v="-0"/>
    <x v="0"/>
    <x v="0"/>
  </r>
  <r>
    <s v="23521"/>
    <s v="2021-01-21 00:00:00"/>
    <s v="2021-01-21 09:34:00"/>
    <s v="Gasto"/>
    <s v="Generado"/>
    <s v="0300"/>
    <x v="0"/>
    <x v="4"/>
    <s v="ADQUISICIÓN DE BIENES Y SERVICIOS - SERVICIOS DE INFORMACIÓN GEODÉSICA ACTUALIZADO - LEVANTAMIENTO , GENERACIÓN Y ACTUALIZACIÓN DE LA RED GEODÉSICA Y LA CARTOGRAFÍA BÁSICA A NIVEL   NACIONAL"/>
    <s v="Propios"/>
    <x v="1"/>
    <s v="CSF"/>
    <n v="142652015"/>
    <n v="-142652015"/>
    <n v="0"/>
    <n v="0"/>
    <s v="Prestación de servicios para la captura de coordenadas, compilación toponímica y demás procesos en campo, de acuerdo con las especificaciones de conformidad con los lineamientos establecidos."/>
    <s v="16921"/>
    <s v="-0"/>
    <s v="-0"/>
    <s v="-0"/>
    <s v="-0"/>
    <s v="-0"/>
    <x v="0"/>
    <x v="3"/>
  </r>
  <r>
    <s v="23621"/>
    <s v="2021-01-21 00:00:00"/>
    <s v="2021-01-21 09:35: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el soporte, mantenimiento, análisis, diseño y desarrollo de los componentes web para la operación del sistema catastral."/>
    <s v="18721"/>
    <s v="47821"/>
    <s v="152221"/>
    <s v="263621, 324821, 380021, 460121, 526521, 599321"/>
    <s v="70773021, 98371821, 124517621, 157668121, 187309721, 228501221"/>
    <s v="-0"/>
    <x v="0"/>
    <x v="0"/>
  </r>
  <r>
    <s v="23721"/>
    <s v="2021-01-21 00:00:00"/>
    <s v="2021-01-21 09:36:00"/>
    <s v="Gasto"/>
    <s v="Con Compromiso"/>
    <s v="0200"/>
    <x v="0"/>
    <x v="0"/>
    <s v="ADQUISICIÓN DE BIENES Y SERVICIOS - SERVICIOS TECNOLÓGICOS - FORTALECIMIENTO DE LA GESTIÓN INSTITUCIONAL DEL IGAC A NIVEL   NACIONAL"/>
    <s v="Propios"/>
    <x v="1"/>
    <s v="CSF"/>
    <n v="60151084"/>
    <n v="2"/>
    <n v="60151086"/>
    <n v="0"/>
    <s v="Prestación de servicios profesionales para prestación de servicios profesionales para el soporte, mantenimiento, análisis, diseño y desarrollo de los componentes de software en plataforma Oracle de los sistemas de la Institución."/>
    <s v="18821"/>
    <s v="55721"/>
    <s v="186121"/>
    <s v="294121, 307421, 374221, 451021, 509621, 598121"/>
    <s v="87713321, 92575721, 122747521, 151992821, 181729221, 226458021"/>
    <s v="-0"/>
    <x v="0"/>
    <x v="0"/>
  </r>
  <r>
    <s v="23821"/>
    <s v="2021-01-21 00:00:00"/>
    <s v="2021-01-21 09:37:00"/>
    <s v="Gasto"/>
    <s v="Con Compromiso"/>
    <s v="0200"/>
    <x v="0"/>
    <x v="0"/>
    <s v="ADQUISICIÓN DE BIENES Y SERVICIOS - SERVICIOS TECNOLÓGICOS - FORTALECIMIENTO DE LA GESTIÓN INSTITUCIONAL DEL IGAC A NIVEL   NACIONAL"/>
    <s v="Propios"/>
    <x v="1"/>
    <s v="CSF"/>
    <n v="26476020"/>
    <n v="0"/>
    <n v="26476020"/>
    <n v="0"/>
    <s v="Prestación de servicios profesionales para llevar a cabo la administración y monitoreo de servicios de ti y plataformas basadas en software libre adoptadas por la entidad"/>
    <s v="18921"/>
    <s v="55521"/>
    <s v="198821"/>
    <s v="307321, 313921, 378921, 424721, 524421, 566621"/>
    <s v="92574821, 93516421, 123729021, 145799121, 187307721, 212951121"/>
    <s v="-0"/>
    <x v="0"/>
    <x v="0"/>
  </r>
  <r>
    <s v="23921"/>
    <s v="2021-01-21 00:00:00"/>
    <s v="2021-01-21 09:38: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realizar actividades de desarrollo, soporte y mantenimiento en los componentes WEB - JAVA y de procesos, de los sistemas de información de la Oficina de Informática y_x000a_Telecomunicaciones."/>
    <s v="19021"/>
    <s v="53121"/>
    <s v="155021"/>
    <s v="266621, 324721, 378221, 469521, 533021, 604421"/>
    <s v="71854321, 98371621, 123484421, 167156321, 192676321, 228499121"/>
    <s v="-0"/>
    <x v="0"/>
    <x v="0"/>
  </r>
  <r>
    <s v="24021"/>
    <s v="2021-01-21 00:00:00"/>
    <s v="2021-01-21 09:3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gestionar la etapa preparatoria de las solicitudes de bienes, servicios y/o obras Públicas, así como registro, verificación y publicación de los trámites contractuales dentro de las Plataformas"/>
    <s v="19221"/>
    <s v="30421"/>
    <s v="129221"/>
    <s v="241321, 270521, 328721, 415521, 467121, 532921"/>
    <s v="64490021, 76283021, 100580021, 143117421, 167046721, 192672121"/>
    <s v="-0"/>
    <x v="0"/>
    <x v="0"/>
  </r>
  <r>
    <s v="24121"/>
    <s v="2021-01-21 00:00:00"/>
    <s v="2021-01-21 09:40:00"/>
    <s v="Gasto"/>
    <s v="Con Compromiso"/>
    <s v="0200"/>
    <x v="0"/>
    <x v="0"/>
    <s v="ADQUISICIÓN DE BIENES Y SERVICIOS - SERVICIOS TECNOLÓGICOS - FORTALECIMIENTO DE LA GESTIÓN INSTITUCIONAL DEL IGAC A NIVEL   NACIONAL"/>
    <s v="Propios"/>
    <x v="1"/>
    <s v="CSF"/>
    <n v="78371788"/>
    <n v="-4"/>
    <n v="78371784"/>
    <n v="0"/>
    <s v="Prestación de servicios profesionales para documentar, diseñar e implementar los flujos de información requeridos en el marco de la implementación de la política de catastro multipropósito"/>
    <s v="19321"/>
    <s v="62221"/>
    <s v="202521"/>
    <s v="311021, 384121, 454821, 517121, 590321"/>
    <s v="92608221, 126840221, 157342321, 184151821, 225712521"/>
    <s v="-0"/>
    <x v="0"/>
    <x v="0"/>
  </r>
  <r>
    <s v="24221"/>
    <s v="2021-01-21 00:00:00"/>
    <s v="2021-01-21 09:41:00"/>
    <s v="Gasto"/>
    <s v="Con Compromiso"/>
    <s v="0200"/>
    <x v="0"/>
    <x v="0"/>
    <s v="ADQUISICIÓN DE BIENES Y SERVICIOS - SERVICIOS TECNOLÓGICOS - FORTALECIMIENTO DE LA GESTIÓN INSTITUCIONAL DEL IGAC A NIVEL   NACIONAL"/>
    <s v="Propios"/>
    <x v="1"/>
    <s v="CSF"/>
    <n v="44787820"/>
    <n v="-4"/>
    <n v="44787816"/>
    <n v="0"/>
    <s v="Prestación de servicios profesionales para soportar, mantener, analizar, diseñar, desarrollar e integrar componentes de software en el marco de la implementación de la política de catastro multipropósito"/>
    <s v="19721"/>
    <s v="52721"/>
    <s v="140321"/>
    <s v="251821, 320721, 385721, 458121, 526421, 599021"/>
    <s v="68386021, 96693121, 127061521, 157524221, 187309621, 228500721"/>
    <s v="-0"/>
    <x v="0"/>
    <x v="0"/>
  </r>
  <r>
    <s v="24421"/>
    <s v="2021-01-21 00:00:00"/>
    <s v="2021-01-21 11:19:00"/>
    <s v="Gasto"/>
    <s v="Con Compromiso"/>
    <s v="0200"/>
    <x v="0"/>
    <x v="0"/>
    <s v="ADQUISICIÓN DE BIENES Y SERVICIOS - SERVICIOS TECNOLÓGICOS - FORTALECIMIENTO DE LA GESTIÓN INSTITUCIONAL DEL IGAC A NIVEL   NACIONAL"/>
    <s v="Propios"/>
    <x v="1"/>
    <s v="CSF"/>
    <n v="67952493"/>
    <n v="0"/>
    <n v="67952493"/>
    <n v="0"/>
    <s v="Prestación de servicios profesionales para implementar, mantener, proponer y aplicar mejoras al sistema de gestión de seguridad de la información del igac"/>
    <s v="19121"/>
    <s v="47021"/>
    <s v="156521"/>
    <s v="267521, 327421, 402221, 461221, 529921, 580721"/>
    <s v="73484421, 99259121, 138944121, 158477821, 188240921, 218224221"/>
    <s v="-0"/>
    <x v="0"/>
    <x v="0"/>
  </r>
  <r>
    <s v="24521"/>
    <s v="2021-01-21 00:00:00"/>
    <s v="2021-01-21 11:25:00"/>
    <s v="Gasto"/>
    <s v="Con Compromiso"/>
    <s v="0200"/>
    <x v="0"/>
    <x v="0"/>
    <s v="ADQUISICIÓN DE BIENES Y SERVICIOS - SERVICIOS TECNOLÓGICOS - FORTALECIMIENTO DE LA GESTIÓN INSTITUCIONAL DEL IGAC A NIVEL   NACIONAL"/>
    <s v="Propios"/>
    <x v="1"/>
    <s v="CSF"/>
    <n v="24043349"/>
    <n v="-2"/>
    <n v="24043347"/>
    <n v="0"/>
    <s v="Prestación de servicios de apoyo para ejecutar actividades de soporte, mantenimiento y monitoreo a la infraestructura tecnológica donde se alojan los servicios web e interoperabilidad de la entidad"/>
    <s v="16621"/>
    <s v="42821"/>
    <s v="135721"/>
    <s v="247721, 298721, 356421, 414421, 502921, 561621"/>
    <s v="67158521, 89036921, 117297121, 143054521, 179466921, 211764821"/>
    <s v="-0"/>
    <x v="0"/>
    <x v="0"/>
  </r>
  <r>
    <s v="24621"/>
    <s v="2021-01-21 00:00:00"/>
    <s v="2021-01-21 12:01: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73303660"/>
    <n v="0"/>
    <n v="73303660"/>
    <n v="0"/>
    <s v="Prestación de servicios profesionales para realizar la construcción de las funcionalidades, plan de pruebas, capacitación, integración de componentes e implementación de las aplicaciones en tecnologías de información geográfica_x000a_a cargo de la oficina"/>
    <s v="29421"/>
    <s v="24421"/>
    <s v="86821"/>
    <s v="165421, 248821, 321721, 388421, 457621, 511121, 585121"/>
    <s v="41123421, 67345921, 98369621, 127328221, 157488721, 181749321, 219717921"/>
    <s v="-0"/>
    <x v="0"/>
    <x v="4"/>
  </r>
  <r>
    <s v="24721"/>
    <s v="2021-01-21 00:00:00"/>
    <s v="2021-01-21 12:04: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9130630"/>
    <n v="-4295662"/>
    <n v="34834968"/>
    <n v="0"/>
    <s v="Prestación de servicios profesionales para el análisis y levantamiento de requerimientos de los proyectos de desarrollo de aplicaciones en tecnologías de información geográfica a cargo de la oficina CIAF"/>
    <s v="29321"/>
    <s v="16321"/>
    <s v="86921"/>
    <s v="165621, 258521, 324021, 382021, 415021, 506821, 590621"/>
    <s v="41132821, 70939521, 98370821, 126816621, 143114321, 180876421, 225743521"/>
    <s v="-0"/>
    <x v="0"/>
    <x v="4"/>
  </r>
  <r>
    <s v="24821"/>
    <s v="2021-01-21 00:00:00"/>
    <s v="2021-01-21 15:09: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8132295"/>
    <n v="0"/>
    <n v="68132295"/>
    <n v="0"/>
    <s v="Prestación de servicios profesionales para realizar actividades de gestión y desarrollo de los proyectos de tecnologías geoespaciales que adelante la oficina CIAF."/>
    <s v="29721"/>
    <s v="32921"/>
    <s v="95321"/>
    <s v="173721, 249721, 307521, 378021, 451621, 522021, 587621, 587721"/>
    <s v="44420621, 67456321, 92578321, 123478521, 152000021, 185233221, 220573821"/>
    <s v="-0"/>
    <x v="0"/>
    <x v="4"/>
  </r>
  <r>
    <s v="24921"/>
    <s v="2021-01-21 00:00:00"/>
    <s v="2021-01-21 16:05:00"/>
    <s v="Gasto"/>
    <s v="Con Compromiso"/>
    <s v="0300"/>
    <x v="0"/>
    <x v="4"/>
    <s v="ADQUISICIÓN DE BIENES Y SERVICIOS - SERVICIOS DE INFORMACIÓN GEODÉSICA ACTUALIZADO - LEVANTAMIENTO , GENERACIÓN Y ACTUALIZACIÓN DE LA RED GEODÉSICA Y LA CARTOGRAFÍA BÁSICA A NIVEL   NACIONAL"/>
    <s v="Nación"/>
    <x v="0"/>
    <s v="CSF"/>
    <n v="2532949"/>
    <n v="-139932"/>
    <n v="2393017"/>
    <n v="0"/>
    <s v="REALIZAR MANTENIMIENTO DE LAS ESTACIONES DE FUNCIONAMIENTO CONTINÚO GNSS DE LA RED MAGNA-ECO (2 CORS) EN CUNDINAMARCA Y TOLIMA"/>
    <s v="30621"/>
    <s v="13721, 13821, 13921"/>
    <s v="10021, 10121, 10221"/>
    <s v="51921, 52121, 52221"/>
    <s v="9279521, 9280521, 9359521"/>
    <s v="1421"/>
    <x v="0"/>
    <x v="3"/>
  </r>
  <r>
    <s v="25021"/>
    <s v="2021-01-21 00:00:00"/>
    <s v="2021-01-21 17:22:00"/>
    <s v="Gasto"/>
    <s v="Con Compromiso"/>
    <s v="0300"/>
    <x v="0"/>
    <x v="12"/>
    <s v="ADQUISICIÓN DE BIENES Y SERVICIOS - SERVICIO DE INFORMACIÓN CARTOGRÁFICA ACTUALIZADO - LEVANTAMIENTO , GENERACIÓN Y ACTUALIZACIÓN DE LA RED GEODÉSICA Y LA CARTOGRAFÍA BÁSICA A NIVEL   NACIONAL"/>
    <s v="Nación"/>
    <x v="0"/>
    <s v="CSF"/>
    <n v="45518000"/>
    <n v="-40432"/>
    <n v="45477568"/>
    <n v="0"/>
    <s v="Prestación de servicios para realizar actividades que promuevan la gestión y disposición de los datos geográficos, cartográficos y geodésicos"/>
    <s v="26821"/>
    <s v="30121"/>
    <s v="80821"/>
    <s v="158121, 252421, 316821, 364421, 454221, 500821, 590021"/>
    <s v="40626521, 69146021, 95461821, 120559221, 153173421, 178806021, 224558521"/>
    <s v="-0"/>
    <x v="0"/>
    <x v="3"/>
  </r>
  <r>
    <s v="25121"/>
    <s v="2021-01-21 00:00:00"/>
    <s v="2021-01-21 17:26:00"/>
    <s v="Gasto"/>
    <s v="Con Compromiso"/>
    <s v="0300"/>
    <x v="0"/>
    <x v="12"/>
    <s v="ADQUISICIÓN DE BIENES Y SERVICIOS - SERVICIO DE INFORMACIÓN CARTOGRÁFICA ACTUALIZADO - LEVANTAMIENTO , GENERACIÓN Y ACTUALIZACIÓN DE LA RED GEODÉSICA Y LA CARTOGRAFÍA BÁSICA A NIVEL   NACIONAL"/>
    <s v="Nación"/>
    <x v="0"/>
    <s v="CSF"/>
    <n v="85591209"/>
    <n v="163395"/>
    <n v="85754604"/>
    <n v="2493383"/>
    <s v="Prestación de servicios para la organización, administración y disposición de los productos cartográficos, geográficos y geodésicos de la subdirección de geografía y cartografía."/>
    <s v="26921"/>
    <s v="15621, 15721, 54821"/>
    <s v="79321, 83121, 144121"/>
    <s v="156821, 160821, 252521, 256421, 257421, 314021, 316721, 325121, 361921, 364521, 364621, 439921, 444621, 444721, 500721, 507121, 507221, 589321, 595421, 597421"/>
    <s v="37152421, 40741421, 69147121, 70400621, 70406121, 93522821, 95459121, 98008121, 118860921, 120561621, 120565821, 148242921, 149857221, 149878521, 178802821, 181443621, 181444821, 221040221, 222218121, 224090921"/>
    <s v="-0"/>
    <x v="0"/>
    <x v="3"/>
  </r>
  <r>
    <s v="25221"/>
    <s v="2021-01-21 00:00:00"/>
    <s v="2021-01-21 17:28:00"/>
    <s v="Gasto"/>
    <s v="Con Compromiso"/>
    <s v="0300"/>
    <x v="0"/>
    <x v="12"/>
    <s v="ADQUISICIÓN DE BIENES Y SERVICIOS - SERVICIO DE INFORMACIÓN CARTOGRÁFICA ACTUALIZADO - LEVANTAMIENTO , GENERACIÓN Y ACTUALIZACIÓN DE LA RED GEODÉSICA Y LA CARTOGRAFÍA BÁSICA A NIVEL   NACIONAL"/>
    <s v="Nación"/>
    <x v="0"/>
    <s v="CSF"/>
    <n v="45518000"/>
    <n v="1807094"/>
    <n v="47325094"/>
    <n v="1847526"/>
    <s v="Prestación de servicios para apoyar la actualización de los procesos de la Subdirección de Geografía y Cartografía"/>
    <s v="27021"/>
    <s v="16221"/>
    <s v="92621"/>
    <s v="170821, 253021, 295321, 357921, 419821, 482221, 556321"/>
    <s v="42721921, 69157921, 87717221, 117450021, 144394221, 173817221, 210799021"/>
    <s v="-0"/>
    <x v="0"/>
    <x v="3"/>
  </r>
  <r>
    <s v="25321"/>
    <s v="2021-01-21 00:00:00"/>
    <s v="2021-01-21 17:30:00"/>
    <s v="Gasto"/>
    <s v="Con Compromiso"/>
    <s v="0300"/>
    <x v="0"/>
    <x v="12"/>
    <s v="ADQUISICIÓN DE BIENES Y SERVICIOS - SERVICIO DE INFORMACIÓN CARTOGRÁFICA ACTUALIZADO - LEVANTAMIENTO , GENERACIÓN Y ACTUALIZACIÓN DE LA RED GEODÉSICA Y LA CARTOGRAFÍA BÁSICA A NIVEL   NACIONAL"/>
    <s v="Nación"/>
    <x v="0"/>
    <s v="CSF"/>
    <n v="92997806"/>
    <n v="-112729"/>
    <n v="92885077"/>
    <n v="0"/>
    <s v="Prestación de servicios profesionales para el acompañamiento y seguimiento a la ejecución de los proyectos y procesos de la Subdirección de Geografía y Cartografía"/>
    <s v="27121"/>
    <s v="29221"/>
    <s v="99521"/>
    <s v="176221, 263321, 326821, 376021, 415721, 498321, 556221"/>
    <s v="46808121, 70778921, 98242021, 123398621, 143118321, 177683621, 210797321"/>
    <s v="-0"/>
    <x v="0"/>
    <x v="3"/>
  </r>
  <r>
    <s v="25421"/>
    <s v="2021-01-21 00:00:00"/>
    <s v="2021-01-21 17:38:00"/>
    <s v="Gasto"/>
    <s v="Con Compromiso"/>
    <s v="0300"/>
    <x v="0"/>
    <x v="12"/>
    <s v="ADQUISICIÓN DE BIENES Y SERVICIOS - SERVICIO DE INFORMACIÓN CARTOGRÁFICA ACTUALIZADO - LEVANTAMIENTO , GENERACIÓN Y ACTUALIZACIÓN DE LA RED GEODÉSICA Y LA CARTOGRAFÍA BÁSICA A NIVEL   NACIONAL"/>
    <s v="Nación"/>
    <x v="0"/>
    <s v="CSF"/>
    <n v="265731400"/>
    <n v="-322120"/>
    <n v="265409280"/>
    <n v="0"/>
    <s v="Prestación de servicios para realizar la asignación , seguimiento y control de calidad de los procesos de producción cartográfica, de conformidad con las especificaciones técnicas y rendimientos establecidos"/>
    <s v="27221"/>
    <s v="23521, 23621, 23921, 24021, 26121"/>
    <s v="65021, 91621, 96921, 97021, 107121"/>
    <s v="102721, 169821, 173621, 174421, 174521, 183121, 252821, 252921, 254421, 257321, 303121, 314421, 319921, 325321, 369821, 370421, 371321, 377221, 388121, 416021, 419421, 422221, 423521, 461521, 495721, 499021, 499321, 499621, 568421, 568521, 568721, 569821"/>
    <s v="42532021, 44416121, 44528421, 44529521, 55181921, 69156221, 69156921, 69420421, 70405121, 90701321, 93572721, 96375721, 98008721, 121304621, 121325621, 121372021, 123451721, 127298521, 143120621, 144389921, 144687521, 144950221, 158481521, 177118421, 177784821, 177837021, 177852821, 213524321, 213576421, 213587321, 214381421"/>
    <s v="-0"/>
    <x v="0"/>
    <x v="3"/>
  </r>
  <r>
    <s v="25521"/>
    <s v="2021-01-21 00:00:00"/>
    <s v="2021-01-21 17:42:00"/>
    <s v="Gasto"/>
    <s v="Con Compromiso"/>
    <s v="0300"/>
    <x v="0"/>
    <x v="12"/>
    <s v="ADQUISICIÓN DE BIENES Y SERVICIOS - SERVICIO DE INFORMACIÓN CARTOGRÁFICA ACTUALIZADO - LEVANTAMIENTO , GENERACIÓN Y ACTUALIZACIÓN DE LA RED GEODÉSICA Y LA CARTOGRAFÍA BÁSICA A NIVEL   NACIONAL"/>
    <s v="Nación"/>
    <x v="0"/>
    <s v="CSF"/>
    <n v="388763100"/>
    <n v="-471260"/>
    <n v="388291840"/>
    <n v="0"/>
    <s v="Prestación de servicios para realizar la edición, estructuración e integración de la cartografía básica, de conformidad con las especificaciones técnicas establecidas."/>
    <s v="27321"/>
    <s v="19621, 23821, 36821, 37121, 37221, 37321, 37421, 37521, 37621, 38221"/>
    <s v="90821, 97121, 111021, 111121, 111221, 116021, 116121, 116221, 116921, 117121"/>
    <s v="169021, 174621, 181221, 189721, 189821, 189921, 190421, 190521, 191121, 191221, 191321, 253521, 275221, 275321, 275421, 275521, 276421, 276521, 276621, 276721, 277321, 318321, 331821, 331921, 332021, 332121, 332921, 333021, 333121, 333221, 343321, 347321, 399021, 399121, 399221, 400421, 400521, 402021, 402121, 402321, 402421, 420821, 473121, 473421, 473621, 473721, 474221, 474321, 474421, 474521, 474621, 495921, 539321, 539921, 540021, 540121, 540521, 541721, 541821, 541921, 543021, 558821"/>
    <s v="42685821, 45371821, 52000021, 59626521, 59628821, 59632921, 59783021, 59802821, 59932121, 59952021, 61026021, 69334521, 79281121, 79282421, 79284721, 79305721, 79879421, 79886321, 79887721, 79890321, 79937221, 95561621, 106490521, 106557921, 106565021, 106573921, 107524021, 107529221, 107548421, 107650821, 114353621, 114891521, 137991821, 137992621, 137993521, 138007321, 138007921, 138930721, 138932121, 138946021, 138957321, 144451221, 169200021, 169204121, 169205721, 169206521, 169215521, 169216621, 169218421, 169622921, 169624621, 177140021, 198652921, 198657621, 198657921, 198658221, 198785621, 200066421, 200069721, 200072821, 200897821, 211325721"/>
    <s v="-0"/>
    <x v="0"/>
    <x v="3"/>
  </r>
  <r>
    <s v="25621"/>
    <s v="2021-01-21 00:00:00"/>
    <s v="2021-01-21 17:44:00"/>
    <s v="Gasto"/>
    <s v="Con Compromiso"/>
    <s v="0300"/>
    <x v="0"/>
    <x v="12"/>
    <s v="ADQUISICIÓN DE BIENES Y SERVICIOS - SERVICIO DE INFORMACIÓN CARTOGRÁFICA ACTUALIZADO - LEVANTAMIENTO , GENERACIÓN Y ACTUALIZACIÓN DE LA RED GEODÉSICA Y LA CARTOGRAFÍA BÁSICA A NIVEL   NACIONAL"/>
    <s v="Nación"/>
    <x v="0"/>
    <s v="CSF"/>
    <n v="194381550"/>
    <n v="-1144282"/>
    <n v="193237268"/>
    <n v="0"/>
    <s v="Prestación de servicios para elaborar ortoimágenes a diferentes escalas, de conformidad con las especificaciones técnicas y rendimientos establecidos."/>
    <s v="27421"/>
    <s v="37721, 37821, 37921, 38021, 38121, 38321, 38421"/>
    <s v="115621, 119621, 120921, 128121, 128221, 129421, 143321"/>
    <s v="192021, 195321, 236621, 237521, 240221, 241521, 255321, 282421, 282521, 284921, 285121, 285221, 286421, 287521, 346721, 347121, 347521, 347821, 348421, 348521, 352921, 418821, 419021, 419321, 421921, 422021, 422121, 423821, 487021, 487121, 487221, 489421, 489621, 489721, 525721, 531721, 553321, 553821, 554721, 554921, 555021, 555121, 568821"/>
    <s v="60927221, 61046721, 62876621, 63400121, 63466221, 64486421, 69625221, 84826021, 84828521, 85408621, 85412721, 85414721, 85600021, 85915521, 114574221, 114905921, 114931021, 115481421, 115482621, 115492421, 115992821, 144384921, 144386621, 144389721, 144680321, 144683121, 144686021, 145093721, 175244221, 175260621, 175283221, 175294821, 176207121, 176207921, 176244821, 188430021, 190708921, 210118121, 210122221, 210149921, 210162921, 210166021, 210177321, 213604821"/>
    <s v="-0"/>
    <x v="0"/>
    <x v="3"/>
  </r>
  <r>
    <s v="25721"/>
    <s v="2021-01-21 00:00:00"/>
    <s v="2021-01-21 17:47:00"/>
    <s v="Gasto"/>
    <s v="Con Compromiso"/>
    <s v="0300"/>
    <x v="0"/>
    <x v="12"/>
    <s v="ADQUISICIÓN DE BIENES Y SERVICIOS - SERVICIO DE INFORMACIÓN CARTOGRÁFICA ACTUALIZADO - LEVANTAMIENTO , GENERACIÓN Y ACTUALIZACIÓN DE LA RED GEODÉSICA Y LA CARTOGRAFÍA BÁSICA A NIVEL   NACIONAL"/>
    <s v="Nación"/>
    <x v="0"/>
    <s v="CSF"/>
    <n v="381694680"/>
    <n v="12000000"/>
    <n v="393694680"/>
    <n v="12000000"/>
    <s v="Prestación de servicios para la captura o digitalización de elementos vectoriales a diferentes escalas y dimensiones, de conformidad con las especificaciones técnicas y rendimientos establecidos."/>
    <s v="27521"/>
    <s v="35321, 35421, 35521, 35621, 36221, 81121"/>
    <s v="109821, 114921, 123521, 141721, 180521, 278521"/>
    <s v="189321, 190321, 199621, 252221, 253121, 263721, 273321, 280421, 281221, 284321, 285021, 307121, 317021, 327121, 329221, 330421, 341121, 358321, 370021, 370921, 376521, 384421, 394221, 399821, 408721, 448221, 450421, 452321, 454921, 469621, 470921, 477921, 516821, 526921, 529721, 533921, 542721, 564921, 567021, 581621, 582021, 582121"/>
    <s v="59565521, 59753321, 62688921, 69138021, 69231521, 70773521, 78377621, 82818621, 83449921, 85062921, 85410721, 92571821, 95471121, 99225321, 102073621, 104560621, 112502921, 117473821, 121316921, 121349821, 123427221, 126854121, 131281321, 137999821, 141015721, 150298721, 151985421, 152421721, 157387821, 167156721, 168397021, 171788621, 184131021, 187310121, 188235321, 194206621, 200894321, 212835921, 212958021, 219085421, 219112321, 219114421"/>
    <s v="-0"/>
    <x v="0"/>
    <x v="3"/>
  </r>
  <r>
    <s v="26521"/>
    <s v="2021-01-22 00:00:00"/>
    <s v="2021-01-22 08:22:00"/>
    <s v="Gasto"/>
    <s v="Con Compromiso"/>
    <s v="0200"/>
    <x v="0"/>
    <x v="6"/>
    <s v="ADQUISICIÓN DE BIENES Y SERVICIOS - DOCUMENTOS DE PLANEACIÓN - FORTALECIMIENTO DE LA GESTIÓN INSTITUCIONAL DEL IGAC A NIVEL   NACIONAL"/>
    <s v="Propios"/>
    <x v="1"/>
    <s v="CSF"/>
    <n v="73517994"/>
    <n v="0"/>
    <n v="73517994"/>
    <n v="0"/>
    <s v="Prestación de servicios profesionales para apoyar a la Oficina Asesora Jurídica como enlace de la oficina asesora de planeación, en la estructuración de la defensa judicial y prevención del daño antijurídico del Instituto Geográfico_x000a_Agustín Codazzi."/>
    <s v="29821"/>
    <s v="25521"/>
    <s v="99421"/>
    <s v="176121, 241721, 306121, 374321, 450221, 521321, 592021"/>
    <s v="46806121, 64501321, 91027121, 122748521, 151950421, 185195421, 226230521"/>
    <s v="-0"/>
    <x v="0"/>
    <x v="0"/>
  </r>
  <r>
    <s v="26621"/>
    <s v="2021-01-22 00:00:00"/>
    <s v="2021-01-22 08:42:00"/>
    <s v="Gasto"/>
    <s v="Con Compromiso"/>
    <s v="0300"/>
    <x v="0"/>
    <x v="12"/>
    <s v="ADQUISICIÓN DE BIENES Y SERVICIOS - SERVICIO DE INFORMACIÓN CARTOGRÁFICA ACTUALIZADO - LEVANTAMIENTO , GENERACIÓN Y ACTUALIZACIÓN DE LA RED GEODÉSICA Y LA CARTOGRAFÍA BÁSICA A NIVEL   NACIONAL"/>
    <s v="Nación"/>
    <x v="0"/>
    <s v="CSF"/>
    <n v="116628930"/>
    <n v="-141378"/>
    <n v="116487552"/>
    <n v="0"/>
    <s v="Prestación de servicios para realizar el proceso de aerotriangulación, de conformidad con las especificaciones técnicas y rendimientos establecidos."/>
    <s v="27621"/>
    <s v="18021, 18121, 18221"/>
    <s v="84021, 89721, 89821"/>
    <s v="161721, 168021, 168121, 199821, 199921, 241621, 291521, 292721, 292821, 360621, 360721, 363021, 414621, 414721, 415421, 480021, 482021, 482121, 573321, 573821, 597221"/>
    <s v="40904821, 41436721, 41436821, 62692621, 62731221, 64499221, 87107021, 87259021, 87265721, 117944921, 117956421, 119061521, 120535921, 143111021, 143113121, 143116721, 173236621, 173811721, 173815121, 214666021, 214724821, 224061921"/>
    <s v="-0"/>
    <x v="0"/>
    <x v="3"/>
  </r>
  <r>
    <s v="26721"/>
    <s v="2021-01-22 00:00:00"/>
    <s v="2021-01-22 08:43:00"/>
    <s v="Gasto"/>
    <s v="Con Compromiso"/>
    <s v="0300"/>
    <x v="0"/>
    <x v="12"/>
    <s v="ADQUISICIÓN DE BIENES Y SERVICIOS - SERVICIO DE INFORMACIÓN CARTOGRÁFICA ACTUALIZADO - LEVANTAMIENTO , GENERACIÓN Y ACTUALIZACIÓN DE LA RED GEODÉSICA Y LA CARTOGRAFÍA BÁSICA A NIVEL   NACIONAL"/>
    <s v="Nación"/>
    <x v="0"/>
    <s v="CSF"/>
    <n v="80634026"/>
    <n v="-97738"/>
    <n v="80536288"/>
    <n v="0"/>
    <s v="Prestación de servicios profesionales para gestionar la etapa preparatoria de las solicitudes de bienes, servicio y/o obras publicas así como registro, verificación y publicación de los tramites contractuales dentro de las plataformas"/>
    <s v="27721"/>
    <s v="40521"/>
    <s v="140521"/>
    <s v="252021, 252121, 293821, 359821, 419921, 491621, 563221"/>
    <s v="68998321, 69006321, 87712521, 117877521, 144399521, 176437921, 212296721"/>
    <s v="-0"/>
    <x v="0"/>
    <x v="3"/>
  </r>
  <r>
    <s v="26821"/>
    <s v="2021-01-22 00:00:00"/>
    <s v="2021-01-22 08:44:00"/>
    <s v="Gasto"/>
    <s v="Con Compromiso"/>
    <s v="0300"/>
    <x v="0"/>
    <x v="12"/>
    <s v="ADQUISICIÓN DE BIENES Y SERVICIOS - SERVICIO DE INFORMACIÓN CARTOGRÁFICA ACTUALIZADO - LEVANTAMIENTO , GENERACIÓN Y ACTUALIZACIÓN DE LA RED GEODÉSICA Y LA CARTOGRAFÍA BÁSICA A NIVEL   NACIONAL"/>
    <s v="Nación"/>
    <x v="0"/>
    <s v="CSF"/>
    <n v="92997806"/>
    <n v="-112729"/>
    <n v="92885077"/>
    <n v="0"/>
    <s v="Prestación de servicios para gestionar, realizar el control y seguimiento a la toma de fotografía aérea y consecución de insumos necesarios para producción cartográfica"/>
    <s v="27821"/>
    <s v="29321"/>
    <s v="99321"/>
    <s v="176021, 240621, 314321, 373421, 418421, 498621, 565321"/>
    <s v="46805321, 63516121, 93567021, 122297921, 144383021, 177769521, 212853121"/>
    <s v="-0"/>
    <x v="0"/>
    <x v="3"/>
  </r>
  <r>
    <s v="26921"/>
    <s v="2021-01-22 00:00:00"/>
    <s v="2021-01-22 08:47:00"/>
    <s v="Gasto"/>
    <s v="Con Compromiso"/>
    <s v="0300"/>
    <x v="0"/>
    <x v="12"/>
    <s v="ADQUISICIÓN DE BIENES Y SERVICIOS - SERVICIO DE INFORMACIÓN CARTOGRÁFICA ACTUALIZADO - LEVANTAMIENTO , GENERACIÓN Y ACTUALIZACIÓN DE LA RED GEODÉSICA Y LA CARTOGRAFÍA BÁSICA A NIVEL   NACIONAL"/>
    <s v="Nación"/>
    <x v="0"/>
    <s v="CSF"/>
    <n v="57060806"/>
    <n v="-2740652"/>
    <n v="54320154"/>
    <n v="0"/>
    <s v="Prestación de servicios para realizar la evaluación y procesamiento de las imágenes adquiridas o gestionadas por el IGAC"/>
    <s v="27921"/>
    <s v="49621, 49721"/>
    <s v="146621, 146721"/>
    <s v="264221, 264321, 313721, 316421, 367621, 368321, 425421, 435321, 501921, 502221, 570821, 573921"/>
    <s v="70863321, 70863921, 93497421, 95452321, 120820821, 121261721, 145815921, 147416021, 179439121, 179452121, 214639421, 214717621"/>
    <s v="-0"/>
    <x v="0"/>
    <x v="3"/>
  </r>
  <r>
    <s v="27021"/>
    <s v="2021-01-22 00:00:00"/>
    <s v="2021-01-22 08:48:00"/>
    <s v="Gasto"/>
    <s v="Con Compromiso"/>
    <s v="0300"/>
    <x v="0"/>
    <x v="12"/>
    <s v="ADQUISICIÓN DE BIENES Y SERVICIOS - SERVICIO DE INFORMACIÓN CARTOGRÁFICA ACTUALIZADO - LEVANTAMIENTO , GENERACIÓN Y ACTUALIZACIÓN DE LA RED GEODÉSICA Y LA CARTOGRAFÍA BÁSICA A NIVEL   NACIONAL"/>
    <s v="Nación"/>
    <x v="0"/>
    <s v="CSF"/>
    <n v="28530403"/>
    <n v="-34584"/>
    <n v="28495819"/>
    <n v="0"/>
    <s v="Prestación de servicios para el análisis, procesamiento y caracterización de imágenes insumo para la producción cartográfica"/>
    <s v="28021"/>
    <s v="18321, 20121"/>
    <s v="104721"/>
    <s v="181321, 264421, 321521, 375421, 444121, 498021, 573521"/>
    <s v="52001221, 70864621, 97072021, 123356521, 149810221, 177658321, 214667221"/>
    <s v="-0"/>
    <x v="0"/>
    <x v="3"/>
  </r>
  <r>
    <s v="27121"/>
    <s v="2021-01-22 00:00:00"/>
    <s v="2021-01-22 08:49:00"/>
    <s v="Gasto"/>
    <s v="Generado"/>
    <s v="0300"/>
    <x v="0"/>
    <x v="12"/>
    <s v="ADQUISICIÓN DE BIENES Y SERVICIOS - SERVICIO DE INFORMACIÓN CARTOGRÁFICA ACTUALIZADO - LEVANTAMIENTO , GENERACIÓN Y ACTUALIZACIÓN DE LA RED GEODÉSICA Y LA CARTOGRAFÍA BÁSICA A NIVEL   NACIONAL"/>
    <s v="Nación"/>
    <x v="0"/>
    <s v="CSF"/>
    <n v="82000000"/>
    <n v="-82000000"/>
    <n v="0"/>
    <n v="0"/>
    <s v="Prestación de servicios como copiloto de la aeronave hk 1771-g y la gestión de apoyo en el seguimiento y continuidad de los procesos y procedimientos de operaciones aéreas de los equipos tripulados y no tripulados del igac"/>
    <s v="28121"/>
    <s v="-0"/>
    <s v="-0"/>
    <s v="-0"/>
    <s v="-0"/>
    <s v="-0"/>
    <x v="0"/>
    <x v="3"/>
  </r>
  <r>
    <s v="27221"/>
    <s v="2021-01-22 00:00:00"/>
    <s v="2021-01-22 08:51:00"/>
    <s v="Gasto"/>
    <s v="Generado"/>
    <s v="0300"/>
    <x v="0"/>
    <x v="12"/>
    <s v="ADQUISICIÓN DE BIENES Y SERVICIOS - SERVICIO DE INFORMACIÓN CARTOGRÁFICA ACTUALIZADO - LEVANTAMIENTO , GENERACIÓN Y ACTUALIZACIÓN DE LA RED GEODÉSICA Y LA CARTOGRAFÍA BÁSICA A NIVEL   NACIONAL"/>
    <s v="Nación"/>
    <x v="0"/>
    <s v="CSF"/>
    <n v="285506760"/>
    <n v="-285506760"/>
    <n v="0"/>
    <n v="0"/>
    <s v="Prestación de servicios profesionales para orientar, optimizar y gestionar los procesos de producción cartográfica, asignados de conformidad con los lineamientos establecidos"/>
    <s v="28221"/>
    <s v="-0"/>
    <s v="-0"/>
    <s v="-0"/>
    <s v="-0"/>
    <s v="-0"/>
    <x v="0"/>
    <x v="3"/>
  </r>
  <r>
    <s v="27321"/>
    <s v="2021-01-22 00:00:00"/>
    <s v="2021-01-22 08:52: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57060806"/>
    <n v="-12536090"/>
    <n v="44524716"/>
    <n v="0"/>
    <s v="Prestación de servicios para apoyar el proceso de escaneo fotogramétrico de rollos de aerofotografías análogas y compresión de imágenes"/>
    <s v="28321"/>
    <s v="65521, 92021, 93621"/>
    <s v="206021, 326621"/>
    <s v="317121, 358421, 426921, 437921, 486121, 487921, 565021, 598621"/>
    <s v="95477521, 117477321, 145901521, 147767221, 174778721, 175470221, 212837121, 228500221"/>
    <s v="-0"/>
    <x v="0"/>
    <x v="3"/>
  </r>
  <r>
    <s v="27421"/>
    <s v="2021-01-22 00:00:00"/>
    <s v="2021-01-22 08:53: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84543460"/>
    <n v="-76093"/>
    <n v="84467367"/>
    <n v="0"/>
    <s v="Prestación de servicios profesionales para la gestión, análisis y respuesta oportuna asociada con los procesos y proyectos de la Subdirección"/>
    <s v="28421"/>
    <s v="43621"/>
    <s v="150321"/>
    <s v="261121, 322521, 382721, 422421, 500621, 567821"/>
    <s v="70524121, 98369921, 126827221, 144908821, 178792121, 213347621"/>
    <s v="-0"/>
    <x v="0"/>
    <x v="3"/>
  </r>
  <r>
    <s v="27521"/>
    <s v="2021-01-22 00:00:00"/>
    <s v="2021-01-22 08:55:00"/>
    <s v="Gasto"/>
    <s v="Con Compromiso"/>
    <s v="0300"/>
    <x v="0"/>
    <x v="12"/>
    <s v="ADQUISICIÓN DE BIENES Y SERVICIOS - SERVICIO DE INFORMACIÓN CARTOGRÁFICA ACTUALIZADO - LEVANTAMIENTO , GENERACIÓN Y ACTUALIZACIÓN DE LA RED GEODÉSICA Y LA CARTOGRAFÍA BÁSICA A NIVEL   NACIONAL"/>
    <s v="Propios"/>
    <x v="1"/>
    <s v="CSF"/>
    <n v="80634026"/>
    <n v="-1356117"/>
    <n v="79277909"/>
    <n v="0"/>
    <s v="Prestación de servicios para gestionar los requerimientos y procesos jurídicos que lidere la subdirección de geografía y cartografía"/>
    <s v="28521"/>
    <s v="35221"/>
    <s v="107321"/>
    <s v="183321, 257721, 293621, 357221, 456721, 525821, 562121"/>
    <s v="55195821, 70939221, 87710221, 117331821, 157462821, 187309021, 211903621"/>
    <s v="-0"/>
    <x v="0"/>
    <x v="3"/>
  </r>
  <r>
    <s v="27621"/>
    <s v="2021-01-22 00:00:00"/>
    <s v="2021-01-22 08:56:00"/>
    <s v="Gasto"/>
    <s v="Con Compromiso"/>
    <s v="0300"/>
    <x v="0"/>
    <x v="12"/>
    <s v="ADQUISICIÓN DE BIENES Y SERVICIOS - SERVICIO DE INFORMACIÓN CARTOGRÁFICA ACTUALIZADO - LEVANTAMIENTO , GENERACIÓN Y ACTUALIZACIÓN DE LA RED GEODÉSICA Y LA CARTOGRAFÍA BÁSICA A NIVEL   NACIONAL"/>
    <s v="Propios"/>
    <x v="1"/>
    <s v="CSF"/>
    <n v="352739640"/>
    <n v="0"/>
    <n v="352739640"/>
    <n v="0"/>
    <s v="Prestación de servicios para la captura de información vectorial, de conformidad con las especificaciones técnicas y rendimientos establecidos"/>
    <s v="28621"/>
    <s v="17721, 18521, 21121, 21221, 21321, 21421, 21521, 79021"/>
    <s v="106121, 106221, 106921, 108221, 108821, 108921, 113721, 282621"/>
    <s v="182221, 182321, 182921, 183821, 185321, 188421, 189121, 255721, 255921, 260421, 263021, 265221, 267621, 269221, 277421, 312521, 312721, 315821, 326721, 329321, 330321, 370621, 371621, 371721, 386621, 390021, 391221, 393621, 395621, 447521, 449021, 449621, 450821, 453421, 458921, 467621, 475421, 510121, 510221, 510721, 512021, 520921, 533121, 536121, 537821, 568621, 569921, 585921, 586021, 593621"/>
    <s v="55186621, 55206221, 55208621, 56397221, 56697121, 58629321, 58640121, 69749821, 69754921, 70417921, 70940021, 71609821, 74516621, 75723021, 79942821, 92833521, 92970121, 95385321, 98373721, 102074721, 103473621, 121335321, 121391621, 121405621, 127244421, 127436421, 128834121, 130367821, 132310521, 150052221, 150534621, 151864321, 151990421, 152506221, 157653621, 167060821, 169736321, 181735621, 181736721, 181746621, 182163921, 185145521, 192686521, 194454621, 195870321, 213577621, 214750221, 219781921, 219784621, 226317621"/>
    <s v="-0"/>
    <x v="0"/>
    <x v="3"/>
  </r>
  <r>
    <s v="27721"/>
    <s v="2021-01-22 00:00:00"/>
    <s v="2021-01-22 08:57:00"/>
    <s v="Gasto"/>
    <s v="Con Compromiso"/>
    <s v="0300"/>
    <x v="0"/>
    <x v="12"/>
    <s v="ADQUISICIÓN DE BIENES Y SERVICIOS - SERVICIO DE INFORMACIÓN CARTOGRÁFICA ACTUALIZADO - LEVANTAMIENTO , GENERACIÓN Y ACTUALIZACIÓN DE LA RED GEODÉSICA Y LA CARTOGRAFÍA BÁSICA A NIVEL   NACIONAL"/>
    <s v="Propios"/>
    <x v="1"/>
    <s v="CSF"/>
    <n v="212052600"/>
    <n v="-4437806"/>
    <n v="207614794"/>
    <n v="0"/>
    <s v="Prestación de servicios para implementar y optimizar los procesos de aseguramiento de la calidad de productos cartográficos, de conformidad con las especificaciones técnicas y rendimientos establecidos"/>
    <s v="28721"/>
    <s v="50121, 62921, 63021, 63121, 63221, 63321"/>
    <s v="156621, 182521, 182621, 186221, 190021, 190121"/>
    <s v="267121, 291721, 291921, 292121, 293221, 294421, 299421, 299521, 351921, 352021, 352121, 353521, 353621, 353721, 413821, 413921, 414021, 414821, 414921, 425021, 483821, 483921, 484021, 484121, 484321, 484521, 549821, 551521, 551621, 552421, 559021, 559821"/>
    <s v="73442621, 87064321, 87075021, 87715321, 87793821, 89059021, 89059721, 115953721, 115955621, 115958521, 116001521, 116004721, 116005721, 143042221, 143042921, 143048121, 143113621, 143114021, 145806821, 174746621, 174748021, 174749721, 174753121, 174756221, 174760021, 209334021, 209438921, 209473021, 209901921, 211327521, 211355521"/>
    <s v="-0"/>
    <x v="0"/>
    <x v="3"/>
  </r>
  <r>
    <s v="27821"/>
    <s v="2021-01-22 00:00:00"/>
    <s v="2021-01-22 08:58:00"/>
    <s v="Gasto"/>
    <s v="Generado"/>
    <s v="0300"/>
    <x v="0"/>
    <x v="12"/>
    <s v="ADQUISICIÓN DE BIENES Y SERVICIOS - SERVICIO DE INFORMACIÓN CARTOGRÁFICA ACTUALIZADO - LEVANTAMIENTO , GENERACIÓN Y ACTUALIZACIÓN DE LA RED GEODÉSICA Y LA CARTOGRAFÍA BÁSICA A NIVEL   NACIONAL"/>
    <s v="Propios"/>
    <x v="1"/>
    <s v="CSF"/>
    <n v="142652015"/>
    <n v="-142652015"/>
    <n v="0"/>
    <n v="0"/>
    <s v="Prestación de servicios para apoyar la generación de ortoimágenes a diferentes escalas, de conformidad con las especificaciones técnicas y rendimientos establecidos"/>
    <s v="28821"/>
    <s v="-0"/>
    <s v="-0"/>
    <s v="-0"/>
    <s v="-0"/>
    <s v="-0"/>
    <x v="0"/>
    <x v="3"/>
  </r>
  <r>
    <s v="27921"/>
    <s v="2021-01-22 00:00:00"/>
    <s v="2021-01-22 09:00:00"/>
    <s v="Gasto"/>
    <s v="Con Compromiso"/>
    <s v="0300"/>
    <x v="0"/>
    <x v="12"/>
    <s v="ADQUISICIÓN DE BIENES Y SERVICIOS - SERVICIO DE INFORMACIÓN CARTOGRÁFICA ACTUALIZADO - LEVANTAMIENTO , GENERACIÓN Y ACTUALIZACIÓN DE LA RED GEODÉSICA Y LA CARTOGRAFÍA BÁSICA A NIVEL   NACIONAL"/>
    <s v="Propios"/>
    <x v="1"/>
    <s v="CSF"/>
    <n v="218640604"/>
    <n v="0"/>
    <n v="218640604"/>
    <n v="0"/>
    <s v="Realizar el mantenimiento de los escáneres fotogramétricos del IGAC."/>
    <s v="28921"/>
    <s v="75321"/>
    <s v="305221"/>
    <s v="417721"/>
    <s v="144307121"/>
    <s v="-0"/>
    <x v="0"/>
    <x v="3"/>
  </r>
  <r>
    <s v="28021"/>
    <s v="2021-01-22 00:00:00"/>
    <s v="2021-01-22 09:01:00"/>
    <s v="Gasto"/>
    <s v="Con Compromiso"/>
    <s v="0300"/>
    <x v="0"/>
    <x v="12"/>
    <s v="ADQUISICIÓN DE BIENES Y SERVICIOS - SERVICIO DE INFORMACIÓN CARTOGRÁFICA ACTUALIZADO - LEVANTAMIENTO , GENERACIÓN Y ACTUALIZACIÓN DE LA RED GEODÉSICA Y LA CARTOGRAFÍA BÁSICA A NIVEL   NACIONAL"/>
    <s v="Propios"/>
    <x v="1"/>
    <s v="CSF"/>
    <n v="388763100"/>
    <n v="-83104617"/>
    <n v="305658483"/>
    <n v="0"/>
    <s v="Prestación de servicios para elaborar mapas y demás insumos a diferentes escalas, de conformidad con las especificaciones técnicas y rendimientos establecidos"/>
    <s v="29021"/>
    <s v="61021, 61121, 61221, 61321, 79421, 79521, 79621, 87021, 87121, 119921"/>
    <s v="199621, 200121, 202221, 217221, 250121, 255721, 256021, 276721, 290521, 493621"/>
    <s v="309421, 309921, 310421, 326021, 326221, 345721, 347421, 348021, 356321, 361221, 361521, 375821, 380621, 393821, 437721, 437821, 453721, 453821, 456221, 456321, 456421, 457421, 458521, 490221, 495621, 497121, 498121, 509521, 514121, 514521, 514721, 523021, 523121, 560421, 562221, 563921, 564121, 564421, 565421, 565621, 565821, 588721, 592921"/>
    <s v="92589421, 92592621, 92602821, 98372721, 98373021, 114438221, 114898721, 115474521, 117285821, 118812721, 118854721, 123386021, 124541321, 130445521, 147746621, 147752921, 153001321, 153043721, 157451521, 157458521, 157460121, 157484121, 157591221, 176290621, 177086821, 177633921, 177662621, 181763721, 182694321, 182711121, 182712721, 187306321, 187306421, 211380121, 211932021, 212790921, 212794121, 212804421, 212854321, 212902321, 212936421, 220777721, 226301921"/>
    <s v="-0"/>
    <x v="0"/>
    <x v="3"/>
  </r>
  <r>
    <s v="28321"/>
    <s v="2021-01-22 00:00:00"/>
    <s v="2021-01-22 15:36:00"/>
    <s v="Gasto"/>
    <s v="Con Compromiso"/>
    <s v="0500"/>
    <x v="0"/>
    <x v="1"/>
    <s v="ADQUISICIÓN DE BIENES Y SERVICIOS - SERVICIO DE INFORMACIÓN CATASTRAL - ACTUALIZACIÓN  Y GESTIÓN CATASTRAL  NACIONAL"/>
    <s v="Propios"/>
    <x v="1"/>
    <s v="CSF"/>
    <n v="217036248"/>
    <n v="-7892228"/>
    <n v="209144020"/>
    <n v="0"/>
    <s v="Prestación de servicios profesionales para adelantar la ejecución de los procesos de gestión catastral a cargo del IGAC, programados en la vigencia"/>
    <s v="26321"/>
    <s v="34521, 39421"/>
    <s v="122821, 128721"/>
    <s v="199121, 240921, 322621, 323421, 387421, 387721, 412821, 423621, 514421, 526621, 559221, 604621"/>
    <s v="62568021, 63870121, 98370021, 98370421, 127269021, 127275321, 143012421, 144951621, 182709021, 187309821, 211332621, 228499321"/>
    <s v="-0"/>
    <x v="0"/>
    <x v="1"/>
  </r>
  <r>
    <s v="28421"/>
    <s v="2021-01-22 00:00:00"/>
    <s v="2021-01-22 15:39:00"/>
    <s v="Gasto"/>
    <s v="Con Compromiso"/>
    <s v="0500"/>
    <x v="0"/>
    <x v="1"/>
    <s v="ADQUISICIÓN DE BIENES Y SERVICIOS - SERVICIO DE INFORMACIÓN CATASTRAL - ACTUALIZACIÓN  Y GESTIÓN CATASTRAL  NACIONAL"/>
    <s v="Propios"/>
    <x v="1"/>
    <s v="CSF"/>
    <n v="108518124"/>
    <n v="0"/>
    <n v="108518124"/>
    <n v="0"/>
    <s v="Prestación de servicios profesionales para el desarrollo del componente tecnológico requerido de los procesos de gestión catastral desarrollados por el IGAC"/>
    <s v="26121"/>
    <s v="19321"/>
    <s v="103321"/>
    <s v="179721, 244221, 299221, 393321, 448921, 524021, 583421"/>
    <s v="51024121, 65760021, 89056221, 130364121, 150533621, 187307321, 219191521"/>
    <s v="-0"/>
    <x v="0"/>
    <x v="1"/>
  </r>
  <r>
    <s v="28521"/>
    <s v="2021-01-22 00:00:00"/>
    <s v="2021-01-22 16:36:00"/>
    <s v="Gasto"/>
    <s v="Con Compromiso"/>
    <s v="0200"/>
    <x v="0"/>
    <x v="18"/>
    <s v="ADQUISICIÓN DE BIENES Y SERVICIOS - SEDES ADECUADAS - FORTALECIMIENTO DE LA INFRAESTRUCTURA FÍSICA DEL IGAC A NIVEL  NACIONAL"/>
    <s v="Nación"/>
    <x v="0"/>
    <s v="CSF"/>
    <n v="76558000"/>
    <n v="0"/>
    <n v="76558000"/>
    <n v="0"/>
    <s v="Arrendamiento de bien inmueble para el funcionamiento de la dirección territorial Casanare del Instituto Geográfico Agustín Codazzi - IGAC"/>
    <s v="30921"/>
    <s v="17321"/>
    <s v="131421"/>
    <s v="257021, 330021, 428321, 428821, 447821, 539821, 600121"/>
    <s v="70938421, 104559821, 149822521, 149837321, 150290521, 198656421, 224396221"/>
    <s v="-0"/>
    <x v="0"/>
    <x v="0"/>
  </r>
  <r>
    <s v="28521"/>
    <s v="2021-01-22 00:00:00"/>
    <s v="2021-01-22 16:36:00"/>
    <s v="Gasto"/>
    <s v="Con Compromiso"/>
    <s v="0200"/>
    <x v="0"/>
    <x v="18"/>
    <s v="ADQUISICIÓN DE BIENES Y SERVICIOS - SEDES ADECUADAS - FORTALECIMIENTO DE LA INFRAESTRUCTURA FÍSICA DEL IGAC A NIVEL  NACIONAL"/>
    <s v="Propios"/>
    <x v="1"/>
    <s v="CSF"/>
    <n v="85758000"/>
    <n v="0"/>
    <n v="85758000"/>
    <n v="0"/>
    <s v="Arrendamiento de bien inmueble para el funcionamiento de la dirección territorial Casanare del Instituto Geográfico Agustín Codazzi - IGAC"/>
    <s v="30921"/>
    <s v="17321"/>
    <s v="131421"/>
    <s v="257021, 330021, 428321, 428821, 447821, 539821, 600121"/>
    <s v="70938421, 104559821, 149822521, 149837321, 150290521, 198656421, 224396221"/>
    <s v="-0"/>
    <x v="0"/>
    <x v="0"/>
  </r>
  <r>
    <s v="28821"/>
    <s v="2021-01-26 00:00:00"/>
    <s v="2021-01-26 14:23:00"/>
    <s v="Gasto"/>
    <s v="Con Compromiso"/>
    <s v="0300"/>
    <x v="0"/>
    <x v="12"/>
    <s v="ADQUISICIÓN DE BIENES Y SERVICIOS - SERVICIO DE INFORMACIÓN CARTOGRÁFICA ACTUALIZADO - LEVANTAMIENTO , GENERACIÓN Y ACTUALIZACIÓN DE LA RED GEODÉSICA Y LA CARTOGRAFÍA BÁSICA A NIVEL   NACIONAL"/>
    <s v="Nación"/>
    <x v="0"/>
    <s v="CSF"/>
    <n v="28675821"/>
    <n v="-623632"/>
    <n v="28052189"/>
    <n v="0"/>
    <s v="REALIZAR EL LEVANTAMIENTO TOPOGRAFICO EN EL PREDIO LAS PAMPAS EN AREA RURAL DEL MUNICIPIO DE CIENAGA EN EL DEPARTAMENTO DE MAGDALENA"/>
    <s v="31221"/>
    <s v="15321, 15821, 15921, 16021"/>
    <s v="15621, 16021, 16121, 16221"/>
    <s v="58021, 58521, 58621, 58721"/>
    <s v="10772121, 10774421, 10798121, 11015221"/>
    <s v="2321, 2521, 4121"/>
    <x v="0"/>
    <x v="3"/>
  </r>
  <r>
    <s v="28921"/>
    <s v="2021-01-26 00:00:00"/>
    <s v="2021-01-26 14:32:00"/>
    <s v="Gasto"/>
    <s v="Con Compromiso"/>
    <s v="0300"/>
    <x v="0"/>
    <x v="12"/>
    <s v="ADQUISICIÓN DE BIENES Y SERVICIOS - SERVICIO DE INFORMACIÓN CARTOGRÁFICA ACTUALIZADO - LEVANTAMIENTO , GENERACIÓN Y ACTUALIZACIÓN DE LA RED GEODÉSICA Y LA CARTOGRAFÍA BÁSICA A NIVEL   NACIONAL"/>
    <s v="Nación"/>
    <x v="0"/>
    <s v="CSF"/>
    <n v="8985027"/>
    <n v="-2610769"/>
    <n v="6374258"/>
    <n v="0"/>
    <s v="REALIZAR LA TOMA DE AEROFOTOGRAFIA EN EL TERRITORIO NACIONAL CON BASE DE OPERACIONES EN BOGOTÁ"/>
    <s v="31321"/>
    <s v="16621, 16921, 17021"/>
    <s v="21121, 21221, 21621"/>
    <s v="61421, 61521, 61821"/>
    <s v="12236621, 12281521, 12363221"/>
    <s v="1721, 1821, 1921"/>
    <x v="0"/>
    <x v="3"/>
  </r>
  <r>
    <s v="29321"/>
    <s v="2021-01-28 00:00:00"/>
    <s v="2021-01-28 12:13: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77865780"/>
    <n v="38932440"/>
    <n v="116798220"/>
    <n v="0"/>
    <s v="Prestación de servicios profesionales para el desarrollo, ajuste y documentación de las aplicaciones en tecnologías de información geográfica a cargo de la oficina CIAF."/>
    <s v="31621"/>
    <s v="41321, 41421"/>
    <s v="145121, 150821"/>
    <s v="258321, 261521, 323121, 327321, 382421, 383821, 414121, 427121, 509821, 510821, 593021, 596021"/>
    <s v="70621721, 70939421, 98370321, 99257321, 126820221, 126865421, 143049221, 145911721, 181731821, 181747421, 226305721, 226435821"/>
    <s v="-0"/>
    <x v="0"/>
    <x v="4"/>
  </r>
  <r>
    <s v="29421"/>
    <s v="2021-01-28 00:00:00"/>
    <s v="2021-01-28 12:15: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1490990"/>
    <n v="0"/>
    <n v="61490990"/>
    <n v="0"/>
    <s v="Prestación de servicios profesionales para definir, proponer e implementar metodologías, procedimientos y técnicas que incorporen el componente geoespacial en los proyectos de la jefatura CIAF"/>
    <s v="31921"/>
    <s v="25221"/>
    <s v="97221"/>
    <s v="174721, 267421, 328421, 384721, 457021, 505821, 591121"/>
    <s v="45406821, 73473921, 100175321, 126856121, 157470821, 180799521, 225881321"/>
    <s v="-0"/>
    <x v="0"/>
    <x v="4"/>
  </r>
  <r>
    <s v="29521"/>
    <s v="2021-01-28 00:00:00"/>
    <s v="2021-01-28 12:16: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8642928"/>
    <n v="14660732"/>
    <n v="73303660"/>
    <n v="14660732"/>
    <s v="Prestación de servicios profesionales para realizar desarrollo, integración, mantenimiento y soporte de las aplicaciones de los proyectos en Tecnologías de Información Geográfica de la Oficina CIAF"/>
    <s v="31721"/>
    <s v="46021"/>
    <s v="137421"/>
    <s v="249121, 311321, 379921, 448521, 521821, 589421"/>
    <s v="67377821, 92807821, 124859921, 150303421, 185206321, 221057721"/>
    <s v="-0"/>
    <x v="0"/>
    <x v="4"/>
  </r>
  <r>
    <s v="29621"/>
    <s v="2021-01-28 00:00:00"/>
    <s v="2021-01-28 12:17:00"/>
    <s v="Gasto"/>
    <s v="Anulado"/>
    <s v="0140"/>
    <x v="0"/>
    <x v="5"/>
    <s v="ADQUISICIÓN DE BIENES Y SERVICIOS - SERVICIO DE ASISTENCIA TÉCNICA PARA LA GESTIÓN DE LOS RECURSOS GEOGRÁFICOS - FORTALECIMIENTO DE LA GESTIÓN DEL CONOCIMIENTO Y LA INNOVACIÓN EN EL ÁMBITO GEOGRÁFICO DEL  TERRITORIO   NACIONAL"/>
    <s v="Propios"/>
    <x v="1"/>
    <s v="CSF"/>
    <n v="61490990"/>
    <n v="-61490990"/>
    <n v="0"/>
    <n v="0"/>
    <s v="Prestación de servicios profesionales para el procesamiento y análisis de datos de observación de la tierra y análisis de información geográfica requeridos en los proyectos a cargo de la Oficina CIAF"/>
    <s v="31821"/>
    <s v="-0"/>
    <s v="-0"/>
    <s v="-0"/>
    <s v="-0"/>
    <s v="-0"/>
    <x v="0"/>
    <x v="4"/>
  </r>
  <r>
    <s v="29721"/>
    <s v="2021-01-29 00:00:00"/>
    <s v="2021-01-29 15:30:00"/>
    <s v="Gasto"/>
    <s v="Con Compromiso"/>
    <s v="0300"/>
    <x v="0"/>
    <x v="12"/>
    <s v="ADQUISICIÓN DE BIENES Y SERVICIOS - SERVICIO DE INFORMACIÓN CARTOGRÁFICA ACTUALIZADO - LEVANTAMIENTO , GENERACIÓN Y ACTUALIZACIÓN DE LA RED GEODÉSICA Y LA CARTOGRAFÍA BÁSICA A NIVEL   NACIONAL"/>
    <s v="Nación"/>
    <x v="0"/>
    <s v="CSF"/>
    <n v="4604400"/>
    <n v="0"/>
    <n v="4604400"/>
    <n v="3866600"/>
    <s v="PAGO DE ARL PILOTO Y COPILOTO"/>
    <s v="32321"/>
    <s v="20321, 51421"/>
    <s v="40421, 94421"/>
    <s v="80621, 172021"/>
    <s v="17238021, 43835421"/>
    <s v="-0"/>
    <x v="0"/>
    <x v="3"/>
  </r>
  <r>
    <s v="29821"/>
    <s v="2021-02-01 00:00:00"/>
    <s v="2021-02-01 08:4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1446236"/>
    <n v="0"/>
    <n v="21446236"/>
    <n v="0"/>
    <s v="PRESTACIÓN DE SERVICIOS PROFESIONALES PARA REALIZAR EL ENLACE ENTRE LOS GIT GESTIÓN DE SUELOS Y APLICACIONES AGROLÓGICAS Y LABORATORIO NACIONAL DE SUELOS Y EJERCER EL CONTROL DE CALIDAD DE LOS DATOS ANALÍTICOS DE LEVANTAMIENTOS DE SUELOS."/>
    <s v="32421"/>
    <s v="26021"/>
    <s v="108421"/>
    <s v="185021, 468621, 515621, 589021"/>
    <s v="56638421, 167124921, 183411421, 220915421"/>
    <s v="-0"/>
    <x v="0"/>
    <x v="5"/>
  </r>
  <r>
    <s v="29921"/>
    <s v="2021-02-03 00:00:00"/>
    <s v="2021-02-03 12:23:00"/>
    <s v="Gasto"/>
    <s v="Con Compromiso"/>
    <s v="0300"/>
    <x v="0"/>
    <x v="4"/>
    <s v="ADQUISICIÓN DE BIENES Y SERVICIOS - SERVICIOS DE INFORMACIÓN GEODÉSICA ACTUALIZADO - LEVANTAMIENTO , GENERACIÓN Y ACTUALIZACIÓN DE LA RED GEODÉSICA Y LA CARTOGRAFÍA BÁSICA A NIVEL   NACIONAL"/>
    <s v="Propios"/>
    <x v="1"/>
    <s v="CSF"/>
    <n v="10000000"/>
    <n v="-6430000"/>
    <n v="3570000"/>
    <n v="0"/>
    <s v="Adquisición de placas metálicas para materialización de puntos geodésicos"/>
    <s v="32621"/>
    <s v="128821"/>
    <s v="-0"/>
    <s v="-0"/>
    <s v="-0"/>
    <s v="-0"/>
    <x v="0"/>
    <x v="3"/>
  </r>
  <r>
    <s v="30021"/>
    <s v="2021-02-03 00:00:00"/>
    <s v="2021-02-03 12:25:00"/>
    <s v="Gasto"/>
    <s v="Con Compromiso"/>
    <s v="0300"/>
    <x v="0"/>
    <x v="12"/>
    <s v="ADQUISICIÓN DE BIENES Y SERVICIOS - SERVICIO DE INFORMACIÓN CARTOGRÁFICA ACTUALIZADO - LEVANTAMIENTO , GENERACIÓN Y ACTUALIZACIÓN DE LA RED GEODÉSICA Y LA CARTOGRAFÍA BÁSICA A NIVEL   NACIONAL"/>
    <s v="Propios"/>
    <x v="1"/>
    <s v="CSF"/>
    <n v="780000000"/>
    <n v="-425600629"/>
    <n v="354399371"/>
    <n v="0"/>
    <s v="Prestación de servicios de mantenimiento preventivo programado de rutina y de imprevistos, incluyendo repuestos para mantener la aeronavegabilidad del avión Twinn Commander 690A con matrícula HK117G propiedad del"/>
    <s v="32521"/>
    <s v="123221"/>
    <s v="-0"/>
    <s v="-0"/>
    <s v="-0"/>
    <s v="-0"/>
    <x v="0"/>
    <x v="3"/>
  </r>
  <r>
    <s v="30121"/>
    <s v="2021-02-03 00:00:00"/>
    <s v="2021-02-03 14:5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5682910"/>
    <n v="-77112"/>
    <n v="85605798"/>
    <n v="0"/>
    <s v="Prestación de servicios profesionales para realizar los diagnósticos de los límites de las entidades territoriales."/>
    <s v="34621"/>
    <s v="55021, 55121, 55221"/>
    <s v="117521, 118021, 120421"/>
    <s v="192321, 193021, 195221, 287721, 315721, 317221, 341321, 342321, 355121, 405021, 406921, 407421, 479221, 479421, 480721, 551121, 552021, 552721"/>
    <s v="60973321, 61005621, 61044321, 85921921, 94354521, 95498121, 112505221, 112772621, 117181521, 139713921, 140679621, 140717221, 172835221, 172843521, 173245321, 209414321, 209488921, 209906021"/>
    <s v="-0"/>
    <x v="0"/>
    <x v="3"/>
  </r>
  <r>
    <s v="30221"/>
    <s v="2021-02-03 00:00:00"/>
    <s v="2021-02-03 14:59:00"/>
    <s v="Gasto"/>
    <s v="Con Compromiso"/>
    <s v="0300"/>
    <x v="0"/>
    <x v="4"/>
    <s v="ADQUISICIÓN DE BIENES Y SERVICIOS - SERVICIOS DE INFORMACIÓN GEODÉSICA ACTUALIZADO - LEVANTAMIENTO , GENERACIÓN Y ACTUALIZACIÓN DE LA RED GEODÉSICA Y LA CARTOGRAFÍA BÁSICA A NIVEL   NACIONAL"/>
    <s v="Nación"/>
    <x v="0"/>
    <s v="CSF"/>
    <n v="166854600"/>
    <n v="-59051346"/>
    <n v="107803254"/>
    <n v="0"/>
    <s v="Prestación de servicios profesionales para la toma de datos en campo de exploración, materialización , gnss, nivelación geodésica y gravimetría"/>
    <s v="33721"/>
    <s v="82221, 90121, 92121, 110521, 111421, 119721"/>
    <s v="282221, 357221, 358521, 429821, 504821"/>
    <s v="388621, 438821, 458021, 459421, 515721, 515821, 516621, 527821, 566021, 566421, 567321, 567621, 596221"/>
    <s v="127333521, 147829421, 157514221, 157661021, 183412921, 183414721, 184125821, 187311021, 212949321, 212960321, 213270921, 214018721, 223939721"/>
    <s v="-0"/>
    <x v="0"/>
    <x v="3"/>
  </r>
  <r>
    <s v="30321"/>
    <s v="2021-02-03 00:00:00"/>
    <s v="2021-02-03 15:03:00"/>
    <s v="Gasto"/>
    <s v="Generado"/>
    <s v="0300"/>
    <x v="0"/>
    <x v="4"/>
    <s v="ADQUISICIÓN DE BIENES Y SERVICIOS - SERVICIOS DE INFORMACIÓN GEODÉSICA ACTUALIZADO - LEVANTAMIENTO , GENERACIÓN Y ACTUALIZACIÓN DE LA RED GEODÉSICA Y LA CARTOGRAFÍA BÁSICA A NIVEL   NACIONAL"/>
    <s v="Propios"/>
    <x v="1"/>
    <s v="CSF"/>
    <n v="57121940"/>
    <n v="0"/>
    <n v="57121940"/>
    <n v="57121940"/>
    <s v="Realizar el mantenimiento, patronamiento y verificación de equipos geodésicos para el fortalecimiento de la red activa, red magna eco y red de nivelación nacional."/>
    <s v="33621"/>
    <s v="-0"/>
    <s v="-0"/>
    <s v="-0"/>
    <s v="-0"/>
    <s v="-0"/>
    <x v="0"/>
    <x v="3"/>
  </r>
  <r>
    <s v="30421"/>
    <s v="2021-02-03 00:00:00"/>
    <s v="2021-02-03 15:05:00"/>
    <s v="Gasto"/>
    <s v="Con Compromiso"/>
    <s v="0300"/>
    <x v="0"/>
    <x v="4"/>
    <s v="ADQUISICIÓN DE BIENES Y SERVICIOS - SERVICIOS DE INFORMACIÓN GEODÉSICA ACTUALIZADO - LEVANTAMIENTO , GENERACIÓN Y ACTUALIZACIÓN DE LA RED GEODÉSICA Y LA CARTOGRAFÍA BÁSICA A NIVEL   NACIONAL"/>
    <s v="Nación"/>
    <x v="0"/>
    <s v="CSF"/>
    <n v="31417067"/>
    <n v="-1999267"/>
    <n v="29417800"/>
    <n v="0"/>
    <s v="Total: 31.417.067,00 0,00 31.417.067,00_x000a_Prestación de servicios profesionales para el apoyo en la gestión de procesamiento de estaciones y control de calidad en la obtención de coordenadas, de acuerdo con las especificaciones y prioridades establecid"/>
    <s v="33521"/>
    <s v="50021"/>
    <s v="153921"/>
    <s v="265721, 300821, 362321, 421821, 502821, 584321"/>
    <s v="71664421, 89668021, 118871021, 144676921, 179465021, 219214621"/>
    <s v="-0"/>
    <x v="0"/>
    <x v="3"/>
  </r>
  <r>
    <s v="30521"/>
    <s v="2021-02-03 00:00:00"/>
    <s v="2021-02-03 15:06:00"/>
    <s v="Gasto"/>
    <s v="Con Compromiso"/>
    <s v="0300"/>
    <x v="0"/>
    <x v="4"/>
    <s v="ADQUISICIÓN DE BIENES Y SERVICIOS - SERVICIOS DE INFORMACIÓN GEODÉSICA ACTUALIZADO - LEVANTAMIENTO , GENERACIÓN Y ACTUALIZACIÓN DE LA RED GEODÉSICA Y LA CARTOGRAFÍA BÁSICA A NIVEL   NACIONAL"/>
    <s v="Nación"/>
    <x v="0"/>
    <s v="CSF"/>
    <n v="57060806"/>
    <n v="-2384454"/>
    <n v="54676352"/>
    <n v="0"/>
    <s v="Prestación de servicios para la toma de datos en campo de gravimetría y geomagnetismo."/>
    <s v="33421"/>
    <s v="47521, 47621"/>
    <s v="163121, 164821"/>
    <s v="270721, 272421, 311921, 314221, 380321, 382621, 439721, 445321, 507921, 517021, 577321, 595321, 606821"/>
    <s v="76439721, 77485021, 92824321, 93551121, 124545521, 126821121, 148380221, 149996021, 181463421, 184213921, 216979621, 222217921, 227522621"/>
    <s v="-0"/>
    <x v="0"/>
    <x v="3"/>
  </r>
  <r>
    <s v="30621"/>
    <s v="2021-02-03 00:00:00"/>
    <s v="2021-02-03 15:07:00"/>
    <s v="Gasto"/>
    <s v="Con Compromiso"/>
    <s v="0300"/>
    <x v="0"/>
    <x v="12"/>
    <s v="ADQUISICIÓN DE BIENES Y SERVICIOS - SERVICIO DE INFORMACIÓN CARTOGRÁFICA ACTUALIZADO - LEVANTAMIENTO , GENERACIÓN Y ACTUALIZACIÓN DE LA RED GEODÉSICA Y LA CARTOGRAFÍA BÁSICA A NIVEL   NACIONAL"/>
    <s v="Propios"/>
    <x v="1"/>
    <s v="CSF"/>
    <n v="194381550"/>
    <n v="-43918462"/>
    <n v="150463088"/>
    <n v="0"/>
    <s v="Prestación de servicios para la generación e integración de modelos digitales de elevación, de conformidad con las especificaciones técnicas y rendimientos establecidos."/>
    <s v="33221"/>
    <s v="41721, 41821, 41921, 42021"/>
    <s v="145421, 150921, 151021, 151221"/>
    <s v="258621, 261621, 261721, 261921, 286121, 287221, 287421, 291321, 363221, 363421, 364821, 365021, 440921, 444921, 445021, 445221, 477221, 477321, 478321, 478721, 573621, 573721, 574021, 574221"/>
    <s v="70622721, 70623921, 70626321, 70939621, 85606121, 85869821, 85913721, 87175421, 119210221, 120505121, 120569721, 120572221, 148308821, 149911021, 149917821, 149930721, 171506321, 171533321, 171798521, 172815021, 214677221, 214716721, 214732421, 214744321"/>
    <s v="-0"/>
    <x v="0"/>
    <x v="3"/>
  </r>
  <r>
    <s v="30721"/>
    <s v="2021-02-03 00:00:00"/>
    <s v="2021-02-03 15:08:00"/>
    <s v="Gasto"/>
    <s v="Generado"/>
    <s v="0300"/>
    <x v="0"/>
    <x v="12"/>
    <s v="ADQUISICIÓN DE BIENES Y SERVICIOS - SERVICIO DE INFORMACIÓN CARTOGRÁFICA ACTUALIZADO - LEVANTAMIENTO , GENERACIÓN Y ACTUALIZACIÓN DE LA RED GEODÉSICA Y LA CARTOGRAFÍA BÁSICA A NIVEL   NACIONAL"/>
    <s v="Nación"/>
    <x v="0"/>
    <s v="CSF"/>
    <n v="130000000"/>
    <n v="-130000000"/>
    <n v="0"/>
    <n v="0"/>
    <s v="Prestación de servicios como piloto al mando de la aeronave hk 1771-g y la gestión de seguimiento, control y continuidad de los procesos y procedimientos de operaciones aéreas de los equipos tripulados y no tripulados del igac"/>
    <s v="33121"/>
    <s v="-0"/>
    <s v="-0"/>
    <s v="-0"/>
    <s v="-0"/>
    <s v="-0"/>
    <x v="0"/>
    <x v="3"/>
  </r>
  <r>
    <s v="30821"/>
    <s v="2021-02-03 00:00:00"/>
    <s v="2021-02-03 15:09:00"/>
    <s v="Gasto"/>
    <s v="Con Compromiso"/>
    <s v="0300"/>
    <x v="0"/>
    <x v="12"/>
    <s v="ADQUISICIÓN DE BIENES Y SERVICIOS - SERVICIO DE INFORMACIÓN CARTOGRÁFICA ACTUALIZADO - LEVANTAMIENTO , GENERACIÓN Y ACTUALIZACIÓN DE LA RED GEODÉSICA Y LA CARTOGRAFÍA BÁSICA A NIVEL   NACIONAL"/>
    <s v="Propios"/>
    <x v="1"/>
    <s v="CSF"/>
    <n v="53146280"/>
    <n v="-1723232"/>
    <n v="51423048"/>
    <n v="0"/>
    <s v="Prestación de servicios para realizar el seguimiento y control de calidad de los proyectos de producción cartográfica, de acuerdo con las priorizaciones"/>
    <s v="33021"/>
    <s v="45921"/>
    <s v="137221"/>
    <s v="247021, 285621, 364921, 440721, 478421, 574121"/>
    <s v="67118921, 85589521, 120570421, 148301621, 171799321, 214733821"/>
    <s v="-0"/>
    <x v="0"/>
    <x v="3"/>
  </r>
  <r>
    <s v="30921"/>
    <s v="2021-02-03 00:00:00"/>
    <s v="2021-02-03 15:10:00"/>
    <s v="Gasto"/>
    <s v="Con Compromiso"/>
    <s v="0300"/>
    <x v="0"/>
    <x v="12"/>
    <s v="ADQUISICIÓN DE BIENES Y SERVICIOS - SERVICIO DE INFORMACIÓN CARTOGRÁFICA ACTUALIZADO - LEVANTAMIENTO , GENERACIÓN Y ACTUALIZACIÓN DE LA RED GEODÉSICA Y LA CARTOGRAFÍA BÁSICA A NIVEL   NACIONAL"/>
    <s v="Nación"/>
    <x v="0"/>
    <s v="CSF"/>
    <n v="55000000"/>
    <n v="-2738872"/>
    <n v="52261128"/>
    <n v="0"/>
    <s v="Prestación de servicios como técnico tla para realizar el control y seguimiento de los procesos de mantenimiento aeronáutico y suministro de combustible del avión twin turbocommander 690a con matricula hk1771g, propiedad del_x000a_igac."/>
    <s v="32921"/>
    <s v="66521"/>
    <s v="215321"/>
    <s v="325521, 342121, 413221, 504221, 560221"/>
    <s v="98023521, 112528421, 143019521, 179479721, 211378221"/>
    <s v="-0"/>
    <x v="0"/>
    <x v="3"/>
  </r>
  <r>
    <s v="31021"/>
    <s v="2021-02-03 00:00:00"/>
    <s v="2021-02-03 15:12: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31417067"/>
    <n v="-2489564"/>
    <n v="28927503"/>
    <n v="0"/>
    <s v="Prestación de servicios para el copiado, control y organización de información resultante de los procesos de la subdirección"/>
    <s v="32821"/>
    <s v="61921"/>
    <s v="154721"/>
    <s v="266421, 300521, 367021, 423921, 485621, 598521"/>
    <s v="71802321, 89653021, 120607721, 145113121, 174776021, 228500121"/>
    <s v="-0"/>
    <x v="0"/>
    <x v="3"/>
  </r>
  <r>
    <s v="31121"/>
    <s v="2021-02-03 00:00:00"/>
    <s v="2021-02-03 15:13:00"/>
    <s v="Gasto"/>
    <s v="Con Compromiso"/>
    <s v="0300"/>
    <x v="0"/>
    <x v="17"/>
    <s v="ADQUISICIÓN DE BIENES Y SERVICIOS - SERVICIO DE INFORMACIÓN GEOGRÁFICA, GEODÉSICA Y CARTOGRÁFICA - LEVANTAMIENTO , GENERACIÓN Y ACTUALIZACIÓN DE LA RED GEODÉSICA Y LA CARTOGRAFÍA BÁSICA A NIVEL   NACIONAL"/>
    <s v="Propios"/>
    <x v="1"/>
    <s v="CSF"/>
    <n v="38876310"/>
    <n v="-1260538"/>
    <n v="37615772"/>
    <n v="0"/>
    <s v="Prestación de servicios para la preparación y trámite de información requerida para el desarrollo de los proyectos"/>
    <s v="32721"/>
    <s v="35721"/>
    <s v="81421"/>
    <s v="159621, 236721, 297021, 353821, 410921, 485321, 598421"/>
    <s v="40719521, 62875121, 88166121, 116006121, 141880621, 174770921, 226459421"/>
    <s v="-0"/>
    <x v="0"/>
    <x v="3"/>
  </r>
  <r>
    <s v="31221"/>
    <s v="2021-02-04 00:00:00"/>
    <s v="2021-02-04 07:2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8314800"/>
    <n v="-43487"/>
    <n v="48271313"/>
    <n v="0"/>
    <s v="Prestación de servicios para apoyar el análisis, evaluación y atención de requerimientos cartográficos relacionados con resguardos y territorios colectivos."/>
    <s v="33921"/>
    <s v="46321"/>
    <s v="142921"/>
    <s v="255021, 302921, 355521, 425221, 507321, 559721"/>
    <s v="69486521, 90644321, 117229721, 145810521, 181448421, 211354321"/>
    <s v="-0"/>
    <x v="0"/>
    <x v="3"/>
  </r>
  <r>
    <s v="31321"/>
    <s v="2021-02-04 00:00:00"/>
    <s v="2021-02-04 07:30: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Propios"/>
    <x v="1"/>
    <s v="CSF"/>
    <n v="116798220"/>
    <n v="-506121"/>
    <n v="116292099"/>
    <n v="0"/>
    <s v="Prestación de servicios para analizar, elaborar y consolidar la caracterización territorial para los municipios priorizados, desde cada uno de los procesos asignados y de conformidad con la metodología establecida."/>
    <s v="34021"/>
    <s v="59221, 59321, 69421"/>
    <s v="138321, 146421, 182221"/>
    <s v="249521, 262821, 291421, 291621, 294721, 340821, 340921, 341421, 430221, 430421, 430621, 490021, 490421, 500921, 559921, 564721, 566921"/>
    <s v="67414421, 70940421, 87079321, 87167321, 87715921, 112412721, 112500621, 112506221, 146565421, 146586621, 146591421, 176273321, 176294321, 178821921, 211375821, 212828821, 212957321"/>
    <s v="-0"/>
    <x v="0"/>
    <x v="3"/>
  </r>
  <r>
    <s v="31421"/>
    <s v="2021-02-04 00:00:00"/>
    <s v="2021-02-04 07:31: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5342100"/>
    <n v="-31811"/>
    <n v="35310289"/>
    <n v="0"/>
    <s v="Prestación de servicios profesionales para realizar el control de calidad de los diagnósticos de los límites de las entidades territoriales y demás proyectos asociados"/>
    <s v="34121"/>
    <s v="48221"/>
    <s v="121321"/>
    <s v="196221, 284421, 341921, 406021, 480921, 551921"/>
    <s v="61377621, 85064721, 112527121, 140324221, 173245821, 209487421"/>
    <s v="-0"/>
    <x v="0"/>
    <x v="3"/>
  </r>
  <r>
    <s v="31521"/>
    <s v="2021-02-04 00:00:00"/>
    <s v="2021-02-04 07:32: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337200"/>
    <n v="-1485508"/>
    <n v="28851692"/>
    <n v="0"/>
    <s v="Prestación de servicios para realizar estudios y análisis de información geológica como apoyo a los procesos de la Subdirección."/>
    <s v="34221"/>
    <s v="65721"/>
    <s v="205821"/>
    <s v="316921, 368221, 427221, 497721, 588921"/>
    <s v="95466021, 121253921, 145912121, 177655721, 220892221"/>
    <s v="-0"/>
    <x v="0"/>
    <x v="3"/>
  </r>
  <r>
    <s v="31621"/>
    <s v="2021-02-04 00:00:00"/>
    <s v="2021-02-04 07:33: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1409746"/>
    <n v="3993777"/>
    <n v="55403523"/>
    <n v="4216551"/>
    <s v="Prestación de servicios profesionales para preparar, organizar diagnosticar y levantar información en campo georreferenciada y amojonamiento en aspectos relacionados con los procesos de delimitación de fronteras y límites de_x000a_entidades territoriales e"/>
    <s v="34321"/>
    <s v="53521, 56121"/>
    <s v="130621, 154521"/>
    <s v="242621, 266221, 312121, 318821, 363621, 363721, 413721, 415621, 489321, 496021, 549521, 551221"/>
    <s v="65514321, 71743421, 92828821, 95621421, 120508621, 120513721, 143041621, 143117721, 176163521, 177147821, 209095621, 209418721"/>
    <s v="-0"/>
    <x v="0"/>
    <x v="3"/>
  </r>
  <r>
    <s v="31721"/>
    <s v="2021-02-04 00:00:00"/>
    <s v="2021-02-04 07:34:00"/>
    <s v="Gasto"/>
    <s v="Generado"/>
    <s v="0300"/>
    <x v="0"/>
    <x v="12"/>
    <s v="ADQUISICIÓN DE BIENES Y SERVICIOS - SERVICIO DE INFORMACIÓN CARTOGRÁFICA ACTUALIZADO - LEVANTAMIENTO , GENERACIÓN Y ACTUALIZACIÓN DE LA RED GEODÉSICA Y LA CARTOGRAFÍA BÁSICA A NIVEL   NACIONAL"/>
    <s v="Propios"/>
    <x v="1"/>
    <s v="CSF"/>
    <n v="280000000"/>
    <n v="-280000000"/>
    <n v="0"/>
    <n v="0"/>
    <s v="Suministro de combustible tipo jet a1 para el avión twin turbocommander 690a con matricula hk1771g, propiedad del igac"/>
    <s v="34421"/>
    <s v="-0"/>
    <s v="-0"/>
    <s v="-0"/>
    <s v="-0"/>
    <s v="-0"/>
    <x v="0"/>
    <x v="3"/>
  </r>
  <r>
    <s v="31821"/>
    <s v="2021-02-04 00:00:00"/>
    <s v="2021-02-04 07:35:00"/>
    <s v="Gasto"/>
    <s v="Con Compromiso"/>
    <s v="0300"/>
    <x v="0"/>
    <x v="12"/>
    <s v="ADQUISICIÓN DE BIENES Y SERVICIOS - SERVICIO DE INFORMACIÓN CARTOGRÁFICA ACTUALIZADO - LEVANTAMIENTO , GENERACIÓN Y ACTUALIZACIÓN DE LA RED GEODÉSICA Y LA CARTOGRAFÍA BÁSICA A NIVEL   NACIONAL"/>
    <s v="Nación"/>
    <x v="0"/>
    <s v="CSF"/>
    <n v="45000000"/>
    <n v="-40508933"/>
    <n v="4491067"/>
    <n v="0"/>
    <s v="Servicio de mantenimiento preventivo y correctivo, incluidos los repuestos del dron ebee plus Rta/ppk"/>
    <s v="34521"/>
    <s v="69021"/>
    <s v="359021"/>
    <s v="460021, 521021"/>
    <s v="157664921, 185147521"/>
    <s v="-0"/>
    <x v="0"/>
    <x v="3"/>
  </r>
  <r>
    <s v="31921"/>
    <s v="2021-02-04 00:00:00"/>
    <s v="2021-02-04 13:17:00"/>
    <s v="Gasto"/>
    <s v="Con Compromiso"/>
    <s v="0500"/>
    <x v="0"/>
    <x v="1"/>
    <s v="ADQUISICIÓN DE BIENES Y SERVICIOS - SERVICIO DE INFORMACIÓN CATASTRAL - ACTUALIZACIÓN  Y GESTIÓN CATASTRAL  NACIONAL"/>
    <s v="Propios"/>
    <x v="1"/>
    <s v="CSF"/>
    <n v="86828186"/>
    <n v="-22650831"/>
    <n v="64177355"/>
    <n v="0"/>
    <s v="Prestación de servicios profesionales para realizar los análisis estadísticos requeridos en el marco de los procesos de formación y actualización catastral a cargo de Instituto"/>
    <s v="35821"/>
    <s v="64521"/>
    <s v="211821"/>
    <s v="321221, 356621, 431221, 520721"/>
    <s v="96781121, 118651621, 146641721, 185137921"/>
    <s v="-0"/>
    <x v="0"/>
    <x v="1"/>
  </r>
  <r>
    <s v="32021"/>
    <s v="2021-02-04 00:00:00"/>
    <s v="2021-02-04 13:19:00"/>
    <s v="Gasto"/>
    <s v="Generado"/>
    <s v="0500"/>
    <x v="0"/>
    <x v="1"/>
    <s v="ADQUISICIÓN DE BIENES Y SERVICIOS - SERVICIO DE INFORMACIÓN CATASTRAL - ACTUALIZACIÓN  Y GESTIÓN CATASTRAL  NACIONAL"/>
    <s v="Propios"/>
    <x v="1"/>
    <s v="CSF"/>
    <n v="86828186"/>
    <n v="-86828186"/>
    <n v="0"/>
    <n v="0"/>
    <s v="Prestación de servicios profesionales para apoyar los análisis económicos y financieros en el desarrollo de metodologías masivas de valoración de predios, en la implementación del catastro multipropósito"/>
    <s v="35721"/>
    <s v="-0"/>
    <s v="-0"/>
    <s v="-0"/>
    <s v="-0"/>
    <s v="-0"/>
    <x v="0"/>
    <x v="1"/>
  </r>
  <r>
    <s v="32121"/>
    <s v="2021-02-04 00:00:00"/>
    <s v="2021-02-04 13:21:00"/>
    <s v="Gasto"/>
    <s v="Con Compromiso"/>
    <s v="0500"/>
    <x v="0"/>
    <x v="1"/>
    <s v="ADQUISICIÓN DE BIENES Y SERVICIOS - SERVICIO DE INFORMACIÓN CATASTRAL - ACTUALIZACIÓN  Y GESTIÓN CATASTRAL  NACIONAL"/>
    <s v="Propios"/>
    <x v="1"/>
    <s v="CSF"/>
    <n v="331073098"/>
    <n v="-207280549"/>
    <n v="123792549"/>
    <n v="0"/>
    <s v="Prestar servicios profesionales para incorporar de forma puntual en la base catastral, los cambios en la información jurídica de los predios, en el marco de los procesos de fomación y actualización catastral a cargo del Instituto"/>
    <s v="35621"/>
    <s v="79921, 80921, 81021"/>
    <s v="277321, 277521, 282521"/>
    <s v="381621, 381821, 386421, 409421, 421221, 444021, 485221, 497621, 512721, 564021, 566221, 604021"/>
    <s v="126811921, 126816121, 127242821, 141660121, 144464521, 149808721, 174770121, 177654321, 182328821, 212792721, 212947221, 225420521"/>
    <s v="-0"/>
    <x v="0"/>
    <x v="1"/>
  </r>
  <r>
    <s v="32221"/>
    <s v="2021-02-04 00:00:00"/>
    <s v="2021-02-04 13:22:00"/>
    <s v="Gasto"/>
    <s v="Con Compromiso"/>
    <s v="0500"/>
    <x v="0"/>
    <x v="1"/>
    <s v="ADQUISICIÓN DE BIENES Y SERVICIOS - SERVICIO DE INFORMACIÓN CATASTRAL - ACTUALIZACIÓN  Y GESTIÓN CATASTRAL  NACIONAL"/>
    <s v="Propios"/>
    <x v="1"/>
    <s v="CSF"/>
    <n v="230579163"/>
    <n v="-46115832"/>
    <n v="184463331"/>
    <n v="0"/>
    <s v="Prestar servicios profesionales para realizar los cruces de información de la base catastral en lo que respecta al componente jurídico, con otras fuentes de información, a fin de identificar los cambios respectivos en el marco de los_x000a_procesos de foma"/>
    <s v="35521"/>
    <s v="66121, 81221, 81321"/>
    <s v="217121, 281121, 283221"/>
    <s v="325921, 371821, 387121, 387221, 409621, 409921, 411121, 484221, 484921, 522321, 565721, 591421, 604821"/>
    <s v="98372621, 121471321, 127261121, 127266721, 141668421, 141686121, 142041221, 174754321, 174767821, 185310921, 212935421, 226138021, 228499421"/>
    <s v="-0"/>
    <x v="0"/>
    <x v="1"/>
  </r>
  <r>
    <s v="32321"/>
    <s v="2021-02-04 00:00:00"/>
    <s v="2021-02-04 13:23:00"/>
    <s v="Gasto"/>
    <s v="Con Compromiso"/>
    <s v="0500"/>
    <x v="0"/>
    <x v="1"/>
    <s v="ADQUISICIÓN DE BIENES Y SERVICIOS - SERVICIO DE INFORMACIÓN CATASTRAL - ACTUALIZACIÓN  Y GESTIÓN CATASTRAL  NACIONAL"/>
    <s v="Propios"/>
    <x v="1"/>
    <s v="CSF"/>
    <n v="230579163"/>
    <n v="-70176267"/>
    <n v="160402896"/>
    <n v="0"/>
    <s v="Prestar servicios profesionales para realizar los cruces de información de las diferentes fuentes con la base catastral y sus respectivos análisis, como insumo para la optimización de los procesos de formación y actualización_x000a_catastral a cargo del In"/>
    <s v="35421"/>
    <s v="76021, 76121, 81421"/>
    <s v="273121, 274421, 279021"/>
    <s v="374121, 377621, 382821, 431321, 437321, 438721, 509221, 512121, 526221, 548621, 549121"/>
    <s v="122724421, 123471421, 126827921, 146662021, 147576221, 147827321, 181722121, 182133121, 187309421, 208531521, 208571621"/>
    <s v="-0"/>
    <x v="0"/>
    <x v="1"/>
  </r>
  <r>
    <s v="32421"/>
    <s v="2021-02-04 00:00:00"/>
    <s v="2021-02-04 13:24:00"/>
    <s v="Gasto"/>
    <s v="Con Compromiso"/>
    <s v="0500"/>
    <x v="0"/>
    <x v="1"/>
    <s v="ADQUISICIÓN DE BIENES Y SERVICIOS - SERVICIO DE INFORMACIÓN CATASTRAL - ACTUALIZACIÓN  Y GESTIÓN CATASTRAL  NACIONAL"/>
    <s v="Propios"/>
    <x v="1"/>
    <s v="CSF"/>
    <n v="113450766"/>
    <n v="-3831666"/>
    <n v="109619100"/>
    <n v="0"/>
    <s v="Prestar servicios profesionales para coordinar y gestionar la consecución de fuentes de información, así como el diseño y análisis de los cruces de ésta con la base catastral, a fin de servir de insumo para la optimización de los_x000a_procesos de formació"/>
    <s v="35321"/>
    <s v="49921"/>
    <s v="155321"/>
    <s v="266021, 325421, 381921, 385021, 418221, 510321, 510521, 562921"/>
    <s v="71700521, 98372321, 127040621, 144333421, 181744721, 212121221"/>
    <s v="-0"/>
    <x v="0"/>
    <x v="1"/>
  </r>
  <r>
    <s v="32521"/>
    <s v="2021-02-04 00:00:00"/>
    <s v="2021-02-04 13:25:00"/>
    <s v="Gasto"/>
    <s v="Generado"/>
    <s v="0500"/>
    <x v="0"/>
    <x v="1"/>
    <s v="ADQUISICIÓN DE BIENES Y SERVICIOS - SERVICIO DE INFORMACIÓN CATASTRAL - ACTUALIZACIÓN  Y GESTIÓN CATASTRAL  NACIONAL"/>
    <s v="Propios"/>
    <x v="1"/>
    <s v="CSF"/>
    <n v="140068850"/>
    <n v="-140068850"/>
    <n v="0"/>
    <n v="0"/>
    <s v="Prestación de servicios profesionales para liderar, articular y hacer seguimiento a la planeación y ejecucuión de las actividades necesarias para adelantar los procesos de fomación y actualización catastral a cargo del Instituto"/>
    <s v="35221"/>
    <s v="-0"/>
    <s v="-0"/>
    <s v="-0"/>
    <s v="-0"/>
    <s v="-0"/>
    <x v="0"/>
    <x v="1"/>
  </r>
  <r>
    <s v="32621"/>
    <s v="2021-02-04 00:00:00"/>
    <s v="2021-02-04 13:26:00"/>
    <s v="Gasto"/>
    <s v="Con Compromiso"/>
    <s v="0500"/>
    <x v="0"/>
    <x v="1"/>
    <s v="ADQUISICIÓN DE BIENES Y SERVICIOS - SERVICIO DE INFORMACIÓN CATASTRAL - ACTUALIZACIÓN  Y GESTIÓN CATASTRAL  NACIONAL"/>
    <s v="Propios"/>
    <x v="1"/>
    <s v="CSF"/>
    <n v="106873910"/>
    <n v="-1644214"/>
    <n v="105229696"/>
    <n v="0"/>
    <s v="Prestación de servicios profesionales para realizar la elaboración y revisión de los documentos requeridos en el aspecto juridico, para el desarrollo de las competencias del Instituto Geográfico Agustin Codazzi-IGAC"/>
    <s v="35021"/>
    <s v="30621"/>
    <s v="82721"/>
    <s v="160421, 191621, 284121, 343721, 416521, 508921, 592521"/>
    <s v="40911621, 60859321, 85059221, 114360421, 143126621, 181714821, 226259121"/>
    <s v="-0"/>
    <x v="0"/>
    <x v="1"/>
  </r>
  <r>
    <s v="32721"/>
    <s v="2021-02-04 00:00:00"/>
    <s v="2021-02-04 15:40:00"/>
    <s v="Gasto"/>
    <s v="Con Compromiso"/>
    <s v="0160"/>
    <x v="0"/>
    <x v="3"/>
    <s v="ADQUISICIÓN DE BIENES Y SERVICIOS - SERVICIOS DE INFORMACIÓN IMPLEMENTADOS - FORTALECIMIENTO DE LOS PROCESOS DE DIFUSIÓN Y ACCESO A LA INFORMACIÓN GEOGRÁFICA A NIVEL   NACIONAL"/>
    <s v="Propios"/>
    <x v="1"/>
    <s v="CSF"/>
    <n v="63335723"/>
    <n v="0"/>
    <n v="63335723"/>
    <n v="1919264"/>
    <s v="Prestación de servicios profesionales para generar informes de ventas y garantizar la calidad y entrega oportuna de los productos y servicios ofertados por el Instituto."/>
    <s v="34721"/>
    <s v="35021"/>
    <s v="88421"/>
    <s v="166721, 191821, 281421, 353321, 447121, 513121, 588221"/>
    <s v="44204621, 60885921, 83440721, 115997621, 150017921, 182399821, 220744421"/>
    <s v="-0"/>
    <x v="0"/>
    <x v="2"/>
  </r>
  <r>
    <s v="32821"/>
    <s v="2021-02-04 00:00:00"/>
    <s v="2021-02-04 15:41:00"/>
    <s v="Gasto"/>
    <s v="Generado"/>
    <s v="0160"/>
    <x v="0"/>
    <x v="3"/>
    <s v="ADQUISICIÓN DE BIENES Y SERVICIOS - SERVICIOS DE INFORMACIÓN IMPLEMENTADOS - FORTALECIMIENTO DE LOS PROCESOS DE DIFUSIÓN Y ACCESO A LA INFORMACIÓN GEOGRÁFICA A NIVEL   NACIONAL"/>
    <s v="Propios"/>
    <x v="1"/>
    <s v="CSF"/>
    <n v="46898742"/>
    <n v="-46898742"/>
    <n v="0"/>
    <n v="0"/>
    <s v="Prestación de servicios profesionales para difundir, promocionar y comercializar los productos y servicios del IGAC a nivel Nacional"/>
    <s v="34821"/>
    <s v="-0"/>
    <s v="-0"/>
    <s v="-0"/>
    <s v="-0"/>
    <s v="-0"/>
    <x v="0"/>
    <x v="2"/>
  </r>
  <r>
    <s v="32921"/>
    <s v="2021-02-04 00:00:00"/>
    <s v="2021-02-04 18:38:00"/>
    <s v="Gasto"/>
    <s v="Con Compromiso"/>
    <s v="0200"/>
    <x v="0"/>
    <x v="6"/>
    <s v="ADQUISICIÓN DE BIENES Y SERVICIOS - DOCUMENTOS DE PLANEACIÓN - FORTALECIMIENTO DE LA GESTIÓN INSTITUCIONAL DEL IGAC A NIVEL   NACIONAL"/>
    <s v="Nación"/>
    <x v="0"/>
    <s v="CSF"/>
    <n v="60402216"/>
    <n v="0"/>
    <n v="60402216"/>
    <n v="0"/>
    <s v="Prestación de servicios profesionales para realizar el seguimiento y fortalecimiento del sistema de medición de la entidad acorde con el Plan Estratégico Institucional y los requerimientos del orden nacional y sectorial."/>
    <s v="32121"/>
    <s v="83521"/>
    <s v="275621"/>
    <s v="379821, 448121, 510921, 580921"/>
    <s v="124508521, 150296321, 181748321, 218331821"/>
    <s v="-0"/>
    <x v="0"/>
    <x v="0"/>
  </r>
  <r>
    <s v="33021"/>
    <s v="2021-02-05 00:00:00"/>
    <s v="2021-02-05 08:03:00"/>
    <s v="Gasto"/>
    <s v="Con Compromiso"/>
    <s v="0200"/>
    <x v="0"/>
    <x v="6"/>
    <s v="ADQUISICIÓN DE BIENES Y SERVICIOS - DOCUMENTOS DE PLANEACIÓN - FORTALECIMIENTO DE LA GESTIÓN INSTITUCIONAL DEL IGAC A NIVEL   NACIONAL"/>
    <s v="Propios"/>
    <x v="1"/>
    <s v="CSF"/>
    <n v="73517991"/>
    <n v="-2227818"/>
    <n v="71290173"/>
    <n v="0"/>
    <s v="Prestación de servicios profesionales para la gestión y atención de las actividades relacionadas con la programación, control y seguimiento, presupuestal de los rubros de funcionamiento de la Entidad"/>
    <s v="36021"/>
    <s v="31921"/>
    <s v="90521"/>
    <s v="168521, 255621, 316221, 385821, 434021, 498921, 567421"/>
    <s v="41443421, 69661821, 95422421, 127065821, 146749921, 177781621, 212975121"/>
    <s v="-0"/>
    <x v="0"/>
    <x v="0"/>
  </r>
  <r>
    <s v="33121"/>
    <s v="2021-02-05 00:00:00"/>
    <s v="2021-02-05 08:04:00"/>
    <s v="Gasto"/>
    <s v="Con Compromiso"/>
    <s v="0200"/>
    <x v="0"/>
    <x v="19"/>
    <s v="ADQUISICIÓN DE BIENES Y SERVICIOS - SEDES MANTENIDAS - FORTALECIMIENTO DE LA INFRAESTRUCTURA FÍSICA DEL IGAC A NIVEL  NACIONAL"/>
    <s v="Nación"/>
    <x v="0"/>
    <s v="CSF"/>
    <n v="80634026"/>
    <n v="-2687801"/>
    <n v="77946225"/>
    <n v="0"/>
    <s v="Prestación de servicios profesionales para formular, estructurar, evaluar y realizar el seguimiento a los planes, programas y proyectos de infraestructura física y garantizar los objetivos planteados a nivel nacional."/>
    <s v="37121"/>
    <s v="31821"/>
    <s v="92821"/>
    <s v="171221, 254521, 323221, 386721, 455121, 516521, 585721"/>
    <s v="43032621, 69443721, 97507921, 127248121, 157390121, 184118421, 219748521"/>
    <s v="-0"/>
    <x v="0"/>
    <x v="0"/>
  </r>
  <r>
    <s v="33221"/>
    <s v="2021-02-05 00:00:00"/>
    <s v="2021-02-05 08:06:00"/>
    <s v="Gasto"/>
    <s v="Con Compromiso"/>
    <s v="0200"/>
    <x v="0"/>
    <x v="6"/>
    <s v="ADQUISICIÓN DE BIENES Y SERVICIOS - DOCUMENTOS DE PLANEACIÓN - FORTALECIMIENTO DE LA GESTIÓN INSTITUCIONAL DEL IGAC A NIVEL   NACIONAL"/>
    <s v="Propios"/>
    <x v="1"/>
    <s v="CSF"/>
    <n v="83053047"/>
    <n v="-4530166"/>
    <n v="78522881"/>
    <n v="0"/>
    <s v="Prestación de servicios profesionales para la gestión y atención de los asuntos jurídicos y contractuales que sean competencia de la Secretaria General del Instituto Geográfico Agustín Codazzi"/>
    <s v="35921"/>
    <s v="40821"/>
    <s v="131821"/>
    <s v="244421, 244521, 313521, 374921, 454521, 500521, 567521"/>
    <s v="65828321, 65833221, 93181421, 122812921, 153438221, 178786521, 212980321"/>
    <s v="-0"/>
    <x v="0"/>
    <x v="0"/>
  </r>
  <r>
    <s v="33421"/>
    <s v="2021-02-05 00:00:00"/>
    <s v="2021-02-05 15:27:00"/>
    <s v="Gasto"/>
    <s v="Con Compromiso"/>
    <s v="0300"/>
    <x v="0"/>
    <x v="4"/>
    <s v="ADQUISICIÓN DE BIENES Y SERVICIOS - SERVICIOS DE INFORMACIÓN GEODÉSICA ACTUALIZADO - LEVANTAMIENTO , GENERACIÓN Y ACTUALIZACIÓN DE LA RED GEODÉSICA Y LA CARTOGRAFÍA BÁSICA A NIVEL   NACIONAL"/>
    <s v="Nación"/>
    <x v="0"/>
    <s v="CSF"/>
    <n v="2372563"/>
    <n v="0"/>
    <n v="2372563"/>
    <n v="0"/>
    <s v="Realizar el levantamiento de fotocontrol y puntos de verificación para la elaboración y validación de productos cartográficos rurales en el departamento de Meta"/>
    <s v="38021"/>
    <s v="28421"/>
    <s v="57021"/>
    <s v="95721"/>
    <s v="19193621"/>
    <s v="-0"/>
    <x v="0"/>
    <x v="3"/>
  </r>
  <r>
    <s v="33521"/>
    <s v="2021-02-05 00:00:00"/>
    <s v="2021-02-05 15:28:00"/>
    <s v="Gasto"/>
    <s v="Con Compromiso"/>
    <s v="0300"/>
    <x v="0"/>
    <x v="12"/>
    <s v="ADQUISICIÓN DE BIENES Y SERVICIOS - SERVICIO DE INFORMACIÓN CARTOGRÁFICA ACTUALIZADO - LEVANTAMIENTO , GENERACIÓN Y ACTUALIZACIÓN DE LA RED GEODÉSICA Y LA CARTOGRAFÍA BÁSICA A NIVEL   NACIONAL"/>
    <s v="Propios"/>
    <x v="1"/>
    <s v="CSF"/>
    <n v="7933790"/>
    <n v="29005"/>
    <n v="7962795"/>
    <n v="0"/>
    <s v="Apoyar la movilidad para realizar el levantamiento de fotocontrol y puntos de verificación para la elaboración y validación de productos cartográficos rurales en el departamento de Meta"/>
    <s v="37921"/>
    <s v="27721, 27821, 36921, 37021"/>
    <s v="56421, 56521, 69121, 69221"/>
    <s v="95321, 95421, 107221, 107321"/>
    <s v="19000521, 19002421, 27957421, 27958021"/>
    <s v="2721, 2821, 2921, 3021"/>
    <x v="0"/>
    <x v="3"/>
  </r>
  <r>
    <s v="33621"/>
    <s v="2021-02-05 00:00:00"/>
    <s v="2021-02-05 15:31:00"/>
    <s v="Gasto"/>
    <s v="Con Compromiso"/>
    <s v="0300"/>
    <x v="0"/>
    <x v="12"/>
    <s v="ADQUISICIÓN DE BIENES Y SERVICIOS - SERVICIO DE INFORMACIÓN CARTOGRÁFICA ACTUALIZADO - LEVANTAMIENTO , GENERACIÓN Y ACTUALIZACIÓN DE LA RED GEODÉSICA Y LA CARTOGRAFÍA BÁSICA A NIVEL   NACIONAL"/>
    <s v="Propios"/>
    <x v="1"/>
    <s v="CSF"/>
    <n v="4996895"/>
    <n v="-78055"/>
    <n v="4918840"/>
    <n v="0"/>
    <s v="Realizar el levantamiento de fotocontrol y puntos de verificación para la elaboración y validación de productos cartográficos rurales en el departamento de Meta"/>
    <s v="37821"/>
    <s v="27621"/>
    <s v="56121"/>
    <s v="95021"/>
    <s v="18994221"/>
    <s v="3121"/>
    <x v="0"/>
    <x v="3"/>
  </r>
  <r>
    <s v="33721"/>
    <s v="2021-02-05 00:00:00"/>
    <s v="2021-02-05 15:33: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Realizar el levantamiento de fotocontrol y puntos de verificación para la elaboración y validación de productos cartográficos rurales en el departamento de Sucre, Córdoba y Bolívar"/>
    <s v="37721"/>
    <s v="28521"/>
    <s v="57121"/>
    <s v="95821"/>
    <s v="19013421"/>
    <s v="-0"/>
    <x v="0"/>
    <x v="3"/>
  </r>
  <r>
    <s v="33821"/>
    <s v="2021-02-05 00:00:00"/>
    <s v="2021-02-05 15:34:00"/>
    <s v="Gasto"/>
    <s v="Con Compromiso"/>
    <s v="0300"/>
    <x v="0"/>
    <x v="12"/>
    <s v="ADQUISICIÓN DE BIENES Y SERVICIOS - SERVICIO DE INFORMACIÓN CARTOGRÁFICA ACTUALIZADO - LEVANTAMIENTO , GENERACIÓN Y ACTUALIZACIÓN DE LA RED GEODÉSICA Y LA CARTOGRAFÍA BÁSICA A NIVEL   NACIONAL"/>
    <s v="Propios"/>
    <x v="1"/>
    <s v="CSF"/>
    <n v="13735246"/>
    <n v="-1663133"/>
    <n v="12072113"/>
    <n v="0"/>
    <s v="Apoyar la movilidad para realizar el levantamiento de fotocontrol y puntos de verificación para la elaboración y validación de productos cartográficos rurales en el departamento de Sucre, Córdoba y Bolívar"/>
    <s v="37621"/>
    <s v="27921, 28021"/>
    <s v="55921, 56021"/>
    <s v="94821, 94921"/>
    <s v="18992521, 18993521"/>
    <s v="3321, 4421"/>
    <x v="0"/>
    <x v="3"/>
  </r>
  <r>
    <s v="33921"/>
    <s v="2021-02-05 00:00:00"/>
    <s v="2021-02-05 15:35:00"/>
    <s v="Gasto"/>
    <s v="Con Compromiso"/>
    <s v="0300"/>
    <x v="0"/>
    <x v="12"/>
    <s v="ADQUISICIÓN DE BIENES Y SERVICIOS - SERVICIO DE INFORMACIÓN CARTOGRÁFICA ACTUALIZADO - LEVANTAMIENTO , GENERACIÓN Y ACTUALIZACIÓN DE LA RED GEODÉSICA Y LA CARTOGRAFÍA BÁSICA A NIVEL   NACIONAL"/>
    <s v="Propios"/>
    <x v="1"/>
    <s v="CSF"/>
    <n v="8077623"/>
    <n v="-3700000"/>
    <n v="4377623"/>
    <n v="0"/>
    <s v="Realizar el levantamiento de fotocontrol y puntos de verificación para la elaboración y validación de productos cartográficos rurales en el departamento de Sucre, Córdoba y Bolívar."/>
    <s v="37521"/>
    <s v="28121"/>
    <s v="56621"/>
    <s v="95521"/>
    <s v="19003421"/>
    <s v="-0"/>
    <x v="0"/>
    <x v="3"/>
  </r>
  <r>
    <s v="34021"/>
    <s v="2021-02-05 00:00:00"/>
    <s v="2021-02-05 15:37: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Realizar el levantamiento de fotocontrol y puntos de verificación para la elaboración y validación de productos cartográficos rurales en el departamento de Nariño, Caquetá y Cauca"/>
    <s v="37421"/>
    <s v="28621"/>
    <s v="57221"/>
    <s v="95921"/>
    <s v="19194921"/>
    <s v="-0"/>
    <x v="0"/>
    <x v="3"/>
  </r>
  <r>
    <s v="34121"/>
    <s v="2021-02-05 00:00:00"/>
    <s v="2021-02-05 15:38:00"/>
    <s v="Gasto"/>
    <s v="Con Compromiso"/>
    <s v="0300"/>
    <x v="0"/>
    <x v="12"/>
    <s v="ADQUISICIÓN DE BIENES Y SERVICIOS - SERVICIO DE INFORMACIÓN CARTOGRÁFICA ACTUALIZADO - LEVANTAMIENTO , GENERACIÓN Y ACTUALIZACIÓN DE LA RED GEODÉSICA Y LA CARTOGRAFÍA BÁSICA A NIVEL   NACIONAL"/>
    <s v="Propios"/>
    <x v="1"/>
    <s v="CSF"/>
    <n v="13515246"/>
    <n v="-1073712"/>
    <n v="12441534"/>
    <n v="0"/>
    <s v="Apoyar la movilidad para realizar el levantamiento de fotocontrol y puntos de verificación para la elaboración y validación de productos cartográficos rurales en el departamento de Nariño, Caquetá y Cauca."/>
    <s v="37321"/>
    <s v="28221, 28321"/>
    <s v="56221, 56321"/>
    <s v="95121, 95221"/>
    <s v="18995221, 18997321"/>
    <s v="3421, 3521"/>
    <x v="0"/>
    <x v="3"/>
  </r>
  <r>
    <s v="34221"/>
    <s v="2021-02-05 00:00:00"/>
    <s v="2021-02-05 15:39:00"/>
    <s v="Gasto"/>
    <s v="Con Compromiso"/>
    <s v="0300"/>
    <x v="0"/>
    <x v="12"/>
    <s v="ADQUISICIÓN DE BIENES Y SERVICIOS - SERVICIO DE INFORMACIÓN CARTOGRÁFICA ACTUALIZADO - LEVANTAMIENTO , GENERACIÓN Y ACTUALIZACIÓN DE LA RED GEODÉSICA Y LA CARTOGRAFÍA BÁSICA A NIVEL   NACIONAL"/>
    <s v="Propios"/>
    <x v="1"/>
    <s v="CSF"/>
    <n v="7400000"/>
    <n v="-470515.20000000001"/>
    <n v="6929484.7999999998"/>
    <n v="0"/>
    <s v="Realizar el levantamiento de fotocontrol y puntos de verificación para la elaboración y validación de productos cartográficos rurales en el departamento de Nariño, Caquetá, Cauca, Sucre, Córdoba y Bolívar."/>
    <s v="38121"/>
    <s v="27521"/>
    <s v="54521"/>
    <s v="93921"/>
    <s v="18604421"/>
    <s v="3621, 3721"/>
    <x v="0"/>
    <x v="3"/>
  </r>
  <r>
    <s v="34321"/>
    <s v="2021-02-05 00:00:00"/>
    <s v="2021-02-05 15:40:00"/>
    <s v="Gasto"/>
    <s v="Con Compromiso"/>
    <s v="0300"/>
    <x v="0"/>
    <x v="12"/>
    <s v="ADQUISICIÓN DE BIENES Y SERVICIOS - SERVICIO DE INFORMACIÓN CARTOGRÁFICA ACTUALIZADO - LEVANTAMIENTO , GENERACIÓN Y ACTUALIZACIÓN DE LA RED GEODÉSICA Y LA CARTOGRAFÍA BÁSICA A NIVEL   NACIONAL"/>
    <s v="Propios"/>
    <x v="1"/>
    <s v="CSF"/>
    <n v="8077623"/>
    <n v="-3700000"/>
    <n v="4377623"/>
    <n v="0"/>
    <s v="Realizar el levantamiento de fotocontrol y puntos de verificación para la elaboración y validación de productos cartográficos rurales en el departamento de Nariño, Caquetá y Cauca"/>
    <s v="37221"/>
    <s v="28721"/>
    <s v="56921"/>
    <s v="95621"/>
    <s v="18921321"/>
    <s v="-0"/>
    <x v="0"/>
    <x v="3"/>
  </r>
  <r>
    <s v="34421"/>
    <s v="2021-02-05 00:00:00"/>
    <s v="2021-02-05 17:12:00"/>
    <s v="Gasto"/>
    <s v="Con Compromiso"/>
    <s v="0500"/>
    <x v="0"/>
    <x v="1"/>
    <s v="ADQUISICIÓN DE BIENES Y SERVICIOS - SERVICIO DE INFORMACIÓN CATASTRAL - ACTUALIZACIÓN  Y GESTIÓN CATASTRAL  NACIONAL"/>
    <s v="Propios"/>
    <x v="1"/>
    <s v="CSF"/>
    <n v="58772631"/>
    <n v="0"/>
    <n v="58772631"/>
    <n v="5"/>
    <s v="Prestación de servicios de apoyo para ejecutar actividades de soporte técnico en la mesa de servicio del Sistema Nacional Catastro"/>
    <s v="25721"/>
    <s v="40921, 41021"/>
    <s v="109021, 113821"/>
    <s v="185421, 188521, 242221, 260821, 299821, 323921, 368021, 382921, 449221, 449521, 506021, 526321, 560621, 562721"/>
    <s v="56704021, 58636121, 65500321, 70522421, 89089021, 98370621, 121252621, 126828421, 150605421, 151862921, 180830521, 187309521, 211381421, 212069321"/>
    <s v="-0"/>
    <x v="0"/>
    <x v="1"/>
  </r>
  <r>
    <s v="34521"/>
    <s v="2021-02-05 00:00:00"/>
    <s v="2021-02-05 17:14:00"/>
    <s v="Gasto"/>
    <s v="Con Compromiso"/>
    <s v="0500"/>
    <x v="0"/>
    <x v="1"/>
    <s v="ADQUISICIÓN DE BIENES Y SERVICIOS - SERVICIO DE INFORMACIÓN CATASTRAL - ACTUALIZACIÓN  Y GESTIÓN CATASTRAL  NACIONAL"/>
    <s v="Propios"/>
    <x v="1"/>
    <s v="CSF"/>
    <n v="73517991"/>
    <n v="0"/>
    <n v="73517991"/>
    <n v="5569542"/>
    <s v="Prestación de servicios profesionales para orientar y ejecutar las tareas de análisis y diseño en la construcción de los sistemas de información para la operación del Sistema Nacional de Catastro"/>
    <s v="25221"/>
    <s v="48621"/>
    <s v="137021"/>
    <s v="248621, 303721, 369121, 458621, 525321, 592421"/>
    <s v="67338521, 90759821, 121290321, 157647421, 187308621, 226243021"/>
    <s v="-0"/>
    <x v="0"/>
    <x v="1"/>
  </r>
  <r>
    <s v="34621"/>
    <s v="2021-02-05 00:00:00"/>
    <s v="2021-02-05 17:15:00"/>
    <s v="Gasto"/>
    <s v="Con Compromiso"/>
    <s v="0500"/>
    <x v="0"/>
    <x v="1"/>
    <s v="ADQUISICIÓN DE BIENES Y SERVICIOS - SERVICIO DE INFORMACIÓN CATASTRAL - ACTUALIZACIÓN  Y GESTIÓN CATASTRAL  NACIONAL"/>
    <s v="Propios"/>
    <x v="1"/>
    <s v="CSF"/>
    <n v="95787741"/>
    <n v="0"/>
    <n v="95787741"/>
    <n v="6676120"/>
    <s v="Prestación de servicios profesionales para llevar a cabo las actividades de definición, control y seguimiento, encaminados a la construcción de nuevas funcionalidades para la operación del Sistema Nacional de Catastro."/>
    <s v="25121"/>
    <s v="49521"/>
    <s v="397321"/>
    <s v="496721, 496821"/>
    <s v="177588421, 177597721"/>
    <s v="-0"/>
    <x v="0"/>
    <x v="1"/>
  </r>
  <r>
    <s v="34721"/>
    <s v="2021-02-05 00:00:00"/>
    <s v="2021-02-05 17:17:00"/>
    <s v="Gasto"/>
    <s v="Generado"/>
    <s v="0500"/>
    <x v="0"/>
    <x v="1"/>
    <s v="ADQUISICIÓN DE BIENES Y SERVICIOS - SERVICIO DE INFORMACIÓN CATASTRAL - ACTUALIZACIÓN  Y GESTIÓN CATASTRAL  NACIONAL"/>
    <s v="Propios"/>
    <x v="1"/>
    <s v="CSF"/>
    <n v="121248517"/>
    <n v="-121248517"/>
    <n v="0"/>
    <n v="0"/>
    <s v="Prestación de servicios profesionales para orientar y realizar actividades de desarrollo, administración y monitoreo de los componentes de software del sistema de transición y sistemas relacionados para la operación del Sistema_x000a_Nacional de Catastro"/>
    <s v="25021"/>
    <s v="-0"/>
    <s v="-0"/>
    <s v="-0"/>
    <s v="-0"/>
    <s v="-0"/>
    <x v="0"/>
    <x v="1"/>
  </r>
  <r>
    <s v="34821"/>
    <s v="2021-02-05 00:00:00"/>
    <s v="2021-02-05 17:27:00"/>
    <s v="Gasto"/>
    <s v="Con Compromiso"/>
    <s v="0300"/>
    <x v="0"/>
    <x v="12"/>
    <s v="ADQUISICIÓN DE BIENES Y SERVICIOS - SERVICIO DE INFORMACIÓN CARTOGRÁFICA ACTUALIZADO - LEVANTAMIENTO , GENERACIÓN Y ACTUALIZACIÓN DE LA RED GEODÉSICA Y LA CARTOGRAFÍA BÁSICA A NIVEL   NACIONAL"/>
    <s v="Propios"/>
    <x v="1"/>
    <s v="CSF"/>
    <n v="450000000"/>
    <n v="0"/>
    <n v="450000000"/>
    <n v="0"/>
    <s v="Servicio de Transporte Especial de Pasajeros y de carga a Nivel Nacional del Instituto Geográfico Agustín Codazzi. (PROCESO TRANSVERSAL)"/>
    <s v="34921"/>
    <s v="93721, 94421"/>
    <s v="-0"/>
    <s v="-0"/>
    <s v="-0"/>
    <s v="-0"/>
    <x v="0"/>
    <x v="3"/>
  </r>
  <r>
    <s v="34821"/>
    <s v="2021-02-05 00:00:00"/>
    <s v="2021-02-05 17:27:00"/>
    <s v="Gasto"/>
    <s v="Con Compromiso"/>
    <s v="0500"/>
    <x v="0"/>
    <x v="1"/>
    <s v="ADQUISICIÓN DE BIENES Y SERVICIOS - SERVICIO DE INFORMACIÓN CATASTRAL - ACTUALIZACIÓN  Y GESTIÓN CATASTRAL  NACIONAL"/>
    <s v="Nación"/>
    <x v="0"/>
    <s v="CSF"/>
    <n v="252194838"/>
    <n v="0"/>
    <n v="252194838"/>
    <n v="0"/>
    <s v="Servicio de Transporte Especial de Pasajeros y de carga a Nivel Nacional del Instituto Geográfico Agustín Codazzi. (PROCESO TRANSVERSAL)"/>
    <s v="34921"/>
    <s v="93721, 94421"/>
    <s v="-0"/>
    <s v="-0"/>
    <s v="-0"/>
    <s v="-0"/>
    <x v="0"/>
    <x v="1"/>
  </r>
  <r>
    <s v="34821"/>
    <s v="2021-02-05 00:00:00"/>
    <s v="2021-02-05 17:2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5000000"/>
    <n v="0"/>
    <n v="15000000"/>
    <n v="0"/>
    <s v="Servicio de Transporte Especial de Pasajeros y de carga a Nivel Nacional del Instituto Geográfico Agustín Codazzi. (PROCESO TRANSVERSAL)"/>
    <s v="34921"/>
    <s v="93721, 94421"/>
    <s v="-0"/>
    <s v="-0"/>
    <s v="-0"/>
    <s v="-0"/>
    <x v="0"/>
    <x v="4"/>
  </r>
  <r>
    <s v="34821"/>
    <s v="2021-02-05 00:00:00"/>
    <s v="2021-02-05 17:27:00"/>
    <s v="Gasto"/>
    <s v="Con Compromiso"/>
    <s v="0160"/>
    <x v="0"/>
    <x v="3"/>
    <s v="ADQUISICIÓN DE BIENES Y SERVICIOS - SERVICIOS DE INFORMACIÓN IMPLEMENTADOS - FORTALECIMIENTO DE LOS PROCESOS DE DIFUSIÓN Y ACCESO A LA INFORMACIÓN GEOGRÁFICA A NIVEL   NACIONAL"/>
    <s v="Propios"/>
    <x v="1"/>
    <s v="CSF"/>
    <n v="1401307"/>
    <n v="0"/>
    <n v="1401307"/>
    <n v="0"/>
    <s v="Servicio de Transporte Especial de Pasajeros y de carga a Nivel Nacional del Instituto Geográfico Agustín Codazzi. (PROCESO TRANSVERSAL)"/>
    <s v="34921"/>
    <s v="93721, 94421"/>
    <s v="-0"/>
    <s v="-0"/>
    <s v="-0"/>
    <s v="-0"/>
    <x v="0"/>
    <x v="2"/>
  </r>
  <r>
    <s v="34821"/>
    <s v="2021-02-05 00:00:00"/>
    <s v="2021-02-05 17:27:00"/>
    <s v="Gasto"/>
    <s v="Con Compromiso"/>
    <s v="0500"/>
    <x v="0"/>
    <x v="1"/>
    <s v="ADQUISICIÓN DE BIENES Y SERVICIOS - SERVICIO DE INFORMACIÓN CATASTRAL - ACTUALIZACIÓN  Y GESTIÓN CATASTRAL  NACIONAL"/>
    <s v="Propios"/>
    <x v="1"/>
    <s v="CSF"/>
    <n v="552709101"/>
    <n v="0"/>
    <n v="552709101"/>
    <n v="0"/>
    <s v="Servicio de Transporte Especial de Pasajeros y de carga a Nivel Nacional del Instituto Geográfico Agustín Codazzi. (PROCESO TRANSVERSAL)"/>
    <s v="34921"/>
    <s v="93721, 94421"/>
    <s v="-0"/>
    <s v="-0"/>
    <s v="-0"/>
    <s v="-0"/>
    <x v="0"/>
    <x v="1"/>
  </r>
  <r>
    <s v="34921"/>
    <s v="2021-02-05 00:00:00"/>
    <s v="2021-02-05 17:48:00"/>
    <s v="Gasto"/>
    <s v="Con Compromiso"/>
    <s v="0300"/>
    <x v="0"/>
    <x v="12"/>
    <s v="ADQUISICIÓN DE BIENES Y SERVICIOS - SERVICIO DE INFORMACIÓN CARTOGRÁFICA ACTUALIZADO - LEVANTAMIENTO , GENERACIÓN Y ACTUALIZACIÓN DE LA RED GEODÉSICA Y LA CARTOGRAFÍA BÁSICA A NIVEL   NACIONAL"/>
    <s v="Nación"/>
    <x v="0"/>
    <s v="CSF"/>
    <n v="120913653"/>
    <n v="-1"/>
    <n v="120913652"/>
    <n v="0"/>
    <s v="Prestación de servicios profesionales para orientar y optimizar los procesos de producción cartográfica, asignados de conformidad con los lineamientos establecidos."/>
    <s v="37021"/>
    <s v="32621, 32721"/>
    <s v="109721, 114821"/>
    <s v="189221, 190121, 254021, 255221, 295421, 320021, 370221, 383121, 419621, 419721, 480121, 496921, 568321, 570721, 594021"/>
    <s v="59559221, 59651921, 69374821, 69511021, 87717421, 96381321, 121321021, 126833721, 144390821, 144412421, 173235621, 177593821, 213506121, 214502321, 222214421"/>
    <s v="-0"/>
    <x v="0"/>
    <x v="3"/>
  </r>
  <r>
    <s v="35021"/>
    <s v="2021-02-05 00:00:00"/>
    <s v="2021-02-05 17:49:00"/>
    <s v="Gasto"/>
    <s v="Con Compromiso"/>
    <s v="0300"/>
    <x v="0"/>
    <x v="12"/>
    <s v="ADQUISICIÓN DE BIENES Y SERVICIOS - SERVICIO DE INFORMACIÓN CARTOGRÁFICA ACTUALIZADO - LEVANTAMIENTO , GENERACIÓN Y ACTUALIZACIÓN DE LA RED GEODÉSICA Y LA CARTOGRAFÍA BÁSICA A NIVEL   NACIONAL"/>
    <s v="Nación"/>
    <x v="0"/>
    <s v="CSF"/>
    <n v="140352534"/>
    <n v="0"/>
    <n v="140352534"/>
    <n v="0"/>
    <s v="Prestación de servicios profesionales para gestionar, controlar y hacer seguimiento de los procesos de producción cartográfica, asignados de conformidad con los lineamientos establecidos."/>
    <s v="36921"/>
    <s v="33621, 33921"/>
    <s v="96821, 97921"/>
    <s v="175421, 190021, 260221, 268321, 314621, 323521, 368721, 369521, 415821, 425621, 497221, 502321, 567221, 568121"/>
    <s v="45447821, 59637821, 70417021, 74925221, 93586321, 97663421, 121282221, 121296021, 143118721, 145826821, 177634921, 179453921, 212959621, 213498021"/>
    <s v="-0"/>
    <x v="0"/>
    <x v="3"/>
  </r>
  <r>
    <s v="35121"/>
    <s v="2021-02-05 00:00:00"/>
    <s v="2021-02-05 17:52:00"/>
    <s v="Gasto"/>
    <s v="Generado"/>
    <s v="0300"/>
    <x v="0"/>
    <x v="12"/>
    <s v="ADQUISICIÓN DE BIENES Y SERVICIOS - SERVICIO DE INFORMACIÓN CARTOGRÁFICA ACTUALIZADO - LEVANTAMIENTO , GENERACIÓN Y ACTUALIZACIÓN DE LA RED GEODÉSICA Y LA CARTOGRAFÍA BÁSICA A NIVEL   NACIONAL"/>
    <s v="Nación"/>
    <x v="0"/>
    <s v="CSF"/>
    <n v="26714830"/>
    <n v="-26714830"/>
    <n v="0"/>
    <n v="0"/>
    <s v="Prestación de servicios para apoyar la gestión logística de la Subdirección de Geografía y Cartografía"/>
    <s v="36821"/>
    <s v="-0"/>
    <s v="-0"/>
    <s v="-0"/>
    <s v="-0"/>
    <s v="-0"/>
    <x v="0"/>
    <x v="3"/>
  </r>
  <r>
    <s v="35221"/>
    <s v="2021-02-05 00:00:00"/>
    <s v="2021-02-05 17:53:00"/>
    <s v="Gasto"/>
    <s v="Generado"/>
    <s v="0300"/>
    <x v="0"/>
    <x v="12"/>
    <s v="ADQUISICIÓN DE BIENES Y SERVICIOS - SERVICIO DE INFORMACIÓN CARTOGRÁFICA ACTUALIZADO - LEVANTAMIENTO , GENERACIÓN Y ACTUALIZACIÓN DE LA RED GEODÉSICA Y LA CARTOGRAFÍA BÁSICA A NIVEL   NACIONAL"/>
    <s v="Nación"/>
    <x v="0"/>
    <s v="CSF"/>
    <n v="26714830"/>
    <n v="-26714830"/>
    <n v="0"/>
    <n v="0"/>
    <s v="Prestación de servicios para realizar de apoyo a la gestión administrativa de los procesos y proyectos misionales de la Subdirección de Geografía y Cartografía"/>
    <s v="36721"/>
    <s v="-0"/>
    <s v="-0"/>
    <s v="-0"/>
    <s v="-0"/>
    <s v="-0"/>
    <x v="0"/>
    <x v="3"/>
  </r>
  <r>
    <s v="35321"/>
    <s v="2021-02-05 00:00:00"/>
    <s v="2021-02-05 17:58:00"/>
    <s v="Gasto"/>
    <s v="Con Compromiso"/>
    <s v="0300"/>
    <x v="0"/>
    <x v="4"/>
    <s v="ADQUISICIÓN DE BIENES Y SERVICIOS - SERVICIOS DE INFORMACIÓN GEODÉSICA ACTUALIZADO - LEVANTAMIENTO , GENERACIÓN Y ACTUALIZACIÓN DE LA RED GEODÉSICA Y LA CARTOGRAFÍA BÁSICA A NIVEL   NACIONAL"/>
    <s v="Nación"/>
    <x v="0"/>
    <s v="CSF"/>
    <n v="28050571"/>
    <n v="-1335741"/>
    <n v="26714830"/>
    <n v="0"/>
    <s v="Prestación de servicios para la gestión, inventario y verificación de los equipos de medición de la subdirección de geografía y cartografía"/>
    <s v="36621"/>
    <s v="58121"/>
    <s v="165321"/>
    <s v="272921, 323321, 368121, 450321, 486921, 553121"/>
    <s v="78375421, 97509121, 121254821, 151984121, 175145521, 209924321"/>
    <s v="-0"/>
    <x v="0"/>
    <x v="3"/>
  </r>
  <r>
    <s v="35421"/>
    <s v="2021-02-05 00:00:00"/>
    <s v="2021-02-05 17:59:00"/>
    <s v="Gasto"/>
    <s v="Con Compromiso"/>
    <s v="0300"/>
    <x v="0"/>
    <x v="4"/>
    <s v="ADQUISICIÓN DE BIENES Y SERVICIOS - SERVICIOS DE INFORMACIÓN GEODÉSICA ACTUALIZADO - LEVANTAMIENTO , GENERACIÓN Y ACTUALIZACIÓN DE LA RED GEODÉSICA Y LA CARTOGRAFÍA BÁSICA A NIVEL   NACIONAL"/>
    <s v="Propios"/>
    <x v="1"/>
    <s v="CSF"/>
    <n v="52252452"/>
    <n v="0"/>
    <n v="52252452"/>
    <n v="0"/>
    <s v="Prestación de servicios para realizar la preparación, revisión y consolidación de datos de campo para el cálculo y ajuste de la línea de nivelación"/>
    <s v="36521"/>
    <s v="36721"/>
    <s v="100421"/>
    <s v="177121, 244321, 310221, 379021, 435621, 507021, 565221"/>
    <s v="47845521, 65825521, 92601321, 123731421, 147417321, 180897321, 212842321"/>
    <s v="-0"/>
    <x v="0"/>
    <x v="3"/>
  </r>
  <r>
    <s v="35521"/>
    <s v="2021-02-05 00:00:00"/>
    <s v="2021-02-05 18:00:00"/>
    <s v="Gasto"/>
    <s v="Con Compromiso"/>
    <s v="0300"/>
    <x v="0"/>
    <x v="4"/>
    <s v="ADQUISICIÓN DE BIENES Y SERVICIOS - SERVICIOS DE INFORMACIÓN GEODÉSICA ACTUALIZADO - LEVANTAMIENTO , GENERACIÓN Y ACTUALIZACIÓN DE LA RED GEODÉSICA Y LA CARTOGRAFÍA BÁSICA A NIVEL   NACIONAL"/>
    <s v="Nación"/>
    <x v="0"/>
    <s v="CSF"/>
    <n v="28050572"/>
    <n v="-1335742"/>
    <n v="26714830"/>
    <n v="0"/>
    <s v="Prestación de servicios para la preparación de insumos, validación, y digitación de la información levantada en campo"/>
    <s v="36421"/>
    <s v="59421"/>
    <s v="210221"/>
    <s v="319221, 361321, 436321, 515521, 578721"/>
    <s v="96311621, 118827221, 147523021, 183407721, 217995721"/>
    <s v="-0"/>
    <x v="0"/>
    <x v="3"/>
  </r>
  <r>
    <s v="35621"/>
    <s v="2021-02-05 00:00:00"/>
    <s v="2021-02-05 18:01:00"/>
    <s v="Gasto"/>
    <s v="Con Compromiso"/>
    <s v="0300"/>
    <x v="0"/>
    <x v="12"/>
    <s v="ADQUISICIÓN DE BIENES Y SERVICIOS - SERVICIO DE INFORMACIÓN CARTOGRÁFICA ACTUALIZADO - LEVANTAMIENTO , GENERACIÓN Y ACTUALIZACIÓN DE LA RED GEODÉSICA Y LA CARTOGRAFÍA BÁSICA A NIVEL   NACIONAL"/>
    <s v="Propios"/>
    <x v="1"/>
    <s v="CSF"/>
    <n v="80144490"/>
    <n v="0"/>
    <n v="80144490"/>
    <n v="0"/>
    <s v="Prestación de servicios para apoyar la generación de ortoimágenes a diferentes escalas, de conformidad con las especificaciones técnicas y rendimientos establecidos."/>
    <s v="36321"/>
    <s v="46421, 46521, 46621"/>
    <s v="126621, 126821, 127021"/>
    <s v="200421, 236521, 236821, 273021, 273521, 273621, 330821, 331421, 332721, 396821, 396921, 403721, 468921, 469121, 470221, 537521, 537921, 538021"/>
    <s v="62872521, 62874021, 62942621, 78375821, 78773121, 78774921, 105291521, 106468521, 107505821, 134983721, 135154121, 139068621, 167140921, 167154421, 168375621, 195857621, 195871021, 195871721"/>
    <s v="-0"/>
    <x v="0"/>
    <x v="3"/>
  </r>
  <r>
    <s v="35921"/>
    <s v="2021-02-09 00:00:00"/>
    <s v="2021-02-09 18:10:00"/>
    <s v="Gasto"/>
    <s v="Con Compromiso"/>
    <s v="0300"/>
    <x v="0"/>
    <x v="12"/>
    <s v="ADQUISICIÓN DE BIENES Y SERVICIOS - SERVICIO DE INFORMACIÓN CARTOGRÁFICA ACTUALIZADO - LEVANTAMIENTO , GENERACIÓN Y ACTUALIZACIÓN DE LA RED GEODÉSICA Y LA CARTOGRAFÍA BÁSICA A NIVEL   NACIONAL"/>
    <s v="Nación"/>
    <x v="0"/>
    <s v="CSF"/>
    <n v="4945471"/>
    <n v="-856001"/>
    <n v="4089470"/>
    <n v="0"/>
    <s v="APOYAR LA MOVILIDAD EN EL LEVANTAMIENTO TOPOGRAFICO EN EL PREDIO LAS PAMPAS EN AREA RURAL DEL MUNICIPIO DE CIENAGA EN EL DEPARTAMENTO DE MAGDALENA"/>
    <s v="39121"/>
    <s v="32021"/>
    <s v="64821"/>
    <s v="100821"/>
    <s v="21300221"/>
    <s v="2621"/>
    <x v="0"/>
    <x v="3"/>
  </r>
  <r>
    <s v="36021"/>
    <s v="2021-02-10 00:00:00"/>
    <s v="2021-02-10 14:12:00"/>
    <s v="Gasto"/>
    <s v="Con Compromiso"/>
    <s v="0500"/>
    <x v="0"/>
    <x v="1"/>
    <s v="ADQUISICIÓN DE BIENES Y SERVICIOS - SERVICIO DE INFORMACIÓN CATASTRAL - ACTUALIZACIÓN  Y GESTIÓN CATASTRAL  NACIONAL"/>
    <s v="Nación"/>
    <x v="0"/>
    <s v="CSF"/>
    <n v="18748392"/>
    <n v="0"/>
    <n v="18748392"/>
    <n v="0"/>
    <s v="Prestación de servicios profesionales para realizar los procesos de planeación y seguimiento al plan de acción de la dirección territorial Casanare, en el marco de los lineamientos institucionales vigentes"/>
    <s v="38721"/>
    <s v="73221"/>
    <s v="221821"/>
    <s v="328621, 387521, 476421, 523721, 578021"/>
    <s v="100579421, 127270521, 171387521, 187307021, 217457321"/>
    <s v="-0"/>
    <x v="0"/>
    <x v="1"/>
  </r>
  <r>
    <s v="36121"/>
    <s v="2021-02-10 00:00:00"/>
    <s v="2021-02-10 14:13:00"/>
    <s v="Gasto"/>
    <s v="Con Compromiso"/>
    <s v="0500"/>
    <x v="0"/>
    <x v="1"/>
    <s v="ADQUISICIÓN DE BIENES Y SERVICIOS - SERVICIO DE INFORMACIÓN CATASTRAL - ACTUALIZACIÓN  Y GESTIÓN CATASTRAL  NACIONAL"/>
    <s v="Nación"/>
    <x v="0"/>
    <s v="CSF"/>
    <n v="10207458"/>
    <n v="0"/>
    <n v="10207458"/>
    <n v="0"/>
    <s v="Prestación de servicios de apoyo a la gestión desarrollada en procesos catastrales de la dirección territorial Casanare"/>
    <s v="38521"/>
    <s v="72821"/>
    <s v="217721"/>
    <s v="326521, 387621, 479821, 523821, 578521"/>
    <s v="98240821, 127272321, 173219721, 187307121, 217494921"/>
    <s v="-0"/>
    <x v="0"/>
    <x v="1"/>
  </r>
  <r>
    <s v="36221"/>
    <s v="2021-02-10 00:00:00"/>
    <s v="2021-02-10 14:15:00"/>
    <s v="Gasto"/>
    <s v="Generado"/>
    <s v="0500"/>
    <x v="0"/>
    <x v="1"/>
    <s v="ADQUISICIÓN DE BIENES Y SERVICIOS - SERVICIO DE INFORMACIÓN CATASTRAL - ACTUALIZACIÓN  Y GESTIÓN CATASTRAL  NACIONAL"/>
    <s v="Nación"/>
    <x v="0"/>
    <s v="CSF"/>
    <n v="25492500"/>
    <n v="-25492500"/>
    <n v="0"/>
    <n v="0"/>
    <s v="Prestación de servicios personales para adelantar actividades de reconocimiento predial urbano y rural, en atención a los requerimientos administrativos y judiciales del proceso de restitución de tierras en la dirección territorial Casanare"/>
    <s v="38821"/>
    <s v="-0"/>
    <s v="-0"/>
    <s v="-0"/>
    <s v="-0"/>
    <s v="-0"/>
    <x v="0"/>
    <x v="1"/>
  </r>
  <r>
    <s v="36321"/>
    <s v="2021-02-10 00:00:00"/>
    <s v="2021-02-10 14:16:00"/>
    <s v="Gasto"/>
    <s v="Con Compromiso"/>
    <s v="0500"/>
    <x v="0"/>
    <x v="1"/>
    <s v="ADQUISICIÓN DE BIENES Y SERVICIOS - SERVICIO DE INFORMACIÓN CATASTRAL - ACTUALIZACIÓN  Y GESTIÓN CATASTRAL  NACIONAL"/>
    <s v="Nación"/>
    <x v="0"/>
    <s v="CSF"/>
    <n v="18748392"/>
    <n v="0"/>
    <n v="18748392"/>
    <n v="3124732"/>
    <s v="Prestación de servicios personales para realizar actividades de reconocimiento predial urbano y rural para la atención de trámites en los procesos catastrales de la dirección territorial Casanare"/>
    <s v="38621"/>
    <s v="83921"/>
    <s v="282321"/>
    <s v="388921, 476321, 530421, 604321, 606721"/>
    <s v="127348121, 171377321, 188272921, 225623121, 227519521"/>
    <s v="-0"/>
    <x v="0"/>
    <x v="1"/>
  </r>
  <r>
    <s v="36421"/>
    <s v="2021-02-10 00:00:00"/>
    <s v="2021-02-10 14:18:00"/>
    <s v="Gasto"/>
    <s v="Con Compromiso"/>
    <s v="0500"/>
    <x v="0"/>
    <x v="1"/>
    <s v="ADQUISICIÓN DE BIENES Y SERVICIOS - SERVICIO DE INFORMACIÓN CATASTRAL - ACTUALIZACIÓN  Y GESTIÓN CATASTRAL  NACIONAL"/>
    <s v="Nación"/>
    <x v="0"/>
    <s v="CSF"/>
    <n v="12589290"/>
    <n v="0"/>
    <n v="12589290"/>
    <n v="0"/>
    <s v="Prestación de servicios de apoyo a la gestión en ventanilla para atención al usuario presencial y virtual en los procesos catastrales de la dirección territorial Casanare"/>
    <s v="38421"/>
    <s v="71321"/>
    <s v="219621"/>
    <s v="327721, 388321, 479721, 518621, 593321"/>
    <s v="99298121, 127326421, 173218721, 184208421, 222213221"/>
    <s v="-0"/>
    <x v="0"/>
    <x v="1"/>
  </r>
  <r>
    <s v="36721"/>
    <s v="2021-02-12 00:00:00"/>
    <s v="2021-02-12 11:18:00"/>
    <s v="Gasto"/>
    <s v="Con Compromiso"/>
    <s v="0300"/>
    <x v="0"/>
    <x v="12"/>
    <s v="ADQUISICIÓN DE BIENES Y SERVICIOS - SERVICIO DE INFORMACIÓN CARTOGRÁFICA ACTUALIZADO - LEVANTAMIENTO , GENERACIÓN Y ACTUALIZACIÓN DE LA RED GEODÉSICA Y LA CARTOGRAFÍA BÁSICA A NIVEL   NACIONAL"/>
    <s v="Nación"/>
    <x v="0"/>
    <s v="CSF"/>
    <n v="15217687"/>
    <n v="-5825810"/>
    <n v="9391877"/>
    <n v="0"/>
    <s v="REALIZAR TRABAJOS DE AEROFOTOGRAFIA CON AERONAVES NO TRIPULADAS TIPO DRON EN LOS MUNICIPIOS DE SARDINATA (NORTE DE SANTANDER), VALENCIA (CÓRDOBA) POPAYAN (CAUCA) Y CUENCA DE LA QUEBRADA YAGUILGA EN EL HUILA"/>
    <s v="39421"/>
    <s v="35921, 36021, 36121"/>
    <s v="68421, 68521, 68621"/>
    <s v="106721, 106821, 106921"/>
    <s v="26554221, 26555421, 26584221"/>
    <s v="2021, 4221"/>
    <x v="0"/>
    <x v="3"/>
  </r>
  <r>
    <s v="36821"/>
    <s v="2021-02-12 00:00:00"/>
    <s v="2021-02-12 11:32:00"/>
    <s v="Gasto"/>
    <s v="Con Compromiso"/>
    <s v="0160"/>
    <x v="0"/>
    <x v="3"/>
    <s v="ADQUISICIÓN DE BIENES Y SERVICIOS - SERVICIOS DE INFORMACIÓN IMPLEMENTADOS - FORTALECIMIENTO DE LOS PROCESOS DE DIFUSIÓN Y ACCESO A LA INFORMACIÓN GEOGRÁFICA A NIVEL   NACIONAL"/>
    <s v="Propios"/>
    <x v="1"/>
    <s v="CSF"/>
    <n v="54740664"/>
    <n v="0"/>
    <n v="54740664"/>
    <n v="0"/>
    <s v="Prestación de servicios profesionales para difundir, promocionar y comercializar los productos y servicios del IGAC a nivel Nacional."/>
    <s v="39521"/>
    <s v="41221"/>
    <s v="119121"/>
    <s v="194521, 295121, 342721, 443721, 513021, 586121"/>
    <s v="61033121, 87716721, 112820521, 149787621, 182398221, 219788821"/>
    <s v="-0"/>
    <x v="0"/>
    <x v="2"/>
  </r>
  <r>
    <s v="37021"/>
    <s v="2021-02-16 00:00:00"/>
    <s v="2021-02-16 09:04:00"/>
    <s v="Gasto"/>
    <s v="Con Compromiso"/>
    <s v="0500"/>
    <x v="0"/>
    <x v="1"/>
    <s v="ADQUISICIÓN DE BIENES Y SERVICIOS - SERVICIO DE INFORMACIÓN CATASTRAL - ACTUALIZACIÓN  Y GESTIÓN CATASTRAL  NACIONAL"/>
    <s v="Nación"/>
    <x v="0"/>
    <s v="CSF"/>
    <n v="81794668"/>
    <n v="-4781843"/>
    <n v="77012825"/>
    <n v="0"/>
    <s v="Prestación de servicios profesionales para administrar y realizar mantenimiento a los modelos y submodelos LADMCOL requeridos en la implementación de la política de catastro multipropósito, de acuerdo con los lineamientos"/>
    <s v="39721"/>
    <s v="51121"/>
    <s v="141921"/>
    <s v="253321, 313821, 370821, 407221, 486821, 550021"/>
    <s v="69326221, 93509321, 121346521, 140707021, 175143621, 209340321"/>
    <s v="-0"/>
    <x v="0"/>
    <x v="1"/>
  </r>
  <r>
    <s v="37121"/>
    <s v="2021-02-16 00:00:00"/>
    <s v="2021-02-16 15:13:00"/>
    <s v="Gasto"/>
    <s v="Con Compromiso"/>
    <s v="0300"/>
    <x v="0"/>
    <x v="4"/>
    <s v="ADQUISICIÓN DE BIENES Y SERVICIOS - SERVICIOS DE INFORMACIÓN GEODÉSICA ACTUALIZADO - LEVANTAMIENTO , GENERACIÓN Y ACTUALIZACIÓN DE LA RED GEODÉSICA Y LA CARTOGRAFÍA BÁSICA A NIVEL   NACIONAL"/>
    <s v="Nación"/>
    <x v="0"/>
    <s v="CSF"/>
    <n v="30297693"/>
    <n v="-26298230"/>
    <n v="3999463"/>
    <n v="0"/>
    <s v="Realizar la materialización de dos estación de funcionamiento continúo (CORS-GNSS) en Arauquita (Arauca) y Panamá de Arauca (Arauca) y mantenimiento correctivo a dos estaciones de funcionamiento continúo (CORS-GNSS) en Arauca (Arauca) y Yopal (Casana"/>
    <s v="39821"/>
    <s v="40421"/>
    <s v="71621"/>
    <s v="109621"/>
    <s v="29319321"/>
    <s v="-0"/>
    <x v="0"/>
    <x v="3"/>
  </r>
  <r>
    <s v="37221"/>
    <s v="2021-02-18 00:00:00"/>
    <s v="2021-02-18 10:48:00"/>
    <s v="Gasto"/>
    <s v="Con Compromiso"/>
    <s v="0300"/>
    <x v="0"/>
    <x v="4"/>
    <s v="ADQUISICIÓN DE BIENES Y SERVICIOS - SERVICIOS DE INFORMACIÓN GEODÉSICA ACTUALIZADO - LEVANTAMIENTO , GENERACIÓN Y ACTUALIZACIÓN DE LA RED GEODÉSICA Y LA CARTOGRAFÍA BÁSICA A NIVEL   NACIONAL"/>
    <s v="Propios"/>
    <x v="1"/>
    <s v="CSF"/>
    <n v="26298230"/>
    <n v="-1140172.3600000001"/>
    <n v="25158057.640000001"/>
    <n v="0"/>
    <s v="Realizar la materialización de dos estación de funcionamiento continúo (CORS-GNSS) en Arauquita (Arauca) y Panamá de Arauca (Arauca) y mantenimiento correctivo a dos estaciones de funcionamiento continúo (CORS-GNSS) en Arauca (Arauca) y Yopal (Casana"/>
    <s v="40121"/>
    <s v="40121, 40221, 40321"/>
    <s v="70921, 71221, 71421"/>
    <s v="108721, 109321, 109421"/>
    <s v="29006921, 29150721, 29152021"/>
    <s v="5221, 6021"/>
    <x v="0"/>
    <x v="3"/>
  </r>
  <r>
    <s v="37321"/>
    <s v="2021-02-18 00:00:00"/>
    <s v="2021-02-18 15:10:00"/>
    <s v="Gasto"/>
    <s v="Con Compromiso"/>
    <s v="0500"/>
    <x v="0"/>
    <x v="1"/>
    <s v="ADQUISICIÓN DE BIENES Y SERVICIOS - SERVICIO DE INFORMACIÓN CATASTRAL - ACTUALIZACIÓN  Y GESTIÓN CATASTRAL  NACIONAL"/>
    <s v="Nación"/>
    <x v="0"/>
    <s v="CSF"/>
    <n v="100000000"/>
    <n v="0"/>
    <n v="100000000"/>
    <n v="2987145"/>
    <s v="VIÁTICOS Y GASTOS DE COMISIÓN DE LA SUBDIRECCIÓN DE CATASTRO PARA FUNCIONARIOS Y CONTRATISTAS"/>
    <s v="40221"/>
    <s v="40721, 48421, 50821, 50921, 51521, 51621, 52221, 52421, 52521, 52621, 56721, 58221, 63921, 67321, 67421, 67521, 67621, 67721, 67821, 67921, 68021, 68121, 68321, 68421, 68521, 68621, 69821, 69921, 70021, 70221, 73621, 75121, 85621, 85721, 86521, 86621, 86921, 91121, 92221, 92321, 92421, 93921, 100621, 117121, 118321, 120521, 123921, 125121, 132721, 133521, 133921, 134021, 139721, 139821, 139921"/>
    <s v="71721, 89121, 92121, 92221, 93521, 93621, 94321, 95521, 95621, 95721, 101821, 106521, 119721, 146921, 147021, 147121, 147221, 147321, 147421, 147521, 147621, 147721, 149321, 149421, 149521, 149621, 158521, 158621, 158721, 158821, 165221, 170321, 224921, 225021, 227421, 227521, 231021, 249221, 263321, 263521, 263821, 279921, 299621, 377521, 391021, 401421, 437221, 438821, 470221, 482821, 489421, 490021"/>
    <s v="109721, 167321, 170221, 170321, 171721, 171821, 172521, 172821, 172921, 173021, 178521, 183521, 193821, 259121, 259221, 259321, 259421, 259521, 259621, 259821, 259921, 260021, 260321, 260521, 260621, 265621, 267821, 267921, 268021, 268121, 272621, 277621, 331621, 331721, 333621, 333721, 337221, 354321, 366021, 366121, 366521, 384021, 400621, 475821, 486321, 500021, 533421, 538121, 538521, 561121, 574521, 578321, 579021"/>
    <s v="29884221, 40960721, 42630321, 42636821, 43292821, 43293221, 43896121, 43901721, 43906121, 44120421, 50046921, 55212521, 61021821, 70384721, 70385821, 70387021, 70388221, 70391921, 70395021, 70395621, 70396521, 70397921, 70429021, 70429721, 70430421, 71639521, 74635921, 74639121, 74643821, 74647321, 77568421, 79945821, 106494421, 106498821, 108471221, 108473321, 109972821, 116678521, 120410821, 120434621, 120492421, 126842021, 137990621, 170373821, 175133521, 178766921, 192694321, 198622621, 211692221, 215223721, 217493021, 218001721"/>
    <s v="3921, 4021, 4821, 4921, 5021, 7321, 7521, 7621, 7721, 7821, 8121, 8221, 8321, 8421, 9321, 9721, 12421, 15121, 21221"/>
    <x v="0"/>
    <x v="1"/>
  </r>
  <r>
    <s v="37621"/>
    <s v="2021-02-22 00:00:00"/>
    <s v="2021-02-22 08:11:00"/>
    <s v="Gasto"/>
    <s v="Generado"/>
    <s v="0200"/>
    <x v="0"/>
    <x v="19"/>
    <s v="ADQUISICIÓN DE BIENES Y SERVICIOS - SEDES MANTENIDAS - FORTALECIMIENTO DE LA INFRAESTRUCTURA FÍSICA DEL IGAC A NIVEL  NACIONAL"/>
    <s v="Nación"/>
    <x v="0"/>
    <s v="CSF"/>
    <n v="142436206"/>
    <n v="-142436206"/>
    <n v="0"/>
    <n v="0"/>
    <s v="Prestación de servicios profesionales para la articulación, evaluación y control a los planes, programas y proyectos de la infraestructura física y garantizar los objetos planteados a nivel nacional del proyecto fortalecimiento de la_x000a_infraestructura"/>
    <s v="40521"/>
    <s v="-0"/>
    <s v="-0"/>
    <s v="-0"/>
    <s v="-0"/>
    <s v="-0"/>
    <x v="0"/>
    <x v="0"/>
  </r>
  <r>
    <s v="37721"/>
    <s v="2021-02-22 00:00:00"/>
    <s v="2021-02-22 08:12:00"/>
    <s v="Gasto"/>
    <s v="Generado"/>
    <s v="0200"/>
    <x v="0"/>
    <x v="19"/>
    <s v="ADQUISICIÓN DE BIENES Y SERVICIOS - SEDES MANTENIDAS - FORTALECIMIENTO DE LA INFRAESTRUCTURA FÍSICA DEL IGAC A NIVEL  NACIONAL"/>
    <s v="Propios"/>
    <x v="1"/>
    <s v="CSF"/>
    <n v="11278820"/>
    <n v="-11278820"/>
    <n v="0"/>
    <n v="0"/>
    <s v="Adquisición e instrucciones de instalación de equipo eyector de aguas residuales para la sede central del IGAC"/>
    <s v="40621"/>
    <s v="-0"/>
    <s v="-0"/>
    <s v="-0"/>
    <s v="-0"/>
    <s v="-0"/>
    <x v="0"/>
    <x v="0"/>
  </r>
  <r>
    <s v="37821"/>
    <s v="2021-02-22 00:00:00"/>
    <s v="2021-02-22 10:03: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29321464"/>
    <n v="0"/>
    <n v="29321464"/>
    <n v="0"/>
    <s v="Prestación de servicios profesionales para la realización del modelamiento y desarrollo de la arquitectura, definiendo modelo conceptual, lógico, arquitectura física y estructura de la base de datos para la solución de software de los_x000a_proyectos en te"/>
    <s v="39921"/>
    <s v="55921"/>
    <s v="214621"/>
    <s v="324921, 325021, 384821, 440221"/>
    <s v="98371921, 98372121, 126863021, 148263121"/>
    <s v="-0"/>
    <x v="0"/>
    <x v="4"/>
  </r>
  <r>
    <s v="38021"/>
    <s v="2021-02-22 00:00:00"/>
    <s v="2021-02-22 16:33:00"/>
    <s v="Gasto"/>
    <s v="Con Compromiso"/>
    <s v="0500"/>
    <x v="0"/>
    <x v="1"/>
    <s v="ADQUISICIÓN DE BIENES Y SERVICIOS - SERVICIO DE INFORMACIÓN CATASTRAL - ACTUALIZACIÓN  Y GESTIÓN CATASTRAL  NACIONAL"/>
    <s v="Propios"/>
    <x v="1"/>
    <s v="CSF"/>
    <n v="200000000"/>
    <n v="-120000000"/>
    <n v="80000000"/>
    <n v="0"/>
    <s v="Prestación de servicios para el mantenimiento preventivo, correctivo y suministro e instalación de repuestos, para los vehículos livianos y unidades móviles del parque automotor del IGAC a nivel nacional"/>
    <s v="40421"/>
    <s v="84021, 84321, 84421, 91921, 94121, 103921"/>
    <s v="435921, 436121, 436221"/>
    <s v="530921, 531021, 531121, 600321"/>
    <s v="188289421, 188290821, 188408921"/>
    <s v="-0"/>
    <x v="0"/>
    <x v="1"/>
  </r>
  <r>
    <s v="38021"/>
    <s v="2021-02-22 00:00:00"/>
    <s v="2021-02-22 16:33:00"/>
    <s v="Gasto"/>
    <s v="Con Compromiso"/>
    <s v="0300"/>
    <x v="0"/>
    <x v="12"/>
    <s v="ADQUISICIÓN DE BIENES Y SERVICIOS - SERVICIO DE INFORMACIÓN CARTOGRÁFICA ACTUALIZADO - LEVANTAMIENTO , GENERACIÓN Y ACTUALIZACIÓN DE LA RED GEODÉSICA Y LA CARTOGRAFÍA BÁSICA A NIVEL   NACIONAL"/>
    <s v="Propios"/>
    <x v="1"/>
    <s v="CSF"/>
    <n v="100000000"/>
    <n v="0"/>
    <n v="100000000"/>
    <n v="0"/>
    <s v="Prestación de servicios para el mantenimiento preventivo, correctivo y suministro e instalación de repuestos, para los vehículos livianos y unidades móviles del parque automotor del IGAC a nivel nacional"/>
    <s v="40421"/>
    <s v="84021, 84321, 84421, 91921, 94121, 103921"/>
    <s v="435921, 436121, 436221"/>
    <s v="530921, 531021, 531121, 600321"/>
    <s v="188289421, 188290821, 188408921"/>
    <s v="-0"/>
    <x v="0"/>
    <x v="3"/>
  </r>
  <r>
    <s v="38121"/>
    <s v="2021-02-22 00:00:00"/>
    <s v="2021-02-22 18:55:00"/>
    <s v="Gasto"/>
    <s v="Con Compromiso"/>
    <s v="0300"/>
    <x v="0"/>
    <x v="4"/>
    <s v="ADQUISICIÓN DE BIENES Y SERVICIOS - SERVICIOS DE INFORMACIÓN GEODÉSICA ACTUALIZADO - LEVANTAMIENTO , GENERACIÓN Y ACTUALIZACIÓN DE LA RED GEODÉSICA Y LA CARTOGRAFÍA BÁSICA A NIVEL   NACIONAL"/>
    <s v="Propios"/>
    <x v="1"/>
    <s v="CSF"/>
    <n v="20000000"/>
    <n v="50302278"/>
    <n v="70302278"/>
    <n v="18663789"/>
    <s v="Pago líneas móviles de la Subdirección de Geografía y Cartografía (Movistar)"/>
    <s v="40821"/>
    <s v="45521, 66221, 67221, 76521, 78321, 83321, 89121, 96021, 100721, 102521, 112821, 117921, 121421, 141421, 141521, 141621, 141721"/>
    <s v="77421, 138021, 143721, 181221, 187321, 223121, 235921, 289521, 303121, 308421, 365021, 384821, 415221"/>
    <s v="155121, 248421, 256021, 288121, 296021, 329721, 340721, 393021, 408821, 464421, 480521, 511321"/>
    <s v="44487921, 67313621, 69779121, 87815221, 88158221, 112735421, 116003121, 130360321, 141019821, 164095621, 173240221, 181750821"/>
    <s v="-0"/>
    <x v="0"/>
    <x v="3"/>
  </r>
  <r>
    <s v="38321"/>
    <s v="2021-02-23 00:00:00"/>
    <s v="2021-02-23 11:38:00"/>
    <s v="Gasto"/>
    <s v="Con Compromiso"/>
    <s v="0300"/>
    <x v="0"/>
    <x v="4"/>
    <s v="ADQUISICIÓN DE BIENES Y SERVICIOS - SERVICIOS DE INFORMACIÓN GEODÉSICA ACTUALIZADO - LEVANTAMIENTO , GENERACIÓN Y ACTUALIZACIÓN DE LA RED GEODÉSICA Y LA CARTOGRAFÍA BÁSICA A NIVEL   NACIONAL"/>
    <s v="Nación"/>
    <x v="0"/>
    <s v="CSF"/>
    <n v="8194188"/>
    <n v="0"/>
    <n v="8194188"/>
    <n v="0"/>
    <s v="Realizar trabajos de densificación de la red geodésica nacional activa, red geodésica nacional pasiva y el levantamiento de puntos de precisión; de utilidad para la generación de productos cartográficos y geodésicos de los_x000a_municipios de Santa Rosalía"/>
    <s v="41021"/>
    <s v="44821, 44921"/>
    <s v="77021, 77221"/>
    <s v="163921, 164021"/>
    <s v="40942221, 40943321"/>
    <s v="5121"/>
    <x v="0"/>
    <x v="3"/>
  </r>
  <r>
    <s v="38421"/>
    <s v="2021-02-23 00:00:00"/>
    <s v="2021-02-23 11:39:00"/>
    <s v="Gasto"/>
    <s v="Con Compromiso"/>
    <s v="0300"/>
    <x v="0"/>
    <x v="4"/>
    <s v="ADQUISICIÓN DE BIENES Y SERVICIOS - SERVICIOS DE INFORMACIÓN GEODÉSICA ACTUALIZADO - LEVANTAMIENTO , GENERACIÓN Y ACTUALIZACIÓN DE LA RED GEODÉSICA Y LA CARTOGRAFÍA BÁSICA A NIVEL   NACIONAL"/>
    <s v="Propios"/>
    <x v="1"/>
    <s v="CSF"/>
    <n v="36664586"/>
    <n v="-12697057.6"/>
    <n v="23967528.399999999"/>
    <n v="0"/>
    <s v="Realizar trabajos de densificación de la red geodésica nacional activa, red geodésica nacional pasiva y el levantamiento de puntos de precisión; de utilidad para la generación de productos cartográficos y geodésicos de los_x000a_municipios de Santa Rosalía"/>
    <s v="41121"/>
    <s v="45021, 45121, 45221, 45321"/>
    <s v="75521, 76421, 76521, 76621"/>
    <s v="153421, 154221, 154321, 154521"/>
    <s v="34358621, 34790921, 34792721, 34797221"/>
    <s v="5321, 5421, 5521, 6521, 7221"/>
    <x v="0"/>
    <x v="3"/>
  </r>
  <r>
    <s v="38621"/>
    <s v="2021-02-24 00:00:00"/>
    <s v="2021-02-24 10:07:00"/>
    <s v="Gasto"/>
    <s v="Con Compromiso"/>
    <s v="0300"/>
    <x v="0"/>
    <x v="12"/>
    <s v="ADQUISICIÓN DE BIENES Y SERVICIOS - SERVICIO DE INFORMACIÓN CARTOGRÁFICA ACTUALIZADO - LEVANTAMIENTO , GENERACIÓN Y ACTUALIZACIÓN DE LA RED GEODÉSICA Y LA CARTOGRAFÍA BÁSICA A NIVEL   NACIONAL"/>
    <s v="Propios"/>
    <x v="1"/>
    <s v="CSF"/>
    <n v="21371864"/>
    <n v="0"/>
    <n v="21371864"/>
    <n v="0"/>
    <s v="Prestación de servicios para realizar procesos de generalización de información cartográfica para los diferentes fines."/>
    <s v="41421"/>
    <s v="51721"/>
    <s v="168221"/>
    <s v="275821, 302521, 356821, 415321, 507821, 566321"/>
    <s v="79319621, 90568221, 117307121, 143116121, 181460221, 212948421"/>
    <s v="-0"/>
    <x v="0"/>
    <x v="3"/>
  </r>
  <r>
    <s v="38821"/>
    <s v="2021-02-25 00:00:00"/>
    <s v="2021-02-25 10:2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8642928"/>
    <n v="0"/>
    <n v="58642928"/>
    <n v="0"/>
    <s v="Prestación de servicios profesionales para conceptualizar, implementar y monitorear las bases de datos de los proyectos de tecnologías de información geográfica a cargo de la_x000a_oficina CIAF."/>
    <s v="41521"/>
    <s v="59021"/>
    <s v="222021"/>
    <s v="328821, 387921, 449721, 511821, 585321"/>
    <s v="100584421, 127281121, 151867521, 182093721, 219732421"/>
    <s v="-0"/>
    <x v="0"/>
    <x v="4"/>
  </r>
  <r>
    <s v="38921"/>
    <s v="2021-02-25 00:00:00"/>
    <s v="2021-02-25 10:21: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8371698"/>
    <n v="0"/>
    <n v="38371698"/>
    <n v="0"/>
    <s v="Prestación de servicios profesionales para generación de código fuente y documentación en el desarrollo de aplicaciones de los proyectos de tecnologías de información Geográfica que adelante la_x000a_oficina CIAF."/>
    <s v="41621"/>
    <s v="66821"/>
    <s v="204621"/>
    <s v="315921, 384921, 429421, 511921, 598821"/>
    <s v="95402421, 126864421, 146528121, 182097921, 228500521"/>
    <s v="-0"/>
    <x v="0"/>
    <x v="4"/>
  </r>
  <r>
    <s v="39021"/>
    <s v="2021-02-25 00:00:00"/>
    <s v="2021-02-25 10:2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45421530"/>
    <n v="-19466370"/>
    <n v="25955160"/>
    <n v="0"/>
    <s v="Prestación de servicios profesionales para el desarrollo, ajuste y documentación de las aplicaciones en tecnologías de información geográfica a cargo de la oficina CIAF."/>
    <s v="41721"/>
    <s v="75621"/>
    <s v="291521"/>
    <s v="394821, 457921, 528021"/>
    <s v="131742221, 157498921, 187311221"/>
    <s v="-0"/>
    <x v="0"/>
    <x v="4"/>
  </r>
  <r>
    <s v="39121"/>
    <s v="2021-02-25 00:00:00"/>
    <s v="2021-02-25 11:19:00"/>
    <s v="Gasto"/>
    <s v="Con Compromiso"/>
    <s v="0200"/>
    <x v="0"/>
    <x v="19"/>
    <s v="ADQUISICIÓN DE BIENES Y SERVICIOS - SEDES MANTENIDAS - FORTALECIMIENTO DE LA INFRAESTRUCTURA FÍSICA DEL IGAC A NIVEL  NACIONAL"/>
    <s v="Nación"/>
    <x v="0"/>
    <s v="CSF"/>
    <n v="25897492"/>
    <n v="0"/>
    <n v="25897492"/>
    <n v="0"/>
    <s v="Adición y prorroga contrato 23399 de 2020 Prestación de servicios profesionales para la articulación, evaluación y control a los planes, programas y proyectos de la infraestructura física y garantizar los objetos planteados a nivel_x000a_nacional del proye"/>
    <s v="41321"/>
    <s v="47121"/>
    <s v="157421"/>
    <s v="303621, 329421, 338521"/>
    <s v="90752721, 111287921"/>
    <s v="-0"/>
    <x v="0"/>
    <x v="0"/>
  </r>
  <r>
    <s v="39221"/>
    <s v="2021-02-25 00:00:00"/>
    <s v="2021-02-25 14:30:00"/>
    <s v="Gasto"/>
    <s v="Con Compromiso"/>
    <s v="0500"/>
    <x v="0"/>
    <x v="1"/>
    <s v="ADQUISICIÓN DE BIENES Y SERVICIOS - SERVICIO DE INFORMACIÓN CATASTRAL - ACTUALIZACIÓN  Y GESTIÓN CATASTRAL  NACIONAL"/>
    <s v="Propios"/>
    <x v="1"/>
    <s v="CSF"/>
    <n v="13357415"/>
    <n v="0"/>
    <n v="13357415"/>
    <n v="0"/>
    <s v="Prestación de servicios de apoyo para ejecutar actividades de soporte técnico de primer nivel en la mesa de servicio del Sistema Nacional de Catastro"/>
    <s v="41921"/>
    <s v="56321"/>
    <s v="155221"/>
    <s v="267021, 305821, 386521, 453921, 525521"/>
    <s v="72208621, 91016221, 127074921, 153046721, 187308821"/>
    <s v="-0"/>
    <x v="0"/>
    <x v="1"/>
  </r>
  <r>
    <s v="39321"/>
    <s v="2021-02-25 00:00:00"/>
    <s v="2021-02-25 14:31:00"/>
    <s v="Gasto"/>
    <s v="Con Compromiso"/>
    <s v="0500"/>
    <x v="0"/>
    <x v="1"/>
    <s v="ADQUISICIÓN DE BIENES Y SERVICIOS - SERVICIO DE INFORMACIÓN CATASTRAL - ACTUALIZACIÓN  Y GESTIÓN CATASTRAL  NACIONAL"/>
    <s v="Propios"/>
    <x v="1"/>
    <s v="CSF"/>
    <n v="24882120"/>
    <n v="0"/>
    <n v="24882120"/>
    <n v="0"/>
    <s v="Prestación de servicios profesionales para realizar actividades de soporte técnico de segundo nivel en la mesa de servicio del Sistema Nacional de Catastro"/>
    <s v="42021"/>
    <s v="57521"/>
    <s v="176821"/>
    <s v="283921, 316521, 386221, 456521, 505721"/>
    <s v="85045621, 95449721, 127072321, 157460721, 180753321"/>
    <s v="-0"/>
    <x v="0"/>
    <x v="1"/>
  </r>
  <r>
    <s v="39521"/>
    <s v="2021-03-02 00:00:00"/>
    <s v="2021-03-02 16:14:00"/>
    <s v="Gasto"/>
    <s v="Con Compromiso"/>
    <s v="0300"/>
    <x v="0"/>
    <x v="12"/>
    <s v="ADQUISICIÓN DE BIENES Y SERVICIOS - SERVICIO DE INFORMACIÓN CARTOGRÁFICA ACTUALIZADO - LEVANTAMIENTO , GENERACIÓN Y ACTUALIZACIÓN DE LA RED GEODÉSICA Y LA CARTOGRAFÍA BÁSICA A NIVEL   NACIONAL"/>
    <s v="Propios"/>
    <x v="1"/>
    <s v="CSF"/>
    <n v="19905050"/>
    <n v="67594"/>
    <n v="19972644"/>
    <n v="0"/>
    <s v="REALIZAR EL LEVANTAMIENTO DE FOTOCONTROL Y PUNTOS DE VERIFICACION PARA LA ELABORACIÓN Y VALIDACIÓN DE PRODUCTOS CARTOGRÁFICOS RURALES EN EL DEPARTAMENTO DE BOLIVAR,_x000a_MAGDALENA Y CESAR"/>
    <s v="42421"/>
    <s v="51821, 51921, 52021, 52121, 57621, 57721, 57821, 57921"/>
    <s v="93821, 93921, 94021, 94221, 103521, 103621, 103721, 103821"/>
    <s v="172121, 172221, 172321, 172421, 179821, 179921, 180021, 180121"/>
    <s v="43885221, 43892321, 43923421, 43926021, 51979521, 51980821, 51981321, 51982321"/>
    <s v="5721, 5821, 6721, 6821"/>
    <x v="0"/>
    <x v="3"/>
  </r>
  <r>
    <s v="39621"/>
    <s v="2021-03-04 00:00:00"/>
    <s v="2021-03-04 08:28:00"/>
    <s v="Gasto"/>
    <s v="Con Compromiso"/>
    <s v="0300"/>
    <x v="0"/>
    <x v="4"/>
    <s v="ADQUISICIÓN DE BIENES Y SERVICIOS - SERVICIOS DE INFORMACIÓN GEODÉSICA ACTUALIZADO - LEVANTAMIENTO , GENERACIÓN Y ACTUALIZACIÓN DE LA RED GEODÉSICA Y LA CARTOGRAFÍA BÁSICA A NIVEL   NACIONAL"/>
    <s v="Nación"/>
    <x v="0"/>
    <s v="CSF"/>
    <n v="2968265"/>
    <n v="-1437773"/>
    <n v="1530492"/>
    <n v="0"/>
    <s v="Realizar la exploración de sitios aptos para la instalación de estaciones de funcionamiento continúo GNSS de la red geodésica activa MAGNA-ECO en Tibú (Norte de Santander) y Garzón (Huila)"/>
    <s v="42521"/>
    <s v="52921"/>
    <s v="98321"/>
    <s v="175521"/>
    <s v="45679921"/>
    <s v="4721"/>
    <x v="0"/>
    <x v="3"/>
  </r>
  <r>
    <s v="39721"/>
    <s v="2021-03-04 00:00:00"/>
    <s v="2021-03-04 12:19:00"/>
    <s v="Gasto"/>
    <s v="Con Compromiso"/>
    <s v="0200"/>
    <x v="0"/>
    <x v="8"/>
    <s v="ADQUISICIÓN DE BIENES Y SERVICIOS - SERVICIO DE GESTIÓN DOCUMENTAL - IMPLEMENTACIÓN DE UN SISTEMA DE GESTIÓN DOCUMENTAL EN EL IGAC A NIVEL   NACIONAL"/>
    <s v="Nación"/>
    <x v="0"/>
    <s v="CSF"/>
    <n v="51970000"/>
    <n v="0"/>
    <n v="51970000"/>
    <n v="1385867"/>
    <s v="PRESTACIÓN DE SERVICIOS PROFESIONALES PARA LA IMPLEMENTACIÓN Y SEGUIMIENTO DEL PROCESO DE GESTIÓN DOCUMENTAL CONFORME A LOS LINEAMIENOS DADOS POR LA ENTIDAD Y EL AGN."/>
    <s v="35121"/>
    <s v="52821"/>
    <s v="142321"/>
    <s v="254321, 307221, 391121, 476121, 512321, 512421, 568221"/>
    <s v="69461921, 92573721, 128831121, 170383021, 182277821, 182279821, 213499121"/>
    <s v="-0"/>
    <x v="0"/>
    <x v="0"/>
  </r>
  <r>
    <s v="39821"/>
    <s v="2021-03-05 00:00:00"/>
    <s v="2021-03-05 17:27:00"/>
    <s v="Gasto"/>
    <s v="Con Compromiso"/>
    <s v="0300"/>
    <x v="0"/>
    <x v="12"/>
    <s v="ADQUISICIÓN DE BIENES Y SERVICIOS - SERVICIO DE INFORMACIÓN CARTOGRÁFICA ACTUALIZADO - LEVANTAMIENTO , GENERACIÓN Y ACTUALIZACIÓN DE LA RED GEODÉSICA Y LA CARTOGRAFÍA BÁSICA A NIVEL   NACIONAL"/>
    <s v="Propios"/>
    <x v="1"/>
    <s v="CSF"/>
    <n v="138328968"/>
    <n v="0"/>
    <n v="138328968"/>
    <n v="0"/>
    <s v="Prestacion de servicios para estructurar, integrar y validar la cartografía para los estudios y/o investigaciones geográficas asignadas"/>
    <s v="42321"/>
    <s v="60821, 60921, 61821, 65921"/>
    <s v="146121, 146221, 161721, 188221"/>
    <s v="262221, 262421, 269621, 297321, 299721, 302321, 302421, 357121, 358221, 358521, 363321, 412121, 413321, 413521, 424121, 501321, 501421, 507721, 525021, 561021, 564221, 564321, 566121"/>
    <s v="70939921, 70940321, 75939021, 88167521, 89085121, 90560721, 90567421, 117329421, 117467721, 117480221, 120531321, 142391521, 143020221, 143040621, 145118521, 178837021, 178848521, 181453021, 187308321, 211491821, 212801121, 212802521, 212946221"/>
    <s v="-0"/>
    <x v="0"/>
    <x v="3"/>
  </r>
  <r>
    <s v="39921"/>
    <s v="2021-03-08 00:00:00"/>
    <s v="2021-03-08 19:32:00"/>
    <s v="Gasto"/>
    <s v="Con Compromiso"/>
    <s v="0300"/>
    <x v="0"/>
    <x v="4"/>
    <s v="ADQUISICIÓN DE BIENES Y SERVICIOS - SERVICIOS DE INFORMACIÓN GEODÉSICA ACTUALIZADO - LEVANTAMIENTO , GENERACIÓN Y ACTUALIZACIÓN DE LA RED GEODÉSICA Y LA CARTOGRAFÍA BÁSICA A NIVEL   NACIONAL"/>
    <s v="Nación"/>
    <x v="0"/>
    <s v="CSF"/>
    <n v="1898050"/>
    <n v="0"/>
    <n v="1898050"/>
    <n v="0"/>
    <s v="REALIZAR EL LEVANTAMIETO DE FOTOCONTROL Y PUNTOS DE VERIFICACION PARA LA ELABORACION Y VALIDACION DE PRODUCTOS CARTOGRAFICOS RURALES EN EL DEPARTAMENTO DE NARIÑO CAQUETA_x000a_Y CAUCA"/>
    <s v="43121"/>
    <s v="56421"/>
    <s v="101521"/>
    <s v="178221"/>
    <s v="50011321"/>
    <s v="-0"/>
    <x v="0"/>
    <x v="3"/>
  </r>
  <r>
    <s v="40021"/>
    <s v="2021-03-08 00:00:00"/>
    <s v="2021-03-08 19:34: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91589"/>
    <n v="0"/>
    <n v="1791589"/>
    <n v="0"/>
    <s v="REALIZAR DILIGENCIA DE CAMPO DEL PROCESOS DE DESLINDE DE LOS MUNICIPIOS VIJES Y YUMBO"/>
    <s v="43421"/>
    <s v="58821, 58921"/>
    <s v="106621, 106721"/>
    <s v="182621, 182721"/>
    <s v="53841221, 53841621"/>
    <s v="-0"/>
    <x v="0"/>
    <x v="3"/>
  </r>
  <r>
    <s v="40121"/>
    <s v="2021-03-08 00:00:00"/>
    <s v="2021-03-08 19:36:00"/>
    <s v="Gasto"/>
    <s v="Con Compromiso"/>
    <s v="0300"/>
    <x v="0"/>
    <x v="12"/>
    <s v="ADQUISICIÓN DE BIENES Y SERVICIOS - SERVICIO DE INFORMACIÓN CARTOGRÁFICA ACTUALIZADO - LEVANTAMIENTO , GENERACIÓN Y ACTUALIZACIÓN DE LA RED GEODÉSICA Y LA CARTOGRAFÍA BÁSICA A NIVEL   NACIONAL"/>
    <s v="Propios"/>
    <x v="1"/>
    <s v="CSF"/>
    <n v="5265910"/>
    <n v="-1465333"/>
    <n v="3800577"/>
    <n v="0"/>
    <s v="REALIZAR EL LEVANTAMIETO DE FOTOCONTROL Y PUNTOS DE VERIFICACION PARA LA ELABORACION Y VALIDACION DE PRODUCTOS CARTOGRAFICOS RURALES EN EL DEPARTAMENTO DE SUCRE CORDOBA_x000a_Y BOLIVAR"/>
    <s v="43321"/>
    <s v="56821, 56921, 57321"/>
    <s v="102021, 102121, 102621"/>
    <s v="178721, 178821, 179221"/>
    <s v="50732521, 50733921, 50751821"/>
    <s v="4321, 4521, 6621"/>
    <x v="0"/>
    <x v="3"/>
  </r>
  <r>
    <s v="40221"/>
    <s v="2021-03-08 00:00:00"/>
    <s v="2021-03-08 19:37:00"/>
    <s v="Gasto"/>
    <s v="Con Compromiso"/>
    <s v="0300"/>
    <x v="0"/>
    <x v="4"/>
    <s v="ADQUISICIÓN DE BIENES Y SERVICIOS - SERVICIOS DE INFORMACIÓN GEODÉSICA ACTUALIZADO - LEVANTAMIENTO , GENERACIÓN Y ACTUALIZACIÓN DE LA RED GEODÉSICA Y LA CARTOGRAFÍA BÁSICA A NIVEL   NACIONAL"/>
    <s v="Nación"/>
    <x v="0"/>
    <s v="CSF"/>
    <n v="677875"/>
    <n v="0"/>
    <n v="677875"/>
    <n v="0"/>
    <s v="REALIZAR EL LEVANTAMIETO DE FOTOCONTROL Y PUNTOS DE VERIFICACION PARA LA ELABORACION Y VALIDACION DE PRODUCTOS CARTOGRAFICOS RURALES EN EL DEPARTAMENTO DE SUCRE CORDOBA_x000a_Y BOLIVAR"/>
    <s v="43221"/>
    <s v="56521"/>
    <s v="101621"/>
    <s v="178321"/>
    <s v="50017921"/>
    <s v="-0"/>
    <x v="0"/>
    <x v="3"/>
  </r>
  <r>
    <s v="40321"/>
    <s v="2021-03-08 00:00:00"/>
    <s v="2021-03-08 19:39:00"/>
    <s v="Gasto"/>
    <s v="Con Compromiso"/>
    <s v="0300"/>
    <x v="0"/>
    <x v="12"/>
    <s v="ADQUISICIÓN DE BIENES Y SERVICIOS - SERVICIO DE INFORMACIÓN CARTOGRÁFICA ACTUALIZADO - LEVANTAMIENTO , GENERACIÓN Y ACTUALIZACIÓN DE LA RED GEODÉSICA Y LA CARTOGRAFÍA BÁSICA A NIVEL   NACIONAL"/>
    <s v="Propios"/>
    <x v="1"/>
    <s v="CSF"/>
    <n v="10482548"/>
    <n v="-1260679"/>
    <n v="9221869"/>
    <n v="0"/>
    <s v="REALIZAR EL LEVANTAMIETO DE FOTOCONTROL Y PUNTOS DE VERIFICACION PARA LA ELABORACION Y VALIDACION DE PRODUCTOS CARTOGRAFICOS RURALES EN EL DEPARTAMENTO DE NARIÑO CAQUETA_x000a_Y CAUCA"/>
    <s v="43021"/>
    <s v="57021, 57121, 57221"/>
    <s v="102221, 102321, 102421"/>
    <s v="178921, 179021, 179121"/>
    <s v="50735321, 50748921, 50749821"/>
    <s v="6921, 7021, 7121"/>
    <x v="0"/>
    <x v="3"/>
  </r>
  <r>
    <s v="40421"/>
    <s v="2021-03-08 00:00:00"/>
    <s v="2021-03-08 19:40: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75015390"/>
    <n v="5687441"/>
    <n v="80702831"/>
    <n v="5687441"/>
    <s v="Prestación de servicios para la estandarización, integración y disposición de información de ordenamiento territorial de los nodos regionales y locales al sistema de información geográfica definido para tal fin"/>
    <s v="42921"/>
    <s v="62321, 62421, 62521"/>
    <s v="183321, 209121, 209221"/>
    <s v="299921, 317521, 317621, 348721, 348821, 352621, 429021, 429721, 453021, 504421, 509721, 509921, 553921, 555221, 555321"/>
    <s v="89089321, 95509521, 95516021, 115483921, 115484721, 115973021, 145959921, 146548921, 152453621, 179482421, 181730521, 181733721, 210124021, 210182921, 210184121"/>
    <s v="-0"/>
    <x v="0"/>
    <x v="3"/>
  </r>
  <r>
    <s v="40521"/>
    <s v="2021-03-08 00:00:00"/>
    <s v="2021-03-08 19:41:00"/>
    <s v="Gasto"/>
    <s v="Con Compromiso"/>
    <s v="0300"/>
    <x v="0"/>
    <x v="12"/>
    <s v="ADQUISICIÓN DE BIENES Y SERVICIOS - SERVICIO DE INFORMACIÓN CARTOGRÁFICA ACTUALIZADO - LEVANTAMIENTO , GENERACIÓN Y ACTUALIZACIÓN DE LA RED GEODÉSICA Y LA CARTOGRAFÍA BÁSICA A NIVEL   NACIONAL"/>
    <s v="Propios"/>
    <x v="1"/>
    <s v="CSF"/>
    <n v="31247320"/>
    <n v="-2083155"/>
    <n v="29164165"/>
    <n v="0"/>
    <s v="Prestación de servicios para gestionar desde el componente administrativo, procesos y proyectos misionales de la Subdirección de Geografía y Cartografía"/>
    <s v="42821"/>
    <s v="61721"/>
    <s v="174321"/>
    <s v="281821, 324421, 366821, 420121, 491421, 563321"/>
    <s v="83426321, 95626621, 98371321, 120605421, 144401521, 176436321, 212299521"/>
    <s v="-0"/>
    <x v="0"/>
    <x v="3"/>
  </r>
  <r>
    <s v="40621"/>
    <s v="2021-03-08 00:00:00"/>
    <s v="2021-03-08 19:43:00"/>
    <s v="Gasto"/>
    <s v="Con Compromiso"/>
    <s v="0300"/>
    <x v="0"/>
    <x v="4"/>
    <s v="ADQUISICIÓN DE BIENES Y SERVICIOS - SERVICIOS DE INFORMACIÓN GEODÉSICA ACTUALIZADO - LEVANTAMIENTO , GENERACIÓN Y ACTUALIZACIÓN DE LA RED GEODÉSICA Y LA CARTOGRAFÍA BÁSICA A NIVEL   NACIONAL"/>
    <s v="Propios"/>
    <x v="1"/>
    <s v="CSF"/>
    <n v="53429660"/>
    <n v="-2671482"/>
    <n v="50758178"/>
    <n v="0"/>
    <s v="Prestación de servicios para la captura de coordenadas, compilación toponímica y demás procesos en campo, de acuerdo con las especificaciones de conformidad con los lineamientos establecidos."/>
    <s v="42721"/>
    <s v="62621, 63421"/>
    <s v="178921, 190821"/>
    <s v="286921, 297821, 344621, 346121, 411521, 413121, 483721, 486621, 556521, 557021"/>
    <s v="85781521, 88371621, 114568421, 118652221, 142095721, 143018721, 174745221, 175139021, 210804021, 211245221"/>
    <s v="-0"/>
    <x v="0"/>
    <x v="3"/>
  </r>
  <r>
    <s v="40721"/>
    <s v="2021-03-09 00:00:00"/>
    <s v="2021-03-09 08:36:00"/>
    <s v="Gasto"/>
    <s v="Con Compromiso"/>
    <s v="0500"/>
    <x v="0"/>
    <x v="1"/>
    <s v="ADQUISICIÓN DE BIENES Y SERVICIOS - SERVICIO DE INFORMACIÓN CATASTRAL - ACTUALIZACIÓN  Y GESTIÓN CATASTRAL  NACIONAL"/>
    <s v="Nación"/>
    <x v="0"/>
    <s v="CSF"/>
    <n v="3994785"/>
    <n v="0"/>
    <n v="3994785"/>
    <n v="1625480"/>
    <s v="VIATICOS Y GASTOS DE COMISIÓN CONSERVACIÓN CATASTRAL CASANARE"/>
    <s v="39021"/>
    <s v="86221, 86321, 109921, 118421, 118721, 118821"/>
    <s v="226221, 226321, 347921, 388821, 391821, 391921"/>
    <s v="332421, 332621, 448421, 484621, 488221, 488321"/>
    <s v="107438021, 107440221, 150311121, 174760721, 176112321, 176113321"/>
    <s v="-0"/>
    <x v="0"/>
    <x v="1"/>
  </r>
  <r>
    <s v="40821"/>
    <s v="2021-03-09 00:00:00"/>
    <s v="2021-03-09 08:37:00"/>
    <s v="Gasto"/>
    <s v="Con Compromiso"/>
    <s v="0500"/>
    <x v="0"/>
    <x v="1"/>
    <s v="ADQUISICIÓN DE BIENES Y SERVICIOS - SERVICIO DE INFORMACIÓN CATASTRAL - ACTUALIZACIÓN  Y GESTIÓN CATASTRAL  NACIONAL"/>
    <s v="Nación"/>
    <x v="0"/>
    <s v="CSF"/>
    <n v="4832500"/>
    <n v="0"/>
    <n v="4832500"/>
    <n v="1490345.5"/>
    <s v="GASTOS DE DESPLAZAMIENTO, ALOJAMIENTO Y TRANSPORTE -VIATICOS TIERRAS"/>
    <s v="38921"/>
    <s v="60521, 60621, 64021, 64121, 81621, 81721, 109521, 118521"/>
    <s v="111721, 111821, 122221, 122321, 209721, 209921, 361421, 391121"/>
    <s v="186321, 186421, 196521, 196621, 318421, 318621, 461421, 486521"/>
    <s v="57658621, 57690021, 61460221, 61463321, 95585521, 95587321, 164087921, 175153521"/>
    <s v="-0"/>
    <x v="0"/>
    <x v="1"/>
  </r>
  <r>
    <s v="40921"/>
    <s v="2021-03-09 00:00:00"/>
    <s v="2021-03-09 10:17:00"/>
    <s v="Gasto"/>
    <s v="Con Compromiso"/>
    <s v="0200"/>
    <x v="0"/>
    <x v="0"/>
    <s v="ADQUISICIÓN DE BIENES Y SERVICIOS - SERVICIOS TECNOLÓGICOS - FORTALECIMIENTO DE LA GESTIÓN INSTITUCIONAL DEL IGAC A NIVEL   NACIONAL"/>
    <s v="Propios"/>
    <x v="1"/>
    <s v="CSF"/>
    <n v="51820137"/>
    <n v="0"/>
    <n v="51820137"/>
    <n v="0"/>
    <s v="Prestación de servicios profesionales para elaborar las historias de usuarios y prototipado de las funcionalidades requeridas por el instituto"/>
    <s v="43621"/>
    <s v="66021"/>
    <s v="219421"/>
    <s v="327521, 389421, 458421, 524221, 595221"/>
    <s v="99260421, 127410021, 157590421, 187307521, 226434621"/>
    <s v="-0"/>
    <x v="0"/>
    <x v="0"/>
  </r>
  <r>
    <s v="41021"/>
    <s v="2021-03-09 00:00:00"/>
    <s v="2021-03-09 10:18:00"/>
    <s v="Gasto"/>
    <s v="Anulado"/>
    <s v="0200"/>
    <x v="0"/>
    <x v="0"/>
    <s v="ADQUISICIÓN DE BIENES Y SERVICIOS - SERVICIOS TECNOLÓGICOS - FORTALECIMIENTO DE LA GESTIÓN INSTITUCIONAL DEL IGAC A NIVEL   NACIONAL"/>
    <s v="Propios"/>
    <x v="1"/>
    <s v="CSF"/>
    <n v="44787820"/>
    <n v="-44787820"/>
    <n v="0"/>
    <n v="0"/>
    <s v="Prestación de servicios profesionales para soportar, mantener, analizar, diseñar, desarrollar e integrar componentes de software geográficos para el instituto"/>
    <s v="43721"/>
    <s v="-0"/>
    <s v="-0"/>
    <s v="-0"/>
    <s v="-0"/>
    <s v="-0"/>
    <x v="0"/>
    <x v="0"/>
  </r>
  <r>
    <s v="41121"/>
    <s v="2021-03-09 00:00:00"/>
    <s v="2021-03-09 10:20:00"/>
    <s v="Gasto"/>
    <s v="Con Compromiso"/>
    <s v="0200"/>
    <x v="0"/>
    <x v="0"/>
    <s v="ADQUISICIÓN DE BIENES Y SERVICIOS - SERVICIOS TECNOLÓGICOS - FORTALECIMIENTO DE LA GESTIÓN INSTITUCIONAL DEL IGAC A NIVEL   NACIONAL"/>
    <s v="Propios"/>
    <x v="1"/>
    <s v="CSF"/>
    <n v="78371784"/>
    <n v="-5224786"/>
    <n v="73146998"/>
    <n v="0"/>
    <s v="Prestación de servicios profesionales para configurar, administrar, gestionar, monitorear y soportar las bases de datos de la entidad"/>
    <s v="43821"/>
    <s v="79321"/>
    <s v="267221"/>
    <s v="376621, 438621, 501721, 564521"/>
    <s v="123432621, 147820521, 178850521, 212805321"/>
    <s v="-0"/>
    <x v="0"/>
    <x v="0"/>
  </r>
  <r>
    <s v="41221"/>
    <s v="2021-03-11 00:00:00"/>
    <s v="2021-03-11 14:48:00"/>
    <s v="Gasto"/>
    <s v="Con Compromiso"/>
    <s v="0300"/>
    <x v="0"/>
    <x v="4"/>
    <s v="ADQUISICIÓN DE BIENES Y SERVICIOS - SERVICIOS DE INFORMACIÓN GEODÉSICA ACTUALIZADO - LEVANTAMIENTO , GENERACIÓN Y ACTUALIZACIÓN DE LA RED GEODÉSICA Y LA CARTOGRAFÍA BÁSICA A NIVEL   NACIONAL"/>
    <s v="Nación"/>
    <x v="0"/>
    <s v="CSF"/>
    <n v="1694688"/>
    <n v="0"/>
    <n v="1694688"/>
    <n v="0"/>
    <s v="REALIZAR EL LEVANTAMIENTO DE FOTOCONTROL Y PUNTOS DE VERIFICACION PARA LA ELABORACION Y VALIDACION DE PRODUCTOS CARTOGRAFICOS RURALES  EN EL DEPARTAMENTO DE  CUNDINAMARCA"/>
    <s v="43921"/>
    <s v="58321"/>
    <s v="105221"/>
    <s v="181621"/>
    <s v="52375021"/>
    <s v="-0"/>
    <x v="0"/>
    <x v="3"/>
  </r>
  <r>
    <s v="41321"/>
    <s v="2021-03-11 00:00:00"/>
    <s v="2021-03-11 14:49:00"/>
    <s v="Gasto"/>
    <s v="Con Compromiso"/>
    <s v="0300"/>
    <x v="0"/>
    <x v="12"/>
    <s v="ADQUISICIÓN DE BIENES Y SERVICIOS - SERVICIO DE INFORMACIÓN CARTOGRÁFICA ACTUALIZADO - LEVANTAMIENTO , GENERACIÓN Y ACTUALIZACIÓN DE LA RED GEODÉSICA Y LA CARTOGRAFÍA BÁSICA A NIVEL   NACIONAL"/>
    <s v="Propios"/>
    <x v="1"/>
    <s v="CSF"/>
    <n v="9204775"/>
    <n v="-1359803"/>
    <n v="7844972"/>
    <n v="0"/>
    <s v="REALIZAR EL LEVANTAMIENTO DE FOTOCONTROL Y PUNTOS DE VERIFICACION PARA LA ELABORACION Y VALIDACION DE PRODUCTOS CARTOGRAFICOS RURALES  EN EL DEPARTAMENTO DE  CUNDINAMARCA"/>
    <s v="44021"/>
    <s v="58421, 58521, 58621"/>
    <s v="105321, 105421, 105521"/>
    <s v="181721, 181821, 181921"/>
    <s v="52381021, 52381821, 52388321"/>
    <s v="6221, 6321, 6421"/>
    <x v="0"/>
    <x v="3"/>
  </r>
  <r>
    <s v="41421"/>
    <s v="2021-03-12 00:00:00"/>
    <s v="2021-03-12 16:01:00"/>
    <s v="Gasto"/>
    <s v="Con Compromiso"/>
    <s v="0200"/>
    <x v="0"/>
    <x v="0"/>
    <s v="ADQUISICIÓN DE BIENES Y SERVICIOS - SERVICIOS TECNOLÓGICOS - FORTALECIMIENTO DE LA GESTIÓN INSTITUCIONAL DEL IGAC A NIVEL   NACIONAL"/>
    <s v="Propios"/>
    <x v="1"/>
    <s v="CSF"/>
    <n v="24043349"/>
    <n v="-2"/>
    <n v="24043347"/>
    <n v="0"/>
    <s v="Prestación de servicios para realizar actividades de operación, soporte, mantenimiento y monitoreo a las plataformas tecnológicas, equipos periféricos (Impresoras, Plotter, Escáner entre otros), según lo niveles de servicio_x000a_establecidos."/>
    <s v="43521"/>
    <s v="64821"/>
    <s v="193421"/>
    <s v="303921, 358621, 446721, 490621, 547021"/>
    <s v="90799021, 117491321, 150010421, 176301921, 207313821"/>
    <s v="-0"/>
    <x v="0"/>
    <x v="0"/>
  </r>
  <r>
    <s v="41921"/>
    <s v="2021-03-15 00:00:00"/>
    <s v="2021-03-15 16:25:00"/>
    <s v="Gasto"/>
    <s v="Con Compromiso"/>
    <s v="0500"/>
    <x v="0"/>
    <x v="1"/>
    <s v="ADQUISICIÓN DE BIENES Y SERVICIOS - SERVICIO DE INFORMACIÓN CATASTRAL - ACTUALIZACIÓN  Y GESTIÓN CATASTRAL  NACIONAL"/>
    <s v="Propios"/>
    <x v="1"/>
    <s v="CSF"/>
    <n v="25379089"/>
    <n v="-801445"/>
    <n v="24577644"/>
    <n v="0"/>
    <s v="Prestación de servicios profesionales para el procesamiento, análisis y generación de productos geográficos que apoyen el proceso de actualización catastral"/>
    <s v="44221"/>
    <s v="64621"/>
    <s v="188421"/>
    <s v="297521, 359421, 456621, 484421, 560121"/>
    <s v="88340121, 117545321, 157462021, 174759621, 211377221"/>
    <s v="-0"/>
    <x v="0"/>
    <x v="1"/>
  </r>
  <r>
    <s v="42021"/>
    <s v="2021-03-15 00:00:00"/>
    <s v="2021-03-15 16:28:00"/>
    <s v="Gasto"/>
    <s v="Con Compromiso"/>
    <s v="0500"/>
    <x v="0"/>
    <x v="1"/>
    <s v="ADQUISICIÓN DE BIENES Y SERVICIOS - SERVICIO DE INFORMACIÓN CATASTRAL - ACTUALIZACIÓN  Y GESTIÓN CATASTRAL  NACIONAL"/>
    <s v="Propios"/>
    <x v="1"/>
    <s v="CSF"/>
    <n v="45423000"/>
    <n v="181692000"/>
    <n v="227115000"/>
    <n v="52940160"/>
    <s v="Prestación de servicios profesionales para generar productos de Aplicaciones Agrológicas, derivados de Levantamientos de suelos, para apoyar los procesos de Catastro Multipropósito"/>
    <s v="44121"/>
    <s v="76721, 76821, 76921, 77021, 78021"/>
    <s v="236821, 240921, 273021, 285921, 356721"/>
    <s v="374021, 375121, 375621, 389821, 405321, 405721, 405821, 406221, 457521, 464821, 472021, 472321, 473921, 474021, 474121, 541221, 541321, 542521, 545121, 545421"/>
    <s v="122472521, 123378021, 123487421, 127424521, 139721921, 139725021, 139728621, 140626921, 157487921, 164911021, 168471421, 168480321, 169209821, 169212021, 169214421, 199455121, 199457421, 200128921, 200139821, 204878221, 204881221"/>
    <s v="-0"/>
    <x v="0"/>
    <x v="1"/>
  </r>
  <r>
    <s v="42121"/>
    <s v="2021-03-15 00:00:00"/>
    <s v="2021-03-15 16:3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6651830"/>
    <n v="0"/>
    <n v="36651830"/>
    <n v="0"/>
    <s v="Prestación de servicios profesionales para la generación de productos técnicos en las etapas de planificación, diseño, implementación, seguimiento y soporte de los proyectos de desarrollo de aplicaciones en tecnologías de la_x000a_información geográfica a"/>
    <s v="45121"/>
    <s v="67121"/>
    <s v="211321"/>
    <s v="320921, 379721, 443821, 511021, 583121"/>
    <s v="96738821, 124503021, 149795121, 181748621, 219178921"/>
    <s v="-0"/>
    <x v="0"/>
    <x v="4"/>
  </r>
  <r>
    <s v="42221"/>
    <s v="2021-03-15 00:00:00"/>
    <s v="2021-03-15 17:08: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53105855"/>
    <n v="-372673"/>
    <n v="52733182"/>
    <n v="0"/>
    <s v="Prestación de servicios profesionales para el procesamiento y análisis de datos de observación de la tierra y análisis de información geográfica requeridos en los proyectos a cargo de la Oficina CIAF"/>
    <s v="45021"/>
    <s v="65821"/>
    <s v="216521"/>
    <s v="324321, 384521, 451821, 525921, 599221"/>
    <s v="98371221, 126848921, 152012021, 187309121, 228501021"/>
    <s v="-0"/>
    <x v="0"/>
    <x v="4"/>
  </r>
  <r>
    <s v="42321"/>
    <s v="2021-03-16 00:00:00"/>
    <s v="2021-03-16 08:37:00"/>
    <s v="Gasto"/>
    <s v="Con Compromiso"/>
    <s v="0300"/>
    <x v="0"/>
    <x v="12"/>
    <s v="ADQUISICIÓN DE BIENES Y SERVICIOS - SERVICIO DE INFORMACIÓN CARTOGRÁFICA ACTUALIZADO - LEVANTAMIENTO , GENERACIÓN Y ACTUALIZACIÓN DE LA RED GEODÉSICA Y LA CARTOGRAFÍA BÁSICA A NIVEL   NACIONAL"/>
    <s v="Propios"/>
    <x v="1"/>
    <s v="CSF"/>
    <n v="5066638"/>
    <n v="-513785"/>
    <n v="4552853"/>
    <n v="0"/>
    <s v="REALIZAR TRABAJOS DE AEROFOTOGRAFIA CON AERONAVES NO TRIPULADAS TIPO DRON EN LOS MUNICIPIOS DE POPAYAN (CAUCA) Y CUENCA DE LA QUEBRADA YAGUILGA EN EL HUILA"/>
    <s v="45821"/>
    <s v="59721, 59821, 59921"/>
    <s v="110521, 110621, 110721"/>
    <s v="184721, 184821, 184921"/>
    <s v="56621621, 56624221, 56627021"/>
    <s v="5621, 5921"/>
    <x v="0"/>
    <x v="3"/>
  </r>
  <r>
    <s v="42421"/>
    <s v="2021-03-16 00:00:00"/>
    <s v="2021-03-16 14:26:00"/>
    <s v="Gasto"/>
    <s v="Con Compromiso"/>
    <s v="0160"/>
    <x v="0"/>
    <x v="2"/>
    <s v="ADQUISICIÓN DE BIENES Y SERVICIOS - DOCUMENTOS DE LINEAMIENTOS TÉCNICOS - FORTALECIMIENTO DE LOS PROCESOS DE DIFUSIÓN Y ACCESO A LA INFORMACIÓN GEOGRÁFICA A NIVEL   NACIONAL"/>
    <s v="Propios"/>
    <x v="1"/>
    <s v="CSF"/>
    <n v="36402360"/>
    <n v="0"/>
    <n v="36402360"/>
    <n v="0"/>
    <s v="Prestación de servicios profesionales para adelantar el mantenimiento, seguimiento, control y vigilancia del avance y tiempos de la ejecución de los proyectos en curso, junto con el área técnica y el cliente."/>
    <s v="44821"/>
    <s v="65221"/>
    <s v="173621"/>
    <s v="281121, 356721, 443621, 505121, 586221"/>
    <s v="83452321, 117298621, 149785421, 179822421, 219823221"/>
    <s v="-0"/>
    <x v="0"/>
    <x v="2"/>
  </r>
  <r>
    <s v="42521"/>
    <s v="2021-03-16 00:00:00"/>
    <s v="2021-03-16 14:27:00"/>
    <s v="Gasto"/>
    <s v="Con Compromiso"/>
    <s v="0160"/>
    <x v="0"/>
    <x v="3"/>
    <s v="ADQUISICIÓN DE BIENES Y SERVICIOS - SERVICIOS DE INFORMACIÓN IMPLEMENTADOS - FORTALECIMIENTO DE LOS PROCESOS DE DIFUSIÓN Y ACCESO A LA INFORMACIÓN GEOGRÁFICA A NIVEL   NACIONAL"/>
    <s v="Propios"/>
    <x v="1"/>
    <s v="CSF"/>
    <n v="36239937"/>
    <n v="0"/>
    <n v="36239937"/>
    <n v="0"/>
    <s v="Prestación de servicios profesionales para realizar actividades de gestión y seguimiento a la comercialización de los productos y servicios generados por las áreas técnicas del instituto."/>
    <s v="44621"/>
    <s v="68921"/>
    <s v="177321"/>
    <s v="284621, 353021, 462121, 523521, 586321"/>
    <s v="85400721, 115993621, 159096321, 187306821, 219826421"/>
    <s v="-0"/>
    <x v="0"/>
    <x v="2"/>
  </r>
  <r>
    <s v="42621"/>
    <s v="2021-03-16 00:00:00"/>
    <s v="2021-03-16 14:28:00"/>
    <s v="Gasto"/>
    <s v="Con Compromiso"/>
    <s v="0160"/>
    <x v="0"/>
    <x v="2"/>
    <s v="ADQUISICIÓN DE BIENES Y SERVICIOS - DOCUMENTOS DE LINEAMIENTOS TÉCNICOS - FORTALECIMIENTO DE LOS PROCESOS DE DIFUSIÓN Y ACCESO A LA INFORMACIÓN GEOGRÁFICA A NIVEL   NACIONAL"/>
    <s v="Propios"/>
    <x v="1"/>
    <s v="CSF"/>
    <n v="29417800"/>
    <n v="0"/>
    <n v="29417800"/>
    <n v="0"/>
    <s v="Prestación de servicios profesionales para realizar la medición de satisfacción, retroalimentación y seguimiento con las áreas de las PQRS que se hayan tramitado."/>
    <s v="44921"/>
    <s v="64721"/>
    <s v="173121"/>
    <s v="280621, 349221, 447221, 512821, 591921"/>
    <s v="84867721, 115488921, 150020421, 182386221, 226226821"/>
    <s v="-0"/>
    <x v="0"/>
    <x v="2"/>
  </r>
  <r>
    <s v="42721"/>
    <s v="2021-03-16 00:00:00"/>
    <s v="2021-03-16 14:30:00"/>
    <s v="Gasto"/>
    <s v="Con Compromiso"/>
    <s v="0160"/>
    <x v="0"/>
    <x v="3"/>
    <s v="ADQUISICIÓN DE BIENES Y SERVICIOS - SERVICIOS DE INFORMACIÓN IMPLEMENTADOS - FORTALECIMIENTO DE LOS PROCESOS DE DIFUSIÓN Y ACCESO A LA INFORMACIÓN GEOGRÁFICA A NIVEL   NACIONAL"/>
    <s v="Propios"/>
    <x v="1"/>
    <s v="CSF"/>
    <n v="28193680"/>
    <n v="0"/>
    <n v="28193680"/>
    <n v="0"/>
    <s v="Prestación de servicios profesionales para llevar a cabo el escaneo, la reposición y organización del material cartográfico y aerofotográfico utilizado por los usuarios que consultan la información en los CIG del instituto a nivel nacional."/>
    <s v="44421"/>
    <s v="62721"/>
    <s v="188021"/>
    <s v="296821, 342021, 410821, 476221, 567121"/>
    <s v="88154121, 112527921, 141877821, 170389321, 212959121"/>
    <s v="-0"/>
    <x v="0"/>
    <x v="2"/>
  </r>
  <r>
    <s v="42821"/>
    <s v="2021-03-16 00:00:00"/>
    <s v="2021-03-16 14:31:00"/>
    <s v="Gasto"/>
    <s v="Con Compromiso"/>
    <s v="0160"/>
    <x v="0"/>
    <x v="3"/>
    <s v="ADQUISICIÓN DE BIENES Y SERVICIOS - SERVICIOS DE INFORMACIÓN IMPLEMENTADOS - FORTALECIMIENTO DE LOS PROCESOS DE DIFUSIÓN Y ACCESO A LA INFORMACIÓN GEOGRÁFICA A NIVEL   NACIONAL"/>
    <s v="Propios"/>
    <x v="1"/>
    <s v="CSF"/>
    <n v="28193680"/>
    <n v="0"/>
    <n v="28193680"/>
    <n v="0"/>
    <s v="Prestación de servicios profesionales para la atención de solicitudes de cartografía topográfica, cartografía de suelos y aerofotografías en el Centro de Información Geográfica del IGAC"/>
    <s v="44521"/>
    <s v="65621"/>
    <s v="174021"/>
    <s v="281521, 342621, 410721, 475621, 567721"/>
    <s v="83438821, 112789821, 141876721, 170352521, 213274821"/>
    <s v="-0"/>
    <x v="0"/>
    <x v="2"/>
  </r>
  <r>
    <s v="42921"/>
    <s v="2021-03-16 00:00:00"/>
    <s v="2021-03-16 14:33:00"/>
    <s v="Gasto"/>
    <s v="Con Compromiso"/>
    <s v="0160"/>
    <x v="0"/>
    <x v="3"/>
    <s v="ADQUISICIÓN DE BIENES Y SERVICIOS - SERVICIOS DE INFORMACIÓN IMPLEMENTADOS - FORTALECIMIENTO DE LOS PROCESOS DE DIFUSIÓN Y ACCESO A LA INFORMACIÓN GEOGRÁFICA A NIVEL   NACIONAL"/>
    <s v="Nación"/>
    <x v="0"/>
    <s v="CSF"/>
    <n v="8131000"/>
    <n v="0"/>
    <n v="8131000"/>
    <n v="0"/>
    <s v="Adquisición del derecho de uso del sistema de codificación EAN/UCC"/>
    <s v="45621"/>
    <s v="74821"/>
    <s v="265021"/>
    <s v="372621"/>
    <s v="126810621"/>
    <s v="-0"/>
    <x v="0"/>
    <x v="2"/>
  </r>
  <r>
    <s v="43021"/>
    <s v="2021-03-17 00:00:00"/>
    <s v="2021-03-17 16:13:00"/>
    <s v="Gasto"/>
    <s v="Con Compromiso"/>
    <s v="0160"/>
    <x v="0"/>
    <x v="3"/>
    <s v="ADQUISICIÓN DE BIENES Y SERVICIOS - SERVICIOS DE INFORMACIÓN IMPLEMENTADOS - FORTALECIMIENTO DE LOS PROCESOS DE DIFUSIÓN Y ACCESO A LA INFORMACIÓN GEOGRÁFICA A NIVEL   NACIONAL"/>
    <s v="Propios"/>
    <x v="1"/>
    <s v="CSF"/>
    <n v="48941241"/>
    <n v="0"/>
    <n v="48941241"/>
    <n v="0"/>
    <s v="Prestación de servicios profesionales para desarrollar actividades de articulación entre la sede central y las Direcciones Territoriales a nivel nacional, así como la elaboración de ofertas técnico económicas."/>
    <s v="44721"/>
    <s v="66621"/>
    <s v="173521"/>
    <s v="281021, 345221, 443421, 514321, 588421"/>
    <s v="83456921, 114420121, 149771021, 182704321, 220751321"/>
    <s v="-0"/>
    <x v="0"/>
    <x v="2"/>
  </r>
  <r>
    <s v="43121"/>
    <s v="2021-03-17 00:00:00"/>
    <s v="2021-03-17 16:16:00"/>
    <s v="Gasto"/>
    <s v="Con Compromiso"/>
    <s v="0160"/>
    <x v="0"/>
    <x v="3"/>
    <s v="ADQUISICIÓN DE BIENES Y SERVICIOS - SERVICIOS DE INFORMACIÓN IMPLEMENTADOS - FORTALECIMIENTO DE LOS PROCESOS DE DIFUSIÓN Y ACCESO A LA INFORMACIÓN GEOGRÁFICA A NIVEL   NACIONAL"/>
    <s v="Propios"/>
    <x v="1"/>
    <s v="CSF"/>
    <n v="36402360"/>
    <n v="0"/>
    <n v="36402360"/>
    <n v="3033530"/>
    <s v="Prestación de servicios profesionales para ejecutar las estrategias de marketing digital de los productos del IGAC, asi como el seguimiento a la ventas directas por ventanilla para toda el área comercial, incluidas las Direcciones_x000a_Territoriales a niv"/>
    <s v="44321"/>
    <s v="69121"/>
    <s v="190621"/>
    <s v="297621, 345421, 461821, 519221, 587921"/>
    <s v="88344421, 114423121, 159029121, 184466621, 220719221"/>
    <s v="-0"/>
    <x v="0"/>
    <x v="2"/>
  </r>
  <r>
    <s v="43221"/>
    <s v="2021-03-19 00:00:00"/>
    <s v="2021-03-19 10:39:00"/>
    <s v="Gasto"/>
    <s v="Con Compromiso"/>
    <s v="0300"/>
    <x v="0"/>
    <x v="4"/>
    <s v="ADQUISICIÓN DE BIENES Y SERVICIOS - SERVICIOS DE INFORMACIÓN GEODÉSICA ACTUALIZADO - LEVANTAMIENTO , GENERACIÓN Y ACTUALIZACIÓN DE LA RED GEODÉSICA Y LA CARTOGRAFÍA BÁSICA A NIVEL   NACIONAL"/>
    <s v="Nación"/>
    <x v="0"/>
    <s v="CSF"/>
    <n v="406725"/>
    <n v="0"/>
    <n v="406725"/>
    <n v="0"/>
    <s v="Realizar el mantenimiento correctivo a una estación de funcionamiento continúo (CORS-GNSS) en Yopal (Casanare)."/>
    <s v="45921"/>
    <s v="64221"/>
    <s v="122421"/>
    <s v="196721"/>
    <s v="61467221"/>
    <s v="-0"/>
    <x v="0"/>
    <x v="3"/>
  </r>
  <r>
    <s v="43321"/>
    <s v="2021-03-19 00:00:00"/>
    <s v="2021-03-19 10:39:00"/>
    <s v="Gasto"/>
    <s v="Con Compromiso"/>
    <s v="0300"/>
    <x v="0"/>
    <x v="4"/>
    <s v="ADQUISICIÓN DE BIENES Y SERVICIOS - SERVICIOS DE INFORMACIÓN GEODÉSICA ACTUALIZADO - LEVANTAMIENTO , GENERACIÓN Y ACTUALIZACIÓN DE LA RED GEODÉSICA Y LA CARTOGRAFÍA BÁSICA A NIVEL   NACIONAL"/>
    <s v="Propios"/>
    <x v="1"/>
    <s v="CSF"/>
    <n v="1529820"/>
    <n v="-101101"/>
    <n v="1428719"/>
    <n v="0"/>
    <s v="Realizar el mantenimiento correctivo a una estación de funcionamiento continúo (CORS-GNSS) en Yopal (Casanare)."/>
    <s v="46021"/>
    <s v="64321, 64421"/>
    <s v="122521, 122621"/>
    <s v="197321, 197421"/>
    <s v="62166221, 62166821"/>
    <s v="6121"/>
    <x v="0"/>
    <x v="3"/>
  </r>
  <r>
    <s v="43421"/>
    <s v="2021-03-19 00:00:00"/>
    <s v="2021-03-19 15:59:00"/>
    <s v="Gasto"/>
    <s v="Anulado"/>
    <s v="0300"/>
    <x v="0"/>
    <x v="12"/>
    <s v="ADQUISICIÓN DE BIENES Y SERVICIOS - SERVICIO DE INFORMACIÓN CARTOGRÁFICA ACTUALIZADO - LEVANTAMIENTO , GENERACIÓN Y ACTUALIZACIÓN DE LA RED GEODÉSICA Y LA CARTOGRAFÍA BÁSICA A NIVEL   NACIONAL"/>
    <s v="Propios"/>
    <x v="1"/>
    <s v="CSF"/>
    <n v="26714830"/>
    <n v="-26714830"/>
    <n v="0"/>
    <n v="0"/>
    <s v="Prestación de servicios para realizar de apoyo a la gestión administrativa de los procesos y proyectos misionales de la Subdirección de Geografía y Cartografía"/>
    <s v="46121"/>
    <s v="-0"/>
    <s v="-0"/>
    <s v="-0"/>
    <s v="-0"/>
    <s v="-0"/>
    <x v="0"/>
    <x v="3"/>
  </r>
  <r>
    <s v="43521"/>
    <s v="2021-03-24 00:00:00"/>
    <s v="2021-03-24 08:01:00"/>
    <s v="Gasto"/>
    <s v="Con Compromiso"/>
    <s v="0300"/>
    <x v="0"/>
    <x v="12"/>
    <s v="ADQUISICIÓN DE BIENES Y SERVICIOS - SERVICIO DE INFORMACIÓN CARTOGRÁFICA ACTUALIZADO - LEVANTAMIENTO , GENERACIÓN Y ACTUALIZACIÓN DE LA RED GEODÉSICA Y LA CARTOGRAFÍA BÁSICA A NIVEL   NACIONAL"/>
    <s v="Propios"/>
    <x v="1"/>
    <s v="CSF"/>
    <n v="26714830"/>
    <n v="-2582434"/>
    <n v="24132396"/>
    <n v="0"/>
    <s v="Prestación de servicios para apoyar la gestión logística de la Subdirección de Geografía y Cartografía"/>
    <s v="46221"/>
    <s v="69221"/>
    <s v="211121"/>
    <s v="320521, 371121, 419521, 491821, 563121"/>
    <s v="96671221, 121367121, 144390421, 176439821, 212296121"/>
    <s v="-0"/>
    <x v="0"/>
    <x v="3"/>
  </r>
  <r>
    <s v="43621"/>
    <s v="2021-03-24 00:00:00"/>
    <s v="2021-03-24 10:09:00"/>
    <s v="Gasto"/>
    <s v="Anulado"/>
    <s v="0200"/>
    <x v="0"/>
    <x v="0"/>
    <s v="ADQUISICIÓN DE BIENES Y SERVICIOS - SERVICIOS TECNOLÓGICOS - FORTALECIMIENTO DE LA GESTIÓN INSTITUCIONAL DEL IGAC A NIVEL   NACIONAL"/>
    <s v="Nación"/>
    <x v="0"/>
    <s v="CSF"/>
    <n v="60000000"/>
    <n v="-60000000"/>
    <n v="0"/>
    <n v="0"/>
    <s v="Adquisición de UPS y mantenimiento preventivo y correctivo de UPS en las direcciones territoriales del IGAC"/>
    <s v="46321"/>
    <s v="-0"/>
    <s v="-0"/>
    <s v="-0"/>
    <s v="-0"/>
    <s v="-0"/>
    <x v="0"/>
    <x v="0"/>
  </r>
  <r>
    <s v="43721"/>
    <s v="2021-03-24 00:00:00"/>
    <s v="2021-03-24 10:10:00"/>
    <s v="Gasto"/>
    <s v="Con Compromiso"/>
    <s v="0200"/>
    <x v="0"/>
    <x v="0"/>
    <s v="ADQUISICIÓN DE BIENES Y SERVICIOS - SERVICIOS TECNOLÓGICOS - FORTALECIMIENTO DE LA GESTIÓN INSTITUCIONAL DEL IGAC A NIVEL   NACIONAL"/>
    <s v="Nación"/>
    <x v="0"/>
    <s v="CSF"/>
    <n v="1481463643"/>
    <n v="-27301770"/>
    <n v="1454161873"/>
    <n v="282703821.27999997"/>
    <s v="Adquisición de productos y servicios Microsoft"/>
    <s v="46421"/>
    <s v="131821"/>
    <s v="-0"/>
    <s v="-0"/>
    <s v="-0"/>
    <s v="-0"/>
    <x v="0"/>
    <x v="0"/>
  </r>
  <r>
    <s v="44421"/>
    <s v="2021-03-26 00:00:00"/>
    <s v="2021-03-26 10:25:00"/>
    <s v="Gasto"/>
    <s v="Anul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2818115"/>
    <n v="-2818115"/>
    <n v="0"/>
    <n v="0"/>
    <s v="PAGO PASIVOS EXIGIBLES - VIGENCIAS EXPIRADAS"/>
    <s v="47121"/>
    <s v="-0"/>
    <s v="-0"/>
    <s v="-0"/>
    <s v="-0"/>
    <s v="-0"/>
    <x v="0"/>
    <x v="3"/>
  </r>
  <r>
    <s v="44621"/>
    <s v="2021-03-30 00:00:00"/>
    <s v="2021-03-30 18:06:00"/>
    <s v="Gasto"/>
    <s v="Con Compromiso"/>
    <s v="0300"/>
    <x v="0"/>
    <x v="12"/>
    <s v="ADQUISICIÓN DE BIENES Y SERVICIOS - SERVICIO DE INFORMACIÓN CARTOGRÁFICA ACTUALIZADO - LEVANTAMIENTO , GENERACIÓN Y ACTUALIZACIÓN DE LA RED GEODÉSICA Y LA CARTOGRAFÍA BÁSICA A NIVEL   NACIONAL"/>
    <s v="Propios"/>
    <x v="1"/>
    <s v="CSF"/>
    <n v="536446618"/>
    <n v="-69356218.400000006"/>
    <n v="467090399.60000002"/>
    <n v="0"/>
    <s v="Capturar y/o adquirir imágenes para la producción cartográfica de proyectos específicos del IGAC"/>
    <s v="47321"/>
    <s v="79121"/>
    <s v="320221"/>
    <s v="452221"/>
    <s v="152420821"/>
    <s v="-0"/>
    <x v="0"/>
    <x v="3"/>
  </r>
  <r>
    <s v="44921"/>
    <s v="2021-04-06 00:00:00"/>
    <s v="2021-04-06 07:35:00"/>
    <s v="Gasto"/>
    <s v="Con Compromiso"/>
    <s v="0500"/>
    <x v="0"/>
    <x v="1"/>
    <s v="ADQUISICIÓN DE BIENES Y SERVICIOS - SERVICIO DE INFORMACIÓN CATASTRAL - ACTUALIZACIÓN  Y GESTIÓN CATASTRAL  NACIONAL"/>
    <s v="Propios"/>
    <x v="1"/>
    <s v="CSF"/>
    <n v="300000000"/>
    <n v="0"/>
    <n v="300000000"/>
    <n v="63961214"/>
    <s v="VIATICOS Y GASTOS DE COMISION FUNCIONARIOS-CONTRATISTAS PROCESOS CATASTRALES"/>
    <s v="48621"/>
    <s v="71221, 80121, 80221, 80321, 80421, 80521, 80621, 80721, 80821, 81921, 89821, 90421, 92821, 92921, 93021, 93121, 93221, 93321, 93421, 93521, 94521, 95521, 95621, 95721, 98021, 98121, 99121, 99421, 99521, 99621, 100121, 101621, 103521, 103621, 104621, 106021, 106121, 106221, 106321, 106421, 106521, 106921, 109621, 109721, 109821, 110621, 110721, 114621, 115021, 116021, 116321, 116421, 116521, 116621, 116721, 119421, 119521, 119621, 120821, 121321, 122021, 124221, 128521, 128621, 131121, 131221, 131321, 131421, 135321, 135421"/>
    <s v="162621, 200721, 200821, 201121, 201221, 201321, 201421, 201621, 201721, 223221, 239421, 246021, 267621, 269221, 269321, 269421, 269521, 269621, 269721, 269821, 288521, 288621, 288721, 288821, 293321, 293521, 295121, 295821, 295921, 296021, 299921, 303621, 316821, 316921, 331921, 336721, 336821, 336921, 337021, 337121, 337221, 339821, 347821, 348121, 348221, 361021, 361121, 367721, 370521, 370621, 373021, 373121, 373221, 379921, 380021, 395721, 395821, 395921, 402921, 411721, 422621, 436721, 443421, 443521, 455221, 455321, 455421, 455521, 495621, 495721"/>
    <s v="270021, 308321, 308421, 308621, 308721, 308921, 309021, 309121, 309321, 329821, 344121, 347921, 371021, 372721, 372821, 372921, 373021, 373121, 373221, 373321, 392121, 392221, 392321, 395821, 395921, 397021, 397421, 397521, 397621, 400921, 404321, 417421, 417521, 430821, 434821, 435021, 435221, 435421, 435521, 435721, 440321, 448021, 450021, 451921, 461021, 461121, 464221, 465521, 469721, 469821, 469921, 470021, 470121, 476721, 492021, 492121, 492221, 492921, 496621, 501521, 519121, 519821, 531621, 538321, 538421, 548221, 548321, 548421, 548521, 585521, 585621"/>
    <s v="76259821, 92642121, 92654621, 92660121, 92664221, 92665721, 92666521, 92666921, 92667921, 102112421, 114393021, 115473521, 121258421, 122230421, 122233821, 122236421, 122285921, 122292021, 122293621, 122296921, 129567721, 129573921, 129577321, 132800721, 132800921, 135156621, 135440621, 135441621, 135445521, 138668221, 139079721, 143377221, 143379521, 146596421, 147449921, 147458221, 147471121, 147494621, 147505121, 147508121, 148285821, 150309821, 151941221, 152013121, 158473121, 158476821, 164086821, 165515021, 167943921, 167948021, 167954021, 167954521, 167955821, 171412621, 176943121, 176946421, 176948121, 176982621, 177584721, 178849321, 184338721, 184768321, 190707521, 197639321, 197643121, 208049721, 208053421, 208054321, 208061621, 219807321, 219813221"/>
    <s v="10021, 11821, 12621, 12721, 12821, 12921, 13021, 13121, 13221, 13321, 13621, 13721, 13821, 13921, 14321, 14421, 15021, 15921, 16021, 16121, 16221, 16321, 16421, 16621, 16821, 17021, 17121, 17221, 17321, 17521, 17621, 17721, 17821, 18821, 18921, 19621, 19721, 19821, 20221, 20321, 20421, 20521, 20621, 20821, 21021, 21121"/>
    <x v="0"/>
    <x v="1"/>
  </r>
  <r>
    <s v="45021"/>
    <s v="2021-04-06 00:00:00"/>
    <s v="2021-04-06 07:56:00"/>
    <s v="Gasto"/>
    <s v="Con Compromiso"/>
    <s v="0500"/>
    <x v="0"/>
    <x v="1"/>
    <s v="ADQUISICIÓN DE BIENES Y SERVICIOS - SERVICIO DE INFORMACIÓN CATASTRAL - ACTUALIZACIÓN  Y GESTIÓN CATASTRAL  NACIONAL"/>
    <s v="Propios"/>
    <x v="1"/>
    <s v="CSF"/>
    <n v="339762465"/>
    <n v="-15100555"/>
    <n v="324661910"/>
    <n v="0"/>
    <s v="Prestación de servicios profesionales con el fin de apoyar los trámites juridicos que se requieran para llevar a cabo la contratación de ingreso y egreso del Instituto Geográfico Agustín Codazzi."/>
    <s v="47721"/>
    <s v="77521, 77621, 77721, 77821, 77921"/>
    <s v="256121, 274121, 278421, 281421, 282821"/>
    <s v="361621, 376221, 376921, 377121, 384321, 386921, 387821, 388021, 429821, 430321, 430521, 436921, 442121, 503721, 503821, 504121, 508321, 508721, 577121, 577221, 584621, 586521, 587321"/>
    <s v="118857921, 123407821, 123444221, 123450521, 126848421, 127251021, 127276821, 127295721, 146550421, 146583421, 146589921, 147565721, 148365221, 179403921, 179421721, 179477221, 181502721, 181548221, 216944521, 216970321, 219707521, 219922121, 220491121"/>
    <s v="-0"/>
    <x v="0"/>
    <x v="1"/>
  </r>
  <r>
    <s v="45121"/>
    <s v="2021-04-06 00:00:00"/>
    <s v="2021-04-06 07:57:00"/>
    <s v="Gasto"/>
    <s v="Con Compromiso"/>
    <s v="0500"/>
    <x v="0"/>
    <x v="1"/>
    <s v="ADQUISICIÓN DE BIENES Y SERVICIOS - SERVICIO DE INFORMACIÓN CATASTRAL - ACTUALIZACIÓN  Y GESTIÓN CATASTRAL  NACIONAL"/>
    <s v="Propios"/>
    <x v="1"/>
    <s v="CSF"/>
    <n v="69663808"/>
    <n v="0"/>
    <n v="69663808"/>
    <n v="1885839"/>
    <s v="Prestación de servicios profesionales para el seguimiento y control de las actividades de la etapa operativa del proyecto de gestión catastral multipropósito de Arauquita - Arauca"/>
    <s v="47821"/>
    <s v="76221, 87421, 87521"/>
    <s v="235621, 235721, 283821"/>
    <s v="340421, 340521, 388721, 389621, 461921, 544521"/>
    <s v="112037421, 112038021, 127335721, 127413421, 159089921, 203823221"/>
    <s v="-0"/>
    <x v="0"/>
    <x v="1"/>
  </r>
  <r>
    <s v="45221"/>
    <s v="2021-04-06 00:00:00"/>
    <s v="2021-04-06 07:58:00"/>
    <s v="Gasto"/>
    <s v="Con Compromiso"/>
    <s v="0500"/>
    <x v="0"/>
    <x v="1"/>
    <s v="ADQUISICIÓN DE BIENES Y SERVICIOS - SERVICIO DE INFORMACIÓN CATASTRAL - ACTUALIZACIÓN  Y GESTIÓN CATASTRAL  NACIONAL"/>
    <s v="Propios"/>
    <x v="1"/>
    <s v="CSF"/>
    <n v="112490352"/>
    <n v="0"/>
    <n v="112490352"/>
    <n v="18748392"/>
    <s v="Prestación de servicios personales para realizar actividades de reconocimiento predial en el proceso de actualización catastral multipropósito de Arauquita - Arauca"/>
    <s v="47921"/>
    <s v="89921, 90621, 97621, 98621, 98721"/>
    <s v="361821, 365621, 366221, 367021, 379321"/>
    <s v="462221, 467321, 468221, 476521, 476621, 523921, 527121, 529121, 529221, 530221, 592621, 592721, 594721, 594821, 595021"/>
    <s v="159211621, 167052121, 167114521, 171406121, 171408121, 175513621, 187307221, 187310321, 187312321, 187312521, 188264321, 226267121, 226278021, 226415721, 226421921, 226432221"/>
    <s v="-0"/>
    <x v="0"/>
    <x v="1"/>
  </r>
  <r>
    <s v="45321"/>
    <s v="2021-04-06 00:00:00"/>
    <s v="2021-04-06 07:59:00"/>
    <s v="Gasto"/>
    <s v="Con Compromiso"/>
    <s v="0500"/>
    <x v="0"/>
    <x v="1"/>
    <s v="ADQUISICIÓN DE BIENES Y SERVICIOS - SERVICIO DE INFORMACIÓN CATASTRAL - ACTUALIZACIÓN  Y GESTIÓN CATASTRAL  NACIONAL"/>
    <s v="Propios"/>
    <x v="1"/>
    <s v="CSF"/>
    <n v="21630000"/>
    <n v="0"/>
    <n v="21630000"/>
    <n v="7210000"/>
    <s v="Prestación de servicios técnicos de apoyo al seguimiento, planeación y gestión del reconocimiento predial en el proceso de actualización catastral multipropósito de Arauquita - Arauca"/>
    <s v="48021"/>
    <s v="140021"/>
    <s v="-0"/>
    <s v="-0"/>
    <s v="-0"/>
    <s v="-0"/>
    <x v="0"/>
    <x v="1"/>
  </r>
  <r>
    <s v="45421"/>
    <s v="2021-04-06 00:00:00"/>
    <s v="2021-04-06 08:00:00"/>
    <s v="Gasto"/>
    <s v="Generado"/>
    <s v="0500"/>
    <x v="0"/>
    <x v="1"/>
    <s v="ADQUISICIÓN DE BIENES Y SERVICIOS - SERVICIO DE INFORMACIÓN CATASTRAL - ACTUALIZACIÓN  Y GESTIÓN CATASTRAL  NACIONAL"/>
    <s v="Propios"/>
    <x v="1"/>
    <s v="CSF"/>
    <n v="16028898"/>
    <n v="0"/>
    <n v="16028898"/>
    <n v="16028898"/>
    <s v="Prestación de servicios personales para realizar actividades de digitalización y generación de productos resultantes del proceso de actualización catastral multipropósito de Arauquita - Arauca"/>
    <s v="48121"/>
    <s v="-0"/>
    <s v="-0"/>
    <s v="-0"/>
    <s v="-0"/>
    <s v="-0"/>
    <x v="0"/>
    <x v="1"/>
  </r>
  <r>
    <s v="45521"/>
    <s v="2021-04-06 00:00:00"/>
    <s v="2021-04-06 08:02:00"/>
    <s v="Gasto"/>
    <s v="Con Compromiso"/>
    <s v="0500"/>
    <x v="0"/>
    <x v="1"/>
    <s v="ADQUISICIÓN DE BIENES Y SERVICIOS - SERVICIO DE INFORMACIÓN CATASTRAL - ACTUALIZACIÓN  Y GESTIÓN CATASTRAL  NACIONAL"/>
    <s v="Propios"/>
    <x v="1"/>
    <s v="CSF"/>
    <n v="29121888"/>
    <n v="0"/>
    <n v="29121888"/>
    <n v="1820118"/>
    <s v="Prestación de servicios profesionales para realizar las socializaciones requeridas en el proceso de actualización catastral multipropósito de Arauquita - Arauca"/>
    <s v="48321"/>
    <s v="77121"/>
    <s v="286821"/>
    <s v="390421, 390621, 460621, 530021, 593421"/>
    <s v="127455521, 127599421, 158458321, 188257221, 226310321"/>
    <s v="-0"/>
    <x v="0"/>
    <x v="1"/>
  </r>
  <r>
    <s v="45621"/>
    <s v="2021-04-06 00:00:00"/>
    <s v="2021-04-06 08:03:00"/>
    <s v="Gasto"/>
    <s v="Generado"/>
    <s v="0500"/>
    <x v="0"/>
    <x v="1"/>
    <s v="ADQUISICIÓN DE BIENES Y SERVICIOS - SERVICIO DE INFORMACIÓN CATASTRAL - ACTUALIZACIÓN  Y GESTIÓN CATASTRAL  NACIONAL"/>
    <s v="Propios"/>
    <x v="1"/>
    <s v="CSF"/>
    <n v="29858544"/>
    <n v="0"/>
    <n v="29858544"/>
    <n v="29858544"/>
    <s v="Prestación de servicios para realizar la edición, depuración y consolidación de los productos cartográficos requeridos para el componente geográfico de los procesos de actualización catastral multipropósito de Arauquita - Arauca"/>
    <s v="48421"/>
    <s v="-0"/>
    <s v="-0"/>
    <s v="-0"/>
    <s v="-0"/>
    <s v="-0"/>
    <x v="0"/>
    <x v="1"/>
  </r>
  <r>
    <s v="45721"/>
    <s v="2021-04-06 00:00:00"/>
    <s v="2021-04-06 08:04:00"/>
    <s v="Gasto"/>
    <s v="Generado"/>
    <s v="0500"/>
    <x v="0"/>
    <x v="1"/>
    <s v="ADQUISICIÓN DE BIENES Y SERVICIOS - SERVICIO DE INFORMACIÓN CATASTRAL - ACTUALIZACIÓN  Y GESTIÓN CATASTRAL  NACIONAL"/>
    <s v="Propios"/>
    <x v="1"/>
    <s v="CSF"/>
    <n v="34546758"/>
    <n v="0"/>
    <n v="34546758"/>
    <n v="34546758"/>
    <s v="Prestación de servicios para realizar el control calidad de los productos geográficos, alfanuméricos y documentales generados en los procesos de actualización multipropósito de Arauquita - Arauca"/>
    <s v="48521"/>
    <s v="-0"/>
    <s v="-0"/>
    <s v="-0"/>
    <s v="-0"/>
    <s v="-0"/>
    <x v="0"/>
    <x v="1"/>
  </r>
  <r>
    <s v="45821"/>
    <s v="2021-04-06 00:00:00"/>
    <s v="2021-04-06 11:22:00"/>
    <s v="Gasto"/>
    <s v="Con Compromiso"/>
    <s v="0500"/>
    <x v="0"/>
    <x v="1"/>
    <s v="ADQUISICIÓN DE BIENES Y SERVICIOS - SERVICIO DE INFORMACIÓN CATASTRAL - ACTUALIZACIÓN  Y GESTIÓN CATASTRAL  NACIONAL"/>
    <s v="Propios"/>
    <x v="1"/>
    <s v="CSF"/>
    <n v="20414916"/>
    <n v="0"/>
    <n v="20414916"/>
    <n v="0"/>
    <s v="Prestación de servicios personales para realizar actividades de apoyo operativo del proceso de actualización catastral multipropósito de Arauquita - Arauca"/>
    <s v="48221"/>
    <s v="91721, 94821"/>
    <s v="366321, 376621"/>
    <s v="467521, 489821, 523221, 523321, 579221, 591621"/>
    <s v="167059421, 176246321, 187306521, 187306621, 218006721, 226208621"/>
    <s v="-0"/>
    <x v="0"/>
    <x v="1"/>
  </r>
  <r>
    <s v="45921"/>
    <s v="2021-04-07 00:00:00"/>
    <s v="2021-04-07 15:52: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21873124"/>
    <n v="0"/>
    <n v="21873124"/>
    <n v="0"/>
    <s v="Prestación de servicios profesionales para la implementación y administración de las herramientas y servicios de integración de las aplicaciones para permitir la interoperabilidad de RENARE"/>
    <s v="47621"/>
    <s v="77321"/>
    <s v="290421"/>
    <s v="393721, 438221, 530621, 596521"/>
    <s v="130370521, 147775821, 188285121, 226440521"/>
    <s v="-0"/>
    <x v="0"/>
    <x v="4"/>
  </r>
  <r>
    <s v="46021"/>
    <s v="2021-04-08 00:00:00"/>
    <s v="2021-04-08 11:39:00"/>
    <s v="Gasto"/>
    <s v="Con Compromiso"/>
    <s v="0300"/>
    <x v="0"/>
    <x v="4"/>
    <s v="ADQUISICIÓN DE BIENES Y SERVICIOS - SERVICIOS DE INFORMACIÓN GEODÉSICA ACTUALIZADO - LEVANTAMIENTO , GENERACIÓN Y ACTUALIZACIÓN DE LA RED GEODÉSICA Y LA CARTOGRAFÍA BÁSICA A NIVEL   NACIONAL"/>
    <s v="Nación"/>
    <x v="0"/>
    <s v="CSF"/>
    <n v="3372230"/>
    <n v="0"/>
    <n v="3372230"/>
    <n v="0"/>
    <s v="Realizar la densificación de la red geodésica nacional activa MAGNA-ECO mediante la materialización de dos estación de funcionamiento continúo en los municipio de Suan, departamento del Atlántico y Aracataca, departamento_x000a_del Magdalena"/>
    <s v="49121"/>
    <s v="73421"/>
    <s v="164721"/>
    <s v="272321"/>
    <s v="77464821"/>
    <s v="-0"/>
    <x v="0"/>
    <x v="3"/>
  </r>
  <r>
    <s v="46121"/>
    <s v="2021-04-08 00:00:00"/>
    <s v="2021-04-08 11:41:00"/>
    <s v="Gasto"/>
    <s v="Con Compromiso"/>
    <s v="0300"/>
    <x v="0"/>
    <x v="12"/>
    <s v="ADQUISICIÓN DE BIENES Y SERVICIOS - SERVICIO DE INFORMACIÓN CARTOGRÁFICA ACTUALIZADO - LEVANTAMIENTO , GENERACIÓN Y ACTUALIZACIÓN DE LA RED GEODÉSICA Y LA CARTOGRAFÍA BÁSICA A NIVEL   NACIONAL"/>
    <s v="Nación"/>
    <x v="0"/>
    <s v="CSF"/>
    <n v="15961728"/>
    <n v="-1583626"/>
    <n v="14378102"/>
    <n v="0"/>
    <s v="REALIZAR EL LEVANTAMIETO TOPOGRAFICO Y PLANIMETRICO DEL PREDIO LA ARGENTINA UBICADO EN EL MUNICIPIO DE SINCELEJO EN EL DEPARTAMENTO DE SUCRE"/>
    <s v="49721"/>
    <s v="71921, 72021, 72221"/>
    <s v="163421, 163521, 163721"/>
    <s v="271121, 271221, 271421"/>
    <s v="76963521, 76964221, 76966621"/>
    <s v="8521, 8821, 10321"/>
    <x v="0"/>
    <x v="3"/>
  </r>
  <r>
    <s v="46221"/>
    <s v="2021-04-08 00:00:00"/>
    <s v="2021-04-08 11:42:00"/>
    <s v="Gasto"/>
    <s v="Con Compromiso"/>
    <s v="0300"/>
    <x v="0"/>
    <x v="12"/>
    <s v="ADQUISICIÓN DE BIENES Y SERVICIOS - SERVICIO DE INFORMACIÓN CARTOGRÁFICA ACTUALIZADO - LEVANTAMIENTO , GENERACIÓN Y ACTUALIZACIÓN DE LA RED GEODÉSICA Y LA CARTOGRAFÍA BÁSICA A NIVEL   NACIONAL"/>
    <s v="Propios"/>
    <x v="1"/>
    <s v="CSF"/>
    <n v="10542441"/>
    <n v="-3598679.66"/>
    <n v="6943761.3399999999"/>
    <n v="0"/>
    <s v="REALIZAR TRABAJOS DE AEROFOTOGRAFIA CON AERONAVE NO TRIPULADA TIPO DRON Y LEVANTAMIENTO DE PUNTOS DE FOTOCONTROL PARA ELABORACION Y VALIDACION DE PRODUCTOS_x000a_CARTOGRAFICOS EN EL AREA NO MUNICIPALIZADA DE MIRITÍ-PARANÁ EN EL DEPARTAMENTO DE AMAZONAS"/>
    <s v="49621"/>
    <s v="71021, 72121, 82821"/>
    <s v="162421, 163621, 221321"/>
    <s v="269821, 271321, 328221"/>
    <s v="76241521, 76965421, 99919921"/>
    <s v="11121, 11221, 11321, 11421"/>
    <x v="0"/>
    <x v="3"/>
  </r>
  <r>
    <s v="46321"/>
    <s v="2021-04-08 00:00:00"/>
    <s v="2021-04-08 11:43:00"/>
    <s v="Gasto"/>
    <s v="Con Compromiso"/>
    <s v="0300"/>
    <x v="0"/>
    <x v="4"/>
    <s v="ADQUISICIÓN DE BIENES Y SERVICIOS - SERVICIOS DE INFORMACIÓN GEODÉSICA ACTUALIZADO - LEVANTAMIENTO , GENERACIÓN Y ACTUALIZACIÓN DE LA RED GEODÉSICA Y LA CARTOGRAFÍA BÁSICA A NIVEL   NACIONAL"/>
    <s v="Propios"/>
    <x v="1"/>
    <s v="CSF"/>
    <n v="2943713"/>
    <n v="271150"/>
    <n v="3214863"/>
    <n v="0"/>
    <s v="REALIZAR TRABAJOS DE AEROFOTOGRAFIA CON AERONAVE NO TRIPULADA TIPO DRON Y LEVANTAMIENTO DE PUNTOS DE FOTOCONTROL PARA ELABORACION Y VALIDACION DE PRODUCTOS_x000a_CARTOGRAFICOS EN EL AREA NO MUNICIPALIZADA DE MIRITÍ-PARANÁ EN EL DEPARTAMENTO DE AMAZONAS"/>
    <s v="49521"/>
    <s v="71521, 82921"/>
    <s v="162721, 222321"/>
    <s v="270121, 329121"/>
    <s v="76262221, 100644021"/>
    <s v="9921"/>
    <x v="0"/>
    <x v="3"/>
  </r>
  <r>
    <s v="46421"/>
    <s v="2021-04-08 00:00:00"/>
    <s v="2021-04-08 11:44:00"/>
    <s v="Gasto"/>
    <s v="Con Compromiso"/>
    <s v="0300"/>
    <x v="0"/>
    <x v="4"/>
    <s v="ADQUISICIÓN DE BIENES Y SERVICIOS - SERVICIOS DE INFORMACIÓN GEODÉSICA ACTUALIZADO - LEVANTAMIENTO , GENERACIÓN Y ACTUALIZACIÓN DE LA RED GEODÉSICA Y LA CARTOGRAFÍA BÁSICA A NIVEL   NACIONAL"/>
    <s v="Nación"/>
    <x v="0"/>
    <s v="CSF"/>
    <n v="2943713"/>
    <n v="271150"/>
    <n v="3214863"/>
    <n v="0"/>
    <s v="REALIZAR TRABAJOS DE AEROFOTOGRAFIA CON AERONAVE NO TRIPULADA TIPO DRON Y LEVANTAMIENTO DE PUNTOS DE FOTOCONTROL PARA ELABORACION Y VALIDACION DE PRODUCTOS_x000a_CARTOGRAFICOS EN EL AREA NO MUNICIPALIZADA DE MIRITÍ-PARANÁ EN EL DEPARTAMENTO DE AMAZONAS"/>
    <s v="49421"/>
    <s v="71421, 83021"/>
    <s v="165721, 222221"/>
    <s v="273421, 329021"/>
    <s v="78375121, 100642821"/>
    <s v="9421"/>
    <x v="0"/>
    <x v="3"/>
  </r>
  <r>
    <s v="46521"/>
    <s v="2021-04-08 00:00:00"/>
    <s v="2021-04-08 11:46:00"/>
    <s v="Gasto"/>
    <s v="Con Compromiso"/>
    <s v="0300"/>
    <x v="0"/>
    <x v="12"/>
    <s v="ADQUISICIÓN DE BIENES Y SERVICIOS - SERVICIO DE INFORMACIÓN CARTOGRÁFICA ACTUALIZADO - LEVANTAMIENTO , GENERACIÓN Y ACTUALIZACIÓN DE LA RED GEODÉSICA Y LA CARTOGRAFÍA BÁSICA A NIVEL   NACIONAL"/>
    <s v="Propios"/>
    <x v="1"/>
    <s v="CSF"/>
    <n v="10445503"/>
    <n v="-1731862"/>
    <n v="8713641"/>
    <n v="0"/>
    <s v="REALIZAR TRABAJOS DE AEROFOTOGRAFIA CON AERONAVES NO TRIPULADAS TIPO DRON EN EL MUNICIPIO DE MARIA LA BAJA EN EL DEPARTAMENTO DE BOLIVAR"/>
    <s v="49321"/>
    <s v="72921, 73021, 73121"/>
    <s v="164021, 164121, 164221"/>
    <s v="271721, 271821, 271921"/>
    <s v="77091121, 77101621, 77113221"/>
    <s v="10621, 11521"/>
    <x v="0"/>
    <x v="3"/>
  </r>
  <r>
    <s v="46621"/>
    <s v="2021-04-08 00:00:00"/>
    <s v="2021-04-08 11:47:00"/>
    <s v="Gasto"/>
    <s v="Con Compromiso"/>
    <s v="0300"/>
    <x v="0"/>
    <x v="4"/>
    <s v="ADQUISICIÓN DE BIENES Y SERVICIOS - SERVICIOS DE INFORMACIÓN GEODÉSICA ACTUALIZADO - LEVANTAMIENTO , GENERACIÓN Y ACTUALIZACIÓN DE LA RED GEODÉSICA Y LA CARTOGRAFÍA BÁSICA A NIVEL   NACIONAL"/>
    <s v="Nación"/>
    <x v="0"/>
    <s v="CSF"/>
    <n v="8929726"/>
    <n v="-583698.06000000006"/>
    <n v="8346027.9400000004"/>
    <n v="0"/>
    <s v="REALIZAR EL LEVANTAMIENTO DE FOTOCONTROL Y PUNTOS DE VERIFICACION PARA LA ELABORACION Y VALIDACION DE PRODUCTOS CARTOGRAFICOS RURALES EN EL MUNICIPIO DE ARAUQUITA EN EL_x000a_DEPARTAMENTO DE ARAUCA"/>
    <s v="49221"/>
    <s v="70921, 71721, 71821"/>
    <s v="162321, 162921, 163021"/>
    <s v="269721, 270321, 270421"/>
    <s v="76238121, 76265321, 76266521"/>
    <s v="9121, 9221"/>
    <x v="0"/>
    <x v="3"/>
  </r>
  <r>
    <s v="46721"/>
    <s v="2021-04-08 00:00:00"/>
    <s v="2021-04-08 11:48:00"/>
    <s v="Gasto"/>
    <s v="Con Compromiso"/>
    <s v="0300"/>
    <x v="0"/>
    <x v="4"/>
    <s v="ADQUISICIÓN DE BIENES Y SERVICIOS - SERVICIOS DE INFORMACIÓN GEODÉSICA ACTUALIZADO - LEVANTAMIENTO , GENERACIÓN Y ACTUALIZACIÓN DE LA RED GEODÉSICA Y LA CARTOGRAFÍA BÁSICA A NIVEL   NACIONAL"/>
    <s v="Propios"/>
    <x v="1"/>
    <s v="CSF"/>
    <n v="21778770"/>
    <n v="-1413888.82"/>
    <n v="20364881.18"/>
    <n v="0"/>
    <s v="Realizar la densificación de la red geodésica nacional activa MAGNA-ECO mediante la materialización de dos estación de funcionamiento continúo en los municipio de Suan, departamento del Atlántico y Aracataca, departamento_x000a_del Magdalena."/>
    <s v="49021"/>
    <s v="73521, 73721, 73821"/>
    <s v="164621, 165021, 165121"/>
    <s v="272221, 272721, 272821"/>
    <s v="77458821, 77565221, 77566821"/>
    <s v="10421, 10721, 11621, 11721"/>
    <x v="0"/>
    <x v="3"/>
  </r>
  <r>
    <s v="46821"/>
    <s v="2021-04-08 00:00:00"/>
    <s v="2021-04-08 11:49:00"/>
    <s v="Gasto"/>
    <s v="Con Compromiso"/>
    <s v="0300"/>
    <x v="0"/>
    <x v="4"/>
    <s v="ADQUISICIÓN DE BIENES Y SERVICIOS - SERVICIOS DE INFORMACIÓN GEODÉSICA ACTUALIZADO - LEVANTAMIENTO , GENERACIÓN Y ACTUALIZACIÓN DE LA RED GEODÉSICA Y LA CARTOGRAFÍA BÁSICA A NIVEL   NACIONAL"/>
    <s v="Nación"/>
    <x v="0"/>
    <s v="CSF"/>
    <n v="4030226"/>
    <n v="0"/>
    <n v="4030226"/>
    <n v="0"/>
    <s v="Realizar la la materialización de una estación de funcionamiento continúo en el municipio de Sardinata, departamento del Norte de Santander y mantenimiento correctivo"/>
    <s v="48921"/>
    <s v="71621"/>
    <s v="162821"/>
    <s v="270221"/>
    <s v="76263921"/>
    <s v="-0"/>
    <x v="0"/>
    <x v="3"/>
  </r>
  <r>
    <s v="46921"/>
    <s v="2021-04-08 00:00:00"/>
    <s v="2021-04-08 11:51:00"/>
    <s v="Gasto"/>
    <s v="Con Compromiso"/>
    <s v="0300"/>
    <x v="0"/>
    <x v="4"/>
    <s v="ADQUISICIÓN DE BIENES Y SERVICIOS - SERVICIOS DE INFORMACIÓN GEODÉSICA ACTUALIZADO - LEVANTAMIENTO , GENERACIÓN Y ACTUALIZACIÓN DE LA RED GEODÉSICA Y LA CARTOGRAFÍA BÁSICA A NIVEL   NACIONAL"/>
    <s v="Propios"/>
    <x v="1"/>
    <s v="CSF"/>
    <n v="14856952"/>
    <n v="-3848515.8"/>
    <n v="11008436.199999999"/>
    <n v="0"/>
    <s v="Realizar la la materialización de una estación de funcionamiento continúo en el municipio de Sardinata, departamento del Norte de Santander y mantenimiento correctivo"/>
    <s v="48821"/>
    <s v="71121, 72321, 72421"/>
    <s v="162521, 163821, 163921"/>
    <s v="269921, 271521, 271621"/>
    <s v="76243521, 76973221, 76976121"/>
    <s v="10521, 10921, 11021"/>
    <x v="0"/>
    <x v="3"/>
  </r>
  <r>
    <s v="47321"/>
    <s v="2021-04-14 00:00:00"/>
    <s v="2021-04-14 17:3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0"/>
    <n v="55024"/>
    <n v="55024"/>
    <n v="55024"/>
    <s v="Adquisición del seguro de casco avión y seguro vehículo aéreo no tripulado que ampare los bienes e intereses patrimoniales del IGAC"/>
    <s v="50221"/>
    <s v="-0"/>
    <s v="-0"/>
    <s v="-0"/>
    <s v="-0"/>
    <s v="-0"/>
    <x v="0"/>
    <x v="3"/>
  </r>
  <r>
    <s v="47321"/>
    <s v="2021-04-14 00:00:00"/>
    <s v="2021-04-14 17:32:00"/>
    <s v="Gasto"/>
    <s v="Generado"/>
    <s v="0300"/>
    <x v="0"/>
    <x v="9"/>
    <s v="ADQUISICIÓN DE BIENES Y SERVICIOS - DOCUMENTOS DE ESTUDIOS TÉCNICOS SOBRE GEOGRAFÍA - GENERACIÓN DE ESTUDIOS GEOGRÁFICOS E INVESTIGACIONES PARA LA CARACTERIZACIÓN, ANÁLISIS Y DELIMITACIÓN GEOGRÁFICA DEL TERRITORIO  NACIONAL"/>
    <s v="Propios"/>
    <x v="1"/>
    <s v="CSF"/>
    <n v="0"/>
    <n v="26237537"/>
    <n v="26237537"/>
    <n v="26237537"/>
    <s v="Adquisición del seguro de casco avión y seguro vehículo aéreo no tripulado que ampare los bienes e intereses patrimoniales del IGAC"/>
    <s v="50221"/>
    <s v="-0"/>
    <s v="-0"/>
    <s v="-0"/>
    <s v="-0"/>
    <s v="-0"/>
    <x v="0"/>
    <x v="3"/>
  </r>
  <r>
    <s v="47321"/>
    <s v="2021-04-14 00:00:00"/>
    <s v="2021-04-14 17:3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Propios"/>
    <x v="1"/>
    <s v="CSF"/>
    <n v="0"/>
    <n v="3573144"/>
    <n v="3573144"/>
    <n v="3573144"/>
    <s v="Adquisición del seguro de casco avión y seguro vehículo aéreo no tripulado que ampare los bienes e intereses patrimoniales del IGAC"/>
    <s v="50221"/>
    <s v="-0"/>
    <s v="-0"/>
    <s v="-0"/>
    <s v="-0"/>
    <s v="-0"/>
    <x v="0"/>
    <x v="3"/>
  </r>
  <r>
    <s v="47321"/>
    <s v="2021-04-14 00:00:00"/>
    <s v="2021-04-14 17:32:00"/>
    <s v="Gasto"/>
    <s v="Generado"/>
    <s v="0300"/>
    <x v="0"/>
    <x v="17"/>
    <s v="ADQUISICIÓN DE BIENES Y SERVICIOS - SERVICIO DE INFORMACIÓN GEOGRÁFICA, GEODÉSICA Y CARTOGRÁFICA - LEVANTAMIENTO , GENERACIÓN Y ACTUALIZACIÓN DE LA RED GEODÉSICA Y LA CARTOGRAFÍA BÁSICA A NIVEL   NACIONAL"/>
    <s v="Propios"/>
    <x v="1"/>
    <s v="CSF"/>
    <n v="0"/>
    <n v="12536090"/>
    <n v="12536090"/>
    <n v="12536090"/>
    <s v="Adquisición del seguro de casco avión y seguro vehículo aéreo no tripulado que ampare los bienes e intereses patrimoniales del IGAC"/>
    <s v="50221"/>
    <s v="-0"/>
    <s v="-0"/>
    <s v="-0"/>
    <s v="-0"/>
    <s v="-0"/>
    <x v="0"/>
    <x v="3"/>
  </r>
  <r>
    <s v="47321"/>
    <s v="2021-04-14 00:00:00"/>
    <s v="2021-04-14 17:32:00"/>
    <s v="Gasto"/>
    <s v="Generado"/>
    <s v="0300"/>
    <x v="0"/>
    <x v="17"/>
    <s v="ADQUISICIÓN DE BIENES Y SERVICIOS - SERVICIO DE INFORMACIÓN GEOGRÁFICA, GEODÉSICA Y CARTOGRÁFICA - LEVANTAMIENTO , GENERACIÓN Y ACTUALIZACIÓN DE LA RED GEODÉSICA Y LA CARTOGRAFÍA BÁSICA A NIVEL   NACIONAL"/>
    <s v="Nación"/>
    <x v="0"/>
    <s v="CSF"/>
    <n v="0"/>
    <n v="9003541"/>
    <n v="9003541"/>
    <n v="9003541"/>
    <s v="Adquisición del seguro de casco avión y seguro vehículo aéreo no tripulado que ampare los bienes e intereses patrimoniales del IGAC"/>
    <s v="50221"/>
    <s v="-0"/>
    <s v="-0"/>
    <s v="-0"/>
    <s v="-0"/>
    <s v="-0"/>
    <x v="0"/>
    <x v="3"/>
  </r>
  <r>
    <s v="47321"/>
    <s v="2021-04-14 00:00:00"/>
    <s v="2021-04-14 17:32:00"/>
    <s v="Gasto"/>
    <s v="Generado"/>
    <s v="0300"/>
    <x v="0"/>
    <x v="4"/>
    <s v="ADQUISICIÓN DE BIENES Y SERVICIOS - SERVICIOS DE INFORMACIÓN GEODÉSICA ACTUALIZADO - LEVANTAMIENTO , GENERACIÓN Y ACTUALIZACIÓN DE LA RED GEODÉSICA Y LA CARTOGRAFÍA BÁSICA A NIVEL   NACIONAL"/>
    <s v="Propios"/>
    <x v="1"/>
    <s v="CSF"/>
    <n v="0"/>
    <n v="19948472"/>
    <n v="19948472"/>
    <n v="19948472"/>
    <s v="Adquisición del seguro de casco avión y seguro vehículo aéreo no tripulado que ampare los bienes e intereses patrimoniales del IGAC"/>
    <s v="50221"/>
    <s v="-0"/>
    <s v="-0"/>
    <s v="-0"/>
    <s v="-0"/>
    <s v="-0"/>
    <x v="0"/>
    <x v="3"/>
  </r>
  <r>
    <s v="47321"/>
    <s v="2021-04-14 00:00:00"/>
    <s v="2021-04-14 17:32:00"/>
    <s v="Gasto"/>
    <s v="Generado"/>
    <s v="0300"/>
    <x v="0"/>
    <x v="9"/>
    <s v="ADQUISICIÓN DE BIENES Y SERVICIOS - DOCUMENTOS DE ESTUDIOS TÉCNICOS SOBRE GEOGRAFÍA - GENERACIÓN DE ESTUDIOS GEOGRÁFICOS E INVESTIGACIONES PARA LA CARACTERIZACIÓN, ANÁLISIS Y DELIMITACIÓN GEOGRÁFICA DEL TERRITORIO  NACIONAL"/>
    <s v="Nación"/>
    <x v="0"/>
    <s v="CSF"/>
    <n v="0"/>
    <n v="84344"/>
    <n v="84344"/>
    <n v="84344"/>
    <s v="Adquisición del seguro de casco avión y seguro vehículo aéreo no tripulado que ampare los bienes e intereses patrimoniales del IGAC"/>
    <s v="50221"/>
    <s v="-0"/>
    <s v="-0"/>
    <s v="-0"/>
    <s v="-0"/>
    <s v="-0"/>
    <x v="0"/>
    <x v="3"/>
  </r>
  <r>
    <s v="47321"/>
    <s v="2021-04-14 00:00:00"/>
    <s v="2021-04-14 17:32:00"/>
    <s v="Gasto"/>
    <s v="Generado"/>
    <s v="0300"/>
    <x v="0"/>
    <x v="12"/>
    <s v="ADQUISICIÓN DE BIENES Y SERVICIOS - SERVICIO DE INFORMACIÓN CARTOGRÁFICA ACTUALIZADO - LEVANTAMIENTO , GENERACIÓN Y ACTUALIZACIÓN DE LA RED GEODÉSICA Y LA CARTOGRAFÍA BÁSICA A NIVEL   NACIONAL"/>
    <s v="Nación"/>
    <x v="0"/>
    <s v="CSF"/>
    <n v="0"/>
    <n v="17528364"/>
    <n v="17528364"/>
    <n v="17528364"/>
    <s v="Adquisición del seguro de casco avión y seguro vehículo aéreo no tripulado que ampare los bienes e intereses patrimoniales del IGAC"/>
    <s v="50221"/>
    <s v="-0"/>
    <s v="-0"/>
    <s v="-0"/>
    <s v="-0"/>
    <s v="-0"/>
    <x v="0"/>
    <x v="3"/>
  </r>
  <r>
    <s v="47321"/>
    <s v="2021-04-14 00:00:00"/>
    <s v="2021-04-14 17:32:00"/>
    <s v="Gasto"/>
    <s v="Generado"/>
    <s v="0300"/>
    <x v="0"/>
    <x v="12"/>
    <s v="ADQUISICIÓN DE BIENES Y SERVICIOS - SERVICIO DE INFORMACIÓN CARTOGRÁFICA ACTUALIZADO - LEVANTAMIENTO , GENERACIÓN Y ACTUALIZACIÓN DE LA RED GEODÉSICA Y LA CARTOGRAFÍA BÁSICA A NIVEL   NACIONAL"/>
    <s v="Propios"/>
    <x v="1"/>
    <s v="CSF"/>
    <n v="350000000"/>
    <n v="66038434"/>
    <n v="416038434"/>
    <n v="416038434"/>
    <s v="Adquisición del seguro de casco avión y seguro vehículo aéreo no tripulado que ampare los bienes e intereses patrimoniales del IGAC"/>
    <s v="50221"/>
    <s v="-0"/>
    <s v="-0"/>
    <s v="-0"/>
    <s v="-0"/>
    <s v="-0"/>
    <x v="0"/>
    <x v="3"/>
  </r>
  <r>
    <s v="47521"/>
    <s v="2021-04-15 00:00:00"/>
    <s v="2021-04-15 08:36: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47021976"/>
    <n v="-191926"/>
    <n v="46830050"/>
    <n v="0"/>
    <s v="Prestación de servicios profesionales para la implementación de métodos y herramientas estadísticas que permitan optimizar los procesos de producción de información misional de acuerdo con los proyectos de innovación de la_x000a_oficina CIAF y requerimient"/>
    <s v="50021"/>
    <s v="81821"/>
    <s v="280221"/>
    <s v="384621, 447921, 528421, 599121"/>
    <s v="126855321, 150293721, 187311621, 228500821"/>
    <s v="-0"/>
    <x v="0"/>
    <x v="4"/>
  </r>
  <r>
    <s v="47621"/>
    <s v="2021-04-15 00:00:00"/>
    <s v="2021-04-15 10:49:00"/>
    <s v="Gasto"/>
    <s v="Con Compromiso"/>
    <s v="0200"/>
    <x v="0"/>
    <x v="19"/>
    <s v="ADQUISICIÓN DE BIENES Y SERVICIOS - SEDES MANTENIDAS - FORTALECIMIENTO DE LA INFRAESTRUCTURA FÍSICA DEL IGAC A NIVEL  NACIONAL"/>
    <s v="Propios"/>
    <x v="1"/>
    <s v="CSF"/>
    <n v="60000000"/>
    <n v="-41670400"/>
    <n v="18329600"/>
    <n v="0"/>
    <s v="Prestación de servicios para el mantenimiento correctivo y preventivo ascensores sede central"/>
    <s v="50321"/>
    <s v="89021"/>
    <s v="507221"/>
    <s v="599921, 600021"/>
    <s v="-0"/>
    <s v="-0"/>
    <x v="0"/>
    <x v="0"/>
  </r>
  <r>
    <s v="47721"/>
    <s v="2021-04-15 00:00:00"/>
    <s v="2021-04-15 11:54:00"/>
    <s v="Gasto"/>
    <s v="Con Compromiso"/>
    <s v="0300"/>
    <x v="0"/>
    <x v="12"/>
    <s v="ADQUISICIÓN DE BIENES Y SERVICIOS - SERVICIO DE INFORMACIÓN CARTOGRÁFICA ACTUALIZADO - LEVANTAMIENTO , GENERACIÓN Y ACTUALIZACIÓN DE LA RED GEODÉSICA Y LA CARTOGRAFÍA BÁSICA A NIVEL   NACIONAL"/>
    <s v="Propios"/>
    <x v="1"/>
    <s v="CSF"/>
    <n v="18000000"/>
    <n v="-6225885"/>
    <n v="11774115"/>
    <n v="0"/>
    <s v="Contratar el servicio anual de rastreo y seguimiento satelital para los equipos de localización satelital SPOT GEN3"/>
    <s v="50121"/>
    <s v="89421, 89521"/>
    <s v="365121"/>
    <s v="464521"/>
    <s v="198653821"/>
    <s v="-0"/>
    <x v="0"/>
    <x v="3"/>
  </r>
  <r>
    <s v="47821"/>
    <s v="2021-04-16 00:00:00"/>
    <s v="2021-04-16 10:51:00"/>
    <s v="Gasto"/>
    <s v="Con Compromiso"/>
    <s v="0200"/>
    <x v="0"/>
    <x v="6"/>
    <s v="ADQUISICIÓN DE BIENES Y SERVICIOS - DOCUMENTOS DE PLANEACIÓN - FORTALECIMIENTO DE LA GESTIÓN INSTITUCIONAL DEL IGAC A NIVEL   NACIONAL"/>
    <s v="Nación"/>
    <x v="0"/>
    <s v="CSF"/>
    <n v="63492813"/>
    <n v="-10025181"/>
    <n v="53467632"/>
    <n v="0"/>
    <s v="Prestación de servicios profesionales para apoyar las actividades de programación, actualización y seguimiento al presupuesto de ingresos por recursos propios, del Instituto Geográfico Agustín Codazzi, en el marco del Modelo_x000a_Integrado de Planeación"/>
    <s v="50421"/>
    <s v="84521"/>
    <s v="273721"/>
    <s v="376121, 459621, 511621, 597321"/>
    <s v="123405021, 157662021, 182011621, 224064921"/>
    <s v="-0"/>
    <x v="0"/>
    <x v="0"/>
  </r>
  <r>
    <s v="47921"/>
    <s v="2021-04-16 00:00:00"/>
    <s v="2021-04-16 14:29:00"/>
    <s v="Gasto"/>
    <s v="Con Compromiso"/>
    <s v="0300"/>
    <x v="0"/>
    <x v="4"/>
    <s v="ADQUISICIÓN DE BIENES Y SERVICIOS - SERVICIOS DE INFORMACIÓN GEODÉSICA ACTUALIZADO - LEVANTAMIENTO , GENERACIÓN Y ACTUALIZACIÓN DE LA RED GEODÉSICA Y LA CARTOGRAFÍA BÁSICA A NIVEL   NACIONAL"/>
    <s v="Nación"/>
    <x v="0"/>
    <s v="CSF"/>
    <n v="1324699"/>
    <n v="-19437"/>
    <n v="1305262"/>
    <n v="0"/>
    <s v="Realizar el mantenimiento correctivo de una estación de funcionamiento continúo de la red"/>
    <s v="51021"/>
    <s v="76421, 76621"/>
    <s v="174621, 174721"/>
    <s v="281921, 282021"/>
    <s v="83990721, 83994021"/>
    <s v="7921"/>
    <x v="0"/>
    <x v="3"/>
  </r>
  <r>
    <s v="48221"/>
    <s v="2021-04-21 00:00:00"/>
    <s v="2021-04-21 08: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847240"/>
    <n v="0"/>
    <n v="1847240"/>
    <n v="0"/>
    <s v="REALIZAR TRABAJOS DE TOPOGRAFIA EN EL MUNICIPIO DE MEDIO BAUDÓ EN EL DEPARTAMENTO DE CHOCÓ, EN CUMPLIMIENTO DEL FALLO PROFERIDO POR LA SALA DE INSTRUCCION DE LA CORTE_x000a_SUPREMA DE JUSTICIA"/>
    <s v="52421"/>
    <s v="78921"/>
    <s v="185821"/>
    <s v="293121"/>
    <s v="87504421"/>
    <s v="-0"/>
    <x v="0"/>
    <x v="3"/>
  </r>
  <r>
    <s v="48321"/>
    <s v="2021-04-21 00:00:00"/>
    <s v="2021-04-21 08:23:00"/>
    <s v="Gasto"/>
    <s v="Con Compromiso"/>
    <s v="0200"/>
    <x v="0"/>
    <x v="21"/>
    <s v="ADQUISICIÓN DE BIENES Y SERVICIOS - SERVICIO DE EDUCACIÓN INFORMAL PARA LA GESTIÓN ADMINISTRATIVA - FORTALECIMIENTO DE LA GESTIÓN INSTITUCIONAL DEL IGAC A NIVEL   NACIONAL"/>
    <s v="Propios"/>
    <x v="1"/>
    <s v="CSF"/>
    <n v="174494211"/>
    <n v="0"/>
    <n v="174494211"/>
    <n v="0"/>
    <s v="Prestación de servicios de apoyo a la Gestión para llevar a cabo los programas y proyectos del Plan Institucional de Capacitación de la entidad"/>
    <s v="51721"/>
    <s v="87621, 87721"/>
    <s v="434021, 508121"/>
    <s v="529321, 600721, 600821"/>
    <s v="187312621, 228501521"/>
    <s v="-0"/>
    <x v="0"/>
    <x v="0"/>
  </r>
  <r>
    <s v="48421"/>
    <s v="2021-04-21 00:00:00"/>
    <s v="2021-04-21 08:27:00"/>
    <s v="Gasto"/>
    <s v="Con Compromiso"/>
    <s v="0200"/>
    <x v="0"/>
    <x v="0"/>
    <s v="ADQUISICIÓN DE BIENES Y SERVICIOS - SERVICIOS TECNOLÓGICOS - FORTALECIMIENTO DE LA GESTIÓN INSTITUCIONAL DEL IGAC A NIVEL   NACIONAL"/>
    <s v="Nación"/>
    <x v="0"/>
    <s v="CSF"/>
    <n v="162242850"/>
    <n v="0"/>
    <n v="162242850"/>
    <n v="28062141"/>
    <s v="Contratar los servicios de soporte técnicoproactivo, reactivo, de configuración, actualización, afinamiento y parametrización para productos ORACLE con los que cuenta el IGAC."/>
    <s v="51621"/>
    <s v="129721"/>
    <s v="-0"/>
    <s v="-0"/>
    <s v="-0"/>
    <s v="-0"/>
    <x v="0"/>
    <x v="0"/>
  </r>
  <r>
    <s v="48521"/>
    <s v="2021-04-21 00:00:00"/>
    <s v="2021-04-21 14:29:00"/>
    <s v="Gasto"/>
    <s v="Con Compromiso"/>
    <s v="0300"/>
    <x v="0"/>
    <x v="12"/>
    <s v="ADQUISICIÓN DE BIENES Y SERVICIOS - SERVICIO DE INFORMACIÓN CARTOGRÁFICA ACTUALIZADO - LEVANTAMIENTO , GENERACIÓN Y ACTUALIZACIÓN DE LA RED GEODÉSICA Y LA CARTOGRAFÍA BÁSICA A NIVEL   NACIONAL"/>
    <s v="Nación"/>
    <x v="0"/>
    <s v="CSF"/>
    <n v="33571440"/>
    <n v="0"/>
    <n v="33571440"/>
    <n v="0"/>
    <s v="Prestación de servicio para apoyar la organización, digitalización, control y seguimiento de los productos y servicios de la Subdirección de Geografía y Cartografía"/>
    <s v="53321"/>
    <s v="82321, 82421"/>
    <s v="257321, 276621"/>
    <s v="380221, 380421, 424221, 425921, 488021, 490521, 563621, 565121"/>
    <s v="124532521, 124535121, 145121521, 145836321, 175483721, 176298821, 212763821, 212851821"/>
    <s v="-0"/>
    <x v="0"/>
    <x v="3"/>
  </r>
  <r>
    <s v="48621"/>
    <s v="2021-04-21 00:00:00"/>
    <s v="2021-04-21 17:05:00"/>
    <s v="Gasto"/>
    <s v="Con Compromiso"/>
    <s v="0300"/>
    <x v="0"/>
    <x v="12"/>
    <s v="ADQUISICIÓN DE BIENES Y SERVICIOS - SERVICIO DE INFORMACIÓN CARTOGRÁFICA ACTUALIZADO - LEVANTAMIENTO , GENERACIÓN Y ACTUALIZACIÓN DE LA RED GEODÉSICA Y LA CARTOGRAFÍA BÁSICA A NIVEL   NACIONAL"/>
    <s v="Nación"/>
    <x v="0"/>
    <s v="CSF"/>
    <n v="42743728"/>
    <n v="0"/>
    <n v="42743728"/>
    <n v="0"/>
    <s v="Prestación de servicios para estructurar y elaborar cartografía temática de los proyectos asignados, de conformidad con las especificaciones técnicas y los tiempos establecidos"/>
    <s v="53421"/>
    <s v="82521, 82621"/>
    <s v="288921, 289021"/>
    <s v="392421, 392521, 448721, 449121, 497521, 497821, 553621, 563421"/>
    <s v="129591021, 129595221, 150531721, 150603621, 177651421, 177657121, 210121221, 212300621"/>
    <s v="-0"/>
    <x v="0"/>
    <x v="3"/>
  </r>
  <r>
    <s v="48821"/>
    <s v="2021-04-23 00:00:00"/>
    <s v="2021-04-23 14:54:00"/>
    <s v="Gasto"/>
    <s v="Con Compromiso"/>
    <s v="0200"/>
    <x v="0"/>
    <x v="19"/>
    <s v="ADQUISICIÓN DE BIENES Y SERVICIOS - SEDES MANTENIDAS - FORTALECIMIENTO DE LA INFRAESTRUCTURA FÍSICA DEL IGAC A NIVEL  NACIONAL"/>
    <s v="Nación"/>
    <x v="0"/>
    <s v="CSF"/>
    <n v="219802"/>
    <n v="3357426"/>
    <n v="3577228"/>
    <n v="0"/>
    <s v="Gastos de comisión - Contratista"/>
    <s v="53621"/>
    <s v="79721, 84221, 88921, 89721, 110021, 110121, 115921, 134721"/>
    <s v="195721, 224221, 235821, 239121, 353021, 353121, 369621, 489721"/>
    <s v="303221, 330521, 340621, 343521, 454621, 454721, 469021, 579521"/>
    <s v="90704421, 104828221, 112038421, 114356321, 153457721, 153464721, 167149321, 218030421"/>
    <s v="-0"/>
    <x v="0"/>
    <x v="0"/>
  </r>
  <r>
    <s v="48921"/>
    <s v="2021-04-23 00:00:00"/>
    <s v="2021-04-23 17:4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42800"/>
    <n v="-942800"/>
    <n v="0"/>
    <n v="0"/>
    <s v="Viáticos , salida de campo de acompañamiento al Monitoreo Ambiental 60 días después y Seguimiento Ambiental al 10% de los lotes asperjados en el núcleo Larandia Villagarzón, Policía Nacional Compañía Antinarcóticos de_x000a_Aspersión"/>
    <s v="53721"/>
    <s v="79821"/>
    <s v="195621"/>
    <s v="303021"/>
    <s v="90691721"/>
    <s v="8021"/>
    <x v="0"/>
    <x v="5"/>
  </r>
  <r>
    <s v="49021"/>
    <s v="2021-04-26 00:00:00"/>
    <s v="2021-04-26 08:14:00"/>
    <s v="Gasto"/>
    <s v="Con Compromis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818115"/>
    <n v="0"/>
    <n v="2818115"/>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021"/>
    <s v="2021-04-26 00:00:00"/>
    <s v="2021-04-26 08:14:00"/>
    <s v="Gasto"/>
    <s v="Con Compromiso"/>
    <s v="0300"/>
    <x v="0"/>
    <x v="9"/>
    <s v="ADQUISICIÓN DE BIENES Y SERVICIOS - DOCUMENTOS DE ESTUDIOS TÉCNICOS SOBRE GEOGRAFÍA - GENERACIÓN DE ESTUDIOS GEOGRÁFICOS E INVESTIGACIONES PARA LA CARACTERIZACIÓN, ANÁLISIS Y DELIMITACIÓN GEOGRÁFICA DEL TERRITORIO  NACIONAL"/>
    <s v="Nación"/>
    <x v="0"/>
    <s v="CSF"/>
    <n v="172912"/>
    <n v="0"/>
    <n v="172912"/>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021"/>
    <s v="2021-04-26 00:00:00"/>
    <s v="2021-04-26 08:14: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890350"/>
    <n v="0"/>
    <n v="5890350"/>
    <n v="0"/>
    <s v="PAGO PASIVOS EXIGIBLES - VIGENCIAS EXPIRADAS"/>
    <s v="51321"/>
    <s v="101821, 101921, 102021, 102121, 102221, 102321, 102421"/>
    <s v="317021, 317121, 317221, 317421, 317521, 317721, 323121"/>
    <s v="416621, 416821, 416921, 417021, 417121, 417221, 417921"/>
    <s v="143349121, 143352021, 143356921, 143366121, 143371821, 143373321, 144303921"/>
    <s v="-0"/>
    <x v="0"/>
    <x v="3"/>
  </r>
  <r>
    <s v="49121"/>
    <s v="2021-04-26 00:00:00"/>
    <s v="2021-04-26 14:25:00"/>
    <s v="Gasto"/>
    <s v="Generado"/>
    <s v="0160"/>
    <x v="0"/>
    <x v="3"/>
    <s v="ADQUISICIÓN DE BIENES Y SERVICIOS - SERVICIOS DE INFORMACIÓN IMPLEMENTADOS - FORTALECIMIENTO DE LOS PROCESOS DE DIFUSIÓN Y ACCESO A LA INFORMACIÓN GEOGRÁFICA A NIVEL   NACIONAL"/>
    <s v="Propios"/>
    <x v="1"/>
    <s v="CSF"/>
    <n v="2600000"/>
    <n v="0"/>
    <n v="2600000"/>
    <n v="2600000"/>
    <s v="Adquisición de consumibles de impresión a nivel nacional"/>
    <s v="51521"/>
    <s v="-0"/>
    <s v="-0"/>
    <s v="-0"/>
    <s v="-0"/>
    <s v="-0"/>
    <x v="0"/>
    <x v="2"/>
  </r>
  <r>
    <s v="49121"/>
    <s v="2021-04-26 00:00:00"/>
    <s v="2021-04-26 14:25:00"/>
    <s v="Gasto"/>
    <s v="Generado"/>
    <s v="0300"/>
    <x v="0"/>
    <x v="12"/>
    <s v="ADQUISICIÓN DE BIENES Y SERVICIOS - SERVICIO DE INFORMACIÓN CARTOGRÁFICA ACTUALIZADO - LEVANTAMIENTO , GENERACIÓN Y ACTUALIZACIÓN DE LA RED GEODÉSICA Y LA CARTOGRAFÍA BÁSICA A NIVEL   NACIONAL"/>
    <s v="Propios"/>
    <x v="1"/>
    <s v="CSF"/>
    <n v="70000000"/>
    <n v="0"/>
    <n v="70000000"/>
    <n v="70000000"/>
    <s v="Adquisición de consumibles de impresión a nivel nacional"/>
    <s v="51521"/>
    <s v="-0"/>
    <s v="-0"/>
    <s v="-0"/>
    <s v="-0"/>
    <s v="-0"/>
    <x v="0"/>
    <x v="3"/>
  </r>
  <r>
    <s v="49121"/>
    <s v="2021-04-26 00:00:00"/>
    <s v="2021-04-26 14:25:00"/>
    <s v="Gasto"/>
    <s v="Generado"/>
    <s v="0140"/>
    <x v="0"/>
    <x v="20"/>
    <s v="ADQUISICIÓN DE BIENES Y SERVICIOS - SERVICIO DE GESTIÓN DEL CONOCIMIENTO E INNOVACIÓN GEOGRÁFICA - FORTALECIMIENTO DE LA GESTIÓN DEL CONOCIMIENTO Y LA INNOVACIÓN EN EL ÁMBITO GEOGRÁFICO DEL  TERRITORIO   NACIONAL"/>
    <s v="Propios"/>
    <x v="1"/>
    <s v="CSF"/>
    <n v="13000000"/>
    <n v="0"/>
    <n v="13000000"/>
    <n v="13000000"/>
    <s v="Adquisición de consumibles de impresión a nivel nacional"/>
    <s v="51521"/>
    <s v="-0"/>
    <s v="-0"/>
    <s v="-0"/>
    <s v="-0"/>
    <s v="-0"/>
    <x v="0"/>
    <x v="4"/>
  </r>
  <r>
    <s v="49121"/>
    <s v="2021-04-26 00:00:00"/>
    <s v="2021-04-26 14:25:00"/>
    <s v="Gasto"/>
    <s v="Generado"/>
    <s v="0500"/>
    <x v="0"/>
    <x v="1"/>
    <s v="ADQUISICIÓN DE BIENES Y SERVICIOS - SERVICIO DE INFORMACIÓN CATASTRAL - ACTUALIZACIÓN  Y GESTIÓN CATASTRAL  NACIONAL"/>
    <s v="Propios"/>
    <x v="1"/>
    <s v="CSF"/>
    <n v="100000000"/>
    <n v="0"/>
    <n v="100000000"/>
    <n v="100000000"/>
    <s v="Adquisición de consumibles de impresión a nivel nacional"/>
    <s v="51521"/>
    <s v="-0"/>
    <s v="-0"/>
    <s v="-0"/>
    <s v="-0"/>
    <s v="-0"/>
    <x v="0"/>
    <x v="1"/>
  </r>
  <r>
    <s v="49221"/>
    <s v="2021-04-26 00:00:00"/>
    <s v="2021-04-26 14:30:00"/>
    <s v="Gasto"/>
    <s v="Con Compromiso"/>
    <s v="0140"/>
    <x v="0"/>
    <x v="20"/>
    <s v="ADQUISICIÓN DE BIENES Y SERVICIOS - SERVICIO DE GESTIÓN DEL CONOCIMIENTO E INNOVACIÓN GEOGRÁFICA - FORTALECIMIENTO DE LA GESTIÓN DEL CONOCIMIENTO Y LA INNOVACIÓN EN EL ÁMBITO GEOGRÁFICO DEL  TERRITORIO   NACIONAL"/>
    <s v="Propios"/>
    <x v="1"/>
    <s v="CSF"/>
    <n v="13000000"/>
    <n v="0"/>
    <n v="13000000"/>
    <n v="0"/>
    <s v="Adquisición de productos derivados del papel, cartón y corrugados en Colombia"/>
    <s v="51421"/>
    <s v="86721"/>
    <s v="337721"/>
    <s v="466921"/>
    <s v="167035121"/>
    <s v="-0"/>
    <x v="0"/>
    <x v="4"/>
  </r>
  <r>
    <s v="49221"/>
    <s v="2021-04-26 00:00:00"/>
    <s v="2021-04-26 14:30:00"/>
    <s v="Gasto"/>
    <s v="Con Compromiso"/>
    <s v="0160"/>
    <x v="0"/>
    <x v="3"/>
    <s v="ADQUISICIÓN DE BIENES Y SERVICIOS - SERVICIOS DE INFORMACIÓN IMPLEMENTADOS - FORTALECIMIENTO DE LOS PROCESOS DE DIFUSIÓN Y ACCESO A LA INFORMACIÓN GEOGRÁFICA A NIVEL   NACIONAL"/>
    <s v="Nación"/>
    <x v="0"/>
    <s v="CSF"/>
    <n v="1247146"/>
    <n v="0"/>
    <n v="1247146"/>
    <n v="1247146"/>
    <s v="Adquisición de productos derivados del papel, cartón y corrugados en Colombia"/>
    <s v="51421"/>
    <s v="86721"/>
    <s v="337721"/>
    <s v="466921"/>
    <s v="167035121"/>
    <s v="-0"/>
    <x v="0"/>
    <x v="2"/>
  </r>
  <r>
    <s v="49221"/>
    <s v="2021-04-26 00:00:00"/>
    <s v="2021-04-26 14:30:00"/>
    <s v="Gasto"/>
    <s v="Con Compromiso"/>
    <s v="0500"/>
    <x v="0"/>
    <x v="1"/>
    <s v="ADQUISICIÓN DE BIENES Y SERVICIOS - SERVICIO DE INFORMACIÓN CATASTRAL - ACTUALIZACIÓN  Y GESTIÓN CATASTRAL  NACIONAL"/>
    <s v="Propios"/>
    <x v="1"/>
    <s v="CSF"/>
    <n v="100000000"/>
    <n v="-50000000"/>
    <n v="50000000"/>
    <n v="50000000"/>
    <s v="Adquisición de productos derivados del papel, cartón y corrugados en Colombia"/>
    <s v="51421"/>
    <s v="86721"/>
    <s v="337721"/>
    <s v="466921"/>
    <s v="167035121"/>
    <s v="-0"/>
    <x v="0"/>
    <x v="1"/>
  </r>
  <r>
    <s v="49221"/>
    <s v="2021-04-26 00:00:00"/>
    <s v="2021-04-26 14:30:00"/>
    <s v="Gasto"/>
    <s v="Con Compromiso"/>
    <s v="0300"/>
    <x v="0"/>
    <x v="12"/>
    <s v="ADQUISICIÓN DE BIENES Y SERVICIOS - SERVICIO DE INFORMACIÓN CARTOGRÁFICA ACTUALIZADO - LEVANTAMIENTO , GENERACIÓN Y ACTUALIZACIÓN DE LA RED GEODÉSICA Y LA CARTOGRAFÍA BÁSICA A NIVEL   NACIONAL"/>
    <s v="Propios"/>
    <x v="1"/>
    <s v="CSF"/>
    <n v="20000000"/>
    <n v="-10000000"/>
    <n v="10000000"/>
    <n v="10000000"/>
    <s v="Adquisición de productos derivados del papel, cartón y corrugados en Colombia"/>
    <s v="51421"/>
    <s v="86721"/>
    <s v="337721"/>
    <s v="466921"/>
    <s v="167035121"/>
    <s v="-0"/>
    <x v="0"/>
    <x v="3"/>
  </r>
  <r>
    <s v="49221"/>
    <s v="2021-04-26 00:00:00"/>
    <s v="2021-04-26 14:30: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34284000"/>
    <n v="-15404005.18"/>
    <n v="18879994.82"/>
    <n v="15000000"/>
    <s v="Adquisición de productos derivados del papel, cartón y corrugados en Colombia"/>
    <s v="51421"/>
    <s v="86721"/>
    <s v="337721"/>
    <s v="466921"/>
    <s v="167035121"/>
    <s v="-0"/>
    <x v="0"/>
    <x v="4"/>
  </r>
  <r>
    <s v="49421"/>
    <s v="2021-04-27 00:00:00"/>
    <s v="2021-04-27 16:1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4929272"/>
    <n v="0"/>
    <n v="14929272"/>
    <n v="0"/>
    <s v="Prestación de servicios profesionales para realizar la estructuración final de la información cartográfica y alfanumérica y revisión digital de la información espacial temática de Áreas Homogéneas de Tierra con fines de Catastro_x000a_Multipropósito."/>
    <s v="50521"/>
    <s v="83721"/>
    <s v="288321"/>
    <s v="391921, 405221, 478021, 545621"/>
    <s v="129554121, 139715321, 171783421, 204882521"/>
    <s v="-0"/>
    <x v="0"/>
    <x v="5"/>
  </r>
  <r>
    <s v="49521"/>
    <s v="2021-04-27 00:00:00"/>
    <s v="2021-04-27 16:2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2790566"/>
    <n v="0"/>
    <n v="12790566"/>
    <n v="0"/>
    <s v="Prestación de servicios profesionales para ejecutar las diferentes etapas de la actualización de Áreas Homogéneas de Tierras con fines de catastro multipropósito, en el marco de la actualización catastral de Popayán."/>
    <s v="50621"/>
    <s v="83821"/>
    <s v="293021"/>
    <s v="395521, 420721, 475921, 567921"/>
    <s v="132312221, 144423721, 170376521, 213419121"/>
    <s v="-0"/>
    <x v="0"/>
    <x v="5"/>
  </r>
  <r>
    <s v="49721"/>
    <s v="2021-04-28 00:00:00"/>
    <s v="2021-04-28 19:45:00"/>
    <s v="Gasto"/>
    <s v="Con Compromiso"/>
    <s v="0200"/>
    <x v="0"/>
    <x v="21"/>
    <s v="ADQUISICIÓN DE BIENES Y SERVICIOS - SERVICIO DE EDUCACIÓN INFORMAL PARA LA GESTIÓN ADMINISTRATIVA - FORTALECIMIENTO DE LA GESTIÓN INSTITUCIONAL DEL IGAC A NIVEL   NACIONAL"/>
    <s v="Nación"/>
    <x v="0"/>
    <s v="CSF"/>
    <n v="34546758"/>
    <n v="0"/>
    <n v="34546758"/>
    <n v="0"/>
    <s v="Prestación de servicios profesionales al IGAC apoyando la vinculación del personal requerido por la entidad, de conformidad con las solicitudes efectuadas por el supervisor del contrato."/>
    <s v="53921"/>
    <s v="87321"/>
    <s v="270521"/>
    <s v="377521, 455521, 512621, 588821"/>
    <s v="123463021, 157396121, 182323521, 220852521"/>
    <s v="-0"/>
    <x v="0"/>
    <x v="0"/>
  </r>
  <r>
    <s v="50021"/>
    <s v="2021-04-30 00:00:00"/>
    <s v="2021-04-30 15:05:00"/>
    <s v="Gasto"/>
    <s v="Con Compromiso"/>
    <s v="0300"/>
    <x v="0"/>
    <x v="4"/>
    <s v="ADQUISICIÓN DE BIENES Y SERVICIOS - SERVICIOS DE INFORMACIÓN GEODÉSICA ACTUALIZADO - LEVANTAMIENTO , GENERACIÓN Y ACTUALIZACIÓN DE LA RED GEODÉSICA Y LA CARTOGRAFÍA BÁSICA A NIVEL   NACIONAL"/>
    <s v="Nación"/>
    <x v="0"/>
    <s v="CSF"/>
    <n v="3030663"/>
    <n v="-3030663"/>
    <n v="0"/>
    <n v="0"/>
    <s v="realizar la toma de observaciones del campo magnético de la tierra en el Observatorio Geomagnético Nacional de Colombia ubicado en la isla El Santuario de Fúquene en el municipio de Ráquira del departamento de Boyacá."/>
    <s v="54321"/>
    <s v="82721"/>
    <s v="219821"/>
    <s v="327821"/>
    <s v="99263521"/>
    <s v="9821"/>
    <x v="0"/>
    <x v="3"/>
  </r>
  <r>
    <s v="50121"/>
    <s v="2021-05-04 00:00:00"/>
    <s v="2021-05-04 09:01:00"/>
    <s v="Gasto"/>
    <s v="Con Compromiso"/>
    <s v="0300"/>
    <x v="0"/>
    <x v="12"/>
    <s v="ADQUISICIÓN DE BIENES Y SERVICIOS - SERVICIO DE INFORMACIÓN CARTOGRÁFICA ACTUALIZADO - LEVANTAMIENTO , GENERACIÓN Y ACTUALIZACIÓN DE LA RED GEODÉSICA Y LA CARTOGRAFÍA BÁSICA A NIVEL   NACIONAL"/>
    <s v="Nación"/>
    <x v="0"/>
    <s v="CSF"/>
    <n v="9659154"/>
    <n v="-1356493"/>
    <n v="8302661"/>
    <n v="0"/>
    <s v="REALIZAR FOTOCONTROL Y PUNTOS DE VERIFICACÓN PARA ELABORACIONDE CARTOGRAFÍA VECTORIAL URBANA DEL MUNICIPIO DE ROBLANCO EN EL DEPATAMENTO DE TOLIMA Y SARDINATA EN EL_x000a_DEPATAMENTO DE NORTE DE SANTANDER"/>
    <s v="54221"/>
    <s v="88621, 88721"/>
    <s v="235321, 235421"/>
    <s v="340121, 340221"/>
    <s v="112036121, 112036321"/>
    <s v="14221"/>
    <x v="0"/>
    <x v="3"/>
  </r>
  <r>
    <s v="50221"/>
    <s v="2021-05-04 00:00:00"/>
    <s v="2021-05-04 09:58: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9466370"/>
    <n v="0"/>
    <n v="19466370"/>
    <n v="0"/>
    <s v="Prestación de servicios profesionales para desarrollar el componente geográfico y elaborar la respectiva documentación en los proyectos de tecnologías de la información geográfica a cargo de la oficina CIAF"/>
    <s v="51221"/>
    <s v="90821"/>
    <s v="334521"/>
    <s v="438021"/>
    <s v="147770121"/>
    <s v="-0"/>
    <x v="0"/>
    <x v="4"/>
  </r>
  <r>
    <s v="50321"/>
    <s v="2021-05-04 00:00:00"/>
    <s v="2021-05-04 11:18:00"/>
    <s v="Gasto"/>
    <s v="Con Compromiso"/>
    <s v="0510"/>
    <x v="0"/>
    <x v="16"/>
    <s v="ADQUISICIÓN DE BIENES Y SERVICIOS - SERVICIO DE AVALÚOS - ACTUALIZACIÓN  Y GESTIÓN CATASTRAL  NACIONAL"/>
    <s v="Propios"/>
    <x v="1"/>
    <s v="CSF"/>
    <n v="128354709"/>
    <n v="-30201109"/>
    <n v="98153600"/>
    <n v="0"/>
    <s v="Prestación de servicios profesionales encaminados a desarrollar el apoyo técnico y control de calidad de los avalúos de bienes inmuebles tanto urbanos como rurales a nivel nacional"/>
    <s v="52721"/>
    <s v="104821, 105321"/>
    <s v="425721, 434721"/>
    <s v="522421, 530321, 570421, 592821"/>
    <s v="185349621, 188269121, 214444121, 226297421"/>
    <s v="-0"/>
    <x v="0"/>
    <x v="6"/>
  </r>
  <r>
    <s v="50421"/>
    <s v="2021-05-04 00:00:00"/>
    <s v="2021-05-04 11:20:00"/>
    <s v="Gasto"/>
    <s v="Con Compromiso"/>
    <s v="0510"/>
    <x v="0"/>
    <x v="16"/>
    <s v="ADQUISICIÓN DE BIENES Y SERVICIOS - SERVICIO DE AVALÚOS - ACTUALIZACIÓN  Y GESTIÓN CATASTRAL  NACIONAL"/>
    <s v="Propios"/>
    <x v="1"/>
    <s v="CSF"/>
    <n v="293647443"/>
    <n v="-177148098.03"/>
    <n v="116499344.97"/>
    <n v="0"/>
    <s v="Prestación de servicios profesionales para elaborar los avalúos comerciales de bienes inmuebles tanto urbanos como rurales a nivel nacional, de acuerdo con los contratos suscritos por el IGAC"/>
    <s v="52821"/>
    <s v="86121, 99921, 101221"/>
    <s v="281021, 367221, 418121"/>
    <s v="387021, 451321, 468421, 505521, 513421, 515121, 525221, 570121, 570321, 583321"/>
    <s v="127254021, 151996121, 167122821, 180737421, 182411521, 182900121, 187308521, 214440121, 214442321, 219187121"/>
    <s v="-0"/>
    <x v="0"/>
    <x v="6"/>
  </r>
  <r>
    <s v="50521"/>
    <s v="2021-05-04 00:00:00"/>
    <s v="2021-05-04 11:22:00"/>
    <s v="Gasto"/>
    <s v="Con Compromiso"/>
    <s v="0510"/>
    <x v="0"/>
    <x v="16"/>
    <s v="ADQUISICIÓN DE BIENES Y SERVICIOS - SERVICIO DE AVALÚOS - ACTUALIZACIÓN  Y GESTIÓN CATASTRAL  NACIONAL"/>
    <s v="Propios"/>
    <x v="1"/>
    <s v="CSF"/>
    <n v="100020520"/>
    <n v="0"/>
    <n v="100020520"/>
    <n v="68641533"/>
    <s v="Prestación de servicios profesionales enfocados en la elaboración de avalúos comerciales de los bienes inmuebles tanto urbanos como rurales a nivel nacional y para ejercer como auxiliares de la justicia"/>
    <s v="52921"/>
    <s v="102621, 139621"/>
    <s v="409221"/>
    <s v="523421, 560921"/>
    <s v="187306721, 211491421"/>
    <s v="-0"/>
    <x v="0"/>
    <x v="6"/>
  </r>
  <r>
    <s v="50621"/>
    <s v="2021-05-04 00:00:00"/>
    <s v="2021-05-04 11:29:00"/>
    <s v="Gasto"/>
    <s v="Con Compromiso"/>
    <s v="0500"/>
    <x v="0"/>
    <x v="1"/>
    <s v="ADQUISICIÓN DE BIENES Y SERVICIOS - SERVICIO DE INFORMACIÓN CATASTRAL - ACTUALIZACIÓN  Y GESTIÓN CATASTRAL  NACIONAL"/>
    <s v="Propios"/>
    <x v="1"/>
    <s v="CSF"/>
    <n v="106935264"/>
    <n v="-13366908"/>
    <n v="93568356"/>
    <n v="0"/>
    <s v="Prestación de servicios para identificar, localizar, revisar, analizar, consolidar documentos técnicos y cartografÍa temática relacionada con zonificación de usos suelos y clasificación del suelo."/>
    <s v="53121"/>
    <s v="88521, 90021"/>
    <s v="359521, 360521"/>
    <s v="460421, 462021, 473821, 483121, 492721, 545521, 546521"/>
    <s v="157670921, 159095121, 169208521, 171529721, 174732721, 176966521, 207232121, 207308821"/>
    <s v="-0"/>
    <x v="0"/>
    <x v="1"/>
  </r>
  <r>
    <s v="50721"/>
    <s v="2021-05-04 00:00:00"/>
    <s v="2021-05-04 12:01:00"/>
    <s v="Gasto"/>
    <s v="Con Compromiso"/>
    <s v="0500"/>
    <x v="0"/>
    <x v="1"/>
    <s v="ADQUISICIÓN DE BIENES Y SERVICIOS - SERVICIO DE INFORMACIÓN CATASTRAL - ACTUALIZACIÓN  Y GESTIÓN CATASTRAL  NACIONAL"/>
    <s v="Propios"/>
    <x v="1"/>
    <s v="CSF"/>
    <n v="58243776"/>
    <n v="-7280472"/>
    <n v="50963304"/>
    <n v="0"/>
    <s v="Prestación de servicios para identificar, localizar, editar, integrar, estructurar en GDB y validar, la cartografía básica y temática de Ordenamiento Territorial"/>
    <s v="53021"/>
    <s v="86021, 87221"/>
    <s v="257521, 320121"/>
    <s v="391021, 405121, 417621, 448821, 479921, 507421, 546021, 553721"/>
    <s v="127798221, 139714321, 143726421, 150532521, 173220521, 181449721, 204885521, 210121721"/>
    <s v="-0"/>
    <x v="0"/>
    <x v="1"/>
  </r>
  <r>
    <s v="50821"/>
    <s v="2021-05-05 00:00:00"/>
    <s v="2021-05-05 14:11:00"/>
    <s v="Gasto"/>
    <s v="Con Compromiso"/>
    <s v="0500"/>
    <x v="0"/>
    <x v="1"/>
    <s v="ADQUISICIÓN DE BIENES Y SERVICIOS - SERVICIO DE INFORMACIÓN CATASTRAL - ACTUALIZACIÓN  Y GESTIÓN CATASTRAL  NACIONAL"/>
    <s v="Propios"/>
    <x v="1"/>
    <s v="CSF"/>
    <n v="111493518"/>
    <n v="0"/>
    <n v="111493518"/>
    <n v="15021047"/>
    <s v="Prestación de servicios profesionales para orientar y realizar actividades de desarrollo, administración e integración de los componentes de software de los sistemas relacionados para la operación del Sistema Nacional Catastral."/>
    <s v="53221"/>
    <s v="97521"/>
    <s v="421121"/>
    <s v="517221, 527721, 574621"/>
    <s v="184155021, 187310921, 215098121"/>
    <s v="-0"/>
    <x v="0"/>
    <x v="1"/>
  </r>
  <r>
    <s v="50921"/>
    <s v="2021-05-05 00:00:00"/>
    <s v="2021-05-05 15:04:00"/>
    <s v="Gasto"/>
    <s v="Con Compromiso"/>
    <s v="0300"/>
    <x v="0"/>
    <x v="4"/>
    <s v="ADQUISICIÓN DE BIENES Y SERVICIOS - SERVICIOS DE INFORMACIÓN GEODÉSICA ACTUALIZADO - LEVANTAMIENTO , GENERACIÓN Y ACTUALIZACIÓN DE LA RED GEODÉSICA Y LA CARTOGRAFÍA BÁSICA A NIVEL   NACIONAL"/>
    <s v="Propios"/>
    <x v="1"/>
    <s v="CSF"/>
    <n v="333940127"/>
    <n v="17095873"/>
    <n v="351036000"/>
    <n v="0"/>
    <s v="Adquisición de estaciones de funcionamiento continua, con sus respectivos accesorios, sistemas de comunicación y de alimentación, para el fortalecimiento de la Red Geodésica Nacional."/>
    <s v="51121"/>
    <s v="131621"/>
    <s v="-0"/>
    <s v="-0"/>
    <s v="-0"/>
    <s v="-0"/>
    <x v="0"/>
    <x v="3"/>
  </r>
  <r>
    <s v="51021"/>
    <s v="2021-05-06 00:00:00"/>
    <s v="2021-05-06 14:37:00"/>
    <s v="Gasto"/>
    <s v="Con Compromiso"/>
    <s v="0300"/>
    <x v="0"/>
    <x v="4"/>
    <s v="ADQUISICIÓN DE BIENES Y SERVICIOS - SERVICIOS DE INFORMACIÓN GEODÉSICA ACTUALIZADO - LEVANTAMIENTO , GENERACIÓN Y ACTUALIZACIÓN DE LA RED GEODÉSICA Y LA CARTOGRAFÍA BÁSICA A NIVEL   NACIONAL"/>
    <s v="Nación"/>
    <x v="0"/>
    <s v="CSF"/>
    <n v="2236988"/>
    <n v="0"/>
    <n v="2236988"/>
    <n v="0"/>
    <s v="REALIZAR FOTOCONTROL Y PUNTOS DE VERIFICACÓN PARA ELABORACIONDE CARTOGRAFÍA VECTORIAL EN EL MUNICIPIO DE SANTANDER DE QUILICHAO EN EL DEPARTAMENTO DEL CAUCA"/>
    <s v="54521"/>
    <s v="88421"/>
    <s v="235221"/>
    <s v="339821"/>
    <s v="111845921"/>
    <s v="-0"/>
    <x v="0"/>
    <x v="3"/>
  </r>
  <r>
    <s v="51121"/>
    <s v="2021-05-06 00:00:00"/>
    <s v="2021-05-06 14:39:00"/>
    <s v="Gasto"/>
    <s v="Con Compromiso"/>
    <s v="0300"/>
    <x v="0"/>
    <x v="12"/>
    <s v="ADQUISICIÓN DE BIENES Y SERVICIOS - SERVICIO DE INFORMACIÓN CARTOGRÁFICA ACTUALIZADO - LEVANTAMIENTO , GENERACIÓN Y ACTUALIZACIÓN DE LA RED GEODÉSICA Y LA CARTOGRAFÍA BÁSICA A NIVEL   NACIONAL"/>
    <s v="Nación"/>
    <x v="0"/>
    <s v="CSF"/>
    <n v="13923934"/>
    <n v="-13923934"/>
    <n v="0"/>
    <n v="0"/>
    <s v="REALIZAR FOTOCONTROL Y PUNTOS DE VERIFICACÓN PARA ELABORACIONDE CARTOGRAFÍA VECTORIAL EN EL MUNICIPIO DE SANTANDER DE QUILICHAO EN EL DEPARTAMENTO DEL CAUCA"/>
    <s v="54621"/>
    <s v="88821"/>
    <s v="235521"/>
    <s v="340321"/>
    <s v="112036621"/>
    <s v="11921"/>
    <x v="0"/>
    <x v="3"/>
  </r>
  <r>
    <s v="51221"/>
    <s v="2021-05-10 00:00:00"/>
    <s v="2021-05-10 17:04:00"/>
    <s v="Gasto"/>
    <s v="Con Compromiso"/>
    <s v="0300"/>
    <x v="0"/>
    <x v="4"/>
    <s v="ADQUISICIÓN DE BIENES Y SERVICIOS - SERVICIOS DE INFORMACIÓN GEODÉSICA ACTUALIZADO - LEVANTAMIENTO , GENERACIÓN Y ACTUALIZACIÓN DE LA RED GEODÉSICA Y LA CARTOGRAFÍA BÁSICA A NIVEL   NACIONAL"/>
    <s v="Propios"/>
    <x v="1"/>
    <s v="CSF"/>
    <n v="4791388"/>
    <n v="-1062336"/>
    <n v="3729052"/>
    <n v="0"/>
    <s v="REALIZAR LA EXPLORACION Y SELECCIÓN DE PUNTOS DE CONTROL PARA OBSERVACIONES GRAVIMETRICAS DE LA RED DE GRAVEDAD RELATIVA DE PRIMER ORDEN EN TUNJA, CÚCUTA, VALLEDUPAR,_x000a_MAICAO, RIOHACHA, SANTA MARTA, BARRANQUILLA, CARTAGENA, MEDELLÍN Y HONDA"/>
    <s v="54821"/>
    <s v="88021"/>
    <s v="234821"/>
    <s v="339621"/>
    <s v="111839721"/>
    <s v="14121"/>
    <x v="0"/>
    <x v="3"/>
  </r>
  <r>
    <s v="51321"/>
    <s v="2021-05-12 00:00:00"/>
    <s v="2021-05-12 15:14:00"/>
    <s v="Gasto"/>
    <s v="Con Compromiso"/>
    <s v="0300"/>
    <x v="0"/>
    <x v="12"/>
    <s v="ADQUISICIÓN DE BIENES Y SERVICIOS - SERVICIO DE INFORMACIÓN CARTOGRÁFICA ACTUALIZADO - LEVANTAMIENTO , GENERACIÓN Y ACTUALIZACIÓN DE LA RED GEODÉSICA Y LA CARTOGRAFÍA BÁSICA A NIVEL   NACIONAL"/>
    <s v="Nación"/>
    <x v="0"/>
    <s v="CSF"/>
    <n v="9585685"/>
    <n v="-3062817"/>
    <n v="6522868"/>
    <n v="0"/>
    <s v="REALIZAR TRABAJOS DE AEROFOTOGRAFIA CON AERONAVES NO TRIPULADAS TIPO DRON EN EL MUNICIPIO DE CHAPARRAL EN EL DEPARTAMENTO DE TOLIMA"/>
    <s v="55121"/>
    <s v="88121, 88221, 88321"/>
    <s v="234921, 235021, 235121"/>
    <s v="339721, 339921, 340021"/>
    <s v="111853421, 111855621, 111860521"/>
    <s v="12121, 12221, 12321"/>
    <x v="0"/>
    <x v="3"/>
  </r>
  <r>
    <s v="51421"/>
    <s v="2021-05-12 00:00:00"/>
    <s v="2021-05-12 15:23:00"/>
    <s v="Gasto"/>
    <s v="Con Compromiso"/>
    <s v="0200"/>
    <x v="0"/>
    <x v="6"/>
    <s v="ADQUISICIÓN DE BIENES Y SERVICIOS - DOCUMENTOS DE PLANEACIÓN - FORTALECIMIENTO DE LA GESTIÓN INSTITUCIONAL DEL IGAC A NIVEL   NACIONAL"/>
    <s v="Propios"/>
    <x v="1"/>
    <s v="CSF"/>
    <n v="82401904"/>
    <n v="-99884"/>
    <n v="82302020"/>
    <n v="0"/>
    <s v="Prestación de servicios profesionales para adelantar actividades de elaboración y/o revisión jurídica de los documentos que se desarrollen en el marco de la misionalidad y de los compromisos institucionales del Instituto Geográfico_x000a_Agustín Codazzi-IG"/>
    <s v="55021"/>
    <s v="89221"/>
    <s v="352021"/>
    <s v="454121, 526721, 577021"/>
    <s v="153054221, 187309921, 216941621"/>
    <s v="-0"/>
    <x v="0"/>
    <x v="0"/>
  </r>
  <r>
    <s v="51521"/>
    <s v="2021-05-13 00:00:00"/>
    <s v="2021-05-13 08:49:00"/>
    <s v="Gasto"/>
    <s v="Con Compromiso"/>
    <s v="0200"/>
    <x v="0"/>
    <x v="0"/>
    <s v="ADQUISICIÓN DE BIENES Y SERVICIOS - SERVICIOS TECNOLÓGICOS - FORTALECIMIENTO DE LA GESTIÓN INSTITUCIONAL DEL IGAC A NIVEL   NACIONAL"/>
    <s v="Propios"/>
    <x v="1"/>
    <s v="CSF"/>
    <n v="69663808"/>
    <n v="-8707976"/>
    <n v="60955832"/>
    <n v="0"/>
    <s v="Prestación de servicios profesionales para soportar, mantener, desarrollar y documentar los componentes de software de los sistemas de información requeridos por el Instituto."/>
    <s v="55321"/>
    <s v="97821"/>
    <s v="424421"/>
    <s v="521121, 531821, 593721"/>
    <s v="185148721, 190715521, 226321621"/>
    <s v="-0"/>
    <x v="0"/>
    <x v="0"/>
  </r>
  <r>
    <s v="51621"/>
    <s v="2021-05-14 00:00:00"/>
    <s v="2021-05-14 10:14:00"/>
    <s v="Gasto"/>
    <s v="Con Compromiso"/>
    <s v="0160"/>
    <x v="0"/>
    <x v="3"/>
    <s v="ADQUISICIÓN DE BIENES Y SERVICIOS - SERVICIOS DE INFORMACIÓN IMPLEMENTADOS - FORTALECIMIENTO DE LOS PROCESOS DE DIFUSIÓN Y ACCESO A LA INFORMACIÓN GEOGRÁFICA A NIVEL   NACIONAL"/>
    <s v="Propios"/>
    <x v="1"/>
    <s v="CSF"/>
    <n v="91574258"/>
    <n v="0"/>
    <n v="91574258"/>
    <n v="69786"/>
    <s v="Prestación de servicios profesionales para desarrollar actividades de articulación y coordinación entre la sede central y las Direcciones Territoriales a nivel nacional, así como el apoyo en la gestión comercial,estrategias, presentación y elaboració"/>
    <s v="55221"/>
    <s v="89321"/>
    <s v="296321"/>
    <s v="429121, 434321, 493121, 587121"/>
    <s v="146116521, 146752821, 176988421, 220328621"/>
    <s v="-0"/>
    <x v="0"/>
    <x v="2"/>
  </r>
  <r>
    <s v="51721"/>
    <s v="2021-05-14 00:00:00"/>
    <s v="2021-05-14 14:24:00"/>
    <s v="Gasto"/>
    <s v="Con Compromiso"/>
    <s v="0300"/>
    <x v="0"/>
    <x v="12"/>
    <s v="ADQUISICIÓN DE BIENES Y SERVICIOS - SERVICIO DE INFORMACIÓN CARTOGRÁFICA ACTUALIZADO - LEVANTAMIENTO , GENERACIÓN Y ACTUALIZACIÓN DE LA RED GEODÉSICA Y LA CARTOGRAFÍA BÁSICA A NIVEL   NACIONAL"/>
    <s v="Nación"/>
    <x v="0"/>
    <s v="CSF"/>
    <n v="52851939"/>
    <n v="-10067036"/>
    <n v="42784903"/>
    <n v="0"/>
    <s v="Prestación de servicios profesionales para orientar técnicamente la ejecución de los proyectos y procesos de la Subdirección de Geografía y Cartografía."/>
    <s v="55521"/>
    <s v="115821"/>
    <s v="413721"/>
    <s v="509321, 561921"/>
    <s v="181725821, 212118621"/>
    <s v="-0"/>
    <x v="0"/>
    <x v="3"/>
  </r>
  <r>
    <s v="51821"/>
    <s v="2021-05-18 00:00:00"/>
    <s v="2021-05-18 16:56:00"/>
    <s v="Gasto"/>
    <s v="Con Compromiso"/>
    <s v="0500"/>
    <x v="0"/>
    <x v="1"/>
    <s v="ADQUISICIÓN DE BIENES Y SERVICIOS - SERVICIO DE INFORMACIÓN CATASTRAL - ACTUALIZACIÓN  Y GESTIÓN CATASTRAL  NACIONAL"/>
    <s v="Nación"/>
    <x v="0"/>
    <s v="CSF"/>
    <n v="37425655"/>
    <n v="0"/>
    <n v="37425655"/>
    <n v="12091366"/>
    <s v="Prestación de servicios profesionales para el seguimiento y control de las actividades tecnicas de la etapa operativa del proyecto de gestión catastral multiproposito de El Guamo y Córdoba (Bolivar) y Río Blanco (Tolima)"/>
    <s v="55621"/>
    <s v="132321"/>
    <s v="-0"/>
    <s v="-0"/>
    <s v="-0"/>
    <s v="-0"/>
    <x v="0"/>
    <x v="1"/>
  </r>
  <r>
    <s v="51921"/>
    <s v="2021-05-18 00:00:00"/>
    <s v="2021-05-18 16:57:00"/>
    <s v="Gasto"/>
    <s v="Con Compromiso"/>
    <s v="0500"/>
    <x v="0"/>
    <x v="1"/>
    <s v="ADQUISICIÓN DE BIENES Y SERVICIOS - SERVICIO DE INFORMACIÓN CATASTRAL - ACTUALIZACIÓN  Y GESTIÓN CATASTRAL  NACIONAL"/>
    <s v="Nación"/>
    <x v="0"/>
    <s v="CSF"/>
    <n v="18025000"/>
    <n v="0"/>
    <n v="18025000"/>
    <n v="0"/>
    <s v="Prestación de servicios técnicos de apoyo al seguimiento, planeación y gestión del reconocimiento predial en el proceso de actualización catastral multiproposito de El Guamo y Córdoba (Bolivar) y Río Blanco (Tolima)"/>
    <s v="55721"/>
    <s v="113121"/>
    <s v="488621"/>
    <s v="583521, 584121"/>
    <s v="219193621, 219210821"/>
    <s v="-0"/>
    <x v="0"/>
    <x v="1"/>
  </r>
  <r>
    <s v="52021"/>
    <s v="2021-05-18 00:00:00"/>
    <s v="2021-05-18 16:58:00"/>
    <s v="Gasto"/>
    <s v="Con Compromiso"/>
    <s v="0500"/>
    <x v="0"/>
    <x v="1"/>
    <s v="ADQUISICIÓN DE BIENES Y SERVICIOS - SERVICIO DE INFORMACIÓN CATASTRAL - ACTUALIZACIÓN  Y GESTIÓN CATASTRAL  NACIONAL"/>
    <s v="Nación"/>
    <x v="0"/>
    <s v="CSF"/>
    <n v="62494640"/>
    <n v="0"/>
    <n v="62494640"/>
    <n v="0"/>
    <s v="Prestación de servicios personales para realizar actividades de reconocimiento predial en el proceso de actualización catastra multiproposito de El Guamo y Córdoba (Bolivar) y Río Blanco (Tolima)"/>
    <s v="55921"/>
    <s v="113221, 113321, 113421, 113521, 113621"/>
    <s v="492721, 504421, 514721, 515021, 515321"/>
    <s v="585421, 599521, 603921, 604721, 606921, 607021, 607121, 607221, 607421, 607521"/>
    <s v="219738621, 224186121, 225355821, 225634621, 227524221, 227525821, 227528021, 227544321, 227950221, 228105821"/>
    <s v="-0"/>
    <x v="0"/>
    <x v="1"/>
  </r>
  <r>
    <s v="52121"/>
    <s v="2021-05-18 00:00:00"/>
    <s v="2021-05-18 17:00:00"/>
    <s v="Gasto"/>
    <s v="Con Compromiso"/>
    <s v="0500"/>
    <x v="0"/>
    <x v="1"/>
    <s v="ADQUISICIÓN DE BIENES Y SERVICIOS - SERVICIO DE INFORMACIÓN CATASTRAL - ACTUALIZACIÓN  Y GESTIÓN CATASTRAL  NACIONAL"/>
    <s v="Nación"/>
    <x v="0"/>
    <s v="CSF"/>
    <n v="13357415"/>
    <n v="0"/>
    <n v="13357415"/>
    <n v="0"/>
    <s v="Prestación de servicios profesionales para apoyar el componente jurídico en los proyectos de los procesos de actualización catastral multiproposito de El Guamo y Córdoba (Bolivar) y Río Blanco (Tolima)"/>
    <s v="56121"/>
    <s v="120321"/>
    <s v="515221"/>
    <s v="607321"/>
    <s v="227554521"/>
    <s v="-0"/>
    <x v="0"/>
    <x v="1"/>
  </r>
  <r>
    <s v="52221"/>
    <s v="2021-05-18 00:00:00"/>
    <s v="2021-05-18 17:01:00"/>
    <s v="Gasto"/>
    <s v="Con Compromiso"/>
    <s v="0500"/>
    <x v="0"/>
    <x v="1"/>
    <s v="ADQUISICIÓN DE BIENES Y SERVICIOS - SERVICIO DE INFORMACIÓN CATASTRAL - ACTUALIZACIÓN  Y GESTIÓN CATASTRAL  NACIONAL"/>
    <s v="Nación"/>
    <x v="0"/>
    <s v="CSF"/>
    <n v="13357415"/>
    <n v="0"/>
    <n v="13357415"/>
    <n v="0"/>
    <s v="Prestación de servicios personales para realizar actividades de digitalización y generación de productos resultantes del proceso de actualización catastral multiproposito de El Guamo y Córdoba (Bolivar) y Río Blanco (Tolima)"/>
    <s v="56221"/>
    <s v="123421"/>
    <s v="509621"/>
    <s v="604921"/>
    <s v="225637421"/>
    <s v="-0"/>
    <x v="0"/>
    <x v="1"/>
  </r>
  <r>
    <s v="52321"/>
    <s v="2021-05-18 00:00:00"/>
    <s v="2021-05-18 17:04:00"/>
    <s v="Gasto"/>
    <s v="Con Compromiso"/>
    <s v="0500"/>
    <x v="0"/>
    <x v="1"/>
    <s v="ADQUISICIÓN DE BIENES Y SERVICIOS - SERVICIO DE INFORMACIÓN CATASTRAL - ACTUALIZACIÓN  Y GESTIÓN CATASTRAL  NACIONAL"/>
    <s v="Nación"/>
    <x v="0"/>
    <s v="CSF"/>
    <n v="24882120"/>
    <n v="0"/>
    <n v="24882120"/>
    <n v="0"/>
    <s v="Prestación de servicios para realizar la edición, depuración y consolidación de los productos cartográficos requeridos para el componente geográfico de los procesos de actualización catastral multiproposito de El Guamo y Córdoba_x000a_(Bolivar) y Río Blan"/>
    <s v="56321"/>
    <s v="111021"/>
    <s v="515521"/>
    <s v="607621"/>
    <s v="228041721"/>
    <s v="-0"/>
    <x v="0"/>
    <x v="1"/>
  </r>
  <r>
    <s v="52421"/>
    <s v="2021-05-18 00:00:00"/>
    <s v="2021-05-18 17:05:00"/>
    <s v="Gasto"/>
    <s v="Con Compromiso"/>
    <s v="0500"/>
    <x v="0"/>
    <x v="1"/>
    <s v="ADQUISICIÓN DE BIENES Y SERVICIOS - SERVICIO DE INFORMACIÓN CATASTRAL - ACTUALIZACIÓN  Y GESTIÓN CATASTRAL  NACIONAL"/>
    <s v="Nación"/>
    <x v="0"/>
    <s v="CSF"/>
    <n v="27370332"/>
    <n v="0"/>
    <n v="27370332"/>
    <n v="0"/>
    <s v="Prestación de servicios para realizar la edición, depuración y consolidación de los productos cartográficos requeridos para el componente geográfico de los procesos de actualización catastral multiproposito de El Guamo y Bolivar_x000a_(Cordobá) y Río Blanc"/>
    <s v="56421"/>
    <s v="113921"/>
    <s v="504221"/>
    <s v="596121, 598921"/>
    <s v="223935021, 224176821"/>
    <s v="-0"/>
    <x v="0"/>
    <x v="1"/>
  </r>
  <r>
    <s v="52521"/>
    <s v="2021-05-18 00:00:00"/>
    <s v="2021-05-18 17:06:00"/>
    <s v="Gasto"/>
    <s v="Con Compromiso"/>
    <s v="0500"/>
    <x v="0"/>
    <x v="1"/>
    <s v="ADQUISICIÓN DE BIENES Y SERVICIOS - SERVICIO DE INFORMACIÓN CATASTRAL - ACTUALIZACIÓN  Y GESTIÓN CATASTRAL  NACIONAL"/>
    <s v="Nación"/>
    <x v="0"/>
    <s v="CSF"/>
    <n v="23661534"/>
    <n v="0"/>
    <n v="23661534"/>
    <n v="2426824"/>
    <s v="Prestación de servicios profesionales para realizar las socializaciones requeridas en el proceso de actualización catastral multiproposito de El Guamo y Córdoba (Bolivar) y Río Blanco (Tolima)"/>
    <s v="56521"/>
    <s v="113821"/>
    <s v="498721"/>
    <s v="594121, 594421"/>
    <s v="222215321, 222216421"/>
    <s v="-0"/>
    <x v="0"/>
    <x v="1"/>
  </r>
  <r>
    <s v="52621"/>
    <s v="2021-05-18 00:00:00"/>
    <s v="2021-05-18 17:08:00"/>
    <s v="Gasto"/>
    <s v="Con Compromiso"/>
    <s v="0500"/>
    <x v="0"/>
    <x v="1"/>
    <s v="ADQUISICIÓN DE BIENES Y SERVICIOS - SERVICIO DE INFORMACIÓN CATASTRAL - ACTUALIZACIÓN  Y GESTIÓN CATASTRAL  NACIONAL"/>
    <s v="Nación"/>
    <x v="0"/>
    <s v="CSF"/>
    <n v="19827500"/>
    <n v="0"/>
    <n v="19827500"/>
    <n v="5665000"/>
    <s v="Prestación de servicios de apoyo a la gestión reconocedor predial junior y atención de requerimientos administrativos y judiciales del proceso de restitución de tierras en la dirección territorial Casanare."/>
    <s v="57021"/>
    <s v="100021"/>
    <s v="431121"/>
    <s v="539721, 570921"/>
    <s v="198655221, 214646421"/>
    <s v="-0"/>
    <x v="0"/>
    <x v="1"/>
  </r>
  <r>
    <s v="52721"/>
    <s v="2021-05-20 00:00:00"/>
    <s v="2021-05-20 09:01:00"/>
    <s v="Gasto"/>
    <s v="Con Compromiso"/>
    <s v="0300"/>
    <x v="0"/>
    <x v="4"/>
    <s v="ADQUISICIÓN DE BIENES Y SERVICIOS - SERVICIOS DE INFORMACIÓN GEODÉSICA ACTUALIZADO - LEVANTAMIENTO , GENERACIÓN Y ACTUALIZACIÓN DE LA RED GEODÉSICA Y LA CARTOGRAFÍA BÁSICA A NIVEL   NACIONAL"/>
    <s v="Propios"/>
    <x v="1"/>
    <s v="CSF"/>
    <n v="38000000"/>
    <n v="-4550780"/>
    <n v="33449220"/>
    <n v="0"/>
    <s v="PAGO FACTURA IPGH 2021"/>
    <s v="57521"/>
    <s v="106721"/>
    <s v="338321"/>
    <s v="438321"/>
    <s v="147782021"/>
    <s v="-0"/>
    <x v="0"/>
    <x v="3"/>
  </r>
  <r>
    <s v="52821"/>
    <s v="2021-05-20 00:00:00"/>
    <s v="2021-05-20 09:47: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35948"/>
    <n v="-2009816"/>
    <n v="3026132"/>
    <n v="0"/>
    <s v="REALIZAR DILIGENCIA DE CAMPO EN LOS PROCESOS DE DESLINDE DE LOS MUNICIPIOS DE CUBARÁ (BOYACÁ) Y TOLEDO (NORTE DE SANTANDER)"/>
    <s v="57421"/>
    <s v="90921, 91221"/>
    <s v="277021, 277121"/>
    <s v="381221, 381321"/>
    <s v="126808021, 126809221"/>
    <s v="-0"/>
    <x v="0"/>
    <x v="3"/>
  </r>
  <r>
    <s v="52921"/>
    <s v="2021-05-20 00:00:00"/>
    <s v="2021-05-20 09:49:00"/>
    <s v="Gasto"/>
    <s v="Generado"/>
    <s v="0300"/>
    <x v="0"/>
    <x v="4"/>
    <s v="ADQUISICIÓN DE BIENES Y SERVICIOS - SERVICIOS DE INFORMACIÓN GEODÉSICA ACTUALIZADO - LEVANTAMIENTO , GENERACIÓN Y ACTUALIZACIÓN DE LA RED GEODÉSICA Y LA CARTOGRAFÍA BÁSICA A NIVEL   NACIONAL"/>
    <s v="Nación"/>
    <x v="0"/>
    <s v="CSF"/>
    <n v="5868915"/>
    <n v="-5868915"/>
    <n v="0"/>
    <n v="0"/>
    <s v="REALIZAR EXPLORACIÓN DE SITIOS APTOS PARA ESTACIONES DE FUNCIONAMIENTO CONTINÚO DE LA RED MAGNA-ECO EN GARZÓN DEPARTAMENTO DEL HUILA Y MANTENIMIENTO DE LA RED MAGNA-ECO_x000a_MEDIANTE EL MANTENIMIENTO CORRECTIVO DE UNA ESTACIÓN DE LA RED EN FLORENCIA"/>
    <s v="57321"/>
    <s v="-0"/>
    <s v="-0"/>
    <s v="-0"/>
    <s v="-0"/>
    <s v="-0"/>
    <x v="0"/>
    <x v="3"/>
  </r>
  <r>
    <s v="53121"/>
    <s v="2021-05-21 00:00:00"/>
    <s v="2021-05-21 18:04:00"/>
    <s v="Gasto"/>
    <s v="Con Compromiso"/>
    <s v="0300"/>
    <x v="0"/>
    <x v="4"/>
    <s v="ADQUISICIÓN DE BIENES Y SERVICIOS - SERVICIOS DE INFORMACIÓN GEODÉSICA ACTUALIZADO - LEVANTAMIENTO , GENERACIÓN Y ACTUALIZACIÓN DE LA RED GEODÉSICA Y LA CARTOGRAFÍA BÁSICA A NIVEL   NACIONAL"/>
    <s v="Nación"/>
    <x v="0"/>
    <s v="CSF"/>
    <n v="1212265"/>
    <n v="0"/>
    <n v="1212265"/>
    <n v="0"/>
    <s v="Realizar la toma de observaciones del campo magnético de la tierra en el Observatorio Geomagnético Nacional de Colombia ubicado en la isla El Santuario de Fúquene en el municipio de Ráquira del departamento de Boyacá."/>
    <s v="57721"/>
    <s v="91821"/>
    <s v="256921"/>
    <s v="361121"/>
    <s v="118330421"/>
    <s v="-0"/>
    <x v="0"/>
    <x v="3"/>
  </r>
  <r>
    <s v="53321"/>
    <s v="2021-05-24 00:00:00"/>
    <s v="2021-05-24 14:26:00"/>
    <s v="Gasto"/>
    <s v="Con Compromiso"/>
    <s v="0500"/>
    <x v="0"/>
    <x v="1"/>
    <s v="ADQUISICIÓN DE BIENES Y SERVICIOS - SERVICIO DE INFORMACIÓN CATASTRAL - ACTUALIZACIÓN  Y GESTIÓN CATASTRAL  NACIONAL"/>
    <s v="Propios"/>
    <x v="1"/>
    <s v="CSF"/>
    <n v="46062344"/>
    <n v="-9980174"/>
    <n v="36082170"/>
    <n v="0"/>
    <s v="Prestación de servicios profesionales para realizar levantamiento y análisis de requerimientos funcionales y técnicos para sistemas de información, diagramación y diseño conceptual de procesos y pruebas de sistemas de información."/>
    <s v="56621"/>
    <s v="105421"/>
    <s v="434921"/>
    <s v="530521, 560721"/>
    <s v="188274621, 211382221"/>
    <s v="-0"/>
    <x v="0"/>
    <x v="1"/>
  </r>
  <r>
    <s v="53421"/>
    <s v="2021-05-24 00:00:00"/>
    <s v="2021-05-24 14:28:00"/>
    <s v="Gasto"/>
    <s v="Con Compromiso"/>
    <s v="0500"/>
    <x v="0"/>
    <x v="1"/>
    <s v="ADQUISICIÓN DE BIENES Y SERVICIOS - SERVICIO DE INFORMACIÓN CATASTRAL - ACTUALIZACIÓN  Y GESTIÓN CATASTRAL  NACIONAL"/>
    <s v="Propios"/>
    <x v="1"/>
    <s v="CSF"/>
    <n v="69663808"/>
    <n v="0"/>
    <n v="69663808"/>
    <n v="23221269"/>
    <s v="Prestación de servicios profesionales para apoyar en la estructuración, planeación y seguimiento de los proyectos desarrollados en el marco de la &quot;Actualización y Gestión Catastral Nacional&quot;"/>
    <s v="56721"/>
    <s v="121521"/>
    <s v="457721"/>
    <s v="564621"/>
    <s v="212814021"/>
    <s v="-0"/>
    <x v="0"/>
    <x v="1"/>
  </r>
  <r>
    <s v="53521"/>
    <s v="2021-05-24 00:00:00"/>
    <s v="2021-05-24 14:28:00"/>
    <s v="Gasto"/>
    <s v="Generado"/>
    <s v="0500"/>
    <x v="0"/>
    <x v="1"/>
    <s v="ADQUISICIÓN DE BIENES Y SERVICIOS - SERVICIO DE INFORMACIÓN CATASTRAL - ACTUALIZACIÓN  Y GESTIÓN CATASTRAL  NACIONAL"/>
    <s v="Propios"/>
    <x v="1"/>
    <s v="CSF"/>
    <n v="29121888"/>
    <n v="0"/>
    <n v="29121888"/>
    <n v="29121888"/>
    <s v="Prestación de servicios profesionales para apoyar la gestión de los procesos catastrales de formación, actualización y conservación catastral."/>
    <s v="56821"/>
    <s v="-0"/>
    <s v="-0"/>
    <s v="-0"/>
    <s v="-0"/>
    <s v="-0"/>
    <x v="0"/>
    <x v="1"/>
  </r>
  <r>
    <s v="53621"/>
    <s v="2021-05-24 00:00:00"/>
    <s v="2021-05-24 14:32:00"/>
    <s v="Gasto"/>
    <s v="Con Compromiso"/>
    <s v="0500"/>
    <x v="0"/>
    <x v="1"/>
    <s v="ADQUISICIÓN DE BIENES Y SERVICIOS - SERVICIO DE INFORMACIÓN CATASTRAL - ACTUALIZACIÓN  Y GESTIÓN CATASTRAL  NACIONAL"/>
    <s v="Propios"/>
    <x v="1"/>
    <s v="CSF"/>
    <n v="97439200"/>
    <n v="0"/>
    <n v="97439200"/>
    <n v="38569683"/>
    <s v="Prestación de servicios profesionales para llevar a cabo el seguimiento, planeación y control de los proyectos desarrollados en el marco de la &quot;Actualización y Gestión Catastral Nacional&quot; con enfoque multipropósito"/>
    <s v="56921"/>
    <s v="132221"/>
    <s v="-0"/>
    <s v="-0"/>
    <s v="-0"/>
    <s v="-0"/>
    <x v="0"/>
    <x v="1"/>
  </r>
  <r>
    <s v="53721"/>
    <s v="2021-05-24 00:00:00"/>
    <s v="2021-05-24 14:37:00"/>
    <s v="Gasto"/>
    <s v="Anulado"/>
    <s v="0500"/>
    <x v="0"/>
    <x v="1"/>
    <s v="ADQUISICIÓN DE BIENES Y SERVICIOS - SERVICIO DE INFORMACIÓN CATASTRAL - ACTUALIZACIÓN  Y GESTIÓN CATASTRAL  NACIONAL"/>
    <s v="Propios"/>
    <x v="1"/>
    <s v="CSF"/>
    <n v="11250000"/>
    <n v="-11250000"/>
    <n v="0"/>
    <n v="0"/>
    <s v="Prestación de servicios profesionales para realizar actividades de digitalización, depuración cartográfica catastral y generación de productos de la información catastral en la Dirección Territorial Casanare."/>
    <s v="57221"/>
    <s v="-0"/>
    <s v="-0"/>
    <s v="-0"/>
    <s v="-0"/>
    <s v="-0"/>
    <x v="0"/>
    <x v="1"/>
  </r>
  <r>
    <s v="53821"/>
    <s v="2021-05-24 00:00:00"/>
    <s v="2021-05-24 14:45:00"/>
    <s v="Gasto"/>
    <s v="Con Compromiso"/>
    <s v="0500"/>
    <x v="0"/>
    <x v="1"/>
    <s v="ADQUISICIÓN DE BIENES Y SERVICIOS - SERVICIO DE INFORMACIÓN CATASTRAL - ACTUALIZACIÓN  Y GESTIÓN CATASTRAL  NACIONAL"/>
    <s v="Propios"/>
    <x v="1"/>
    <s v="CSF"/>
    <n v="20036123"/>
    <n v="-1335742"/>
    <n v="18700381"/>
    <n v="0"/>
    <s v="Prestación de servicios profesionales para realizar actividades de digitalización, depuración cartográfica catastral y generación de productos de la información catastral en la Dirección Territorial Casanare."/>
    <s v="57121"/>
    <s v="94021"/>
    <s v="366121"/>
    <s v="467221, 530121, 594221"/>
    <s v="167049321, 188261721, 226369021"/>
    <s v="-0"/>
    <x v="0"/>
    <x v="1"/>
  </r>
  <r>
    <s v="53921"/>
    <s v="2021-05-24 00:00:00"/>
    <s v="2021-05-24 14:47:00"/>
    <s v="Gasto"/>
    <s v="Con Compromiso"/>
    <s v="0500"/>
    <x v="0"/>
    <x v="1"/>
    <s v="ADQUISICIÓN DE BIENES Y SERVICIOS - SERVICIO DE INFORMACIÓN CATASTRAL - ACTUALIZACIÓN  Y GESTIÓN CATASTRAL  NACIONAL"/>
    <s v="Propios"/>
    <x v="1"/>
    <s v="CSF"/>
    <n v="11250000"/>
    <n v="0"/>
    <n v="11250000"/>
    <n v="1500000"/>
    <s v="Arrendamiento de bien inmueble para funcionamiento de sede operativa del contrato 02-2021 actualización catastral con enfoque multipropósito del municipio de Arauquita."/>
    <s v="57221"/>
    <s v="101321"/>
    <s v="-0"/>
    <s v="-0"/>
    <s v="-0"/>
    <s v="-0"/>
    <x v="0"/>
    <x v="1"/>
  </r>
  <r>
    <s v="54121"/>
    <s v="2021-05-28 00:00:00"/>
    <s v="2021-05-28 09:10:00"/>
    <s v="Gasto"/>
    <s v="Generado"/>
    <s v="0200"/>
    <x v="0"/>
    <x v="0"/>
    <s v="ADQUISICIÓN DE BIENES Y SERVICIOS - SERVICIOS TECNOLÓGICOS - FORTALECIMIENTO DE LA GESTIÓN INSTITUCIONAL DEL IGAC A NIVEL   NACIONAL"/>
    <s v="Nación"/>
    <x v="0"/>
    <s v="CSF"/>
    <n v="60000000"/>
    <n v="0"/>
    <n v="60000000"/>
    <n v="60000000"/>
    <s v="Mantenimiento preventivo y correctivo de UPS en las direcciones territoriales del IGAC"/>
    <s v="58121"/>
    <s v="-0"/>
    <s v="-0"/>
    <s v="-0"/>
    <s v="-0"/>
    <s v="-0"/>
    <x v="0"/>
    <x v="0"/>
  </r>
  <r>
    <s v="54221"/>
    <s v="2021-05-31 00:00:00"/>
    <s v="2021-05-31 15:5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864567"/>
    <n v="0"/>
    <n v="864567"/>
    <n v="9"/>
    <s v="PAGO PASIVOS EXIGIBLES - VIGENCIAS EXPIRADAS"/>
    <s v="55421"/>
    <s v="116221"/>
    <s v="393821"/>
    <s v="490121"/>
    <s v="176275721"/>
    <s v="-0"/>
    <x v="0"/>
    <x v="5"/>
  </r>
  <r>
    <s v="54521"/>
    <s v="2021-06-03 00:00:00"/>
    <s v="2021-06-03 07:32:00"/>
    <s v="Gasto"/>
    <s v="Con Compromiso"/>
    <s v="0200"/>
    <x v="0"/>
    <x v="15"/>
    <s v="ADQUISICIÓN DE BIENES Y SERVICIOS - SERVICIOS DE INFORMACIÓN IMPLEMENTADOS - IMPLEMENTACIÓN DE UN SISTEMA DE GESTIÓN DOCUMENTAL EN EL IGAC A NIVEL   NACIONAL"/>
    <s v="Nación"/>
    <x v="0"/>
    <s v="CSF"/>
    <n v="43135393"/>
    <n v="0"/>
    <n v="43135393"/>
    <n v="0"/>
    <s v="Prestación de servicios profesionales para el soporte técnico, mantenimiento y actualización del Sistema de Gestión Documental -SIGAC sobre la plataforma BPM/FOREST."/>
    <s v="59021"/>
    <s v="111521"/>
    <s v="507521"/>
    <s v="600221"/>
    <s v="224419821"/>
    <s v="-0"/>
    <x v="0"/>
    <x v="0"/>
  </r>
  <r>
    <s v="54621"/>
    <s v="2021-06-03 00:00:00"/>
    <s v="2021-06-03 07:3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Gastos de salida de campo acompañamiento para revisión de las clases Agrologicas en el municipio de Cajicá - Cundinamarca"/>
    <s v="59321"/>
    <s v="96221"/>
    <s v="290721"/>
    <s v="393921"/>
    <s v="131277421"/>
    <s v="-0"/>
    <x v="0"/>
    <x v="5"/>
  </r>
  <r>
    <s v="54721"/>
    <s v="2021-06-03 00:00:00"/>
    <s v="2021-06-03 07:3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240292"/>
    <n v="0"/>
    <n v="240292"/>
    <n v="0"/>
    <s v="Gastos de salida de campo para revisión de las Clases Agrológicas en el municipio de Cajicá – Cundinamarca"/>
    <s v="59421"/>
    <s v="96321"/>
    <s v="290621"/>
    <s v="394021"/>
    <s v="131280621"/>
    <s v="-0"/>
    <x v="0"/>
    <x v="5"/>
  </r>
  <r>
    <s v="54921"/>
    <s v="2021-06-03 00:00:00"/>
    <s v="2021-06-03 14:50:00"/>
    <s v="Gasto"/>
    <s v="Con Compromiso"/>
    <s v="0300"/>
    <x v="0"/>
    <x v="4"/>
    <s v="ADQUISICIÓN DE BIENES Y SERVICIOS - SERVICIOS DE INFORMACIÓN GEODÉSICA ACTUALIZADO - LEVANTAMIENTO , GENERACIÓN Y ACTUALIZACIÓN DE LA RED GEODÉSICA Y LA CARTOGRAFÍA BÁSICA A NIVEL   NACIONAL"/>
    <s v="Nación"/>
    <x v="0"/>
    <s v="CSF"/>
    <n v="6210644"/>
    <n v="-3484531"/>
    <n v="2726113"/>
    <n v="0"/>
    <s v="REALIZAR FOTOCONTROL Y PUNTOS DE VERIFICACIÓN PARA ELABORACION DE CARTOGRAFÍA VECTORIAL URBANA DEL MUNICIPIO DE MONTECRISTO - BOLÍVAR"/>
    <s v="58921"/>
    <s v="98821, 99821, 104421"/>
    <s v="295221, 296421, 325721"/>
    <s v="397121, 397721, 424321"/>
    <s v="135158621, 136517521, 145223621"/>
    <s v="14521"/>
    <x v="0"/>
    <x v="3"/>
  </r>
  <r>
    <s v="55021"/>
    <s v="2021-06-03 00:00:00"/>
    <s v="2021-06-03 15:03:00"/>
    <s v="Gasto"/>
    <s v="Con Compromiso"/>
    <s v="0300"/>
    <x v="0"/>
    <x v="4"/>
    <s v="ADQUISICIÓN DE BIENES Y SERVICIOS - SERVICIOS DE INFORMACIÓN GEODÉSICA ACTUALIZADO - LEVANTAMIENTO , GENERACIÓN Y ACTUALIZACIÓN DE LA RED GEODÉSICA Y LA CARTOGRAFÍA BÁSICA A NIVEL   NACIONAL"/>
    <s v="Nación"/>
    <x v="0"/>
    <s v="CSF"/>
    <n v="16230922"/>
    <n v="-9045300"/>
    <n v="7185622"/>
    <n v="0"/>
    <s v="REALIZAR FOTOCONTROL Y PUNTOS DE VERIFICACÓN PARA ELABORACIONDE CARTOGRAFÍA VECTORIAL EN EL MUNICIPIO DE SANTANDER DE QUILICHAO EN EL DEPARTAMENTO DEL CAUCA"/>
    <s v="58521"/>
    <s v="102721, 102821"/>
    <s v="309221, 310321"/>
    <s v="409721, 410121"/>
    <s v="141668921, 141687021"/>
    <s v="15321"/>
    <x v="0"/>
    <x v="3"/>
  </r>
  <r>
    <s v="55121"/>
    <s v="2021-06-03 00:00:00"/>
    <s v="2021-06-03 15:09:00"/>
    <s v="Gasto"/>
    <s v="Con Compromiso"/>
    <s v="0300"/>
    <x v="0"/>
    <x v="4"/>
    <s v="ADQUISICIÓN DE BIENES Y SERVICIOS - SERVICIOS DE INFORMACIÓN GEODÉSICA ACTUALIZADO - LEVANTAMIENTO , GENERACIÓN Y ACTUALIZACIÓN DE LA RED GEODÉSICA Y LA CARTOGRAFÍA BÁSICA A NIVEL   NACIONAL"/>
    <s v="Nación"/>
    <x v="0"/>
    <s v="CSF"/>
    <n v="11109518"/>
    <n v="1676891"/>
    <n v="12786409"/>
    <n v="0"/>
    <s v="REALIZAR FOTOCONTROL Y PUNTOS DE VERIFICACÓN PARA ELABORACIONDE CARTOGRAFÍA VECTORIAL URBANA DE COLOMBIA (HUILA), RICAURTE (CUNDINAMARCA) Y SAN LUIS DE CUBARRAL CUBARRAL_x000a_(META)"/>
    <s v="58621"/>
    <s v="98421, 98521, 105821, 105921"/>
    <s v="293721, 293921, 336321, 336421"/>
    <s v="396121, 396221, 434621, 434721"/>
    <s v="132798321, 132798621, 147423621, 147426421"/>
    <s v="15421, 15521, 15621, 15721"/>
    <x v="0"/>
    <x v="3"/>
  </r>
  <r>
    <s v="55221"/>
    <s v="2021-06-03 00:00:00"/>
    <s v="2021-06-03 15:18:00"/>
    <s v="Gasto"/>
    <s v="Con Compromiso"/>
    <s v="0300"/>
    <x v="0"/>
    <x v="4"/>
    <s v="ADQUISICIÓN DE BIENES Y SERVICIOS - SERVICIOS DE INFORMACIÓN GEODÉSICA ACTUALIZADO - LEVANTAMIENTO , GENERACIÓN Y ACTUALIZACIÓN DE LA RED GEODÉSICA Y LA CARTOGRAFÍA BÁSICA A NIVEL   NACIONAL"/>
    <s v="Nación"/>
    <x v="0"/>
    <s v="CSF"/>
    <n v="3863888"/>
    <n v="0"/>
    <n v="3863888"/>
    <n v="0"/>
    <s v="REALIZAR TRABAJOS DE AEROFOTOGRAFIA CON AERONAVES NO TRIPULADAS TIPO DRON EN EL MUNICIPIO DE SAN LUIS DE CUBARRAL (META), COLOMBIA (HUILA) Y SANTANDER DE QUILICHAO (CAUCA)"/>
    <s v="58721"/>
    <s v="97921"/>
    <s v="293821"/>
    <s v="396021"/>
    <s v="132801821"/>
    <s v="-0"/>
    <x v="0"/>
    <x v="3"/>
  </r>
  <r>
    <s v="55321"/>
    <s v="2021-06-03 00:00:00"/>
    <s v="2021-06-03 15:19:00"/>
    <s v="Gasto"/>
    <s v="Con Compromiso"/>
    <s v="0300"/>
    <x v="0"/>
    <x v="12"/>
    <s v="ADQUISICIÓN DE BIENES Y SERVICIOS - SERVICIO DE INFORMACIÓN CARTOGRÁFICA ACTUALIZADO - LEVANTAMIENTO , GENERACIÓN Y ACTUALIZACIÓN DE LA RED GEODÉSICA Y LA CARTOGRAFÍA BÁSICA A NIVEL   NACIONAL"/>
    <s v="Nación"/>
    <x v="0"/>
    <s v="CSF"/>
    <n v="11093458"/>
    <n v="-829520"/>
    <n v="10263938"/>
    <n v="0"/>
    <s v="REALIZAR TRABAJOS DE AEROFOTOGRAFIA CON AERONAVES NO TRIPULADAS TIPO DRON EN EL MUNICIPIO DE SAN LUIS DE CUBARRAL (META), COLOMBIA (HUILA) Y SANTANDER DE QUILICHAO (CAUCA)"/>
    <s v="58821"/>
    <s v="98221, 98321, 105521, 105721"/>
    <s v="293421, 293621, 336521, 336621"/>
    <s v="396321, 396421, 434421, 434521"/>
    <s v="132796321, 132797121, 147431021, 147433321"/>
    <s v="14821, 14921"/>
    <x v="0"/>
    <x v="3"/>
  </r>
  <r>
    <s v="55421"/>
    <s v="2021-06-08 00:00:00"/>
    <s v="2021-06-08 15:41:00"/>
    <s v="Gasto"/>
    <s v="Con Compromiso"/>
    <s v="0300"/>
    <x v="0"/>
    <x v="4"/>
    <s v="ADQUISICIÓN DE BIENES Y SERVICIOS - SERVICIOS DE INFORMACIÓN GEODÉSICA ACTUALIZADO - LEVANTAMIENTO , GENERACIÓN Y ACTUALIZACIÓN DE LA RED GEODÉSICA Y LA CARTOGRAFÍA BÁSICA A NIVEL   NACIONAL"/>
    <s v="Nación"/>
    <x v="0"/>
    <s v="CSF"/>
    <n v="4133511"/>
    <n v="-1882955"/>
    <n v="2250556"/>
    <n v="0"/>
    <s v="Realizar el mantenimiento de la red geodesica nacional activa MAGNA-ECO de dos estaciones de funcionamiento continuo en Puerto Lleras y Villavicencio en el departamento del meta"/>
    <s v="59621"/>
    <s v="98921, 99021"/>
    <s v="295321, 295421"/>
    <s v="397221, 397321"/>
    <s v="135159521, 135160321"/>
    <s v="-0"/>
    <x v="0"/>
    <x v="3"/>
  </r>
  <r>
    <s v="55521"/>
    <s v="2021-06-09 00:00:00"/>
    <s v="2021-06-09 09:15:00"/>
    <s v="Gasto"/>
    <s v="Con Compromiso"/>
    <s v="0300"/>
    <x v="0"/>
    <x v="12"/>
    <s v="ADQUISICIÓN DE BIENES Y SERVICIOS - SERVICIO DE INFORMACIÓN CARTOGRÁFICA ACTUALIZADO - LEVANTAMIENTO , GENERACIÓN Y ACTUALIZACIÓN DE LA RED GEODÉSICA Y LA CARTOGRAFÍA BÁSICA A NIVEL   NACIONAL"/>
    <s v="Propios"/>
    <x v="1"/>
    <s v="CSF"/>
    <n v="143441038"/>
    <n v="0"/>
    <n v="143441038"/>
    <n v="0"/>
    <s v="Adicion contrato poliza de casco avion y dron Ebee"/>
    <s v="59721"/>
    <s v="99321"/>
    <s v="434321"/>
    <s v="529621"/>
    <s v="207512921"/>
    <s v="-0"/>
    <x v="0"/>
    <x v="3"/>
  </r>
  <r>
    <s v="55821"/>
    <s v="2021-06-11 00:00:00"/>
    <s v="2021-06-11 15:29: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61350"/>
    <n v="0"/>
    <n v="861350"/>
    <n v="0"/>
    <s v="Gastos de desplazamiento, Realizar validación Protocolo de Evaluación el impacto del Cambio de Uso en el complejo de Paramos de Iguaque Merchán, en los municipios de Chiquinquirá y Saboya - Boyacá"/>
    <s v="60121"/>
    <s v="100521"/>
    <s v="300021"/>
    <s v="401021"/>
    <s v="138669421"/>
    <s v="-0"/>
    <x v="0"/>
    <x v="5"/>
  </r>
  <r>
    <s v="55921"/>
    <s v="2021-06-11 00:00:00"/>
    <s v="2021-06-11 15:3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61350"/>
    <n v="0"/>
    <n v="861350"/>
    <n v="0"/>
    <s v="Gastos de desplazamiento, Gestión Social para los Trabajos de Campo del Proyecto CAR - Páramos, en los municipios de Cabrera, Pasca, San Bernardo, Soacha, Sibaté, Venecia, Arbeláez y Zona Rural de Bogotá en el_x000a_departamento de Cundinamarca."/>
    <s v="60021"/>
    <s v="100421"/>
    <s v="300121"/>
    <s v="401121"/>
    <s v="138671021"/>
    <s v="-0"/>
    <x v="0"/>
    <x v="5"/>
  </r>
  <r>
    <s v="56021"/>
    <s v="2021-06-11 00:00:00"/>
    <s v="2021-06-11 15:33:00"/>
    <s v="Gasto"/>
    <s v="Generado"/>
    <s v="0300"/>
    <x v="0"/>
    <x v="4"/>
    <s v="ADQUISICIÓN DE BIENES Y SERVICIOS - SERVICIOS DE INFORMACIÓN GEODÉSICA ACTUALIZADO - LEVANTAMIENTO , GENERACIÓN Y ACTUALIZACIÓN DE LA RED GEODÉSICA Y LA CARTOGRAFÍA BÁSICA A NIVEL   NACIONAL"/>
    <s v="Nación"/>
    <x v="0"/>
    <s v="CSF"/>
    <n v="18468340"/>
    <n v="-18468340"/>
    <n v="0"/>
    <n v="0"/>
    <s v="Realizar la materialización de una estación CORS y un mantenimiento de estación Cors en Tumaco (Nariño) y mantenimiento de una estaciones CORS en Silvia (Cauca)"/>
    <s v="60621"/>
    <s v="-0"/>
    <s v="-0"/>
    <s v="-0"/>
    <s v="-0"/>
    <s v="-0"/>
    <x v="0"/>
    <x v="3"/>
  </r>
  <r>
    <s v="56121"/>
    <s v="2021-06-15 00:00:00"/>
    <s v="2021-06-15 12:35:00"/>
    <s v="Gasto"/>
    <s v="Con Compromiso"/>
    <s v="0500"/>
    <x v="0"/>
    <x v="1"/>
    <s v="ADQUISICIÓN DE BIENES Y SERVICIOS - SERVICIO DE INFORMACIÓN CATASTRAL - ACTUALIZACIÓN  Y GESTIÓN CATASTRAL  NACIONAL"/>
    <s v="Nación"/>
    <x v="0"/>
    <s v="CSF"/>
    <n v="18025000"/>
    <n v="0"/>
    <n v="18025000"/>
    <n v="0"/>
    <s v="Prestación de servicios técnicos de apoyo para realizar el seguimiento, planeación y gestión del reconocimiento predial en el proceso de actualización catastral multiproposito de los municipios de El Guamo y Córdoba (Bolivar) y_x000a_Río Blanco (Tolima)"/>
    <s v="60421"/>
    <s v="110221"/>
    <s v="505621"/>
    <s v="596921, 607721"/>
    <s v="223971121, 228099621"/>
    <s v="-0"/>
    <x v="0"/>
    <x v="1"/>
  </r>
  <r>
    <s v="56221"/>
    <s v="2021-06-15 00:00:00"/>
    <s v="2021-06-15 12:36:00"/>
    <s v="Gasto"/>
    <s v="Con Compromiso"/>
    <s v="0500"/>
    <x v="0"/>
    <x v="1"/>
    <s v="ADQUISICIÓN DE BIENES Y SERVICIOS - SERVICIO DE INFORMACIÓN CATASTRAL - ACTUALIZACIÓN  Y GESTIÓN CATASTRAL  NACIONAL"/>
    <s v="Nación"/>
    <x v="0"/>
    <s v="CSF"/>
    <n v="12498928"/>
    <n v="0"/>
    <n v="12498928"/>
    <n v="0"/>
    <s v="Prestación de servicios personales para desarrollar las actividades de reconocimiento predial en el proceso de actualización catastral multiproposito de los municipios de El Guamo y Córdoba (Bolivar) y Río Blanco (Tolima)"/>
    <s v="60521"/>
    <s v="113721"/>
    <s v="486321"/>
    <s v="580621, 600921"/>
    <s v="218218821, 224426821"/>
    <s v="-0"/>
    <x v="0"/>
    <x v="1"/>
  </r>
  <r>
    <s v="56321"/>
    <s v="2021-06-15 00:00:00"/>
    <s v="2021-06-15 14:02: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39197"/>
    <n v="-46600"/>
    <n v="92597"/>
    <n v="0"/>
    <s v="Transportar servidor público Subdirección de Agrología para realizar apoyo a la Fiscalía del municipio de Fusagasugá – Cundinamarca"/>
    <s v="60821"/>
    <s v="101521"/>
    <s v="303721"/>
    <s v="404421"/>
    <s v="139081421"/>
    <s v="13521"/>
    <x v="0"/>
    <x v="5"/>
  </r>
  <r>
    <s v="56421"/>
    <s v="2021-06-15 00:00:00"/>
    <s v="2021-06-15 14:0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Realizar Peritaje a un predio del municipio de Fusagasugá como apoyo a la Fiscalía Segunda de Fusagasugá – Cundinamarca."/>
    <s v="60721"/>
    <s v="101421"/>
    <s v="303521"/>
    <s v="404221"/>
    <s v="139078421"/>
    <s v="-0"/>
    <x v="0"/>
    <x v="5"/>
  </r>
  <r>
    <s v="56521"/>
    <s v="2021-06-17 00:00:00"/>
    <s v="2021-06-17 11:27:00"/>
    <s v="Gasto"/>
    <s v="Generado"/>
    <s v="0300"/>
    <x v="0"/>
    <x v="4"/>
    <s v="ADQUISICIÓN DE BIENES Y SERVICIOS - SERVICIOS DE INFORMACIÓN GEODÉSICA ACTUALIZADO - LEVANTAMIENTO , GENERACIÓN Y ACTUALIZACIÓN DE LA RED GEODÉSICA Y LA CARTOGRAFÍA BÁSICA A NIVEL   NACIONAL"/>
    <s v="Propios"/>
    <x v="1"/>
    <s v="CSF"/>
    <n v="76844250"/>
    <n v="0"/>
    <n v="76844250"/>
    <n v="76844250"/>
    <s v="Realizar el mantenimiento, patronamiento y verificación de equipos geodésicos hiper sr -hiper v y estación total os 101, incluido los respuestos, para dar cumplimiento a las labores de fotocontrol y rastreo de coordenadas."/>
    <s v="58421"/>
    <s v="-0"/>
    <s v="-0"/>
    <s v="-0"/>
    <s v="-0"/>
    <s v="-0"/>
    <x v="0"/>
    <x v="3"/>
  </r>
  <r>
    <s v="56621"/>
    <s v="2021-06-17 00:00:00"/>
    <s v="2021-06-17 16:3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842044"/>
    <n v="-240584"/>
    <n v="601460"/>
    <n v="0"/>
    <s v="Realizar seguimiento y control de calidad del trabajo de campo para la verificación de las condiciones agronómicas y limitantes específicos en el marco de la actualización de las Áreas Homogéneas de Tierra con fines de Catastro_x000a_multipropósito."/>
    <s v="61321"/>
    <s v="103021"/>
    <s v="312121"/>
    <s v="411821"/>
    <s v="142406221"/>
    <s v="-0"/>
    <x v="0"/>
    <x v="5"/>
  </r>
  <r>
    <s v="56721"/>
    <s v="2021-06-17 00:00:00"/>
    <s v="2021-06-17 16:3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3975627"/>
    <n v="-3504"/>
    <n v="3972123"/>
    <n v="720000"/>
    <s v="Realizar trabajo de campo para la verificación de las condiciones agronómicas y limitantes específicos en el marco de la actualización de las Áreas Homogéneas de Tierra con fines de Catastro multipropósito del municipio de Popayán,_x000a_departamento del C"/>
    <s v="61221"/>
    <s v="102921, 103121"/>
    <s v="311521, 312221"/>
    <s v="411221, 412021"/>
    <s v="142044521, 142407121"/>
    <s v="14621"/>
    <x v="0"/>
    <x v="5"/>
  </r>
  <r>
    <s v="56821"/>
    <s v="2021-06-17 00:00:00"/>
    <s v="2021-06-17 16:3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85876"/>
    <n v="-240584"/>
    <n v="745292"/>
    <n v="0"/>
    <s v="Realizar seguimiento y pago de baquianos del trabajo de campo de la validación Protocolo de Evaluación el impacto del Cambio de Uso en el complejo de Paramos de Iguaque Merchán, en los municipios de Chiquinquirá y Saboya - Boyacá ."/>
    <s v="61121"/>
    <s v="103221"/>
    <s v="312421"/>
    <s v="412221"/>
    <s v="142408321"/>
    <s v="-0"/>
    <x v="0"/>
    <x v="5"/>
  </r>
  <r>
    <s v="56921"/>
    <s v="2021-06-18 00:00:00"/>
    <s v="2021-06-18 13:28:00"/>
    <s v="Gasto"/>
    <s v="Con Compromiso"/>
    <s v="0300"/>
    <x v="0"/>
    <x v="4"/>
    <s v="ADQUISICIÓN DE BIENES Y SERVICIOS - SERVICIOS DE INFORMACIÓN GEODÉSICA ACTUALIZADO - LEVANTAMIENTO , GENERACIÓN Y ACTUALIZACIÓN DE LA RED GEODÉSICA Y LA CARTOGRAFÍA BÁSICA A NIVEL   NACIONAL"/>
    <s v="Nación"/>
    <x v="0"/>
    <s v="CSF"/>
    <n v="2424530"/>
    <n v="0"/>
    <n v="2424530"/>
    <n v="0"/>
    <s v="Realizar la toma de observaciones del campo magnético de la tierra en el Observatorio Geomagnético Nacional de Colombia ubicado en la isla El Santuario de Fúquene en el municipio de Ráquira del departamento de Boyacá."/>
    <s v="61021"/>
    <s v="103821"/>
    <s v="317321"/>
    <s v="416221"/>
    <s v="143123221"/>
    <s v="-0"/>
    <x v="0"/>
    <x v="3"/>
  </r>
  <r>
    <s v="57021"/>
    <s v="2021-06-18 00:00:00"/>
    <s v="2021-06-18 17:11: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95706"/>
    <n v="0"/>
    <n v="95706"/>
    <n v="0"/>
    <s v="Revisión de Clases Agrologicas municipio de Funza - Cundinamarca."/>
    <s v="61721"/>
    <s v="103721"/>
    <s v="316721"/>
    <s v="417321"/>
    <s v="143338721"/>
    <s v="-0"/>
    <x v="0"/>
    <x v="5"/>
  </r>
  <r>
    <s v="57121"/>
    <s v="2021-06-21 00:00:00"/>
    <s v="2021-06-21 09:3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103053"/>
    <n v="0"/>
    <n v="2103053"/>
    <n v="0"/>
    <s v="REALIZAR DILIGENCIA DE CAMPO DEL PROCESO DE DESLINDE DE LOS MUNICIPIOS FREDONIA Y VENECIA EN EL DEPARTAMENTO DE ANTIOQUIA"/>
    <s v="61521"/>
    <s v="104321, 104521"/>
    <s v="329121, 331621"/>
    <s v="424521, 428521"/>
    <s v="145794521, 145927121"/>
    <s v="-0"/>
    <x v="0"/>
    <x v="3"/>
  </r>
  <r>
    <s v="57521"/>
    <s v="2021-06-22 00:00:00"/>
    <s v="2021-06-22 09:31:00"/>
    <s v="Gasto"/>
    <s v="Con Compromiso"/>
    <s v="0500"/>
    <x v="0"/>
    <x v="1"/>
    <s v="ADQUISICIÓN DE BIENES Y SERVICIOS - SERVICIO DE INFORMACIÓN CATASTRAL - ACTUALIZACIÓN  Y GESTIÓN CATASTRAL  NACIONAL"/>
    <s v="Propios"/>
    <x v="1"/>
    <s v="CSF"/>
    <n v="40304551"/>
    <n v="-5757793"/>
    <n v="34546758"/>
    <n v="0"/>
    <s v="Prestación de servicios profesionales para revisar y aprobar los estudios de zonas homogéneas físicas y geoeconómicas requeridos en los procesos de la gestión catastral"/>
    <s v="60321"/>
    <s v="111321"/>
    <s v="383721"/>
    <s v="481921, 550721"/>
    <s v="173809221, 209384621"/>
    <s v="-0"/>
    <x v="0"/>
    <x v="1"/>
  </r>
  <r>
    <s v="57621"/>
    <s v="2021-06-22 00:00:00"/>
    <s v="2021-06-22 09:45:00"/>
    <s v="Gasto"/>
    <s v="Con Compromiso"/>
    <s v="0300"/>
    <x v="0"/>
    <x v="4"/>
    <s v="ADQUISICIÓN DE BIENES Y SERVICIOS - SERVICIOS DE INFORMACIÓN GEODÉSICA ACTUALIZADO - LEVANTAMIENTO , GENERACIÓN Y ACTUALIZACIÓN DE LA RED GEODÉSICA Y LA CARTOGRAFÍA BÁSICA A NIVEL   NACIONAL"/>
    <s v="Nación"/>
    <x v="0"/>
    <s v="CSF"/>
    <n v="8000000"/>
    <n v="-96000"/>
    <n v="7904000"/>
    <n v="0"/>
    <s v="PAGO MEMBRESIA DE IUGG (INTERNATIONAL UNION OF GEODESY AND GEOPHYSICS UNION GEODESIQUE ET GEOPHYSIQUE INTERNATIONALES"/>
    <s v="61621"/>
    <s v="110321"/>
    <s v="360321"/>
    <s v="460721"/>
    <s v="158466921"/>
    <s v="-0"/>
    <x v="0"/>
    <x v="3"/>
  </r>
  <r>
    <s v="57921"/>
    <s v="2021-06-24 00:00:00"/>
    <s v="2021-06-24 10:11:00"/>
    <s v="Gasto"/>
    <s v="Con Compromiso"/>
    <s v="0510"/>
    <x v="0"/>
    <x v="16"/>
    <s v="ADQUISICIÓN DE BIENES Y SERVICIOS - SERVICIO DE AVALÚOS - ACTUALIZACIÓN  Y GESTIÓN CATASTRAL  NACIONAL"/>
    <s v="Propios"/>
    <x v="1"/>
    <s v="CSF"/>
    <n v="200000000"/>
    <n v="0"/>
    <n v="200000000"/>
    <n v="120000000"/>
    <s v="Prestación de servicios profesionales para realizar avalúos comerciales, a nivel nacional de los bienes urbanos y rurales."/>
    <s v="60221"/>
    <s v="120421, 124021"/>
    <s v="-0"/>
    <s v="-0"/>
    <s v="-0"/>
    <s v="-0"/>
    <x v="0"/>
    <x v="6"/>
  </r>
  <r>
    <s v="58021"/>
    <s v="2021-06-24 00:00:00"/>
    <s v="2021-06-24 10:15:00"/>
    <s v="Gasto"/>
    <s v="Anulado"/>
    <s v="0200"/>
    <x v="0"/>
    <x v="0"/>
    <s v="ADQUISICIÓN DE BIENES Y SERVICIOS - SERVICIOS TECNOLÓGICOS - FORTALECIMIENTO DE LA GESTIÓN INSTITUCIONAL DEL IGAC A NIVEL   NACIONAL"/>
    <s v="Propios"/>
    <x v="1"/>
    <s v="CSF"/>
    <n v="71646848"/>
    <n v="-71646848"/>
    <n v="0"/>
    <n v="0"/>
    <s v="Prestación de servicios profesionales para identificar, revisar, proponer, implementar y optimizar mejoras al sistema de gestión de seguridad de la información del Instituto."/>
    <s v="62621"/>
    <s v="-0"/>
    <s v="-0"/>
    <s v="-0"/>
    <s v="-0"/>
    <s v="-0"/>
    <x v="0"/>
    <x v="0"/>
  </r>
  <r>
    <s v="58121"/>
    <s v="2021-06-24 00:00:00"/>
    <s v="2021-06-24 11:3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16072500"/>
    <n v="0"/>
    <n v="16072500"/>
    <n v="10640475"/>
    <s v="Trasportar a los funcionarios de la comisión para realizar los trabajos de campo en el reconocimiento de los suelos del contrato interadministrativo No. 5153 de 2019 con la Corporación Autónoma Regional de Cundinamarca (CAR) “Estudio_x000a_multitemporal"/>
    <s v="61921"/>
    <s v="107321, 114021"/>
    <s v="340721, 365821"/>
    <s v="441621, 465221"/>
    <s v="148391421, 164844721"/>
    <s v="17921, 18721"/>
    <x v="0"/>
    <x v="5"/>
  </r>
  <r>
    <s v="58221"/>
    <s v="2021-06-24 00:00:00"/>
    <s v="2021-06-24 11:3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50279000"/>
    <n v="0"/>
    <n v="50279000"/>
    <n v="19816368.219999999"/>
    <s v="Viaticos y gastos de la comisión para realizar los trabajos de campo en el reconocimiento de los suelos del contrato interadministrativo No. 5153 de 2019 con la Corporación Autónoma Regional de Cundinamarca (CAR) “Estudio_x000a_multitemporal de las cobertu"/>
    <s v="61821"/>
    <s v="107021, 107121, 107221, 107421, 107521, 107621, 107721, 107821"/>
    <s v="340021, 340121, 340221, 340321, 340421, 340521, 340821, 340921"/>
    <s v="440821, 441021, 441221, 441421, 441721, 441821, 442021, 442221"/>
    <s v="148396821, 148400221, 148402021, 148406221, 148409321, 148897221, 148900321, 148900621"/>
    <s v="17421, 18021, 18121, 18221, 18321, 18421, 18521, 18621"/>
    <x v="0"/>
    <x v="5"/>
  </r>
  <r>
    <s v="58321"/>
    <s v="2021-06-24 00:00:00"/>
    <s v="2021-06-24 12:13: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48587500"/>
    <n v="0"/>
    <n v="48587500"/>
    <n v="1836458"/>
    <s v="Gastos de Desplazamiento para realizar los trabajos de campo en el reconocimiento de los suelos del contrato interadministrativo No. 5153 de 2019 con la Corporación Autónoma Regional de Cundinamarca (CAR) “Estudio multitemporal de_x000a_las coberturas y us"/>
    <s v="62221"/>
    <s v="107921, 108021, 108121, 108221, 108321, 108421, 108521, 108621, 108721, 108821"/>
    <s v="341021, 341221, 341321, 341421, 341521, 341621, 341721, 341821, 341921, 342021"/>
    <s v="442321, 442421, 442521, 442621, 442721, 442821, 442921, 443021, 443121, 443221"/>
    <s v="148901121, 148901521, 148901921, 148902221, 148903021, 148903721, 148904121, 148904421, 148905021, 148905321"/>
    <s v="-0"/>
    <x v="0"/>
    <x v="5"/>
  </r>
  <r>
    <s v="58621"/>
    <s v="2021-06-24 00:00:00"/>
    <s v="2021-06-24 15:29:00"/>
    <s v="Gasto"/>
    <s v="Con Compromiso"/>
    <s v="0300"/>
    <x v="0"/>
    <x v="4"/>
    <s v="ADQUISICIÓN DE BIENES Y SERVICIOS - SERVICIOS DE INFORMACIÓN GEODÉSICA ACTUALIZADO - LEVANTAMIENTO , GENERACIÓN Y ACTUALIZACIÓN DE LA RED GEODÉSICA Y LA CARTOGRAFÍA BÁSICA A NIVEL   NACIONAL"/>
    <s v="Nación"/>
    <x v="0"/>
    <s v="CSF"/>
    <n v="2625955"/>
    <n v="-140850"/>
    <n v="2485105"/>
    <n v="0"/>
    <s v="Realizar mantenimiento correctivo de una estación de funcionamiento continuo de la red MAGNA ECO en la Isla El Santuario de Fúquene en el Municipio de Ráquira del Departamento de Boyacá."/>
    <s v="62721"/>
    <s v="109321, 109421"/>
    <s v="348021, 351221"/>
    <s v="449921, 452821"/>
    <s v="151907521, 152444721"/>
    <s v="14721"/>
    <x v="0"/>
    <x v="3"/>
  </r>
  <r>
    <s v="58821"/>
    <s v="2021-06-29 00:00:00"/>
    <s v="2021-06-29 08:04: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9952848"/>
    <n v="0"/>
    <n v="9952848"/>
    <n v="0"/>
    <s v="Prestación de servicios profesionales para realizar el control de calidad de la interacción de la información de la geomorfología y las Áreas Homogéneas de Tierra con fines de Catastro Multipropósito, en el marco de la actualización catastral de Arau"/>
    <s v="63321"/>
    <s v="116921"/>
    <s v="470421"/>
    <s v="593221"/>
    <s v="226308621"/>
    <s v="-0"/>
    <x v="0"/>
    <x v="5"/>
  </r>
  <r>
    <s v="58921"/>
    <s v="2021-06-29 00:00:00"/>
    <s v="2021-06-29 08:0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527044"/>
    <n v="0"/>
    <n v="8527044"/>
    <n v="0"/>
    <s v="Prestación de servicios profesionales para realizar la estructuración final de la información cartográfica y alfanumérica y revisión digital de la información espacial temática de Áreas Homogéneas de Tierra con fines de Catastro_x000a_Multipropósito."/>
    <s v="63221"/>
    <s v="117221"/>
    <s v="499421"/>
    <s v="595121"/>
    <s v="226433221"/>
    <s v="-0"/>
    <x v="0"/>
    <x v="5"/>
  </r>
  <r>
    <s v="59021"/>
    <s v="2021-06-29 00:00:00"/>
    <s v="2021-06-29 08: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8527044"/>
    <n v="0"/>
    <n v="8527044"/>
    <n v="0"/>
    <s v="Prestación de servicios profesionales para ejecutar las diferentes etapas de la actualización de Áreas Homogéneas de Tierras con fines de catastro multipropósito, en el marco de la actualización catastral de Arauquita."/>
    <s v="63121"/>
    <s v="122121"/>
    <s v="503321"/>
    <s v="593821"/>
    <s v="226319921"/>
    <s v="-0"/>
    <x v="0"/>
    <x v="5"/>
  </r>
  <r>
    <s v="59121"/>
    <s v="2021-06-30 00:00:00"/>
    <s v="2021-06-30 08:57:00"/>
    <s v="Gasto"/>
    <s v="Con Compromiso"/>
    <s v="0140"/>
    <x v="0"/>
    <x v="5"/>
    <s v="ADQUISICIÓN DE BIENES Y SERVICIOS - SERVICIO DE ASISTENCIA TÉCNICA PARA LA GESTIÓN DE LOS RECURSOS GEOGRÁFICOS - FORTALECIMIENTO DE LA GESTIÓN DEL CONOCIMIENTO Y LA INNOVACIÓN EN EL ÁMBITO GEOGRÁFICO DEL  TERRITORIO   NACIONAL"/>
    <s v="Propios"/>
    <x v="1"/>
    <s v="CSF"/>
    <n v="52678703"/>
    <n v="0"/>
    <n v="52678703"/>
    <n v="0"/>
    <s v="Prestación de servicios profesionales para realizar la planeación, desarrollo, soporte y seguimiento a los proyectos relacionados con desarrollo de aplicaciones de tecnologías de información_x000a_geográfica a cargo de la oficina CIAF"/>
    <s v="58221"/>
    <s v="116121"/>
    <s v="433421"/>
    <s v="529021, 591221"/>
    <s v="187312221, 225892121"/>
    <s v="-0"/>
    <x v="0"/>
    <x v="4"/>
  </r>
  <r>
    <s v="59221"/>
    <s v="2021-06-30 00:00:00"/>
    <s v="2021-06-30 08:58:00"/>
    <s v="Gasto"/>
    <s v="Anulado"/>
    <s v="0140"/>
    <x v="0"/>
    <x v="20"/>
    <s v="ADQUISICIÓN DE BIENES Y SERVICIOS - SERVICIO DE GESTIÓN DEL CONOCIMIENTO E INNOVACIÓN GEOGRÁFICA - FORTALECIMIENTO DE LA GESTIÓN DEL CONOCIMIENTO Y LA INNOVACIÓN EN EL ÁMBITO GEOGRÁFICO DEL  TERRITORIO   NACIONAL"/>
    <s v="Propios"/>
    <x v="1"/>
    <s v="CSF"/>
    <n v="16910180"/>
    <n v="-16910180"/>
    <n v="0"/>
    <n v="0"/>
    <s v="Prestación de servicios profesionales para desarrollar herramientas asociadas a la transferencia de conocimiento técnico especializado de acuerdos con los requerimientos y necesidades de la oficina_x000a_CIAF."/>
    <s v="58021"/>
    <s v="-0"/>
    <s v="-0"/>
    <s v="-0"/>
    <s v="-0"/>
    <s v="-0"/>
    <x v="0"/>
    <x v="4"/>
  </r>
  <r>
    <s v="59421"/>
    <s v="2021-07-01 00:00:00"/>
    <s v="2021-07-01 08:33:00"/>
    <s v="Gasto"/>
    <s v="Con Compromiso"/>
    <s v="0300"/>
    <x v="0"/>
    <x v="4"/>
    <s v="ADQUISICIÓN DE BIENES Y SERVICIOS - SERVICIOS DE INFORMACIÓN GEODÉSICA ACTUALIZADO - LEVANTAMIENTO , GENERACIÓN Y ACTUALIZACIÓN DE LA RED GEODÉSICA Y LA CARTOGRAFÍA BÁSICA A NIVEL   NACIONAL"/>
    <s v="Nación"/>
    <x v="0"/>
    <s v="CSF"/>
    <n v="10720532"/>
    <n v="0"/>
    <n v="10720532"/>
    <n v="0"/>
    <s v="Realizar la toma de observaciones gravimétricas relativas en campo para el establecimiento de la Red Gravimétrica relativa nacional de primer orden IGAC - OSU."/>
    <s v="63621"/>
    <s v="110821, 110921"/>
    <s v="360921, 361521"/>
    <s v="460921, 461621"/>
    <s v="158469821, 158483121"/>
    <s v="-0"/>
    <x v="0"/>
    <x v="3"/>
  </r>
  <r>
    <s v="59621"/>
    <s v="2021-07-02 00:00:00"/>
    <s v="2021-07-02 11:27:00"/>
    <s v="Gasto"/>
    <s v="Con Compromiso"/>
    <s v="0300"/>
    <x v="0"/>
    <x v="4"/>
    <s v="ADQUISICIÓN DE BIENES Y SERVICIOS - SERVICIOS DE INFORMACIÓN GEODÉSICA ACTUALIZADO - LEVANTAMIENTO , GENERACIÓN Y ACTUALIZACIÓN DE LA RED GEODÉSICA Y LA CARTOGRAFÍA BÁSICA A NIVEL   NACIONAL"/>
    <s v="Nación"/>
    <x v="0"/>
    <s v="CSF"/>
    <n v="419114"/>
    <n v="-53607"/>
    <n v="365507"/>
    <n v="0"/>
    <s v="Realizar visita técnica a la Isla Santuario de Fúquene en el Municipio de Ráquira del departamento de Boyacá"/>
    <s v="63721"/>
    <s v="114121, 114221, 114921"/>
    <s v="365921, 367621"/>
    <s v="465321, 465421"/>
    <s v="164849321, 165513121"/>
    <s v="15221"/>
    <x v="0"/>
    <x v="3"/>
  </r>
  <r>
    <s v="59721"/>
    <s v="2021-07-07 00:00:00"/>
    <s v="2021-07-07 08:58:00"/>
    <s v="Gasto"/>
    <s v="Con Compromiso"/>
    <s v="0300"/>
    <x v="0"/>
    <x v="4"/>
    <s v="ADQUISICIÓN DE BIENES Y SERVICIOS - SERVICIOS DE INFORMACIÓN GEODÉSICA ACTUALIZADO - LEVANTAMIENTO , GENERACIÓN Y ACTUALIZACIÓN DE LA RED GEODÉSICA Y LA CARTOGRAFÍA BÁSICA A NIVEL   NACIONAL"/>
    <s v="Nación"/>
    <x v="0"/>
    <s v="CSF"/>
    <n v="8191520"/>
    <n v="-6758620"/>
    <n v="1432900"/>
    <n v="0"/>
    <s v="REALIZAR FOTOCONTROL Y PUNTOS DE VERIFICACION PARA ELABORACION DE CARTOGRAFIA VECTORIAL EN EL MUNICIPIO DE SAN CARLOS (CORDOBA) Y PAZ DEL RIO (BOYACA)"/>
    <s v="63921"/>
    <s v="115321"/>
    <s v="368521"/>
    <s v="466621"/>
    <s v="165937021"/>
    <s v="19021"/>
    <x v="0"/>
    <x v="3"/>
  </r>
  <r>
    <s v="59821"/>
    <s v="2021-07-08 00:00:00"/>
    <s v="2021-07-08 10:52:00"/>
    <s v="Gasto"/>
    <s v="Con Compromiso"/>
    <s v="0300"/>
    <x v="0"/>
    <x v="4"/>
    <s v="ADQUISICIÓN DE BIENES Y SERVICIOS - SERVICIOS DE INFORMACIÓN GEODÉSICA ACTUALIZADO - LEVANTAMIENTO , GENERACIÓN Y ACTUALIZACIÓN DE LA RED GEODÉSICA Y LA CARTOGRAFÍA BÁSICA A NIVEL   NACIONAL"/>
    <s v="Nación"/>
    <x v="0"/>
    <s v="CSF"/>
    <n v="3852484"/>
    <n v="-2289743"/>
    <n v="1562741"/>
    <n v="0"/>
    <s v="Realizar la exploración de sitios para instalación de estaciones de funcionamiento continúo GNSS de la red geodésica activa MAGNA-ECO en Garzón y Colombia en el departamento del Huila"/>
    <s v="64021"/>
    <s v="114421"/>
    <s v="367421"/>
    <s v="465821"/>
    <s v="165735721"/>
    <s v="-0"/>
    <x v="0"/>
    <x v="3"/>
  </r>
  <r>
    <s v="59921"/>
    <s v="2021-07-08 00:00:00"/>
    <s v="2021-07-08 10:54:00"/>
    <s v="Gasto"/>
    <s v="Con Compromiso"/>
    <s v="0300"/>
    <x v="0"/>
    <x v="4"/>
    <s v="ADQUISICIÓN DE BIENES Y SERVICIOS - SERVICIOS DE INFORMACIÓN GEODÉSICA ACTUALIZADO - LEVANTAMIENTO , GENERACIÓN Y ACTUALIZACIÓN DE LA RED GEODÉSICA Y LA CARTOGRAFÍA BÁSICA A NIVEL   NACIONAL"/>
    <s v="Nación"/>
    <x v="0"/>
    <s v="CSF"/>
    <n v="18408999"/>
    <n v="-6689091"/>
    <n v="11719908"/>
    <n v="0"/>
    <s v="Realizar la materialización de una estación CORS y un mantenimiento de estación Cors en Tumaco (Nariño) y mantenimiento de una estaciones CORS en Silvia (Cauca)"/>
    <s v="64121"/>
    <s v="114721, 114821, 115421"/>
    <s v="367821, 368121, 368221"/>
    <s v="465921, 466021, 466121"/>
    <s v="165736221, 165736521, 165738221"/>
    <s v="19321, 19421"/>
    <x v="0"/>
    <x v="3"/>
  </r>
  <r>
    <s v="60021"/>
    <s v="2021-07-08 00:00:00"/>
    <s v="2021-07-08 10:55:00"/>
    <s v="Gasto"/>
    <s v="Con Compromiso"/>
    <s v="0300"/>
    <x v="0"/>
    <x v="12"/>
    <s v="ADQUISICIÓN DE BIENES Y SERVICIOS - SERVICIO DE INFORMACIÓN CARTOGRÁFICA ACTUALIZADO - LEVANTAMIENTO , GENERACIÓN Y ACTUALIZACIÓN DE LA RED GEODÉSICA Y LA CARTOGRAFÍA BÁSICA A NIVEL   NACIONAL"/>
    <s v="Nación"/>
    <x v="0"/>
    <s v="CSF"/>
    <n v="15127323"/>
    <n v="-10594882"/>
    <n v="4532441"/>
    <n v="0"/>
    <s v="REALIZAR TRABAJOS DE AEROFOTOGRAFIA CON AERONAVES NO TRIPULADAS TIPO DRON EN SAN CARLOS (CORDOBA), MONTECRISTO (BOLIVAR), PAZ DEL RIO (BOYACÁ) Y TRINIDAD (CASANARE)"/>
    <s v="64221"/>
    <s v="115621, 115721"/>
    <s v="368621, 368721"/>
    <s v="466721, 466821"/>
    <s v="166374221, 166376321"/>
    <s v="19521"/>
    <x v="0"/>
    <x v="3"/>
  </r>
  <r>
    <s v="60121"/>
    <s v="2021-07-08 00:00:00"/>
    <s v="2021-07-08 11:05: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690572"/>
    <n v="0"/>
    <n v="6690572"/>
    <n v="0"/>
    <s v="Adición al contrato de prestación de servicios 24338"/>
    <s v="64521"/>
    <s v="120021"/>
    <s v="-0"/>
    <s v="-0"/>
    <s v="-0"/>
    <s v="-0"/>
    <x v="0"/>
    <x v="5"/>
  </r>
  <r>
    <s v="60221"/>
    <s v="2021-07-08 00:00:00"/>
    <s v="2021-07-08 11: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426045"/>
    <n v="0"/>
    <n v="1426045"/>
    <n v="0"/>
    <s v="Realizar socialización proyecto Vocación de los Suelos del municipio de Tumaco, Nariño"/>
    <s v="64621"/>
    <s v="115121, 115221"/>
    <s v="368321, 368421"/>
    <s v="466421, 466521"/>
    <s v="165925321, 165934321"/>
    <s v="-0"/>
    <x v="0"/>
    <x v="5"/>
  </r>
  <r>
    <s v="60321"/>
    <s v="2021-07-08 00:00:00"/>
    <s v="2021-07-08 11:07: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10616396"/>
    <n v="0"/>
    <n v="10616396"/>
    <n v="0"/>
    <s v="Adición a los contratos de prestación de servicios 24308"/>
    <s v="64421"/>
    <s v="120121"/>
    <s v="-0"/>
    <s v="-0"/>
    <s v="-0"/>
    <s v="-0"/>
    <x v="0"/>
    <x v="5"/>
  </r>
  <r>
    <s v="60421"/>
    <s v="2021-07-08 00:00:00"/>
    <s v="2021-07-08 11:14:00"/>
    <s v="Gasto"/>
    <s v="Con Compromiso"/>
    <s v="0300"/>
    <x v="0"/>
    <x v="4"/>
    <s v="ADQUISICIÓN DE BIENES Y SERVICIOS - SERVICIOS DE INFORMACIÓN GEODÉSICA ACTUALIZADO - LEVANTAMIENTO , GENERACIÓN Y ACTUALIZACIÓN DE LA RED GEODÉSICA Y LA CARTOGRAFÍA BÁSICA A NIVEL   NACIONAL"/>
    <s v="Propios"/>
    <x v="1"/>
    <s v="CSF"/>
    <n v="2101413"/>
    <n v="0"/>
    <n v="2101413"/>
    <n v="0"/>
    <s v="REALIZAR FOTOCONTROL Y PUNTOS DE VERIFICACION PARA ELABORACION DE CARTOGRAFIA VECTORIAL EN EL MUNICIPIO DE SAN CARLOS (CORDOBA) Y PAZ DEL RIO (BOYACA)"/>
    <s v="64321"/>
    <s v="114521"/>
    <s v="367321"/>
    <s v="465721"/>
    <s v="165735021"/>
    <s v="-0"/>
    <x v="0"/>
    <x v="3"/>
  </r>
  <r>
    <s v="60621"/>
    <s v="2021-07-14 00:00:00"/>
    <s v="2021-07-14 12:46:00"/>
    <s v="Gasto"/>
    <s v="Generado"/>
    <s v="0300"/>
    <x v="0"/>
    <x v="4"/>
    <s v="ADQUISICIÓN DE BIENES Y SERVICIOS - SERVICIOS DE INFORMACIÓN GEODÉSICA ACTUALIZADO - LEVANTAMIENTO , GENERACIÓN Y ACTUALIZACIÓN DE LA RED GEODÉSICA Y LA CARTOGRAFÍA BÁSICA A NIVEL   NACIONAL"/>
    <s v="Nación"/>
    <x v="0"/>
    <s v="CSF"/>
    <n v="7044298"/>
    <n v="-7044298"/>
    <n v="0"/>
    <n v="0"/>
    <s v="REALIZAR TRABAJOS DE AEROFOTOGRAFIA CON AERONAVES NO TRIPULADAS TIPO DRON EN EL MUNICIPIO DE GACHANCIPÁ EN EL DEPARTAMENTO DE CUNDINAMARCA"/>
    <s v="65021"/>
    <s v="-0"/>
    <s v="-0"/>
    <s v="-0"/>
    <s v="-0"/>
    <s v="-0"/>
    <x v="0"/>
    <x v="3"/>
  </r>
  <r>
    <s v="60721"/>
    <s v="2021-07-15 00:00:00"/>
    <s v="2021-07-15 08:11:00"/>
    <s v="Gasto"/>
    <s v="Con Compromiso"/>
    <s v="0500"/>
    <x v="0"/>
    <x v="1"/>
    <s v="ADQUISICIÓN DE BIENES Y SERVICIOS - SERVICIO DE INFORMACIÓN CATASTRAL - ACTUALIZACIÓN  Y GESTIÓN CATASTRAL  NACIONAL"/>
    <s v="Nación"/>
    <x v="0"/>
    <s v="CSF"/>
    <n v="135904986"/>
    <n v="0"/>
    <n v="135904986"/>
    <n v="15100554"/>
    <s v="Prestación de servicios profesionales para adelantar, desarrollar e implementar las metodologías de valoración predial requeridas para el desarrollo de los procesos de actualización catastral con enfoque multipropósito."/>
    <s v="65221"/>
    <s v="121121, 121221, 134321"/>
    <s v="490821"/>
    <s v="601021"/>
    <s v="224428121"/>
    <s v="-0"/>
    <x v="0"/>
    <x v="1"/>
  </r>
  <r>
    <s v="60821"/>
    <s v="2021-07-15 00:00:00"/>
    <s v="2021-07-15 09:27:00"/>
    <s v="Gasto"/>
    <s v="Con Compromiso"/>
    <s v="0200"/>
    <x v="0"/>
    <x v="0"/>
    <s v="ADQUISICIÓN DE BIENES Y SERVICIOS - SERVICIOS TECNOLÓGICOS - FORTALECIMIENTO DE LA GESTIÓN INSTITUCIONAL DEL IGAC A NIVEL   NACIONAL"/>
    <s v="Propios"/>
    <x v="1"/>
    <s v="CSF"/>
    <n v="66135552"/>
    <n v="-9552913"/>
    <n v="56582639"/>
    <n v="0"/>
    <s v="Prestación de servicios profesionales para definir, implementar y optimizar mejoras al sistema de gestión de continuidad de negocio realizando los análisis de impacto al negocio, identificación de riesgos de continuidad y estructurando los planes de"/>
    <s v="64721"/>
    <s v="123321"/>
    <s v="-0"/>
    <s v="-0"/>
    <s v="-0"/>
    <s v="-0"/>
    <x v="0"/>
    <x v="0"/>
  </r>
  <r>
    <s v="60921"/>
    <s v="2021-07-15 00:00:00"/>
    <s v="2021-07-15 12:00:00"/>
    <s v="Gasto"/>
    <s v="Con Compromiso"/>
    <s v="0400"/>
    <x v="0"/>
    <x v="14"/>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0000000"/>
    <n v="0"/>
    <n v="10000000"/>
    <n v="3494484"/>
    <s v="Suministro de Gases especiales para la ejecución de análisis para el Laboratorio Nacional de Suelos"/>
    <s v="63421"/>
    <s v="124621"/>
    <s v="-0"/>
    <s v="-0"/>
    <s v="-0"/>
    <s v="-0"/>
    <x v="0"/>
    <x v="5"/>
  </r>
  <r>
    <s v="61021"/>
    <s v="2021-07-15 00:00:00"/>
    <s v="2021-07-15 15:3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41248"/>
    <n v="0"/>
    <n v="441248"/>
    <n v="0"/>
    <s v="APOYAR LA REALIZACION DE LA GEORREFERENCIACIÓN DE LA LINEA DEL OLEODUCTO PIOJO LURUACO EN EL DEPARTAMENTO DEL ATLANTICO."/>
    <s v="65121"/>
    <s v="117721"/>
    <s v="383021"/>
    <s v="479621"/>
    <s v="172802721"/>
    <s v="-0"/>
    <x v="0"/>
    <x v="3"/>
  </r>
  <r>
    <s v="61121"/>
    <s v="2021-07-15 00:00:00"/>
    <s v="2021-07-15 17:15:00"/>
    <s v="Gasto"/>
    <s v="Con Compromiso"/>
    <s v="0300"/>
    <x v="0"/>
    <x v="4"/>
    <s v="ADQUISICIÓN DE BIENES Y SERVICIOS - SERVICIOS DE INFORMACIÓN GEODÉSICA ACTUALIZADO - LEVANTAMIENTO , GENERACIÓN Y ACTUALIZACIÓN DE LA RED GEODÉSICA Y LA CARTOGRAFÍA BÁSICA A NIVEL   NACIONAL"/>
    <s v="Nación"/>
    <x v="0"/>
    <s v="CSF"/>
    <n v="2424530"/>
    <n v="-1215265"/>
    <n v="1209265"/>
    <n v="0"/>
    <s v="Realizar la toma de observaciones del campo magnético de la tierra en el Observatorio Geomagnético Nacional de Colombia ubicado en la Isla Santuario de Fúquene en el municipio de Ráquira del departamento de Boyacá."/>
    <s v="64921"/>
    <s v="118221"/>
    <s v="382421"/>
    <s v="479021"/>
    <s v="172811721"/>
    <s v="19221"/>
    <x v="0"/>
    <x v="3"/>
  </r>
  <r>
    <s v="61221"/>
    <s v="2021-07-19 00:00:00"/>
    <s v="2021-07-19 19:2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083307"/>
    <n v="0"/>
    <n v="2083307"/>
    <n v="0"/>
    <s v="PARA REALIZAR DILIGENCIA DE CAMPO PROCESO DE DESLINDE DE LOS MUNICIPIOS EL RETIRO Y ENVIGADO EN ANTIOQUIA"/>
    <s v="65521"/>
    <s v="119121, 119221"/>
    <s v="392121, 392621"/>
    <s v="488521, 488621"/>
    <s v="176116821, 176120821"/>
    <s v="-0"/>
    <x v="0"/>
    <x v="3"/>
  </r>
  <r>
    <s v="61321"/>
    <s v="2021-07-19 00:00:00"/>
    <s v="2021-07-19 19:28: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043053"/>
    <n v="0"/>
    <n v="2043053"/>
    <n v="0"/>
    <s v="REALIZAR DILIGENCIA DE CAMPO PROCESO DE DESLINDE DE LOS MUNICIPIOS CAMPAMENTO Y GUADALUPE EN EL DEPARTAMENTO DE ANTIOQUIA"/>
    <s v="65421"/>
    <s v="119021, 119321"/>
    <s v="392021, 392721"/>
    <s v="488421, 488721"/>
    <s v="176116021, 176129021"/>
    <s v="-0"/>
    <x v="0"/>
    <x v="3"/>
  </r>
  <r>
    <s v="61821"/>
    <s v="2021-07-23 00:00:00"/>
    <s v="2021-07-23 16:06:00"/>
    <s v="Gasto"/>
    <s v="Con Compromiso"/>
    <s v="0400"/>
    <x v="0"/>
    <x v="13"/>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414855"/>
    <n v="1082628"/>
    <n v="1082628"/>
    <s v="Atender requerimientos de la Policía Nacional – Monitoreo antes e inmediatamente después de las operaciones de aspersión (Semestre II – 2021). Municipio de Villagarzón departamento del Putumayo."/>
    <s v="66021"/>
    <s v="120921, 128421"/>
    <s v="404321, 443321"/>
    <s v="501821, 538221"/>
    <s v="178853521"/>
    <s v="19121"/>
    <x v="0"/>
    <x v="5"/>
  </r>
  <r>
    <s v="62121"/>
    <s v="2021-07-29 00:00:00"/>
    <s v="2021-07-29 14:42:00"/>
    <s v="Gasto"/>
    <s v="Con Compromiso"/>
    <s v="0300"/>
    <x v="0"/>
    <x v="4"/>
    <s v="ADQUISICIÓN DE BIENES Y SERVICIOS - SERVICIOS DE INFORMACIÓN GEODÉSICA ACTUALIZADO - LEVANTAMIENTO , GENERACIÓN Y ACTUALIZACIÓN DE LA RED GEODÉSICA Y LA CARTOGRAFÍA BÁSICA A NIVEL   NACIONAL"/>
    <s v="Nación"/>
    <x v="0"/>
    <s v="CSF"/>
    <n v="22396177"/>
    <n v="339553"/>
    <n v="22735730"/>
    <n v="0"/>
    <s v="Realizar la densificación de la red geodesica pasiva en los municipios de Cabuyaro y Barranca de Upía (Meta), Villanueva (Casanare) Capitanejo (Santander), Sogamoso, Gámeza, Cuítiva, Tópaga, Tipacoque, Iza, Monguí,_x000a_Covarachía, Boavita, la Uvita (Boya"/>
    <s v="66321"/>
    <s v="123521, 123621, 123721, 124121"/>
    <s v="436621, 437321, 437421, 437521"/>
    <s v="531521, 532121, 532221, 532321"/>
    <s v="190705221, 190769121, 190770421, 190771521"/>
    <s v="-0"/>
    <x v="0"/>
    <x v="3"/>
  </r>
  <r>
    <s v="62221"/>
    <s v="2021-08-04 00:00:00"/>
    <s v="2021-08-04 09:18:00"/>
    <s v="Gasto"/>
    <s v="Con Compromiso"/>
    <s v="0300"/>
    <x v="0"/>
    <x v="4"/>
    <s v="ADQUISICIÓN DE BIENES Y SERVICIOS - SERVICIOS DE INFORMACIÓN GEODÉSICA ACTUALIZADO - LEVANTAMIENTO , GENERACIÓN Y ACTUALIZACIÓN DE LA RED GEODÉSICA Y LA CARTOGRAFÍA BÁSICA A NIVEL   NACIONAL"/>
    <s v="Nación"/>
    <x v="0"/>
    <s v="CSF"/>
    <n v="942800"/>
    <n v="-132561"/>
    <n v="810239"/>
    <n v="0"/>
    <s v="REALIZAR LA MATERIALIZACIÓN DE DOS VERTICES GEODESICOS DE LA RED PASIVA EN LA CIUDAD DE POPAYAN"/>
    <s v="66421"/>
    <s v="124721"/>
    <s v="438621"/>
    <s v="532821"/>
    <s v="191942721"/>
    <s v="-0"/>
    <x v="0"/>
    <x v="3"/>
  </r>
  <r>
    <s v="62321"/>
    <s v="2021-08-04 00:00:00"/>
    <s v="2021-08-04 09:23:00"/>
    <s v="Gasto"/>
    <s v="Con Compromiso"/>
    <s v="0300"/>
    <x v="0"/>
    <x v="4"/>
    <s v="ADQUISICIÓN DE BIENES Y SERVICIOS - SERVICIOS DE INFORMACIÓN GEODÉSICA ACTUALIZADO - LEVANTAMIENTO , GENERACIÓN Y ACTUALIZACIÓN DE LA RED GEODÉSICA Y LA CARTOGRAFÍA BÁSICA A NIVEL   NACIONAL"/>
    <s v="Nación"/>
    <x v="0"/>
    <s v="CSF"/>
    <n v="3999463"/>
    <n v="0"/>
    <n v="3999463"/>
    <n v="0"/>
    <s v="COMISION PARA EL LEVANTAMIENTO DE PUNTOS DE CONTROL PARA LA ELABORACION DE CARTOGRAFÍA VECTORIAL URBANA DE LAS CABECERAS MUNICIPALES DE NOCAIMA, LA PEÑA, LA PALMA, EL PEÑON,_x000a_PAIME, CARMEN DE CARUPA, FUQUENE, LEGUAZAQUE, CUCUNUBA, MANTA EN CUNDINAMA"/>
    <s v="67021"/>
    <s v="128321"/>
    <s v="442721"/>
    <s v="537621"/>
    <s v="195868121"/>
    <s v="-0"/>
    <x v="0"/>
    <x v="3"/>
  </r>
  <r>
    <s v="62421"/>
    <s v="2021-08-04 00:00:00"/>
    <s v="2021-08-04 09:25:00"/>
    <s v="Gasto"/>
    <s v="Con Compromiso"/>
    <s v="0300"/>
    <x v="0"/>
    <x v="12"/>
    <s v="ADQUISICIÓN DE BIENES Y SERVICIOS - SERVICIO DE INFORMACIÓN CARTOGRÁFICA ACTUALIZADO - LEVANTAMIENTO , GENERACIÓN Y ACTUALIZACIÓN DE LA RED GEODÉSICA Y LA CARTOGRAFÍA BÁSICA A NIVEL   NACIONAL"/>
    <s v="Nación"/>
    <x v="0"/>
    <s v="CSF"/>
    <n v="24776810"/>
    <n v="0"/>
    <n v="24776810"/>
    <n v="7012623"/>
    <s v="COMISION PARA EL LEVANTAMIENTO DE PUNTOS DE CONTROL PARA LA ELABORACION DE CARTOGRAFÍA VECTORIAL URBANA DE LAS CABECERAS MUNICIPALES DE NOCAIMA, LA PEÑA, LA PALMA, EL PEÑON,_x000a_PAIME, CARMEN DE CARUPA, FUQUENE, LEGUAZAQUE, CUCUNUBA, MANTA EN CUNDINAMA"/>
    <s v="67121"/>
    <s v="126021, 127821, 127921"/>
    <s v="439021, 441821, 441921"/>
    <s v="533721, 536621, 536721"/>
    <s v="193653321, 195156921, 195181421"/>
    <s v="-0"/>
    <x v="0"/>
    <x v="3"/>
  </r>
  <r>
    <s v="62521"/>
    <s v="2021-08-04 00:00:00"/>
    <s v="2021-08-04 09:26:00"/>
    <s v="Gasto"/>
    <s v="Con Compromiso"/>
    <s v="0300"/>
    <x v="0"/>
    <x v="4"/>
    <s v="ADQUISICIÓN DE BIENES Y SERVICIOS - SERVICIOS DE INFORMACIÓN GEODÉSICA ACTUALIZADO - LEVANTAMIENTO , GENERACIÓN Y ACTUALIZACIÓN DE LA RED GEODÉSICA Y LA CARTOGRAFÍA BÁSICA A NIVEL   NACIONAL"/>
    <s v="Nación"/>
    <x v="0"/>
    <s v="CSF"/>
    <n v="27464172"/>
    <n v="0"/>
    <n v="27464172"/>
    <n v="0"/>
    <s v="REALIZAR FOTOCONTROL Y PUNTOS DE VERIFICACÓN PARA ELABORACIONDE CARTOGRAFÍA VECTORIAL URBANA DEL PROYECTO CABECERAS DE FÓMEQUE, JUNÍN, GAMA, GACHALÁ, MEDINA EN_x000a_CUNDINAMARCA"/>
    <s v="67221"/>
    <s v="126221, 127621, 127721, 128121, 128221"/>
    <s v="439121, 442021, 442121, 442521, 442621"/>
    <s v="533821, 536921, 537021, 537321, 537421"/>
    <s v="193657821, 195172421, 195173621, 195867021, 195867821"/>
    <s v="-0"/>
    <x v="0"/>
    <x v="3"/>
  </r>
  <r>
    <s v="62621"/>
    <s v="2021-08-05 00:00:00"/>
    <s v="2021-08-05 10:09:00"/>
    <s v="Gasto"/>
    <s v="Con Compromiso"/>
    <s v="0160"/>
    <x v="0"/>
    <x v="2"/>
    <s v="ADQUISICIÓN DE BIENES Y SERVICIOS - DOCUMENTOS DE LINEAMIENTOS TÉCNICOS - FORTALECIMIENTO DE LOS PROCESOS DE DIFUSIÓN Y ACCESO A LA INFORMACIÓN GEOGRÁFICA A NIVEL   NACIONAL"/>
    <s v="Propios"/>
    <x v="1"/>
    <s v="CSF"/>
    <n v="15562038"/>
    <n v="0"/>
    <n v="15562038"/>
    <n v="30364"/>
    <s v="Prestación de servicios profesionales para realizar seguimiento y ejecución a los trámites y servicios solicitados por los usuarios internos y externos del IGAC."/>
    <s v="66721"/>
    <s v="133321"/>
    <s v="-0"/>
    <s v="-0"/>
    <s v="-0"/>
    <s v="-0"/>
    <x v="0"/>
    <x v="2"/>
  </r>
  <r>
    <s v="62721"/>
    <s v="2021-08-05 00:00:00"/>
    <s v="2021-08-05 17:16: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78733"/>
    <n v="0"/>
    <n v="2878733"/>
    <n v="0"/>
    <s v="REALIZAR DILIGENCIA DE VISITA TECNICA DE CAMPO A PREDIO RURAL &quot;EL SOCORRO&quot; UBICADO EN EL MUNICIPIO DE PUERTO GAITÁN (META), EN CUMPLIMIENTO DE ORDEN JUDICIAL EMITIDA POR EL_x000a_JUZGADO SEGUNDO CIVIL DEL CIRCUITO ESPECIALIZADO EN_x000a_RESTITUCIÓN DE TIERRAS"/>
    <s v="67321"/>
    <s v="127221"/>
    <s v="441421"/>
    <s v="535821"/>
    <s v="194402321"/>
    <s v="-0"/>
    <x v="0"/>
    <x v="3"/>
  </r>
  <r>
    <s v="62821"/>
    <s v="2021-08-05 00:00:00"/>
    <s v="2021-08-05 17:18:00"/>
    <s v="Gasto"/>
    <s v="Con Compromiso"/>
    <s v="0300"/>
    <x v="0"/>
    <x v="4"/>
    <s v="ADQUISICIÓN DE BIENES Y SERVICIOS - SERVICIOS DE INFORMACIÓN GEODÉSICA ACTUALIZADO - LEVANTAMIENTO , GENERACIÓN Y ACTUALIZACIÓN DE LA RED GEODÉSICA Y LA CARTOGRAFÍA BÁSICA A NIVEL   NACIONAL"/>
    <s v="Nación"/>
    <x v="0"/>
    <s v="CSF"/>
    <n v="5072563"/>
    <n v="0"/>
    <n v="5072563"/>
    <n v="522000"/>
    <s v="REALIZAR DILIGENCIA DE VISITA TECNICA DE CAMPO A PREDIO RURAL &quot;EL SOCORRO&quot; UBICADO EN EL MUNICIPIO DE PUERTO GAITÁN (META), EN CUMPLIMIENTO DE ORDEN JUDICIAL EMITIDA POR EL_x000a_JUZGADO SEGUNDO CIVIL DEL CIRCUITO ESPECIALIZADO EN RESTITUCIÓN DE TIERRAS"/>
    <s v="67421"/>
    <s v="127321, 128021"/>
    <s v="441521, 442221"/>
    <s v="536021, 536821"/>
    <s v="194403721, 195165921"/>
    <s v="21421"/>
    <x v="0"/>
    <x v="3"/>
  </r>
  <r>
    <s v="62921"/>
    <s v="2021-08-10 00:00:00"/>
    <s v="2021-08-10 08:42: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40169"/>
    <n v="0"/>
    <n v="7640169"/>
    <n v="0"/>
    <s v="Realizar los trabajos de campo de Intensificación de la recta Tabatinga-Apaporis en el lugar que se defina en la presente conferencia mixta entre el hito 1936-8 y 1936-9, sector donde se han realizado asentamientos humanos en el_x000a_Amazonas"/>
    <s v="67621"/>
    <s v="129021, 129121, 129521"/>
    <s v="444321, 444421, 445521"/>
    <s v="538821, 538921, 540421"/>
    <s v="198623321, 198623921, 198909321"/>
    <s v="-0"/>
    <x v="0"/>
    <x v="3"/>
  </r>
  <r>
    <s v="63021"/>
    <s v="2021-08-10 00:00:00"/>
    <s v="2021-08-10 08:48:00"/>
    <s v="Gasto"/>
    <s v="Con Compromiso"/>
    <s v="0300"/>
    <x v="0"/>
    <x v="4"/>
    <s v="ADQUISICIÓN DE BIENES Y SERVICIOS - SERVICIOS DE INFORMACIÓN GEODÉSICA ACTUALIZADO - LEVANTAMIENTO , GENERACIÓN Y ACTUALIZACIÓN DE LA RED GEODÉSICA Y LA CARTOGRAFÍA BÁSICA A NIVEL   NACIONAL"/>
    <s v="Nación"/>
    <x v="0"/>
    <s v="CSF"/>
    <n v="4327106"/>
    <n v="0"/>
    <n v="4327106"/>
    <n v="0"/>
    <s v="Realizar la exploración de sitios aptos para estaciones de funcionamiento continuo GNSS de la red geodésica activa magna en trinidad Casanare y mantenimiento de una estación de funcionamiento continúo de la red magna en_x000a_Garagoa en el departamento de"/>
    <s v="67821"/>
    <s v="129921, 130221"/>
    <s v="448521, 448621"/>
    <s v="543221, 543521"/>
    <s v="200900021, 200901721"/>
    <s v="-0"/>
    <x v="0"/>
    <x v="3"/>
  </r>
  <r>
    <s v="63121"/>
    <s v="2021-08-10 00:00:00"/>
    <s v="2021-08-10 08:55:00"/>
    <s v="Gasto"/>
    <s v="Con Compromiso"/>
    <s v="0300"/>
    <x v="0"/>
    <x v="4"/>
    <s v="ADQUISICIÓN DE BIENES Y SERVICIOS - SERVICIOS DE INFORMACIÓN GEODÉSICA ACTUALIZADO - LEVANTAMIENTO , GENERACIÓN Y ACTUALIZACIÓN DE LA RED GEODÉSICA Y LA CARTOGRAFÍA BÁSICA A NIVEL   NACIONAL"/>
    <s v="Nación"/>
    <x v="0"/>
    <s v="CSF"/>
    <n v="5571222"/>
    <n v="0"/>
    <n v="5571222"/>
    <n v="0"/>
    <s v="Realizar exploración de sitios aptos para estaciones de GNSS de la red geodésica activa magna, en mesetas y san luis de cubarral en el meta y mantenimiento correctivo de una estación de funcionamiento continúo de la red magna_x000a_en santa rosalía en el V"/>
    <s v="67721"/>
    <s v="130021, 130121"/>
    <s v="448321, 448421"/>
    <s v="543321, 543421"/>
    <s v="200900721, 200901421"/>
    <s v="-0"/>
    <x v="0"/>
    <x v="3"/>
  </r>
  <r>
    <s v="63221"/>
    <s v="2021-08-10 00:00:00"/>
    <s v="2021-08-10 09:15:00"/>
    <s v="Gasto"/>
    <s v="Con Compromiso"/>
    <s v="0300"/>
    <x v="0"/>
    <x v="4"/>
    <s v="ADQUISICIÓN DE BIENES Y SERVICIOS - SERVICIOS DE INFORMACIÓN GEODÉSICA ACTUALIZADO - LEVANTAMIENTO , GENERACIÓN Y ACTUALIZACIÓN DE LA RED GEODÉSICA Y LA CARTOGRAFÍA BÁSICA A NIVEL   NACIONAL"/>
    <s v="Propios"/>
    <x v="1"/>
    <s v="CSF"/>
    <n v="10180038"/>
    <n v="0"/>
    <n v="10180038"/>
    <n v="0"/>
    <s v="REALIZAR LA TOMA DE OBSERVACIONES GRAVIMÉTRICAS DE LA RED DE GRAVEDAD RELATIVA DE PRIMER ORDEN (IGAC-OSU) EN SANTAMARTA EN MAGDALENA, BARRANQUILLA EN ATLANTICO, CARTAGENA_x000a_EN BOLIVAR, OVEJAS, SINCELEJO EN SUCRE, MONTERÍA EN CORDOBA, CAUCASIA, YARUMAL"/>
    <s v="67521"/>
    <s v="128921, 129221"/>
    <s v="443721, 444221"/>
    <s v="538621, 538721"/>
    <s v="198623021, 198651121"/>
    <s v="-0"/>
    <x v="0"/>
    <x v="3"/>
  </r>
  <r>
    <s v="63421"/>
    <s v="2021-08-10 00:00:00"/>
    <s v="2021-08-10 15:34:00"/>
    <s v="Gasto"/>
    <s v="Generado"/>
    <s v="0400"/>
    <x v="0"/>
    <x v="13"/>
    <s v="ADQUISICIÓN DE BIENES Y SERVICIOS - SERVICIO DE INFORMACIÓN AGROLÓGICA - GENERACIÓN DE ESTUDIOS DE SUELOS, TIERRAS Y APLICACIONES AGROLÓGICAS COMO INSUMO PARA EL ORDENAMIENTO INTEGRAL Y EL MANEJO SOSTENIBLE DEL TERRITORIO A NIVEL  NACIONAL"/>
    <s v="Propios"/>
    <x v="1"/>
    <s v="CSF"/>
    <n v="29858544"/>
    <n v="0"/>
    <n v="29858544"/>
    <n v="29858544"/>
    <s v="Prestación de servicios profesionales para realizar seguimiento y control a la gestión de los procesos de la Subdirección de Agrología."/>
    <s v="65321"/>
    <s v="-0"/>
    <s v="-0"/>
    <s v="-0"/>
    <s v="-0"/>
    <s v="-0"/>
    <x v="0"/>
    <x v="5"/>
  </r>
  <r>
    <s v="63521"/>
    <s v="2021-08-12 00:00:00"/>
    <s v="2021-08-12 16:45:00"/>
    <s v="Gasto"/>
    <s v="Con Compromiso"/>
    <s v="0300"/>
    <x v="0"/>
    <x v="12"/>
    <s v="ADQUISICIÓN DE BIENES Y SERVICIOS - SERVICIO DE INFORMACIÓN CARTOGRÁFICA ACTUALIZADO - LEVANTAMIENTO , GENERACIÓN Y ACTUALIZACIÓN DE LA RED GEODÉSICA Y LA CARTOGRAFÍA BÁSICA A NIVEL   NACIONAL"/>
    <s v="Nación"/>
    <x v="0"/>
    <s v="CSF"/>
    <n v="12659187"/>
    <n v="0"/>
    <n v="12659187"/>
    <n v="0"/>
    <s v="REALIZAR TRABAJOS DE AEROFOTOGRAFIA CON AERONAVES NO TRIPULADAS TIPO DRON EN LAS CABECERAS MUNICIPALES Y LOS RESPECTIVOS CENTROS POBLADOS DE LOS MUNICIPIOS DE AGUA DE_x000a_DIOS, ALBÁN, ARBELAEZ, BITUIMA, CABRERA, CACHIPAY, EL COLEGIO, GRANADA, GUAYABLA D"/>
    <s v="68021"/>
    <s v="130321, 130421"/>
    <s v="448721, 448821"/>
    <s v="543621, 543721"/>
    <s v="200903821, 200904521"/>
    <s v="-0"/>
    <x v="0"/>
    <x v="3"/>
  </r>
  <r>
    <s v="63821"/>
    <s v="2021-08-19 00:00:00"/>
    <s v="2021-08-19 07:36:00"/>
    <s v="Gasto"/>
    <s v="Con Compromiso"/>
    <s v="0300"/>
    <x v="0"/>
    <x v="17"/>
    <s v="ADQUISICIÓN DE BIENES Y SERVICIOS - SERVICIO DE INFORMACIÓN GEOGRÁFICA, GEODÉSICA Y CARTOGRÁFICA - LEVANTAMIENTO , GENERACIÓN Y ACTUALIZACIÓN DE LA RED GEODÉSICA Y LA CARTOGRAFÍA BÁSICA A NIVEL   NACIONAL"/>
    <s v="Nación"/>
    <x v="0"/>
    <s v="CSF"/>
    <n v="11576426"/>
    <n v="0"/>
    <n v="11576426"/>
    <n v="0"/>
    <s v="Prestación de servicios para apoyar la implementación de productos digitales asociados a los procesos geográficos, geodésicos y cartográficos."/>
    <s v="69021"/>
    <s v="133221"/>
    <s v="-0"/>
    <s v="-0"/>
    <s v="-0"/>
    <s v="-0"/>
    <x v="0"/>
    <x v="3"/>
  </r>
  <r>
    <s v="63921"/>
    <s v="2021-08-19 00:00:00"/>
    <s v="2021-08-19 07:38:00"/>
    <s v="Gasto"/>
    <s v="Con Compromiso"/>
    <s v="0300"/>
    <x v="0"/>
    <x v="17"/>
    <s v="ADQUISICIÓN DE BIENES Y SERVICIOS - SERVICIO DE INFORMACIÓN GEOGRÁFICA, GEODÉSICA Y CARTOGRÁFICA - LEVANTAMIENTO , GENERACIÓN Y ACTUALIZACIÓN DE LA RED GEODÉSICA Y LA CARTOGRAFÍA BÁSICA A NIVEL   NACIONAL"/>
    <s v="Nación"/>
    <x v="0"/>
    <s v="CSF"/>
    <n v="24950436"/>
    <n v="0"/>
    <n v="24950436"/>
    <n v="0"/>
    <s v="Prestación de servicios para la implementación de contenidos e interfaces de los productos digitales asociados a los procesos geográficos, geodésicos y cartográficos."/>
    <s v="69221"/>
    <s v="133621"/>
    <s v="-0"/>
    <s v="-0"/>
    <s v="-0"/>
    <s v="-0"/>
    <x v="0"/>
    <x v="3"/>
  </r>
  <r>
    <s v="64021"/>
    <s v="2021-08-19 00:00:00"/>
    <s v="2021-08-19 07:45:00"/>
    <s v="Gasto"/>
    <s v="Con Compromiso"/>
    <s v="0500"/>
    <x v="0"/>
    <x v="1"/>
    <s v="ADQUISICIÓN DE BIENES Y SERVICIOS - SERVICIO DE INFORMACIÓN CATASTRAL - ACTUALIZACIÓN  Y GESTIÓN CATASTRAL  NACIONAL"/>
    <s v="Nación"/>
    <x v="0"/>
    <s v="CSF"/>
    <n v="46062344"/>
    <n v="0"/>
    <n v="46062344"/>
    <n v="0"/>
    <s v="Prestación de servicios profesionales para la consolidación y análisis de la información catastral en su componente geográfico de los municipios jurisdicción del IGAC."/>
    <s v="68221"/>
    <s v="136321, 136421"/>
    <s v="-0"/>
    <s v="-0"/>
    <s v="-0"/>
    <s v="-0"/>
    <x v="0"/>
    <x v="1"/>
  </r>
  <r>
    <s v="64121"/>
    <s v="2021-08-19 00:00:00"/>
    <s v="2021-08-19 07:47:00"/>
    <s v="Gasto"/>
    <s v="Con Compromiso"/>
    <s v="0500"/>
    <x v="0"/>
    <x v="1"/>
    <s v="ADQUISICIÓN DE BIENES Y SERVICIOS - SERVICIO DE INFORMACIÓN CATASTRAL - ACTUALIZACIÓN  Y GESTIÓN CATASTRAL  NACIONAL"/>
    <s v="Nación"/>
    <x v="0"/>
    <s v="CSF"/>
    <n v="19905696"/>
    <n v="0"/>
    <n v="19905696"/>
    <n v="0"/>
    <s v="Prestación de servicios profesionales para la consolidación, análisis y trazabilidad de la información catastral en su componente alfanumérico de los municipios jurisdicción del IGAC"/>
    <s v="68321"/>
    <s v="136221"/>
    <s v="-0"/>
    <s v="-0"/>
    <s v="-0"/>
    <s v="-0"/>
    <x v="0"/>
    <x v="1"/>
  </r>
  <r>
    <s v="64221"/>
    <s v="2021-08-19 00:00:00"/>
    <s v="2021-08-19 07:50:00"/>
    <s v="Gasto"/>
    <s v="Con Compromiso"/>
    <s v="0500"/>
    <x v="0"/>
    <x v="1"/>
    <s v="ADQUISICIÓN DE BIENES Y SERVICIOS - SERVICIO DE INFORMACIÓN CATASTRAL - ACTUALIZACIÓN  Y GESTIÓN CATASTRAL  NACIONAL"/>
    <s v="Nación"/>
    <x v="0"/>
    <s v="CSF"/>
    <n v="19905696"/>
    <n v="0"/>
    <n v="19905696"/>
    <n v="0"/>
    <s v="Prestación de servicios profesionales para apoyar las actividades que correspondan en la administración de la información catastral en su componente geográfico mediante el uso de tecnologías de sistemas de información geográfica en los municipios jur"/>
    <s v="68421"/>
    <s v="139321"/>
    <s v="-0"/>
    <s v="-0"/>
    <s v="-0"/>
    <s v="-0"/>
    <x v="0"/>
    <x v="1"/>
  </r>
  <r>
    <s v="64321"/>
    <s v="2021-08-19 00:00:00"/>
    <s v="2021-08-19 07:51:00"/>
    <s v="Gasto"/>
    <s v="Con Compromiso"/>
    <s v="0500"/>
    <x v="0"/>
    <x v="1"/>
    <s v="ADQUISICIÓN DE BIENES Y SERVICIOS - SERVICIO DE INFORMACIÓN CATASTRAL - ACTUALIZACIÓN  Y GESTIÓN CATASTRAL  NACIONAL"/>
    <s v="Nación"/>
    <x v="0"/>
    <s v="CSF"/>
    <n v="10685932"/>
    <n v="0"/>
    <n v="10685932"/>
    <n v="0"/>
    <s v="Prestación de servicios para la actualización y elaboración de productos a partir de la información catastral en su componente alfanumérico de los municipios jurisdicción del IGAC."/>
    <s v="68521"/>
    <s v="139221"/>
    <s v="-0"/>
    <s v="-0"/>
    <s v="-0"/>
    <s v="-0"/>
    <x v="0"/>
    <x v="1"/>
  </r>
  <r>
    <s v="64421"/>
    <s v="2021-08-19 00:00:00"/>
    <s v="2021-08-19 07:52:00"/>
    <s v="Gasto"/>
    <s v="Con Compromiso"/>
    <s v="0500"/>
    <x v="0"/>
    <x v="1"/>
    <s v="ADQUISICIÓN DE BIENES Y SERVICIOS - SERVICIO DE INFORMACIÓN CATASTRAL - ACTUALIZACIÓN  Y GESTIÓN CATASTRAL  NACIONAL"/>
    <s v="Nación"/>
    <x v="0"/>
    <s v="CSF"/>
    <n v="10685932"/>
    <n v="0"/>
    <n v="10685932"/>
    <n v="0"/>
    <s v="Prestación de servicios de apoyo a la gestión desarrollada en el proyecto de actualización catastral con enfoque multipropósito"/>
    <s v="68721"/>
    <s v="136621"/>
    <s v="-0"/>
    <s v="-0"/>
    <s v="-0"/>
    <s v="-0"/>
    <x v="0"/>
    <x v="1"/>
  </r>
  <r>
    <s v="64521"/>
    <s v="2021-08-19 00:00:00"/>
    <s v="2021-08-19 15:12: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10786527"/>
    <n v="0"/>
    <n v="10786527"/>
    <n v="10786527"/>
    <s v="Prestación de servicios profesionales para realizar el análisis y documentación de información asociada a los límites de las entidades Territoriales"/>
    <s v="69821"/>
    <s v="-0"/>
    <s v="-0"/>
    <s v="-0"/>
    <s v="-0"/>
    <s v="-0"/>
    <x v="0"/>
    <x v="3"/>
  </r>
  <r>
    <s v="64621"/>
    <s v="2021-08-19 00:00:00"/>
    <s v="2021-08-19 15:14: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1573053"/>
    <n v="0"/>
    <n v="21573053"/>
    <n v="21573053"/>
    <s v="Prestación de servicios para gestionar y consolidar información geográfica requerida para los proyectos asignados."/>
    <s v="69721"/>
    <s v="-0"/>
    <s v="-0"/>
    <s v="-0"/>
    <s v="-0"/>
    <s v="-0"/>
    <x v="0"/>
    <x v="3"/>
  </r>
  <r>
    <s v="64721"/>
    <s v="2021-08-19 00:00:00"/>
    <s v="2021-08-19 15:15:00"/>
    <s v="Gasto"/>
    <s v="Generado"/>
    <s v="0300"/>
    <x v="0"/>
    <x v="10"/>
    <s v="ADQUISICIÓN DE BIENES Y SERVICIOS - SERVICIO DE INFORMACIÓN GEOGRÁFICA, GEODÉSICA Y CARTOGRÁFICA - GENERACIÓN DE ESTUDIOS GEOGRÁFICOS E INVESTIGACIONES PARA LA CARACTERIZACIÓN, ANÁLISIS Y DELIMITACIÓN GEOGRÁFICA DEL TERRITORIO  NACIONAL"/>
    <s v="Nación"/>
    <x v="0"/>
    <s v="CSF"/>
    <n v="20481370"/>
    <n v="0"/>
    <n v="20481370"/>
    <n v="20481370"/>
    <s v="Prestación de servicios para elaborar la cartografía temática requerida en los proyectos asignados, de conformidad con los lineamientos técnicos."/>
    <s v="69621"/>
    <s v="-0"/>
    <s v="-0"/>
    <s v="-0"/>
    <s v="-0"/>
    <s v="-0"/>
    <x v="0"/>
    <x v="3"/>
  </r>
  <r>
    <s v="64821"/>
    <s v="2021-08-19 00:00:00"/>
    <s v="2021-08-19 15:20:00"/>
    <s v="Gasto"/>
    <s v="Con Compromiso"/>
    <s v="0300"/>
    <x v="0"/>
    <x v="4"/>
    <s v="ADQUISICIÓN DE BIENES Y SERVICIOS - SERVICIOS DE INFORMACIÓN GEODÉSICA ACTUALIZADO - LEVANTAMIENTO , GENERACIÓN Y ACTUALIZACIÓN DE LA RED GEODÉSICA Y LA CARTOGRAFÍA BÁSICA A NIVEL   NACIONAL"/>
    <s v="Nación"/>
    <x v="0"/>
    <s v="CSF"/>
    <n v="2910663"/>
    <n v="0"/>
    <n v="2910663"/>
    <n v="0"/>
    <s v="Realizar la toma de observaciones del campo magnético de la tierra en el Observatorio Geomagnético Nacional de Colombia ubicado en la isla El Santuario de Fúquene en el municipio de Ráquira del departamento de Boyacá."/>
    <s v="69521"/>
    <s v="132421, 132521"/>
    <s v="464621, 464721"/>
    <s v="556621, 556721"/>
    <s v="210804721, 210810721"/>
    <s v="-0"/>
    <x v="0"/>
    <x v="3"/>
  </r>
  <r>
    <s v="65221"/>
    <s v="2021-08-23 00:00:00"/>
    <s v="2021-08-23 19:29:00"/>
    <s v="Gasto"/>
    <s v="Con Compromiso"/>
    <s v="0300"/>
    <x v="0"/>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233743"/>
    <n v="0"/>
    <n v="1233743"/>
    <n v="493497"/>
    <s v="Realizar trabajos de campo de identificación y georreferenciación de islas en el río Meta internacional"/>
    <s v="70021"/>
    <s v="133121"/>
    <s v="479621"/>
    <s v="568921"/>
    <s v="213667121"/>
    <s v="-0"/>
    <x v="0"/>
    <x v="3"/>
  </r>
  <r>
    <s v="65321"/>
    <s v="2021-08-23 00:00:00"/>
    <s v="2021-08-23 19:32:00"/>
    <s v="Gasto"/>
    <s v="Con Compromiso"/>
    <s v="0300"/>
    <x v="0"/>
    <x v="12"/>
    <s v="ADQUISICIÓN DE BIENES Y SERVICIOS - SERVICIO DE INFORMACIÓN CARTOGRÁFICA ACTUALIZADO - LEVANTAMIENTO , GENERACIÓN Y ACTUALIZACIÓN DE LA RED GEODÉSICA Y LA CARTOGRAFÍA BÁSICA A NIVEL   NACIONAL"/>
    <s v="Nación"/>
    <x v="0"/>
    <s v="CSF"/>
    <n v="583778"/>
    <n v="13672"/>
    <n v="597450"/>
    <n v="0"/>
    <s v="PARTICIPACIÓN JORNADA DE ATENCIÓN DESCENTRALIZADA EN EL MARCO DEL RETORNO VEREDA LA ALEMANIA DEL DEPARTAMENTO DE SUCRE (GESTIÓN LÍMITE ENTRE LOS MUNICIPIOS DE OVEJAS Y_x000a_CHALÁN)"/>
    <s v="70321"/>
    <s v="134821"/>
    <s v="489821"/>
    <s v="578421"/>
    <s v="217636321"/>
    <s v="-0"/>
    <x v="0"/>
    <x v="3"/>
  </r>
  <r>
    <s v="65421"/>
    <s v="2021-08-25 00:00:00"/>
    <s v="2021-08-25 14:09:00"/>
    <s v="Gasto"/>
    <s v="Con Compromiso"/>
    <s v="0510"/>
    <x v="0"/>
    <x v="16"/>
    <s v="ADQUISICIÓN DE BIENES Y SERVICIOS - SERVICIO DE AVALÚOS - ACTUALIZACIÓN  Y GESTIÓN CATASTRAL  NACIONAL"/>
    <s v="Propios"/>
    <x v="1"/>
    <s v="CSF"/>
    <n v="10685932"/>
    <n v="0"/>
    <n v="10685932"/>
    <n v="0"/>
    <s v="Prestación de servicios para realizar actividades de gestión derivada de los contratos que tiene a cargo la Dirección de Gestión Catastral en materia de Avalúos"/>
    <s v="68621"/>
    <s v="136121"/>
    <s v="-0"/>
    <s v="-0"/>
    <s v="-0"/>
    <s v="-0"/>
    <x v="0"/>
    <x v="6"/>
  </r>
  <r>
    <s v="65521"/>
    <s v="2021-08-25 00:00:00"/>
    <s v="2021-08-25 14:10:00"/>
    <s v="Gasto"/>
    <s v="Con Compromiso"/>
    <s v="0500"/>
    <x v="0"/>
    <x v="1"/>
    <s v="ADQUISICIÓN DE BIENES Y SERVICIOS - SERVICIO DE INFORMACIÓN CATASTRAL - ACTUALIZACIÓN  Y GESTIÓN CATASTRAL  NACIONAL"/>
    <s v="Propios"/>
    <x v="1"/>
    <s v="CSF"/>
    <n v="57978064"/>
    <n v="0"/>
    <n v="57978064"/>
    <n v="1740"/>
    <s v="Prestación de servicios profesionales para establecer actividades de seguimiento, planeación y control de los proyectos de la Actualización y Gestión Catastral Nacional multipropósito adelantados por el IGAC."/>
    <s v="68821"/>
    <s v="136021"/>
    <s v="-0"/>
    <s v="-0"/>
    <s v="-0"/>
    <s v="-0"/>
    <x v="0"/>
    <x v="1"/>
  </r>
  <r>
    <s v="65621"/>
    <s v="2021-08-25 00:00:00"/>
    <s v="2021-08-25 14:11:00"/>
    <s v="Gasto"/>
    <s v="Generado"/>
    <s v="0500"/>
    <x v="0"/>
    <x v="1"/>
    <s v="ADQUISICIÓN DE BIENES Y SERVICIOS - SERVICIO DE INFORMACIÓN CATASTRAL - ACTUALIZACIÓN  Y GESTIÓN CATASTRAL  NACIONAL"/>
    <s v="Propios"/>
    <x v="1"/>
    <s v="CSF"/>
    <n v="39461136"/>
    <n v="0"/>
    <n v="39461136"/>
    <n v="39461136"/>
    <s v="Prestación de servicios profesionales para realizar el seguimiento, control y planeación de los proyectos de gestión catastral y procedimientos con enfoque multipropósito a cargo del IGAC"/>
    <s v="68921"/>
    <s v="-0"/>
    <s v="-0"/>
    <s v="-0"/>
    <s v="-0"/>
    <s v="-0"/>
    <x v="0"/>
    <x v="1"/>
  </r>
  <r>
    <s v="65821"/>
    <s v="2021-08-26 00:00:00"/>
    <s v="2021-08-26 15:15:00"/>
    <s v="Gasto"/>
    <s v="Con Compromiso"/>
    <s v="0300"/>
    <x v="0"/>
    <x v="4"/>
    <s v="ADQUISICIÓN DE BIENES Y SERVICIOS - SERVICIOS DE INFORMACIÓN GEODÉSICA ACTUALIZADO - LEVANTAMIENTO , GENERACIÓN Y ACTUALIZACIÓN DE LA RED GEODÉSICA Y LA CARTOGRAFÍA BÁSICA A NIVEL   NACIONAL"/>
    <s v="Nación"/>
    <x v="0"/>
    <s v="CSF"/>
    <n v="9881938"/>
    <n v="595000"/>
    <n v="10476938"/>
    <n v="595000"/>
    <s v="Realizar la materialización de una estación CORS en el municipio de Tibú en Norte de Santander"/>
    <s v="70521"/>
    <s v="139521, 140221, 140821"/>
    <s v="508321, 513021, 513821"/>
    <s v="601121, 605821, 606321"/>
    <s v="224500421, 226329921, 226365921"/>
    <s v="-0"/>
    <x v="0"/>
    <x v="3"/>
  </r>
  <r>
    <s v="66021"/>
    <s v="2021-08-30 00:00:00"/>
    <s v="2021-08-30 14:40:00"/>
    <s v="Gasto"/>
    <s v="Generado"/>
    <s v="0500"/>
    <x v="0"/>
    <x v="1"/>
    <s v="ADQUISICIÓN DE BIENES Y SERVICIOS - SERVICIO DE INFORMACIÓN CATASTRAL - ACTUALIZACIÓN  Y GESTIÓN CATASTRAL  NACIONAL"/>
    <s v="Nación"/>
    <x v="0"/>
    <s v="CSF"/>
    <n v="49995712"/>
    <n v="0"/>
    <n v="49995712"/>
    <n v="49995712"/>
    <s v="Prestación de servicios personales para realizar actividades de reconocimiento predial en el proceso de actualización catastra multiproposito en el municipio de Rioblanco - Tolima"/>
    <s v="72421"/>
    <s v="-0"/>
    <s v="-0"/>
    <s v="-0"/>
    <s v="-0"/>
    <s v="-0"/>
    <x v="0"/>
    <x v="1"/>
  </r>
  <r>
    <s v="66121"/>
    <s v="2021-08-30 00:00:00"/>
    <s v="2021-08-30 14:41:00"/>
    <s v="Gasto"/>
    <s v="Generado"/>
    <s v="0500"/>
    <x v="0"/>
    <x v="1"/>
    <s v="ADQUISICIÓN DE BIENES Y SERVICIOS - SERVICIO DE INFORMACIÓN CATASTRAL - ACTUALIZACIÓN  Y GESTIÓN CATASTRAL  NACIONAL"/>
    <s v="Nación"/>
    <x v="0"/>
    <s v="CSF"/>
    <n v="14420000"/>
    <n v="0"/>
    <n v="14420000"/>
    <n v="14420000"/>
    <s v="Prestación de servicios técnicos de apoyo al seguimiento, planeación y gestión del reconocimiento predial en el proceso de actualización catastral multiproposito en el municipio de RioBlanco - Tolima"/>
    <s v="72521"/>
    <s v="-0"/>
    <s v="-0"/>
    <s v="-0"/>
    <s v="-0"/>
    <s v="-0"/>
    <x v="0"/>
    <x v="1"/>
  </r>
  <r>
    <s v="66221"/>
    <s v="2021-08-30 00:00:00"/>
    <s v="2021-08-30 14:42:00"/>
    <s v="Gasto"/>
    <s v="Generado"/>
    <s v="0500"/>
    <x v="0"/>
    <x v="1"/>
    <s v="ADQUISICIÓN DE BIENES Y SERVICIOS - SERVICIO DE INFORMACIÓN CATASTRAL - ACTUALIZACIÓN  Y GESTIÓN CATASTRAL  NACIONAL"/>
    <s v="Nación"/>
    <x v="0"/>
    <s v="CSF"/>
    <n v="23031172"/>
    <n v="0"/>
    <n v="23031172"/>
    <n v="23031172"/>
    <s v="Prestación de servicios profesionales para adelantar la implementación de la gestión catastral con enfoque multipropósito, el desarrollo de costeo de procesos de actualización y procesos para la implementación de estrategias."/>
    <s v="72621"/>
    <s v="-0"/>
    <s v="-0"/>
    <s v="-0"/>
    <s v="-0"/>
    <s v="-0"/>
    <x v="0"/>
    <x v="1"/>
  </r>
  <r>
    <s v="66321"/>
    <s v="2021-08-30 00:00:00"/>
    <s v="2021-08-30 15:53:00"/>
    <s v="Gasto"/>
    <s v="Generado"/>
    <s v="0140"/>
    <x v="0"/>
    <x v="20"/>
    <s v="ADQUISICIÓN DE BIENES Y SERVICIOS - SERVICIO DE GESTIÓN DEL CONOCIMIENTO E INNOVACIÓN GEOGRÁFICA - FORTALECIMIENTO DE LA GESTIÓN DEL CONOCIMIENTO Y LA INNOVACIÓN EN EL ÁMBITO GEOGRÁFICO DEL  TERRITORIO   NACIONAL"/>
    <s v="Propios"/>
    <x v="1"/>
    <s v="CSF"/>
    <n v="16910180"/>
    <n v="0"/>
    <n v="16910180"/>
    <n v="16910180"/>
    <s v="Prestación de servicios profesionales para desarrollar herramientas asociadas a la transferencia de conocimiento técnico especializado de acuerdos con los requerimientos y necesidades de la Dirección de investigación y_x000a_prospectiva"/>
    <s v="70921"/>
    <s v="-0"/>
    <s v="-0"/>
    <s v="-0"/>
    <s v="-0"/>
    <s v="-0"/>
    <x v="0"/>
    <x v="4"/>
  </r>
  <r>
    <s v="66421"/>
    <s v="2021-08-30 00:00:00"/>
    <s v="2021-08-30 15:54:00"/>
    <s v="Gasto"/>
    <s v="Generado"/>
    <s v="0140"/>
    <x v="0"/>
    <x v="5"/>
    <s v="ADQUISICIÓN DE BIENES Y SERVICIOS - SERVICIO DE ASISTENCIA TÉCNICA PARA LA GESTIÓN DE LOS RECURSOS GEOGRÁFICOS - FORTALECIMIENTO DE LA GESTIÓN DEL CONOCIMIENTO Y LA INNOVACIÓN EN EL ÁMBITO GEOGRÁFICO DEL  TERRITORIO   NACIONAL"/>
    <s v="Propios"/>
    <x v="1"/>
    <s v="CSF"/>
    <n v="14929272"/>
    <n v="0"/>
    <n v="14929272"/>
    <n v="14929272"/>
    <s v="Prestación de servicios profesionales para el análisis y levantamiento de requerimientos de los proyectos de desarrollo de aplicaciones en tecnologías de información geográfica a cargo de Dirección de investigación y prospectiva"/>
    <s v="71021"/>
    <s v="-0"/>
    <s v="-0"/>
    <s v="-0"/>
    <s v="-0"/>
    <s v="-0"/>
    <x v="0"/>
    <x v="4"/>
  </r>
  <r>
    <s v="66621"/>
    <s v="2021-08-31 00:00:00"/>
    <s v="2021-08-31 07:23:00"/>
    <s v="Gasto"/>
    <s v="Generado"/>
    <s v="0200"/>
    <x v="0"/>
    <x v="19"/>
    <s v="ADQUISICIÓN DE BIENES Y SERVICIOS - SEDES MANTENIDAS - FORTALECIMIENTO DE LA INFRAESTRUCTURA FÍSICA DEL IGAC A NIVEL  NACIONAL"/>
    <s v="Nación"/>
    <x v="0"/>
    <s v="CSF"/>
    <n v="833000"/>
    <n v="0"/>
    <n v="833000"/>
    <n v="833000"/>
    <s v="Diagnóstico y certificación anual de los sistemas de transporte vertical (ascensores) de la sede central del IGAC"/>
    <s v="73021"/>
    <s v="-0"/>
    <s v="-0"/>
    <s v="-0"/>
    <s v="-0"/>
    <s v="-0"/>
    <x v="0"/>
    <x v="0"/>
  </r>
  <r>
    <s v="66721"/>
    <s v="2021-08-31 00:00:00"/>
    <s v="2021-08-31 10:23:00"/>
    <s v="Gasto"/>
    <s v="Generado"/>
    <s v="0300"/>
    <x v="0"/>
    <x v="4"/>
    <s v="ADQUISICIÓN DE BIENES Y SERVICIOS - SERVICIOS DE INFORMACIÓN GEODÉSICA ACTUALIZADO - LEVANTAMIENTO , GENERACIÓN Y ACTUALIZACIÓN DE LA RED GEODÉSICA Y LA CARTOGRAFÍA BÁSICA A NIVEL   NACIONAL"/>
    <s v="Nación"/>
    <x v="0"/>
    <s v="CSF"/>
    <n v="2057656"/>
    <n v="0"/>
    <n v="2057656"/>
    <n v="2057656"/>
    <s v="REALIZAR MANTENIMIENTO CORRECTIVO DE UNA ESTACIÓN DE FUNCIONAMIENTO CONTINÚO DE LA RED MAGNA-ECO EN EL MUNICIPIO DE PUERTO CARREÑO EN EL DEPARTAMENTO DEL VICHADA"/>
    <s v="72821"/>
    <s v="-0"/>
    <s v="-0"/>
    <s v="-0"/>
    <s v="-0"/>
    <s v="-0"/>
    <x v="0"/>
    <x v="3"/>
  </r>
  <r>
    <s v="66921"/>
    <s v="2021-09-01 00:00:00"/>
    <s v="2021-09-01 07:49:00"/>
    <s v="Gasto"/>
    <s v="Con Compromiso"/>
    <s v="0300"/>
    <x v="0"/>
    <x v="4"/>
    <s v="ADQUISICIÓN DE BIENES Y SERVICIOS - SERVICIOS DE INFORMACIÓN GEODÉSICA ACTUALIZADO - LEVANTAMIENTO , GENERACIÓN Y ACTUALIZACIÓN DE LA RED GEODÉSICA Y LA CARTOGRAFÍA BÁSICA A NIVEL   NACIONAL"/>
    <s v="Nación"/>
    <x v="0"/>
    <s v="CSF"/>
    <n v="37280482"/>
    <n v="0"/>
    <n v="37280482"/>
    <n v="8095416"/>
    <s v="REALIZAR EXPLORACIÓN, MATERIALIZACIÓN Y NIVELACIÓN EN LOS MUNICIPIOS DE LA DORADA EN CALDAS, DORADAL Y PUERTO TRIUNFO EN ANTIOQUIA, VALLEDUPAR Y LA PAZ EN CESAR. LA JAGUA DEL_x000a_PILAR Y URUMITA EN LA GUAJIRA"/>
    <s v="72721"/>
    <s v="140321, 140421, 140521, 140621, 140721, 140921, 141021"/>
    <s v="513221, 513321, 513421, 513521, 513621, 513921, 514021"/>
    <s v="605921, 606021, 606121, 606221, 606421, 606521, 606621"/>
    <s v="226332021, 226338121, 226350321, 226355421, 226356321, 226357621, 226360521"/>
    <s v="-0"/>
    <x v="0"/>
    <x v="3"/>
  </r>
  <r>
    <s v="67021"/>
    <s v="2021-09-01 00:00:00"/>
    <s v="2021-09-01 16:10:00"/>
    <s v="Gasto"/>
    <s v="Generado"/>
    <s v="0500"/>
    <x v="0"/>
    <x v="1"/>
    <s v="ADQUISICIÓN DE BIENES Y SERVICIOS - SERVICIO DE INFORMACIÓN CATASTRAL - ACTUALIZACIÓN  Y GESTIÓN CATASTRAL  NACIONAL"/>
    <s v="Propios"/>
    <x v="1"/>
    <s v="CSF"/>
    <n v="20000000"/>
    <n v="0"/>
    <n v="20000000"/>
    <n v="20000000"/>
    <s v="CAJA MENOR"/>
    <s v="73621"/>
    <s v="-0"/>
    <s v="-0"/>
    <s v="-0"/>
    <s v="-0"/>
    <s v="-0"/>
    <x v="0"/>
    <x v="1"/>
  </r>
  <r>
    <s v="67121"/>
    <s v="2021-09-02 00:00:00"/>
    <s v="2021-09-02 12:03:00"/>
    <s v="Gasto"/>
    <s v="Generado"/>
    <s v="0300"/>
    <x v="0"/>
    <x v="4"/>
    <s v="ADQUISICIÓN DE BIENES Y SERVICIOS - SERVICIOS DE INFORMACIÓN GEODÉSICA ACTUALIZADO - LEVANTAMIENTO , GENERACIÓN Y ACTUALIZACIÓN DE LA RED GEODÉSICA Y LA CARTOGRAFÍA BÁSICA A NIVEL   NACIONAL"/>
    <s v="Nación"/>
    <x v="0"/>
    <s v="CSF"/>
    <n v="2218080"/>
    <n v="0"/>
    <n v="2218080"/>
    <n v="2218080"/>
    <s v="REALIZAR EL MANTENIMIENTO CORRECTIVO DE UNA ESTACIÓN DE FUNCIONAMIENTO CONTINÚO DE LA RED MAGNA-ECO EN BUENAVENTURA EN EL DEPARTAMENTO DEL VALLE DEL CAUCA.."/>
    <s v="72921"/>
    <s v="-0"/>
    <s v="-0"/>
    <s v="-0"/>
    <s v="-0"/>
    <s v="-0"/>
    <x v="0"/>
    <x v="3"/>
  </r>
  <r>
    <s v="67321"/>
    <s v="2021-09-03 00:00:00"/>
    <s v="2021-09-03 14:57:00"/>
    <s v="Gasto"/>
    <s v="Generado"/>
    <s v="0500"/>
    <x v="0"/>
    <x v="1"/>
    <s v="ADQUISICIÓN DE BIENES Y SERVICIOS - SERVICIO DE INFORMACIÓN CATASTRAL - ACTUALIZACIÓN  Y GESTIÓN CATASTRAL  NACIONAL"/>
    <s v="Propios"/>
    <x v="1"/>
    <s v="CSF"/>
    <n v="6804972"/>
    <n v="0"/>
    <n v="6804972"/>
    <n v="6804972"/>
    <s v="Prestación de servicios personales para realizar actividades de apoyo operativo del proceso de actualización catastral multipropósito en el municipio de San Carlos - Cordoba"/>
    <s v="71321"/>
    <s v="-0"/>
    <s v="-0"/>
    <s v="-0"/>
    <s v="-0"/>
    <s v="-0"/>
    <x v="0"/>
    <x v="1"/>
  </r>
  <r>
    <s v="67421"/>
    <s v="2021-09-03 00:00:00"/>
    <s v="2021-09-03 14:58:00"/>
    <s v="Gasto"/>
    <s v="Generado"/>
    <s v="0500"/>
    <x v="0"/>
    <x v="1"/>
    <s v="ADQUISICIÓN DE BIENES Y SERVICIOS - SERVICIO DE INFORMACIÓN CATASTRAL - ACTUALIZACIÓN  Y GESTIÓN CATASTRAL  NACIONAL"/>
    <s v="Propios"/>
    <x v="1"/>
    <s v="CSF"/>
    <n v="37496784"/>
    <n v="0"/>
    <n v="37496784"/>
    <n v="37496784"/>
    <s v="Prestación de servicios personales para realizar actividades de reconocimiento predial en el proceso de actualización catastro multiproposito en el municipio de San Carlos - Cordoba"/>
    <s v="71421"/>
    <s v="-0"/>
    <s v="-0"/>
    <s v="-0"/>
    <s v="-0"/>
    <s v="-0"/>
    <x v="0"/>
    <x v="1"/>
  </r>
  <r>
    <s v="67521"/>
    <s v="2021-09-03 00:00:00"/>
    <s v="2021-09-03 14:59:00"/>
    <s v="Gasto"/>
    <s v="Generado"/>
    <s v="0500"/>
    <x v="0"/>
    <x v="1"/>
    <s v="ADQUISICIÓN DE BIENES Y SERVICIOS - SERVICIO DE INFORMACIÓN CATASTRAL - ACTUALIZACIÓN  Y GESTIÓN CATASTRAL  NACIONAL"/>
    <s v="Propios"/>
    <x v="1"/>
    <s v="CSF"/>
    <n v="11330000"/>
    <n v="0"/>
    <n v="11330000"/>
    <n v="11330000"/>
    <s v="Prestación de servicios de apoyo a la gestión reconocedor predial y atención de requerimientos administrativos y judiciales en el proceso de actualización catastral multiproposito en el municipio de San Carlos - Cordoba"/>
    <s v="71521"/>
    <s v="-0"/>
    <s v="-0"/>
    <s v="-0"/>
    <s v="-0"/>
    <s v="-0"/>
    <x v="0"/>
    <x v="1"/>
  </r>
  <r>
    <s v="67621"/>
    <s v="2021-09-03 00:00:00"/>
    <s v="2021-09-03 15:01:00"/>
    <s v="Gasto"/>
    <s v="Generado"/>
    <s v="0500"/>
    <x v="0"/>
    <x v="1"/>
    <s v="ADQUISICIÓN DE BIENES Y SERVICIOS - SERVICIO DE INFORMACIÓN CATASTRAL - ACTUALIZACIÓN  Y GESTIÓN CATASTRAL  NACIONAL"/>
    <s v="Propios"/>
    <x v="1"/>
    <s v="CSF"/>
    <n v="23031172"/>
    <n v="0"/>
    <n v="23031172"/>
    <n v="23031172"/>
    <s v="Prestación de servicios profesionales para realizar las actividades de topografía urbano y rural para la atención de trámites en el proceso de actualización catastral multiproposito en el municipio de San Carlos - Cordoba"/>
    <s v="71621"/>
    <s v="-0"/>
    <s v="-0"/>
    <s v="-0"/>
    <s v="-0"/>
    <s v="-0"/>
    <x v="0"/>
    <x v="1"/>
  </r>
  <r>
    <s v="67721"/>
    <s v="2021-09-03 00:00:00"/>
    <s v="2021-09-03 15:03:00"/>
    <s v="Gasto"/>
    <s v="Generado"/>
    <s v="0500"/>
    <x v="0"/>
    <x v="1"/>
    <s v="ADQUISICIÓN DE BIENES Y SERVICIOS - SERVICIO DE INFORMACIÓN CATASTRAL - ACTUALIZACIÓN  Y GESTIÓN CATASTRAL  NACIONAL"/>
    <s v="Propios"/>
    <x v="1"/>
    <s v="CSF"/>
    <n v="14420000"/>
    <n v="0"/>
    <n v="14420000"/>
    <n v="14420000"/>
    <s v="Prestación de servicios técnicos de apoyo al seguimiento, planeación y gestión del reconocimiento predial en el proceso de actualización catastral multiproposito en el municipio de San Carlos - Cordoba"/>
    <s v="71721"/>
    <s v="-0"/>
    <s v="-0"/>
    <s v="-0"/>
    <s v="-0"/>
    <s v="-0"/>
    <x v="0"/>
    <x v="1"/>
  </r>
  <r>
    <s v="67821"/>
    <s v="2021-09-03 00:00:00"/>
    <s v="2021-09-03 15:05:00"/>
    <s v="Gasto"/>
    <s v="Generado"/>
    <s v="0500"/>
    <x v="0"/>
    <x v="1"/>
    <s v="ADQUISICIÓN DE BIENES Y SERVICIOS - SERVICIO DE INFORMACIÓN CATASTRAL - ACTUALIZACIÓN  Y GESTIÓN CATASTRAL  NACIONAL"/>
    <s v="Propios"/>
    <x v="1"/>
    <s v="CSF"/>
    <n v="14560944"/>
    <n v="0"/>
    <n v="14560944"/>
    <n v="14560944"/>
    <s v="Prestación de servicios profesionales para realizar las socializaciones requeridas en el proceso de actualización catastral multiproposito en el municipio de San Carlos - Cordoba"/>
    <s v="71821"/>
    <s v="-0"/>
    <s v="-0"/>
    <s v="-0"/>
    <s v="-0"/>
    <s v="-0"/>
    <x v="0"/>
    <x v="1"/>
  </r>
  <r>
    <s v="67921"/>
    <s v="2021-09-03 00:00:00"/>
    <s v="2021-09-03 15:07:00"/>
    <s v="Gasto"/>
    <s v="Generado"/>
    <s v="0500"/>
    <x v="0"/>
    <x v="1"/>
    <s v="ADQUISICIÓN DE BIENES Y SERVICIOS - SERVICIO DE INFORMACIÓN CATASTRAL - ACTUALIZACIÓN  Y GESTIÓN CATASTRAL  NACIONAL"/>
    <s v="Propios"/>
    <x v="1"/>
    <s v="CSF"/>
    <n v="10685932"/>
    <n v="0"/>
    <n v="10685932"/>
    <n v="10685932"/>
    <s v="Prestación de servicios personales para realizar actividades de digitalización y generación de productos resultantes del proceso de actualización catastral multiproposito en el municipio de San Carlos - Cordoba"/>
    <s v="71921"/>
    <s v="-0"/>
    <s v="-0"/>
    <s v="-0"/>
    <s v="-0"/>
    <s v="-0"/>
    <x v="0"/>
    <x v="1"/>
  </r>
  <r>
    <s v="68021"/>
    <s v="2021-09-03 00:00:00"/>
    <s v="2021-09-03 15:10:00"/>
    <s v="Gasto"/>
    <s v="Generado"/>
    <s v="0500"/>
    <x v="0"/>
    <x v="1"/>
    <s v="ADQUISICIÓN DE BIENES Y SERVICIOS - SERVICIO DE INFORMACIÓN CATASTRAL - ACTUALIZACIÓN  Y GESTIÓN CATASTRAL  NACIONAL"/>
    <s v="Propios"/>
    <x v="1"/>
    <s v="CSF"/>
    <n v="19905696"/>
    <n v="0"/>
    <n v="19905696"/>
    <n v="19905696"/>
    <s v="Prestación de servicios para realizar la edición, depuración y consolidación de los productos cartográficos requeridos para el componente geográfico de los procesos de actualización catastral multipropósito en el municipio de San_x000a_Carlos - Cordoba."/>
    <s v="72021"/>
    <s v="-0"/>
    <s v="-0"/>
    <s v="-0"/>
    <s v="-0"/>
    <s v="-0"/>
    <x v="0"/>
    <x v="1"/>
  </r>
  <r>
    <s v="68121"/>
    <s v="2021-09-03 00:00:00"/>
    <s v="2021-09-03 15:11:00"/>
    <s v="Gasto"/>
    <s v="Generado"/>
    <s v="0500"/>
    <x v="0"/>
    <x v="1"/>
    <s v="ADQUISICIÓN DE BIENES Y SERVICIOS - SERVICIO DE INFORMACIÓN CATASTRAL - ACTUALIZACIÓN  Y GESTIÓN CATASTRAL  NACIONAL"/>
    <s v="Propios"/>
    <x v="1"/>
    <s v="CSF"/>
    <n v="23031172"/>
    <n v="0"/>
    <n v="23031172"/>
    <n v="23031172"/>
    <s v="Prestación de servicios para realizar el control calidad de los productos geográficos, alfanuméricos y documentales generados en los procesos de actualización multipropósito en el municipio de San Carlos - Cordoba"/>
    <s v="72121"/>
    <s v="-0"/>
    <s v="-0"/>
    <s v="-0"/>
    <s v="-0"/>
    <s v="-0"/>
    <x v="0"/>
    <x v="1"/>
  </r>
  <r>
    <s v="68221"/>
    <s v="2021-09-03 00:00:00"/>
    <s v="2021-09-03 15:13:00"/>
    <s v="Gasto"/>
    <s v="Generado"/>
    <s v="0500"/>
    <x v="0"/>
    <x v="1"/>
    <s v="ADQUISICIÓN DE BIENES Y SERVICIOS - SERVICIO DE INFORMACIÓN CATASTRAL - ACTUALIZACIÓN  Y GESTIÓN CATASTRAL  NACIONAL"/>
    <s v="Propios"/>
    <x v="1"/>
    <s v="CSF"/>
    <n v="34831904"/>
    <n v="0"/>
    <n v="34831904"/>
    <n v="34831904"/>
    <s v="Prestación de servicios profesionales para el seguimiento y control de las actividades del proyecto de gestión catastral multiproposito en el municipio de Arauquita - Arauca."/>
    <s v="72221"/>
    <s v="-0"/>
    <s v="-0"/>
    <s v="-0"/>
    <s v="-0"/>
    <s v="-0"/>
    <x v="0"/>
    <x v="1"/>
  </r>
  <r>
    <s v="68321"/>
    <s v="2021-09-03 00:00:00"/>
    <s v="2021-09-03 15:15:00"/>
    <s v="Gasto"/>
    <s v="Generado"/>
    <s v="0500"/>
    <x v="0"/>
    <x v="1"/>
    <s v="ADQUISICIÓN DE BIENES Y SERVICIOS - SERVICIO DE INFORMACIÓN CATASTRAL - ACTUALIZACIÓN  Y GESTIÓN CATASTRAL  NACIONAL"/>
    <s v="Propios"/>
    <x v="1"/>
    <s v="CSF"/>
    <n v="11330000"/>
    <n v="0"/>
    <n v="11330000"/>
    <n v="11330000"/>
    <s v="Prestación de servicios profesionales para el seguimiento y control de las actividades del proyecto de gestión catastral multiproposito en el municipio de Arauquita - Arauca."/>
    <s v="72321"/>
    <s v="-0"/>
    <s v="-0"/>
    <s v="-0"/>
    <s v="-0"/>
    <s v="-0"/>
    <x v="0"/>
    <x v="1"/>
  </r>
  <r>
    <s v="68421"/>
    <s v="2021-09-03 00:00:00"/>
    <s v="2021-09-03 15:35:00"/>
    <s v="Gasto"/>
    <s v="Generado"/>
    <s v="0500"/>
    <x v="0"/>
    <x v="1"/>
    <s v="ADQUISICIÓN DE BIENES Y SERVICIOS - SERVICIO DE INFORMACIÓN CATASTRAL - ACTUALIZACIÓN  Y GESTIÓN CATASTRAL  NACIONAL"/>
    <s v="Propios"/>
    <x v="1"/>
    <s v="CSF"/>
    <n v="23031172"/>
    <n v="0"/>
    <n v="23031172"/>
    <n v="23031172"/>
    <s v="Prestación de servicios profesionales para el seguimiento y control de las actividades tecnicas de la etapa operativa del proyecto de gestión catastral multiproposito en el municipio de San Carlos - Cordoba"/>
    <s v="71221"/>
    <s v="-0"/>
    <s v="-0"/>
    <s v="-0"/>
    <s v="-0"/>
    <s v="-0"/>
    <x v="0"/>
    <x v="1"/>
  </r>
  <r>
    <s v="621"/>
    <s v="2021-02-01 00:00:00"/>
    <s v="2021-02-01 16:59:00"/>
    <s v="Gasto"/>
    <s v="Con Compromiso"/>
    <s v="0500"/>
    <x v="1"/>
    <x v="1"/>
    <s v="ADQUISICIÓN DE BIENES Y SERVICIOS - SERVICIO DE INFORMACIÓN CATASTRAL - ACTUALIZACIÓN  Y GESTIÓN CATASTRAL  NACIONAL"/>
    <s v="Nación"/>
    <x v="0"/>
    <s v="CSF"/>
    <n v="11540183"/>
    <n v="0"/>
    <n v="11540183"/>
    <n v="0"/>
    <s v="PRESTACION DE SERVICIOS DE APOYO A LA GESTION DESARROLLADA EN LOS PROCESOS CATASTRALES EN LA TERRITORIAL ATLANTICO"/>
    <s v="621"/>
    <s v="1221"/>
    <s v="1121"/>
    <s v="11321, 16821, 18921, 21521, 24721, 26021, 28121"/>
    <s v="57952121, 75803721, 99078421, 119894621, 146041121, 175474521, 190785321"/>
    <s v="-0"/>
    <x v="0"/>
    <x v="1"/>
  </r>
  <r>
    <s v="721"/>
    <s v="2021-02-01 00:00:00"/>
    <s v="2021-02-01 17:03:00"/>
    <s v="Gasto"/>
    <s v="Con Compromiso"/>
    <s v="0500"/>
    <x v="1"/>
    <x v="1"/>
    <s v="ADQUISICIÓN DE BIENES Y SERVICIOS - SERVICIO DE INFORMACIÓN CATASTRAL - ACTUALIZACIÓN  Y GESTIÓN CATASTRAL  NACIONAL"/>
    <s v="Nación"/>
    <x v="0"/>
    <s v="CSF"/>
    <n v="23080365"/>
    <n v="0"/>
    <n v="23080365"/>
    <n v="0"/>
    <s v="PRESTACION DE SERVICIOS DE APOYO EN LA GESTION DE APOYO EN LA VENTANILLA PARA LA ATENCION AL PUBLICO EN LOS PROCESOS CATASTRALES DE LA DIRECCION TERRITORIAL ATLANTICO"/>
    <s v="721"/>
    <s v="1321, 1421"/>
    <s v="1221, 1321"/>
    <s v="11421, 11521, 16921, 17021, 19021, 19121, 21621, 21721, 24821, 24921, 25721, 27621, 28221, 28321, 28421"/>
    <s v="57954221, 57959621, 75807621, 75816121, 99114321, 99216321, 119901921, 121402621, 146051521, 146055621, 172062321, 176583721, 190786221, 192756121, 192756721"/>
    <s v="-0"/>
    <x v="0"/>
    <x v="1"/>
  </r>
  <r>
    <s v="821"/>
    <s v="2021-02-01 00:00:00"/>
    <s v="2021-02-01 17:06:00"/>
    <s v="Gasto"/>
    <s v="Con Compromiso"/>
    <s v="0500"/>
    <x v="1"/>
    <x v="1"/>
    <s v="ADQUISICIÓN DE BIENES Y SERVICIOS - SERVICIO DE INFORMACIÓN CATASTRAL - ACTUALIZACIÓN  Y GESTIÓN CATASTRAL  NACIONAL"/>
    <s v="Nación"/>
    <x v="0"/>
    <s v="CSF"/>
    <n v="18713673"/>
    <n v="0"/>
    <n v="18713673"/>
    <n v="1"/>
    <s v="PRESTACION DE SERVICIOS PERSONALES PARA  REALIZAR ACTIVIDADES DE APOYO OPERATIVO EN LOS PROCESOS CATASTRALES EN LA DIRECCION TERRITORIAL ATLANTICO"/>
    <s v="821"/>
    <s v="2821, 2921"/>
    <s v="3421, 3621"/>
    <s v="19821, 21421, 22521, 22621, 24521, 24621, 27721, 27921, 30921, 31021"/>
    <s v="115698121, 119886421, 136159221, 136160421, 146002921, 146007821, 178574021, 178692121, 216317921, 216318921"/>
    <s v="-0"/>
    <x v="0"/>
    <x v="1"/>
  </r>
  <r>
    <s v="921"/>
    <s v="2021-02-01 00:00:00"/>
    <s v="2021-02-01 17:10:00"/>
    <s v="Gasto"/>
    <s v="Con Compromiso"/>
    <s v="0500"/>
    <x v="1"/>
    <x v="1"/>
    <s v="ADQUISICIÓN DE BIENES Y SERVICIOS - SERVICIO DE INFORMACIÓN CATASTRAL - ACTUALIZACIÓN  Y GESTIÓN CATASTRAL  NACIONAL"/>
    <s v="Nación"/>
    <x v="0"/>
    <s v="CSF"/>
    <n v="51558078"/>
    <n v="0"/>
    <n v="51558078"/>
    <n v="0"/>
    <s v="PRESTACION DE SERVICIOS PERSONALES PARA REALIZAR ACTIVIDADES DE RECONOCIMIENTO  CATASTRAL RURAL Y URBANO PARA LA ATENCION DE TRAMITES EN LOS PROCESOS CATASTRALES DE LA DIRECCION TERRITORIAL ATLANTICO"/>
    <s v="921"/>
    <s v="1821, 1921, 2021"/>
    <s v="3121, 3221, 3321"/>
    <s v="19521, 19621, 19721, 22221, 22321, 22421, 24321, 24421, 25021, 26121, 27821, 28021, 31121, 31221, 31321"/>
    <s v="115689721, 115692921, 115694621, 136151121, 136152721, 136157721, 145982721, 145993221, 149127321, 175482021, 178595821, 179714521, 217943121, 217963321, 217976521"/>
    <s v="-0"/>
    <x v="0"/>
    <x v="1"/>
  </r>
  <r>
    <s v="1021"/>
    <s v="2021-02-02 00:00:00"/>
    <s v="2021-02-02 08:42:00"/>
    <s v="Gasto"/>
    <s v="Con Compromiso"/>
    <s v="0500"/>
    <x v="1"/>
    <x v="1"/>
    <s v="ADQUISICIÓN DE BIENES Y SERVICIOS - SERVICIO DE INFORMACIÓN CATASTRAL - ACTUALIZACIÓN  Y GESTIÓN CATASTRAL  NACIONAL"/>
    <s v="Nación"/>
    <x v="0"/>
    <s v="CSF"/>
    <n v="3990988"/>
    <n v="0"/>
    <n v="3990988"/>
    <n v="2814219"/>
    <s v="VIATICOS Y GASTOS DE COMISION"/>
    <s v="1021"/>
    <s v="2421, 2521, 5921, 8021"/>
    <s v="1421, 1521, 8521"/>
    <s v="16621, 16721, 28721"/>
    <s v="63618721, 63621421, 194368621"/>
    <s v="121"/>
    <x v="0"/>
    <x v="1"/>
  </r>
  <r>
    <s v="3321"/>
    <s v="2021-07-15 00:00:00"/>
    <s v="2021-07-15 15:26:00"/>
    <s v="Gasto"/>
    <s v="Con Compromiso"/>
    <s v="0300"/>
    <x v="1"/>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71450"/>
    <n v="0"/>
    <n v="671450"/>
    <n v="0"/>
    <s v="VIATICOS Y GASTO DE COMISION  - CONDUCTOR DE LA T ATLANTICO"/>
    <s v="3721"/>
    <s v="5521"/>
    <s v="6721"/>
    <s v="25821"/>
    <s v="174060521"/>
    <s v="521"/>
    <x v="0"/>
    <x v="3"/>
  </r>
  <r>
    <s v="3721"/>
    <s v="2021-07-30 00:00:00"/>
    <s v="2021-07-30 10:05:00"/>
    <s v="Gasto"/>
    <s v="Con Compromiso"/>
    <s v="0500"/>
    <x v="1"/>
    <x v="1"/>
    <s v="ADQUISICIÓN DE BIENES Y SERVICIOS - SERVICIO DE INFORMACIÓN CATASTRAL - ACTUALIZACIÓN  Y GESTIÓN CATASTRAL  NACIONAL"/>
    <s v="Propios"/>
    <x v="1"/>
    <s v="CSF"/>
    <n v="3468160"/>
    <n v="0"/>
    <n v="3468160"/>
    <n v="420906"/>
    <s v="VALOR PARA VIATISO Y GASTOS DE COMISION A FUNCIONARIOS DE PLANTA DE LA D.T. ATLANTICO"/>
    <s v="4221"/>
    <s v="6221, 6321, 6421, 6521, 6821, 6921, 7021, 7121, 7821, 7921, 8121, 8221"/>
    <s v="8721, 8821, 8921, 9021, 9821, 9921, 10021, 10121"/>
    <s v="28921, 29021, 29121, 29221, 31421, 31521, 31621, 31721"/>
    <s v="207548521, 207551121, 207552921, 207555121, 218160021, 218163521, 218173521, 218178221"/>
    <s v="-0"/>
    <x v="0"/>
    <x v="1"/>
  </r>
  <r>
    <s v="3821"/>
    <s v="2021-08-12 00:00:00"/>
    <s v="2021-08-12 13:21:00"/>
    <s v="Gasto"/>
    <s v="Con Compromiso"/>
    <s v="0500"/>
    <x v="1"/>
    <x v="1"/>
    <s v="ADQUISICIÓN DE BIENES Y SERVICIOS - SERVICIO DE INFORMACIÓN CATASTRAL - ACTUALIZACIÓN  Y GESTIÓN CATASTRAL  NACIONAL"/>
    <s v="Propios"/>
    <x v="1"/>
    <s v="CSF"/>
    <n v="85205006"/>
    <n v="0"/>
    <n v="85205006"/>
    <n v="2884000"/>
    <s v="SE EXPIDE  CDP PARA CONTRATAR AL PERSONAL PARA EL PROGRAMA DE TITULACION EN EL MUNICIPIO DE LURUACO"/>
    <s v="4321"/>
    <s v="7221, 7321, 7421, 7521, 7621, 7721, 8421"/>
    <s v="-0"/>
    <s v="-0"/>
    <s v="-0"/>
    <s v="-0"/>
    <x v="0"/>
    <x v="1"/>
  </r>
  <r>
    <s v="3921"/>
    <s v="2021-08-12 00:00:00"/>
    <s v="2021-08-12 13:33:00"/>
    <s v="Gasto"/>
    <s v="Generado"/>
    <s v="0500"/>
    <x v="1"/>
    <x v="1"/>
    <s v="ADQUISICIÓN DE BIENES Y SERVICIOS - SERVICIO DE INFORMACIÓN CATASTRAL - ACTUALIZACIÓN  Y GESTIÓN CATASTRAL  NACIONAL"/>
    <s v="Propios"/>
    <x v="1"/>
    <s v="CSF"/>
    <n v="20000000"/>
    <n v="0"/>
    <n v="20000000"/>
    <n v="20000000"/>
    <s v="MANTENIMIENTOS DE AIRES ACONDICIONADOS"/>
    <s v="4421"/>
    <s v="-0"/>
    <s v="-0"/>
    <s v="-0"/>
    <s v="-0"/>
    <s v="-0"/>
    <x v="0"/>
    <x v="1"/>
  </r>
  <r>
    <s v="721"/>
    <s v="2021-01-27 00:00:00"/>
    <s v="2021-01-27 16:16:00"/>
    <s v="Gasto"/>
    <s v="Con Compromiso"/>
    <s v="0500"/>
    <x v="2"/>
    <x v="1"/>
    <s v="ADQUISICIÓN DE BIENES Y SERVICIOS - SERVICIO DE INFORMACIÓN CATASTRAL - ACTUALIZACIÓN  Y GESTIÓN CATASTRAL  NACIONAL"/>
    <s v="Nación"/>
    <x v="0"/>
    <s v="CSF"/>
    <n v="55882246"/>
    <n v="-19269740"/>
    <n v="36612506"/>
    <n v="0"/>
    <s v="PRESTACION DE SERVICIOS PERSONALES PARA REALIZAR ACTIVIDADES DE APOYO OPERATIVO EN LOS PROCESOS CATASTRALES EN LA DIRECCION TERRITORIAL BOLIVAR."/>
    <s v="721"/>
    <s v="1221, 1321, 1421, 1521, 1621"/>
    <s v="2221, 2321, 2421, 2521, 3021"/>
    <s v="8821, 8921, 9021, 9121, 9621, 14521, 14621, 14721, 14821, 14921, 15621, 17921, 18021, 18121, 18621, 18721, 21321, 21421, 21521, 21621, 23221, 25221, 25321, 25421, 25521, 25621"/>
    <s v="42395121, 42405021, 42412121, 42427821, 43812421, 73924421, 73924921, 73935221, 73935821, 73936821, 75771821, 101612921, 101622421, 101623621, 102813921, 102818421, 129947421, 129956321, 129958821, 129963221, 136761821, 152941121, 152957921, 152967621, 152971021, 152983221"/>
    <s v="-0"/>
    <x v="0"/>
    <x v="1"/>
  </r>
  <r>
    <s v="821"/>
    <s v="2021-01-27 00:00:00"/>
    <s v="2021-01-27 17:45:00"/>
    <s v="Gasto"/>
    <s v="Con Compromiso"/>
    <s v="0500"/>
    <x v="2"/>
    <x v="1"/>
    <s v="ADQUISICIÓN DE BIENES Y SERVICIOS - SERVICIO DE INFORMACIÓN CATASTRAL - ACTUALIZACIÓN  Y GESTIÓN CATASTRAL  NACIONAL"/>
    <s v="Nación"/>
    <x v="0"/>
    <s v="CSF"/>
    <n v="13784390"/>
    <n v="-4956948"/>
    <n v="8827442"/>
    <n v="0"/>
    <s v="PRESTACION DE SERVICIOS DE APOYO A LA GESTION EN VENTANILLA PARA ATENCION AL PUBLICO EN LOS PROCESOS CATASTRALES DE LA DIRECCION TERRITORIAL BOLIVAR"/>
    <s v="821"/>
    <s v="3221"/>
    <s v="2621"/>
    <s v="9221, 15021, 19221, 22021, 26221"/>
    <s v="42432121, 73940621, 102845921, 130060021, 160123521"/>
    <s v="-0"/>
    <x v="0"/>
    <x v="1"/>
  </r>
  <r>
    <s v="921"/>
    <s v="2021-01-27 00:00:00"/>
    <s v="2021-01-27 17:52:00"/>
    <s v="Gasto"/>
    <s v="Con Compromiso"/>
    <s v="0500"/>
    <x v="2"/>
    <x v="1"/>
    <s v="ADQUISICIÓN DE BIENES Y SERVICIOS - SERVICIO DE INFORMACIÓN CATASTRAL - ACTUALIZACIÓN  Y GESTIÓN CATASTRAL  NACIONAL"/>
    <s v="Nación"/>
    <x v="0"/>
    <s v="CSF"/>
    <n v="35101041"/>
    <n v="-12622543"/>
    <n v="22478498"/>
    <n v="0"/>
    <s v="PRESTACION DE SERVICIOS PERSONALES COMO TECNICO DE APOYO PARA REALIZAR LAS ACTIVIDADES APOYO AL RESPONSABLE DE CONSERVACION CATASTRAL EN LA DIRECCION TERRITORIAL BOLIVAR"/>
    <s v="921"/>
    <s v="1821, 1921"/>
    <s v="2721, 2921"/>
    <s v="9321, 9521, 14221, 15221, 18221, 19421, 21721, 21921, 25821, 25921"/>
    <s v="42437221, 42456021, 73919321, 74565821, 101625021, 104549121, 129990821, 130002921, 153062521, 153067321"/>
    <s v="-0"/>
    <x v="0"/>
    <x v="1"/>
  </r>
  <r>
    <s v="1021"/>
    <s v="2021-01-27 00:00:00"/>
    <s v="2021-01-27 17:59:00"/>
    <s v="Gasto"/>
    <s v="Con Compromiso"/>
    <s v="0500"/>
    <x v="2"/>
    <x v="1"/>
    <s v="ADQUISICIÓN DE BIENES Y SERVICIOS - SERVICIO DE INFORMACIÓN CATASTRAL - ACTUALIZACIÓN  Y GESTIÓN CATASTRAL  NACIONAL"/>
    <s v="Nación"/>
    <x v="0"/>
    <s v="CSF"/>
    <n v="82112688"/>
    <n v="-29528208"/>
    <n v="52584480"/>
    <n v="0"/>
    <s v="PRESTACION DE SERVICIOS PERSONALES PARA REALIZAR ACTIVIDADES DE RECONOCIMIENTO PREDIAL URBANO Y RURAL DE SERVICIOS PERSONALES PARA LA ATENCION DE TRAMITES EN LOS PROCESOS CATASTRALES DE LA TERRITORIAL BOLIVAR"/>
    <s v="1021"/>
    <s v="2421, 2521, 2621, 2721"/>
    <s v="3121, 3221, 3421, 3521"/>
    <s v="9721, 9821, 10021, 10121, 15121, 15321, 15421, 15521, 18521, 19021, 19121, 19321, 22221, 22321, 22421, 23121, 26421, 26621, 26721, 26821"/>
    <s v="46346021, 46348321, 46436421, 46436521, 73948921, 75144521, 75148621, 75151621, 101635621, 102840821, 102843821, 102857421, 130112521, 131216421, 131218721, 134513521, 160129421, 160138521, 160143221, 160160621"/>
    <s v="-0"/>
    <x v="0"/>
    <x v="1"/>
  </r>
  <r>
    <s v="1121"/>
    <s v="2021-01-27 00:00:00"/>
    <s v="2021-01-27 18:02:00"/>
    <s v="Gasto"/>
    <s v="Con Compromiso"/>
    <s v="0500"/>
    <x v="2"/>
    <x v="1"/>
    <s v="ADQUISICIÓN DE BIENES Y SERVICIOS - SERVICIO DE INFORMACIÓN CATASTRAL - ACTUALIZACIÓN  Y GESTIÓN CATASTRAL  NACIONAL"/>
    <s v="Nación"/>
    <x v="0"/>
    <s v="CSF"/>
    <n v="14593000"/>
    <n v="-8745452"/>
    <n v="5847548"/>
    <n v="1896141"/>
    <s v="VIATICOS Y GASTOS PARA CUMPLIR COMISION FUNCIONARIOS"/>
    <s v="1121"/>
    <s v="3321, 3421, 5921, 8721, 10221"/>
    <s v="1721, 1821, 8921, 15921, 17021"/>
    <s v="5121, 5221, 19621, 29221, 30321"/>
    <s v="29308021, 29308921, 107717121, 195089721, 217472821"/>
    <s v="-0"/>
    <x v="0"/>
    <x v="1"/>
  </r>
  <r>
    <s v="1221"/>
    <s v="2021-02-03 00:00:00"/>
    <s v="2021-02-03 14:53:00"/>
    <s v="Gasto"/>
    <s v="Con Compromiso"/>
    <s v="0500"/>
    <x v="2"/>
    <x v="1"/>
    <s v="ADQUISICIÓN DE BIENES Y SERVICIOS - SERVICIO DE INFORMACIÓN CATASTRAL - ACTUALIZACIÓN  Y GESTIÓN CATASTRAL  NACIONAL"/>
    <s v="Nación"/>
    <x v="0"/>
    <s v="CSF"/>
    <n v="35342100"/>
    <n v="0"/>
    <n v="35342100"/>
    <n v="0"/>
    <s v="PRESTACION DE SERVICOS PROFECIONALES PARA APOYAR A LA DIRECCION TERRITORIAL BOLIVAR EN LOS REQUERIMIENTOS DEL TRAMITE ADMINISTRAIVO, JUDICIAL Y EL POSTFALLO DEL PROCESO DE RESTITUCION DE TIERRAS EN EL MARCO DE LA LEY 1448 DE 2011 Y LA POLITICA INTEGR"/>
    <s v="1221"/>
    <s v="3021"/>
    <s v="2821"/>
    <s v="9421, 14421, 18421, 22121, 26321, 29321, 32121"/>
    <s v="42442321, 73923221, 101631121, 130061021, 160125521, 209581021, 226451821"/>
    <s v="-0"/>
    <x v="0"/>
    <x v="1"/>
  </r>
  <r>
    <s v="1321"/>
    <s v="2021-02-03 00:00:00"/>
    <s v="2021-02-03 14:59:00"/>
    <s v="Gasto"/>
    <s v="Con Compromiso"/>
    <s v="0500"/>
    <x v="2"/>
    <x v="1"/>
    <s v="ADQUISICIÓN DE BIENES Y SERVICIOS - SERVICIO DE INFORMACIÓN CATASTRAL - ACTUALIZACIÓN  Y GESTIÓN CATASTRAL  NACIONAL"/>
    <s v="Nación"/>
    <x v="0"/>
    <s v="CSF"/>
    <n v="27500000"/>
    <n v="0"/>
    <n v="27500000"/>
    <n v="0"/>
    <s v="PRESTACION DE SERVICIOS PERSONALES PARA ADELANTAR ACTIVIDADES DE RECONOCIMIENTO PREDIAL URBANO Y RURAL, EN ATENCION A OS REQUERIMIENTOS ADMINISTRATIVOS Y JUDICIALES DEL PROCESO DE RESTITUCION DE TIERRAS EN LA DIRECCION TERRITORIAL BOLIVAR"/>
    <s v="1321"/>
    <s v="3121"/>
    <s v="3321"/>
    <s v="9921, 14321, 18321, 21821, 26521, 29521, 32021"/>
    <s v="46349621, 73922221, 101626121, 129994321, 160130221, 209583921, 226450621"/>
    <s v="-0"/>
    <x v="0"/>
    <x v="1"/>
  </r>
  <r>
    <s v="1421"/>
    <s v="2021-02-03 00:00:00"/>
    <s v="2021-02-03 15:03:00"/>
    <s v="Gasto"/>
    <s v="Generado"/>
    <s v="0500"/>
    <x v="2"/>
    <x v="1"/>
    <s v="ADQUISICIÓN DE BIENES Y SERVICIOS - SERVICIO DE INFORMACIÓN CATASTRAL - ACTUALIZACIÓN  Y GESTIÓN CATASTRAL  NACIONAL"/>
    <s v="Nación"/>
    <x v="0"/>
    <s v="CSF"/>
    <n v="3534059"/>
    <n v="0"/>
    <n v="3534059"/>
    <n v="3534059"/>
    <s v="GASTOS DE MANUTENCION Y ALOJAMIENTO"/>
    <s v="1421"/>
    <s v="-0"/>
    <s v="-0"/>
    <s v="-0"/>
    <s v="-0"/>
    <s v="-0"/>
    <x v="0"/>
    <x v="1"/>
  </r>
  <r>
    <s v="2121"/>
    <s v="2021-04-13 00:00:00"/>
    <s v="2021-04-13 18:16:00"/>
    <s v="Gasto"/>
    <s v="Con Compromiso"/>
    <s v="0500"/>
    <x v="2"/>
    <x v="1"/>
    <s v="ADQUISICIÓN DE BIENES Y SERVICIOS - SERVICIO DE INFORMACIÓN CATASTRAL - ACTUALIZACIÓN  Y GESTIÓN CATASTRAL  NACIONAL"/>
    <s v="Nación"/>
    <x v="0"/>
    <s v="CSF"/>
    <n v="34546758"/>
    <n v="0"/>
    <n v="34546758"/>
    <n v="0"/>
    <s v="ADQUISICION DE BIENES Y SERVICIOS DE INFORMACION,  ACTUALIZACION Y GESTION CATASTRAL NACIONAL"/>
    <s v="2121"/>
    <s v="5421"/>
    <s v="10921"/>
    <s v="22721, 22821, 26121, 30221"/>
    <s v="131676621, 131678321, 160118821, 210879621"/>
    <s v="-0"/>
    <x v="0"/>
    <x v="1"/>
  </r>
  <r>
    <s v="2621"/>
    <s v="2021-06-01 00:00:00"/>
    <s v="2021-06-01 11:19:00"/>
    <s v="Gasto"/>
    <s v="Con Compromiso"/>
    <s v="0200"/>
    <x v="2"/>
    <x v="19"/>
    <s v="ADQUISICIÓN DE BIENES Y SERVICIOS - SEDES MANTENIDAS - FORTALECIMIENTO DE LA INFRAESTRUCTURA FÍSICA DEL IGAC A NIVEL  NACIONAL"/>
    <s v="Nación"/>
    <x v="0"/>
    <s v="CSF"/>
    <n v="2000000"/>
    <n v="0"/>
    <n v="2000000"/>
    <n v="992000"/>
    <s v="CONTRATACION MANTENIMIENTO Y RECARGA DE EXTINTORES TERRITORIAL BOLIVAR"/>
    <s v="2621"/>
    <s v="9421"/>
    <s v="-0"/>
    <s v="-0"/>
    <s v="-0"/>
    <s v="-0"/>
    <x v="0"/>
    <x v="0"/>
  </r>
  <r>
    <s v="3221"/>
    <s v="2021-07-02 00:00:00"/>
    <s v="2021-07-02 14:57:00"/>
    <s v="Gasto"/>
    <s v="Con Compromiso"/>
    <s v="0500"/>
    <x v="2"/>
    <x v="1"/>
    <s v="ADQUISICIÓN DE BIENES Y SERVICIOS - SERVICIO DE INFORMACIÓN CATASTRAL - ACTUALIZACIÓN  Y GESTIÓN CATASTRAL  NACIONAL"/>
    <s v="Propios"/>
    <x v="1"/>
    <s v="CSF"/>
    <n v="1618453"/>
    <n v="0"/>
    <n v="1618453"/>
    <n v="198453"/>
    <s v="CONTRATACION MANTENIMIENTO CORRECTIVO DEL VEHICULO ASIGNADO A LA DIRECCION TERRITORIAL BOLIVAR"/>
    <s v="3221"/>
    <s v="10521"/>
    <s v="-0"/>
    <s v="-0"/>
    <s v="-0"/>
    <s v="-0"/>
    <x v="0"/>
    <x v="1"/>
  </r>
  <r>
    <s v="3321"/>
    <s v="2021-07-02 00:00:00"/>
    <s v="2021-07-02 20:06:00"/>
    <s v="Gasto"/>
    <s v="Con Compromiso"/>
    <s v="0500"/>
    <x v="2"/>
    <x v="1"/>
    <s v="ADQUISICIÓN DE BIENES Y SERVICIOS - SERVICIO DE INFORMACIÓN CATASTRAL - ACTUALIZACIÓN  Y GESTIÓN CATASTRAL  NACIONAL"/>
    <s v="Nación"/>
    <x v="0"/>
    <s v="CSF"/>
    <n v="8745452"/>
    <n v="0"/>
    <n v="8745452"/>
    <n v="5342966"/>
    <s v="CONTRATACION ADQUISICION DE BIENES Y SERVICIOS - SERVICIO DE INFORMACION CATASTRAL - ACTUALIZACION   Y GESTION CATASTRAL NACIONAL"/>
    <s v="3321"/>
    <s v="8421"/>
    <s v="16221"/>
    <s v="29421, 32221"/>
    <s v="209583321, 226457921"/>
    <s v="-0"/>
    <x v="0"/>
    <x v="1"/>
  </r>
  <r>
    <s v="3721"/>
    <s v="2021-08-03 00:00:00"/>
    <s v="2021-08-03 20:28:00"/>
    <s v="Gasto"/>
    <s v="Con Compromiso"/>
    <s v="0500"/>
    <x v="2"/>
    <x v="1"/>
    <s v="ADQUISICIÓN DE BIENES Y SERVICIOS - SERVICIO DE INFORMACIÓN CATASTRAL - ACTUALIZACIÓN  Y GESTIÓN CATASTRAL  NACIONAL"/>
    <s v="Propios"/>
    <x v="1"/>
    <s v="CSF"/>
    <n v="18025000"/>
    <n v="0"/>
    <n v="18025000"/>
    <n v="2763834"/>
    <s v="CONTRATACIÓN SERVICIOS DE COORDINADOR DE RECONOCIMIENTO"/>
    <s v="3721"/>
    <s v="10121"/>
    <s v="-0"/>
    <s v="-0"/>
    <s v="-0"/>
    <s v="-0"/>
    <x v="0"/>
    <x v="1"/>
  </r>
  <r>
    <s v="3821"/>
    <s v="2021-08-03 00:00:00"/>
    <s v="2021-08-03 20:34:00"/>
    <s v="Gasto"/>
    <s v="Con Compromiso"/>
    <s v="0500"/>
    <x v="2"/>
    <x v="1"/>
    <s v="ADQUISICIÓN DE BIENES Y SERVICIOS - SERVICIO DE INFORMACIÓN CATASTRAL - ACTUALIZACIÓN  Y GESTIÓN CATASTRAL  NACIONAL"/>
    <s v="Propios"/>
    <x v="1"/>
    <s v="CSF"/>
    <n v="78118300"/>
    <n v="0"/>
    <n v="78118300"/>
    <n v="12498930"/>
    <s v="CONTRATACION SERVICIOS COMO RECONOCEDORES"/>
    <s v="3821"/>
    <s v="10621, 10721, 10821, 10921, 11021"/>
    <s v="-0"/>
    <s v="-0"/>
    <s v="-0"/>
    <s v="-0"/>
    <x v="0"/>
    <x v="1"/>
  </r>
  <r>
    <s v="3921"/>
    <s v="2021-08-03 00:00:00"/>
    <s v="2021-08-03 20:38:00"/>
    <s v="Gasto"/>
    <s v="Con Compromiso"/>
    <s v="0500"/>
    <x v="2"/>
    <x v="1"/>
    <s v="ADQUISICIÓN DE BIENES Y SERVICIOS - SERVICIO DE INFORMACIÓN CATASTRAL - ACTUALIZACIÓN  Y GESTIÓN CATASTRAL  NACIONAL"/>
    <s v="Propios"/>
    <x v="1"/>
    <s v="CSF"/>
    <n v="70812500"/>
    <n v="0"/>
    <n v="70812500"/>
    <n v="11802085"/>
    <s v="CONTRATACION SERVICIOS COMO RECONOCEDOR PREDIAL JUNIOR"/>
    <s v="3921"/>
    <s v="11221, 11321, 11421, 11521, 11621"/>
    <s v="-0"/>
    <s v="-0"/>
    <s v="-0"/>
    <s v="-0"/>
    <x v="0"/>
    <x v="1"/>
  </r>
  <r>
    <s v="4021"/>
    <s v="2021-08-03 00:00:00"/>
    <s v="2021-08-03 20:44:00"/>
    <s v="Gasto"/>
    <s v="Con Compromiso"/>
    <s v="0500"/>
    <x v="2"/>
    <x v="1"/>
    <s v="ADQUISICIÓN DE BIENES Y SERVICIOS - SERVICIO DE INFORMACIÓN CATASTRAL - ACTUALIZACIÓN  Y GESTIÓN CATASTRAL  NACIONAL"/>
    <s v="Propios"/>
    <x v="1"/>
    <s v="CSF"/>
    <n v="26714830"/>
    <n v="0"/>
    <n v="26714830"/>
    <n v="4096274"/>
    <s v="CONTRATACION SERVICIOS DE TECNICO 2 APOYO A LA GESTION"/>
    <s v="4021"/>
    <s v="10321, 10421"/>
    <s v="-0"/>
    <s v="-0"/>
    <s v="-0"/>
    <s v="-0"/>
    <x v="0"/>
    <x v="1"/>
  </r>
  <r>
    <s v="4121"/>
    <s v="2021-08-03 00:00:00"/>
    <s v="2021-08-03 20:47:00"/>
    <s v="Gasto"/>
    <s v="Con Compromiso"/>
    <s v="0500"/>
    <x v="2"/>
    <x v="1"/>
    <s v="ADQUISICIÓN DE BIENES Y SERVICIOS - SERVICIO DE INFORMACIÓN CATASTRAL - ACTUALIZACIÓN  Y GESTIÓN CATASTRAL  NACIONAL"/>
    <s v="Propios"/>
    <x v="1"/>
    <s v="CSF"/>
    <n v="20982150"/>
    <n v="0"/>
    <n v="20982150"/>
    <n v="3077382"/>
    <s v="CONTRATACION SERVICIOS DE TECNICO 1 APOYO A LA GESTION"/>
    <s v="4121"/>
    <s v="9921, 10021"/>
    <s v="-0"/>
    <s v="-0"/>
    <s v="-0"/>
    <s v="-0"/>
    <x v="0"/>
    <x v="1"/>
  </r>
  <r>
    <s v="4221"/>
    <s v="2021-08-03 00:00:00"/>
    <s v="2021-08-03 20:51:00"/>
    <s v="Gasto"/>
    <s v="Con Compromiso"/>
    <s v="0500"/>
    <x v="2"/>
    <x v="1"/>
    <s v="ADQUISICIÓN DE BIENES Y SERVICIOS - SERVICIO DE INFORMACIÓN CATASTRAL - ACTUALIZACIÓN  Y GESTIÓN CATASTRAL  NACIONAL"/>
    <s v="Propios"/>
    <x v="1"/>
    <s v="CSF"/>
    <n v="34024860"/>
    <n v="0"/>
    <n v="34024860"/>
    <n v="4309816"/>
    <s v="CONTRATACION SERVICIOS DE AUXILIAR DE APOYO A LA GESTION"/>
    <s v="4221"/>
    <s v="9521, 9621, 9721, 9821"/>
    <s v="-0"/>
    <s v="-0"/>
    <s v="-0"/>
    <s v="-0"/>
    <x v="0"/>
    <x v="1"/>
  </r>
  <r>
    <s v="4321"/>
    <s v="2021-08-03 00:00:00"/>
    <s v="2021-08-03 20:55:00"/>
    <s v="Gasto"/>
    <s v="Generado"/>
    <s v="0500"/>
    <x v="2"/>
    <x v="1"/>
    <s v="ADQUISICIÓN DE BIENES Y SERVICIOS - SERVICIO DE INFORMACIÓN CATASTRAL - ACTUALIZACIÓN  Y GESTIÓN CATASTRAL  NACIONAL"/>
    <s v="Propios"/>
    <x v="1"/>
    <s v="CSF"/>
    <n v="21600000"/>
    <n v="0"/>
    <n v="21600000"/>
    <n v="21600000"/>
    <s v="CONTRATACION SERVICIOS DE ALQUILER DE COMPUTADORES"/>
    <s v="4321"/>
    <s v="-0"/>
    <s v="-0"/>
    <s v="-0"/>
    <s v="-0"/>
    <s v="-0"/>
    <x v="0"/>
    <x v="1"/>
  </r>
  <r>
    <s v="4421"/>
    <s v="2021-08-03 00:00:00"/>
    <s v="2021-08-03 20:58:00"/>
    <s v="Gasto"/>
    <s v="Generado"/>
    <s v="0500"/>
    <x v="2"/>
    <x v="1"/>
    <s v="ADQUISICIÓN DE BIENES Y SERVICIOS - SERVICIO DE INFORMACIÓN CATASTRAL - ACTUALIZACIÓN  Y GESTIÓN CATASTRAL  NACIONAL"/>
    <s v="Propios"/>
    <x v="1"/>
    <s v="CSF"/>
    <n v="1000000"/>
    <n v="0"/>
    <n v="1000000"/>
    <n v="1000000"/>
    <s v="CONTRATACION SERVICIOS PARA MANTENIMIENTO CORRECTIVO DE PLOTTER"/>
    <s v="4421"/>
    <s v="-0"/>
    <s v="-0"/>
    <s v="-0"/>
    <s v="-0"/>
    <s v="-0"/>
    <x v="0"/>
    <x v="1"/>
  </r>
  <r>
    <s v="4521"/>
    <s v="2021-08-03 00:00:00"/>
    <s v="2021-08-03 21:02:00"/>
    <s v="Gasto"/>
    <s v="Generado"/>
    <s v="0500"/>
    <x v="2"/>
    <x v="1"/>
    <s v="ADQUISICIÓN DE BIENES Y SERVICIOS - SERVICIO DE INFORMACIÓN CATASTRAL - ACTUALIZACIÓN  Y GESTIÓN CATASTRAL  NACIONAL"/>
    <s v="Propios"/>
    <x v="1"/>
    <s v="CSF"/>
    <n v="9000000"/>
    <n v="0"/>
    <n v="9000000"/>
    <n v="9000000"/>
    <s v="CONTRATACION ADQUISICION DE IMPRESORAS"/>
    <s v="4521"/>
    <s v="-0"/>
    <s v="-0"/>
    <s v="-0"/>
    <s v="-0"/>
    <s v="-0"/>
    <x v="0"/>
    <x v="1"/>
  </r>
  <r>
    <s v="4621"/>
    <s v="2021-08-18 00:00:00"/>
    <s v="2021-08-18 19:10:00"/>
    <s v="Gasto"/>
    <s v="Generado"/>
    <s v="0200"/>
    <x v="2"/>
    <x v="19"/>
    <s v="ADQUISICIÓN DE BIENES Y SERVICIOS - SEDES MANTENIDAS - FORTALECIMIENTO DE LA INFRAESTRUCTURA FÍSICA DEL IGAC A NIVEL  NACIONAL"/>
    <s v="Nación"/>
    <x v="0"/>
    <s v="CSF"/>
    <n v="18215491"/>
    <n v="0"/>
    <n v="18215491"/>
    <n v="18215491"/>
    <s v="CONTRATACION SERVICIOS DE MANTENIMIENTO DE AIRES ACONDICIONADO"/>
    <s v="4721"/>
    <s v="-0"/>
    <s v="-0"/>
    <s v="-0"/>
    <s v="-0"/>
    <s v="-0"/>
    <x v="0"/>
    <x v="0"/>
  </r>
  <r>
    <s v="4921"/>
    <s v="2021-08-31 00:00:00"/>
    <s v="2021-08-31 15:52:00"/>
    <s v="Gasto"/>
    <s v="Generado"/>
    <s v="0200"/>
    <x v="2"/>
    <x v="19"/>
    <s v="ADQUISICIÓN DE BIENES Y SERVICIOS - SEDES MANTENIDAS - FORTALECIMIENTO DE LA INFRAESTRUCTURA FÍSICA DEL IGAC A NIVEL  NACIONAL"/>
    <s v="Nación"/>
    <x v="0"/>
    <s v="CSF"/>
    <n v="550000"/>
    <n v="0"/>
    <n v="550000"/>
    <n v="550000"/>
    <s v="CONTRATACION SERVICIO DE FUMIGACION EN LA SEDE TERRITORIAL BOLIVAR"/>
    <s v="5021"/>
    <s v="-0"/>
    <s v="-0"/>
    <s v="-0"/>
    <s v="-0"/>
    <s v="-0"/>
    <x v="0"/>
    <x v="0"/>
  </r>
  <r>
    <s v="5021"/>
    <s v="2021-08-31 00:00:00"/>
    <s v="2021-08-31 15:54:00"/>
    <s v="Gasto"/>
    <s v="Generado"/>
    <s v="0500"/>
    <x v="2"/>
    <x v="1"/>
    <s v="ADQUISICIÓN DE BIENES Y SERVICIOS - SERVICIO DE INFORMACIÓN CATASTRAL - ACTUALIZACIÓN  Y GESTIÓN CATASTRAL  NACIONAL"/>
    <s v="Propios"/>
    <x v="1"/>
    <s v="CSF"/>
    <n v="28003890"/>
    <n v="0"/>
    <n v="28003890"/>
    <n v="28003890"/>
    <s v="ANTICIPO DE VIATICOS Y GASTOS PARA CUMPLIR COMISION"/>
    <s v="5121"/>
    <s v="-0"/>
    <s v="-0"/>
    <s v="-0"/>
    <s v="-0"/>
    <s v="-0"/>
    <x v="0"/>
    <x v="1"/>
  </r>
  <r>
    <s v="321"/>
    <s v="2021-01-12 00:00:00"/>
    <s v="2021-01-12 09:12:00"/>
    <s v="Gasto"/>
    <s v="Con Compromiso"/>
    <s v="0200"/>
    <x v="3"/>
    <x v="18"/>
    <s v="ADQUISICIÓN DE BIENES Y SERVICIOS - SEDES ADECUADAS - FORTALECIMIENTO DE LA INFRAESTRUCTURA FÍSICA DEL IGAC A NIVEL  NACIONAL"/>
    <s v="Nación"/>
    <x v="0"/>
    <s v="CSF"/>
    <n v="20000000"/>
    <n v="-4500000"/>
    <n v="15500000"/>
    <n v="0"/>
    <s v="TRASLADO DE BIENES DE LAS UNIDADES OPERATIVAS A SEDE TUNJA .  T.BOYACÁ"/>
    <s v="321"/>
    <s v="821"/>
    <s v="4521"/>
    <s v="25721"/>
    <s v="91502021"/>
    <s v="-0"/>
    <x v="0"/>
    <x v="0"/>
  </r>
  <r>
    <s v="721"/>
    <s v="2021-02-01 00:00:00"/>
    <s v="2021-02-01 13:23:00"/>
    <s v="Gasto"/>
    <s v="Con Compromiso"/>
    <s v="0500"/>
    <x v="3"/>
    <x v="1"/>
    <s v="ADQUISICIÓN DE BIENES Y SERVICIOS - SERVICIO DE INFORMACIÓN CATASTRAL - ACTUALIZACIÓN  Y GESTIÓN CATASTRAL  NACIONAL"/>
    <s v="Nación"/>
    <x v="0"/>
    <s v="CSF"/>
    <n v="278765160"/>
    <n v="0"/>
    <n v="278765160"/>
    <n v="0"/>
    <s v="PROCESO CONTRATACIÓN 2021 PRESTACION SERVICIOS  CONSERVACIÓN. T. BOYACÁ"/>
    <s v="721"/>
    <s v="2121, 2221, 2321, 2421, 2521, 2621, 2721, 2821, 2921, 3021, 3121, 9521, 9621"/>
    <s v="3121, 3221, 3321, 3421, 3521, 3621, 4021, 4121, 4321, 4421, 4821, 16421"/>
    <s v="21721, 21821, 21921, 22021, 22121, 22221, 22521, 22621, 22821, 22921, 23221, 25921, 26021, 26421, 26521, 26621, 26721, 26821, 27021, 27121, 27221, 27321, 29521, 29621, 29721, 29821, 29921, 30021, 30321, 30421, 30521, 30621, 30821, 33521, 33621, 33721, 33821, 33921, 34021, 34121, 34221, 34621, 34721, 34821, 34921, 37121, 37221, 37421, 37521, 37621, 37721, 37821, 38021, 38121, 38221, 40521, 40621, 40921"/>
    <s v="72992521, 72993421, 73006221, 73009521, 74079721, 74284721, 76576321, 76577421, 76662321, 76663321, 80295221, 100528121, 100529721, 102064121, 103569221, 103571821, 103573321, 104782521, 108794821, 108797021, 111115921, 111117121, 133274821, 133282721, 133283721, 133285221, 133286221, 133287021, 135954821, 136108121, 136108521, 137098621, 138607421, 157799221, 158972221, 158974921, 159143621, 159144621, 159145921, 159335421, 168280121, 168281321, 168283621, 168285021, 171102121, 189150421, 189151621, 189347721, 189445221, 189446421, 189447221, 190879121, 192880221, 192885721, 193231221, 226593221, 226593721, 227236321"/>
    <s v="-0"/>
    <x v="0"/>
    <x v="1"/>
  </r>
  <r>
    <s v="821"/>
    <s v="2021-02-01 00:00:00"/>
    <s v="2021-02-01 13:29:00"/>
    <s v="Gasto"/>
    <s v="Con Compromiso"/>
    <s v="0500"/>
    <x v="3"/>
    <x v="1"/>
    <s v="ADQUISICIÓN DE BIENES Y SERVICIOS - SERVICIO DE INFORMACIÓN CATASTRAL - ACTUALIZACIÓN  Y GESTIÓN CATASTRAL  NACIONAL"/>
    <s v="Nación"/>
    <x v="0"/>
    <s v="CSF"/>
    <n v="35082226"/>
    <n v="1665719"/>
    <n v="36747945"/>
    <n v="24288268"/>
    <s v="VIATICOS Y GASTOS DE COMISIÓN ACTUALIZACION T. BOYACÁ 2021"/>
    <s v="821"/>
    <s v="1321, 1421, 3221, 5021, 5221, 5321, 5821, 5921, 6021, 6121, 6421, 6521, 6621, 8121, 8221, 8321, 8921, 9321, 9421, 9921, 10021, 10121, 10721, 11021"/>
    <s v="721, 821, 1521, 4221, 4921, 5021, 5821, 5921, 6021, 6121, 6921, 7021, 7121, 10721, 10921, 11021, 11421, 13221, 13321, 14021, 14121, 14221, 16221, 17021"/>
    <s v="7621, 7721, 14721, 22721, 23321, 23421, 23821, 23921, 24021, 24121, 26121, 26221, 26321, 30921, 31121, 31221, 32921, 34321, 34421, 35121, 35221, 35321, 37921, 38621"/>
    <s v="25137121, 25138021, 41760521, 76630821, 80294621, 80295121, 89998721, 90004721, 90010421, 90016621, 100621121, 100626821, 100628421, 142245021, 144511921, 144512721, 147610321, 168276421, 168278521, 174848821, 174850221, 174854121, 192406321, 207296621"/>
    <s v="-0"/>
    <x v="0"/>
    <x v="1"/>
  </r>
  <r>
    <s v="921"/>
    <s v="2021-02-01 00:00:00"/>
    <s v="2021-02-01 13:37:00"/>
    <s v="Gasto"/>
    <s v="Con Compromiso"/>
    <s v="0510"/>
    <x v="3"/>
    <x v="16"/>
    <s v="ADQUISICIÓN DE BIENES Y SERVICIOS - SERVICIO DE AVALÚOS - ACTUALIZACIÓN  Y GESTIÓN CATASTRAL  NACIONAL"/>
    <s v="Propios"/>
    <x v="1"/>
    <s v="CSF"/>
    <n v="20000000"/>
    <n v="0"/>
    <n v="20000000"/>
    <n v="0"/>
    <s v="CONTRATACION PROCESO AVALUOS 2021 T. BOYACÁ"/>
    <s v="921"/>
    <s v="4221, 4321"/>
    <s v="-0"/>
    <s v="-0"/>
    <s v="-0"/>
    <s v="-0"/>
    <x v="0"/>
    <x v="6"/>
  </r>
  <r>
    <s v="1021"/>
    <s v="2021-02-01 00:00:00"/>
    <s v="2021-02-01 13:42:00"/>
    <s v="Gasto"/>
    <s v="Generado"/>
    <s v="0510"/>
    <x v="3"/>
    <x v="16"/>
    <s v="ADQUISICIÓN DE BIENES Y SERVICIOS - SERVICIO DE AVALÚOS - ACTUALIZACIÓN  Y GESTIÓN CATASTRAL  NACIONAL"/>
    <s v="Propios"/>
    <x v="1"/>
    <s v="CSF"/>
    <n v="3500000"/>
    <n v="0"/>
    <n v="3500000"/>
    <n v="3500000"/>
    <s v="VIATICOS Y GASTOS DE COMISIÓN PROCESO AVALUOS 2021 T. BOYACÁ"/>
    <s v="1021"/>
    <s v="-0"/>
    <s v="-0"/>
    <s v="-0"/>
    <s v="-0"/>
    <s v="-0"/>
    <x v="0"/>
    <x v="6"/>
  </r>
  <r>
    <s v="1521"/>
    <s v="2021-03-12 00:00:00"/>
    <s v="2021-03-12 08:33:00"/>
    <s v="Gasto"/>
    <s v="Generado"/>
    <s v="0300"/>
    <x v="3"/>
    <x v="19"/>
    <s v="ADQUISICIÓN DE BIENES Y SERVICIOS - SEDES MANTENIDAS - FORTALECIMIENTO DE LA INFRAESTRUCTURA FÍSICA DEL IGAC A NIVEL  NACIONAL"/>
    <s v="Propios"/>
    <x v="1"/>
    <s v="CSF"/>
    <n v="1866167"/>
    <n v="-1866167"/>
    <n v="0"/>
    <n v="0"/>
    <s v="VIATICOS Y GASTOS DE COMISIÓN AL MUNICIPIO DE GARZON (HUILA) DEL FUNCIONARIO OSWALDO ALFONSO FUQUE (CONDUCTOR) EN COMISIÓN OFICIAL"/>
    <s v="1621"/>
    <s v="3421"/>
    <s v="-0"/>
    <s v="-0"/>
    <s v="-0"/>
    <s v="-0"/>
    <x v="0"/>
    <x v="3"/>
  </r>
  <r>
    <s v="1521"/>
    <s v="2021-03-12 00:00:00"/>
    <s v="2021-03-12 08:33:00"/>
    <s v="Gasto"/>
    <s v="Generado"/>
    <s v="0300"/>
    <x v="3"/>
    <x v="4"/>
    <s v="ADQUISICIÓN DE BIENES Y SERVICIOS - SERVICIOS DE INFORMACIÓN GEODÉSICA ACTUALIZADO - LEVANTAMIENTO , GENERACIÓN Y ACTUALIZACIÓN DE LA RED GEODÉSICA Y LA CARTOGRAFÍA BÁSICA A NIVEL   NACIONAL"/>
    <s v="Propios"/>
    <x v="1"/>
    <s v="CSF"/>
    <n v="0"/>
    <n v="1866167"/>
    <n v="1866167"/>
    <n v="1866167"/>
    <s v="VIATICOS Y GASTOS DE COMISIÓN AL MUNICIPIO DE GARZON (HUILA) DEL FUNCIONARIO OSWALDO ALFONSO FUQUE (CONDUCTOR) EN COMISIÓN OFICIAL"/>
    <s v="1621"/>
    <s v="3421"/>
    <s v="-0"/>
    <s v="-0"/>
    <s v="-0"/>
    <s v="-0"/>
    <x v="0"/>
    <x v="3"/>
  </r>
  <r>
    <s v="1921"/>
    <s v="2021-04-19 00:00:00"/>
    <s v="2021-04-19 10:24:00"/>
    <s v="Gasto"/>
    <s v="Con Compromiso"/>
    <s v="0500"/>
    <x v="3"/>
    <x v="1"/>
    <s v="ADQUISICIÓN DE BIENES Y SERVICIOS - SERVICIO DE INFORMACIÓN CATASTRAL - ACTUALIZACIÓN  Y GESTIÓN CATASTRAL  NACIONAL"/>
    <s v="Propios"/>
    <x v="1"/>
    <s v="CSF"/>
    <n v="11896600"/>
    <n v="-1587600"/>
    <n v="10309000"/>
    <n v="0"/>
    <s v="MANTENIMIENTO DE VEHICULOS 2021 TERRITORIAL BOYACÁ"/>
    <s v="2221"/>
    <s v="6721"/>
    <s v="-0"/>
    <s v="-0"/>
    <s v="-0"/>
    <s v="-0"/>
    <x v="0"/>
    <x v="1"/>
  </r>
  <r>
    <s v="2521"/>
    <s v="2021-06-21 00:00:00"/>
    <s v="2021-06-21 13:40:00"/>
    <s v="Gasto"/>
    <s v="Generado"/>
    <s v="0200"/>
    <x v="3"/>
    <x v="19"/>
    <s v="ADQUISICIÓN DE BIENES Y SERVICIOS - SEDES MANTENIDAS - FORTALECIMIENTO DE LA INFRAESTRUCTURA FÍSICA DEL IGAC A NIVEL  NACIONAL"/>
    <s v="Nación"/>
    <x v="0"/>
    <s v="CSF"/>
    <n v="8000000"/>
    <n v="0"/>
    <n v="8000000"/>
    <n v="8000000"/>
    <s v="ADQUISICION BIENES INSUMOS Y SERVICIOS PARA TERRITORIAL BOYACA (INSUMOS BODEGA TUNJA)"/>
    <s v="2821"/>
    <s v="-0"/>
    <s v="-0"/>
    <s v="-0"/>
    <s v="-0"/>
    <s v="-0"/>
    <x v="0"/>
    <x v="0"/>
  </r>
  <r>
    <s v="421"/>
    <s v="2021-01-21 00:00:00"/>
    <s v="2021-01-21 18:31:00"/>
    <s v="Gasto"/>
    <s v="Con Compromiso"/>
    <s v="0500"/>
    <x v="4"/>
    <x v="1"/>
    <s v="ADQUISICIÓN DE BIENES Y SERVICIOS - SERVICIO DE INFORMACIÓN CATASTRAL - ACTUALIZACIÓN  Y GESTIÓN CATASTRAL  NACIONAL"/>
    <s v="Nación"/>
    <x v="0"/>
    <s v="CSF"/>
    <n v="17415957"/>
    <n v="0"/>
    <n v="17415957"/>
    <n v="12406567"/>
    <s v="VIATICOS Y GASTOS DE COMISION PROCESO DE CONSERVACION CATASTRAL DT CALDAS VIGENCIA 2021."/>
    <s v="521"/>
    <s v="1021, 2721, 2821, 3321, 3421, 7021, 7121, 7621, 8221, 8621, 8721"/>
    <s v="721, 1321, 1421, 1621, 1721, 11121, 11221, 13521, 14821, 16721, 16921"/>
    <s v="4421, 4921, 5021, 9321, 9421, 25221, 25321, 28921, 29221, 29621, 32821, 33021"/>
    <s v="10210021, 25862521, 27017421, 31368221, 31369521, 139814521, 143855921, 163998721, 168273521, 174879221, 188880121, 192654621"/>
    <s v="121, 221, 521"/>
    <x v="0"/>
    <x v="1"/>
  </r>
  <r>
    <s v="721"/>
    <s v="2021-02-03 00:00:00"/>
    <s v="2021-02-03 19:50:00"/>
    <s v="Gasto"/>
    <s v="Con Compromiso"/>
    <s v="0500"/>
    <x v="4"/>
    <x v="1"/>
    <s v="ADQUISICIÓN DE BIENES Y SERVICIOS - SERVICIO DE INFORMACIÓN CATASTRAL - ACTUALIZACIÓN  Y GESTIÓN CATASTRAL  NACIONAL"/>
    <s v="Nación"/>
    <x v="0"/>
    <s v="CSF"/>
    <n v="65619372"/>
    <n v="0"/>
    <n v="65619372"/>
    <n v="0"/>
    <s v="Prestación de servicios personales para realizar actividades de reconocimientos predial urbano y rural para la atención de trámites en los procesos catastrales de la Dirección Territorial Caldas."/>
    <s v="821"/>
    <s v="2221, 2321"/>
    <s v="2521, 2621"/>
    <s v="10221, 10321, 16821, 16921, 17321, 18721, 19021, 19121, 22421, 24521, 28221, 28321, 32621, 32721, 35621, 35721, 37021"/>
    <s v="36559821, 36580421, 66095521, 66160221, 87710421, 88752721, 118680921, 122343921, 150169821, 150780921, 182425721, 183943521, 217123221, 217241421, 220522421"/>
    <s v="-0"/>
    <x v="0"/>
    <x v="1"/>
  </r>
  <r>
    <s v="821"/>
    <s v="2021-02-03 00:00:00"/>
    <s v="2021-02-03 19:57:00"/>
    <s v="Gasto"/>
    <s v="Con Compromiso"/>
    <s v="0500"/>
    <x v="4"/>
    <x v="1"/>
    <s v="ADQUISICIÓN DE BIENES Y SERVICIOS - SERVICIO DE INFORMACIÓN CATASTRAL - ACTUALIZACIÓN  Y GESTIÓN CATASTRAL  NACIONAL"/>
    <s v="Nación"/>
    <x v="0"/>
    <s v="CSF"/>
    <n v="74993568"/>
    <n v="0"/>
    <n v="74993568"/>
    <n v="0"/>
    <s v="Prestación de servicios personales para realizar actividades de reconocimientos predial urbano y rural para la atención de trámites en los procesos catastrales de la Dirección Territorial Caldas."/>
    <s v="921"/>
    <s v="2421, 2521, 3521"/>
    <s v="2721, 2821, 5921"/>
    <s v="10421, 10521, 17021, 17121, 17221, 18621, 18821, 19521, 22321, 24321, 24421, 26421, 28121, 28421, 32421, 32521, 33121, 35921, 36421, 36521"/>
    <s v="36586721, 36595821, 66133621, 66145421, 66149321, 87704421, 87705321, 88755821, 118680121, 122329921, 122338621, 146292821, 150142621, 152782521, 180275121, 182385521, 195055421, 217313521, 217526921, 217559921"/>
    <s v="-0"/>
    <x v="0"/>
    <x v="1"/>
  </r>
  <r>
    <s v="921"/>
    <s v="2021-02-03 00:00:00"/>
    <s v="2021-02-03 20:06:00"/>
    <s v="Gasto"/>
    <s v="Con Compromiso"/>
    <s v="0500"/>
    <x v="4"/>
    <x v="1"/>
    <s v="ADQUISICIÓN DE BIENES Y SERVICIOS - SERVICIO DE INFORMACIÓN CATASTRAL - ACTUALIZACIÓN  Y GESTIÓN CATASTRAL  NACIONAL"/>
    <s v="Nación"/>
    <x v="0"/>
    <s v="CSF"/>
    <n v="37852500"/>
    <n v="0"/>
    <n v="37852500"/>
    <n v="0"/>
    <s v="Prestación de servicios personales para realizar las actividades de control y verificación a los trámites del proceso de conservación catastral en la Dirección Territorial Caldas."/>
    <s v="1021"/>
    <s v="2121"/>
    <s v="2421"/>
    <s v="10121, 16521, 18921, 22721, 26321, 30721, 35521"/>
    <s v="36554121, 63017621, 87706121, 118715521, 146154821, 176156421, 217202521"/>
    <s v="-0"/>
    <x v="0"/>
    <x v="1"/>
  </r>
  <r>
    <s v="1021"/>
    <s v="2021-02-03 00:00:00"/>
    <s v="2021-02-03 20:11:00"/>
    <s v="Gasto"/>
    <s v="Con Compromiso"/>
    <s v="0500"/>
    <x v="4"/>
    <x v="1"/>
    <s v="ADQUISICIÓN DE BIENES Y SERVICIOS - SERVICIO DE INFORMACIÓN CATASTRAL - ACTUALIZACIÓN  Y GESTIÓN CATASTRAL  NACIONAL"/>
    <s v="Nación"/>
    <x v="0"/>
    <s v="CSF"/>
    <n v="91867122"/>
    <n v="0"/>
    <n v="91867122"/>
    <n v="0"/>
    <s v="Prestación de servicios personales para realizar actividades de  apoyo  en los procesos catastrales en la Dirección Territorial Caldas."/>
    <s v="1121"/>
    <s v="1321, 1421, 1521, 1621, 1721, 1821"/>
    <s v="1821, 1921, 2021, 2121, 2221, 2321"/>
    <s v="9521, 9621, 9721, 9821, 9921, 10021, 10721, 10821, 15921, 16021, 16121, 16221, 16321, 16421, 17921, 18021, 18121, 18221, 18321, 18421, 21721, 21821, 21921, 22021, 22121, 22221, 25421, 25521, 25621, 25721, 25821, 26021, 28521, 28621, 29921, 30021, 30121, 30221, 30321, 30421, 33321, 33421, 35121, 35221, 35321, 35421, 36121, 36221, 36321"/>
    <s v="36292621, 36317321, 36370621, 36517821, 36616521, 36619721, 62976621, 62981621, 62982421, 62983721, 62985221, 63015121, 87696821, 87698521, 87699121, 87700221, 87700421, 87703621, 118655421, 118655521, 118655721, 118662221, 118674921, 118679821, 143858621, 143859221, 143859621, 143860621, 143862021, 144776321, 154173321, 175449521, 175450821, 175453921, 175456821, 175460721, 175468721, 212292521, 217179421, 217184821, 217442621, 217482021, 217509621"/>
    <s v="-0"/>
    <x v="0"/>
    <x v="1"/>
  </r>
  <r>
    <s v="1121"/>
    <s v="2021-02-03 00:00:00"/>
    <s v="2021-02-03 20:19:00"/>
    <s v="Gasto"/>
    <s v="Con Compromiso"/>
    <s v="0500"/>
    <x v="4"/>
    <x v="1"/>
    <s v="ADQUISICIÓN DE BIENES Y SERVICIOS - SERVICIO DE INFORMACIÓN CATASTRAL - ACTUALIZACIÓN  Y GESTIÓN CATASTRAL  NACIONAL"/>
    <s v="Nación"/>
    <x v="0"/>
    <s v="CSF"/>
    <n v="29741250"/>
    <n v="0"/>
    <n v="29741250"/>
    <n v="0"/>
    <s v="Prestación de servicios personales para adelantar actividades de reconocimiento predial urbano y rural, en atención a los requerimientos administrativos y judiciales del proceso de restitución de tierras en la Dirección Territorial Caldas."/>
    <s v="1221"/>
    <s v="2621"/>
    <s v="2921"/>
    <s v="10621, 16621, 18521, 22621, 26521, 29821, 35821"/>
    <s v="36603621, 63018821, 87704121, 118707921, 146164521, 175290221, 217271921"/>
    <s v="-0"/>
    <x v="0"/>
    <x v="1"/>
  </r>
  <r>
    <s v="2021"/>
    <s v="2021-04-26 00:00:00"/>
    <s v="2021-04-26 14:16:00"/>
    <s v="Gasto"/>
    <s v="Con Compromiso"/>
    <s v="0510"/>
    <x v="4"/>
    <x v="16"/>
    <s v="ADQUISICIÓN DE BIENES Y SERVICIOS - SERVICIO DE AVALÚOS - ACTUALIZACIÓN  Y GESTIÓN CATASTRAL  NACIONAL"/>
    <s v="Propios"/>
    <x v="1"/>
    <s v="CSF"/>
    <n v="20021298"/>
    <n v="0"/>
    <n v="20021298"/>
    <n v="0"/>
    <s v="PRESTACIÓN DE SERVICIOS PROFESIONALES PARA REALIZAR EL CONTROL DE CALIDAD A LOS INFORMES DE AVALÚOS COMERCIALES, ASÍ COMO REALIZAR AVALÚOS A BIENES INMUEBLES URBANOS Y RURALES EN TODO EL PAÍS."/>
    <s v="2121"/>
    <s v="5721"/>
    <s v="9821"/>
    <s v="22521, 25921, 29721, 30521, 36021"/>
    <s v="118689021, 144747121, 175483021, 217419021"/>
    <s v="-0"/>
    <x v="0"/>
    <x v="6"/>
  </r>
  <r>
    <s v="2121"/>
    <s v="2021-04-26 00:00:00"/>
    <s v="2021-04-26 14:51:00"/>
    <s v="Gasto"/>
    <s v="Con Compromiso"/>
    <s v="0510"/>
    <x v="4"/>
    <x v="16"/>
    <s v="ADQUISICIÓN DE BIENES Y SERVICIOS - SERVICIO DE AVALÚOS - ACTUALIZACIÓN  Y GESTIÓN CATASTRAL  NACIONAL"/>
    <s v="Propios"/>
    <x v="1"/>
    <s v="CSF"/>
    <n v="19978702"/>
    <n v="0"/>
    <n v="19978702"/>
    <n v="0"/>
    <s v="PRESTACIÓN DE SERVICIOS PROFESIONALES PARA REALIZAR AVALÚOS COMERCIALES, A NIVEL NACIONAL DE LOS BIENES URBANOS Y RURALES."/>
    <s v="2221"/>
    <s v="5621"/>
    <s v="16121"/>
    <s v="30821, 33221"/>
    <s v="177963921, 200901621"/>
    <s v="-0"/>
    <x v="0"/>
    <x v="6"/>
  </r>
  <r>
    <s v="2821"/>
    <s v="2021-07-08 00:00:00"/>
    <s v="2021-07-08 16:28:00"/>
    <s v="Gasto"/>
    <s v="Generado"/>
    <s v="0500"/>
    <x v="4"/>
    <x v="1"/>
    <s v="ADQUISICIÓN DE BIENES Y SERVICIOS - SERVICIO DE INFORMACIÓN CATASTRAL - ACTUALIZACIÓN  Y GESTIÓN CATASTRAL  NACIONAL"/>
    <s v="Nación"/>
    <x v="0"/>
    <s v="CSF"/>
    <n v="34546758"/>
    <n v="0"/>
    <n v="34546758"/>
    <n v="34546758"/>
    <s v="Prestación de servicios profesionales de topografía para la atención de tramites en los procesos catastrales de la Dirección Territorial Caldas."/>
    <s v="2921"/>
    <s v="-0"/>
    <s v="-0"/>
    <s v="-0"/>
    <s v="-0"/>
    <s v="-0"/>
    <x v="0"/>
    <x v="1"/>
  </r>
  <r>
    <s v="3121"/>
    <s v="2021-08-17 00:00:00"/>
    <s v="2021-08-17 17:26:00"/>
    <s v="Gasto"/>
    <s v="Generado"/>
    <s v="0500"/>
    <x v="4"/>
    <x v="1"/>
    <s v="ADQUISICIÓN DE BIENES Y SERVICIOS - SERVICIO DE INFORMACIÓN CATASTRAL - ACTUALIZACIÓN  Y GESTIÓN CATASTRAL  NACIONAL"/>
    <s v="Propios"/>
    <x v="1"/>
    <s v="CSF"/>
    <n v="9374196"/>
    <n v="0"/>
    <n v="9374196"/>
    <n v="9374196"/>
    <s v="PRESTACION DE SERVICIOS PERSONALES PARA REALIZAR ACTIVIDADES DE RECONOCIMIENTOS PREDIAL URBANO Y  RURAL PARA EL PROCESO DE TITULACION Y CONSERVACIO CATASTRAL QUE SE ADELANTA EN LA TERRITORIAL CALDAS"/>
    <s v="3221"/>
    <s v="-0"/>
    <s v="-0"/>
    <s v="-0"/>
    <s v="-0"/>
    <s v="-0"/>
    <x v="0"/>
    <x v="1"/>
  </r>
  <r>
    <s v="3221"/>
    <s v="2021-08-17 00:00:00"/>
    <s v="2021-08-17 17:38:00"/>
    <s v="Gasto"/>
    <s v="Generado"/>
    <s v="0500"/>
    <x v="4"/>
    <x v="1"/>
    <s v="ADQUISICIÓN DE BIENES Y SERVICIOS - SERVICIO DE INFORMACIÓN CATASTRAL - ACTUALIZACIÓN  Y GESTIÓN CATASTRAL  NACIONAL"/>
    <s v="Propios"/>
    <x v="1"/>
    <s v="CSF"/>
    <n v="8014449"/>
    <n v="0"/>
    <n v="8014449"/>
    <n v="8014449"/>
    <s v="PRESTACION DE SERVICIOS PERSONALES PARA REALIZAR ACTIVIDADES DE DIGITALIZACION DE INFORMACION CARTOGRAFICA CATASTRAL PARA EL PROCESO DE TITULACION Y CONSERVACION CATASTRAL  QUE SE ADELANTA EN LA TERRITORIAL CALDAS"/>
    <s v="3321"/>
    <s v="-0"/>
    <s v="-0"/>
    <s v="-0"/>
    <s v="-0"/>
    <s v="-0"/>
    <x v="0"/>
    <x v="1"/>
  </r>
  <r>
    <s v="3321"/>
    <s v="2021-08-17 00:00:00"/>
    <s v="2021-08-17 17:47:00"/>
    <s v="Gasto"/>
    <s v="Generado"/>
    <s v="0500"/>
    <x v="4"/>
    <x v="1"/>
    <s v="ADQUISICIÓN DE BIENES Y SERVICIOS - SERVICIO DE INFORMACIÓN CATASTRAL - ACTUALIZACIÓN  Y GESTIÓN CATASTRAL  NACIONAL"/>
    <s v="Propios"/>
    <x v="1"/>
    <s v="CSF"/>
    <n v="12589290"/>
    <n v="0"/>
    <n v="12589290"/>
    <n v="12589290"/>
    <s v="PRESTACION DE SERVICIOS PERSONALES PARA LA REALIZACION DE LOS PROCESOS ARCHIVISTICOS EN ARCHIVOS DE GESTION Y EN ARCHIVO CENTRAL DE LA TERRITORIAL CALDAS, DE ACUERDO A LAS DIRECTRICES DE LA ENTIDAD Y DE LAS NORMAS DEL ARCHIVO GENERAL DE LA NACION"/>
    <s v="3421"/>
    <s v="-0"/>
    <s v="-0"/>
    <s v="-0"/>
    <s v="-0"/>
    <s v="-0"/>
    <x v="0"/>
    <x v="1"/>
  </r>
  <r>
    <s v="3421"/>
    <s v="2021-08-19 00:00:00"/>
    <s v="2021-08-19 08:26:00"/>
    <s v="Gasto"/>
    <s v="Con Compromiso"/>
    <s v="0500"/>
    <x v="4"/>
    <x v="1"/>
    <s v="ADQUISICIÓN DE BIENES Y SERVICIOS - SERVICIO DE INFORMACIÓN CATASTRAL - ACTUALIZACIÓN  Y GESTIÓN CATASTRAL  NACIONAL"/>
    <s v="Propios"/>
    <x v="1"/>
    <s v="CSF"/>
    <n v="6804972"/>
    <n v="0"/>
    <n v="6804972"/>
    <n v="0"/>
    <s v="Prestación de servicios personales para realizar actividades de apoyo operativo para el proceso de titulación y conservación catastral que se adelanta en la Territorial Caldas."/>
    <s v="3521"/>
    <s v="10121"/>
    <s v="-0"/>
    <s v="-0"/>
    <s v="-0"/>
    <s v="-0"/>
    <x v="0"/>
    <x v="1"/>
  </r>
  <r>
    <s v="3521"/>
    <s v="2021-08-19 00:00:00"/>
    <s v="2021-08-19 08:37:00"/>
    <s v="Gasto"/>
    <s v="Con Compromiso"/>
    <s v="0500"/>
    <x v="4"/>
    <x v="1"/>
    <s v="ADQUISICIÓN DE BIENES Y SERVICIOS - SERVICIO DE INFORMACIÓN CATASTRAL - ACTUALIZACIÓN  Y GESTIÓN CATASTRAL  NACIONAL"/>
    <s v="Propios"/>
    <x v="1"/>
    <s v="CSF"/>
    <n v="46870980"/>
    <n v="0"/>
    <n v="46870980"/>
    <n v="9374196"/>
    <s v="Prestación de servicios personales para realizar actividades de reconocimientos predial urbano y rural en el área de conservación, para mantener vigente la base catastral en el marco de los contratos que se desarrollan en la Dirección Territorial Cal"/>
    <s v="3621"/>
    <s v="9221, 9321, 9421"/>
    <s v="-0"/>
    <s v="-0"/>
    <s v="-0"/>
    <s v="-0"/>
    <x v="0"/>
    <x v="1"/>
  </r>
  <r>
    <s v="3621"/>
    <s v="2021-08-19 00:00:00"/>
    <s v="2021-08-19 08:44:00"/>
    <s v="Gasto"/>
    <s v="Con Compromiso"/>
    <s v="0500"/>
    <x v="4"/>
    <x v="1"/>
    <s v="ADQUISICIÓN DE BIENES Y SERVICIOS - SERVICIO DE INFORMACIÓN CATASTRAL - ACTUALIZACIÓN  Y GESTIÓN CATASTRAL  NACIONAL"/>
    <s v="Propios"/>
    <x v="1"/>
    <s v="CSF"/>
    <n v="18025000"/>
    <n v="0"/>
    <n v="18025000"/>
    <n v="3004167"/>
    <s v="Prestación de servicios personales para realizar las actividades de control y verificación a los trámites catastrales en el área de conservación, para mantener vigente la base catastral en el marco de los contratos que se desarrollan en la Dirección"/>
    <s v="3721"/>
    <s v="10021"/>
    <s v="-0"/>
    <s v="-0"/>
    <s v="-0"/>
    <s v="-0"/>
    <x v="0"/>
    <x v="1"/>
  </r>
  <r>
    <s v="3721"/>
    <s v="2021-08-19 00:00:00"/>
    <s v="2021-08-19 08:57:00"/>
    <s v="Gasto"/>
    <s v="Generado"/>
    <s v="0500"/>
    <x v="4"/>
    <x v="1"/>
    <s v="ADQUISICIÓN DE BIENES Y SERVICIOS - SERVICIO DE INFORMACIÓN CATASTRAL - ACTUALIZACIÓN  Y GESTIÓN CATASTRAL  NACIONAL"/>
    <s v="Propios"/>
    <x v="1"/>
    <s v="CSF"/>
    <n v="13357415"/>
    <n v="0"/>
    <n v="13357415"/>
    <n v="13357415"/>
    <s v="Prestación de servicios personales para realizar las actividades de digitalización de información cartográfica catastral en el área de conservación, para mantener vigente la base catastral en el marco de los contratos que se desarrollan en la DT Cald"/>
    <s v="3821"/>
    <s v="-0"/>
    <s v="-0"/>
    <s v="-0"/>
    <s v="-0"/>
    <s v="-0"/>
    <x v="0"/>
    <x v="1"/>
  </r>
  <r>
    <s v="3821"/>
    <s v="2021-08-19 00:00:00"/>
    <s v="2021-08-19 09:05:00"/>
    <s v="Gasto"/>
    <s v="Con Compromiso"/>
    <s v="0500"/>
    <x v="4"/>
    <x v="1"/>
    <s v="ADQUISICIÓN DE BIENES Y SERVICIOS - SERVICIO DE INFORMACIÓN CATASTRAL - ACTUALIZACIÓN  Y GESTIÓN CATASTRAL  NACIONAL"/>
    <s v="Propios"/>
    <x v="1"/>
    <s v="CSF"/>
    <n v="17012340"/>
    <n v="0"/>
    <n v="17012340"/>
    <n v="3402396"/>
    <s v="Prestación de servicios personales para realizar actividades de apoyo en el área de conservación, para mantener vigente la base catastral en el marco de los contratos que se desarrollan en la DT Caldas."/>
    <s v="3921"/>
    <s v="9621, 9821"/>
    <s v="-0"/>
    <s v="-0"/>
    <s v="-0"/>
    <s v="-0"/>
    <x v="0"/>
    <x v="1"/>
  </r>
  <r>
    <s v="3921"/>
    <s v="2021-08-19 00:00:00"/>
    <s v="2021-08-19 09:18:00"/>
    <s v="Gasto"/>
    <s v="Con Compromiso"/>
    <s v="0500"/>
    <x v="4"/>
    <x v="1"/>
    <s v="ADQUISICIÓN DE BIENES Y SERVICIOS - SERVICIO DE INFORMACIÓN CATASTRAL - ACTUALIZACIÓN  Y GESTIÓN CATASTRAL  NACIONAL"/>
    <s v="Propios"/>
    <x v="1"/>
    <s v="CSF"/>
    <n v="24882120"/>
    <n v="0"/>
    <n v="24882120"/>
    <n v="4976424"/>
    <s v="Prestación de servicios profesionales para realizar las actividades de control de calidad SIG   en el área de conservación, para mantener vigente la base catastral en el marco de los contratos que se desarrollan en la DT Caldas."/>
    <s v="4021"/>
    <s v="9921"/>
    <s v="-0"/>
    <s v="-0"/>
    <s v="-0"/>
    <s v="-0"/>
    <x v="0"/>
    <x v="1"/>
  </r>
  <r>
    <s v="721"/>
    <s v="2021-02-04 00:00:00"/>
    <s v="2021-02-04 12:16:00"/>
    <s v="Gasto"/>
    <s v="Con Compromiso"/>
    <s v="0500"/>
    <x v="5"/>
    <x v="1"/>
    <s v="ADQUISICIÓN DE BIENES Y SERVICIOS - SERVICIO DE INFORMACIÓN CATASTRAL - ACTUALIZACIÓN  Y GESTIÓN CATASTRAL  NACIONAL"/>
    <s v="Nación"/>
    <x v="0"/>
    <s v="CSF"/>
    <n v="51558078"/>
    <n v="0"/>
    <n v="51558078"/>
    <n v="0"/>
    <s v="CONTRATACION PRESTACION DE SERVICIOS"/>
    <s v="721"/>
    <s v="821, 921, 1021"/>
    <s v="821, 1021, 1121"/>
    <s v="7521, 7721, 7821, 11521, 11621, 11721, 13821, 13921, 14021, 16121, 16221, 16321, 18421, 18521, 18621, 21521, 21721, 21821, 21921"/>
    <s v="45585021, 45586221, 45588621, 72915221, 72917421, 72918521, 100480921, 100521221, 100525121, 130594321, 130596921, 130600921, 158395621, 158398421, 158407921, 192725521, 192727321, 195873921, 195876621"/>
    <s v="-0"/>
    <x v="0"/>
    <x v="1"/>
  </r>
  <r>
    <s v="821"/>
    <s v="2021-02-04 00:00:00"/>
    <s v="2021-02-04 12:17:00"/>
    <s v="Gasto"/>
    <s v="Con Compromiso"/>
    <s v="0500"/>
    <x v="5"/>
    <x v="1"/>
    <s v="ADQUISICIÓN DE BIENES Y SERVICIOS - SERVICIO DE INFORMACIÓN CATASTRAL - ACTUALIZACIÓN  Y GESTIÓN CATASTRAL  NACIONAL"/>
    <s v="Nación"/>
    <x v="0"/>
    <s v="CSF"/>
    <n v="30325000"/>
    <n v="-779825"/>
    <n v="29545175"/>
    <n v="0"/>
    <s v="CONTRATACION PRESTACION DE SERVICIOS"/>
    <s v="821"/>
    <s v="1121, 2621, 6321"/>
    <s v="921, 2021"/>
    <s v="7621, 11821, 12021, 13721, 16421, 18721, 21621, 23621"/>
    <s v="45587521, 74106421, 85499521, 100526321, 130602621, 158410021, 192726221, 225663721"/>
    <s v="-0"/>
    <x v="0"/>
    <x v="1"/>
  </r>
  <r>
    <s v="1921"/>
    <s v="2021-04-19 00:00:00"/>
    <s v="2021-04-19 09:17:00"/>
    <s v="Gasto"/>
    <s v="Con Compromiso"/>
    <s v="0500"/>
    <x v="5"/>
    <x v="1"/>
    <s v="ADQUISICIÓN DE BIENES Y SERVICIOS - SERVICIO DE INFORMACIÓN CATASTRAL - ACTUALIZACIÓN  Y GESTIÓN CATASTRAL  NACIONAL"/>
    <s v="Propios"/>
    <x v="1"/>
    <s v="CSF"/>
    <n v="2956531"/>
    <n v="0"/>
    <n v="2956531"/>
    <n v="0"/>
    <s v="PAGO COMISION CONDUCTOR A POPAYAN"/>
    <s v="1921"/>
    <s v="2421"/>
    <s v="2121"/>
    <s v="12121"/>
    <s v="85498121"/>
    <s v="421, 521, 621"/>
    <x v="0"/>
    <x v="1"/>
  </r>
  <r>
    <s v="2221"/>
    <s v="2021-04-28 00:00:00"/>
    <s v="2021-04-28 13:35:00"/>
    <s v="Gasto"/>
    <s v="Con Compromiso"/>
    <s v="0500"/>
    <x v="5"/>
    <x v="1"/>
    <s v="ADQUISICIÓN DE BIENES Y SERVICIOS - SERVICIO DE INFORMACIÓN CATASTRAL - ACTUALIZACIÓN  Y GESTIÓN CATASTRAL  NACIONAL"/>
    <s v="Propios"/>
    <x v="1"/>
    <s v="CSF"/>
    <n v="5905032"/>
    <n v="0"/>
    <n v="5905032"/>
    <n v="0"/>
    <s v="PAGO ANTICIPO DE COMISION EDWIN SUAREZ A POPAYAN"/>
    <s v="2221"/>
    <s v="2921"/>
    <s v="2321"/>
    <s v="13621"/>
    <s v="95907721"/>
    <s v="221"/>
    <x v="0"/>
    <x v="1"/>
  </r>
  <r>
    <s v="2821"/>
    <s v="2021-05-28 00:00:00"/>
    <s v="2021-05-28 15:10:00"/>
    <s v="Gasto"/>
    <s v="Con Compromiso"/>
    <s v="0500"/>
    <x v="5"/>
    <x v="1"/>
    <s v="ADQUISICIÓN DE BIENES Y SERVICIOS - SERVICIO DE INFORMACIÓN CATASTRAL - ACTUALIZACIÓN  Y GESTIÓN CATASTRAL  NACIONAL"/>
    <s v="Propios"/>
    <x v="1"/>
    <s v="CSF"/>
    <n v="5905032"/>
    <n v="0"/>
    <n v="5905032"/>
    <n v="0"/>
    <s v="PAGO ANTICIPO COMISION EDWIN MOSQUERA"/>
    <s v="2821"/>
    <s v="3521"/>
    <s v="3321"/>
    <s v="15821"/>
    <s v="127410121"/>
    <s v="321"/>
    <x v="0"/>
    <x v="1"/>
  </r>
  <r>
    <s v="3021"/>
    <s v="2021-06-02 00:00:00"/>
    <s v="2021-06-02 17:28:00"/>
    <s v="Gasto"/>
    <s v="Con Compromiso"/>
    <s v="0500"/>
    <x v="5"/>
    <x v="1"/>
    <s v="ADQUISICIÓN DE BIENES Y SERVICIOS - SERVICIO DE INFORMACIÓN CATASTRAL - ACTUALIZACIÓN  Y GESTIÓN CATASTRAL  NACIONAL"/>
    <s v="Nación"/>
    <x v="0"/>
    <s v="CSF"/>
    <n v="1107319"/>
    <n v="1107319"/>
    <n v="2214638"/>
    <n v="0"/>
    <s v="PAGO ATICIPO COMISION PARA DIRECTOR"/>
    <s v="3021"/>
    <s v="3721, 3821"/>
    <s v="3621, 4121"/>
    <s v="16021, 16521"/>
    <s v="130033021, 134697621"/>
    <s v="121"/>
    <x v="0"/>
    <x v="1"/>
  </r>
  <r>
    <s v="3621"/>
    <s v="2021-06-24 00:00:00"/>
    <s v="2021-06-24 14:41:00"/>
    <s v="Gasto"/>
    <s v="Generado"/>
    <s v="0200"/>
    <x v="5"/>
    <x v="19"/>
    <s v="ADQUISICIÓN DE BIENES Y SERVICIOS - SEDES MANTENIDAS - FORTALECIMIENTO DE LA INFRAESTRUCTURA FÍSICA DEL IGAC A NIVEL  NACIONAL"/>
    <s v="Nación"/>
    <x v="0"/>
    <s v="CSF"/>
    <n v="1000000"/>
    <n v="0"/>
    <n v="1000000"/>
    <n v="1000000"/>
    <s v="PAGO SANEAMIENTO AMBIENTAL DE SEDE T. CAQUETA"/>
    <s v="3621"/>
    <s v="-0"/>
    <s v="-0"/>
    <s v="-0"/>
    <s v="-0"/>
    <s v="-0"/>
    <x v="0"/>
    <x v="0"/>
  </r>
  <r>
    <s v="3721"/>
    <s v="2021-06-25 00:00:00"/>
    <s v="2021-06-25 11:33:00"/>
    <s v="Gasto"/>
    <s v="Anulado"/>
    <s v="0500"/>
    <x v="5"/>
    <x v="1"/>
    <s v="ADQUISICIÓN DE BIENES Y SERVICIOS - SERVICIO DE INFORMACIÓN CATASTRAL - ACTUALIZACIÓN  Y GESTIÓN CATASTRAL  NACIONAL"/>
    <s v="Nación"/>
    <x v="0"/>
    <s v="CSF"/>
    <n v="952167"/>
    <n v="-952167"/>
    <n v="0"/>
    <n v="0"/>
    <s v="PAGO ANTICIPO VIATICOS ANGELICA MOLINA"/>
    <s v="3721"/>
    <s v="-0"/>
    <s v="-0"/>
    <s v="-0"/>
    <s v="-0"/>
    <s v="-0"/>
    <x v="0"/>
    <x v="1"/>
  </r>
  <r>
    <s v="3821"/>
    <s v="2021-06-28 00:00:00"/>
    <s v="2021-06-28 18:42:00"/>
    <s v="Gasto"/>
    <s v="Anulado"/>
    <s v="0500"/>
    <x v="5"/>
    <x v="1"/>
    <s v="ADQUISICIÓN DE BIENES Y SERVICIOS - SERVICIO DE INFORMACIÓN CATASTRAL - ACTUALIZACIÓN  Y GESTIÓN CATASTRAL  NACIONAL"/>
    <s v="Nación"/>
    <x v="0"/>
    <s v="CSF"/>
    <n v="1230758"/>
    <n v="-1230758"/>
    <n v="0"/>
    <n v="0"/>
    <s v="PAGO ANTICIPO COMISION PARA FUNCIONARIA ANGELICA MOLINA"/>
    <s v="3821"/>
    <s v="-0"/>
    <s v="-0"/>
    <s v="-0"/>
    <s v="-0"/>
    <s v="-0"/>
    <x v="0"/>
    <x v="1"/>
  </r>
  <r>
    <s v="4321"/>
    <s v="2021-07-01 00:00:00"/>
    <s v="2021-07-01 14:54:00"/>
    <s v="Gasto"/>
    <s v="Con Compromiso"/>
    <s v="0500"/>
    <x v="5"/>
    <x v="1"/>
    <s v="ADQUISICIÓN DE BIENES Y SERVICIOS - SERVICIO DE INFORMACIÓN CATASTRAL - ACTUALIZACIÓN  Y GESTIÓN CATASTRAL  NACIONAL"/>
    <s v="Nación"/>
    <x v="0"/>
    <s v="CSF"/>
    <n v="1527546"/>
    <n v="0"/>
    <n v="1527546"/>
    <n v="0"/>
    <s v="PAGO ANTICIPO DE COMISION ANGELICA MOLINA"/>
    <s v="4421"/>
    <s v="4721"/>
    <s v="5921"/>
    <s v="19221"/>
    <s v="160046121"/>
    <s v="-0"/>
    <x v="0"/>
    <x v="1"/>
  </r>
  <r>
    <s v="4421"/>
    <s v="2021-07-07 00:00:00"/>
    <s v="2021-07-07 12:46:00"/>
    <s v="Gasto"/>
    <s v="Generado"/>
    <s v="0200"/>
    <x v="5"/>
    <x v="19"/>
    <s v="ADQUISICIÓN DE BIENES Y SERVICIOS - SEDES MANTENIDAS - FORTALECIMIENTO DE LA INFRAESTRUCTURA FÍSICA DEL IGAC A NIVEL  NACIONAL"/>
    <s v="Nación"/>
    <x v="0"/>
    <s v="CSF"/>
    <n v="6000000"/>
    <n v="0"/>
    <n v="6000000"/>
    <n v="6000000"/>
    <s v="CONTRATACION PRESTACION DE SERVICIOS"/>
    <s v="4521"/>
    <s v="-0"/>
    <s v="-0"/>
    <s v="-0"/>
    <s v="-0"/>
    <s v="-0"/>
    <x v="0"/>
    <x v="0"/>
  </r>
  <r>
    <s v="5221"/>
    <s v="2021-08-03 00:00:00"/>
    <s v="2021-08-03 16:06:00"/>
    <s v="Gasto"/>
    <s v="Con Compromiso"/>
    <s v="0500"/>
    <x v="5"/>
    <x v="1"/>
    <s v="ADQUISICIÓN DE BIENES Y SERVICIOS - SERVICIO DE INFORMACIÓN CATASTRAL - ACTUALIZACIÓN  Y GESTIÓN CATASTRAL  NACIONAL"/>
    <s v="Nación"/>
    <x v="0"/>
    <s v="CSF"/>
    <n v="407319"/>
    <n v="0"/>
    <n v="407319"/>
    <n v="0"/>
    <s v="VIATICOS REUNION DEL 10 DE AGOSTO DE 2021 DE LOS DIRECTORES TERRITORIALES"/>
    <s v="5521"/>
    <s v="5621"/>
    <s v="7621"/>
    <s v="21421"/>
    <s v="192728021"/>
    <s v="-0"/>
    <x v="0"/>
    <x v="1"/>
  </r>
  <r>
    <s v="5321"/>
    <s v="2021-08-24 00:00:00"/>
    <s v="2021-08-24 11:33:00"/>
    <s v="Gasto"/>
    <s v="Con Compromiso"/>
    <s v="0510"/>
    <x v="5"/>
    <x v="16"/>
    <s v="ADQUISICIÓN DE BIENES Y SERVICIOS - SERVICIO DE AVALÚOS - ACTUALIZACIÓN  Y GESTIÓN CATASTRAL  NACIONAL"/>
    <s v="Propios"/>
    <x v="1"/>
    <s v="CSF"/>
    <n v="20000000"/>
    <n v="0"/>
    <n v="20000000"/>
    <n v="0"/>
    <s v="PRESTACION DE SERVICIOS PROFESIONALES PARA REALIZAR AVALUOS COMERCIALES, DE LOS BIENES URBANOS Y RURALES, SOLICITADOS EN LA TERRITORIAL CAQUETA"/>
    <s v="5621"/>
    <s v="6021"/>
    <s v="-0"/>
    <s v="-0"/>
    <s v="-0"/>
    <s v="-0"/>
    <x v="0"/>
    <x v="6"/>
  </r>
  <r>
    <s v="5621"/>
    <s v="2021-08-27 00:00:00"/>
    <s v="2021-08-27 15:10:00"/>
    <s v="Gasto"/>
    <s v="Con Compromiso"/>
    <s v="0500"/>
    <x v="5"/>
    <x v="1"/>
    <s v="ADQUISICIÓN DE BIENES Y SERVICIOS - SERVICIO DE INFORMACIÓN CATASTRAL - ACTUALIZACIÓN  Y GESTIÓN CATASTRAL  NACIONAL"/>
    <s v="Propios"/>
    <x v="1"/>
    <s v="CSF"/>
    <n v="11305311"/>
    <n v="-619379"/>
    <n v="10685932"/>
    <n v="61843"/>
    <s v="Prestación de servicios como reconocedor predial integral para el área de conservación catastral de la dirección territorial Caquetá."/>
    <s v="5921"/>
    <s v="6221"/>
    <s v="-0"/>
    <s v="-0"/>
    <s v="-0"/>
    <s v="-0"/>
    <x v="0"/>
    <x v="1"/>
  </r>
  <r>
    <s v="321"/>
    <s v="2021-05-28 00:00:00"/>
    <s v="2021-05-28 10:28:00"/>
    <s v="Gasto"/>
    <s v="Con Compromiso"/>
    <s v="0200"/>
    <x v="6"/>
    <x v="0"/>
    <s v="ADQUISICIÓN DE BIENES Y SERVICIOS - SERVICIOS TECNOLÓGICOS - FORTALECIMIENTO DE LA GESTIÓN INSTITUCIONAL DEL IGAC A NIVEL   NACIONAL"/>
    <s v="Nación"/>
    <x v="0"/>
    <s v="CSF"/>
    <n v="27301770"/>
    <n v="0"/>
    <n v="27301770"/>
    <n v="1820118"/>
    <s v="Prestación de servicios profesionales para desarrollar actividades de soporte informático relacionados con la gestión de software, hardware e infraestructura tecnológica en formación, actualización de la formación y conservación_x000a_catastral en la direc"/>
    <s v="321"/>
    <s v="121"/>
    <s v="521"/>
    <s v="1521, 1621"/>
    <s v="208941621, 208942321"/>
    <s v="-0"/>
    <x v="0"/>
    <x v="0"/>
  </r>
  <r>
    <s v="421"/>
    <s v="2021-06-10 00:00:00"/>
    <s v="2021-06-10 09:18:00"/>
    <s v="Gasto"/>
    <s v="Generado"/>
    <s v="0500"/>
    <x v="6"/>
    <x v="1"/>
    <s v="ADQUISICIÓN DE BIENES Y SERVICIOS - SERVICIO DE INFORMACIÓN CATASTRAL - ACTUALIZACIÓN  Y GESTIÓN CATASTRAL  NACIONAL"/>
    <s v="Propios"/>
    <x v="1"/>
    <s v="CSF"/>
    <n v="750000"/>
    <n v="0"/>
    <n v="750000"/>
    <n v="750000"/>
    <s v="Mantenimiento preventivo, correctivo, suministro e instalación de repuestos de los vehículos de la dirección territorial Casanare"/>
    <s v="421"/>
    <s v="-0"/>
    <s v="-0"/>
    <s v="-0"/>
    <s v="-0"/>
    <s v="-0"/>
    <x v="0"/>
    <x v="1"/>
  </r>
  <r>
    <s v="821"/>
    <s v="2021-06-30 00:00:00"/>
    <s v="2021-06-30 13:50:00"/>
    <s v="Gasto"/>
    <s v="Generado"/>
    <s v="0500"/>
    <x v="6"/>
    <x v="1"/>
    <s v="ADQUISICIÓN DE BIENES Y SERVICIOS - SERVICIO DE INFORMACIÓN CATASTRAL - ACTUALIZACIÓN  Y GESTIÓN CATASTRAL  NACIONAL"/>
    <s v="Propios"/>
    <x v="1"/>
    <s v="CSF"/>
    <n v="39655000"/>
    <n v="0"/>
    <n v="39655000"/>
    <n v="39655000"/>
    <s v="Prestación de servicios personales para realizar las actividades de reconocimiento predial urbano y rural requeridos en el marco del proceso de conservación catastral a cargo de la Dirección Territorial Casanare"/>
    <s v="1321"/>
    <s v="-0"/>
    <s v="-0"/>
    <s v="-0"/>
    <s v="-0"/>
    <s v="-0"/>
    <x v="0"/>
    <x v="1"/>
  </r>
  <r>
    <s v="521"/>
    <s v="2021-02-04 00:00:00"/>
    <s v="2021-02-04 07:45:00"/>
    <s v="Gasto"/>
    <s v="Generado"/>
    <s v="0510"/>
    <x v="7"/>
    <x v="16"/>
    <s v="ADQUISICIÓN DE BIENES Y SERVICIOS - SERVICIO DE AVALÚOS - ACTUALIZACIÓN  Y GESTIÓN CATASTRAL  NACIONAL"/>
    <s v="Propios"/>
    <x v="1"/>
    <s v="CSF"/>
    <n v="1256640"/>
    <n v="0"/>
    <n v="1256640"/>
    <n v="1256640"/>
    <s v="Viáticos para el proceso de Avalúos en la Dirección Territorial Cauca"/>
    <s v="921"/>
    <s v="-0"/>
    <s v="-0"/>
    <s v="-0"/>
    <s v="-0"/>
    <s v="-0"/>
    <x v="0"/>
    <x v="6"/>
  </r>
  <r>
    <s v="621"/>
    <s v="2021-02-04 00:00:00"/>
    <s v="2021-02-04 07:46:00"/>
    <s v="Gasto"/>
    <s v="Con Compromiso"/>
    <s v="0510"/>
    <x v="7"/>
    <x v="16"/>
    <s v="ADQUISICIÓN DE BIENES Y SERVICIOS - SERVICIO DE AVALÚOS - ACTUALIZACIÓN  Y GESTIÓN CATASTRAL  NACIONAL"/>
    <s v="Propios"/>
    <x v="1"/>
    <s v="CSF"/>
    <n v="78451360"/>
    <n v="0"/>
    <n v="78451360"/>
    <n v="453666"/>
    <s v="Contratación de prestación de servicios para el proceso de Avalúos en la Dirección Territorial Cauca"/>
    <s v="821"/>
    <s v="4021, 9921, 10021"/>
    <s v="5321, 39121"/>
    <s v="16821, 25721, 36521, 49521, 50821, 61221"/>
    <s v="89820321, 118644121, 146173621, 176896421, 176898021, 215226921"/>
    <s v="-0"/>
    <x v="0"/>
    <x v="6"/>
  </r>
  <r>
    <s v="721"/>
    <s v="2021-02-04 00:00:00"/>
    <s v="2021-02-04 07:47:00"/>
    <s v="Gasto"/>
    <s v="Con Compromiso"/>
    <s v="0500"/>
    <x v="7"/>
    <x v="1"/>
    <s v="ADQUISICIÓN DE BIENES Y SERVICIOS - SERVICIO DE INFORMACIÓN CATASTRAL - ACTUALIZACIÓN  Y GESTIÓN CATASTRAL  NACIONAL"/>
    <s v="Nación"/>
    <x v="0"/>
    <s v="CSF"/>
    <n v="30325000"/>
    <n v="-3151424"/>
    <n v="27173576"/>
    <n v="1563"/>
    <s v="Contratación de prestación de servicios para el proceso de Política de Tierras en la Dirección Territorial Cauca"/>
    <s v="721"/>
    <s v="1921, 3221"/>
    <s v="1921, 2021"/>
    <s v="11321, 11421, 21021, 22921, 26021, 26121, 39621, 42221, 42321, 51521, 69921"/>
    <s v="63448421, 63450421, 94027221, 94750421, 120349221, 120351321, 148664121, 159520121, 159522421, 180043321, 218369221"/>
    <s v="-0"/>
    <x v="0"/>
    <x v="1"/>
  </r>
  <r>
    <s v="821"/>
    <s v="2021-02-04 00:00:00"/>
    <s v="2021-02-04 07:48:00"/>
    <s v="Gasto"/>
    <s v="Con Compromiso"/>
    <s v="0500"/>
    <x v="7"/>
    <x v="1"/>
    <s v="ADQUISICIÓN DE BIENES Y SERVICIOS - SERVICIO DE INFORMACIÓN CATASTRAL - ACTUALIZACIÓN  Y GESTIÓN CATASTRAL  NACIONAL"/>
    <s v="Nación"/>
    <x v="0"/>
    <s v="CSF"/>
    <n v="7722587"/>
    <n v="-6010601"/>
    <n v="1711986"/>
    <n v="981407"/>
    <s v="Viáticos proceso de Conservación Catastral en la Dirección Territorial Cauca"/>
    <s v="621"/>
    <s v="15821, 15921, 16621"/>
    <s v="27321, 27421, 44621"/>
    <s v="39221, 39321, 55921"/>
    <s v="148645321, 148648921, 191489621"/>
    <s v="-0"/>
    <x v="0"/>
    <x v="1"/>
  </r>
  <r>
    <s v="921"/>
    <s v="2021-02-04 00:00:00"/>
    <s v="2021-02-04 07:49:00"/>
    <s v="Gasto"/>
    <s v="Con Compromiso"/>
    <s v="0500"/>
    <x v="7"/>
    <x v="1"/>
    <s v="ADQUISICIÓN DE BIENES Y SERVICIOS - SERVICIO DE INFORMACIÓN CATASTRAL - ACTUALIZACIÓN  Y GESTIÓN CATASTRAL  NACIONAL"/>
    <s v="Nación"/>
    <x v="0"/>
    <s v="CSF"/>
    <n v="88752870"/>
    <n v="9162025"/>
    <n v="97914895"/>
    <n v="0"/>
    <s v="Contratación de prestación de servicios para procesos de Conservación Catastral en la Dirección Territorial Cauca"/>
    <s v="521"/>
    <s v="821, 921, 1021, 1121"/>
    <s v="721, 821, 921, 1321"/>
    <s v="8121, 8221, 8321, 8521, 11021, 11121, 11221, 11521, 16621, 20721, 20921, 23021, 25821, 25921, 26221, 28921, 39421, 39721, 40921, 41021, 43121, 51321, 51421, 51621, 51721, 69521, 69621, 69721, 69821"/>
    <s v="45829621, 45834621, 45849721, 52992021, 63438721, 63444421, 63447321, 63452121, 89817521, 94020721, 94024121, 95476221, 118798021, 120346321, 120353521, 121257821, 148656521, 148669021, 153432221, 153432821, 161193221, 179993521, 180031421, 180871721, 180876021, 218364721, 218365921, 218367121, 218373621"/>
    <s v="-0"/>
    <x v="0"/>
    <x v="1"/>
  </r>
  <r>
    <s v="1021"/>
    <s v="2021-02-16 00:00:00"/>
    <s v="2021-02-16 10:07:00"/>
    <s v="Gasto"/>
    <s v="Con Compromiso"/>
    <s v="0500"/>
    <x v="7"/>
    <x v="1"/>
    <s v="ADQUISICIÓN DE BIENES Y SERVICIOS - SERVICIO DE INFORMACIÓN CATASTRAL - ACTUALIZACIÓN  Y GESTIÓN CATASTRAL  NACIONAL"/>
    <s v="Propios"/>
    <x v="1"/>
    <s v="CSF"/>
    <n v="71452206"/>
    <n v="20528332"/>
    <n v="91980538"/>
    <n v="20528332"/>
    <s v="Prestación de servicios personales para realizar actividades de apoyo operativo del proceso de actualización catastral del municipio de Popayán"/>
    <s v="1521"/>
    <s v="2221, 3321, 3421, 3521, 3621, 5121"/>
    <s v="2221, 4021, 4121, 4221, 4421, 6521"/>
    <s v="11621, 14321, 14421, 14621, 14821, 16721, 16921, 17021, 17321, 17421, 18121, 25321, 25621, 28021, 29021, 29221, 29321, 35921, 36021, 36221, 36321, 36921, 39521, 51821, 51921, 52421, 54021, 54121, 54221, 65321, 65421, 65521, 68821, 69021, 70121"/>
    <s v="64101521, 74125421, 74126621, 74136421, 81038321, 89818321, 89822221, 89831121, 93794721, 93803821, 93877221, 118641921, 118643521, 120444721, 121259421, 129314621, 129315521, 146164621, 146168321, 146169821, 146196921, 147947521, 148661421, 180887221, 180902021, 180906521, 181500921, 181503121, 182505321, 217940321, 217943321, 217947621, 218353821, 218386821, 218404021"/>
    <s v="-0"/>
    <x v="0"/>
    <x v="1"/>
  </r>
  <r>
    <s v="1121"/>
    <s v="2021-02-16 00:00:00"/>
    <s v="2021-02-16 10:08:00"/>
    <s v="Gasto"/>
    <s v="Con Compromiso"/>
    <s v="0500"/>
    <x v="7"/>
    <x v="1"/>
    <s v="ADQUISICIÓN DE BIENES Y SERVICIOS - SERVICIO DE INFORMACIÓN CATASTRAL - ACTUALIZACIÓN  Y GESTIÓN CATASTRAL  NACIONAL"/>
    <s v="Propios"/>
    <x v="1"/>
    <s v="CSF"/>
    <n v="41964300"/>
    <n v="1258930"/>
    <n v="43223230"/>
    <n v="9651790"/>
    <s v="Prestación de servicios de apoyo a la gestión desarrollada en los procesos actualización catastral adelantados por la Territorial cauca."/>
    <s v="1421"/>
    <s v="1321, 1421"/>
    <s v="2821, 2921"/>
    <s v="12021, 14121, 18821, 18921, 27121, 27221, 37221, 37321, 52521, 52621, 70021, 70221"/>
    <s v="64116721, 73061921, 93925621, 93929221, 120382621, 120385321, 146203021, 146204521, 180907321, 180908721, 218382321, 218390321"/>
    <s v="-0"/>
    <x v="0"/>
    <x v="1"/>
  </r>
  <r>
    <s v="1221"/>
    <s v="2021-02-16 00:00:00"/>
    <s v="2021-02-16 10:09:00"/>
    <s v="Gasto"/>
    <s v="Con Compromiso"/>
    <s v="0500"/>
    <x v="7"/>
    <x v="1"/>
    <s v="ADQUISICIÓN DE BIENES Y SERVICIOS - SERVICIO DE INFORMACIÓN CATASTRAL - ACTUALIZACIÓN  Y GESTIÓN CATASTRAL  NACIONAL"/>
    <s v="Propios"/>
    <x v="1"/>
    <s v="CSF"/>
    <n v="87079760"/>
    <n v="870797"/>
    <n v="87950557"/>
    <n v="18286749"/>
    <s v="Prestación de servicios profesionales como coordinador general del proceso de actualización catastral en el municipio de Popayán"/>
    <s v="1321"/>
    <s v="1221"/>
    <s v="1021"/>
    <s v="10921, 12121, 20821, 29421, 48321, 56021"/>
    <s v="63436221, 64228421, 94049421, 95026721, 129324521, 170393421, 193200321"/>
    <s v="-0"/>
    <x v="0"/>
    <x v="1"/>
  </r>
  <r>
    <s v="1321"/>
    <s v="2021-02-16 00:00:00"/>
    <s v="2021-02-16 10:10:00"/>
    <s v="Gasto"/>
    <s v="Con Compromiso"/>
    <s v="0500"/>
    <x v="7"/>
    <x v="1"/>
    <s v="ADQUISICIÓN DE BIENES Y SERVICIOS - SERVICIO DE INFORMACIÓN CATASTRAL - ACTUALIZACIÓN  Y GESTIÓN CATASTRAL  NACIONAL"/>
    <s v="Propios"/>
    <x v="1"/>
    <s v="CSF"/>
    <n v="23500000"/>
    <n v="-5265392"/>
    <n v="18234608"/>
    <n v="0"/>
    <s v="Suministro e Instalación de red eléctrica regulada y no regulada en la Sede de atención del Proceso de Actualización Catastral del municipio de Popayán."/>
    <s v="1221"/>
    <s v="8121"/>
    <s v="39421"/>
    <s v="55021"/>
    <s v="184069821"/>
    <s v="-0"/>
    <x v="0"/>
    <x v="1"/>
  </r>
  <r>
    <s v="1421"/>
    <s v="2021-02-16 00:00:00"/>
    <s v="2021-02-16 10:11:00"/>
    <s v="Gasto"/>
    <s v="Generado"/>
    <s v="0500"/>
    <x v="7"/>
    <x v="1"/>
    <s v="ADQUISICIÓN DE BIENES Y SERVICIOS - SERVICIO DE INFORMACIÓN CATASTRAL - ACTUALIZACIÓN  Y GESTIÓN CATASTRAL  NACIONAL"/>
    <s v="Propios"/>
    <x v="1"/>
    <s v="CSF"/>
    <n v="6500000"/>
    <n v="0"/>
    <n v="6500000"/>
    <n v="6500000"/>
    <s v="Contratación Mantenimiento Preventivo y Correctivo de los plotters de la Dirección Territorial Cauca para el proceso de Actualización del municipio de Popayán"/>
    <s v="1121"/>
    <s v="-0"/>
    <s v="-0"/>
    <s v="-0"/>
    <s v="-0"/>
    <s v="-0"/>
    <x v="0"/>
    <x v="1"/>
  </r>
  <r>
    <s v="1521"/>
    <s v="2021-02-16 00:00:00"/>
    <s v="2021-02-16 10:11:00"/>
    <s v="Gasto"/>
    <s v="Con Compromiso"/>
    <s v="0500"/>
    <x v="7"/>
    <x v="1"/>
    <s v="ADQUISICIÓN DE BIENES Y SERVICIOS - SERVICIO DE INFORMACIÓN CATASTRAL - ACTUALIZACIÓN  Y GESTIÓN CATASTRAL  NACIONAL"/>
    <s v="Propios"/>
    <x v="1"/>
    <s v="CSF"/>
    <n v="31500000"/>
    <n v="-3900000"/>
    <n v="27600000"/>
    <n v="0"/>
    <s v="Contratación Arrendamiento de sede para el proceso de actualización catastral del municipio de Popayán"/>
    <s v="1021"/>
    <s v="2021"/>
    <s v="3421"/>
    <s v="14021, 17121, 17221, 27821, 42121, 49421, 61121"/>
    <s v="67408521, 93825021, 93828021, 120437721, 159518621, 176884921, 215223821"/>
    <s v="-0"/>
    <x v="0"/>
    <x v="1"/>
  </r>
  <r>
    <s v="1621"/>
    <s v="2021-02-23 00:00:00"/>
    <s v="2021-02-23 14:10:00"/>
    <s v="Gasto"/>
    <s v="Con Compromiso"/>
    <s v="0500"/>
    <x v="7"/>
    <x v="1"/>
    <s v="ADQUISICIÓN DE BIENES Y SERVICIOS - SERVICIO DE INFORMACIÓN CATASTRAL - ACTUALIZACIÓN  Y GESTIÓN CATASTRAL  NACIONAL"/>
    <s v="Propios"/>
    <x v="1"/>
    <s v="CSF"/>
    <n v="328055000"/>
    <n v="2403334"/>
    <n v="330458334"/>
    <n v="92528334"/>
    <s v="prestación de servicios tecnicos de apoyo al seguimiento, planeación y gestión del reconocimiento predial en el proceso de actualización catastral del municipio de Popayán"/>
    <s v="1821"/>
    <s v="2921, 3021, 3121, 3721, 5221, 5321, 10221, 10321, 10421, 10521, 11821"/>
    <s v="4721, 4821, 4921, 7621, 8021, 8121, 17921, 19921, 21121, 22021, 28221"/>
    <s v="15021, 15121, 15221, 19121, 19221, 19421, 19621, 19721, 21921, 26421, 26521, 30021, 30121, 30621, 31521, 31721, 32421, 32521, 32621, 36721, 36821, 37421, 37521, 38821, 40121, 43721, 43821, 43921, 44521, 44621, 53121, 53721, 53821, 54921, 55121, 56321, 56921, 57121, 57921, 58121, 58321, 58921, 59121, 59221, 67721, 67821, 67921, 68021, 68721"/>
    <s v="81055121, 81059621, 81078821, 93946021, 93949921, 93955521, 93962021, 93965521, 94126721, 120357921, 120361021, 129340921, 129343121, 129392521, 129454521, 129461421, 129473421, 129474721, 129475321, 146190321, 146192321, 146207821, 146211221, 146709621, 151031921, 165032321, 165038221, 165039021, 165046921, 165047921, 180914721, 181482421, 181492621, 182533221, 183836321, 197687521, 197701321, 197723421, 198105421, 198109021, 198109821, 218306521, 218311421, 218312821, 218314421, 218351321"/>
    <s v="-0"/>
    <x v="0"/>
    <x v="1"/>
  </r>
  <r>
    <s v="1721"/>
    <s v="2021-02-23 00:00:00"/>
    <s v="2021-02-23 14:11:00"/>
    <s v="Gasto"/>
    <s v="Con Compromiso"/>
    <s v="0500"/>
    <x v="7"/>
    <x v="1"/>
    <s v="ADQUISICIÓN DE BIENES Y SERVICIOS - SERVICIO DE INFORMACIÓN CATASTRAL - ACTUALIZACIÓN  Y GESTIÓN CATASTRAL  NACIONAL"/>
    <s v="Propios"/>
    <x v="1"/>
    <s v="CSF"/>
    <n v="280505715"/>
    <n v="34729278"/>
    <n v="315234993"/>
    <n v="66787074"/>
    <s v="Prestación de servicios personales para realizar actividades de digitalización y generación de productos resultantes del proceso de actualización catastral del municipio de Popayán"/>
    <s v="1721"/>
    <s v="2321, 2421, 2521, 3821, 7721, 7921, 8021, 9021, 10121, 12121, 12221, 12321, 12421, 12621, 12721"/>
    <s v="3121, 3221, 3321, 6121, 6221, 6721, 13221, 16021, 16321, 16421, 16621, 16721, 17021"/>
    <s v="12221, 12321, 14221, 17521, 17621, 17721, 17821, 18321, 20521, 25421, 26321, 27921, 28121, 28221, 28321, 28421, 28521, 28621, 28721, 29521, 30921, 33321, 35121, 35221, 35321, 35421, 35521, 35621, 35721, 35821, 36621, 37021, 39021, 39121, 40221, 41821, 52021, 52121, 52221, 52721, 52821, 53421, 54321, 54421, 54521, 54621, 54721, 55421, 57721, 61321, 62821, 64321, 64421, 64521, 64621, 64721, 64821, 66921, 67221, 67321, 67421, 69421"/>
    <s v="64235921, 64237921, 73076821, 93836921, 93849721, 93863021, 93865921, 93884021, 94013821, 118642321, 120355421, 120440021, 120447421, 120449521, 120452221, 120454221, 120455921, 120458521, 120462521, 129326521, 129441721, 130988021, 146150021, 146151621, 146153821, 146155721, 146157121, 146159021, 146160421, 146162021, 146183321, 146199921, 146718321, 148637521, 151032121, 161191521, 180902621, 180903321, 180903821, 180909621, 180910121, 181477621, 182511421, 182514521, 182518521, 182521321, 182527821, 183843221, 197676521, 215229621, 215317021, 217845621, 217849221, 217852921, 217858421, 217863121, 217877121, 217966021, 217982421, 217984621, 218290121, 218363221, 218424721"/>
    <s v="-0"/>
    <x v="0"/>
    <x v="1"/>
  </r>
  <r>
    <s v="1821"/>
    <s v="2021-02-23 00:00:00"/>
    <s v="2021-02-23 14:12:00"/>
    <s v="Gasto"/>
    <s v="Con Compromiso"/>
    <s v="0500"/>
    <x v="7"/>
    <x v="1"/>
    <s v="ADQUISICIÓN DE BIENES Y SERVICIOS - SERVICIO DE INFORMACIÓN CATASTRAL - ACTUALIZACIÓN  Y GESTIÓN CATASTRAL  NACIONAL"/>
    <s v="Propios"/>
    <x v="1"/>
    <s v="CSF"/>
    <n v="72804720"/>
    <n v="-14560944"/>
    <n v="58243776"/>
    <n v="0"/>
    <s v="Prestación de servicios profesionales para realizar las socializaciones requeridas en el proceso de actualización catastral del municipio de Popayán"/>
    <s v="1621"/>
    <s v="2721, 2821"/>
    <s v="4321, 4621"/>
    <s v="14521, 14921, 17921, 18021, 26621, 26821, 37121, 40021, 51021, 55321, 60921, 69321"/>
    <s v="74133821, 81040121, 93869421, 93872621, 120364821, 120375621, 146201321, 148684921, 179712721, 183840821, 212307021, 218362021"/>
    <s v="-0"/>
    <x v="0"/>
    <x v="1"/>
  </r>
  <r>
    <s v="2021"/>
    <s v="2021-02-24 00:00:00"/>
    <s v="2021-02-24 16:06:00"/>
    <s v="Gasto"/>
    <s v="Con Compromiso"/>
    <s v="0500"/>
    <x v="7"/>
    <x v="1"/>
    <s v="ADQUISICIÓN DE BIENES Y SERVICIOS - SERVICIO DE INFORMACIÓN CATASTRAL - ACTUALIZACIÓN  Y GESTIÓN CATASTRAL  NACIONAL"/>
    <s v="Propios"/>
    <x v="1"/>
    <s v="CSF"/>
    <n v="56101143"/>
    <n v="-52717265"/>
    <n v="3383878"/>
    <n v="0"/>
    <s v="Prestación de servicios profesionales para realizar la depuración y análisis de información registral en las bases catastrales para el  proceso de actualización catastral del municipio de Popayán (ICARE)"/>
    <s v="2021"/>
    <s v="3921"/>
    <s v="8221"/>
    <s v="19821, 23121"/>
    <s v="93973721, 105211421"/>
    <s v="-0"/>
    <x v="0"/>
    <x v="1"/>
  </r>
  <r>
    <s v="2121"/>
    <s v="2021-03-08 00:00:00"/>
    <s v="2021-03-08 11:31:00"/>
    <s v="Gasto"/>
    <s v="Con Compromiso"/>
    <s v="0500"/>
    <x v="7"/>
    <x v="1"/>
    <s v="ADQUISICIÓN DE BIENES Y SERVICIOS - SERVICIO DE INFORMACIÓN CATASTRAL - ACTUALIZACIÓN  Y GESTIÓN CATASTRAL  NACIONAL"/>
    <s v="Propios"/>
    <x v="1"/>
    <s v="CSF"/>
    <n v="57577930"/>
    <n v="0"/>
    <n v="57577930"/>
    <n v="0"/>
    <s v="Prestación de servicios profesionales  para realizar actividades de topografía urbano y rural para la atención de tramites en el proceso de actualización catastral del municipio de Popayán en la dirección territorial cauca"/>
    <s v="2621"/>
    <s v="8221, 8321"/>
    <s v="17421, 18021"/>
    <s v="29821, 29921, 45221, 45321, 60721, 60821"/>
    <s v="129338321, 129339621, 165079621, 165087121, 208665121, 208665421"/>
    <s v="-0"/>
    <x v="0"/>
    <x v="1"/>
  </r>
  <r>
    <s v="2221"/>
    <s v="2021-03-08 00:00:00"/>
    <s v="2021-03-08 11:34:00"/>
    <s v="Gasto"/>
    <s v="Con Compromiso"/>
    <s v="0500"/>
    <x v="7"/>
    <x v="1"/>
    <s v="ADQUISICIÓN DE BIENES Y SERVICIOS - SERVICIO DE INFORMACIÓN CATASTRAL - ACTUALIZACIÓN  Y GESTIÓN CATASTRAL  NACIONAL"/>
    <s v="Propios"/>
    <x v="1"/>
    <s v="CSF"/>
    <n v="546828100"/>
    <n v="239562787"/>
    <n v="786390887"/>
    <n v="153632657"/>
    <s v="Prestación de servicios personales para realizar actividades de reconocimiento predial en el proceso de actualización catastral del municipio de Popayán en la dirección territorial cauca"/>
    <s v="2521"/>
    <s v="5821, 5921, 6021, 6121, 6221, 6321, 6421, 6521, 6621, 6721, 6821, 6921, 7021, 7121, 7221, 7321, 7421, 7521, 7621, 9221, 9321, 9421, 9521, 9621, 10721, 10821, 10921, 11021, 11121, 11221, 11321, 11721, 11921, 12021"/>
    <s v="6621, 6821, 6921, 7021, 7121, 7421, 7721, 7921, 8321, 8621, 8721, 8821, 9021, 9821, 9921, 10121, 10221, 10421, 10521, 16921, 17121, 20021, 20321, 20721, 21221, 21421, 21521, 21621, 22421, 22521, 23021, 23221, 23321, 24321"/>
    <s v="18221, 18421, 18521, 18621, 18721, 19021, 19321, 19521, 19921, 20221, 20321, 20421, 20621, 21221, 21321, 21421, 21521, 21721, 21821, 26721, 28821, 30321, 30421, 30521, 30721, 30821, 31021, 31121, 31321, 31421, 31621, 31821, 31921, 32021, 32121, 32221, 32321, 32721, 32821, 32921, 33021, 33121, 33221, 33521, 33621, 33721, 33821, 33921, 34021, 34821, 34921, 36121, 36421, 38921, 40321, 41521, 41621, 41721, 42421, 42521, 42721, 42921, 43321, 43621, 44021, 44121, 44821, 45021, 46121, 46221, 46321, 46621, 46721, 46921, 47021, 47121, 47321, 47521, 47621, 47721, 47821, 48121, 48221, 48421, 50921, 51121, 55521, 56421, 56721, 57221, 57321, 57621, 58421, 58721, 59321, 61421, 61521, 61621, 61721, 61821, 61921, 62021, 62121, 62221, 62321, 62921, 63021, 63521, 63621, 63721, 63821, 63921, 64021, 64121, 64221, 65021, 67521, 67621, 69121"/>
    <s v="93879821, 93886821, 93890321, 93902621, 93909321, 93937621, 93952521, 93959721, 93981821, 94001521, 94008921, 94011221, 94016721, 94051821, 94063821, 94065721, 94068121, 94101221, 94104921, 120369721, 120464321, 129364821, 129381421, 129390021, 129433521, 129439721, 129443521, 129445821, 129449521, 129453321, 129456321, 129464521, 129465621, 129467321, 129468621, 129470421, 129471421, 129477221, 129479621, 129481521, 129484021, 129485321, 129486821, 134718921, 134719421, 134719921, 134721421, 134722321, 142523821, 142524121, 146166321, 146171521, 146715021, 153440421, 159523121, 159527921, 159537421, 159553021, 161186621, 161188621, 165016621, 165031321, 165040821, 165041821, 165064821, 165066621, 166436321, 166436821, 166448321, 166461821, 167826621, 167829521, 167831321, 167832521, 167835221, 167841921, 169236021, 169242121, 169243421, 169259721, 169261921, 173243121, 179710321, 179715021, 184361621, 197652621, 197655421, 197657621, 197668821, 197725121, 197733221, 198110321, 215234621, 215238721, 215243921, 215251821, 215257021, 215260221, 215270921, 215274821, 215279121, 215284521, 215322821, 215328921, 215372421, 215378421, 215383321, 215386421, 215389821, 217825221, 217831021, 217842821, 217898421, 218298921, 218304421, 218359321"/>
    <s v="-0"/>
    <x v="0"/>
    <x v="1"/>
  </r>
  <r>
    <s v="2321"/>
    <s v="2021-03-08 00:00:00"/>
    <s v="2021-03-08 11:35:00"/>
    <s v="Gasto"/>
    <s v="Con Compromiso"/>
    <s v="0500"/>
    <x v="7"/>
    <x v="1"/>
    <s v="ADQUISICIÓN DE BIENES Y SERVICIOS - SERVICIO DE INFORMACIÓN CATASTRAL - ACTUALIZACIÓN  Y GESTIÓN CATASTRAL  NACIONAL"/>
    <s v="Propios"/>
    <x v="1"/>
    <s v="CSF"/>
    <n v="328443984"/>
    <n v="74646360"/>
    <n v="403090344"/>
    <n v="164221992"/>
    <s v="Prestación de servicios profesionales para realizar la edición, depuración y consolidación de los productos cartográficos requeridos para el componente geográfico del proceso de actualización catastral del municipio de Popayán en la dirección territo"/>
    <s v="2421"/>
    <s v="5421, 5521, 5621, 5721, 8421, 9121, 10621, 12521"/>
    <s v="8421, 8521, 9721, 10321, 13921, 14121, 17821, 20621"/>
    <s v="20021, 20121, 21121, 21621, 26921, 27621, 27721, 29621, 29721, 30221, 31221, 33421, 39821, 39921, 44221, 44321, 44421, 44921, 45121, 53021, 53921, 56121, 56621, 58021, 58621, 59421, 59621, 65121, 68121, 68221"/>
    <s v="93988221, 93998721, 94035921, 94099421, 120377421, 120433621, 120435721, 129331021, 129335921, 129348921, 129448321, 130990121, 148670521, 148672721, 165042421, 165043621, 165044721, 165065721, 165075621, 180912221, 181498821, 193246421, 197692921, 197728521, 198111321, 199194021, 217908221, 218318321, 218333221"/>
    <s v="-0"/>
    <x v="0"/>
    <x v="1"/>
  </r>
  <r>
    <s v="2621"/>
    <s v="2021-04-05 00:00:00"/>
    <s v="2021-04-05 21:36:00"/>
    <s v="Gasto"/>
    <s v="Con Compromiso"/>
    <s v="0500"/>
    <x v="7"/>
    <x v="1"/>
    <s v="ADQUISICIÓN DE BIENES Y SERVICIOS - SERVICIO DE INFORMACIÓN CATASTRAL - ACTUALIZACIÓN  Y GESTIÓN CATASTRAL  NACIONAL"/>
    <s v="Propios"/>
    <x v="1"/>
    <s v="CSF"/>
    <n v="2700000"/>
    <n v="0"/>
    <n v="2700000"/>
    <n v="0"/>
    <s v="viaticos proceso de actualizacion catastral terr cauca"/>
    <s v="3221"/>
    <s v="7821"/>
    <s v="4521"/>
    <s v="14721"/>
    <s v="74410521"/>
    <s v="121, 221, 321"/>
    <x v="0"/>
    <x v="1"/>
  </r>
  <r>
    <s v="2721"/>
    <s v="2021-04-08 00:00:00"/>
    <s v="2021-04-08 16:38:00"/>
    <s v="Gasto"/>
    <s v="Con Compromiso"/>
    <s v="0500"/>
    <x v="7"/>
    <x v="1"/>
    <s v="ADQUISICIÓN DE BIENES Y SERVICIOS - SERVICIO DE INFORMACIÓN CATASTRAL - ACTUALIZACIÓN  Y GESTIÓN CATASTRAL  NACIONAL"/>
    <s v="Propios"/>
    <x v="1"/>
    <s v="CSF"/>
    <n v="161218204"/>
    <n v="14394483"/>
    <n v="175612687"/>
    <n v="14394483"/>
    <s v="prestacion de servicio profesionales para realizar control de calidad de los productos geograficos, alfanumericos y documentales en el proceso de actualizacion catastral del mpio de popayan."/>
    <s v="3321"/>
    <s v="8621, 8721, 8821, 8921"/>
    <s v="14321, 14721, 15021, 15121"/>
    <s v="27021, 27321, 27421, 27521, 41121, 41221, 41321, 41421, 52321, 52921, 53221, 53321, 66821, 67021, 67121, 68921"/>
    <s v="120380021, 120395421, 120402921, 120430921, 153433921, 153434821, 153435821, 153437621, 180905421, 180911421, 181470521, 181473621, 217963721, 217973121, 217978221, 218352921"/>
    <s v="-0"/>
    <x v="0"/>
    <x v="1"/>
  </r>
  <r>
    <s v="3121"/>
    <s v="2021-04-29 00:00:00"/>
    <s v="2021-04-29 11:31:00"/>
    <s v="Gasto"/>
    <s v="Con Compromiso"/>
    <s v="0500"/>
    <x v="7"/>
    <x v="1"/>
    <s v="ADQUISICIÓN DE BIENES Y SERVICIOS - SERVICIO DE INFORMACIÓN CATASTRAL - ACTUALIZACIÓN  Y GESTIÓN CATASTRAL  NACIONAL"/>
    <s v="Propios"/>
    <x v="1"/>
    <s v="CSF"/>
    <n v="283250000"/>
    <n v="128689921"/>
    <n v="411939921"/>
    <n v="185339921"/>
    <s v="prestacion de servicio personales para realizar actividades de reconocimiento predial el los procesos de actualizacion catastral adelantados en el municipio de Popayan."/>
    <s v="3721"/>
    <s v="13021, 13121, 13221, 13321, 13421, 13521, 13621, 13721, 13821, 13921, 14021, 14121, 14221, 14321, 14421, 14721, 14821, 15221, 15421, 15621"/>
    <s v="30121, 31021, 31221, 31421, 31721, 31821, 33221, 33921, 34321, 34721, 34821, 34921, 35021, 35121, 35221, 35721, 35821, 36221, 36621"/>
    <s v="42621, 42821, 43021, 43221, 43421, 43521, 44721, 45421, 45521, 45621, 45721, 45821, 45921, 46021, 46421, 46521, 46821, 47221, 47421, 55621, 55721, 55821, 56521, 56821, 57021, 57421, 57521, 57821, 58221, 58521, 58821, 59021, 59521, 62421, 62521, 62621, 62721, 63121, 63221, 63321, 63421, 64921, 68621, 70421, 70821"/>
    <s v="159529321, 159544021, 159558121, 165014421, 165020321, 165025421, 165064121, 165088121, 166428021, 166428821, 166429921, 166430521, 166431221, 166435421, 166455221, 166460421, 167828321, 167833721, 167839821, 184369621, 184373221, 184426721, 197660521, 197664821, 197685121, 197713621, 197727021, 198104821, 198108621, 215288421, 215293321, 215307321, 215311721, 215331721, 215355321, 215363721, 215367621, 217892121, 218349721, 220014521, 220054221"/>
    <s v="-0"/>
    <x v="0"/>
    <x v="1"/>
  </r>
  <r>
    <s v="3221"/>
    <s v="2021-05-18 00:00:00"/>
    <s v="2021-05-18 15:16:00"/>
    <s v="Gasto"/>
    <s v="Con Compromiso"/>
    <s v="0500"/>
    <x v="7"/>
    <x v="1"/>
    <s v="ADQUISICIÓN DE BIENES Y SERVICIOS - SERVICIO DE INFORMACIÓN CATASTRAL - ACTUALIZACIÓN  Y GESTIÓN CATASTRAL  NACIONAL"/>
    <s v="Propios"/>
    <x v="1"/>
    <s v="CSF"/>
    <n v="40072245"/>
    <n v="9439240"/>
    <n v="49511485"/>
    <n v="9439240"/>
    <s v="PRESTACION DE SERVICIO PROFWESIONALES PARA REALIZAR EL ANALISIS DEPURACION,  Y CONSECUCION DE INFORMACION PARA LA ACTUALIZACION DEL COMPONENTE JURIDICO DEL MUNICIPIO DECPOPAYAN"/>
    <s v="3921"/>
    <s v="12921, 14521, 14621"/>
    <s v="28621, 28721"/>
    <s v="40621, 40721, 53521, 54821, 68321, 68421"/>
    <s v="151032521, 151032621, 181509221, 182530221, 218336121, 218338021"/>
    <s v="-0"/>
    <x v="0"/>
    <x v="1"/>
  </r>
  <r>
    <s v="3321"/>
    <s v="2021-05-18 00:00:00"/>
    <s v="2021-05-18 15:21:00"/>
    <s v="Gasto"/>
    <s v="Con Compromiso"/>
    <s v="0500"/>
    <x v="7"/>
    <x v="1"/>
    <s v="ADQUISICIÓN DE BIENES Y SERVICIOS - SERVICIO DE INFORMACIÓN CATASTRAL - ACTUALIZACIÓN  Y GESTIÓN CATASTRAL  NACIONAL"/>
    <s v="Propios"/>
    <x v="1"/>
    <s v="CSF"/>
    <n v="36050000"/>
    <n v="12737666"/>
    <n v="48787666"/>
    <n v="12737666"/>
    <s v="prestacion de servicio tecnico de apoyo al seguimiento, planeacion, y gestion del reconocimiento predial  en el proceso de actualizacion catastral terr cauca."/>
    <s v="4021"/>
    <s v="15021, 15121"/>
    <s v="28421, 28521"/>
    <s v="40421, 40521, 53621, 55221, 68521, 69221"/>
    <s v="151032221, 151032421, 181480821, 183838921, 218342121, 218361121"/>
    <s v="-0"/>
    <x v="0"/>
    <x v="1"/>
  </r>
  <r>
    <s v="3721"/>
    <s v="2021-06-03 00:00:00"/>
    <s v="2021-06-03 15:45:00"/>
    <s v="Gasto"/>
    <s v="Con Compromiso"/>
    <s v="0500"/>
    <x v="7"/>
    <x v="1"/>
    <s v="ADQUISICIÓN DE BIENES Y SERVICIOS - SERVICIO DE INFORMACIÓN CATASTRAL - ACTUALIZACIÓN  Y GESTIÓN CATASTRAL  NACIONAL"/>
    <s v="Propios"/>
    <x v="1"/>
    <s v="CSF"/>
    <n v="2700000"/>
    <n v="0"/>
    <n v="2700000"/>
    <n v="524000"/>
    <s v="viaticos proceso de actualizacion catastral terr cauca"/>
    <s v="4421"/>
    <s v="15521"/>
    <s v="23421"/>
    <s v="34121"/>
    <s v="136905621"/>
    <s v="521"/>
    <x v="0"/>
    <x v="1"/>
  </r>
  <r>
    <s v="4121"/>
    <s v="2021-07-09 00:00:00"/>
    <s v="2021-07-09 09:03:00"/>
    <s v="Gasto"/>
    <s v="Con Compromiso"/>
    <s v="0500"/>
    <x v="7"/>
    <x v="1"/>
    <s v="ADQUISICIÓN DE BIENES Y SERVICIOS - SERVICIO DE INFORMACIÓN CATASTRAL - ACTUALIZACIÓN  Y GESTIÓN CATASTRAL  NACIONAL"/>
    <s v="Propios"/>
    <x v="1"/>
    <s v="CSF"/>
    <n v="5000000"/>
    <n v="0"/>
    <n v="5000000"/>
    <n v="2400000"/>
    <s v="viaticos actualizacion catastral terr cauca"/>
    <s v="4821"/>
    <s v="16421"/>
    <s v="38621"/>
    <s v="49121"/>
    <s v="176852721"/>
    <s v="-0"/>
    <x v="0"/>
    <x v="1"/>
  </r>
  <r>
    <s v="4221"/>
    <s v="2021-07-09 00:00:00"/>
    <s v="2021-07-09 09:07:00"/>
    <s v="Gasto"/>
    <s v="Generado"/>
    <s v="0500"/>
    <x v="7"/>
    <x v="1"/>
    <s v="ADQUISICIÓN DE BIENES Y SERVICIOS - SERVICIO DE INFORMACIÓN CATASTRAL - ACTUALIZACIÓN  Y GESTIÓN CATASTRAL  NACIONAL"/>
    <s v="Propios"/>
    <x v="1"/>
    <s v="CSF"/>
    <n v="6062087"/>
    <n v="0"/>
    <n v="6062087"/>
    <n v="6062087"/>
    <s v="mantenimiento preventivi y correctivo vehiculo ODS774 terr cauca"/>
    <s v="4921"/>
    <s v="-0"/>
    <s v="-0"/>
    <s v="-0"/>
    <s v="-0"/>
    <s v="-0"/>
    <x v="0"/>
    <x v="1"/>
  </r>
  <r>
    <s v="4621"/>
    <s v="2021-07-29 00:00:00"/>
    <s v="2021-07-29 16:22:00"/>
    <s v="Gasto"/>
    <s v="Con Compromiso"/>
    <s v="0500"/>
    <x v="7"/>
    <x v="1"/>
    <s v="ADQUISICIÓN DE BIENES Y SERVICIOS - SERVICIO DE INFORMACIÓN CATASTRAL - ACTUALIZACIÓN  Y GESTIÓN CATASTRAL  NACIONAL"/>
    <s v="Propios"/>
    <x v="1"/>
    <s v="CSF"/>
    <n v="349969984"/>
    <n v="0"/>
    <n v="349969984"/>
    <n v="0"/>
    <s v="PRESTACION DE SERVICIOS RECONOCIMIENTO PREDIAL ACTUALIZACION CATASTRAL DIRECCION TERRITORIAL CAUCA"/>
    <s v="5321"/>
    <s v="16721, 16821, 16921, 17021, 17121, 17221, 17321, 17421, 17521, 17621, 17721, 17821, 17921, 18021, 18121, 18221, 18321, 18421, 18521, 18621, 18721, 18821, 19221, 20021, 20121, 20221, 20321, 20421"/>
    <s v="59621, 59821"/>
    <s v="70521, 70721"/>
    <s v="220024121, 220037721"/>
    <s v="-0"/>
    <x v="0"/>
    <x v="1"/>
  </r>
  <r>
    <s v="4721"/>
    <s v="2021-07-29 00:00:00"/>
    <s v="2021-07-29 16:30:00"/>
    <s v="Gasto"/>
    <s v="Con Compromiso"/>
    <s v="0500"/>
    <x v="7"/>
    <x v="1"/>
    <s v="ADQUISICIÓN DE BIENES Y SERVICIOS - SERVICIO DE INFORMACIÓN CATASTRAL - ACTUALIZACIÓN  Y GESTIÓN CATASTRAL  NACIONAL"/>
    <s v="Propios"/>
    <x v="1"/>
    <s v="CSF"/>
    <n v="56650000"/>
    <n v="0"/>
    <n v="56650000"/>
    <n v="22660000"/>
    <s v="PRESTACION DE SERVICIOS RECONOCIMIENTO PREDIAL ACTUALIZACION CATASTRAL DIRECCION TERRITORIAL CAUCA"/>
    <s v="5421"/>
    <s v="19021, 19121, 20521"/>
    <s v="-0"/>
    <s v="-0"/>
    <s v="-0"/>
    <s v="-0"/>
    <x v="0"/>
    <x v="1"/>
  </r>
  <r>
    <s v="4821"/>
    <s v="2021-07-29 00:00:00"/>
    <s v="2021-07-29 16:36:00"/>
    <s v="Gasto"/>
    <s v="Con Compromiso"/>
    <s v="0500"/>
    <x v="7"/>
    <x v="1"/>
    <s v="ADQUISICIÓN DE BIENES Y SERVICIOS - SERVICIO DE INFORMACIÓN CATASTRAL - ACTUALIZACIÓN  Y GESTIÓN CATASTRAL  NACIONAL"/>
    <s v="Propios"/>
    <x v="1"/>
    <s v="CSF"/>
    <n v="13357415"/>
    <n v="0"/>
    <n v="13357415"/>
    <n v="0"/>
    <s v="PRESTACION DE SERVICIOS DIGITALIZACION DE ACTUALIZACION CATASTRAL DIRECCION TERRITORIAL CAUCA"/>
    <s v="5521"/>
    <s v="18921"/>
    <s v="59421"/>
    <s v="70321"/>
    <s v="220004421"/>
    <s v="-0"/>
    <x v="0"/>
    <x v="1"/>
  </r>
  <r>
    <s v="4921"/>
    <s v="2021-07-29 00:00:00"/>
    <s v="2021-07-29 16:44:00"/>
    <s v="Gasto"/>
    <s v="Con Compromiso"/>
    <s v="0500"/>
    <x v="7"/>
    <x v="1"/>
    <s v="ADQUISICIÓN DE BIENES Y SERVICIOS - SERVICIO DE INFORMACIÓN CATASTRAL - ACTUALIZACIÓN  Y GESTIÓN CATASTRAL  NACIONAL"/>
    <s v="Propios"/>
    <x v="1"/>
    <s v="CSF"/>
    <n v="72100000"/>
    <n v="0"/>
    <n v="72100000"/>
    <n v="12497336"/>
    <s v="PRESTACION DE SERVICIOS TECNICOS DE APOYO AL SEGUIMIENTO, PLANEACION Y GESTION DE ACTUALIZACION CATASTRAL"/>
    <s v="5621"/>
    <s v="19521, 19621, 19721, 19821, 20921"/>
    <s v="59721, 60021"/>
    <s v="70621, 70921"/>
    <s v="220032521, 220087321"/>
    <s v="-0"/>
    <x v="0"/>
    <x v="1"/>
  </r>
  <r>
    <s v="5021"/>
    <s v="2021-07-29 00:00:00"/>
    <s v="2021-07-29 16:50:00"/>
    <s v="Gasto"/>
    <s v="Con Compromiso"/>
    <s v="0500"/>
    <x v="7"/>
    <x v="1"/>
    <s v="ADQUISICIÓN DE BIENES Y SERVICIOS - SERVICIO DE INFORMACIÓN CATASTRAL - ACTUALIZACIÓN  Y GESTIÓN CATASTRAL  NACIONAL"/>
    <s v="Propios"/>
    <x v="1"/>
    <s v="CSF"/>
    <n v="17012430"/>
    <n v="0"/>
    <n v="17012430"/>
    <n v="2268325"/>
    <s v="PRESTACION DE SERVICIOS APOYO OPERATIVO ACTUALIZACION CATASTRAL"/>
    <s v="5721"/>
    <s v="19921, 20721"/>
    <s v="60121"/>
    <s v="71021"/>
    <s v="220091021"/>
    <s v="-0"/>
    <x v="0"/>
    <x v="1"/>
  </r>
  <r>
    <s v="521"/>
    <s v="2021-02-02 00:00:00"/>
    <s v="2021-02-02 07:56:00"/>
    <s v="Gasto"/>
    <s v="Con Compromiso"/>
    <s v="0500"/>
    <x v="8"/>
    <x v="1"/>
    <s v="ADQUISICIÓN DE BIENES Y SERVICIOS - SERVICIO DE INFORMACIÓN CATASTRAL - ACTUALIZACIÓN  Y GESTIÓN CATASTRAL  NACIONAL"/>
    <s v="Nación"/>
    <x v="0"/>
    <s v="CSF"/>
    <n v="221921918"/>
    <n v="0"/>
    <n v="221921918"/>
    <n v="745984"/>
    <s v="contratacion catastro terr cesar"/>
    <s v="521"/>
    <s v="1421, 1521, 1621, 1721, 1821, 1921, 2021, 2121, 2221, 2321, 2421, 2521, 2621, 3521, 3721, 3821, 4421, 4521, 4821, 5721"/>
    <s v="1121, 1221, 1421, 1621, 1821, 1921, 2021, 2121, 2221, 2621, 2721, 2821, 3121, 3221, 3721, 4821, 6021, 7221, 8121, 12221"/>
    <s v="9721, 9821, 14021, 14121, 14221, 14321, 14421, 14521, 14621, 14921, 15021, 15121, 15221, 15321, 17221, 17321, 17421, 17521, 17621, 17721, 17821, 17921, 18021, 18121, 18221, 18321, 18721, 18921, 20821, 20921, 21021, 21121, 21221, 21321, 21421, 21521, 21621, 21721, 22321, 22421, 24121, 24221, 24421, 24521, 24621, 24821, 24921, 25621, 26221, 27821, 28021, 28221, 28321, 28421, 28621, 28721, 29021, 29121, 30821, 31221, 31321, 31421, 31521, 31621, 31721, 31821, 31921"/>
    <s v="50504321, 50505621, 73450021, 75690621, 75691621, 75693021, 75694321, 75699421, 75700221, 76387621, 76390021, 76659321, 83042321, 84930121, 95828921, 98360321, 98360421, 98360621, 98360721, 98360921, 98361021, 98361221, 98361321, 98361521, 98438021, 103728421, 115598421, 116047821, 118646721, 118786121, 118792321, 118795021, 118795521, 122851921, 122852721, 124006221, 124007921, 124008921, 143874421, 143875021, 147958321, 147959521, 147962921, 147977221, 147982821, 152866221, 152869121, 174798821, 175830121, 176993421, 178083821, 178539421, 180973421, 180974621, 182485621, 195495321, 198442621, 198444121, 216903021, 219116621, 219118321, 219120721, 219122521, 219138921, 219202021, 220281621, 220284921"/>
    <s v="121"/>
    <x v="0"/>
    <x v="1"/>
  </r>
  <r>
    <s v="621"/>
    <s v="2021-02-02 00:00:00"/>
    <s v="2021-02-02 07:59:00"/>
    <s v="Gasto"/>
    <s v="Con Compromiso"/>
    <s v="0510"/>
    <x v="8"/>
    <x v="16"/>
    <s v="ADQUISICIÓN DE BIENES Y SERVICIOS - SERVICIO DE AVALÚOS - ACTUALIZACIÓN  Y GESTIÓN CATASTRAL  NACIONAL"/>
    <s v="Propios"/>
    <x v="1"/>
    <s v="CSF"/>
    <n v="119708000"/>
    <n v="0"/>
    <n v="119708000"/>
    <n v="20"/>
    <s v="contratacion avaluos terr cesar"/>
    <s v="621"/>
    <s v="3021, 3121, 3221, 3321"/>
    <s v="3621, 11021, 12021"/>
    <s v="17121, 19021, 24721, 25921, 27921, 28521, 30921"/>
    <s v="95827521, 116049021, 148410821, 175146221, 176998321, 182480621, 216912921"/>
    <s v="-0"/>
    <x v="0"/>
    <x v="6"/>
  </r>
  <r>
    <s v="1921"/>
    <s v="2021-04-27 00:00:00"/>
    <s v="2021-04-27 07:14:00"/>
    <s v="Gasto"/>
    <s v="Con Compromiso"/>
    <s v="0500"/>
    <x v="8"/>
    <x v="1"/>
    <s v="ADQUISICIÓN DE BIENES Y SERVICIOS - SERVICIO DE INFORMACIÓN CATASTRAL - ACTUALIZACIÓN  Y GESTIÓN CATASTRAL  NACIONAL"/>
    <s v="Propios"/>
    <x v="1"/>
    <s v="CSF"/>
    <n v="6294645"/>
    <n v="0"/>
    <n v="6294645"/>
    <n v="0"/>
    <s v="prestacion de servicio para la realizacion de los procesos archivisticos en gestion y central, incluido en el ultimo plan de compra terr cesar"/>
    <s v="1821"/>
    <s v="5921"/>
    <s v="-0"/>
    <s v="-0"/>
    <s v="-0"/>
    <s v="-0"/>
    <x v="0"/>
    <x v="1"/>
  </r>
  <r>
    <s v="2821"/>
    <s v="2021-07-19 00:00:00"/>
    <s v="2021-07-19 16:08:00"/>
    <s v="Gasto"/>
    <s v="Con Compromiso"/>
    <s v="0500"/>
    <x v="8"/>
    <x v="1"/>
    <s v="ADQUISICIÓN DE BIENES Y SERVICIOS - SERVICIO DE INFORMACIÓN CATASTRAL - ACTUALIZACIÓN  Y GESTIÓN CATASTRAL  NACIONAL"/>
    <s v="Nación"/>
    <x v="0"/>
    <s v="CSF"/>
    <n v="4008949"/>
    <n v="0"/>
    <n v="4008949"/>
    <n v="0"/>
    <s v="comision eduardo ramirez y luis alirio martinez terr cesar"/>
    <s v="2721"/>
    <s v="5421, 5521"/>
    <s v="10521, 10621"/>
    <s v="26021, 26121"/>
    <s v="175151621, 175154221"/>
    <s v="-0"/>
    <x v="0"/>
    <x v="1"/>
  </r>
  <r>
    <s v="3221"/>
    <s v="2021-08-24 00:00:00"/>
    <s v="2021-08-24 11:30:00"/>
    <s v="Gasto"/>
    <s v="Con Compromiso"/>
    <s v="0500"/>
    <x v="8"/>
    <x v="1"/>
    <s v="ADQUISICIÓN DE BIENES Y SERVICIOS - SERVICIO DE INFORMACIÓN CATASTRAL - ACTUALIZACIÓN  Y GESTIÓN CATASTRAL  NACIONAL"/>
    <s v="Propios"/>
    <x v="1"/>
    <s v="CSF"/>
    <n v="104283756"/>
    <n v="0"/>
    <n v="104283756"/>
    <n v="101119691"/>
    <s v="PROCESO DE TITULACION SEGUN CONTRATO 845 MINVIVIENDA E IGAC TERR CESAR"/>
    <s v="3221"/>
    <s v="6321, 6421, 6521"/>
    <s v="-0"/>
    <s v="-0"/>
    <s v="-0"/>
    <s v="-0"/>
    <x v="0"/>
    <x v="1"/>
  </r>
  <r>
    <s v="221"/>
    <s v="2021-01-20 00:00:00"/>
    <s v="2021-01-20 16:28:00"/>
    <s v="Gasto"/>
    <s v="Con Compromiso"/>
    <s v="0500"/>
    <x v="9"/>
    <x v="1"/>
    <s v="ADQUISICIÓN DE BIENES Y SERVICIOS - SERVICIO DE INFORMACIÓN CATASTRAL - ACTUALIZACIÓN  Y GESTIÓN CATASTRAL  NACIONAL"/>
    <s v="Nación"/>
    <x v="0"/>
    <s v="CSF"/>
    <n v="139102654"/>
    <n v="0"/>
    <n v="139102654"/>
    <n v="0"/>
    <s v="CDP CONTRATACIÓN MANO DE OBRA EN CUMPLIMIENTO A LAS METAS ESTABLECIDAS PARA LA VIGENCIA 2021 DE LOS PROCESOS DE CONSERVACIÓN CATASTRAL DE LA TERRITORIAL CÓRDOBA."/>
    <s v="221"/>
    <s v="1221, 1321, 1421, 1521, 1621, 1721, 7221"/>
    <s v="1021, 1121, 1221, 1321, 1521, 1621, 12221"/>
    <s v="10221, 10321, 10421, 10521, 10721, 10821, 16121, 16221, 16321, 16421, 16521, 16621, 19121, 19221, 19421, 19521, 19721, 19821, 22721, 22821, 22921, 23121, 23221, 23421, 23521, 25921, 26021, 26221, 26321, 26521, 26621, 27021, 30221, 30421, 30521, 30621, 30721, 30921, 32721, 33021, 33121, 33321, 33421, 33621"/>
    <s v="44334221, 44336721, 44347821, 44349621, 44360821, 44365421, 73696421, 73704821, 73717221, 73745321, 73754921, 73765221, 100224821, 100225821, 100227221, 100228721, 100231121, 100231521, 131956121, 131964021, 131985521, 131994921, 132010421, 132018221, 158907321, 158911721, 158914521, 158920721, 158924221, 158940421, 163776321, 212041021, 212070221, 212090021, 212102721, 212112421, 212120721"/>
    <s v="-0"/>
    <x v="0"/>
    <x v="1"/>
  </r>
  <r>
    <s v="321"/>
    <s v="2021-01-20 00:00:00"/>
    <s v="2021-01-20 19:36:00"/>
    <s v="Gasto"/>
    <s v="Con Compromiso"/>
    <s v="0500"/>
    <x v="9"/>
    <x v="1"/>
    <s v="ADQUISICIÓN DE BIENES Y SERVICIOS - SERVICIO DE INFORMACIÓN CATASTRAL - ACTUALIZACIÓN  Y GESTIÓN CATASTRAL  NACIONAL"/>
    <s v="Nación"/>
    <x v="0"/>
    <s v="CSF"/>
    <n v="47604302"/>
    <n v="0"/>
    <n v="47604302"/>
    <n v="302250"/>
    <s v="CDP CONTRATACIÓN DE MANO DE OBRA EN CUMPLIMIENTO A LAS METAS ESTABLECIDAS PARA LA VIGENCIA 2021 DE LOS PROCESOS DE RESTITUCIÓN DE TIERRAS."/>
    <s v="321"/>
    <s v="721, 821"/>
    <s v="921, 1421"/>
    <s v="10121, 10621, 15921, 16021, 19321, 19621, 23021, 23321, 26121, 26421, 30321, 30821, 33221, 33521"/>
    <s v="44331821, 44351421, 73693821, 73733521, 100226521, 100229821, 131978221, 132004421, 158909221, 158917321, 212062221, 212116521"/>
    <s v="-0"/>
    <x v="0"/>
    <x v="1"/>
  </r>
  <r>
    <s v="421"/>
    <s v="2021-01-20 00:00:00"/>
    <s v="2021-01-20 19:51:00"/>
    <s v="Gasto"/>
    <s v="Con Compromiso"/>
    <s v="0500"/>
    <x v="9"/>
    <x v="1"/>
    <s v="ADQUISICIÓN DE BIENES Y SERVICIOS - SERVICIO DE INFORMACIÓN CATASTRAL - ACTUALIZACIÓN  Y GESTIÓN CATASTRAL  NACIONAL"/>
    <s v="Nación"/>
    <x v="0"/>
    <s v="CSF"/>
    <n v="8718018"/>
    <n v="0"/>
    <n v="8718018"/>
    <n v="7833697"/>
    <s v="CDP VIÁTICOS Y GASTOS DE COMISIÓN EN CUMPLIMIENTO A LAS METAS ESTABLECIDAS PARA LA VIGENCIA 2021, DE LOS PROCESOS DE CONSERVACIÓN CATASTRAL."/>
    <s v="421"/>
    <s v="5521, 5621, 5721, 8321"/>
    <s v="6221, 6321, 6421, 11521"/>
    <s v="22321, 22421, 22521, 29721"/>
    <s v="130987121, 130991021, 130993721, 194195821"/>
    <s v="-0"/>
    <x v="0"/>
    <x v="1"/>
  </r>
  <r>
    <s v="521"/>
    <s v="2021-01-20 00:00:00"/>
    <s v="2021-01-20 20:24:00"/>
    <s v="Gasto"/>
    <s v="Con Compromiso"/>
    <s v="0510"/>
    <x v="9"/>
    <x v="16"/>
    <s v="ADQUISICIÓN DE BIENES Y SERVICIOS - SERVICIO DE AVALÚOS - ACTUALIZACIÓN  Y GESTIÓN CATASTRAL  NACIONAL"/>
    <s v="Propios"/>
    <x v="1"/>
    <s v="CSF"/>
    <n v="36402300"/>
    <n v="0"/>
    <n v="36402300"/>
    <n v="0"/>
    <s v="CDP CONTRATACIÓN DE MANO DE OBRA EN CUMPLIMIENTO A LAS METAS ESTABLECIDAS PARA LA VIGENCIA 2021, DE LOS PROCESOS DE AVALÚOS."/>
    <s v="521"/>
    <s v="921"/>
    <s v="1821"/>
    <s v="10921, 18821, 20421, 25521, 25621, 29621, 31221"/>
    <s v="48077921, 92314921, 116843121, 148896421, 151302821, 181696221, 219371821"/>
    <s v="-0"/>
    <x v="0"/>
    <x v="6"/>
  </r>
  <r>
    <s v="1021"/>
    <s v="2021-02-22 00:00:00"/>
    <s v="2021-02-22 19:18:00"/>
    <s v="Gasto"/>
    <s v="Con Compromiso"/>
    <s v="0510"/>
    <x v="9"/>
    <x v="16"/>
    <s v="ADQUISICIÓN DE BIENES Y SERVICIOS - SERVICIO DE AVALÚOS - ACTUALIZACIÓN  Y GESTIÓN CATASTRAL  NACIONAL"/>
    <s v="Propios"/>
    <x v="1"/>
    <s v="CSF"/>
    <n v="3597700"/>
    <n v="-597700"/>
    <n v="3000000"/>
    <n v="100500"/>
    <s v="CDP GASTOS DE MANUTENCIÓN CONTRATISTA CONTROL DE CALIDAD INFORMES DE AVALÚOS, TERRITORIAL CÓRDOBA."/>
    <s v="1021"/>
    <s v="2221, 3021, 4021, 4221, 4321, 4921, 5021, 5121, 5321, 6521, 7121, 8521, 9121"/>
    <s v="821, 2321, 3921, 4021, 4121, 5821, 5921, 6021, 9621, 10621"/>
    <s v="10021, 11421, 18721, 18921, 19021, 21921, 22021, 22121, 27121, 27421"/>
    <s v="44367221, 64865421, 91459321, 100238621, 112226521, 120983221, 120984121, 120985021, 169758621, 176140921"/>
    <s v="-0"/>
    <x v="0"/>
    <x v="6"/>
  </r>
  <r>
    <s v="2521"/>
    <s v="2021-06-29 00:00:00"/>
    <s v="2021-06-29 16:13:00"/>
    <s v="Gasto"/>
    <s v="Con Compromiso"/>
    <s v="0500"/>
    <x v="9"/>
    <x v="1"/>
    <s v="ADQUISICIÓN DE BIENES Y SERVICIOS - SERVICIO DE INFORMACIÓN CATASTRAL - ACTUALIZACIÓN  Y GESTIÓN CATASTRAL  NACIONAL"/>
    <s v="Propios"/>
    <x v="1"/>
    <s v="CSF"/>
    <n v="10207458"/>
    <n v="0"/>
    <n v="10207458"/>
    <n v="56708"/>
    <s v="CDP CONTRATACIÓN PRESTACIÓN DE SERVICIOS PERSONALES PARA APOYAR LABORES DE CONSERVACIÓN CATASTRAL A CARGO DE LA UNIDAD OPERATIVA DE SAN ANDRÉS ISLAS."/>
    <s v="2521"/>
    <s v="6821"/>
    <s v="12721"/>
    <s v="31021"/>
    <s v="212126921"/>
    <s v="-0"/>
    <x v="0"/>
    <x v="1"/>
  </r>
  <r>
    <s v="2721"/>
    <s v="2021-07-02 00:00:00"/>
    <s v="2021-07-02 12:14:00"/>
    <s v="Gasto"/>
    <s v="Con Compromiso"/>
    <s v="0500"/>
    <x v="9"/>
    <x v="1"/>
    <s v="ADQUISICIÓN DE BIENES Y SERVICIOS - SERVICIO DE INFORMACIÓN CATASTRAL - ACTUALIZACIÓN  Y GESTIÓN CATASTRAL  NACIONAL"/>
    <s v="Propios"/>
    <x v="1"/>
    <s v="CSF"/>
    <n v="8623456"/>
    <n v="0"/>
    <n v="8623456"/>
    <n v="1552223"/>
    <s v="CDP MANTENIMIENTO PREVENTIVO, CORRECTIVO Y SUMINISTRO E INSTALACIÓN DE REPUESTOS DEL VEHÍCULO DE PLACA OBI 107, A CARGO DE LA DIRECCIÓN TERRITORIAL CÓRDOBA."/>
    <s v="2821"/>
    <s v="8621"/>
    <s v="-0"/>
    <s v="-0"/>
    <s v="-0"/>
    <s v="-0"/>
    <x v="0"/>
    <x v="1"/>
  </r>
  <r>
    <s v="2921"/>
    <s v="2021-07-19 00:00:00"/>
    <s v="2021-07-19 13:24:00"/>
    <s v="Gasto"/>
    <s v="Con Compromiso"/>
    <s v="0200"/>
    <x v="9"/>
    <x v="19"/>
    <s v="ADQUISICIÓN DE BIENES Y SERVICIOS - SEDES MANTENIDAS - FORTALECIMIENTO DE LA INFRAESTRUCTURA FÍSICA DEL IGAC A NIVEL  NACIONAL"/>
    <s v="Nación"/>
    <x v="0"/>
    <s v="CSF"/>
    <n v="10073548"/>
    <n v="0"/>
    <n v="10073548"/>
    <n v="5171938"/>
    <s v="CDP MANTENIMIENTO PREVENTIVO Y CORRECTIVO DE LOS EQUIPOS DE AIRES ACONDICIONADOS EN LA DIRECCIÓN TERRITORIAL CÓRDOBA."/>
    <s v="3021"/>
    <s v="8021"/>
    <s v="-0"/>
    <s v="-0"/>
    <s v="-0"/>
    <s v="-0"/>
    <x v="0"/>
    <x v="0"/>
  </r>
  <r>
    <s v="3221"/>
    <s v="2021-08-19 00:00:00"/>
    <s v="2021-08-19 15:48:00"/>
    <s v="Gasto"/>
    <s v="Con Compromiso"/>
    <s v="0500"/>
    <x v="9"/>
    <x v="1"/>
    <s v="ADQUISICIÓN DE BIENES Y SERVICIOS - SERVICIO DE INFORMACIÓN CATASTRAL - ACTUALIZACIÓN  Y GESTIÓN CATASTRAL  NACIONAL"/>
    <s v="Propios"/>
    <x v="1"/>
    <s v="CSF"/>
    <n v="6249464"/>
    <n v="0"/>
    <n v="6249464"/>
    <n v="0"/>
    <s v="PRESTACIÓN DE SERVICIOS PERSONALES PARA REALIZAR ACTIVIDADES DE RECONOCIMIENTO PREDIAL URBANO Y RURAL PARA LA ATENCIÓN DE TRÁMITES EN LOS PROCESOS CATASTRALES EN EL MARCO DEL CONTRATO INTERADMINISTRATIVO 845 SUSCRITO CON EL MINISTERIO DE VIVIENDA, CI"/>
    <s v="3321"/>
    <s v="8721"/>
    <s v="-0"/>
    <s v="-0"/>
    <s v="-0"/>
    <s v="-0"/>
    <x v="0"/>
    <x v="1"/>
  </r>
  <r>
    <s v="3321"/>
    <s v="2021-08-19 00:00:00"/>
    <s v="2021-08-19 16:11:00"/>
    <s v="Gasto"/>
    <s v="Con Compromiso"/>
    <s v="0500"/>
    <x v="9"/>
    <x v="1"/>
    <s v="ADQUISICIÓN DE BIENES Y SERVICIOS - SERVICIO DE INFORMACIÓN CATASTRAL - ACTUALIZACIÓN  Y GESTIÓN CATASTRAL  NACIONAL"/>
    <s v="Propios"/>
    <x v="1"/>
    <s v="CSF"/>
    <n v="6804972"/>
    <n v="0"/>
    <n v="6804972"/>
    <n v="0"/>
    <s v="PRESTACIÓN DE SERVICIOS PERSONALES PARA REALIZAR ACTIVIDADES DE APOYO A LA GESTIÓN AUXILIAR EN LOS PROCESOS CATASTRALES EN EL MARCO DE LOS PROYECTOS QUE ADELANTA EL INSTITUTO EN LA TERRITORIAL CÓRDOBA"/>
    <s v="3421"/>
    <s v="8921"/>
    <s v="-0"/>
    <s v="-0"/>
    <s v="-0"/>
    <s v="-0"/>
    <x v="0"/>
    <x v="1"/>
  </r>
  <r>
    <s v="3421"/>
    <s v="2021-08-19 00:00:00"/>
    <s v="2021-08-19 16:39:00"/>
    <s v="Gasto"/>
    <s v="Con Compromiso"/>
    <s v="0500"/>
    <x v="9"/>
    <x v="1"/>
    <s v="ADQUISICIÓN DE BIENES Y SERVICIOS - SERVICIO DE INFORMACIÓN CATASTRAL - ACTUALIZACIÓN  Y GESTIÓN CATASTRAL  NACIONAL"/>
    <s v="Propios"/>
    <x v="1"/>
    <s v="CSF"/>
    <n v="3402486"/>
    <n v="0"/>
    <n v="3402486"/>
    <n v="0"/>
    <s v="PRESTACIÓN DE SERVICIOS PERSONALES PARA REALIZAR ACTIVIDADES DE APOYO A LA GESTIÓN AUXILIAR EN LOS PROCESOS CATASTRALES EN EL MARCO DEL CONTRATO INTERADMINISTRATIVO 845 SUSCRITO CON EL MINISTERIO DE VIVIENDA, CIUDAD Y TERRITORIO"/>
    <s v="3521"/>
    <s v="8821"/>
    <s v="-0"/>
    <s v="-0"/>
    <s v="-0"/>
    <s v="-0"/>
    <x v="0"/>
    <x v="1"/>
  </r>
  <r>
    <s v="621"/>
    <s v="2021-02-10 00:00:00"/>
    <s v="2021-02-10 11:34:00"/>
    <s v="Gasto"/>
    <s v="Con Compromiso"/>
    <s v="0500"/>
    <x v="10"/>
    <x v="1"/>
    <s v="ADQUISICIÓN DE BIENES Y SERVICIOS - SERVICIO DE INFORMACIÓN CATASTRAL - ACTUALIZACIÓN  Y GESTIÓN CATASTRAL  NACIONAL"/>
    <s v="Nación"/>
    <x v="0"/>
    <s v="CSF"/>
    <n v="7590634"/>
    <n v="0"/>
    <n v="7590634"/>
    <n v="2196635"/>
    <s v="VIATICOS PROCESO DE CONSERVACION CATASTRAL VIGENCIA 2021"/>
    <s v="621"/>
    <s v="1121, 1221, 2221, 2321, 4321, 4421, 4721, 4921, 5021, 5421, 5521, 6421, 6521, 6721, 6821, 7021, 7121, 7321, 7421, 7821, 7921"/>
    <s v="821, 921, 1521, 1621, 4321, 4421, 5221, 5721, 5821, 6221, 6321, 8321, 8421, 8621, 8721, 9921, 10021, 10221, 10321, 10721, 10821"/>
    <s v="3321, 3421, 6121, 6221, 12121, 12221, 14021, 14221, 14321, 14721, 14821, 17421, 17521, 18721, 18821, 19521, 19621, 19821, 19921, 21321, 21421"/>
    <s v="24127421, 24128821, 41864921, 41865621, 114433221, 114434121, 119221221, 134655121, 134655321, 142993321, 143004421, 173143521, 173144621, 176264921, 176266321, 189326621, 189329821, 197158821, 197161221, 212769921, 212771421"/>
    <s v="121"/>
    <x v="0"/>
    <x v="1"/>
  </r>
  <r>
    <s v="721"/>
    <s v="2021-02-16 00:00:00"/>
    <s v="2021-02-16 10:21:00"/>
    <s v="Gasto"/>
    <s v="Con Compromiso"/>
    <s v="0500"/>
    <x v="10"/>
    <x v="1"/>
    <s v="ADQUISICIÓN DE BIENES Y SERVICIOS - SERVICIO DE INFORMACIÓN CATASTRAL - ACTUALIZACIÓN  Y GESTIÓN CATASTRAL  NACIONAL"/>
    <s v="Nación"/>
    <x v="0"/>
    <s v="CSF"/>
    <n v="85797150"/>
    <n v="0"/>
    <n v="85797150"/>
    <n v="0"/>
    <s v="CONTRATACION SERVICIOS PERSONALES PROCESO CONSERVACION CATASTRAL"/>
    <s v="721"/>
    <s v="1721, 1821, 1921, 2021, 2121, 3821"/>
    <s v="2221, 2321, 2421, 2621, 2721, 7121"/>
    <s v="9121, 9221, 9421, 9521, 9621, 11021, 11121, 11221, 11521, 11621, 13421, 13521, 13621, 13821, 13921, 16121, 16221, 16321, 16521, 16621, 16721, 18921, 19021, 19121, 19221, 19421, 21521, 21621, 21821, 21921, 22021, 22121, 22221, 22321"/>
    <s v="71486621, 71487221, 71488121, 71488721, 75298121, 87482521, 87484521, 87487321, 88483921, 88485221, 117263421, 117264621, 117265921, 117269921, 117271121, 145670521, 145676521, 145677921, 145687921, 145724721, 147549821, 179576421, 179578921, 179580121, 179582921, 179584221, 214554521, 214556221, 214559721, 214561521, 216697621, 216702121, 226881121, 226892821"/>
    <s v="-0"/>
    <x v="0"/>
    <x v="1"/>
  </r>
  <r>
    <s v="821"/>
    <s v="2021-02-16 00:00:00"/>
    <s v="2021-02-16 10:23:00"/>
    <s v="Gasto"/>
    <s v="Con Compromiso"/>
    <s v="0500"/>
    <x v="10"/>
    <x v="1"/>
    <s v="ADQUISICIÓN DE BIENES Y SERVICIOS - SERVICIO DE INFORMACIÓN CATASTRAL - ACTUALIZACIÓN  Y GESTIÓN CATASTRAL  NACIONAL"/>
    <s v="Nación"/>
    <x v="0"/>
    <s v="CSF"/>
    <n v="30325000"/>
    <n v="-12021"/>
    <n v="30312979"/>
    <n v="0"/>
    <s v="CONTRATACION SERVICIOS PERSONALES PROCESO POLITICA DE TIERRAS"/>
    <s v="821"/>
    <s v="2621, 8121"/>
    <s v="2521"/>
    <s v="9321, 11321, 13721, 16421, 19321, 21721"/>
    <s v="71487521, 87494721, 117268921, 145684021, 179577621, 214558121"/>
    <s v="-0"/>
    <x v="0"/>
    <x v="1"/>
  </r>
  <r>
    <s v="1321"/>
    <s v="2021-05-14 00:00:00"/>
    <s v="2021-05-14 09:01:00"/>
    <s v="Gasto"/>
    <s v="Con Compromiso"/>
    <s v="0200"/>
    <x v="10"/>
    <x v="19"/>
    <s v="ADQUISICIÓN DE BIENES Y SERVICIOS - SEDES MANTENIDAS - FORTALECIMIENTO DE LA INFRAESTRUCTURA FÍSICA DEL IGAC A NIVEL  NACIONAL"/>
    <s v="Nación"/>
    <x v="0"/>
    <s v="CSF"/>
    <n v="40060745"/>
    <n v="-13166745"/>
    <n v="26894000"/>
    <n v="0"/>
    <s v="RECURSOS PARA MANTENIMIENTO DE INFRAESTRUCTURA Y COMPRA DE AIRES ACONDICONADOS"/>
    <s v="1321"/>
    <s v="5821"/>
    <s v="-0"/>
    <s v="-0"/>
    <s v="-0"/>
    <s v="-0"/>
    <x v="0"/>
    <x v="0"/>
  </r>
  <r>
    <s v="2221"/>
    <s v="2021-07-26 00:00:00"/>
    <s v="2021-07-26 12:37:00"/>
    <s v="Gasto"/>
    <s v="Con Compromiso"/>
    <s v="0500"/>
    <x v="10"/>
    <x v="1"/>
    <s v="ADQUISICIÓN DE BIENES Y SERVICIOS - SERVICIO DE INFORMACIÓN CATASTRAL - ACTUALIZACIÓN  Y GESTIÓN CATASTRAL  NACIONAL"/>
    <s v="Propios"/>
    <x v="1"/>
    <s v="CSF"/>
    <n v="145600664"/>
    <n v="0"/>
    <n v="145600664"/>
    <n v="61154406"/>
    <s v="RECURSOS PARA LA CONTRATACION DE PERSONAL PROCESO DE ENTREGA DE PRODUCTOS CATASTRALES"/>
    <s v="2321"/>
    <s v="8221, 8321, 8421, 8521, 8721, 8821, 8921, 9021, 9121"/>
    <s v="-0"/>
    <s v="-0"/>
    <s v="-0"/>
    <s v="-0"/>
    <x v="0"/>
    <x v="1"/>
  </r>
  <r>
    <s v="621"/>
    <s v="2021-02-04 00:00:00"/>
    <s v="2021-02-04 10:02:00"/>
    <s v="Gasto"/>
    <s v="Con Compromiso"/>
    <s v="0500"/>
    <x v="11"/>
    <x v="1"/>
    <s v="ADQUISICIÓN DE BIENES Y SERVICIOS - SERVICIO DE INFORMACIÓN CATASTRAL - ACTUALIZACIÓN  Y GESTIÓN CATASTRAL  NACIONAL"/>
    <s v="Nación"/>
    <x v="0"/>
    <s v="CSF"/>
    <n v="56245176"/>
    <n v="0"/>
    <n v="56245176"/>
    <n v="0"/>
    <s v="Prestación de servicios personales para realizar actividades de reconocimiento predial urbano y rural para la atención de trámites en el proceso de conservación catastral de la territorial Huila."/>
    <s v="721"/>
    <s v="2121, 2221"/>
    <s v="2821, 2921"/>
    <s v="15521, 15621, 17921, 18021, 19921, 20021, 21721, 21821, 25721, 25821, 27121, 27221"/>
    <s v="71527821, 71529721, 93414421, 93421221, 119473421, 119480821, 147319121, 147321421, 178294321, 178299321, 214998821, 215006721"/>
    <s v="-0"/>
    <x v="0"/>
    <x v="1"/>
  </r>
  <r>
    <s v="721"/>
    <s v="2021-02-04 00:00:00"/>
    <s v="2021-02-04 10:26:00"/>
    <s v="Gasto"/>
    <s v="Con Compromiso"/>
    <s v="0500"/>
    <x v="11"/>
    <x v="1"/>
    <s v="ADQUISICIÓN DE BIENES Y SERVICIOS - SERVICIO DE INFORMACIÓN CATASTRAL - ACTUALIZACIÓN  Y GESTIÓN CATASTRAL  NACIONAL"/>
    <s v="Nación"/>
    <x v="0"/>
    <s v="CSF"/>
    <n v="27219888"/>
    <n v="-7031805"/>
    <n v="20188083"/>
    <n v="0"/>
    <s v="Prestación de servicios personales para adelantar las actividades requeridas en el desarrollo de los trámites de conservación catastral en la dirección territorial Huila"/>
    <s v="821"/>
    <s v="2821, 2921"/>
    <s v="2521, 2621"/>
    <s v="15221, 15321, 17721, 18121, 20121, 20421, 21021, 21421, 23921, 24221, 26921"/>
    <s v="71427621, 71430021, 89772221, 101865821, 119482221, 121730921, 144572421, 144588521, 171146021, 176579621, 212766821"/>
    <s v="-0"/>
    <x v="0"/>
    <x v="1"/>
  </r>
  <r>
    <s v="821"/>
    <s v="2021-02-04 00:00:00"/>
    <s v="2021-02-04 10:36:00"/>
    <s v="Gasto"/>
    <s v="Con Compromiso"/>
    <s v="0500"/>
    <x v="11"/>
    <x v="1"/>
    <s v="ADQUISICIÓN DE BIENES Y SERVICIOS - SERVICIO DE INFORMACIÓN CATASTRAL - ACTUALIZACIÓN  Y GESTIÓN CATASTRAL  NACIONAL"/>
    <s v="Nación"/>
    <x v="0"/>
    <s v="CSF"/>
    <n v="13609944"/>
    <n v="0"/>
    <n v="13609944"/>
    <n v="0"/>
    <s v="Prestación de servicios personales para realizar actividades de apoyo operativo en los procesos catastrales adelantados en la Dirección Territorial Huila ."/>
    <s v="921"/>
    <s v="3921"/>
    <s v="5421"/>
    <s v="20221, 21121, 24321, 26821"/>
    <s v="119483621, 144576421, 176591221, 212760621"/>
    <s v="-0"/>
    <x v="0"/>
    <x v="1"/>
  </r>
  <r>
    <s v="921"/>
    <s v="2021-02-04 00:00:00"/>
    <s v="2021-02-04 10:44:00"/>
    <s v="Gasto"/>
    <s v="Con Compromiso"/>
    <s v="0500"/>
    <x v="11"/>
    <x v="1"/>
    <s v="ADQUISICIÓN DE BIENES Y SERVICIOS - SERVICIO DE INFORMACIÓN CATASTRAL - ACTUALIZACIÓN  Y GESTIÓN CATASTRAL  NACIONAL"/>
    <s v="Nación"/>
    <x v="0"/>
    <s v="CSF"/>
    <n v="18883935"/>
    <n v="0"/>
    <n v="18883935"/>
    <n v="0"/>
    <s v="Prestación de servicios de apoyo a la gestión en ventanilla para atención al público en los procesos catastrales de la dirección territorial Huila."/>
    <s v="1021"/>
    <s v="2021"/>
    <s v="2721"/>
    <s v="15421, 16421, 18621, 21221, 25921, 27321"/>
    <s v="71431221, 89774621, 119461521, 144579121, 180313821, 215025221"/>
    <s v="-0"/>
    <x v="0"/>
    <x v="1"/>
  </r>
  <r>
    <s v="1021"/>
    <s v="2021-02-04 00:00:00"/>
    <s v="2021-02-04 10:52:00"/>
    <s v="Gasto"/>
    <s v="Con Compromiso"/>
    <s v="0500"/>
    <x v="11"/>
    <x v="1"/>
    <s v="ADQUISICIÓN DE BIENES Y SERVICIOS - SERVICIO DE INFORMACIÓN CATASTRAL - ACTUALIZACIÓN  Y GESTIÓN CATASTRAL  NACIONAL"/>
    <s v="Nación"/>
    <x v="0"/>
    <s v="CSF"/>
    <n v="10491075"/>
    <n v="0"/>
    <n v="10491075"/>
    <n v="0"/>
    <s v="Prestación de servicios de procesos de apoyo a la gestión desarrollada en procesos catastrales."/>
    <s v="1121"/>
    <s v="2321"/>
    <s v="3021"/>
    <s v="15721, 17821, 20621, 21321, 24421, 26721"/>
    <s v="71530521, 89811721, 136129821, 144584021, 176597821, 207545021"/>
    <s v="-0"/>
    <x v="0"/>
    <x v="1"/>
  </r>
  <r>
    <s v="1121"/>
    <s v="2021-02-10 00:00:00"/>
    <s v="2021-02-10 15:29:00"/>
    <s v="Gasto"/>
    <s v="Con Compromiso"/>
    <s v="0500"/>
    <x v="11"/>
    <x v="1"/>
    <s v="ADQUISICIÓN DE BIENES Y SERVICIOS - SERVICIO DE INFORMACIÓN CATASTRAL - ACTUALIZACIÓN  Y GESTIÓN CATASTRAL  NACIONAL"/>
    <s v="Nación"/>
    <x v="0"/>
    <s v="CSF"/>
    <n v="7809486"/>
    <n v="-4294645"/>
    <n v="3514841"/>
    <n v="1745954"/>
    <s v="VIATICOS Y GASTOS DE COMISION EN EL PROCESO DE CONSERVACION,DE LA T HUILA"/>
    <s v="1221"/>
    <s v="5621, 5721, 6021, 6321, 6421"/>
    <s v="7321, 7421, 7821, 9221, 9321"/>
    <s v="23421, 23521, 23821, 26021, 26121"/>
    <s v="167214821, 167216121, 169979921, 191212521, 192712621"/>
    <s v="-0"/>
    <x v="0"/>
    <x v="1"/>
  </r>
  <r>
    <s v="1221"/>
    <s v="2021-02-10 00:00:00"/>
    <s v="2021-02-10 15:36:00"/>
    <s v="Gasto"/>
    <s v="Con Compromiso"/>
    <s v="0500"/>
    <x v="11"/>
    <x v="1"/>
    <s v="ADQUISICIÓN DE BIENES Y SERVICIOS - SERVICIO DE INFORMACIÓN CATASTRAL - ACTUALIZACIÓN  Y GESTIÓN CATASTRAL  NACIONAL"/>
    <s v="Nación"/>
    <x v="0"/>
    <s v="CSF"/>
    <n v="5402487"/>
    <n v="-2000000"/>
    <n v="3402487"/>
    <n v="2289532"/>
    <s v="VIATICOS Y GASTOS DE COMISION EN EL PROCESO DE POLITICA DE TIERRA DE LA T. HUILA"/>
    <s v="1321"/>
    <s v="1521, 2521, 5421"/>
    <s v="1621, 2121, 7121"/>
    <s v="6221, 10721, 23221"/>
    <s v="27871721, 50657821, 164361221"/>
    <s v="421"/>
    <x v="0"/>
    <x v="1"/>
  </r>
  <r>
    <s v="1921"/>
    <s v="2021-04-14 00:00:00"/>
    <s v="2021-04-14 11:05:00"/>
    <s v="Gasto"/>
    <s v="Con Compromiso"/>
    <s v="0500"/>
    <x v="11"/>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s v="2121"/>
    <s v="4121"/>
    <s v="5021"/>
    <s v="20321, 21521, 24121, 26521"/>
    <s v="121722721, 145878521, 176576721, 207410621"/>
    <s v="-0"/>
    <x v="0"/>
    <x v="1"/>
  </r>
  <r>
    <s v="2321"/>
    <s v="2021-05-05 00:00:00"/>
    <s v="2021-05-05 13:47:00"/>
    <s v="Gasto"/>
    <s v="Generado"/>
    <s v="0500"/>
    <x v="11"/>
    <x v="1"/>
    <s v="ADQUISICIÓN DE BIENES Y SERVICIOS - SERVICIO DE INFORMACIÓN CATASTRAL - ACTUALIZACIÓN  Y GESTIÓN CATASTRAL  NACIONAL"/>
    <s v="Nación"/>
    <x v="0"/>
    <s v="CSF"/>
    <n v="6294645"/>
    <n v="0"/>
    <n v="6294645"/>
    <n v="6294645"/>
    <s v="Prestación de servicios personales para apoyo en los procesos del área de conservación en el IGAC Huila."/>
    <s v="2521"/>
    <s v="-0"/>
    <s v="-0"/>
    <s v="-0"/>
    <s v="-0"/>
    <s v="-0"/>
    <x v="0"/>
    <x v="1"/>
  </r>
  <r>
    <s v="3221"/>
    <s v="2021-08-20 00:00:00"/>
    <s v="2021-08-20 11:50:00"/>
    <s v="Gasto"/>
    <s v="Con Compromiso"/>
    <s v="0500"/>
    <x v="11"/>
    <x v="1"/>
    <s v="ADQUISICIÓN DE BIENES Y SERVICIOS - SERVICIO DE INFORMACIÓN CATASTRAL - ACTUALIZACIÓN  Y GESTIÓN CATASTRAL  NACIONAL"/>
    <s v="Propios"/>
    <x v="1"/>
    <s v="CSF"/>
    <n v="5651034"/>
    <n v="0"/>
    <n v="5651034"/>
    <n v="0"/>
    <s v="Pago estampilla pro deporte al municipio de Pitalito con cargo al convenio firmado con dicho municipio. Vigencia 2021."/>
    <s v="3521"/>
    <s v="6821"/>
    <s v="10121"/>
    <s v="28621"/>
    <s v="219224421"/>
    <s v="-0"/>
    <x v="0"/>
    <x v="1"/>
  </r>
  <r>
    <s v="3521"/>
    <s v="2021-08-31 00:00:00"/>
    <s v="2021-08-31 14:38:00"/>
    <s v="Gasto"/>
    <s v="Generado"/>
    <s v="0500"/>
    <x v="11"/>
    <x v="1"/>
    <s v="ADQUISICIÓN DE BIENES Y SERVICIOS - SERVICIO DE INFORMACIÓN CATASTRAL - ACTUALIZACIÓN  Y GESTIÓN CATASTRAL  NACIONAL"/>
    <s v="Nación"/>
    <x v="0"/>
    <s v="CSF"/>
    <n v="6804972"/>
    <n v="0"/>
    <n v="6804972"/>
    <n v="6804972"/>
    <s v="Prestación de servicios personales para adelantar actividades requeridas en el desarrollo de los trámites de conservación catastral en la dirección Territorial Huila."/>
    <s v="3821"/>
    <s v="-0"/>
    <s v="-0"/>
    <s v="-0"/>
    <s v="-0"/>
    <s v="-0"/>
    <x v="0"/>
    <x v="1"/>
  </r>
  <r>
    <s v="721"/>
    <s v="2021-01-15 00:00:00"/>
    <s v="2021-01-15 16:39:00"/>
    <s v="Gasto"/>
    <s v="Con Compromiso"/>
    <s v="0200"/>
    <x v="12"/>
    <x v="18"/>
    <s v="ADQUISICIÓN DE BIENES Y SERVICIOS - SEDES ADECUADAS - FORTALECIMIENTO DE LA INFRAESTRUCTURA FÍSICA DEL IGAC A NIVEL  NACIONAL"/>
    <s v="Nación"/>
    <x v="0"/>
    <s v="CSF"/>
    <n v="1849000"/>
    <n v="-150751"/>
    <n v="1698249"/>
    <n v="0"/>
    <s v="ADECUACION, PINTURA Y MANTENIMIENTO DE  LA U.O.C DE EL BANCO MAGDALENA"/>
    <s v="721"/>
    <s v="1921"/>
    <s v="3521"/>
    <s v="11621"/>
    <s v="62862321"/>
    <s v="-0"/>
    <x v="0"/>
    <x v="0"/>
  </r>
  <r>
    <s v="1221"/>
    <s v="2021-01-25 00:00:00"/>
    <s v="2021-01-25 16:09:00"/>
    <s v="Gasto"/>
    <s v="Con Compromiso"/>
    <s v="0500"/>
    <x v="12"/>
    <x v="1"/>
    <s v="ADQUISICIÓN DE BIENES Y SERVICIOS - SERVICIO DE INFORMACIÓN CATASTRAL - ACTUALIZACIÓN  Y GESTIÓN CATASTRAL  NACIONAL"/>
    <s v="Nación"/>
    <x v="0"/>
    <s v="CSF"/>
    <n v="12800000"/>
    <n v="-2081197"/>
    <n v="10718803"/>
    <n v="517497"/>
    <s v="VIATICOS DE CONSERVACION"/>
    <s v="1221"/>
    <s v="1021, 1121, 1221, 1321, 1521, 1621, 1721, 3121, 4621, 6321, 6421"/>
    <s v="521, 621, 721, 821, 921, 1021, 1121, 4521, 10421, 12821, 12921"/>
    <s v="4021, 4121, 4221, 4321, 4521, 4621, 4721, 13721, 23521, 26821, 26921"/>
    <s v="11491221, 11493421, 11500821, 11512421, 15055421, 15079821, 15103621, 77407121, 192559121, 227256821, 227265021"/>
    <s v="121, 221"/>
    <x v="0"/>
    <x v="1"/>
  </r>
  <r>
    <s v="1321"/>
    <s v="2021-02-04 00:00:00"/>
    <s v="2021-02-04 11:27:00"/>
    <s v="Gasto"/>
    <s v="Con Compromiso"/>
    <s v="0500"/>
    <x v="12"/>
    <x v="1"/>
    <s v="ADQUISICIÓN DE BIENES Y SERVICIOS - SERVICIO DE INFORMACIÓN CATASTRAL - ACTUALIZACIÓN  Y GESTIÓN CATASTRAL  NACIONAL"/>
    <s v="Nación"/>
    <x v="0"/>
    <s v="CSF"/>
    <n v="31247320"/>
    <n v="0"/>
    <n v="31247320"/>
    <n v="0"/>
    <s v="RECONOCEDOR DE CONSERVACION"/>
    <s v="1321"/>
    <s v="2621"/>
    <s v="3921"/>
    <s v="13121, 13421, 16021, 18321, 20521, 23221, 25821"/>
    <s v="68607321, 68607821, 94099621, 124153321, 150769821, 182164621, 217553721"/>
    <s v="-0"/>
    <x v="0"/>
    <x v="1"/>
  </r>
  <r>
    <s v="1421"/>
    <s v="2021-02-04 00:00:00"/>
    <s v="2021-02-04 12:22:00"/>
    <s v="Gasto"/>
    <s v="Con Compromiso"/>
    <s v="0500"/>
    <x v="12"/>
    <x v="1"/>
    <s v="ADQUISICIÓN DE BIENES Y SERVICIOS - SERVICIO DE INFORMACIÓN CATASTRAL - ACTUALIZACIÓN  Y GESTIÓN CATASTRAL  NACIONAL"/>
    <s v="Nación"/>
    <x v="0"/>
    <s v="CSF"/>
    <n v="8506215"/>
    <n v="0"/>
    <n v="8506215"/>
    <n v="0"/>
    <s v="AUXILIAR DE APOYO EN CONSERVACION"/>
    <s v="1421"/>
    <s v="2421"/>
    <s v="2721"/>
    <s v="9021, 13221, 15721, 16421, 20021, 23121"/>
    <s v="46294921, 68607521, 93152921, 117906221, 146718921, 182151421"/>
    <s v="-0"/>
    <x v="0"/>
    <x v="1"/>
  </r>
  <r>
    <s v="1521"/>
    <s v="2021-02-04 00:00:00"/>
    <s v="2021-02-04 12:28:00"/>
    <s v="Gasto"/>
    <s v="Con Compromiso"/>
    <s v="0500"/>
    <x v="12"/>
    <x v="1"/>
    <s v="ADQUISICIÓN DE BIENES Y SERVICIOS - SERVICIO DE INFORMACIÓN CATASTRAL - ACTUALIZACIÓN  Y GESTIÓN CATASTRAL  NACIONAL"/>
    <s v="Nación"/>
    <x v="0"/>
    <s v="CSF"/>
    <n v="13357415"/>
    <n v="0"/>
    <n v="13357415"/>
    <n v="0"/>
    <s v="TECNICO DE APOYO EN CONSERVACION"/>
    <s v="1521"/>
    <s v="2021"/>
    <s v="2821"/>
    <s v="9121, 13321, 15321, 16621, 20121, 23021"/>
    <s v="46299921, 68607621, 92604521, 117932521, 146724721, 182106921"/>
    <s v="-0"/>
    <x v="0"/>
    <x v="1"/>
  </r>
  <r>
    <s v="1621"/>
    <s v="2021-02-04 00:00:00"/>
    <s v="2021-02-04 14:56:00"/>
    <s v="Gasto"/>
    <s v="Con Compromiso"/>
    <s v="0500"/>
    <x v="12"/>
    <x v="1"/>
    <s v="ADQUISICIÓN DE BIENES Y SERVICIOS - SERVICIO DE INFORMACIÓN CATASTRAL - ACTUALIZACIÓN  Y GESTIÓN CATASTRAL  NACIONAL"/>
    <s v="Nación"/>
    <x v="0"/>
    <s v="CSF"/>
    <n v="29972641"/>
    <n v="0"/>
    <n v="29972641"/>
    <n v="0"/>
    <s v="RECONOCEDOR DE RESTITUCION DE TIERRA Y GASTO DE MANUTENCION"/>
    <s v="1621"/>
    <s v="2121"/>
    <s v="3021"/>
    <s v="9321, 12921, 15821, 16521, 20221, 22921, 24221"/>
    <s v="50314421, 68607121, 93170421, 117921121, 146729721, 182098621, 213840221"/>
    <s v="-0"/>
    <x v="0"/>
    <x v="1"/>
  </r>
  <r>
    <s v="1721"/>
    <s v="2021-02-04 00:00:00"/>
    <s v="2021-02-04 15:00:00"/>
    <s v="Gasto"/>
    <s v="Con Compromiso"/>
    <s v="0500"/>
    <x v="12"/>
    <x v="1"/>
    <s v="ADQUISICIÓN DE BIENES Y SERVICIOS - SERVICIO DE INFORMACIÓN CATASTRAL - ACTUALIZACIÓN  Y GESTIÓN CATASTRAL  NACIONAL"/>
    <s v="Nación"/>
    <x v="0"/>
    <s v="CSF"/>
    <n v="36402360"/>
    <n v="0"/>
    <n v="36402360"/>
    <n v="0"/>
    <s v="ABOGADA DE RESTITUCION DE TIERRA"/>
    <s v="1721"/>
    <s v="1821"/>
    <s v="2921"/>
    <s v="9221, 13021, 15521, 16321, 20821, 23421, 24621"/>
    <s v="47181021, 68607221, 92606321, 116872021, 153134921, 182211321, 215388621"/>
    <s v="-0"/>
    <x v="0"/>
    <x v="1"/>
  </r>
  <r>
    <s v="1821"/>
    <s v="2021-02-04 00:00:00"/>
    <s v="2021-02-04 15:08:00"/>
    <s v="Gasto"/>
    <s v="Con Compromiso"/>
    <s v="0510"/>
    <x v="12"/>
    <x v="16"/>
    <s v="ADQUISICIÓN DE BIENES Y SERVICIOS - SERVICIO DE AVALÚOS - ACTUALIZACIÓN  Y GESTIÓN CATASTRAL  NACIONAL"/>
    <s v="Propios"/>
    <x v="1"/>
    <s v="CSF"/>
    <n v="31247320"/>
    <n v="0"/>
    <n v="31247320"/>
    <n v="0"/>
    <s v="CONTROL DE CALIDAD AVALUOS"/>
    <s v="1821"/>
    <s v="2721"/>
    <s v="4621"/>
    <s v="13821, 15621, 18021, 20621, 23321, 24521"/>
    <s v="84087221, 93111421, 120456021, 150772021, 182182321, 213862321"/>
    <s v="-0"/>
    <x v="0"/>
    <x v="6"/>
  </r>
  <r>
    <s v="1921"/>
    <s v="2021-02-04 00:00:00"/>
    <s v="2021-02-04 15:13:00"/>
    <s v="Gasto"/>
    <s v="Generado"/>
    <s v="0510"/>
    <x v="12"/>
    <x v="16"/>
    <s v="ADQUISICIÓN DE BIENES Y SERVICIOS - SERVICIO DE AVALÚOS - ACTUALIZACIÓN  Y GESTIÓN CATASTRAL  NACIONAL"/>
    <s v="Propios"/>
    <x v="1"/>
    <s v="CSF"/>
    <n v="40000000"/>
    <n v="-23879869"/>
    <n v="16120131"/>
    <n v="16120131"/>
    <s v="PERITOS EXTERNOS"/>
    <s v="1921"/>
    <s v="-0"/>
    <s v="-0"/>
    <s v="-0"/>
    <s v="-0"/>
    <s v="-0"/>
    <x v="0"/>
    <x v="6"/>
  </r>
  <r>
    <s v="2021"/>
    <s v="2021-02-04 00:00:00"/>
    <s v="2021-02-04 15:17:00"/>
    <s v="Gasto"/>
    <s v="Con Compromiso"/>
    <s v="0510"/>
    <x v="12"/>
    <x v="16"/>
    <s v="ADQUISICIÓN DE BIENES Y SERVICIOS - SERVICIO DE AVALÚOS - ACTUALIZACIÓN  Y GESTIÓN CATASTRAL  NACIONAL"/>
    <s v="Propios"/>
    <x v="1"/>
    <s v="CSF"/>
    <n v="8460680"/>
    <n v="0"/>
    <n v="8460680"/>
    <n v="1596281"/>
    <s v="VIATICOS PARA AVALUOS"/>
    <s v="2021"/>
    <s v="3221, 3721"/>
    <s v="4821, 7121"/>
    <s v="14021, 18121"/>
    <s v="87104921, 120761621"/>
    <s v="-0"/>
    <x v="0"/>
    <x v="6"/>
  </r>
  <r>
    <s v="2721"/>
    <s v="2021-04-21 00:00:00"/>
    <s v="2021-04-21 16:46:00"/>
    <s v="Gasto"/>
    <s v="Con Compromiso"/>
    <s v="0500"/>
    <x v="12"/>
    <x v="1"/>
    <s v="ADQUISICIÓN DE BIENES Y SERVICIOS - SERVICIO DE INFORMACIÓN CATASTRAL - ACTUALIZACIÓN  Y GESTIÓN CATASTRAL  NACIONAL"/>
    <s v="Propios"/>
    <x v="1"/>
    <s v="CSF"/>
    <n v="5675000"/>
    <n v="-5000"/>
    <n v="5670000"/>
    <n v="0"/>
    <s v="MANTENIMIENTO DE VEHICULO"/>
    <s v="2721"/>
    <s v="4821"/>
    <s v="12321"/>
    <s v="26321, 26721"/>
    <s v="220115821, 220646521"/>
    <s v="-0"/>
    <x v="0"/>
    <x v="1"/>
  </r>
  <r>
    <s v="3321"/>
    <s v="2021-06-29 00:00:00"/>
    <s v="2021-06-29 15:24:00"/>
    <s v="Gasto"/>
    <s v="Con Compromiso"/>
    <s v="0510"/>
    <x v="12"/>
    <x v="16"/>
    <s v="ADQUISICIÓN DE BIENES Y SERVICIOS - SERVICIO DE AVALÚOS - ACTUALIZACIÓN  Y GESTIÓN CATASTRAL  NACIONAL"/>
    <s v="Propios"/>
    <x v="1"/>
    <s v="CSF"/>
    <n v="9186712"/>
    <n v="-680497"/>
    <n v="8506215"/>
    <n v="0"/>
    <s v="AUXILIAR DE APOYO AVALUOS"/>
    <s v="3321"/>
    <s v="4521"/>
    <s v="11421"/>
    <s v="24421"/>
    <s v="213855321"/>
    <s v="-0"/>
    <x v="0"/>
    <x v="6"/>
  </r>
  <r>
    <s v="3421"/>
    <s v="2021-06-29 00:00:00"/>
    <s v="2021-06-29 16:01:00"/>
    <s v="Gasto"/>
    <s v="Con Compromiso"/>
    <s v="0510"/>
    <x v="12"/>
    <x v="16"/>
    <s v="ADQUISICIÓN DE BIENES Y SERVICIOS - SERVICIO DE AVALÚOS - ACTUALIZACIÓN  Y GESTIÓN CATASTRAL  NACIONAL"/>
    <s v="Propios"/>
    <x v="1"/>
    <s v="CSF"/>
    <n v="14693157"/>
    <n v="-1335742"/>
    <n v="13357415"/>
    <n v="0"/>
    <s v="TECNICO DE APOYO AVALUOS"/>
    <s v="3421"/>
    <s v="4421"/>
    <s v="11321"/>
    <s v="24321"/>
    <s v="213849521"/>
    <s v="-0"/>
    <x v="0"/>
    <x v="6"/>
  </r>
  <r>
    <s v="3821"/>
    <s v="2021-07-29 00:00:00"/>
    <s v="2021-07-29 16:41:00"/>
    <s v="Gasto"/>
    <s v="Con Compromiso"/>
    <s v="0500"/>
    <x v="12"/>
    <x v="1"/>
    <s v="ADQUISICIÓN DE BIENES Y SERVICIOS - SERVICIO DE INFORMACIÓN CATASTRAL - ACTUALIZACIÓN  Y GESTIÓN CATASTRAL  NACIONAL"/>
    <s v="Propios"/>
    <x v="1"/>
    <s v="CSF"/>
    <n v="74993568"/>
    <n v="0"/>
    <n v="74993568"/>
    <n v="0"/>
    <s v="RECONOCEDORES TITULACION"/>
    <s v="3821"/>
    <s v="5321, 5421, 5521, 5621, 5721, 5821"/>
    <s v="-0"/>
    <s v="-0"/>
    <s v="-0"/>
    <s v="-0"/>
    <x v="0"/>
    <x v="1"/>
  </r>
  <r>
    <s v="3921"/>
    <s v="2021-07-29 00:00:00"/>
    <s v="2021-07-29 16:47:00"/>
    <s v="Gasto"/>
    <s v="Con Compromiso"/>
    <s v="0500"/>
    <x v="12"/>
    <x v="1"/>
    <s v="ADQUISICIÓN DE BIENES Y SERVICIOS - SERVICIO DE INFORMACIÓN CATASTRAL - ACTUALIZACIÓN  Y GESTIÓN CATASTRAL  NACIONAL"/>
    <s v="Propios"/>
    <x v="1"/>
    <s v="CSF"/>
    <n v="10685932"/>
    <n v="0"/>
    <n v="10685932"/>
    <n v="0"/>
    <s v="DIGITALIZADOR TITULACION"/>
    <s v="3921"/>
    <s v="5921"/>
    <s v="-0"/>
    <s v="-0"/>
    <s v="-0"/>
    <s v="-0"/>
    <x v="0"/>
    <x v="1"/>
  </r>
  <r>
    <s v="4021"/>
    <s v="2021-07-29 00:00:00"/>
    <s v="2021-07-29 16:53:00"/>
    <s v="Gasto"/>
    <s v="Con Compromiso"/>
    <s v="0500"/>
    <x v="12"/>
    <x v="1"/>
    <s v="ADQUISICIÓN DE BIENES Y SERVICIOS - SERVICIO DE INFORMACIÓN CATASTRAL - ACTUALIZACIÓN  Y GESTIÓN CATASTRAL  NACIONAL"/>
    <s v="Propios"/>
    <x v="1"/>
    <s v="CSF"/>
    <n v="25518645"/>
    <n v="0"/>
    <n v="25518645"/>
    <n v="5103729"/>
    <s v="AUXILIARES TITULACION"/>
    <s v="4021"/>
    <s v="6021, 6121, 6221"/>
    <s v="-0"/>
    <s v="-0"/>
    <s v="-0"/>
    <s v="-0"/>
    <x v="0"/>
    <x v="1"/>
  </r>
  <r>
    <s v="4121"/>
    <s v="2021-07-29 00:00:00"/>
    <s v="2021-07-29 16:59:00"/>
    <s v="Gasto"/>
    <s v="Generado"/>
    <s v="0500"/>
    <x v="12"/>
    <x v="1"/>
    <s v="ADQUISICIÓN DE BIENES Y SERVICIOS - SERVICIO DE INFORMACIÓN CATASTRAL - ACTUALIZACIÓN  Y GESTIÓN CATASTRAL  NACIONAL"/>
    <s v="Propios"/>
    <x v="1"/>
    <s v="CSF"/>
    <n v="14874620"/>
    <n v="0"/>
    <n v="14874620"/>
    <n v="14874620"/>
    <s v="VIATICOS Y GASTO DE COMISION TITULACION"/>
    <s v="4121"/>
    <s v="-0"/>
    <s v="-0"/>
    <s v="-0"/>
    <s v="-0"/>
    <s v="-0"/>
    <x v="0"/>
    <x v="1"/>
  </r>
  <r>
    <s v="4321"/>
    <s v="2021-08-17 00:00:00"/>
    <s v="2021-08-17 14:47:00"/>
    <s v="Gasto"/>
    <s v="Con Compromiso"/>
    <s v="0500"/>
    <x v="12"/>
    <x v="1"/>
    <s v="ADQUISICIÓN DE BIENES Y SERVICIOS - SERVICIO DE INFORMACIÓN CATASTRAL - ACTUALIZACIÓN  Y GESTIÓN CATASTRAL  NACIONAL"/>
    <s v="Nación"/>
    <x v="0"/>
    <s v="CSF"/>
    <n v="3118888"/>
    <n v="0"/>
    <n v="3118888"/>
    <n v="0"/>
    <s v="APOYO EN LA ACTUALIZACION CATASTRAL DEL GUAMO BOLIVAR DEL 22 DE AGOSTO AL 3 DE SEPTIEMBRE 2021"/>
    <s v="4321"/>
    <s v="4921"/>
    <s v="10921"/>
    <s v="23821"/>
    <s v="207344621"/>
    <s v="-0"/>
    <x v="0"/>
    <x v="1"/>
  </r>
  <r>
    <s v="4721"/>
    <s v="2021-08-27 00:00:00"/>
    <s v="2021-08-27 14:33:00"/>
    <s v="Gasto"/>
    <s v="Generado"/>
    <s v="0500"/>
    <x v="12"/>
    <x v="1"/>
    <s v="ADQUISICIÓN DE BIENES Y SERVICIOS - SERVICIO DE INFORMACIÓN CATASTRAL - ACTUALIZACIÓN  Y GESTIÓN CATASTRAL  NACIONAL"/>
    <s v="Propios"/>
    <x v="1"/>
    <s v="CSF"/>
    <n v="3800000"/>
    <n v="0"/>
    <n v="3800000"/>
    <n v="3800000"/>
    <s v="ADQUISICION DE IMPRESORA"/>
    <s v="4721"/>
    <s v="-0"/>
    <s v="-0"/>
    <s v="-0"/>
    <s v="-0"/>
    <s v="-0"/>
    <x v="0"/>
    <x v="1"/>
  </r>
  <r>
    <s v="4821"/>
    <s v="2021-08-27 00:00:00"/>
    <s v="2021-08-27 14:41:00"/>
    <s v="Gasto"/>
    <s v="Generado"/>
    <s v="0500"/>
    <x v="12"/>
    <x v="1"/>
    <s v="ADQUISICIÓN DE BIENES Y SERVICIOS - SERVICIO DE INFORMACIÓN CATASTRAL - ACTUALIZACIÓN  Y GESTIÓN CATASTRAL  NACIONAL"/>
    <s v="Propios"/>
    <x v="1"/>
    <s v="CSF"/>
    <n v="1500000"/>
    <n v="0"/>
    <n v="1500000"/>
    <n v="1500000"/>
    <s v="ADQUISICION DE IMPLEMENTOS DE BIOSEGURIDAD"/>
    <s v="4821"/>
    <s v="-0"/>
    <s v="-0"/>
    <s v="-0"/>
    <s v="-0"/>
    <s v="-0"/>
    <x v="0"/>
    <x v="1"/>
  </r>
  <r>
    <s v="621"/>
    <s v="2021-01-12 00:00:00"/>
    <s v="2021-01-12 11:19:00"/>
    <s v="Gasto"/>
    <s v="Con Compromiso"/>
    <s v="0300"/>
    <x v="13"/>
    <x v="12"/>
    <s v="ADQUISICIÓN DE BIENES Y SERVICIOS - SERVICIO DE INFORMACIÓN CARTOGRÁFICA ACTUALIZADO - LEVANTAMIENTO , GENERACIÓN Y ACTUALIZACIÓN DE LA RED GEODÉSICA Y LA CARTOGRAFÍA BÁSICA A NIVEL   NACIONAL"/>
    <s v="Nación"/>
    <x v="0"/>
    <s v="CSF"/>
    <n v="4080150"/>
    <n v="-534766"/>
    <n v="3545384"/>
    <n v="0"/>
    <s v="TRASLADO FUNCIONARIOS SUBDIRECCION DE GEOGRAFIA PARA REALIZAR FOTOCONTROL Y PUNTOS DE VERIFICACION PARA ELABORACION DE CARTOGRAFIA VECTORIAL RURAL EN EL DEPARTAMENTO DE CAUCA Y NARIÑO"/>
    <s v="621"/>
    <s v="621"/>
    <s v="721"/>
    <s v="721"/>
    <s v="1509221"/>
    <s v="121"/>
    <x v="0"/>
    <x v="3"/>
  </r>
  <r>
    <s v="921"/>
    <s v="2021-02-04 00:00:00"/>
    <s v="2021-02-04 14:15:00"/>
    <s v="Gasto"/>
    <s v="Con Compromiso"/>
    <s v="0500"/>
    <x v="13"/>
    <x v="1"/>
    <s v="ADQUISICIÓN DE BIENES Y SERVICIOS - SERVICIO DE INFORMACIÓN CATASTRAL - ACTUALIZACIÓN  Y GESTIÓN CATASTRAL  NACIONAL"/>
    <s v="Nación"/>
    <x v="0"/>
    <s v="CSF"/>
    <n v="2551865"/>
    <n v="0"/>
    <n v="2551865"/>
    <n v="0"/>
    <s v="Prestación de servicios personales para ejecutar actividades de soporte en los procesos catastrales de la dirección territorial meta"/>
    <s v="921"/>
    <s v="2821"/>
    <s v="72321"/>
    <s v="80221"/>
    <s v="137409321"/>
    <s v="-0"/>
    <x v="0"/>
    <x v="1"/>
  </r>
  <r>
    <s v="1021"/>
    <s v="2021-02-04 00:00:00"/>
    <s v="2021-02-04 16:47:00"/>
    <s v="Gasto"/>
    <s v="Con Compromiso"/>
    <s v="0500"/>
    <x v="13"/>
    <x v="1"/>
    <s v="ADQUISICIÓN DE BIENES Y SERVICIOS - SERVICIO DE INFORMACIÓN CATASTRAL - ACTUALIZACIÓN  Y GESTIÓN CATASTRAL  NACIONAL"/>
    <s v="Nación"/>
    <x v="0"/>
    <s v="CSF"/>
    <n v="97254395"/>
    <n v="0"/>
    <n v="97254395"/>
    <n v="0"/>
    <s v="Prestación de servicios personales para ejecutar actividades de apoyo operativo en los procesos catastrales en la dirección territorial meta"/>
    <s v="1021"/>
    <s v="2121, 2221, 2321, 2721, 5421, 7821, 11221"/>
    <s v="26321, 26621, 29021, 29521, 30121, 30821, 30921"/>
    <s v="32021, 32221, 34521, 34621, 39621, 40021, 44821, 44921, 45021, 45221, 45321, 51721, 51821, 51921, 52321, 52421, 54921, 61621, 66021, 66121, 66221, 66321, 66521, 77821, 80021, 81321, 82221, 82321, 82521, 83221, 83721, 98421, 98621, 99321, 99421, 99721, 100621, 102621, 110721, 113621, 113921, 117121, 117521, 118221, 118321, 122321, 122421"/>
    <s v="45960621, 45962121, 56892321, 56894221, 64261121, 64291521, 71387621, 71392021, 71394621, 71401921, 71408621, 86721721, 86722521, 86723021, 86727421, 86728321, 90062521, 99681821, 116088621, 116089621, 116091821, 116120121, 116127621, 129157421, 136391121, 143331221, 143433921, 143439921, 143454721, 143532321, 144865921, 175948621, 175955521, 175958821, 175965421, 175974121, 175988021, 180798121, 182353521, 189511221, 193256021, 212021221, 212024421, 212068821, 212086621, 213267021, 213275221"/>
    <s v="-0"/>
    <x v="0"/>
    <x v="1"/>
  </r>
  <r>
    <s v="1121"/>
    <s v="2021-02-04 00:00:00"/>
    <s v="2021-02-04 16:54:00"/>
    <s v="Gasto"/>
    <s v="Con Compromiso"/>
    <s v="0500"/>
    <x v="13"/>
    <x v="1"/>
    <s v="ADQUISICIÓN DE BIENES Y SERVICIOS - SERVICIO DE INFORMACIÓN CATASTRAL - ACTUALIZACIÓN  Y GESTIÓN CATASTRAL  NACIONAL"/>
    <s v="Nación"/>
    <x v="0"/>
    <s v="CSF"/>
    <n v="99991424"/>
    <n v="0"/>
    <n v="99991424"/>
    <n v="0"/>
    <s v="Prestación de servicios personales para gestionar actividades de reconocimiento predial urbano y rural de los trámites de los procesos catastrales de la dirección territorial meta"/>
    <s v="1121"/>
    <s v="3121, 3221, 10721, 10821"/>
    <s v="30221, 30321, 30521, 31021"/>
    <s v="40121, 40221, 40321, 40521, 44721, 45121, 50921, 51221, 51321, 51621, 65621, 65821, 65921, 67721, 82421, 82721, 82921, 83321, 99821, 101421, 101521, 101821, 117221, 117321, 117421, 117621"/>
    <s v="64294521, 64297421, 64300321, 65675021, 71382821, 71396921, 86707321, 86711121, 86712121, 86720921, 116077121, 116081921, 116085821, 116253621, 143447621, 143461121, 143473821, 143535921, 175963421, 177948821, 177956421, 180768621, 212067421, 212071521, 212082221, 212084421"/>
    <s v="-0"/>
    <x v="0"/>
    <x v="1"/>
  </r>
  <r>
    <s v="1221"/>
    <s v="2021-02-05 00:00:00"/>
    <s v="2021-02-05 09:59:00"/>
    <s v="Gasto"/>
    <s v="Con Compromiso"/>
    <s v="0500"/>
    <x v="13"/>
    <x v="1"/>
    <s v="ADQUISICIÓN DE BIENES Y SERVICIOS - SERVICIO DE INFORMACIÓN CATASTRAL - ACTUALIZACIÓN  Y GESTIÓN CATASTRAL  NACIONAL"/>
    <s v="Nación"/>
    <x v="0"/>
    <s v="CSF"/>
    <n v="21376994"/>
    <n v="0"/>
    <n v="21376994"/>
    <n v="9550823"/>
    <s v="ADQUISICIÓN DE BIENES Y SERVICIOS - SERVICIO DE INFORMACIÓN CATASTRAL - ACTUALIZACIÓN Y GESTIÓN CATASTRAL NACIONAL - VIATICOS Y GASTOS FUNCIONARIOS AREA DE CONSERVACIÓN"/>
    <s v="1221"/>
    <s v="8221, 8321, 13921, 18521, 19321, 19421, 19521, 20221, 20321, 20421, 21521, 21621, 22721, 23921, 24021, 24321, 24421, 24521, 24621, 24721, 26121, 28421, 29421, 29721, 30121, 33021, 33121, 33221, 33821, 33921, 34021, 34221"/>
    <s v="25821, 25921, 27421, 32721, 40521, 40621, 40721, 42321, 42421, 42521, 46521, 46621, 56221, 58121, 58221, 67521, 67621, 67721, 67821, 67921, 70521, 73421, 78321, 85021, 86421, 92221, 92321, 92421, 103121, 103221, 103321, 107121"/>
    <s v="31521, 31621, 33121, 44621, 48321, 48421, 48521, 49421, 49521, 49621, 53321, 53421, 64321, 65321, 65421, 76221, 76321, 76421, 76521, 76621, 79021, 81021, 85221, 92921, 94321, 97721, 97821, 97921, 110821, 110921, 111021, 114021"/>
    <s v="42367921, 42379021, 50868421, 71380921, 74271921, 74273721, 74274921, 77503321, 77510021, 77514821, 89831321, 89832621, 104493421, 114780121, 114782121, 129010221, 129013321, 129015821, 129017221, 129019621, 130811121, 142308121, 147712021, 153137021, 163403821, 174957421, 174960121, 174962621, 182362021, 182364421, 182373121, 193252321"/>
    <s v="1021, 1521, 1721, 1821, 2621, 2721"/>
    <x v="0"/>
    <x v="1"/>
  </r>
  <r>
    <s v="1321"/>
    <s v="2021-02-05 00:00:00"/>
    <s v="2021-02-05 11:42:00"/>
    <s v="Gasto"/>
    <s v="Con Compromiso"/>
    <s v="0500"/>
    <x v="13"/>
    <x v="1"/>
    <s v="ADQUISICIÓN DE BIENES Y SERVICIOS - SERVICIO DE INFORMACIÓN CATASTRAL - ACTUALIZACIÓN  Y GESTIÓN CATASTRAL  NACIONAL"/>
    <s v="Nación"/>
    <x v="0"/>
    <s v="CSF"/>
    <n v="27665794"/>
    <n v="0"/>
    <n v="27665794"/>
    <n v="0"/>
    <s v="Prestación de servicios profesionales para apoyar en los requerimientos de los trámites administrativos, judiciales y el postfallo del proceso de restitución de tierras en el marco de la ley 1448 de 2011 y la política integral a víctimas en la direcc"/>
    <s v="1321"/>
    <s v="3621"/>
    <s v="26421"/>
    <s v="34021, 39721, 51421, 67621, 81121, 98521, 118021"/>
    <s v="55075021, 64264821, 86713221, 116241321, 143325621, 175968021, 212054821"/>
    <s v="-0"/>
    <x v="0"/>
    <x v="1"/>
  </r>
  <r>
    <s v="1421"/>
    <s v="2021-02-05 00:00:00"/>
    <s v="2021-02-05 11:46:00"/>
    <s v="Gasto"/>
    <s v="Con Compromiso"/>
    <s v="0500"/>
    <x v="13"/>
    <x v="1"/>
    <s v="ADQUISICIÓN DE BIENES Y SERVICIOS - SERVICIO DE INFORMACIÓN CATASTRAL - ACTUALIZACIÓN  Y GESTIÓN CATASTRAL  NACIONAL"/>
    <s v="Nación"/>
    <x v="0"/>
    <s v="CSF"/>
    <n v="22660000"/>
    <n v="0"/>
    <n v="22660000"/>
    <n v="0"/>
    <s v="Prestación de servicios personales para gestionar actividades de reconocimiento predial urbano y rural, en atención a los requerimientos administrativos y judiciales del proceso de restitución de tierras en la dirección territorial meta"/>
    <s v="1421"/>
    <s v="9221"/>
    <s v="29921"/>
    <s v="39821, 52721, 67521, 83021, 100021, 116721"/>
    <s v="64279621, 86808721, 116232621, 143527321, 175955921, 212109421"/>
    <s v="-0"/>
    <x v="0"/>
    <x v="1"/>
  </r>
  <r>
    <s v="1521"/>
    <s v="2021-02-05 00:00:00"/>
    <s v="2021-02-05 11:52:00"/>
    <s v="Gasto"/>
    <s v="Con Compromiso"/>
    <s v="0500"/>
    <x v="13"/>
    <x v="1"/>
    <s v="ADQUISICIÓN DE BIENES Y SERVICIOS - SERVICIO DE INFORMACIÓN CATASTRAL - ACTUALIZACIÓN  Y GESTIÓN CATASTRAL  NACIONAL"/>
    <s v="Nación"/>
    <x v="0"/>
    <s v="CSF"/>
    <n v="13609944"/>
    <n v="0"/>
    <n v="13609944"/>
    <n v="0"/>
    <s v="Prestación de servicios de apoyo al seguimiento de las solicitudes ejecutadas en el marco de la política integral de reparación a víctimas en la dirección territorial meta"/>
    <s v="1521"/>
    <s v="10621"/>
    <s v="30021"/>
    <s v="39921, 50821, 65721, 81221, 96721, 113721, 117721"/>
    <s v="64281921, 86706421, 116079321, 143327721, 171100721, 189508921, 212065721"/>
    <s v="-0"/>
    <x v="0"/>
    <x v="1"/>
  </r>
  <r>
    <s v="1621"/>
    <s v="2021-02-05 00:00:00"/>
    <s v="2021-02-05 11:58:00"/>
    <s v="Gasto"/>
    <s v="Con Compromiso"/>
    <s v="0500"/>
    <x v="13"/>
    <x v="1"/>
    <s v="ADQUISICIÓN DE BIENES Y SERVICIOS - SERVICIO DE INFORMACIÓN CATASTRAL - ACTUALIZACIÓN  Y GESTIÓN CATASTRAL  NACIONAL"/>
    <s v="Nación"/>
    <x v="0"/>
    <s v="CSF"/>
    <n v="2439263"/>
    <n v="-1993883"/>
    <n v="445380"/>
    <n v="0"/>
    <s v="ADQUISICIÓN DE BIENES Y SERVICIOS - SERVICIO DE INFORMACIÓN CATASTRAL - ACTUALIZACIÓN Y GESTIÓN CATASTRAL NACIONAL - VIATICOS Y GASTOS AREA DE TIERRAS"/>
    <s v="1621"/>
    <s v="8521"/>
    <s v="26121"/>
    <s v="31821"/>
    <s v="42384021"/>
    <s v="-0"/>
    <x v="0"/>
    <x v="1"/>
  </r>
  <r>
    <s v="1721"/>
    <s v="2021-02-08 00:00:00"/>
    <s v="2021-02-08 16:56:00"/>
    <s v="Gasto"/>
    <s v="Con Compromiso"/>
    <s v="0510"/>
    <x v="13"/>
    <x v="16"/>
    <s v="ADQUISICIÓN DE BIENES Y SERVICIOS - SERVICIO DE AVALÚOS - ACTUALIZACIÓN  Y GESTIÓN CATASTRAL  NACIONAL"/>
    <s v="Propios"/>
    <x v="1"/>
    <s v="CSF"/>
    <n v="16381062"/>
    <n v="0"/>
    <n v="16381062"/>
    <n v="0"/>
    <s v="Prestación de servicios profesionales para efectuar control de calidad a los informes de avalúos comerciales, así como ejecutar avalúos a bienes inmuebles urbanos y rurales en todo el país"/>
    <s v="1721"/>
    <s v="14821"/>
    <s v="31621"/>
    <s v="41021, 52621, 67221, 84821, 98321, 112221"/>
    <s v="65688521, 86812521, 116225521, 144915021, 175987221, 189564721"/>
    <s v="-0"/>
    <x v="0"/>
    <x v="6"/>
  </r>
  <r>
    <s v="1821"/>
    <s v="2021-02-08 00:00:00"/>
    <s v="2021-02-08 17:03:00"/>
    <s v="Gasto"/>
    <s v="Con Compromiso"/>
    <s v="0510"/>
    <x v="13"/>
    <x v="16"/>
    <s v="ADQUISICIÓN DE BIENES Y SERVICIOS - SERVICIO DE AVALÚOS - ACTUALIZACIÓN  Y GESTIÓN CATASTRAL  NACIONAL"/>
    <s v="Propios"/>
    <x v="1"/>
    <s v="CSF"/>
    <n v="7118938"/>
    <n v="-4000000"/>
    <n v="3118938"/>
    <n v="1923381"/>
    <s v="VIATICOS Y GASTOS AVALUOS - INMUEBLES URBANOS Y RURALES"/>
    <s v="1821"/>
    <s v="3321, 3421, 8421, 17721"/>
    <s v="16421, 16521, 26021, 32621"/>
    <s v="18321, 18421, 31721, 42021"/>
    <s v="26774021, 26775221, 42381121, 65727021"/>
    <s v="221"/>
    <x v="0"/>
    <x v="6"/>
  </r>
  <r>
    <s v="1921"/>
    <s v="2021-02-09 00:00:00"/>
    <s v="2021-02-09 16:27:00"/>
    <s v="Gasto"/>
    <s v="Con Compromiso"/>
    <s v="0500"/>
    <x v="13"/>
    <x v="1"/>
    <s v="ADQUISICIÓN DE BIENES Y SERVICIOS - SERVICIO DE INFORMACIÓN CATASTRAL - ACTUALIZACIÓN  Y GESTIÓN CATASTRAL  NACIONAL"/>
    <s v="Propios"/>
    <x v="1"/>
    <s v="CSF"/>
    <n v="52455375"/>
    <n v="15736611"/>
    <n v="68191986"/>
    <n v="0"/>
    <s v="Prestación de servicios de apoyo a la gestión desarrollada del proceso de actualización catastral del municipio de Villavicencio- Meta"/>
    <s v="1921"/>
    <s v="2421, 3521, 3721, 9421, 9521"/>
    <s v="26521, 26721, 28221, 31421, 31721"/>
    <s v="32121, 32321, 33621, 40721, 40821, 40921, 41121, 43521, 51021, 51521, 52221, 52521, 54321, 66621, 66721, 66821, 66921, 67021, 80121, 81521, 81621, 81721, 81921, 98021, 99521, 99621, 104921, 105021, 117021, 117821, 117921, 118821"/>
    <s v="45958221, 45963821, 50890821, 65680021, 65683021, 65685521, 65694421, 67286921, 86709321, 86714121, 86726621, 86729021, 90033021, 116129621, 116131821, 116140321, 116142721, 116145221, 137417621, 143347821, 143349721, 143352121, 143410521, 175959721, 175961521, 175977521, 180909421, 180910521, 212056821, 212062021, 212088721, 212795821"/>
    <s v="-0"/>
    <x v="0"/>
    <x v="1"/>
  </r>
  <r>
    <s v="2021"/>
    <s v="2021-02-10 00:00:00"/>
    <s v="2021-02-10 16:19:00"/>
    <s v="Gasto"/>
    <s v="Con Compromiso"/>
    <s v="0500"/>
    <x v="13"/>
    <x v="1"/>
    <s v="ADQUISICIÓN DE BIENES Y SERVICIOS - SERVICIO DE INFORMACIÓN CATASTRAL - ACTUALIZACIÓN  Y GESTIÓN CATASTRAL  NACIONAL"/>
    <s v="Propios"/>
    <x v="1"/>
    <s v="CSF"/>
    <n v="187483920"/>
    <n v="43746250"/>
    <n v="231230170"/>
    <n v="0"/>
    <s v="Prestación de servicios personales para realizar actividades de reconocimiento predial en el proceso de actualización catastral del municipio de Villavicencio- Meta - RECONOCEDORES (15)"/>
    <s v="2021"/>
    <s v="16221, 16321, 17021, 17121, 17221, 17321, 17421, 17521, 17821, 18821, 18921, 19021, 19121, 19221, 20921, 22321"/>
    <s v="37221, 40421, 41121, 49721, 49921, 50121, 51021, 52121, 52321, 52821, 53121, 53321, 53921, 54821, 55021, 68721"/>
    <s v="45621, 48121, 48921, 57621, 57821, 58021, 58921, 59621, 60121, 60321, 60821, 61121, 61321, 61821, 62021, 62721, 62921, 64021, 70321, 70621, 70821, 72821, 73721, 73821, 74221, 74321, 74621, 74821, 74921, 75821, 75921, 78121, 78421, 78621, 89021, 89321, 89621, 89721, 89821, 90021, 90821, 91421, 91721, 92421, 93021, 93621, 100121, 100321, 105521, 105621, 106121, 107021, 107121, 107321, 107621, 111821, 113521, 114521, 115621, 126621, 126721, 126821, 127321, 127421"/>
    <s v="72659121, 72873121, 74281021, 93361321, 93365221, 93368721, 93421321, 93466421, 95451621, 95472821, 95943921, 95956621, 95964321, 99723321, 99752021, 99903221, 99990521, 100829121, 120159121, 120174521, 120180821, 120544921, 120569521, 120570521, 122213121, 122215321, 122224721, 122229321, 122231121, 122270621, 122418921, 129163621, 129193421, 129198221, 150552021, 150556721, 150566221, 150567621, 150569421, 150577521, 152735521, 152790321, 152885621, 152960321, 153318221, 159050721, 175949221, 175950421, 180920921, 180922421, 180931421, 180988021, 180989221, 180998421, 181001521, 182594521, 189513321, 196623921, 203921721, 219388621, 219413921, 219421721, 219425921, 219426821"/>
    <s v="-0"/>
    <x v="0"/>
    <x v="1"/>
  </r>
  <r>
    <s v="2121"/>
    <s v="2021-02-10 00:00:00"/>
    <s v="2021-02-10 16:27:00"/>
    <s v="Gasto"/>
    <s v="Con Compromiso"/>
    <s v="0500"/>
    <x v="13"/>
    <x v="1"/>
    <s v="ADQUISICIÓN DE BIENES Y SERVICIOS - SERVICIO DE INFORMACIÓN CATASTRAL - ACTUALIZACIÓN  Y GESTIÓN CATASTRAL  NACIONAL"/>
    <s v="Propios"/>
    <x v="1"/>
    <s v="CSF"/>
    <n v="412464624"/>
    <n v="125718386"/>
    <n v="538183010"/>
    <n v="0"/>
    <s v="Prestación de servicios personales para ejecutar actividades de reconocimiento predial en el proceso de actualización catastral del municipio de Villavicencio- Meta Reconocedores (33)"/>
    <s v="2121"/>
    <s v="8621, 8721, 8921, 9021, 9121, 9621, 9721, 9821, 9921, 10021, 10121, 10221, 10321, 10421, 10521, 10921, 11021, 11121, 11521, 11621, 11721, 11821, 11921, 14321, 14521, 14621, 14721, 15221, 15321, 15421, 15521, 15621, 15721"/>
    <s v="33621, 33721, 33821, 33921, 34221, 34421, 36921, 37021, 37121, 37321, 37421, 37521, 37621, 37721, 37821, 38021, 38421, 39221, 39321, 39421, 39621, 39721, 39821, 39921, 40221, 40321, 40821, 40921, 41021, 41221, 43221, 55421"/>
    <s v="42721, 42821, 42921, 43021, 43221, 43421, 45421, 45521, 45721, 45821, 45921, 46021, 46121, 46221, 46421, 46821, 46921, 47021, 47121, 47321, 47421, 47521, 47621, 47921, 48021, 48621, 48721, 48821, 49021, 49121, 50321, 57721, 57921, 58821, 59821, 59921, 60021, 60221, 60421, 60521, 60621, 60721, 60921, 61021, 61221, 61421, 61721, 61921, 62121, 62221, 62321, 62421, 62521, 62621, 62821, 63021, 63121, 63221, 63321, 63521, 63621, 63721, 63921, 64521, 70421, 70521, 70721, 72421, 72521, 72621, 72721, 72921, 73021, 73121, 73421, 73621, 74421, 74521, 74721, 75121, 75221, 75321, 75421, 75521, 75621, 75721, 77521, 77721, 77921, 78021, 78221, 78321, 78521, 79921, 80321, 89121, 89221, 89421, 89521, 89921, 90321, 90721, 91521, 91621, 91821, 91921, 92121, 92321, 92521, 92721, 93421, 93521, 93721, 94021, 94121, 95621, 95721, 95821, 96421, 96521, 96621, 98821, 100221, 105121, 105221, 105321, 105421, 105721, 105821, 105921, 106021, 106221, 106321, 106521, 106621, 106721, 106821, 107421, 107521, 107721, 111421, 111521, 111621, 112321, 112421, 112521, 112621, 112921, 113021, 113121, 114321, 114421, 115221, 115321, 115421, 115521, 115721, 115821, 118921, 119021, 123821, 126221, 126521, 126921, 127021, 127221"/>
    <s v="66155521, 66160421, 66163021, 66165621, 66171821, 67284421, 72658421, 72658921, 72659321, 72659521, 72659721, 72660021, 72848721, 72849521, 72851421, 72856321, 72857021, 72863821, 72864921, 72867221, 72868221, 72869121, 72869821, 72871521, 72872521, 74278121, 74278921, 74282221, 74283921, 76652421, 80440121, 93363121, 93366921, 93394621, 93762321, 93765121, 93770321, 95449321, 95455321, 95930221, 95946921, 95958921, 95961421, 95966021, 95967921, 95970821, 99690821, 99734321, 99746221, 99779121, 99786621, 99790921, 99820221, 99829421, 99981921, 100001821, 100004721, 100013221, 100032221, 100760021, 100791521, 100805221, 100832121, 104936721, 120164321, 120170821, 120178321, 120184621, 120187721, 120191221, 120195721, 120547321, 120550921, 120553821, 120559521, 120567621, 122218521, 122222721, 122228121, 122239121, 122246621, 122250321, 122252921, 122254821, 122258521, 122268021, 129155121, 129159321, 129161321, 129166121, 129179021, 129195621, 129220521, 134117621, 137416121, 150553821, 150555121, 150561921, 150562521, 150572221, 150594521, 152732021, 152792521, 152799321, 152898821, 152909121, 152923621, 152942221, 152984421, 153018121, 159044921, 159045621, 159049321, 159051621, 159052521, 168564221, 168564521, 168567721, 169469821, 169470121, 169470621, 175949621, 175967121, 180911321, 180912121, 180915421, 180923221, 180923921, 180927921, 180929521, 180932821, 180933821, 180946321, 180960521, 180969921, 180972921, 180974521, 180999521, 181000621, 181018421, 182580821, 182583821, 182587821, 189533721, 189536021, 189541021, 189551721, 189557521, 189560121, 189563121, 196628221, 196629721, 203919521, 203920821, 203923721, 203924921, 203926021, 203927021, 212792421, 212794021, 213579521, 219415121, 219419921, 219420621, 219427721, 219431121"/>
    <s v="-0"/>
    <x v="0"/>
    <x v="1"/>
  </r>
  <r>
    <s v="2221"/>
    <s v="2021-02-10 00:00:00"/>
    <s v="2021-02-10 16:33:00"/>
    <s v="Gasto"/>
    <s v="Con Compromiso"/>
    <s v="0500"/>
    <x v="13"/>
    <x v="1"/>
    <s v="ADQUISICIÓN DE BIENES Y SERVICIOS - SERVICIO DE INFORMACIÓN CATASTRAL - ACTUALIZACIÓN  Y GESTIÓN CATASTRAL  NACIONAL"/>
    <s v="Propios"/>
    <x v="1"/>
    <s v="CSF"/>
    <n v="115360000"/>
    <n v="28840000"/>
    <n v="144200000"/>
    <n v="0"/>
    <s v="Prestación de servicios técnicos de apoyo al seguimiento, planeación y gestión del reconocimiento predial  en el proceso de actualización catastral en el municipio de Villavicencio- Meta - Coordinadores (3)"/>
    <s v="2221"/>
    <s v="4321, 4421, 4521, 4621, 4721, 4921, 8021, 8121"/>
    <s v="31821, 33021, 33121, 33221, 33321, 35321, 37921, 40021"/>
    <s v="41221, 42121, 42221, 42321, 42421, 44021, 46321, 47721, 53621, 53821, 55821, 58121, 58221, 58421, 58521, 63421, 68821, 69221, 69721, 69821, 73321, 75021, 78721, 81821, 82121, 88021, 88121, 88621, 88721, 90521, 94621, 95921, 103521, 103621, 103721, 103821, 103921, 104021, 110421, 110521, 113821, 127621, 128021, 128521"/>
    <s v="65705921, 66133221, 66143021, 66146121, 66148321, 67826521, 72850521, 72870421, 89836121, 89847621, 90483721, 93375021, 93379221, 93383621, 93385021, 100732521, 118354321, 118366321, 118404321, 118407821, 120561221, 122234621, 129200021, 143407721, 143438821, 150501821, 150504721, 150534321, 150535721, 150597821, 163407421, 168566921, 180842221, 180846121, 180862421, 180866221, 180867421, 180868321, 182335321, 182338621, 193261421, 219331421, 219372021, 219383021"/>
    <s v="-0"/>
    <x v="0"/>
    <x v="1"/>
  </r>
  <r>
    <s v="2321"/>
    <s v="2021-02-10 00:00:00"/>
    <s v="2021-02-10 16:40:00"/>
    <s v="Gasto"/>
    <s v="Con Compromiso"/>
    <s v="0500"/>
    <x v="13"/>
    <x v="1"/>
    <s v="ADQUISICIÓN DE BIENES Y SERVICIOS - SERVICIO DE INFORMACIÓN CATASTRAL - ACTUALIZACIÓN  Y GESTIÓN CATASTRAL  NACIONAL"/>
    <s v="Propios"/>
    <x v="1"/>
    <s v="CSF"/>
    <n v="37400762"/>
    <n v="0"/>
    <n v="37400762"/>
    <n v="0"/>
    <s v="Prestación de servicios profesionales  para realizar  la depuración y análisis  de información registral en las bases catastrales, para los procesos de actualización catastral del municipio de Villavicencio- Meta- Profesional Icare (2)"/>
    <s v="2321"/>
    <s v="5521, 6421"/>
    <s v="31221, 32021"/>
    <s v="40621, 41421, 53921, 58621, 73221, 78921, 84321, 86321, 104121, 104221, 119221"/>
    <s v="65676921, 65712521, 89849721, 93386621, 120556121, 129218421, 144889921, 147745921, 180876321, 180881721, 212788821"/>
    <s v="-0"/>
    <x v="0"/>
    <x v="1"/>
  </r>
  <r>
    <s v="2421"/>
    <s v="2021-02-11 00:00:00"/>
    <s v="2021-02-11 12:17:00"/>
    <s v="Gasto"/>
    <s v="Con Compromiso"/>
    <s v="0500"/>
    <x v="13"/>
    <x v="1"/>
    <s v="ADQUISICIÓN DE BIENES Y SERVICIOS - SERVICIO DE INFORMACIÓN CATASTRAL - ACTUALIZACIÓN  Y GESTIÓN CATASTRAL  NACIONAL"/>
    <s v="Propios"/>
    <x v="1"/>
    <s v="CSF"/>
    <n v="53429660"/>
    <n v="21371864"/>
    <n v="74801524"/>
    <n v="0"/>
    <s v="Prestación de servicios personales para realizar actividades de digitalización y generación de productos resultantes del proceso de actualización catastral  del municipio de Villavicencio- Meta  Digitalizadores (5)"/>
    <s v="2421"/>
    <s v="13121, 13221, 13321, 14921, 15021"/>
    <s v="35421, 35721, 35821, 38121, 38321"/>
    <s v="44321, 44421, 44521, 46521, 46721, 54221, 54521, 54621, 54721, 55121, 67821, 68121, 68221, 68321, 73921, 84921, 85921, 86021, 88521, 93921, 101921, 102021, 102121, 102221, 103021, 103121, 108421, 108521, 118421, 121921, 122021, 122121, 122221, 122821, 122921, 128321, 128421"/>
    <s v="67847421, 67849421, 67851421, 72852421, 72855421, 90030821, 90048621, 90051821, 90054521, 90067121, 118330621, 118335521, 118336321, 118337121, 122202021, 144919221, 147731921, 147734921, 150532621, 159046121, 180771721, 180775221, 180808721, 180827821, 181052921, 181058021, 182527421, 182529821, 212014421, 213317821, 213319721, 213322321, 213323821, 213622621, 213626421, 219351821, 219360621"/>
    <s v="-0"/>
    <x v="0"/>
    <x v="1"/>
  </r>
  <r>
    <s v="2521"/>
    <s v="2021-02-11 00:00:00"/>
    <s v="2021-02-11 12:32:00"/>
    <s v="Gasto"/>
    <s v="Con Compromiso"/>
    <s v="0500"/>
    <x v="13"/>
    <x v="1"/>
    <s v="ADQUISICIÓN DE BIENES Y SERVICIOS - SERVICIO DE INFORMACIÓN CATASTRAL - ACTUALIZACIÓN  Y GESTIÓN CATASTRAL  NACIONAL"/>
    <s v="Propios"/>
    <x v="1"/>
    <s v="CSF"/>
    <n v="53429660"/>
    <n v="23420001"/>
    <n v="76849661"/>
    <n v="0"/>
    <s v="Prestación de servicios personales para ejecutar acciones de digitalización y generación de productos resultantes del proceso de actualización catastral  del municipio de Villavicencio- Meta -Digitalizadores (5)"/>
    <s v="2521"/>
    <s v="16421, 16521, 16921, 18421, 20021"/>
    <s v="35621, 38221, 39521, 48221, 51621"/>
    <s v="44221, 46621, 47221, 54421, 54821, 55021, 59421, 59521, 67921, 68021, 68421, 68521, 73521, 84621, 85821, 90621, 92621, 93821, 102321, 102421, 102821, 102921, 108621, 108721, 113221, 113321, 114921, 121521, 121621, 122521, 122621, 123021, 123121, 126021, 126121"/>
    <s v="67835121, 72854621, 72866321, 90040021, 90060021, 90064821, 93457421, 93460121, 118331521, 118333921, 118338821, 118340321, 120566121, 144897621, 147729521, 152728521, 152980821, 159048021, 180782421, 180802021, 180805621, 181059021, 181059721, 182533021, 189523321, 189531521, 197676921, 213242421, 213250721, 213337621, 213339421, 213615021, 213617821, 219447221, 219455021"/>
    <s v="-0"/>
    <x v="0"/>
    <x v="1"/>
  </r>
  <r>
    <s v="2621"/>
    <s v="2021-02-11 00:00:00"/>
    <s v="2021-02-11 12:43:00"/>
    <s v="Gasto"/>
    <s v="Con Compromiso"/>
    <s v="0500"/>
    <x v="13"/>
    <x v="1"/>
    <s v="ADQUISICIÓN DE BIENES Y SERVICIOS - SERVICIO DE INFORMACIÓN CATASTRAL - ACTUALIZACIÓN  Y GESTIÓN CATASTRAL  NACIONAL"/>
    <s v="Propios"/>
    <x v="1"/>
    <s v="CSF"/>
    <n v="74854692"/>
    <n v="25291819"/>
    <n v="100146511"/>
    <n v="0"/>
    <s v="Prestación de servicios personales para realizar actividades de apoyo operativo  del proceso de actualización catastral  del municipio de Villavicencio- Meta - Auxiliares apoyo (11)"/>
    <s v="2621"/>
    <s v="11321, 11421, 12021, 12121, 12221, 12421, 12521, 12621, 13421, 18621, 18721"/>
    <s v="32321, 33421, 33521, 34021, 34121, 34621, 34721, 40121, 41721, 48621, 51221"/>
    <s v="41721, 42521, 42621, 43121, 43621, 43721, 47821, 48221, 49221, 52821, 52921, 53521, 53721, 54121, 55621, 55721, 58321, 59021, 59121, 59221, 59721, 67421, 68621, 68721, 68921, 69021, 69121, 69321, 69521, 69621, 74121, 78821, 85421, 85521, 85621, 85721, 87921, 88221, 88321, 88821, 88921, 90221, 90421, 94521, 98221, 98921, 99021, 99121, 100721, 100821, 100921, 101021, 101121, 101221, 103221, 104321, 104421, 104521, 104621, 108021, 108121, 108221, 108321, 119921, 120021, 120121, 120221, 120321, 120421, 120521, 120621, 120721, 120821, 121121, 123521, 123621, 123721, 125821, 125921, 127721, 127821, 127921"/>
    <s v="65721921, 66150521, 66153121, 66169121, 67288921, 67293921, 72870921, 72873821, 77307521, 87750521, 87751021, 89834321, 89840021, 90028421, 90479221, 90481721, 93381121, 93412721, 93448221, 93450521, 93470621, 116230521, 118341421, 118343421, 118355421, 118356021, 118358321, 118367121, 118371021, 118387621, 122210921, 129210121, 147717621, 147720521, 147725021, 147727421, 150499921, 150508221, 150527021, 150541221, 150544921, 150593221, 150596621, 163406421, 175956921, 175957221, 175958321, 175969521, 177951721, 177952421, 177954721, 177955521, 177957221, 177962121, 180831121, 180901721, 180903521, 180904721, 180905521, 181024021, 181024721, 181049221, 181050021, 212749021, 212755321, 212762321, 212764221, 212765621, 212766921, 212768121, 212769821, 212771221, 212772521, 212774721, 213589321, 213592221, 213594621, 219378021, 219379721, 219381221, 219455721, 219458421"/>
    <s v="-0"/>
    <x v="0"/>
    <x v="1"/>
  </r>
  <r>
    <s v="2721"/>
    <s v="2021-02-11 00:00:00"/>
    <s v="2021-02-11 12:50:00"/>
    <s v="Gasto"/>
    <s v="Con Compromiso"/>
    <s v="0500"/>
    <x v="13"/>
    <x v="1"/>
    <s v="ADQUISICIÓN DE BIENES Y SERVICIOS - SERVICIO DE INFORMACIÓN CATASTRAL - ACTUALIZACIÓN  Y GESTIÓN CATASTRAL  NACIONAL"/>
    <s v="Propios"/>
    <x v="1"/>
    <s v="CSF"/>
    <n v="17273379"/>
    <n v="0"/>
    <n v="17273379"/>
    <n v="0"/>
    <s v="Prestación de servicios profesionales para realizar las actividades de  topografía dentro del marco del proceso de actualización catastral de Villavicencio- Meta - TOPOGRAFO (1)"/>
    <s v="2721"/>
    <s v="23421"/>
    <s v="75321"/>
    <s v="82821, 95321, 98721, 125721"/>
    <s v="143477821, 165553721, 175978221, 219462021"/>
    <s v="-0"/>
    <x v="0"/>
    <x v="1"/>
  </r>
  <r>
    <s v="2821"/>
    <s v="2021-02-11 00:00:00"/>
    <s v="2021-02-11 12:55:00"/>
    <s v="Gasto"/>
    <s v="Con Compromiso"/>
    <s v="0500"/>
    <x v="13"/>
    <x v="1"/>
    <s v="ADQUISICIÓN DE BIENES Y SERVICIOS - SERVICIO DE INFORMACIÓN CATASTRAL - ACTUALIZACIÓN  Y GESTIÓN CATASTRAL  NACIONAL"/>
    <s v="Propios"/>
    <x v="1"/>
    <s v="CSF"/>
    <n v="16785720"/>
    <n v="0"/>
    <n v="16785720"/>
    <n v="0"/>
    <s v="Prestación de servicios de apoyo a la gestión para atención al público en el proceso de actualización catastral de Villavicencio- Meta - Atencion Publico (1)"/>
    <s v="2821"/>
    <s v="5121"/>
    <s v="35221"/>
    <s v="43921, 61521, 67121, 83121, 110621, 118521"/>
    <s v="67815421, 95923621, 116222021, 143530721, 182349721, 211996321"/>
    <s v="-0"/>
    <x v="0"/>
    <x v="1"/>
  </r>
  <r>
    <s v="2921"/>
    <s v="2021-02-11 00:00:00"/>
    <s v="2021-02-11 13:02:00"/>
    <s v="Gasto"/>
    <s v="Generado"/>
    <s v="0500"/>
    <x v="13"/>
    <x v="1"/>
    <s v="ADQUISICIÓN DE BIENES Y SERVICIOS - SERVICIO DE INFORMACIÓN CATASTRAL - ACTUALIZACIÓN  Y GESTIÓN CATASTRAL  NACIONAL"/>
    <s v="Propios"/>
    <x v="1"/>
    <s v="CSF"/>
    <n v="104495712"/>
    <n v="-104495712"/>
    <n v="0"/>
    <n v="0"/>
    <s v="Prestación de servicios profesionales para desarrollar e implementar los análisis económicos y financieros para establecer las mejores prácticas y fuente de información en el desarrollo de metodologías masivas de valoración de predios a partir de fue"/>
    <s v="2921"/>
    <s v="-0"/>
    <s v="-0"/>
    <s v="-0"/>
    <s v="-0"/>
    <s v="-0"/>
    <x v="0"/>
    <x v="1"/>
  </r>
  <r>
    <s v="3021"/>
    <s v="2021-02-11 00:00:00"/>
    <s v="2021-02-11 13:07:00"/>
    <s v="Gasto"/>
    <s v="Con Compromiso"/>
    <s v="0500"/>
    <x v="13"/>
    <x v="1"/>
    <s v="ADQUISICIÓN DE BIENES Y SERVICIOS - SERVICIO DE INFORMACIÓN CATASTRAL - ACTUALIZACIÓN  Y GESTIÓN CATASTRAL  NACIONAL"/>
    <s v="Propios"/>
    <x v="1"/>
    <s v="CSF"/>
    <n v="31247320"/>
    <n v="8020145"/>
    <n v="39267465"/>
    <n v="0"/>
    <s v="Prestación de servicios profesionales para realizar las socializaciones requeridas en el proceso de actualización catastral de Villavicencio- Meta - Sociologo (3)"/>
    <s v="3021"/>
    <s v="7621, 14421"/>
    <s v="32421, 35121"/>
    <s v="41821, 43821, 52021, 52121, 70221, 74021, 77621, 82021, 84721, 100421, 102521, 119521, 119621, 119721, 119821"/>
    <s v="65719621, 67795321, 86723721, 86724621, 120152421, 122208821, 129153421, 143409821, 144910321, 175951221, 180791721, 212775921, 212778521, 212780421, 212781321"/>
    <s v="-0"/>
    <x v="0"/>
    <x v="1"/>
  </r>
  <r>
    <s v="3121"/>
    <s v="2021-02-11 00:00:00"/>
    <s v="2021-02-11 13:14:00"/>
    <s v="Gasto"/>
    <s v="Con Compromiso"/>
    <s v="0500"/>
    <x v="13"/>
    <x v="1"/>
    <s v="ADQUISICIÓN DE BIENES Y SERVICIOS - SERVICIO DE INFORMACIÓN CATASTRAL - ACTUALIZACIÓN  Y GESTIÓN CATASTRAL  NACIONAL"/>
    <s v="Propios"/>
    <x v="1"/>
    <s v="CSF"/>
    <n v="74646360"/>
    <n v="27536213"/>
    <n v="102182573"/>
    <n v="0"/>
    <s v="Prestación de servicios para realizar la edición, depuración y consolidación de los productos cartográficos requeridos para el componente geográfico de los procesos de actualización o formación catastral EDITORES (3)"/>
    <s v="3121"/>
    <s v="6321, 7921, 18321"/>
    <s v="32121, 32221, 46221"/>
    <s v="41521, 41621, 53021, 55921, 58721, 67321, 69421, 70121, 84421, 84521, 85321, 99221, 103321, 103421, 119121, 119321, 119421, 120921, 121021"/>
    <s v="65715121, 65717321, 90444821, 90485221, 93416221, 116228721, 118367821, 118427621, 144891821, 144895921, 147713821, 175964521, 180834821, 180838121, 212750321, 212754421, 212783521, 212784721, 212790421"/>
    <s v="-0"/>
    <x v="0"/>
    <x v="1"/>
  </r>
  <r>
    <s v="3221"/>
    <s v="2021-02-11 00:00:00"/>
    <s v="2021-02-11 13:19:00"/>
    <s v="Gasto"/>
    <s v="Con Compromiso"/>
    <s v="0500"/>
    <x v="13"/>
    <x v="1"/>
    <s v="ADQUISICIÓN DE BIENES Y SERVICIOS - SERVICIO DE INFORMACIÓN CATASTRAL - ACTUALIZACIÓN  Y GESTIÓN CATASTRAL  NACIONAL"/>
    <s v="Propios"/>
    <x v="1"/>
    <s v="CSF"/>
    <n v="57577930"/>
    <n v="23127775"/>
    <n v="80705705"/>
    <n v="9309072"/>
    <s v="Prestación de servicios para realizar el control calidad de los productos geográficos, alfanuméricos y documentales generados en los procesos de actualización o formación catastral - Control de Calidad (2)"/>
    <s v="3221"/>
    <s v="7721, 15121"/>
    <s v="31921, 35521"/>
    <s v="41321, 44121, 54021, 56021, 69921, 70021, 86121, 86221, 104721, 107921, 123321, 123421, 128121, 128221"/>
    <s v="65709921, 67832721, 90024221, 90499921, 118422621, 118426621, 147739721, 147743021, 180906321, 181023021, 213599621, 213607721, 219367721, 219370521"/>
    <s v="-0"/>
    <x v="0"/>
    <x v="1"/>
  </r>
  <r>
    <s v="3321"/>
    <s v="2021-02-11 00:00:00"/>
    <s v="2021-02-11 13:44:00"/>
    <s v="Gasto"/>
    <s v="Con Compromiso"/>
    <s v="0500"/>
    <x v="13"/>
    <x v="1"/>
    <s v="ADQUISICIÓN DE BIENES Y SERVICIOS - SERVICIO DE INFORMACIÓN CATASTRAL - ACTUALIZACIÓN  Y GESTIÓN CATASTRAL  NACIONAL"/>
    <s v="Propios"/>
    <x v="1"/>
    <s v="CSF"/>
    <n v="13357415"/>
    <n v="6678707"/>
    <n v="20036122"/>
    <n v="0"/>
    <s v="Prestación de servicios técnicos para desarrollar actividades de soporte informático relacionados con la gestión de software, hardware e infraestructura tecnológica en procesos de actualización catastral de Villavicencio- Meta - Soporte Informatica ("/>
    <s v="3321"/>
    <s v="6221"/>
    <s v="31121"/>
    <s v="40421, 51121, 66421, 81421, 99921, 121721, 121821"/>
    <s v="64307221, 86710221, 116125121, 143336321, 175954621, 213329021, 213334021"/>
    <s v="-0"/>
    <x v="0"/>
    <x v="1"/>
  </r>
  <r>
    <s v="3421"/>
    <s v="2021-02-11 00:00:00"/>
    <s v="2021-02-11 13:58:00"/>
    <s v="Gasto"/>
    <s v="Con Compromiso"/>
    <s v="0500"/>
    <x v="13"/>
    <x v="1"/>
    <s v="ADQUISICIÓN DE BIENES Y SERVICIOS - SERVICIO DE INFORMACIÓN CATASTRAL - ACTUALIZACIÓN  Y GESTIÓN CATASTRAL  NACIONAL"/>
    <s v="Propios"/>
    <x v="1"/>
    <s v="CSF"/>
    <n v="69663808"/>
    <n v="0"/>
    <n v="69663808"/>
    <n v="0"/>
    <s v="Prestación de servicios profesionales para el seguimiento y control de las actividades de la etapa operativa del proyecto de gestión catastral Villavicencio que adelanta la territorial meta - Coordinador de Proyecto Villavicencio - (1)"/>
    <s v="3421"/>
    <s v="4821"/>
    <s v="29421"/>
    <s v="34821, 43321, 59321, 76021, 90121, 107821, 128621"/>
    <s v="56898121, 66174321, 93454921, 122415721, 150585021, 181017421, 219319321"/>
    <s v="-0"/>
    <x v="0"/>
    <x v="1"/>
  </r>
  <r>
    <s v="3521"/>
    <s v="2021-02-11 00:00:00"/>
    <s v="2021-02-11 14:04:00"/>
    <s v="Gasto"/>
    <s v="Con Compromiso"/>
    <s v="0500"/>
    <x v="13"/>
    <x v="1"/>
    <s v="ADQUISICIÓN DE BIENES Y SERVICIOS - SERVICIO DE INFORMACIÓN CATASTRAL - ACTUALIZACIÓN  Y GESTIÓN CATASTRAL  NACIONAL"/>
    <s v="Propios"/>
    <x v="1"/>
    <s v="CSF"/>
    <n v="37000000"/>
    <n v="-14096000"/>
    <n v="22904000"/>
    <n v="0"/>
    <s v="Adquisición de equipos de cómputo y periféricos para la territorial meta"/>
    <s v="3521"/>
    <s v="23721"/>
    <s v="86321"/>
    <s v="93121"/>
    <s v="159066421"/>
    <s v="-0"/>
    <x v="0"/>
    <x v="1"/>
  </r>
  <r>
    <s v="3621"/>
    <s v="2021-02-15 00:00:00"/>
    <s v="2021-02-15 09:12:00"/>
    <s v="Gasto"/>
    <s v="Con Compromiso"/>
    <s v="0500"/>
    <x v="13"/>
    <x v="1"/>
    <s v="ADQUISICIÓN DE BIENES Y SERVICIOS - SERVICIO DE INFORMACIÓN CATASTRAL - ACTUALIZACIÓN  Y GESTIÓN CATASTRAL  NACIONAL"/>
    <s v="Propios"/>
    <x v="1"/>
    <s v="CSF"/>
    <n v="45705001"/>
    <n v="0"/>
    <n v="45705001"/>
    <n v="2032132.06"/>
    <s v="VIATICOS Y GASTOS FUNCIONARIO"/>
    <s v="3621"/>
    <s v="8821, 21321, 29521"/>
    <s v="25721, 43921, 78421"/>
    <s v="31421, 50721, 85121"/>
    <s v="42580121, 84882621, 160675021"/>
    <s v="1921, 2021, 2121, 2421, 2821, 2921"/>
    <x v="0"/>
    <x v="1"/>
  </r>
  <r>
    <s v="3721"/>
    <s v="2021-02-16 00:00:00"/>
    <s v="2021-02-16 12:15:00"/>
    <s v="Gasto"/>
    <s v="Con Compromiso"/>
    <s v="0500"/>
    <x v="13"/>
    <x v="1"/>
    <s v="ADQUISICIÓN DE BIENES Y SERVICIOS - SERVICIO DE INFORMACIÓN CATASTRAL - ACTUALIZACIÓN  Y GESTIÓN CATASTRAL  NACIONAL"/>
    <s v="Propios"/>
    <x v="1"/>
    <s v="CSF"/>
    <n v="115245455"/>
    <n v="0"/>
    <n v="115245455"/>
    <n v="45899874"/>
    <s v="VIATICOS Y GASTOS COMISION FUNCIONARIOS CUMARIBO"/>
    <s v="3721"/>
    <s v="3821, 3921, 4021, 4121, 6521, 6621, 6721, 6821, 6921, 7021, 7121, 7221, 7321, 7421, 7521, 14021, 14121, 14221, 16621, 16721, 16821, 21721, 21821, 21921, 22021, 24921, 25021, 25121, 25221, 25321, 25421, 25521, 25621, 27821, 27921, 28021, 28721, 28821, 28921, 29021, 29121, 29321, 31421, 31521, 31621, 31721, 32221, 32321, 32421, 32521, 32621, 32721, 33621, 35321, 35421, 35521, 35621"/>
    <s v="16621, 16721, 16821, 16921, 17621, 17721, 17821, 17921, 18021, 18121, 18221, 18321, 18421, 18521, 18621, 27921, 28021, 28121, 29121, 29221, 29321, 49121, 49221, 49321, 49421, 69621, 69721, 69821, 69921, 70021, 70121, 70221, 70321, 72621, 72721, 72821, 76321, 76421, 76521, 76621, 76721, 78221, 88721, 88821, 88921, 89021, 89921, 90021, 90121, 90221, 90321, 90421, 96521, 110321, 110421, 110521, 110621"/>
    <s v="18521, 18621, 18721, 18821, 24221, 24321, 24421, 24521, 24621, 24721, 24821, 24921, 25021, 25121, 25221, 32821, 32921, 33021, 34321, 34421, 34721, 55221, 55321, 55421, 55521, 76721, 76821, 76921, 77021, 77121, 77221, 77321, 77421, 80521, 80621, 80721, 83821, 83921, 84021, 84121, 84221, 85021, 96021, 96121, 96221, 96321, 96921, 97021, 97121, 97221, 97321, 97421, 102721, 116321, 116421, 116521, 116621"/>
    <s v="27289521, 27292021, 27295621, 27298221, 37613621, 37619321, 37622921, 37659821, 37661821, 37670221, 37675821, 37679121, 37683721, 37694121, 37722521, 50856621, 50860121, 50865521, 56899121, 56901421, 56906221, 90449021, 90468821, 90471321, 90476421, 129024521, 129025121, 129027021, 129035421, 129037921, 129039721, 129042121, 129044421, 137807121, 137847421, 137848821, 144868021, 144877821, 144880221, 144882721, 144885021, 146235021, 168563821, 168567421, 168568221, 168574821, 171263921, 171265921, 171268921, 171273521, 171275921, 171277221, 180031921, 207583421, 207586721, 207589721, 207593521"/>
    <s v="321, 421, 521, 621, 721, 821, 1621, 2221, 2321, 2521"/>
    <x v="0"/>
    <x v="1"/>
  </r>
  <r>
    <s v="3821"/>
    <s v="2021-02-16 00:00:00"/>
    <s v="2021-02-16 15:19:00"/>
    <s v="Gasto"/>
    <s v="Con Compromiso"/>
    <s v="0500"/>
    <x v="13"/>
    <x v="1"/>
    <s v="ADQUISICIÓN DE BIENES Y SERVICIOS - SERVICIO DE INFORMACIÓN CATASTRAL - ACTUALIZACIÓN  Y GESTIÓN CATASTRAL  NACIONAL"/>
    <s v="Propios"/>
    <x v="1"/>
    <s v="CSF"/>
    <n v="37000000"/>
    <n v="0"/>
    <n v="37000000"/>
    <n v="0"/>
    <s v="Prestación de servicios de apoyo logistico para adelantar el proceso de consulta previa resguardo SIKUANI y WIWI del municipio Cumaribo Vichada"/>
    <s v="3821"/>
    <s v="22621"/>
    <s v="89721"/>
    <s v="96821, 121421"/>
    <s v="175966121, 213345421"/>
    <s v="-0"/>
    <x v="0"/>
    <x v="1"/>
  </r>
  <r>
    <s v="4421"/>
    <s v="2021-03-02 00:00:00"/>
    <s v="2021-03-02 13:49:00"/>
    <s v="Gasto"/>
    <s v="Con Compromiso"/>
    <s v="0500"/>
    <x v="13"/>
    <x v="1"/>
    <s v="ADQUISICIÓN DE BIENES Y SERVICIOS - SERVICIO DE INFORMACIÓN CATASTRAL - ACTUALIZACIÓN  Y GESTIÓN CATASTRAL  NACIONAL"/>
    <s v="Nación"/>
    <x v="0"/>
    <s v="CSF"/>
    <n v="1993883"/>
    <n v="0"/>
    <n v="1993883"/>
    <n v="486594"/>
    <s v="GASTO MANUTENCION CONTRATATISTAS AREA DE TIERRAS - ADQUISICIÓN DE BIENES Y SERVICIOS - SERVICIO DE INFORMACIÓN CATASTRAL - ACTUALIZACIÓN Y GESTIÓN CATASTRAL NACIONAL -  GASTOS MANUTENCION AREA DE TIERRAS"/>
    <s v="4421"/>
    <s v="9321, 12921, 13021, 17621"/>
    <s v="26221, 27121, 27221, 29621"/>
    <s v="31921, 32621, 34121, 34921"/>
    <s v="43867721, 50741121, 55076221, 59304921"/>
    <s v="-0"/>
    <x v="0"/>
    <x v="1"/>
  </r>
  <r>
    <s v="4721"/>
    <s v="2021-03-23 00:00:00"/>
    <s v="2021-03-23 10:18:00"/>
    <s v="Gasto"/>
    <s v="Con Compromiso"/>
    <s v="0510"/>
    <x v="13"/>
    <x v="16"/>
    <s v="ADQUISICIÓN DE BIENES Y SERVICIOS - SERVICIO DE AVALÚOS - ACTUALIZACIÓN  Y GESTIÓN CATASTRAL  NACIONAL"/>
    <s v="Propios"/>
    <x v="1"/>
    <s v="CSF"/>
    <n v="4000000"/>
    <n v="0"/>
    <n v="4000000"/>
    <n v="3365765"/>
    <s v="GASTOS MANUTENCION CONTRATISTA - PERITO AVALUADOR"/>
    <s v="4721"/>
    <s v="18221, 22221, 27421, 29821"/>
    <s v="32521, 55921, 71421, 85421"/>
    <s v="41921, 63821, 79821, 93321"/>
    <s v="65724921, 100813221, 134100221, 159053321"/>
    <s v="-0"/>
    <x v="0"/>
    <x v="6"/>
  </r>
  <r>
    <s v="5221"/>
    <s v="2021-05-07 00:00:00"/>
    <s v="2021-05-07 11:33:00"/>
    <s v="Gasto"/>
    <s v="Con Compromiso"/>
    <s v="0500"/>
    <x v="13"/>
    <x v="1"/>
    <s v="ADQUISICIÓN DE BIENES Y SERVICIOS - SERVICIO DE INFORMACIÓN CATASTRAL - ACTUALIZACIÓN  Y GESTIÓN CATASTRAL  NACIONAL"/>
    <s v="Propios"/>
    <x v="1"/>
    <s v="CSF"/>
    <n v="28000000"/>
    <n v="0"/>
    <n v="28000000"/>
    <n v="0"/>
    <s v="VIATICOS Y GASTOS MUNICIPIO DE CUMARIBO (CIERRE CONSULTA PREVIA)"/>
    <s v="5221"/>
    <s v="28521, 37021"/>
    <s v="76021, 118321"/>
    <s v="83521, 123921"/>
    <s v="143729221, 215229121"/>
    <s v="-0"/>
    <x v="0"/>
    <x v="1"/>
  </r>
  <r>
    <s v="5321"/>
    <s v="2021-05-13 00:00:00"/>
    <s v="2021-05-13 10:33:00"/>
    <s v="Gasto"/>
    <s v="Con Compromiso"/>
    <s v="0500"/>
    <x v="13"/>
    <x v="1"/>
    <s v="ADQUISICIÓN DE BIENES Y SERVICIOS - SERVICIO DE INFORMACIÓN CATASTRAL - ACTUALIZACIÓN  Y GESTIÓN CATASTRAL  NACIONAL"/>
    <s v="Propios"/>
    <x v="1"/>
    <s v="CSF"/>
    <n v="14000000"/>
    <n v="0"/>
    <n v="14000000"/>
    <n v="0"/>
    <s v="MANTENIMIENTO PREVENTIVO, CORRECTIVO Y SUMINISTRO E INSTALACION DE REPUESTOS DE LOS VEHICULOS DE LA TERRITORIAL META"/>
    <s v="5321"/>
    <s v="26521"/>
    <s v="-0"/>
    <s v="-0"/>
    <s v="-0"/>
    <s v="-0"/>
    <x v="0"/>
    <x v="1"/>
  </r>
  <r>
    <s v="5621"/>
    <s v="2021-05-20 00:00:00"/>
    <s v="2021-05-20 16:36:00"/>
    <s v="Gasto"/>
    <s v="Con Compromiso"/>
    <s v="0500"/>
    <x v="13"/>
    <x v="1"/>
    <s v="ADQUISICIÓN DE BIENES Y SERVICIOS - SERVICIO DE INFORMACIÓN CATASTRAL - ACTUALIZACIÓN  Y GESTIÓN CATASTRAL  NACIONAL"/>
    <s v="Propios"/>
    <x v="1"/>
    <s v="CSF"/>
    <n v="112490352"/>
    <n v="-53120444"/>
    <n v="59369908"/>
    <n v="0"/>
    <s v="Prestación de servicios personales para desarrollar actividades de reconocimiento predial en el proceso de actualización catastral del municipio de Villavicencio- Meta"/>
    <s v="5621"/>
    <s v="25721, 25821, 25921, 26021, 26321, 26421, 26621, 27521, 31021"/>
    <s v="83021, 83121, 83221, 83321, 83421, 84121, 84321, 84821, 103521"/>
    <s v="90921, 91021, 91121, 91221, 91321, 92021, 92221, 92821, 106421, 106921, 107221, 111221, 111721, 112721, 112821, 113421, 126321, 126421"/>
    <s v="152755921, 152758721, 152764421, 152769521, 152776721, 152920721, 152938921, 153050121, 180938621, 180977021, 180991121, 182540721, 182590621, 189516421, 189543221, 189545521, 219428821, 219429921"/>
    <s v="-0"/>
    <x v="0"/>
    <x v="1"/>
  </r>
  <r>
    <s v="5721"/>
    <s v="2021-05-20 00:00:00"/>
    <s v="2021-05-20 16:42:00"/>
    <s v="Gasto"/>
    <s v="Con Compromiso"/>
    <s v="0500"/>
    <x v="13"/>
    <x v="1"/>
    <s v="ADQUISICIÓN DE BIENES Y SERVICIOS - SERVICIO DE INFORMACIÓN CATASTRAL - ACTUALIZACIÓN  Y GESTIÓN CATASTRAL  NACIONAL"/>
    <s v="Propios"/>
    <x v="1"/>
    <s v="CSF"/>
    <n v="21630000"/>
    <n v="0"/>
    <n v="21630000"/>
    <n v="0"/>
    <s v="&quot;Prestación de servicios técnicos como lider de reconocimiento predial en el proceso de actualización catastral en el municipio de villavicencio- meta_x000a__x000a_&quot;"/>
    <s v="5721"/>
    <s v="26221, 29221"/>
    <s v="80121, 114821"/>
    <s v="88421, 104821, 121321, 123221"/>
    <s v="150528621, 180907921, 212735421, 213610021"/>
    <s v="-0"/>
    <x v="0"/>
    <x v="1"/>
  </r>
  <r>
    <s v="5821"/>
    <s v="2021-05-20 00:00:00"/>
    <s v="2021-05-20 16:46:00"/>
    <s v="Gasto"/>
    <s v="Con Compromiso"/>
    <s v="0500"/>
    <x v="13"/>
    <x v="1"/>
    <s v="ADQUISICIÓN DE BIENES Y SERVICIOS - SERVICIO DE INFORMACIÓN CATASTRAL - ACTUALIZACIÓN  Y GESTIÓN CATASTRAL  NACIONAL"/>
    <s v="Propios"/>
    <x v="1"/>
    <s v="CSF"/>
    <n v="14929272"/>
    <n v="4976424"/>
    <n v="19905696"/>
    <n v="0"/>
    <s v="&quot;Prestación de servicios para realizar la edición, depuración y consolidación de los productos_x000a_cartográficos para el componente geográfico del proceso de actualización catastral del municipio de Villavicencio- Meta_x000a_&quot;"/>
    <s v="5821"/>
    <s v="24121"/>
    <s v="86521"/>
    <s v="94421, 112121"/>
    <s v="163405321, 189566721"/>
    <s v="-0"/>
    <x v="0"/>
    <x v="1"/>
  </r>
  <r>
    <s v="5921"/>
    <s v="2021-05-20 00:00:00"/>
    <s v="2021-05-20 16:50:00"/>
    <s v="Gasto"/>
    <s v="Con Compromiso"/>
    <s v="0500"/>
    <x v="13"/>
    <x v="1"/>
    <s v="ADQUISICIÓN DE BIENES Y SERVICIOS - SERVICIO DE INFORMACIÓN CATASTRAL - ACTUALIZACIÓN  Y GESTIÓN CATASTRAL  NACIONAL"/>
    <s v="Propios"/>
    <x v="1"/>
    <s v="CSF"/>
    <n v="21371864"/>
    <n v="0"/>
    <n v="21371864"/>
    <n v="0"/>
    <s v="Prestación de servicios de soporte a la gestión desarrollada en el proceso de actualización catastral del municipio de villavicencio- meta"/>
    <s v="5921"/>
    <s v="27621, 28321"/>
    <s v="75121, 75921"/>
    <s v="82621, 83421, 100521, 111121, 118121, 118721"/>
    <s v="143457521, 143533921, 175946221, 182536421, 211975321, 212032321"/>
    <s v="-0"/>
    <x v="0"/>
    <x v="1"/>
  </r>
  <r>
    <s v="6321"/>
    <s v="2021-06-28 00:00:00"/>
    <s v="2021-06-28 15:29:00"/>
    <s v="Gasto"/>
    <s v="Con Compromiso"/>
    <s v="0500"/>
    <x v="13"/>
    <x v="1"/>
    <s v="ADQUISICIÓN DE BIENES Y SERVICIOS - SERVICIO DE INFORMACIÓN CATASTRAL - ACTUALIZACIÓN  Y GESTIÓN CATASTRAL  NACIONAL"/>
    <s v="Propios"/>
    <x v="1"/>
    <s v="CSF"/>
    <n v="16995000"/>
    <n v="0"/>
    <n v="16995000"/>
    <n v="0"/>
    <s v="PRESTACION DE SERVICIOS PERSONALES PARA EFECTUAR LABORES DE RECONOCIMIENTO PREDIAL EN EL PROCESO DE ACTUALIZACION CATASTRAL DEL MUNICIPIO DE VILLAVICENCIO-META"/>
    <s v="6321"/>
    <s v="30221, 30721, 32121"/>
    <s v="100821, 103621, 108021"/>
    <s v="111321, 112021, 115121, 127121"/>
    <s v="182543821, 189569021, 200117321, 219418621"/>
    <s v="-0"/>
    <x v="0"/>
    <x v="1"/>
  </r>
  <r>
    <s v="6421"/>
    <s v="2021-06-28 00:00:00"/>
    <s v="2021-06-28 15:33:00"/>
    <s v="Gasto"/>
    <s v="Con Compromiso"/>
    <s v="0500"/>
    <x v="13"/>
    <x v="1"/>
    <s v="ADQUISICIÓN DE BIENES Y SERVICIOS - SERVICIO DE INFORMACIÓN CATASTRAL - ACTUALIZACIÓN  Y GESTIÓN CATASTRAL  NACIONAL"/>
    <s v="Propios"/>
    <x v="1"/>
    <s v="CSF"/>
    <n v="5103729"/>
    <n v="0"/>
    <n v="5103729"/>
    <n v="0"/>
    <s v="PRESTACION DE SERVICIOS PERSONALES PARA EFECTUAR LABORES DE APOYO OPERATIVO DEL  PROCESO DE ACTUALIZACION CATASTRAL DEL MUNICIPIO DE VILLAVICENCIO-META"/>
    <s v="6421"/>
    <s v="31821"/>
    <s v="94921"/>
    <s v="101321, 127521"/>
    <s v="177950721, 219386921"/>
    <s v="-0"/>
    <x v="0"/>
    <x v="1"/>
  </r>
  <r>
    <s v="6521"/>
    <s v="2021-06-28 00:00:00"/>
    <s v="2021-06-28 15:38:00"/>
    <s v="Gasto"/>
    <s v="Con Compromiso"/>
    <s v="0500"/>
    <x v="13"/>
    <x v="1"/>
    <s v="ADQUISICIÓN DE BIENES Y SERVICIOS - SERVICIO DE INFORMACIÓN CATASTRAL - ACTUALIZACIÓN  Y GESTIÓN CATASTRAL  NACIONAL"/>
    <s v="Propios"/>
    <x v="1"/>
    <s v="CSF"/>
    <n v="8014449"/>
    <n v="0"/>
    <n v="8014449"/>
    <n v="0"/>
    <s v="PRESTACION DE SERVICIOS PROFESIONALES  PARA EJECUTAR LA DEPURACION Y ESTUDIO DE LA INFORMACION REGISTRAL EN LAS BASES CATASTRALES, PARA LOS   PROCESO DE ACTUALIZACION CATASTRAL DEL MUNICIPIO DE VILLAVICENCIO-META"/>
    <s v="6521"/>
    <s v="33321"/>
    <s v="110921"/>
    <s v="116821"/>
    <s v="212091921"/>
    <s v="-0"/>
    <x v="0"/>
    <x v="1"/>
  </r>
  <r>
    <s v="6621"/>
    <s v="2021-06-28 00:00:00"/>
    <s v="2021-06-28 15:43:00"/>
    <s v="Gasto"/>
    <s v="Generado"/>
    <s v="0500"/>
    <x v="13"/>
    <x v="1"/>
    <s v="ADQUISICIÓN DE BIENES Y SERVICIOS - SERVICIO DE INFORMACIÓN CATASTRAL - ACTUALIZACIÓN  Y GESTIÓN CATASTRAL  NACIONAL"/>
    <s v="Propios"/>
    <x v="1"/>
    <s v="CSF"/>
    <n v="8392860"/>
    <n v="-8392860"/>
    <n v="0"/>
    <n v="0"/>
    <s v="PRESTACION DE SERVICIOS PERSONALES COMO TECNICO OPERATIVO EN EL PROCESO DE DE ACTUALIZACION CATASTRAL DEL MUNICIPIO DE VILLAVICENCIO-META"/>
    <s v="6621"/>
    <s v="-0"/>
    <s v="-0"/>
    <s v="-0"/>
    <s v="-0"/>
    <s v="-0"/>
    <x v="0"/>
    <x v="1"/>
  </r>
  <r>
    <s v="6721"/>
    <s v="2021-06-28 00:00:00"/>
    <s v="2021-06-28 15:49:00"/>
    <s v="Gasto"/>
    <s v="Con Compromiso"/>
    <s v="0500"/>
    <x v="13"/>
    <x v="1"/>
    <s v="ADQUISICIÓN DE BIENES Y SERVICIOS - SERVICIO DE INFORMACIÓN CATASTRAL - ACTUALIZACIÓN  Y GESTIÓN CATASTRAL  NACIONAL"/>
    <s v="Propios"/>
    <x v="1"/>
    <s v="CSF"/>
    <n v="5103729"/>
    <n v="0"/>
    <n v="5103729"/>
    <n v="0"/>
    <s v="PRESTACION DE SERVICIOS DE APOYO PARA EFECTUAR ACTIVIDADES EN EL PROCESO DE ACTUALIZACION  CATASTRAL DEL MUNICIPIO DE VILLAVICENCIO-META"/>
    <s v="6721"/>
    <s v="32021"/>
    <s v="104221"/>
    <s v="111921, 118621"/>
    <s v="182596721, 211979221"/>
    <s v="-0"/>
    <x v="0"/>
    <x v="1"/>
  </r>
  <r>
    <s v="6821"/>
    <s v="2021-06-28 00:00:00"/>
    <s v="2021-06-28 15:53:00"/>
    <s v="Gasto"/>
    <s v="Con Compromiso"/>
    <s v="0500"/>
    <x v="13"/>
    <x v="1"/>
    <s v="ADQUISICIÓN DE BIENES Y SERVICIOS - SERVICIO DE INFORMACIÓN CATASTRAL - ACTUALIZACIÓN  Y GESTIÓN CATASTRAL  NACIONAL"/>
    <s v="Propios"/>
    <x v="1"/>
    <s v="CSF"/>
    <n v="21630000"/>
    <n v="0"/>
    <n v="21630000"/>
    <n v="3605000"/>
    <s v="PRESTACION DE SERVICIOS PERSONALES COMO TECNICO EN LIDER DE RECONOCIMIENTO PREDIAL PARA EL PROCESO DE DE ACTUALIZACION CATASTRAL DEL MUNICIPIO DE VILLAVICENCIO-META"/>
    <s v="6821"/>
    <s v="33521, 34121, 37421"/>
    <s v="114721"/>
    <s v="121221"/>
    <s v="212736421"/>
    <s v="-0"/>
    <x v="0"/>
    <x v="1"/>
  </r>
  <r>
    <s v="7121"/>
    <s v="2021-06-30 00:00:00"/>
    <s v="2021-06-30 16:46:00"/>
    <s v="Gasto"/>
    <s v="Con Compromiso"/>
    <s v="0500"/>
    <x v="13"/>
    <x v="1"/>
    <s v="ADQUISICIÓN DE BIENES Y SERVICIOS - SERVICIO DE INFORMACIÓN CATASTRAL - ACTUALIZACIÓN  Y GESTIÓN CATASTRAL  NACIONAL"/>
    <s v="Propios"/>
    <x v="1"/>
    <s v="CSF"/>
    <n v="10685932"/>
    <n v="0"/>
    <n v="10685932"/>
    <n v="0"/>
    <s v="PRESTACION DE SERVICIOS PERSONALES DE APOYO PARA REALIZAR ACTIVIDADES DENTRO DEL PROCESO DE ACTUALIZACION CATASTRAL DEL MUNICIPIO DE VILLAVICENCIO"/>
    <s v="7121"/>
    <s v="31921"/>
    <s v="91121"/>
    <s v="98121, 116921"/>
    <s v="175968821, 212089921"/>
    <s v="-0"/>
    <x v="0"/>
    <x v="1"/>
  </r>
  <r>
    <s v="7421"/>
    <s v="2021-07-30 00:00:00"/>
    <s v="2021-07-30 09:17:00"/>
    <s v="Gasto"/>
    <s v="Generado"/>
    <s v="0500"/>
    <x v="13"/>
    <x v="1"/>
    <s v="ADQUISICIÓN DE BIENES Y SERVICIOS - SERVICIO DE INFORMACIÓN CATASTRAL - ACTUALIZACIÓN  Y GESTIÓN CATASTRAL  NACIONAL"/>
    <s v="Propios"/>
    <x v="1"/>
    <s v="CSF"/>
    <n v="14096000"/>
    <n v="-14096000"/>
    <n v="0"/>
    <n v="0"/>
    <s v="ADQUISICION DE TINTAS, TONER Y CABEZALES PARA LOS PLOTTER DE LA TERRITORIAL META"/>
    <s v="7721"/>
    <s v="-0"/>
    <s v="-0"/>
    <s v="-0"/>
    <s v="-0"/>
    <s v="-0"/>
    <x v="0"/>
    <x v="1"/>
  </r>
  <r>
    <s v="7521"/>
    <s v="2021-08-18 00:00:00"/>
    <s v="2021-08-18 08:54:00"/>
    <s v="Gasto"/>
    <s v="Con Compromiso"/>
    <s v="0500"/>
    <x v="13"/>
    <x v="1"/>
    <s v="ADQUISICIÓN DE BIENES Y SERVICIOS - SERVICIO DE INFORMACIÓN CATASTRAL - ACTUALIZACIÓN  Y GESTIÓN CATASTRAL  NACIONAL"/>
    <s v="Propios"/>
    <x v="1"/>
    <s v="CSF"/>
    <n v="28122588"/>
    <n v="0"/>
    <n v="28122588"/>
    <n v="18748392"/>
    <s v="Prestación de servicios profesionales para ejecutar actividades de socialización requeridas en el proceso de actualización catastral de Villavicencio- Meta."/>
    <s v="7821"/>
    <s v="35921"/>
    <s v="-0"/>
    <s v="-0"/>
    <s v="-0"/>
    <s v="-0"/>
    <x v="0"/>
    <x v="1"/>
  </r>
  <r>
    <s v="7621"/>
    <s v="2021-08-18 00:00:00"/>
    <s v="2021-08-18 08:55:00"/>
    <s v="Gasto"/>
    <s v="Con Compromiso"/>
    <s v="0500"/>
    <x v="13"/>
    <x v="1"/>
    <s v="ADQUISICIÓN DE BIENES Y SERVICIOS - SERVICIO DE INFORMACIÓN CATASTRAL - ACTUALIZACIÓN  Y GESTIÓN CATASTRAL  NACIONAL"/>
    <s v="Propios"/>
    <x v="1"/>
    <s v="CSF"/>
    <n v="21371864"/>
    <n v="0"/>
    <n v="21371864"/>
    <n v="0"/>
    <s v="Prestación de servicios profesionales para elaborar el estudio y la depuración de la información registral en las bases catastrales, para los procesos de actualización catastral del municipio de Villavicencio- Meta."/>
    <s v="7921"/>
    <s v="36021, 36121, 36321, 36421"/>
    <s v="-0"/>
    <s v="-0"/>
    <s v="-0"/>
    <s v="-0"/>
    <x v="0"/>
    <x v="1"/>
  </r>
  <r>
    <s v="7721"/>
    <s v="2021-08-18 00:00:00"/>
    <s v="2021-08-18 08:56:00"/>
    <s v="Gasto"/>
    <s v="Con Compromiso"/>
    <s v="0500"/>
    <x v="13"/>
    <x v="1"/>
    <s v="ADQUISICIÓN DE BIENES Y SERVICIOS - SERVICIO DE INFORMACIÓN CATASTRAL - ACTUALIZACIÓN  Y GESTIÓN CATASTRAL  NACIONAL"/>
    <s v="Propios"/>
    <x v="1"/>
    <s v="CSF"/>
    <n v="27219888"/>
    <n v="0"/>
    <n v="27219888"/>
    <n v="0"/>
    <s v="Prestación de servicios personales para cumplir actividades de apoyo dentro del proceso de actualización catastral del municipio de Villavicencio- Meta."/>
    <s v="8021"/>
    <s v="35721, 35821, 36221, 36521, 36621, 36721, 36921, 37321"/>
    <s v="-0"/>
    <s v="-0"/>
    <s v="-0"/>
    <s v="-0"/>
    <x v="0"/>
    <x v="1"/>
  </r>
  <r>
    <s v="7821"/>
    <s v="2021-08-18 00:00:00"/>
    <s v="2021-08-18 08:57:00"/>
    <s v="Gasto"/>
    <s v="Generado"/>
    <s v="0500"/>
    <x v="13"/>
    <x v="1"/>
    <s v="ADQUISICIÓN DE BIENES Y SERVICIOS - SERVICIO DE INFORMACIÓN CATASTRAL - ACTUALIZACIÓN  Y GESTIÓN CATASTRAL  NACIONAL"/>
    <s v="Propios"/>
    <x v="1"/>
    <s v="CSF"/>
    <n v="6249464"/>
    <n v="0"/>
    <n v="6249464"/>
    <n v="6249464"/>
    <s v="Prestación de servicios personales para efectuar actividades de reconocimiento predial en el proceso de actualización catastral del municipio de Villavicencio- Meta."/>
    <s v="8121"/>
    <s v="-0"/>
    <s v="-0"/>
    <s v="-0"/>
    <s v="-0"/>
    <s v="-0"/>
    <x v="0"/>
    <x v="1"/>
  </r>
  <r>
    <s v="7921"/>
    <s v="2021-08-20 00:00:00"/>
    <s v="2021-08-20 12:23:00"/>
    <s v="Gasto"/>
    <s v="Con Compromiso"/>
    <s v="0500"/>
    <x v="13"/>
    <x v="1"/>
    <s v="ADQUISICIÓN DE BIENES Y SERVICIOS - SERVICIO DE INFORMACIÓN CATASTRAL - ACTUALIZACIÓN  Y GESTIÓN CATASTRAL  NACIONAL"/>
    <s v="Nación"/>
    <x v="0"/>
    <s v="CSF"/>
    <n v="21371864"/>
    <n v="0"/>
    <n v="21371864"/>
    <n v="10774981"/>
    <s v="Prestación de servicios personales para realizar actividades de digitalización  y generación de productos resultantes del proceso de conservación catastral de la territorial Meta."/>
    <s v="8221"/>
    <s v="37521"/>
    <s v="-0"/>
    <s v="-0"/>
    <s v="-0"/>
    <s v="-0"/>
    <x v="0"/>
    <x v="1"/>
  </r>
  <r>
    <s v="921"/>
    <s v="2021-01-27 00:00:00"/>
    <s v="2021-01-27 20:23:00"/>
    <s v="Gasto"/>
    <s v="Anulado"/>
    <s v="0500"/>
    <x v="14"/>
    <x v="1"/>
    <s v="ADQUISICIÓN DE BIENES Y SERVICIOS - SERVICIO DE INFORMACIÓN CATASTRAL - ACTUALIZACIÓN  Y GESTIÓN CATASTRAL  NACIONAL"/>
    <s v="Propios"/>
    <x v="1"/>
    <s v="CSF"/>
    <n v="169682405"/>
    <n v="-169682405"/>
    <n v="0"/>
    <n v="0"/>
    <s v="CUMPLIMIENTO DEL CONTRATO FRIRMADO  ENTRE EL IG- ADC ._x000a_TIEN COMO OBJETO PRESTAR SERVICIO PUBLICO CATASTRAL EN LAS OPERACION TECNICA Y ADMINISTRATIVA PARA LA CONSERVACION CATASTRAL DE LAS ZONAS URBANAS DE LOS MUNICIPIOS DE PASTO, IPIALES Y TUMACO DEL"/>
    <s v="921"/>
    <s v="-0"/>
    <s v="-0"/>
    <s v="-0"/>
    <s v="-0"/>
    <s v="-0"/>
    <x v="0"/>
    <x v="1"/>
  </r>
  <r>
    <s v="1021"/>
    <s v="2021-02-05 00:00:00"/>
    <s v="2021-02-05 14:19:00"/>
    <s v="Gasto"/>
    <s v="Con Compromiso"/>
    <s v="0500"/>
    <x v="14"/>
    <x v="1"/>
    <s v="ADQUISICIÓN DE BIENES Y SERVICIOS - SERVICIO DE INFORMACIÓN CATASTRAL - ACTUALIZACIÓN  Y GESTIÓN CATASTRAL  NACIONAL"/>
    <s v="Propios"/>
    <x v="1"/>
    <s v="CSF"/>
    <n v="106180200"/>
    <n v="-7042700"/>
    <n v="99137500"/>
    <n v="0"/>
    <s v="Prestación de servicios personales para realizar actividades de reconocimiento predial dentro del proceso gestión catastral - conservación- en el marco de los proyectos que adelanta el Instituto en la Territorial Nariño."/>
    <s v="1421"/>
    <s v="3721, 3821, 3921, 4021, 4121, 4221, 4321, 5321"/>
    <s v="3221, 3921, 6821, 7421, 7621, 7721, 7921, 9921"/>
    <s v="21421, 21521, 22021, 22221, 22321, 22521, 25821, 26821, 27221, 28021, 28121, 28221, 28321, 30921, 31821, 32021, 33721, 33821, 33921, 34321, 36221, 37321, 37421, 38221, 38421, 39121, 41621, 41821, 43221, 45921"/>
    <s v="79146121, 79146321, 81803421, 81822021, 81822321, 81822521, 103852921, 104418221, 104427521, 112275521, 112278821, 112286221, 112287121, 122022221, 133190021, 133193721, 142026921, 142029821, 142031421, 144766621, 150664121, 162672421, 162680421, 165346221, 165350821, 173994121, 180927221, 182795721, 197248921, 216622621"/>
    <s v="-0"/>
    <x v="0"/>
    <x v="1"/>
  </r>
  <r>
    <s v="1121"/>
    <s v="2021-02-05 00:00:00"/>
    <s v="2021-02-05 14:43:00"/>
    <s v="Gasto"/>
    <s v="Con Compromiso"/>
    <s v="0500"/>
    <x v="14"/>
    <x v="1"/>
    <s v="ADQUISICIÓN DE BIENES Y SERVICIOS - SERVICIO DE INFORMACIÓN CATASTRAL - ACTUALIZACIÓN  Y GESTIÓN CATASTRAL  NACIONAL"/>
    <s v="Propios"/>
    <x v="1"/>
    <s v="CSF"/>
    <n v="12968365"/>
    <n v="0"/>
    <n v="12968365"/>
    <n v="0"/>
    <s v="Prestación de servicios personales para realizar actividades de digitalización y generación de productos de la información catastral dentro del proceso gestión catastral -conservación- en el marco de los proyectos que adelanta el Instituto en la Terr"/>
    <s v="1521"/>
    <s v="3621"/>
    <s v="4421"/>
    <s v="14821, 20921, 27321, 31221, 36921, 42621"/>
    <s v="50193821, 76466221, 105998621, 133169921, 162614221, 189716821"/>
    <s v="-0"/>
    <x v="0"/>
    <x v="1"/>
  </r>
  <r>
    <s v="1221"/>
    <s v="2021-02-05 00:00:00"/>
    <s v="2021-02-05 14:58:00"/>
    <s v="Gasto"/>
    <s v="Con Compromiso"/>
    <s v="0500"/>
    <x v="14"/>
    <x v="1"/>
    <s v="ADQUISICIÓN DE BIENES Y SERVICIOS - SERVICIO DE INFORMACIÓN CATASTRAL - ACTUALIZACIÓN  Y GESTIÓN CATASTRAL  NACIONAL"/>
    <s v="Propios"/>
    <x v="1"/>
    <s v="CSF"/>
    <n v="26427072"/>
    <n v="0"/>
    <n v="26427072"/>
    <n v="0"/>
    <s v="Prestación de servicios personales para realizar actividades de apoyo operativo dentro del proceso gestión _x000a_catastral -conservación- en el marco de los proyectos que adelanta el Instituto en la Territorial Nariño."/>
    <s v="1621"/>
    <s v="4521, 4621, 4721, 4821"/>
    <s v="7121, 7521, 8021, 9821"/>
    <s v="21721, 22121, 22621, 25721, 26421, 26621, 27721, 30821, 32321, 32621, 34121, 34221, 37921, 38621, 41221, 42121"/>
    <s v="79146721, 81802721, 81803221, 103848721, 104410021, 104417121, 110515721, 122019121, 133197521, 133201421, 144742921, 144758721, 165344421, 166371921, 177996821, 187305621"/>
    <s v="-0"/>
    <x v="0"/>
    <x v="1"/>
  </r>
  <r>
    <s v="1321"/>
    <s v="2021-02-05 00:00:00"/>
    <s v="2021-02-05 15:15:00"/>
    <s v="Gasto"/>
    <s v="Con Compromiso"/>
    <s v="0500"/>
    <x v="14"/>
    <x v="1"/>
    <s v="ADQUISICIÓN DE BIENES Y SERVICIOS - SERVICIO DE INFORMACIÓN CATASTRAL - ACTUALIZACIÓN  Y GESTIÓN CATASTRAL  NACIONAL"/>
    <s v="Propios"/>
    <x v="1"/>
    <s v="CSF"/>
    <n v="17500000"/>
    <n v="0"/>
    <n v="17500000"/>
    <n v="0"/>
    <s v="Prestación de servicios personales para realizar las actividades de asignación, control y verificación dentro del _x000a_proceso gestión catastral - conservación- en el marco de los proyectos que adelanta el Instituto en la_x000a_ Territorial Nariño"/>
    <s v="1721"/>
    <s v="4421"/>
    <s v="7021"/>
    <s v="21621, 26721, 32421, 38121, 42821"/>
    <s v="79146421, 104417521, 133198721, 165345621, 190567321"/>
    <s v="-0"/>
    <x v="0"/>
    <x v="1"/>
  </r>
  <r>
    <s v="1421"/>
    <s v="2021-02-05 00:00:00"/>
    <s v="2021-02-05 15:30:00"/>
    <s v="Gasto"/>
    <s v="Con Compromiso"/>
    <s v="0500"/>
    <x v="14"/>
    <x v="1"/>
    <s v="ADQUISICIÓN DE BIENES Y SERVICIOS - SERVICIO DE INFORMACIÓN CATASTRAL - ACTUALIZACIÓN  Y GESTIÓN CATASTRAL  NACIONAL"/>
    <s v="Propios"/>
    <x v="1"/>
    <s v="CSF"/>
    <n v="6606768"/>
    <n v="0"/>
    <n v="6606768"/>
    <n v="0"/>
    <s v="Prestación de servicios personales para realizar actividades de apoyo operativo -tramite de mutaciones_x000a_dentro del proceso gestión catastral -conservación- en el marco de los proyectos que adelanta el Instituto_x000a_en la Territorial Nariño."/>
    <s v="1821"/>
    <s v="2121"/>
    <s v="4821"/>
    <s v="14421, 20721, 26121, 31421, 36721"/>
    <s v="50173521, 76465621, 104403421, 133176221, 152592921"/>
    <s v="-0"/>
    <x v="0"/>
    <x v="1"/>
  </r>
  <r>
    <s v="1521"/>
    <s v="2021-02-05 00:00:00"/>
    <s v="2021-02-05 16:49:00"/>
    <s v="Gasto"/>
    <s v="Con Compromiso"/>
    <s v="0500"/>
    <x v="14"/>
    <x v="1"/>
    <s v="ADQUISICIÓN DE BIENES Y SERVICIOS - SERVICIO DE INFORMACIÓN CATASTRAL - ACTUALIZACIÓN  Y GESTIÓN CATASTRAL  NACIONAL"/>
    <s v="Nación"/>
    <x v="0"/>
    <s v="CSF"/>
    <n v="34372074"/>
    <n v="-3228892"/>
    <n v="31143182"/>
    <n v="0"/>
    <s v="Prestación de servicios profesionales para apoyar a la Dirección Territorial Nariño en los requerimientos del _x000a_trámite administrativo, judicial y el postfallo del proceso de restitución de tierras en el marco de la ley 1448 _x000a_de 2011 y la política int"/>
    <s v="1921"/>
    <s v="4921"/>
    <s v="8221"/>
    <s v="22821, 27821, 33521, 38821, 43521"/>
    <s v="82796321, 110518921, 140972721, 169300321, 198654321"/>
    <s v="-0"/>
    <x v="0"/>
    <x v="1"/>
  </r>
  <r>
    <s v="1621"/>
    <s v="2021-02-05 00:00:00"/>
    <s v="2021-02-05 17:03:00"/>
    <s v="Gasto"/>
    <s v="Con Compromiso"/>
    <s v="0500"/>
    <x v="14"/>
    <x v="1"/>
    <s v="ADQUISICIÓN DE BIENES Y SERVICIOS - SERVICIO DE INFORMACIÓN CATASTRAL - ACTUALIZACIÓN  Y GESTIÓN CATASTRAL  NACIONAL"/>
    <s v="Nación"/>
    <x v="0"/>
    <s v="CSF"/>
    <n v="62315000"/>
    <n v="-5853834"/>
    <n v="56461166"/>
    <n v="0"/>
    <s v="Prestación de servicios personales para adelantar actividades de reconocimiento predial urbano y rural, en _x000a_atención a los requerimientos administrativos y judiciales del proceso de restitución de tierras en la dirección _x000a_territorial Nariño."/>
    <s v="2021"/>
    <s v="5021, 5121"/>
    <s v="7821, 8121"/>
    <s v="22421, 22721, 27021, 27121, 32221, 32521, 32821, 37821, 38521, 42521, 42721"/>
    <s v="81805021, 82795421, 104419521, 104423821, 133200221, 135155721, 165343721, 165717721, 189677121, 190563821"/>
    <s v="-0"/>
    <x v="0"/>
    <x v="1"/>
  </r>
  <r>
    <s v="1721"/>
    <s v="2021-02-05 00:00:00"/>
    <s v="2021-02-05 17:09:00"/>
    <s v="Gasto"/>
    <s v="Con Compromiso"/>
    <s v="0500"/>
    <x v="14"/>
    <x v="1"/>
    <s v="ADQUISICIÓN DE BIENES Y SERVICIOS - SERVICIO DE INFORMACIÓN CATASTRAL - ACTUALIZACIÓN  Y GESTIÓN CATASTRAL  NACIONAL"/>
    <s v="Nación"/>
    <x v="0"/>
    <s v="CSF"/>
    <n v="21317864"/>
    <n v="0"/>
    <n v="21317864"/>
    <n v="0"/>
    <s v="Prestación de servicios personales para realizar actividades de digitalización y generación de productos de la_x000a_ información catastral dentro del proceso gestión catastral -conservación- en la Territorial Nariño."/>
    <s v="2121"/>
    <s v="2321"/>
    <s v="4321"/>
    <s v="14021, 21021, 26021, 31321, 36821, 43121"/>
    <s v="47794221, 76466721, 104403121, 133173721, 162590721, 192549321"/>
    <s v="-0"/>
    <x v="0"/>
    <x v="1"/>
  </r>
  <r>
    <s v="1821"/>
    <s v="2021-02-05 00:00:00"/>
    <s v="2021-02-05 17:13:00"/>
    <s v="Gasto"/>
    <s v="Con Compromiso"/>
    <s v="0500"/>
    <x v="14"/>
    <x v="1"/>
    <s v="ADQUISICIÓN DE BIENES Y SERVICIOS - SERVICIO DE INFORMACIÓN CATASTRAL - ACTUALIZACIÓN  Y GESTIÓN CATASTRAL  NACIONAL"/>
    <s v="Nación"/>
    <x v="0"/>
    <s v="CSF"/>
    <n v="84975000"/>
    <n v="0"/>
    <n v="84975000"/>
    <n v="0"/>
    <s v="Prestación de servicios personales para realizar actividades de reconocimiento predial urbano y rural para la _x000a_atención de trámites de los Departamentos de Nariño y Putumayo dentro del proceso de gestión catastral-_x000a_ conservación -en la Territorial Na"/>
    <s v="2221"/>
    <s v="2421, 2521, 2621"/>
    <s v="5121, 5421, 5521"/>
    <s v="14721, 15121, 15221, 21821, 21921, 25921, 28921, 29021, 32121, 33621, 38021, 38921, 42021, 43721, 44321"/>
    <s v="50162521, 55426121, 55427321, 81802121, 81821921, 103859421, 116013421, 116015921, 133195521, 140985521, 165345121, 171888821, 187305521, 200122421, 207432321"/>
    <s v="-0"/>
    <x v="0"/>
    <x v="1"/>
  </r>
  <r>
    <s v="1921"/>
    <s v="2021-02-05 00:00:00"/>
    <s v="2021-02-05 17:20:00"/>
    <s v="Gasto"/>
    <s v="Con Compromiso"/>
    <s v="0500"/>
    <x v="14"/>
    <x v="1"/>
    <s v="ADQUISICIÓN DE BIENES Y SERVICIOS - SERVICIO DE INFORMACIÓN CATASTRAL - ACTUALIZACIÓN  Y GESTIÓN CATASTRAL  NACIONAL"/>
    <s v="Nación"/>
    <x v="0"/>
    <s v="CSF"/>
    <n v="68049720"/>
    <n v="0"/>
    <n v="68049720"/>
    <n v="0"/>
    <s v="Prestación de servicios personales para realizar actividades de apoyo operativo en el proceso de gestión _x000a_catastral-conservación- en la Dirección Territorial Nariño"/>
    <s v="2321"/>
    <s v="1721, 1821, 1921, 2021"/>
    <s v="4621, 4721, 4921, 5021"/>
    <s v="14221, 14321, 14521, 14621, 20821, 21121, 21221, 21321, 26221, 26321, 26521, 26921, 31521, 31621, 31721, 31921, 37021, 37121, 37221, 37521, 42321, 42421, 42921, 43421, 46221, 46321, 46421, 46521"/>
    <s v="50117921, 50122421, 50149021, 50151021, 76465921, 76467421, 76467921, 76468221, 104404121, 104404521, 104415421, 104419021, 133177621, 133182821, 133185121, 133191621, 162626921, 162661221, 162666321, 162686121, 189652521, 189667721, 190569721, 198653421, 227343821, 227362821, 227369221, 227378321"/>
    <s v="-0"/>
    <x v="0"/>
    <x v="1"/>
  </r>
  <r>
    <s v="2021"/>
    <s v="2021-02-05 00:00:00"/>
    <s v="2021-02-05 17:29:00"/>
    <s v="Gasto"/>
    <s v="Con Compromiso"/>
    <s v="0500"/>
    <x v="14"/>
    <x v="1"/>
    <s v="ADQUISICIÓN DE BIENES Y SERVICIOS - SERVICIO DE INFORMACIÓN CATASTRAL - ACTUALIZACIÓN  Y GESTIÓN CATASTRAL  NACIONAL"/>
    <s v="Propios"/>
    <x v="1"/>
    <s v="CSF"/>
    <n v="0"/>
    <n v="7042700"/>
    <n v="7042700"/>
    <n v="1736675"/>
    <s v="Viaticos y gastos de comision conservacion catastral"/>
    <s v="2421"/>
    <s v="2221, 5221, 5521, 5621, 5721, 5821, 6221, 7021, 7121, 8221, 9021, 9421, 9521, 9721, 10621, 10721, 10821, 10921, 11021, 11521, 11621, 11721, 11821, 11921, 12521, 13021, 13221, 13621, 13721"/>
    <s v="1621, 3821, 4021, 4121, 4521, 5221, 5921, 8321, 8421, 9621, 13121, 14721, 15121, 16821, 18621, 18721, 18921, 19021, 19121, 23121, 23221, 23321, 23421, 23521, 25921, 27121, 27521, 28921, 29421"/>
    <s v="6221, 13621, 13721, 13821, 14121, 14921, 15521, 22921, 23021, 25521, 28721, 30621, 31021, 32721, 36021, 36121, 36321, 36421, 36521, 39221, 39321, 39421, 39521, 39621, 43021, 44121, 44521, 46021"/>
    <s v="30744621, 47729321, 47776121, 47780021, 50076121, 50197621, 62842021, 84421021, 84530921, 92704821, 112283121, 122002221, 122025621, 133210421, 150399821, 150407621, 152511421, 152532721, 152549121, 176164221, 176167221, 176188821, 176191521, 176195321, 192546721, 207421221, 214545921, 219826721"/>
    <s v="121, 521, 621, 821, 921, 1021, 1121"/>
    <x v="0"/>
    <x v="1"/>
  </r>
  <r>
    <s v="2021"/>
    <s v="2021-02-05 00:00:00"/>
    <s v="2021-02-05 17:29:00"/>
    <s v="Gasto"/>
    <s v="Con Compromiso"/>
    <s v="0500"/>
    <x v="14"/>
    <x v="1"/>
    <s v="ADQUISICIÓN DE BIENES Y SERVICIOS - SERVICIO DE INFORMACIÓN CATASTRAL - ACTUALIZACIÓN  Y GESTIÓN CATASTRAL  NACIONAL"/>
    <s v="Nación"/>
    <x v="0"/>
    <s v="CSF"/>
    <n v="16573520"/>
    <n v="7082726"/>
    <n v="23656246"/>
    <n v="240254"/>
    <s v="Viaticos y gastos de comision conservacion catastral"/>
    <s v="2421"/>
    <s v="2221, 5221, 5521, 5621, 5721, 5821, 6221, 7021, 7121, 8221, 9021, 9421, 9521, 9721, 10621, 10721, 10821, 10921, 11021, 11521, 11621, 11721, 11821, 11921, 12521, 13021, 13221, 13621, 13721"/>
    <s v="1621, 3821, 4021, 4121, 4521, 5221, 5921, 8321, 8421, 9621, 13121, 14721, 15121, 16821, 18621, 18721, 18921, 19021, 19121, 23121, 23221, 23321, 23421, 23521, 25921, 27121, 27521, 28921, 29421"/>
    <s v="6221, 13621, 13721, 13821, 14121, 14921, 15521, 22921, 23021, 25521, 28721, 30621, 31021, 32721, 36021, 36121, 36321, 36421, 36521, 39221, 39321, 39421, 39521, 39621, 43021, 44121, 44521, 46021"/>
    <s v="30744621, 47729321, 47776121, 47780021, 50076121, 50197621, 62842021, 84421021, 84530921, 92704821, 112283121, 122002221, 122025621, 133210421, 150399821, 150407621, 152511421, 152532721, 152549121, 176164221, 176167221, 176188821, 176191521, 176195321, 192546721, 207421221, 214545921, 219826721"/>
    <s v="121, 521, 621, 821, 921, 1021, 1121"/>
    <x v="0"/>
    <x v="1"/>
  </r>
  <r>
    <s v="2121"/>
    <s v="2021-02-05 00:00:00"/>
    <s v="2021-02-05 17:35:00"/>
    <s v="Gasto"/>
    <s v="Con Compromiso"/>
    <s v="0510"/>
    <x v="14"/>
    <x v="16"/>
    <s v="ADQUISICIÓN DE BIENES Y SERVICIOS - SERVICIO DE AVALÚOS - ACTUALIZACIÓN  Y GESTIÓN CATASTRAL  NACIONAL"/>
    <s v="Propios"/>
    <x v="1"/>
    <s v="CSF"/>
    <n v="38222478"/>
    <n v="-3761577"/>
    <n v="34460901"/>
    <n v="0"/>
    <s v="Prestación de servicios profesionales para realizar el control de calidad a los informes de avalúos comerciales, _x000a_así como realizar avalúos a bienes inmuebles urbanos y rurales en todo el país."/>
    <s v="2521"/>
    <s v="6021"/>
    <s v="9521"/>
    <s v="25421, 28421, 36621, 41521, 44421"/>
    <s v="92703821, 112287721, 152579321, 180924521, 214541321"/>
    <s v="-0"/>
    <x v="0"/>
    <x v="6"/>
  </r>
  <r>
    <s v="2221"/>
    <s v="2021-02-05 00:00:00"/>
    <s v="2021-02-05 17:39:00"/>
    <s v="Gasto"/>
    <s v="Con Compromiso"/>
    <s v="0510"/>
    <x v="14"/>
    <x v="16"/>
    <s v="ADQUISICIÓN DE BIENES Y SERVICIOS - SERVICIO DE AVALÚOS - ACTUALIZACIÓN  Y GESTIÓN CATASTRAL  NACIONAL"/>
    <s v="Propios"/>
    <x v="1"/>
    <s v="CSF"/>
    <n v="60000000"/>
    <n v="-15000000"/>
    <n v="45000000"/>
    <n v="0"/>
    <s v="Prestación de servicios profesionales para realizar avalúos comerciales, a nivel nacional_x000a_ de los bienes urbanos y rurales."/>
    <s v="2621"/>
    <s v="6721, 6821, 6921"/>
    <s v="-0"/>
    <s v="-0"/>
    <s v="-0"/>
    <s v="-0"/>
    <x v="0"/>
    <x v="6"/>
  </r>
  <r>
    <s v="2321"/>
    <s v="2021-02-05 00:00:00"/>
    <s v="2021-02-05 17:43:00"/>
    <s v="Gasto"/>
    <s v="Con Compromiso"/>
    <s v="0510"/>
    <x v="14"/>
    <x v="16"/>
    <s v="ADQUISICIÓN DE BIENES Y SERVICIOS - SERVICIO DE AVALÚOS - ACTUALIZACIÓN  Y GESTIÓN CATASTRAL  NACIONAL"/>
    <s v="Propios"/>
    <x v="1"/>
    <s v="CSF"/>
    <n v="1485522"/>
    <n v="3761577"/>
    <n v="5247099"/>
    <n v="4184871"/>
    <s v="Viaticos y gastos de comision Profesional Mercado inmobiliario"/>
    <s v="2721"/>
    <s v="8821, 8921"/>
    <s v="12921, 13021"/>
    <s v="28521, 28621"/>
    <s v="112282421, 112288621"/>
    <s v="421"/>
    <x v="0"/>
    <x v="6"/>
  </r>
  <r>
    <s v="3221"/>
    <s v="2021-04-22 00:00:00"/>
    <s v="2021-04-22 21:05:00"/>
    <s v="Gasto"/>
    <s v="Con Compromiso"/>
    <s v="0500"/>
    <x v="14"/>
    <x v="1"/>
    <s v="ADQUISICIÓN DE BIENES Y SERVICIOS - SERVICIO DE INFORMACIÓN CATASTRAL - ACTUALIZACIÓN  Y GESTIÓN CATASTRAL  NACIONAL"/>
    <s v="Nación"/>
    <x v="0"/>
    <s v="CSF"/>
    <n v="14460565"/>
    <n v="0"/>
    <n v="14460565"/>
    <n v="0"/>
    <s v="Prestación de servicios personales  para el seguimiento a las solicitudes realizadas en el marco de la política integral de reparación a víctimas la Territorial Nariño-Atender las solicitudes en materia de Política de Restitución de Tierras y Ley de"/>
    <s v="3721"/>
    <s v="8321"/>
    <s v="12221"/>
    <s v="27921, 32921, 38321, 43821"/>
    <s v="112272721, 135157121, 165347821, 204411921"/>
    <s v="-0"/>
    <x v="0"/>
    <x v="1"/>
  </r>
  <r>
    <s v="3521"/>
    <s v="2021-05-15 00:00:00"/>
    <s v="2021-05-15 21:54:00"/>
    <s v="Gasto"/>
    <s v="Generado"/>
    <s v="0500"/>
    <x v="14"/>
    <x v="1"/>
    <s v="ADQUISICIÓN DE BIENES Y SERVICIOS - SERVICIO DE INFORMACIÓN CATASTRAL - ACTUALIZACIÓN  Y GESTIÓN CATASTRAL  NACIONAL"/>
    <s v="Nación"/>
    <x v="0"/>
    <s v="CSF"/>
    <n v="2000000"/>
    <n v="0"/>
    <n v="2000000"/>
    <n v="2000000"/>
    <s v="Viaticos de comision para el personal de tierras   para apoyar a la Dirección Territorial Nariño en_x000a_ los requerimientos del trámite _x000a_administrativo, judicial y el postfallo del proceso de restitución de tierras en el marco de la ley 1448 de 2011"/>
    <s v="4021"/>
    <s v="-0"/>
    <s v="-0"/>
    <s v="-0"/>
    <s v="-0"/>
    <s v="-0"/>
    <x v="0"/>
    <x v="1"/>
  </r>
  <r>
    <s v="3921"/>
    <s v="2021-06-08 00:00:00"/>
    <s v="2021-06-08 18:23:00"/>
    <s v="Gasto"/>
    <s v="Con Compromiso"/>
    <s v="0500"/>
    <x v="14"/>
    <x v="1"/>
    <s v="ADQUISICIÓN DE BIENES Y SERVICIOS - SERVICIO DE INFORMACIÓN CATASTRAL - ACTUALIZACIÓN  Y GESTIÓN CATASTRAL  NACIONAL"/>
    <s v="Propios"/>
    <x v="1"/>
    <s v="CSF"/>
    <n v="6505000"/>
    <n v="0"/>
    <n v="6505000"/>
    <n v="0"/>
    <s v="Mantenimiento preventivo, correctivo, suministro e instalación de repuestos del vehículo de la dirección territorial Nariño"/>
    <s v="4421"/>
    <s v="12321"/>
    <s v="-0"/>
    <s v="-0"/>
    <s v="-0"/>
    <s v="-0"/>
    <x v="0"/>
    <x v="1"/>
  </r>
  <r>
    <s v="4321"/>
    <s v="2021-07-14 00:00:00"/>
    <s v="2021-07-14 08:40:00"/>
    <s v="Gasto"/>
    <s v="Generado"/>
    <s v="0200"/>
    <x v="14"/>
    <x v="19"/>
    <s v="ADQUISICIÓN DE BIENES Y SERVICIOS - SEDES MANTENIDAS - FORTALECIMIENTO DE LA INFRAESTRUCTURA FÍSICA DEL IGAC A NIVEL  NACIONAL"/>
    <s v="Nación"/>
    <x v="0"/>
    <s v="CSF"/>
    <n v="350000"/>
    <n v="0"/>
    <n v="350000"/>
    <n v="350000"/>
    <s v="FORTALECIMIENTO INFRAESTRUCTURA_x000a_VERIFICACION SERVIVIO DE EXTERMINACION O FUMIGACION"/>
    <s v="5021"/>
    <s v="-0"/>
    <s v="-0"/>
    <s v="-0"/>
    <s v="-0"/>
    <s v="-0"/>
    <x v="0"/>
    <x v="0"/>
  </r>
  <r>
    <s v="1121"/>
    <s v="2021-02-10 00:00:00"/>
    <s v="2021-02-10 13:41:00"/>
    <s v="Gasto"/>
    <s v="Con Compromiso"/>
    <s v="0500"/>
    <x v="15"/>
    <x v="1"/>
    <s v="ADQUISICIÓN DE BIENES Y SERVICIOS - SERVICIO DE INFORMACIÓN CATASTRAL - ACTUALIZACIÓN  Y GESTIÓN CATASTRAL  NACIONAL"/>
    <s v="Nación"/>
    <x v="0"/>
    <s v="CSF"/>
    <n v="62494640"/>
    <n v="-1666524"/>
    <n v="60828116"/>
    <n v="0"/>
    <s v="PRESTACIÓN DE SERVICIOS PERSONALES PARA REALIZAR ACTIVIDADES DE RECONOCIMIENTO PREDIAL URBANO Y RURAL PARA LA ATENCIÓN DE TRÁMITES EN LOS PROCESOS CATASTRALES DE LA TERRITORIAL NORTE DE SANTANDER."/>
    <s v="1121"/>
    <s v="2221, 2321"/>
    <s v="3721, 3821"/>
    <s v="15921, 16021, 17321, 17421, 22621, 22921, 26321, 26421, 30421, 30521, 34321, 34421"/>
    <s v="73695321, 73703821, 87832721, 87835021, 121173921, 121574521, 145183921, 145185021, 177787521, 177789621, 212697821, 212699121"/>
    <s v="-0"/>
    <x v="0"/>
    <x v="1"/>
  </r>
  <r>
    <s v="1221"/>
    <s v="2021-02-10 00:00:00"/>
    <s v="2021-02-10 13:44:00"/>
    <s v="Gasto"/>
    <s v="Con Compromiso"/>
    <s v="0500"/>
    <x v="15"/>
    <x v="1"/>
    <s v="ADQUISICIÓN DE BIENES Y SERVICIOS - SERVICIO DE INFORMACIÓN CATASTRAL - ACTUALIZACIÓN  Y GESTIÓN CATASTRAL  NACIONAL"/>
    <s v="Nación"/>
    <x v="0"/>
    <s v="CSF"/>
    <n v="31247320"/>
    <n v="-6491578"/>
    <n v="24755742"/>
    <n v="0"/>
    <s v="PRESTACIÓN DE SERVICIOS PROFESIONALES PARA GESTIONAR DESDE EL COMPONENTE JURÍDICO LAS ACTIVIDADES DE LOS PROCESOS CATASTRALES EN LA TERRITORIAL NORTE DE SANTANDER."/>
    <s v="1221"/>
    <s v="3621"/>
    <s v="5621"/>
    <s v="17521, 22321, 26121, 31521, 37521"/>
    <s v="87867121, 121162721, 145176921, 178017821, 213712421"/>
    <s v="-0"/>
    <x v="0"/>
    <x v="1"/>
  </r>
  <r>
    <s v="1321"/>
    <s v="2021-02-10 00:00:00"/>
    <s v="2021-02-10 13:49:00"/>
    <s v="Gasto"/>
    <s v="Con Compromiso"/>
    <s v="0500"/>
    <x v="15"/>
    <x v="1"/>
    <s v="ADQUISICIÓN DE BIENES Y SERVICIOS - SERVICIO DE INFORMACIÓN CATASTRAL - ACTUALIZACIÓN  Y GESTIÓN CATASTRAL  NACIONAL"/>
    <s v="Nación"/>
    <x v="0"/>
    <s v="CSF"/>
    <n v="34024860"/>
    <n v="-907330"/>
    <n v="33117530"/>
    <n v="0"/>
    <s v="PRESTACIÓN DE SERVICIOS PERSONALES PARA REALIZAR ACTIVIDADES DE APOYO OPERATIVO EN LOS PROCESOS CATASTRALES DE CONSERVACIÓN EN LA TERRITORIAL NORTE DE SANTANDER."/>
    <s v="1321"/>
    <s v="2021, 2121"/>
    <s v="4021, 4121"/>
    <s v="16221, 16321, 17121, 17221, 22121, 22221, 23821, 25521, 30221, 30321, 34121, 34221"/>
    <s v="73745221, 73754721, 87819121, 87828521, 121157921, 121160821, 145121821, 145139221, 177769721, 177781121, 212693921, 212695621"/>
    <s v="-0"/>
    <x v="0"/>
    <x v="1"/>
  </r>
  <r>
    <s v="1421"/>
    <s v="2021-02-10 00:00:00"/>
    <s v="2021-02-10 13:53:00"/>
    <s v="Gasto"/>
    <s v="Con Compromiso"/>
    <s v="0500"/>
    <x v="15"/>
    <x v="1"/>
    <s v="ADQUISICIÓN DE BIENES Y SERVICIOS - SERVICIO DE INFORMACIÓN CATASTRAL - ACTUALIZACIÓN  Y GESTIÓN CATASTRAL  NACIONAL"/>
    <s v="Nación"/>
    <x v="0"/>
    <s v="CSF"/>
    <n v="26714830"/>
    <n v="-712395"/>
    <n v="26002435"/>
    <n v="0"/>
    <s v="PRESTACIÓN DE SERVICIOS PERSONALES PARA REALIZAR ACTIVIDADES DE DIGITALIZACIÓN Y GENERACIÓN DE PRODUCTOS DE LA INFORMACIÓN CATASTRAL EN LA TERRITORIAL NORTE DE SANTANDER."/>
    <s v="1421"/>
    <s v="2621"/>
    <s v="3921"/>
    <s v="16121, 17621, 22421, 26221, 31421, 34721"/>
    <s v="73733321, 87847621, 121168821, 145180721, 178015321, 212707421"/>
    <s v="-0"/>
    <x v="0"/>
    <x v="1"/>
  </r>
  <r>
    <s v="1521"/>
    <s v="2021-02-10 00:00:00"/>
    <s v="2021-02-10 13:57:00"/>
    <s v="Gasto"/>
    <s v="Con Compromiso"/>
    <s v="0500"/>
    <x v="15"/>
    <x v="1"/>
    <s v="ADQUISICIÓN DE BIENES Y SERVICIOS - SERVICIO DE INFORMACIÓN CATASTRAL - ACTUALIZACIÓN  Y GESTIÓN CATASTRAL  NACIONAL"/>
    <s v="Nación"/>
    <x v="0"/>
    <s v="CSF"/>
    <n v="26714830"/>
    <n v="-712395.47"/>
    <n v="26002434.530000001"/>
    <n v="0"/>
    <s v="PRESTACIÓN DE PROFESIONALES PARA REALIZAR ACTIVIDADES DE APOYO Y SOPORTE A LA GESTIÓN DE SISTEMAS Y TELECOMUNICACIONES DE LA TERRITORIAL NORTE DE SANTANDER"/>
    <s v="1521"/>
    <s v="2421"/>
    <s v="4221"/>
    <s v="17021, 17921, 22521, 23921, 31221, 37421"/>
    <s v="84594621, 88303821, 121171421, 145129521, 177973621, 213708421"/>
    <s v="-0"/>
    <x v="0"/>
    <x v="1"/>
  </r>
  <r>
    <s v="1621"/>
    <s v="2021-02-10 00:00:00"/>
    <s v="2021-02-10 14:01:00"/>
    <s v="Gasto"/>
    <s v="Con Compromiso"/>
    <s v="0500"/>
    <x v="15"/>
    <x v="1"/>
    <s v="ADQUISICIÓN DE BIENES Y SERVICIOS - SERVICIO DE INFORMACIÓN CATASTRAL - ACTUALIZACIÓN  Y GESTIÓN CATASTRAL  NACIONAL"/>
    <s v="Nación"/>
    <x v="0"/>
    <s v="CSF"/>
    <n v="17863052"/>
    <n v="-1304287"/>
    <n v="16558765"/>
    <n v="0"/>
    <s v="PRESTACIÓN DE SERVICIOS PERSONALES PARA REALIZAR ACTIVIDADES DE APOYO OPERATIVO A LA GESTIÓN DE LOS REQUERIMIENTOS ENMARCADOS DENTRO DE LA POLITICA DE ATENCIÓN Y REPARACIÓN  INTEGRAL A LAS VÍCTIMAS, RESTITUCIÓN DE TIERRAS Y LOS PROCESOS DE REGULACIÓN"/>
    <s v="1621"/>
    <s v="2521"/>
    <s v="4321"/>
    <s v="16821, 17721, 22021, 25421, 30821, 34521"/>
    <s v="79730921, 87878921, 121154821, 145132521, 177802821, 212701021"/>
    <s v="-0"/>
    <x v="0"/>
    <x v="1"/>
  </r>
  <r>
    <s v="1721"/>
    <s v="2021-02-16 00:00:00"/>
    <s v="2021-02-16 20:40:00"/>
    <s v="Gasto"/>
    <s v="Con Compromiso"/>
    <s v="0500"/>
    <x v="15"/>
    <x v="1"/>
    <s v="ADQUISICIÓN DE BIENES Y SERVICIOS - SERVICIO DE INFORMACIÓN CATASTRAL - ACTUALIZACIÓN  Y GESTIÓN CATASTRAL  NACIONAL"/>
    <s v="Propios"/>
    <x v="1"/>
    <s v="CSF"/>
    <n v="0"/>
    <n v="6034364"/>
    <n v="6034364"/>
    <n v="3945881"/>
    <s v="VIÁTICOS PROCESO DE CONSERVACIÓN."/>
    <s v="1721"/>
    <s v="1921, 3421, 3521, 7721, 7821, 7921, 8021, 8521, 10221, 10721, 10821, 10921, 11421, 11521"/>
    <s v="1521, 3021, 3121, 11821, 11921, 12021, 12121, 12621, 12821, 17521, 17621, 17721, 22021, 22121"/>
    <s v="10021, 11121, 11221, 27321, 27421, 27521, 27621, 28121, 28321, 33221, 33321, 33421, 38421, 38521"/>
    <s v="41871821, 58698821, 58701221, 161847221, 165415121, 165415821, 165422421, 171048621, 175077021, 193393321, 193398821, 193404921, 226032021, 226038221, 226085121"/>
    <s v="1021"/>
    <x v="0"/>
    <x v="1"/>
  </r>
  <r>
    <s v="1721"/>
    <s v="2021-02-16 00:00:00"/>
    <s v="2021-02-16 20:40:00"/>
    <s v="Gasto"/>
    <s v="Con Compromiso"/>
    <s v="0500"/>
    <x v="15"/>
    <x v="1"/>
    <s v="ADQUISICIÓN DE BIENES Y SERVICIOS - SERVICIO DE INFORMACIÓN CATASTRAL - ACTUALIZACIÓN  Y GESTIÓN CATASTRAL  NACIONAL"/>
    <s v="Nación"/>
    <x v="0"/>
    <s v="CSF"/>
    <n v="1382425"/>
    <n v="11974162.470000001"/>
    <n v="13356587.470000001"/>
    <n v="7444877.4699999997"/>
    <s v="VIÁTICOS PROCESO DE CONSERVACIÓN."/>
    <s v="1721"/>
    <s v="1921, 3421, 3521, 7721, 7821, 7921, 8021, 8521, 10221, 10721, 10821, 10921, 11421, 11521"/>
    <s v="1521, 3021, 3121, 11821, 11921, 12021, 12121, 12621, 12821, 17521, 17621, 17721, 22021, 22121"/>
    <s v="10021, 11121, 11221, 27321, 27421, 27521, 27621, 28121, 28321, 33221, 33321, 33421, 38421, 38521"/>
    <s v="41871821, 58698821, 58701221, 161847221, 165415121, 165415821, 165422421, 171048621, 175077021, 193393321, 193398821, 193404921, 226032021, 226038221, 226085121"/>
    <s v="1021"/>
    <x v="0"/>
    <x v="1"/>
  </r>
  <r>
    <s v="1821"/>
    <s v="2021-02-16 00:00:00"/>
    <s v="2021-02-16 20:45:00"/>
    <s v="Gasto"/>
    <s v="Con Compromiso"/>
    <s v="0500"/>
    <x v="15"/>
    <x v="1"/>
    <s v="ADQUISICIÓN DE BIENES Y SERVICIOS - SERVICIO DE INFORMACIÓN CATASTRAL - ACTUALIZACIÓN  Y GESTIÓN CATASTRAL  NACIONAL"/>
    <s v="Nación"/>
    <x v="0"/>
    <s v="CSF"/>
    <n v="1149379"/>
    <n v="1304287"/>
    <n v="2453666"/>
    <n v="1158666"/>
    <s v="VIÁTICOS PROCESO POLÍTICA DE TIERRAS Y LEY DE VÍCTIMAS."/>
    <s v="1821"/>
    <s v="1621, 1721, 2721, 2821, 4021, 11821"/>
    <s v="1221, 1421, 1921, 2021, 3221, 22221"/>
    <s v="9821, 9921, 10421, 10521, 15621, 38621"/>
    <s v="34325521, 41867321, 47269421, 47276321, 62621121, 226043621"/>
    <s v="121, 221, 421"/>
    <x v="0"/>
    <x v="1"/>
  </r>
  <r>
    <s v="2121"/>
    <s v="2021-03-08 00:00:00"/>
    <s v="2021-03-08 15:06:00"/>
    <s v="Gasto"/>
    <s v="Con Compromiso"/>
    <s v="0510"/>
    <x v="15"/>
    <x v="16"/>
    <s v="ADQUISICIÓN DE BIENES Y SERVICIOS - SERVICIO DE AVALÚOS - ACTUALIZACIÓN  Y GESTIÓN CATASTRAL  NACIONAL"/>
    <s v="Propios"/>
    <x v="1"/>
    <s v="CSF"/>
    <n v="5298820"/>
    <n v="0"/>
    <n v="5298820"/>
    <n v="619185"/>
    <s v="VIÁTICOS PROCESO DE AVALÚOS."/>
    <s v="2121"/>
    <s v="3121, 3221, 4321, 4421, 4521, 6521, 8121, 8221"/>
    <s v="2421, 2521, 4521, 4621, 4721, 8721, 12221, 12321"/>
    <s v="10821, 10921, 16521, 16621, 16721, 23221, 27721, 27821"/>
    <s v="54004921, 54007321, 76898321, 76900121, 76901721, 136601221, 166865921, 166866521"/>
    <s v="321, 521, 621, 721, 821"/>
    <x v="0"/>
    <x v="6"/>
  </r>
  <r>
    <s v="2621"/>
    <s v="2021-04-21 00:00:00"/>
    <s v="2021-04-21 13:07:00"/>
    <s v="Gasto"/>
    <s v="Con Compromiso"/>
    <s v="0500"/>
    <x v="15"/>
    <x v="1"/>
    <s v="ADQUISICIÓN DE BIENES Y SERVICIOS - SERVICIO DE INFORMACIÓN CATASTRAL - ACTUALIZACIÓN  Y GESTIÓN CATASTRAL  NACIONAL"/>
    <s v="Propios"/>
    <x v="1"/>
    <s v="CSF"/>
    <n v="31473225"/>
    <n v="0"/>
    <n v="31473225"/>
    <n v="0"/>
    <s v="PRESTACIÓN DE SERVICIOS PERSONALES PARA LA REALIZACIÓN DE LOS PROCESOS ARCHIVÍSTICOS EN ARCHIVOS DE GESTIÓN Y ARCHIVO CENTRAL DE LA DIRECCIÓN TERRITORIAL NORTE DE SANTANDER, DE ACUERDO A LAS DIRECTRICES DE LA ENTIDAD Y LAS NORMAS DEL ARCHIVO GENERAL"/>
    <s v="2621"/>
    <s v="5521, 5621, 5721, 5821, 5921"/>
    <s v="7221, 7321, 7421, 8321, 8421"/>
    <s v="21721, 21821, 21921, 22721, 22821, 25621, 25721, 25821, 25921, 26021, 30621, 30721, 30921, 31021, 31121, 34621, 34821, 34921, 35721, 38321"/>
    <s v="121141821, 121144121, 121150421, 121517621, 121521421, 145146021, 145165121, 145168921, 145172121, 145174421, 177792321, 177799621, 177822621, 177826921, 177829421, 212708721, 212710321, 212735321, 212871521, 219321621"/>
    <s v="-0"/>
    <x v="0"/>
    <x v="1"/>
  </r>
  <r>
    <s v="3421"/>
    <s v="2021-06-30 00:00:00"/>
    <s v="2021-06-30 08:56:00"/>
    <s v="Gasto"/>
    <s v="Con Compromiso"/>
    <s v="0500"/>
    <x v="15"/>
    <x v="1"/>
    <s v="ADQUISICIÓN DE BIENES Y SERVICIOS - SERVICIO DE INFORMACIÓN CATASTRAL - ACTUALIZACIÓN  Y GESTIÓN CATASTRAL  NACIONAL"/>
    <s v="Propios"/>
    <x v="1"/>
    <s v="CSF"/>
    <n v="40829832"/>
    <n v="0"/>
    <n v="40829832"/>
    <n v="0"/>
    <s v="PRESTACIÓN DE SERVICIOS PERSONALES PARA REALIZAR ACTIVIDADES DE APOYO OPERATIVO EN EL MARCO DEL PROYECTO DE CONSERVACIÓN CATASTRAL DEL MUNICIPIO DE CHINÁCOTA"/>
    <s v="3621"/>
    <s v="8621, 8721, 8821, 8921, 9021, 9121"/>
    <s v="14521, 14621, 14721, 14821, 14921, 15621"/>
    <s v="31621, 31821, 31921, 32021, 32121, 32421, 35121, 35221, 35321, 35421, 35521, 35621"/>
    <s v="178168321, 178174521, 178180221, 178184421, 178200421, 178258921, 212715421, 212717921, 212719821, 212720621, 212725221, 212733721"/>
    <s v="-0"/>
    <x v="0"/>
    <x v="1"/>
  </r>
  <r>
    <s v="3521"/>
    <s v="2021-06-30 00:00:00"/>
    <s v="2021-06-30 08:57:00"/>
    <s v="Gasto"/>
    <s v="Con Compromiso"/>
    <s v="0500"/>
    <x v="15"/>
    <x v="1"/>
    <s v="ADQUISICIÓN DE BIENES Y SERVICIOS - SERVICIO DE INFORMACIÓN CATASTRAL - ACTUALIZACIÓN  Y GESTIÓN CATASTRAL  NACIONAL"/>
    <s v="Propios"/>
    <x v="1"/>
    <s v="CSF"/>
    <n v="74993568"/>
    <n v="0"/>
    <n v="74993568"/>
    <n v="0"/>
    <s v="PRESTACIÓN DE SERVICIOS PERSONALES PARA REALIZAR ACTIVIDADES DE RECONOCIMIENTO PREDIAL RURAL Y URBANO EN EL MARCO DEL PROYECTO DE CONSERVACIÓN CATASTRAL DEL MUNICIPIO DE CHINÁCOTA"/>
    <s v="3721"/>
    <s v="9221, 9321, 9421, 9521, 9621, 9721"/>
    <s v="15021, 15121, 15721, 15821, 16021, 16921"/>
    <s v="32221, 32321, 32521, 32621, 32821, 32921, 37621, 37721, 38021, 38121, 38221"/>
    <s v="178217421, 178236221, 178278021, 178281921, 178287321, 189060121, 213715121, 213717421, 217716521, 217733821, 217753221"/>
    <s v="-0"/>
    <x v="0"/>
    <x v="1"/>
  </r>
  <r>
    <s v="3621"/>
    <s v="2021-06-30 00:00:00"/>
    <s v="2021-06-30 08:58:00"/>
    <s v="Gasto"/>
    <s v="Con Compromiso"/>
    <s v="0500"/>
    <x v="15"/>
    <x v="1"/>
    <s v="ADQUISICIÓN DE BIENES Y SERVICIOS - SERVICIO DE INFORMACIÓN CATASTRAL - ACTUALIZACIÓN  Y GESTIÓN CATASTRAL  NACIONAL"/>
    <s v="Propios"/>
    <x v="1"/>
    <s v="CSF"/>
    <n v="12498928"/>
    <n v="0"/>
    <n v="12498928"/>
    <n v="0"/>
    <s v="PRESTACIÓN DE SERVICIOS PROFESIONALES PARA GESTIONAR DESDE EL COMPONENTE JURÍDICO LAS ACTIVIDADES DERIVADAS DEL PROYECTO DE CONSERVACIÓN CATASTRAL DEL MUNICIPIO DE CHINÁCOTA"/>
    <s v="3821"/>
    <s v="9821"/>
    <s v="15921"/>
    <s v="32721, 37921"/>
    <s v="178285121, 214646321"/>
    <s v="-0"/>
    <x v="0"/>
    <x v="1"/>
  </r>
  <r>
    <s v="3721"/>
    <s v="2021-06-30 00:00:00"/>
    <s v="2021-06-30 08:59:00"/>
    <s v="Gasto"/>
    <s v="Con Compromiso"/>
    <s v="0500"/>
    <x v="15"/>
    <x v="1"/>
    <s v="ADQUISICIÓN DE BIENES Y SERVICIOS - SERVICIO DE INFORMACIÓN CATASTRAL - ACTUALIZACIÓN  Y GESTIÓN CATASTRAL  NACIONAL"/>
    <s v="Propios"/>
    <x v="1"/>
    <s v="CSF"/>
    <n v="10685932"/>
    <n v="0"/>
    <n v="10685932"/>
    <n v="0"/>
    <s v="PRESTACIÓN DE SERVICIOS PERSONALES PARA REALIZAR ACTIVIDADES DE DIGITALIZACIÓN Y GENERACIÓN DE PRODUCTOS DE LA INFORMACIÓN CATASTRAL, EN EL MARCO DEL PROYECTO DE CONSERVACIÓN CATASTRAL DEL MUNICIPIO DE CHINÁCOTA"/>
    <s v="3921"/>
    <s v="9921"/>
    <s v="14421"/>
    <s v="31721, 35021"/>
    <s v="178171821, 212714021"/>
    <s v="-0"/>
    <x v="0"/>
    <x v="1"/>
  </r>
  <r>
    <s v="3921"/>
    <s v="2021-07-02 00:00:00"/>
    <s v="2021-07-02 15:53:00"/>
    <s v="Gasto"/>
    <s v="Generado"/>
    <s v="0200"/>
    <x v="15"/>
    <x v="19"/>
    <s v="ADQUISICIÓN DE BIENES Y SERVICIOS - SEDES MANTENIDAS - FORTALECIMIENTO DE LA INFRAESTRUCTURA FÍSICA DEL IGAC A NIVEL  NACIONAL"/>
    <s v="Nación"/>
    <x v="0"/>
    <s v="CSF"/>
    <n v="4000000"/>
    <n v="0"/>
    <n v="4000000"/>
    <n v="4000000"/>
    <s v="SERVICIO DE MANTENIMIENTO PREVENTIVO Y CORRECTIVO DE LOS AIRES ACONDICIONADOS DE LA DIRECCIÓN TERRITORIAL NORTE DE SANTANDER"/>
    <s v="4121"/>
    <s v="-0"/>
    <s v="-0"/>
    <s v="-0"/>
    <s v="-0"/>
    <s v="-0"/>
    <x v="0"/>
    <x v="0"/>
  </r>
  <r>
    <s v="4021"/>
    <s v="2021-07-19 00:00:00"/>
    <s v="2021-07-19 12:20:00"/>
    <s v="Gasto"/>
    <s v="Anulado"/>
    <s v="0500"/>
    <x v="15"/>
    <x v="1"/>
    <s v="ADQUISICIÓN DE BIENES Y SERVICIOS - SERVICIO DE INFORMACIÓN CATASTRAL - ACTUALIZACIÓN  Y GESTIÓN CATASTRAL  NACIONAL"/>
    <s v="Nación"/>
    <x v="0"/>
    <s v="CSF"/>
    <n v="1483940"/>
    <n v="-1483940"/>
    <n v="0"/>
    <n v="0"/>
    <s v="BRINDAR APOYO A LA TERRITORIAL DEL CESAR, EN LOS PROCESOS ENMARCADOS EN LA RESOLUCIÓN CONJUNTA SNR No.1732 IGAC No.221 DEL 21 DE FEBRERO DEL 2018, RESOLUCIÓN CONJUNTA  SNR No.5204 IGAC 479 DEL 23 DE ABRIL DE 2019,DECRETO 148 DEL 4 DE FEBRERO DE 2020"/>
    <s v="4321"/>
    <s v="-0"/>
    <s v="-0"/>
    <s v="-0"/>
    <s v="-0"/>
    <s v="-0"/>
    <x v="0"/>
    <x v="1"/>
  </r>
  <r>
    <s v="4421"/>
    <s v="2021-08-19 00:00:00"/>
    <s v="2021-08-19 09:19:00"/>
    <s v="Gasto"/>
    <s v="Generado"/>
    <s v="0500"/>
    <x v="15"/>
    <x v="1"/>
    <s v="ADQUISICIÓN DE BIENES Y SERVICIOS - SERVICIO DE INFORMACIÓN CATASTRAL - ACTUALIZACIÓN  Y GESTIÓN CATASTRAL  NACIONAL"/>
    <s v="Propios"/>
    <x v="1"/>
    <s v="CSF"/>
    <n v="10685932"/>
    <n v="0"/>
    <n v="10685932"/>
    <n v="10685932"/>
    <s v="PRESTACION DE SERVICIOS PERSONALES PARA REALIZAR ACTIVIDADES DE DIGITALIZACIÓN Y GENERACIÓN DE PRODUCTOS DE LA INFORMACIÓN CATASTRAL, EN EL MARCO DE LOS PROYECTOS Y/O CONTRATOS QUE ADELANTE EL INSTITUTO A TRAVÉS DE LA TERRITORIAL NORTE DE SANTANDER."/>
    <s v="4621"/>
    <s v="-0"/>
    <s v="-0"/>
    <s v="-0"/>
    <s v="-0"/>
    <s v="-0"/>
    <x v="0"/>
    <x v="1"/>
  </r>
  <r>
    <s v="721"/>
    <s v="2021-01-28 00:00:00"/>
    <s v="2021-01-28 10:13:00"/>
    <s v="Gasto"/>
    <s v="Con Compromiso"/>
    <s v="0510"/>
    <x v="16"/>
    <x v="16"/>
    <s v="ADQUISICIÓN DE BIENES Y SERVICIOS - SERVICIO DE AVALÚOS - ACTUALIZACIÓN  Y GESTIÓN CATASTRAL  NACIONAL"/>
    <s v="Propios"/>
    <x v="1"/>
    <s v="CSF"/>
    <n v="3500000"/>
    <n v="0"/>
    <n v="3500000"/>
    <n v="2395617"/>
    <s v="VIATICOS PROCESO DE AVALUOS"/>
    <s v="721"/>
    <s v="2221, 4521, 6321, 6421"/>
    <s v="1321, 5221, 8921, 9021"/>
    <s v="8321, 18121, 23821, 23921"/>
    <s v="53333721, 119099521, 179388721, 179422721"/>
    <s v="-0"/>
    <x v="0"/>
    <x v="6"/>
  </r>
  <r>
    <s v="821"/>
    <s v="2021-02-04 00:00:00"/>
    <s v="2021-02-04 12:30:00"/>
    <s v="Gasto"/>
    <s v="Con Compromiso"/>
    <s v="0500"/>
    <x v="16"/>
    <x v="1"/>
    <s v="ADQUISICIÓN DE BIENES Y SERVICIOS - SERVICIO DE INFORMACIÓN CATASTRAL - ACTUALIZACIÓN  Y GESTIÓN CATASTRAL  NACIONAL"/>
    <s v="Nación"/>
    <x v="0"/>
    <s v="CSF"/>
    <n v="48152500"/>
    <n v="-11235583"/>
    <n v="36916917"/>
    <n v="0"/>
    <s v="PRESTACIÓN DE SERVICIOS PERSONALES PARA REALIZAR ACTIVIDADES DE RECONOCIMIENTO PREDIAL URBANO Y RURAL PARA LA ATENCIÓN DE TRÁMITES EN LOS PROCESOS CATASTRALES DE LA DIRECCIÓN TERRITORIAL QUINDÍO SEGÚN PAA APROBADO Y ASIGNACIÓN PRESUPUESTAL"/>
    <s v="821"/>
    <s v="1921, 2021"/>
    <s v="2621, 2721"/>
    <s v="13021, 13121, 14121, 15521, 18421, 18521, 20821, 20921, 21621, 24021, 26821"/>
    <s v="75366221, 75373621, 90253021, 91990221, 121105121, 122255921, 145920121, 145924121, 171671921, 181664321, 217596421"/>
    <s v="-0"/>
    <x v="0"/>
    <x v="1"/>
  </r>
  <r>
    <s v="921"/>
    <s v="2021-02-04 00:00:00"/>
    <s v="2021-02-04 12:54:00"/>
    <s v="Gasto"/>
    <s v="Con Compromiso"/>
    <s v="0500"/>
    <x v="16"/>
    <x v="1"/>
    <s v="ADQUISICIÓN DE BIENES Y SERVICIOS - SERVICIO DE INFORMACIÓN CATASTRAL - ACTUALIZACIÓN  Y GESTIÓN CATASTRAL  NACIONAL"/>
    <s v="Nación"/>
    <x v="0"/>
    <s v="CSF"/>
    <n v="53589155"/>
    <n v="-510377"/>
    <n v="53078778"/>
    <n v="0"/>
    <s v="PRESTACIÓN DE SERVICIOS PERSONALES PARA REALIZAR ACTIVIDADES DE  APOYO OPERATIVO EN LOS PROCESOS CATASTRALES EN LA DIRECCIÓN TERRITORIAL QUINDÍO SEGÚN PAA APROBADO Y ASIGNACIÓN PRESUPUESTAL"/>
    <s v="921"/>
    <s v="1121, 1221, 1321"/>
    <s v="2021, 2221, 2421"/>
    <s v="12421, 12521, 12621, 12721, 12821, 12921, 13721, 13821, 13921, 16521, 17921, 18021, 19221, 19321, 21021, 21521, 22021, 22121, 23721, 25021, 25121, 25221"/>
    <s v="75343621, 75351321, 75355521, 75359221, 75419621, 75425721, 87007621, 87012021, 87580721, 116032221, 116453221, 116461221, 144489721, 144491121, 147354021, 170109521, 176468321, 176469921, 178404821, 211491221, 213239921, 213776321"/>
    <s v="-0"/>
    <x v="0"/>
    <x v="1"/>
  </r>
  <r>
    <s v="1321"/>
    <s v="2021-03-09 00:00:00"/>
    <s v="2021-03-09 09:43:00"/>
    <s v="Gasto"/>
    <s v="Con Compromiso"/>
    <s v="0500"/>
    <x v="16"/>
    <x v="1"/>
    <s v="ADQUISICIÓN DE BIENES Y SERVICIOS - SERVICIO DE INFORMACIÓN CATASTRAL - ACTUALIZACIÓN  Y GESTIÓN CATASTRAL  NACIONAL"/>
    <s v="Nación"/>
    <x v="0"/>
    <s v="CSF"/>
    <n v="2041394"/>
    <n v="0"/>
    <n v="2041394"/>
    <n v="1123017"/>
    <s v="VIATICOS PROCESO DE CONSERVACION"/>
    <s v="1321"/>
    <s v="3821, 3921, 4621, 4721, 6921"/>
    <s v="4121, 4221, 5321, 5421, 9821"/>
    <s v="15821, 15921, 18221, 18321, 24521"/>
    <s v="107044221, 107054921, 119102021, 119104721, 191466021"/>
    <s v="-0"/>
    <x v="0"/>
    <x v="1"/>
  </r>
  <r>
    <s v="1721"/>
    <s v="2021-04-16 00:00:00"/>
    <s v="2021-04-16 09:30:00"/>
    <s v="Gasto"/>
    <s v="Con Compromiso"/>
    <s v="0500"/>
    <x v="16"/>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de la Dirección Territorial Quindío, de acuerdo a las directrices de la entidad y las normas del Archivo General de la Nació"/>
    <s v="1721"/>
    <s v="3621"/>
    <s v="5721"/>
    <s v="18621, 21121, 22221, 24621"/>
    <s v="123535021, 148078921, 176471821, 195227421"/>
    <s v="-0"/>
    <x v="0"/>
    <x v="1"/>
  </r>
  <r>
    <s v="2921"/>
    <s v="2021-07-26 00:00:00"/>
    <s v="2021-07-26 09:14:00"/>
    <s v="Gasto"/>
    <s v="Con Compromiso"/>
    <s v="0500"/>
    <x v="16"/>
    <x v="1"/>
    <s v="ADQUISICIÓN DE BIENES Y SERVICIOS - SERVICIO DE INFORMACIÓN CATASTRAL - ACTUALIZACIÓN  Y GESTIÓN CATASTRAL  NACIONAL"/>
    <s v="Propios"/>
    <x v="1"/>
    <s v="CSF"/>
    <n v="2299752"/>
    <n v="0"/>
    <n v="2299752"/>
    <n v="0"/>
    <s v="VIATICOS DE CONSERVACION PROCESO DE TITULACION GENOVA LA TEBAIDA CONTRATO INTERAMDINISTRATIVO 845 MINVIENDA MEMORANDO 9688-IE-001"/>
    <s v="2921"/>
    <s v="6521, 6621, 6721, 6821"/>
    <s v="9221, 9321, 9421, 9521"/>
    <s v="24121, 24221, 24321, 24421"/>
    <s v="183856021, 183859221, 183862021, 183864021"/>
    <s v="-0"/>
    <x v="0"/>
    <x v="1"/>
  </r>
  <r>
    <s v="3221"/>
    <s v="2021-08-27 00:00:00"/>
    <s v="2021-08-27 11:38:00"/>
    <s v="Gasto"/>
    <s v="Con Compromiso"/>
    <s v="0500"/>
    <x v="16"/>
    <x v="1"/>
    <s v="ADQUISICIÓN DE BIENES Y SERVICIOS - SERVICIO DE INFORMACIÓN CATASTRAL - ACTUALIZACIÓN  Y GESTIÓN CATASTRAL  NACIONAL"/>
    <s v="Propios"/>
    <x v="1"/>
    <s v="CSF"/>
    <n v="10685932"/>
    <n v="0"/>
    <n v="10685932"/>
    <n v="0"/>
    <s v="PRESTACIÓN DE SERVICIOS PERSONALES PARA REALIZAR ACTIVIDADES DE DIGITALIZACIÓN DE INFORMACIÓN CARTOGRÁFICA Y CATASTRAL DENTRO DEL PROCESO DE CONSERVACIÓN Y TITULACIÓN DE LOS MUNICIPIOS DE GÉNOVA Y LA TEBAIDA EN LA TERRITORIAL QUINDÍO. SEGUN MEMORANDO"/>
    <s v="3221"/>
    <s v="7621"/>
    <s v="-0"/>
    <s v="-0"/>
    <s v="-0"/>
    <s v="-0"/>
    <x v="0"/>
    <x v="1"/>
  </r>
  <r>
    <s v="3321"/>
    <s v="2021-08-27 00:00:00"/>
    <s v="2021-08-27 12:02:00"/>
    <s v="Gasto"/>
    <s v="Generado"/>
    <s v="0500"/>
    <x v="16"/>
    <x v="1"/>
    <s v="ADQUISICIÓN DE BIENES Y SERVICIOS - SERVICIO DE INFORMACIÓN CATASTRAL - ACTUALIZACIÓN  Y GESTIÓN CATASTRAL  NACIONAL"/>
    <s v="Nación"/>
    <x v="0"/>
    <s v="CSF"/>
    <n v="11235583"/>
    <n v="0"/>
    <n v="11235583"/>
    <n v="11235583"/>
    <s v="PRESTACION DE SERVICIOS PARA DESARROLLAR ACTIVIDADES DE RECONOCIMIENTO PREDIAL URBANO Y RURAL EN LOS DIFERENTES TRAMITES DE LOS PROCESOS CATASTRALES DE LA DIRECCION TERRITORIAL QUINDIO SEGUN PAA AGOSTO APROBADO"/>
    <s v="3321"/>
    <s v="-0"/>
    <s v="-0"/>
    <s v="-0"/>
    <s v="-0"/>
    <s v="-0"/>
    <x v="0"/>
    <x v="1"/>
  </r>
  <r>
    <s v="921"/>
    <s v="2021-01-27 00:00:00"/>
    <s v="2021-01-27 11:13:00"/>
    <s v="Gasto"/>
    <s v="Con Compromiso"/>
    <s v="0500"/>
    <x v="17"/>
    <x v="1"/>
    <s v="ADQUISICIÓN DE BIENES Y SERVICIOS - SERVICIO DE INFORMACIÓN CATASTRAL - ACTUALIZACIÓN  Y GESTIÓN CATASTRAL  NACIONAL"/>
    <s v="Nación"/>
    <x v="0"/>
    <s v="CSF"/>
    <n v="68006145"/>
    <n v="-1"/>
    <n v="68006144"/>
    <n v="0"/>
    <s v="PARA 4 CONTRATOS PROCESO DE CONSERVACION T.RISARALDA AÑO 2021"/>
    <s v="921"/>
    <s v="2821, 2921, 3021, 3421, 12021"/>
    <s v="8421, 8521, 9521, 12321, 24721"/>
    <s v="22221, 22321, 23321, 26021, 26121, 26221, 29321, 29521, 29621, 29721, 30621, 30821, 34721, 34821, 34921, 35921, 39021, 39121, 40421, 40721, 43821, 44121, 44221, 44321, 44721"/>
    <s v="78466321, 78470921, 83683321, 94291821, 94294621, 94297421, 118163521, 118797921, 118799421, 118800721, 130223621, 130227121, 151635521, 151644221, 151646021, 168829021, 183215421, 183219721, 192986021, 194099821, 217755421, 219384721, 219399321, 219407721, 227569821"/>
    <s v="-0"/>
    <x v="0"/>
    <x v="1"/>
  </r>
  <r>
    <s v="1021"/>
    <s v="2021-01-27 00:00:00"/>
    <s v="2021-01-27 11:37:00"/>
    <s v="Gasto"/>
    <s v="Con Compromiso"/>
    <s v="0500"/>
    <x v="17"/>
    <x v="1"/>
    <s v="ADQUISICIÓN DE BIENES Y SERVICIOS - SERVICIO DE INFORMACIÓN CATASTRAL - ACTUALIZACIÓN  Y GESTIÓN CATASTRAL  NACIONAL"/>
    <s v="Nación"/>
    <x v="0"/>
    <s v="CSF"/>
    <n v="29974860"/>
    <n v="1466578"/>
    <n v="31441438"/>
    <n v="62259"/>
    <s v="PARA VIATICOS FUNCIONARIOS T. RISARALDA PROCESO DE CONSERVACION AÑO 2021"/>
    <s v="1021"/>
    <s v="1221, 1321, 1621, 1721, 1821, 2221, 2321, 2421, 2521, 2621, 2721, 3621, 3721, 3821, 3921, 4321, 4421, 4521, 4621, 4721, 4821, 4921, 5021, 5121, 5221, 5321, 7021, 7321, 7421, 7521, 7621, 7921, 8421, 9421, 9521, 9721, 9821, 10121, 10221, 10321, 10421, 10721, 10821, 10921, 11021"/>
    <s v="1121, 1221, 1321, 1421, 1521, 2121, 2221, 2321, 3421, 3521, 3621, 3721, 3821, 3921, 4121, 4521, 4621, 4721, 4821, 4921, 5021, 5121, 5221, 5321, 5421, 5521, 8621, 9121, 9221, 9321, 9421, 9621, 10921, 13421, 13521, 13621, 13721, 14621, 14721, 14821, 14921, 15621, 15721, 15821, 15921"/>
    <s v="6621, 6721, 6821, 6921, 7021, 7421, 7521, 7621, 13621, 13721, 13821, 13921, 14021, 14121, 14221, 14521, 14621, 14721, 14821, 14921, 15021, 15121, 15221, 15321, 15421, 15521, 22421, 22821, 22921, 23021, 23121, 25121, 26321, 30221, 30321, 30421, 30521, 31021, 31121, 31221, 31321, 31621, 31721, 31821, 31921"/>
    <s v="15202121, 15210121, 16909121, 16911221, 16913521, 27654521, 27659221, 27661121, 42413621, 42415621, 42419021, 42430821, 42433721, 42442621, 42610621, 45373421, 45374621, 45376221, 45377521, 45378621, 45386021, 45386921, 45387821, 45388721, 45395921, 45397421, 80873621, 83363521, 83364921, 83367121, 83368721, 87835121, 101944121, 128999321, 129000821, 129001721, 129002621, 135147821, 135158421, 135166021, 135175221, 142871421, 142874021, 142878521, 142884821"/>
    <s v="-0"/>
    <x v="0"/>
    <x v="1"/>
  </r>
  <r>
    <s v="1121"/>
    <s v="2021-01-27 00:00:00"/>
    <s v="2021-01-27 11:40:00"/>
    <s v="Gasto"/>
    <s v="Con Compromiso"/>
    <s v="0500"/>
    <x v="17"/>
    <x v="1"/>
    <s v="ADQUISICIÓN DE BIENES Y SERVICIOS - SERVICIO DE INFORMACIÓN CATASTRAL - ACTUALIZACIÓN  Y GESTIÓN CATASTRAL  NACIONAL"/>
    <s v="Nación"/>
    <x v="0"/>
    <s v="CSF"/>
    <n v="17012430"/>
    <n v="0"/>
    <n v="17012430"/>
    <n v="0"/>
    <s v="PARA CONTRATOS POLITICA DE TIERRAS T. RISARALDA AÑO 2021"/>
    <s v="1121"/>
    <s v="4221"/>
    <s v="8821"/>
    <s v="22521, 26721, 30721, 35721, 40521, 44621"/>
    <s v="83347521, 105179921, 130225621, 159689821, 192989021, 227559321"/>
    <s v="-0"/>
    <x v="0"/>
    <x v="1"/>
  </r>
  <r>
    <s v="1221"/>
    <s v="2021-01-27 00:00:00"/>
    <s v="2021-01-27 11:42:00"/>
    <s v="Gasto"/>
    <s v="Generado"/>
    <s v="0500"/>
    <x v="17"/>
    <x v="1"/>
    <s v="ADQUISICIÓN DE BIENES Y SERVICIOS - SERVICIO DE INFORMACIÓN CATASTRAL - ACTUALIZACIÓN  Y GESTIÓN CATASTRAL  NACIONAL"/>
    <s v="Nación"/>
    <x v="0"/>
    <s v="CSF"/>
    <n v="2000000"/>
    <n v="0"/>
    <n v="2000000"/>
    <n v="2000000"/>
    <s v="VIATICOS FUNCIONARIOS POLITICA DE TIERRAS T. RISARALDA AÑO 2021"/>
    <s v="1221"/>
    <s v="-0"/>
    <s v="-0"/>
    <s v="-0"/>
    <s v="-0"/>
    <s v="-0"/>
    <x v="0"/>
    <x v="1"/>
  </r>
  <r>
    <s v="1321"/>
    <s v="2021-01-27 00:00:00"/>
    <s v="2021-01-27 11:44:00"/>
    <s v="Gasto"/>
    <s v="Con Compromiso"/>
    <s v="0510"/>
    <x v="17"/>
    <x v="16"/>
    <s v="ADQUISICIÓN DE BIENES Y SERVICIOS - SERVICIO DE AVALÚOS - ACTUALIZACIÓN  Y GESTIÓN CATASTRAL  NACIONAL"/>
    <s v="Propios"/>
    <x v="1"/>
    <s v="CSF"/>
    <n v="20000000"/>
    <n v="0"/>
    <n v="20000000"/>
    <n v="0"/>
    <s v="PARA CONTRATOS PERITOS AVALUADORES T. RISARALDA AÑO 2021"/>
    <s v="1321"/>
    <s v="5721"/>
    <s v="16721"/>
    <s v="34421"/>
    <s v="148178821"/>
    <s v="-0"/>
    <x v="0"/>
    <x v="6"/>
  </r>
  <r>
    <s v="1421"/>
    <s v="2021-01-27 00:00:00"/>
    <s v="2021-01-27 11:47:00"/>
    <s v="Gasto"/>
    <s v="Generado"/>
    <s v="0510"/>
    <x v="17"/>
    <x v="16"/>
    <s v="ADQUISICIÓN DE BIENES Y SERVICIOS - SERVICIO DE AVALÚOS - ACTUALIZACIÓN  Y GESTIÓN CATASTRAL  NACIONAL"/>
    <s v="Propios"/>
    <x v="1"/>
    <s v="CSF"/>
    <n v="3500000"/>
    <n v="0"/>
    <n v="3500000"/>
    <n v="3500000"/>
    <s v="PARA VIATICOS FUNCIONARIOS REALIZAR AVALUOS T. RISARALDA AÑO 2021"/>
    <s v="1421"/>
    <s v="-0"/>
    <s v="-0"/>
    <s v="-0"/>
    <s v="-0"/>
    <s v="-0"/>
    <x v="0"/>
    <x v="6"/>
  </r>
  <r>
    <s v="1921"/>
    <s v="2021-03-18 00:00:00"/>
    <s v="2021-03-18 10:00:00"/>
    <s v="Gasto"/>
    <s v="Con Compromiso"/>
    <s v="0500"/>
    <x v="17"/>
    <x v="1"/>
    <s v="ADQUISICIÓN DE BIENES Y SERVICIOS - SERVICIO DE INFORMACIÓN CATASTRAL - ACTUALIZACIÓN  Y GESTIÓN CATASTRAL  NACIONAL"/>
    <s v="Propios"/>
    <x v="1"/>
    <s v="CSF"/>
    <n v="11548440"/>
    <n v="0"/>
    <n v="11548440"/>
    <n v="150112"/>
    <s v="CONTRATO PRESTACION DE SERVICIOS GESTION DOCUMENTAL"/>
    <s v="1921"/>
    <s v="7721, 7821"/>
    <s v="12221, 12421"/>
    <s v="29221, 29421, 34121, 34221, 35621, 38721, 43921"/>
    <s v="118157121, 118166421, 147242921, 147245321, 159669021, 179833921, 217763421"/>
    <s v="-0"/>
    <x v="0"/>
    <x v="1"/>
  </r>
  <r>
    <s v="2221"/>
    <s v="2021-04-21 00:00:00"/>
    <s v="2021-04-21 09:33:00"/>
    <s v="Gasto"/>
    <s v="Con Compromiso"/>
    <s v="0500"/>
    <x v="17"/>
    <x v="1"/>
    <s v="ADQUISICIÓN DE BIENES Y SERVICIOS - SERVICIO DE INFORMACIÓN CATASTRAL - ACTUALIZACIÓN  Y GESTIÓN CATASTRAL  NACIONAL"/>
    <s v="Propios"/>
    <x v="1"/>
    <s v="CSF"/>
    <n v="3150600"/>
    <n v="0"/>
    <n v="3150600"/>
    <n v="299155"/>
    <s v="VIATICOS Y GASTOS CONSERVACION T.RISARALDA"/>
    <s v="2221"/>
    <s v="12221, 12321, 14321, 14421, 14521, 15121, 15221, 15321"/>
    <s v="18321, 18421, 21921, 22121, 22221, 23221, 23321, 23421"/>
    <s v="36021, 36121, 40621, 40821, 40921, 41521, 41621, 41721"/>
    <s v="168834121, 168842921, 194095921, 197457721, 197460821, 211167121, 211168421, 211170121"/>
    <s v="-0"/>
    <x v="0"/>
    <x v="1"/>
  </r>
  <r>
    <s v="3521"/>
    <s v="2021-07-26 00:00:00"/>
    <s v="2021-07-26 10:01:00"/>
    <s v="Gasto"/>
    <s v="Con Compromiso"/>
    <s v="0500"/>
    <x v="17"/>
    <x v="1"/>
    <s v="ADQUISICIÓN DE BIENES Y SERVICIOS - SERVICIO DE INFORMACIÓN CATASTRAL - ACTUALIZACIÓN  Y GESTIÓN CATASTRAL  NACIONAL"/>
    <s v="Propios"/>
    <x v="1"/>
    <s v="CSF"/>
    <n v="88522206"/>
    <n v="-49015370"/>
    <n v="39506836"/>
    <n v="28820904"/>
    <s v="PARA CONTRATOS PROCESO DE CONSERVACION"/>
    <s v="3521"/>
    <s v="15021"/>
    <s v="-0"/>
    <s v="-0"/>
    <s v="-0"/>
    <s v="-0"/>
    <x v="0"/>
    <x v="1"/>
  </r>
  <r>
    <s v="3621"/>
    <s v="2021-07-28 00:00:00"/>
    <s v="2021-07-28 11:31:00"/>
    <s v="Gasto"/>
    <s v="Con Compromiso"/>
    <s v="0500"/>
    <x v="17"/>
    <x v="1"/>
    <s v="ADQUISICIÓN DE BIENES Y SERVICIOS - SERVICIO DE INFORMACIÓN CATASTRAL - ACTUALIZACIÓN  Y GESTIÓN CATASTRAL  NACIONAL"/>
    <s v="Propios"/>
    <x v="1"/>
    <s v="CSF"/>
    <n v="29015370"/>
    <n v="0"/>
    <n v="29015370"/>
    <n v="12511"/>
    <s v="PARA VIATICOS PROCESO DE TITULACION FUNCIONARIOS T. RISARALDA"/>
    <s v="3621"/>
    <s v="15821, 15921, 16021, 16121, 16221, 16321"/>
    <s v="24421"/>
    <s v="44021"/>
    <s v="219369021"/>
    <s v="-0"/>
    <x v="0"/>
    <x v="1"/>
  </r>
  <r>
    <s v="3721"/>
    <s v="2021-07-28 00:00:00"/>
    <s v="2021-07-28 11:34:00"/>
    <s v="Gasto"/>
    <s v="Generado"/>
    <s v="0500"/>
    <x v="17"/>
    <x v="1"/>
    <s v="ADQUISICIÓN DE BIENES Y SERVICIOS - SERVICIO DE INFORMACIÓN CATASTRAL - ACTUALIZACIÓN  Y GESTIÓN CATASTRAL  NACIONAL"/>
    <s v="Propios"/>
    <x v="1"/>
    <s v="CSF"/>
    <n v="20000000"/>
    <n v="3000000"/>
    <n v="23000000"/>
    <n v="23000000"/>
    <s v="PARA COMPRA SCANER PROCESO DE TITULACION"/>
    <s v="3721"/>
    <s v="-0"/>
    <s v="-0"/>
    <s v="-0"/>
    <s v="-0"/>
    <s v="-0"/>
    <x v="0"/>
    <x v="1"/>
  </r>
  <r>
    <s v="3821"/>
    <s v="2021-07-28 00:00:00"/>
    <s v="2021-07-28 14:30:00"/>
    <s v="Gasto"/>
    <s v="Con Compromiso"/>
    <s v="0500"/>
    <x v="17"/>
    <x v="1"/>
    <s v="ADQUISICIÓN DE BIENES Y SERVICIOS - SERVICIO DE INFORMACIÓN CATASTRAL - ACTUALIZACIÓN  Y GESTIÓN CATASTRAL  NACIONAL"/>
    <s v="Nación"/>
    <x v="0"/>
    <s v="CSF"/>
    <n v="9937396"/>
    <n v="0"/>
    <n v="9937396"/>
    <n v="4286511"/>
    <s v="VIATICOS Y GASTOS COMISIONES"/>
    <s v="3821"/>
    <s v="13221, 13321, 13421, 13521, 13621, 13721, 13821"/>
    <s v="20621, 20721, 20821, 20921, 21021, 21121, 21221"/>
    <s v="39321, 39421, 39521, 39621, 39721, 39821, 39921"/>
    <s v="184819321, 184830021, 184831721, 184834521, 184836221, 184837421, 184842421"/>
    <s v="521, 621, 721, 821"/>
    <x v="0"/>
    <x v="1"/>
  </r>
  <r>
    <s v="3921"/>
    <s v="2021-08-13 00:00:00"/>
    <s v="2021-08-13 17:42:00"/>
    <s v="Gasto"/>
    <s v="Generado"/>
    <s v="0500"/>
    <x v="17"/>
    <x v="1"/>
    <s v="ADQUISICIÓN DE BIENES Y SERVICIOS - SERVICIO DE INFORMACIÓN CATASTRAL - ACTUALIZACIÓN  Y GESTIÓN CATASTRAL  NACIONAL"/>
    <s v="Propios"/>
    <x v="1"/>
    <s v="CSF"/>
    <n v="25023137"/>
    <n v="0"/>
    <n v="25023137"/>
    <n v="25023137"/>
    <s v="MANTENIMIENTO 3 VEHICULOS TERRITORIALES QUINDIO Y RISARALDA"/>
    <s v="3921"/>
    <s v="-0"/>
    <s v="-0"/>
    <s v="-0"/>
    <s v="-0"/>
    <s v="-0"/>
    <x v="0"/>
    <x v="1"/>
  </r>
  <r>
    <s v="421"/>
    <s v="2021-01-12 00:00:00"/>
    <s v="2021-01-12 11:12:00"/>
    <s v="Gasto"/>
    <s v="Con Compromiso"/>
    <s v="0300"/>
    <x v="18"/>
    <x v="12"/>
    <s v="ADQUISICIÓN DE BIENES Y SERVICIOS - SERVICIO DE INFORMACIÓN CARTOGRÁFICA ACTUALIZADO - LEVANTAMIENTO , GENERACIÓN Y ACTUALIZACIÓN DE LA RED GEODÉSICA Y LA CARTOGRAFÍA BÁSICA A NIVEL   NACIONAL"/>
    <s v="Nación"/>
    <x v="0"/>
    <s v="CSF"/>
    <n v="6235653"/>
    <n v="-694594"/>
    <n v="5541059"/>
    <n v="0"/>
    <s v="ASIGN. PPTAL. GASTOS Y VIATICOS CONDUCTOR LUIS EDUARDO ARDILA"/>
    <s v="421"/>
    <s v="421"/>
    <s v="421"/>
    <s v="421"/>
    <s v="2338021"/>
    <s v="121"/>
    <x v="0"/>
    <x v="3"/>
  </r>
  <r>
    <s v="921"/>
    <s v="2021-02-04 00:00:00"/>
    <s v="2021-02-04 12:33:00"/>
    <s v="Gasto"/>
    <s v="Con Compromiso"/>
    <s v="0500"/>
    <x v="18"/>
    <x v="1"/>
    <s v="ADQUISICIÓN DE BIENES Y SERVICIOS - SERVICIO DE INFORMACIÓN CATASTRAL - ACTUALIZACIÓN  Y GESTIÓN CATASTRAL  NACIONAL"/>
    <s v="Nación"/>
    <x v="0"/>
    <s v="CSF"/>
    <n v="84975000"/>
    <n v="-19827500"/>
    <n v="65147500"/>
    <n v="0"/>
    <s v="PRESTACIÓN DE SERVICIOS PERSONALES PARA ADELANTAR ACTIVIDADES DE RECONOCIMIENTO PREDIAL URBANO Y RURAL  PARA LA ATENCIÓN DE TRAMITES EN LOS PROCESOS CATASTRALES DE LA DIRECCIÓN TERRITORIAL SANTANDER"/>
    <s v="921"/>
    <s v="7721, 8821, 15221"/>
    <s v="14921, 15421, 29421"/>
    <s v="33521, 33921, 39321, 39521, 44021, 44221, 49021, 49721, 49821, 52321, 52621, 53021"/>
    <s v="91177721, 99143721, 118154621, 123416621, 147311221, 147316721, 178106821, 179984121, 179990321, 214765221, 214773321, 219564121"/>
    <s v="-0"/>
    <x v="0"/>
    <x v="1"/>
  </r>
  <r>
    <s v="1021"/>
    <s v="2021-02-04 00:00:00"/>
    <s v="2021-02-04 12:35:00"/>
    <s v="Gasto"/>
    <s v="Con Compromiso"/>
    <s v="0500"/>
    <x v="18"/>
    <x v="1"/>
    <s v="ADQUISICIÓN DE BIENES Y SERVICIOS - SERVICIO DE INFORMACIÓN CATASTRAL - ACTUALIZACIÓN  Y GESTIÓN CATASTRAL  NACIONAL"/>
    <s v="Nación"/>
    <x v="0"/>
    <s v="CSF"/>
    <n v="24043347"/>
    <n v="-20481370"/>
    <n v="3561977"/>
    <n v="0"/>
    <s v="PRESTACIÓN DE SERVICIOS PERSONALES PARA REALIZAR LAS ACTIVIDADES DE APOYO Y VERIFICACIÓN A LOS TRAMITES CATASTRALES EN LA DIRECCIÓN TERRITORIAL SANTANDER"/>
    <s v="1021"/>
    <s v="3921"/>
    <s v="9421"/>
    <s v="27421, 30821"/>
    <s v="67558621, 88022121"/>
    <s v="-0"/>
    <x v="0"/>
    <x v="1"/>
  </r>
  <r>
    <s v="1121"/>
    <s v="2021-02-04 00:00:00"/>
    <s v="2021-02-04 12:36:00"/>
    <s v="Gasto"/>
    <s v="Con Compromiso"/>
    <s v="0500"/>
    <x v="18"/>
    <x v="1"/>
    <s v="ADQUISICIÓN DE BIENES Y SERVICIOS - SERVICIO DE INFORMACIÓN CATASTRAL - ACTUALIZACIÓN  Y GESTIÓN CATASTRAL  NACIONAL"/>
    <s v="Nación"/>
    <x v="0"/>
    <s v="CSF"/>
    <n v="10207458"/>
    <n v="0"/>
    <n v="10207458"/>
    <n v="0"/>
    <s v="PRESTACIÓN DE SERVICIOS PERSONALES PARA REALIZAR ACTIVIDADES DE APOYO EN OFICINA EN LA DIRECCIÓN TERRITORIAL SANTANDER"/>
    <s v="1121"/>
    <s v="4021"/>
    <s v="9521"/>
    <s v="27521, 31421, 39221, 44421, 48721"/>
    <s v="67560821, 98499521, 118145621, 147320021, 178086821"/>
    <s v="-0"/>
    <x v="0"/>
    <x v="1"/>
  </r>
  <r>
    <s v="1221"/>
    <s v="2021-02-04 00:00:00"/>
    <s v="2021-02-04 12:38:00"/>
    <s v="Gasto"/>
    <s v="Con Compromiso"/>
    <s v="0500"/>
    <x v="18"/>
    <x v="1"/>
    <s v="ADQUISICIÓN DE BIENES Y SERVICIOS - SERVICIO DE INFORMACIÓN CATASTRAL - ACTUALIZACIÓN  Y GESTIÓN CATASTRAL  NACIONAL"/>
    <s v="Nación"/>
    <x v="0"/>
    <s v="CSF"/>
    <n v="23080365"/>
    <n v="-699405"/>
    <n v="22380960"/>
    <n v="0"/>
    <s v="PRESTACIÓN DE SERVICIOS PERSONALES COMO TÉCNICO DE APOYO A LA GESTIÓN DESARROLLADA EN PROCESOS CATASTRALES DE LA DIRECCIÓN TERRITORIAL SANTANDER"/>
    <s v="1221"/>
    <s v="2721"/>
    <s v="5021"/>
    <s v="17921, 27721, 30921, 38621, 42021, 49421, 52821"/>
    <s v="46083621, 67567121, 88023321, 117390921, 147237821, 179971021, 214933921"/>
    <s v="-0"/>
    <x v="0"/>
    <x v="1"/>
  </r>
  <r>
    <s v="1321"/>
    <s v="2021-02-04 00:00:00"/>
    <s v="2021-02-04 12:39:00"/>
    <s v="Gasto"/>
    <s v="Con Compromiso"/>
    <s v="0500"/>
    <x v="18"/>
    <x v="1"/>
    <s v="ADQUISICIÓN DE BIENES Y SERVICIOS - SERVICIO DE INFORMACIÓN CATASTRAL - ACTUALIZACIÓN  Y GESTIÓN CATASTRAL  NACIONAL"/>
    <s v="Nación"/>
    <x v="0"/>
    <s v="CSF"/>
    <n v="29386313"/>
    <n v="-17987985"/>
    <n v="11398328"/>
    <n v="0"/>
    <s v="PRESTACIÓN DE SERVICIOS PERSONALES COMO TÉCNICO DE APOYO PARA REALIZAR LAS ACTIVIDADES DE APOYO EN EL PROCESO DE CONSERVACIÓN CATASTRAL EN LA DIRECCIÓN TERRITORIAL SANTANDER"/>
    <s v="1321"/>
    <s v="2421"/>
    <s v="4921"/>
    <s v="17821, 27921, 30721, 38521, 41921"/>
    <s v="46077121, 67571821, 88020721, 117388321, 147229321"/>
    <s v="-0"/>
    <x v="0"/>
    <x v="1"/>
  </r>
  <r>
    <s v="1421"/>
    <s v="2021-02-04 00:00:00"/>
    <s v="2021-02-04 12:40:00"/>
    <s v="Gasto"/>
    <s v="Con Compromiso"/>
    <s v="0500"/>
    <x v="18"/>
    <x v="1"/>
    <s v="ADQUISICIÓN DE BIENES Y SERVICIOS - SERVICIO DE INFORMACIÓN CATASTRAL - ACTUALIZACIÓN  Y GESTIÓN CATASTRAL  NACIONAL"/>
    <s v="Nación"/>
    <x v="0"/>
    <s v="CSF"/>
    <n v="26714830"/>
    <n v="-5788213"/>
    <n v="20926617"/>
    <n v="0"/>
    <s v="PRESTACIÓN DE SERVICIOS PERSONALES PARA REALIZAR ACTIVIDADES DE DIGITALIZACIÓN Y GENERACIÓN DE PRODUCTOS DE LA INFORMACIÓN CATASTRAL EN LA DIRECCIÓN TERRITORIAL SANTANDER"/>
    <s v="1421"/>
    <s v="10221"/>
    <s v="21021"/>
    <s v="39721, 44821, 49521, 52221"/>
    <s v="123445021, 147246321, 179973521, 214763321"/>
    <s v="-0"/>
    <x v="0"/>
    <x v="1"/>
  </r>
  <r>
    <s v="1521"/>
    <s v="2021-02-04 00:00:00"/>
    <s v="2021-02-04 12:43:00"/>
    <s v="Gasto"/>
    <s v="Con Compromiso"/>
    <s v="0500"/>
    <x v="18"/>
    <x v="1"/>
    <s v="ADQUISICIÓN DE BIENES Y SERVICIOS - SERVICIO DE INFORMACIÓN CATASTRAL - ACTUALIZACIÓN  Y GESTIÓN CATASTRAL  NACIONAL"/>
    <s v="Nación"/>
    <x v="0"/>
    <s v="CSF"/>
    <n v="30325000"/>
    <n v="-12385833"/>
    <n v="17939167"/>
    <n v="0"/>
    <s v="PRESTACIÓN DE SERVICIOS PERSONALES PARA ADELANTAR ACTIVIDADES DE RECONOCIMIENTO PREDIAL URBANO Y RURAL EN ATENCIÓN A LOS REQUERIMIENTOS ADMINISTRATIVOS Y JUDICIALES DEL PROCESO DE RESTITUCIÓN DE TIERRAS EN LA DIRECCIÓN TERRITORIAL SANTANDER."/>
    <s v="1521"/>
    <s v="14821"/>
    <s v="28821"/>
    <s v="49221, 52721"/>
    <s v="179965521, 214775021"/>
    <s v="-0"/>
    <x v="0"/>
    <x v="1"/>
  </r>
  <r>
    <s v="1621"/>
    <s v="2021-02-04 00:00:00"/>
    <s v="2021-02-04 12:45:00"/>
    <s v="Gasto"/>
    <s v="Con Compromiso"/>
    <s v="0500"/>
    <x v="18"/>
    <x v="1"/>
    <s v="ADQUISICIÓN DE BIENES Y SERVICIOS - SERVICIO DE INFORMACIÓN CATASTRAL - ACTUALIZACIÓN  Y GESTIÓN CATASTRAL  NACIONAL"/>
    <s v="Nación"/>
    <x v="0"/>
    <s v="CSF"/>
    <n v="51037290"/>
    <n v="-2268324"/>
    <n v="48768966"/>
    <n v="0"/>
    <s v="PRESTACIÓN DE SERVICIOS PERSONALES PARA REALIZAR ACTIVIDADES DE APOYO OPERATIVO EN LOS PROCESOS CATASTRALES EN LA DIRECCIÓN TERRITORIAL SANTANDER"/>
    <s v="1621"/>
    <s v="3121, 4821, 4921"/>
    <s v="4821, 9621, 9821"/>
    <s v="17721, 27621, 27821, 28021, 31021, 31121, 31221, 38721, 38921, 39021, 39121, 44521, 44621, 44721, 45521, 48821, 49321, 49621, 52121, 52421, 52521"/>
    <s v="46074921, 67563321, 67569421, 67574721, 88024521, 88033821, 88039621, 117393721, 118124521, 118126921, 147242121, 147244421, 147321521, 159448421, 178091221, 179968521, 179975921, 214761721, 214768121, 214770421"/>
    <s v="-0"/>
    <x v="0"/>
    <x v="1"/>
  </r>
  <r>
    <s v="1721"/>
    <s v="2021-02-04 00:00:00"/>
    <s v="2021-02-04 12:46:00"/>
    <s v="Gasto"/>
    <s v="Con Compromiso"/>
    <s v="0500"/>
    <x v="18"/>
    <x v="1"/>
    <s v="ADQUISICIÓN DE BIENES Y SERVICIOS - SERVICIO DE INFORMACIÓN CATASTRAL - ACTUALIZACIÓN  Y GESTIÓN CATASTRAL  NACIONAL"/>
    <s v="Nación"/>
    <x v="0"/>
    <s v="CSF"/>
    <n v="24997856"/>
    <n v="0"/>
    <n v="24997856"/>
    <n v="0"/>
    <s v="PRESTACIÓN DE SERVICIOS PROFESIONALES PARA REALIZAR LAS ACTIVIDADES DE PLANEACIÓN Y SEGUIMIENTO A LOS PROCESOS CATASTRALES DE LA DIRECCIÓN TERRITORIAL SANTANDER."/>
    <s v="1721"/>
    <s v="7321, 7421"/>
    <s v="15121"/>
    <s v="33721, 38821, 45121, 48621, 55221"/>
    <s v="92781221, 117396621, 152646821, 178079521, 223129821"/>
    <s v="-0"/>
    <x v="0"/>
    <x v="1"/>
  </r>
  <r>
    <s v="1821"/>
    <s v="2021-02-04 00:00:00"/>
    <s v="2021-02-04 12:47:00"/>
    <s v="Gasto"/>
    <s v="Con Compromiso"/>
    <s v="0510"/>
    <x v="18"/>
    <x v="16"/>
    <s v="ADQUISICIÓN DE BIENES Y SERVICIOS - SERVICIO DE AVALÚOS - ACTUALIZACIÓN  Y GESTIÓN CATASTRAL  NACIONAL"/>
    <s v="Propios"/>
    <x v="1"/>
    <s v="CSF"/>
    <n v="35000000"/>
    <n v="0"/>
    <n v="35000000"/>
    <n v="17500000"/>
    <s v="PRESTACIÓN DE SERVICIOS PROFESIONALES PARA REALIZAR AVALÚOS COMERCIALES, A NIVEL NACIONAL DE LOS BIENES URBANOS Y RURALES"/>
    <s v="1821"/>
    <s v="16221"/>
    <s v="-0"/>
    <s v="-0"/>
    <s v="-0"/>
    <s v="-0"/>
    <x v="0"/>
    <x v="6"/>
  </r>
  <r>
    <s v="2021"/>
    <s v="2021-02-15 00:00:00"/>
    <s v="2021-02-15 15:43:00"/>
    <s v="Gasto"/>
    <s v="Con Compromiso"/>
    <s v="0510"/>
    <x v="18"/>
    <x v="16"/>
    <s v="ADQUISICIÓN DE BIENES Y SERVICIOS - SERVICIO DE AVALÚOS - ACTUALIZACIÓN  Y GESTIÓN CATASTRAL  NACIONAL"/>
    <s v="Propios"/>
    <x v="1"/>
    <s v="CSF"/>
    <n v="5000000"/>
    <n v="0"/>
    <n v="5000000"/>
    <n v="932947"/>
    <s v="ASIGN. PPTAL. VIATICOS PARA PROYECTO DE AVALUOS"/>
    <s v="2021"/>
    <s v="3221, 3321, 3421, 6321, 6421, 7821, 7921, 8021, 11121"/>
    <s v="4121, 4221, 4321, 8421, 8521, 11121, 11221, 11321, 16921"/>
    <s v="17321, 17421, 17521, 20521, 20621, 28921, 29021, 29121, 34821"/>
    <s v="36187021, 36189421, 36197721, 58676921, 58677221, 78506921, 78509221, 78511621, 104994721"/>
    <s v="421"/>
    <x v="0"/>
    <x v="6"/>
  </r>
  <r>
    <s v="2321"/>
    <s v="2021-02-23 00:00:00"/>
    <s v="2021-02-23 11:52:00"/>
    <s v="Gasto"/>
    <s v="Con Compromiso"/>
    <s v="0500"/>
    <x v="18"/>
    <x v="1"/>
    <s v="ADQUISICIÓN DE BIENES Y SERVICIOS - SERVICIO DE INFORMACIÓN CATASTRAL - ACTUALIZACIÓN  Y GESTIÓN CATASTRAL  NACIONAL"/>
    <s v="Nación"/>
    <x v="0"/>
    <s v="CSF"/>
    <n v="29554968"/>
    <n v="0"/>
    <n v="29554968"/>
    <n v="2130093"/>
    <s v="ASIGN. PPTAL. VIATICOS CONSERVACION 2021"/>
    <s v="2321"/>
    <s v="4121, 4221, 4321, 4421, 4521, 4621, 5221, 5321, 5421, 5521, 5621, 5721, 7021, 7121, 7221, 8121, 8221, 8321, 9321, 9421, 9521, 9621, 9721, 9821, 10521, 10621, 10721, 10821, 10921, 11021, 11421, 11521, 11621, 12121, 12221, 12321, 12421, 12521, 12621, 12721, 13021, 13221, 13321, 13421, 13921, 14021, 14121, 14621, 14721, 15321, 15421, 16521, 16621, 16721, 17321, 17421, 17521, 17621, 17721, 17821, 19021, 19121, 19221, 19321"/>
    <s v="5121, 5221, 5321, 5721, 5821, 5921, 6721, 6821, 6921, 7021, 7121, 7221, 10621, 10721, 10821, 11821, 11921, 12021, 13221, 13321, 13421, 13521, 13621, 13721, 16321, 16421, 16521, 16621, 16721, 16821, 17221, 17321, 17421, 18921, 19021, 19121, 19221, 19321, 19421, 19521, 20521, 21521, 21621, 21721, 23021, 23121, 23221, 23821, 23921, 25421, 25521, 27821, 27921, 28021, 29521, 29621, 29721, 29821, 29921, 30421, 31921, 32221, 32321, 32421"/>
    <s v="18021, 18121, 18221, 18321, 18421, 18521, 19321, 19421, 19521, 19621, 19721, 19821, 28421, 28521, 28621, 29221, 29321, 29421, 30121, 30221, 30321, 30421, 30521, 30621, 34321, 34421, 34521, 34621, 34721, 34921, 35221, 35321, 35421, 35921, 36021, 36121, 36221, 36321, 36421, 36521, 39421, 40021, 40121, 40221, 41021, 41121, 41221, 41721, 41821, 44921, 45021, 46421, 46521, 46621, 49921, 50021, 50121, 50221, 50321, 50421, 51321, 51621, 51721, 51821"/>
    <s v="46090321, 46095221, 46096721, 48912021, 48912821, 48916221, 52172321, 52174621, 52176821, 52179021, 52182621, 52185121, 77059721, 77065821, 77067721, 79564721, 79567321, 79569121, 88012721, 88014021, 88015021, 88016021, 88017821, 88019021, 104966421, 104969721, 104972421, 104975021, 104977421, 105006521, 107858621, 107863021, 107865021, 113731921, 113733421, 113735621, 115801521, 115803121, 115804821, 115806421, 118096321, 127759221, 127763321, 127765421, 138703221, 138704421, 138713621, 143212021, 143213321, 151070421, 151071021, 176257421, 176259321, 176260721, 181751021, 181751821, 181753521, 181754321, 181755021, 192525021, 213225821, 213233121, 213238821"/>
    <s v="221, 321, 621, 1221, 1321, 1421"/>
    <x v="0"/>
    <x v="1"/>
  </r>
  <r>
    <s v="2921"/>
    <s v="2021-04-15 00:00:00"/>
    <s v="2021-04-15 14:34:00"/>
    <s v="Gasto"/>
    <s v="Con Compromiso"/>
    <s v="0500"/>
    <x v="18"/>
    <x v="1"/>
    <s v="ADQUISICIÓN DE BIENES Y SERVICIOS - SERVICIO DE INFORMACIÓN CATASTRAL - ACTUALIZACIÓN  Y GESTIÓN CATASTRAL  NACIONAL"/>
    <s v="Nación"/>
    <x v="0"/>
    <s v="CSF"/>
    <n v="14177025"/>
    <n v="0"/>
    <n v="14177025"/>
    <n v="0"/>
    <s v="PRESTACIÓN DE SERVICIOS PERSONALES PARA REALIZAR ACTIVIDADES DE APOYO EN OFICINA Y TERRENO DENTRO DE LOS PROCESOS DE CONSERVACIÓN CATASTRAL EN LA DIRECCIÓN TERRITORIAL SANTANDER"/>
    <s v="2921"/>
    <s v="8921"/>
    <s v="15021"/>
    <s v="33621, 39621, 44321, 45421, 49121, 52921"/>
    <s v="91667321, 123433421, 147318221, 159446421, 179963721, 214937621"/>
    <s v="-0"/>
    <x v="0"/>
    <x v="1"/>
  </r>
  <r>
    <s v="3021"/>
    <s v="2021-04-15 00:00:00"/>
    <s v="2021-04-15 14:36:00"/>
    <s v="Gasto"/>
    <s v="Con Compromiso"/>
    <s v="0500"/>
    <x v="18"/>
    <x v="1"/>
    <s v="ADQUISICIÓN DE BIENES Y SERVICIOS - SERVICIO DE INFORMACIÓN CATASTRAL - ACTUALIZACIÓN  Y GESTIÓN CATASTRAL  NACIONAL"/>
    <s v="Nación"/>
    <x v="0"/>
    <s v="CSF"/>
    <n v="10491075"/>
    <n v="0"/>
    <n v="10491075"/>
    <n v="0"/>
    <s v="PRESTACIÓN DE SERVICIOS DE APOYO A LA GESTIÓN EN VENTANILLA PARA ATENCIÓN AL PÚBLICO EN LOS PROCESOS CATASTRALES DE LA DIRECCIÓN TERRITORIAL SANTANDER"/>
    <s v="3021"/>
    <s v="9221"/>
    <s v="21121"/>
    <s v="39821, 44121, 48921, 52021"/>
    <s v="123453221, 147315021, 178093921, 214760121"/>
    <s v="-0"/>
    <x v="0"/>
    <x v="1"/>
  </r>
  <r>
    <s v="3621"/>
    <s v="2021-06-21 00:00:00"/>
    <s v="2021-06-21 14:36:00"/>
    <s v="Gasto"/>
    <s v="Con Compromiso"/>
    <s v="0500"/>
    <x v="18"/>
    <x v="1"/>
    <s v="ADQUISICIÓN DE BIENES Y SERVICIOS - SERVICIO DE INFORMACIÓN CATASTRAL - ACTUALIZACIÓN  Y GESTIÓN CATASTRAL  NACIONAL"/>
    <s v="Nación"/>
    <x v="0"/>
    <s v="CSF"/>
    <n v="1000000"/>
    <n v="0"/>
    <n v="1000000"/>
    <n v="0"/>
    <s v="GASTOS DE VIAJE Y MANUTENCION PARA ADELANTAR ACTIVIDADES DE RECONOCIMIENTO PREDIAL URBANO Y RURAL EN ATENCIÓN A LOS REQUERIMIENTOS ADMINISTRATIVOS Y JUDICIALES DEL PROCESO DE RESTITUCIÓN DE TIERRAS EN LA DIRECCIÓN TERRITORIAL SANTANDER."/>
    <s v="3621"/>
    <s v="14921"/>
    <s v="34621"/>
    <s v="55421"/>
    <s v="227077621"/>
    <s v="-0"/>
    <x v="0"/>
    <x v="1"/>
  </r>
  <r>
    <s v="4121"/>
    <s v="2021-07-14 00:00:00"/>
    <s v="2021-07-14 09:48:00"/>
    <s v="Gasto"/>
    <s v="Con Compromiso"/>
    <s v="0500"/>
    <x v="18"/>
    <x v="1"/>
    <s v="ADQUISICIÓN DE BIENES Y SERVICIOS - SERVICIO DE INFORMACIÓN CATASTRAL - ACTUALIZACIÓN  Y GESTIÓN CATASTRAL  NACIONAL"/>
    <s v="Nación"/>
    <x v="0"/>
    <s v="CSF"/>
    <n v="14162500"/>
    <n v="0"/>
    <n v="14162500"/>
    <n v="0"/>
    <s v="PRESTACIÓN DE SERVICIOS PERSONALES PARA  REALIZAR ACTIVIDADES DE RECONOCIMIENTO PREDIAL URBANO Y RURAL  EN EL TRAMITE DE MUTACIONES EN CAMPO Y OFICINA DENTRO DEL PROCESO DE CONSERVACIÓN CATASTRAL DE LA  DIRECCIÓN TERRITORIAL SANTANDER"/>
    <s v="4121"/>
    <s v="17221"/>
    <s v="33921"/>
    <s v="55021"/>
    <s v="223128921"/>
    <s v="-0"/>
    <x v="0"/>
    <x v="1"/>
  </r>
  <r>
    <s v="4221"/>
    <s v="2021-07-14 00:00:00"/>
    <s v="2021-07-14 09:49:00"/>
    <s v="Gasto"/>
    <s v="Con Compromiso"/>
    <s v="0500"/>
    <x v="18"/>
    <x v="1"/>
    <s v="ADQUISICIÓN DE BIENES Y SERVICIOS - SERVICIO DE INFORMACIÓN CATASTRAL - ACTUALIZACIÓN  Y GESTIÓN CATASTRAL  NACIONAL"/>
    <s v="Nación"/>
    <x v="0"/>
    <s v="CSF"/>
    <n v="25518645"/>
    <n v="0"/>
    <n v="25518645"/>
    <n v="1134162"/>
    <s v="PRESTACIÓN DE SERVICIOS PERSONALES PARA REALIZAR ACTIVIDADES DE APOYO CATASTRAL PARA OFICINA Y TERRENO URBANO Y RURAL EN EL PROCESO DE CONSERVACIÓN CATASTRAL EN LA DIRECCIÓN TERRITORIAL SANTANDER"/>
    <s v="4221"/>
    <s v="17021, 17121, 18521"/>
    <s v="33721, 34021"/>
    <s v="53121, 55121, 55321"/>
    <s v="214941321, 225251021"/>
    <s v="-0"/>
    <x v="0"/>
    <x v="1"/>
  </r>
  <r>
    <s v="4321"/>
    <s v="2021-07-19 00:00:00"/>
    <s v="2021-07-19 08:38:00"/>
    <s v="Gasto"/>
    <s v="Generado"/>
    <s v="0200"/>
    <x v="18"/>
    <x v="19"/>
    <s v="ADQUISICIÓN DE BIENES Y SERVICIOS - SEDES MANTENIDAS - FORTALECIMIENTO DE LA INFRAESTRUCTURA FÍSICA DEL IGAC A NIVEL  NACIONAL"/>
    <s v="Nación"/>
    <x v="0"/>
    <s v="CSF"/>
    <n v="500000"/>
    <n v="0"/>
    <n v="500000"/>
    <n v="500000"/>
    <s v="LAVADO Y DESINFECCIÓN DE 2 TANQUES ELEVADOS DE CAPACIDAD DE 2000 LITROS DE AGUA POTABLE DE LA DIRECCIÓN TERRITORIAL SANTANDER"/>
    <s v="4321"/>
    <s v="-0"/>
    <s v="-0"/>
    <s v="-0"/>
    <s v="-0"/>
    <s v="-0"/>
    <x v="0"/>
    <x v="0"/>
  </r>
  <r>
    <s v="4421"/>
    <s v="2021-07-19 00:00:00"/>
    <s v="2021-07-19 08:39:00"/>
    <s v="Gasto"/>
    <s v="Generado"/>
    <s v="0200"/>
    <x v="18"/>
    <x v="19"/>
    <s v="ADQUISICIÓN DE BIENES Y SERVICIOS - SEDES MANTENIDAS - FORTALECIMIENTO DE LA INFRAESTRUCTURA FÍSICA DEL IGAC A NIVEL  NACIONAL"/>
    <s v="Nación"/>
    <x v="0"/>
    <s v="CSF"/>
    <n v="1100000"/>
    <n v="0"/>
    <n v="1100000"/>
    <n v="1100000"/>
    <s v="CONTROL DE PLAGAS Y FUMIGACIÓN GENERAL DE ÁREAS  DE LA SEDE A Y SEDE B DE LA DIRECCION TERRITORIAL SANTANDER"/>
    <s v="4421"/>
    <s v="-0"/>
    <s v="-0"/>
    <s v="-0"/>
    <s v="-0"/>
    <s v="-0"/>
    <x v="0"/>
    <x v="0"/>
  </r>
  <r>
    <s v="4721"/>
    <s v="2021-07-27 00:00:00"/>
    <s v="2021-07-27 10:18:00"/>
    <s v="Gasto"/>
    <s v="Generado"/>
    <s v="0500"/>
    <x v="18"/>
    <x v="1"/>
    <s v="ADQUISICIÓN DE BIENES Y SERVICIOS - SERVICIO DE INFORMACIÓN CATASTRAL - ACTUALIZACIÓN  Y GESTIÓN CATASTRAL  NACIONAL"/>
    <s v="Propios"/>
    <x v="1"/>
    <s v="CSF"/>
    <n v="24000000"/>
    <n v="0"/>
    <n v="24000000"/>
    <n v="24000000"/>
    <s v="MEMO 2050-2021-0007501-IE-001 ASIGN. PPTAL. MANTENIMIENTO DE VEHICULOS T. SANTANDER"/>
    <s v="4721"/>
    <s v="-0"/>
    <s v="-0"/>
    <s v="-0"/>
    <s v="-0"/>
    <s v="-0"/>
    <x v="0"/>
    <x v="1"/>
  </r>
  <r>
    <s v="4821"/>
    <s v="2021-08-02 00:00:00"/>
    <s v="2021-08-02 08:44:00"/>
    <s v="Gasto"/>
    <s v="Con Compromiso"/>
    <s v="0510"/>
    <x v="18"/>
    <x v="16"/>
    <s v="ADQUISICIÓN DE BIENES Y SERVICIOS - SERVICIO DE AVALÚOS - ACTUALIZACIÓN  Y GESTIÓN CATASTRAL  NACIONAL"/>
    <s v="Propios"/>
    <x v="1"/>
    <s v="CSF"/>
    <n v="1500000"/>
    <n v="0"/>
    <n v="1500000"/>
    <n v="0"/>
    <s v="ASIGN. PPTAL. APOYO DE TRANSPORTE PARA INICIAR EL RECORRIDO DEL IVP"/>
    <s v="4821"/>
    <s v="19421"/>
    <s v="32521"/>
    <s v="51921"/>
    <s v="214282421"/>
    <s v="-0"/>
    <x v="0"/>
    <x v="6"/>
  </r>
  <r>
    <s v="4921"/>
    <s v="2021-08-18 00:00:00"/>
    <s v="2021-08-18 09:35:00"/>
    <s v="Gasto"/>
    <s v="Con Compromiso"/>
    <s v="0500"/>
    <x v="18"/>
    <x v="1"/>
    <s v="ADQUISICIÓN DE BIENES Y SERVICIOS - SERVICIO DE INFORMACIÓN CATASTRAL - ACTUALIZACIÓN  Y GESTIÓN CATASTRAL  NACIONAL"/>
    <s v="Nación"/>
    <x v="0"/>
    <s v="CSF"/>
    <n v="6294645"/>
    <n v="0"/>
    <n v="6294645"/>
    <n v="0"/>
    <s v="PRESTACIÓN DE SERVICIOS PERSONALES PARA  REALIZAR LAS ACTIVIDADES DE APOYO EN LOS TRAMITES CATASTRALES DENTRO DEL PROCESO DE CONSERVACIÓN CATASTRAL EN LA DIRECCIÓN TERRITORIAL SANTANDER"/>
    <s v="4921"/>
    <s v="18621, 18721"/>
    <s v="-0"/>
    <s v="-0"/>
    <s v="-0"/>
    <s v="-0"/>
    <x v="0"/>
    <x v="1"/>
  </r>
  <r>
    <s v="5221"/>
    <s v="2021-09-03 00:00:00"/>
    <s v="2021-09-03 15:45:00"/>
    <s v="Gasto"/>
    <s v="Generado"/>
    <s v="0510"/>
    <x v="18"/>
    <x v="16"/>
    <s v="ADQUISICIÓN DE BIENES Y SERVICIOS - SERVICIO DE AVALÚOS - ACTUALIZACIÓN  Y GESTIÓN CATASTRAL  NACIONAL"/>
    <s v="Propios"/>
    <x v="1"/>
    <s v="CSF"/>
    <n v="18861000"/>
    <n v="0"/>
    <n v="18861000"/>
    <n v="18861000"/>
    <s v="MEMO 2050-2021-0010579 GASTOS COMISION PROCESO DIVISORIO DE PARTICION MATERIAL-TRIBUNAL SUPERIOR DE BUCARAMANGA"/>
    <s v="5221"/>
    <s v="-0"/>
    <s v="-0"/>
    <s v="-0"/>
    <s v="-0"/>
    <s v="-0"/>
    <x v="0"/>
    <x v="6"/>
  </r>
  <r>
    <s v="921"/>
    <s v="2021-01-28 00:00:00"/>
    <s v="2021-01-28 11:24:00"/>
    <s v="Gasto"/>
    <s v="Con Compromiso"/>
    <s v="0500"/>
    <x v="19"/>
    <x v="1"/>
    <s v="ADQUISICIÓN DE BIENES Y SERVICIOS - SERVICIO DE INFORMACIÓN CATASTRAL - ACTUALIZACIÓN  Y GESTIÓN CATASTRAL  NACIONAL"/>
    <s v="Nación"/>
    <x v="0"/>
    <s v="CSF"/>
    <n v="124699902"/>
    <n v="-7116292"/>
    <n v="117583610"/>
    <n v="0"/>
    <s v="PARA CONTRATACION APROBADA POR LA SUBDIRECCION DE CATASTRO PARA LA REALIZACION DE LABORES EB CONSERVACION"/>
    <s v="921"/>
    <s v="1421, 1521, 1621, 1721, 1821"/>
    <s v="2221, 2321, 2521, 2621, 2721"/>
    <s v="12821, 12921, 13121, 13221, 13321, 15521, 15621, 15721, 15821, 16021, 17921, 18021, 18121, 18221, 18421, 19721, 19821, 20021, 20121, 20321, 22921, 23021, 23121, 23321, 23421, 25821, 25921, 26021, 26221, 26321"/>
    <s v="75334321, 75342521, 75344721, 75352421, 75354421, 91084121, 91086521, 91089321, 91093821, 91099721, 119156121, 119169121, 119184421, 119198421, 119227121, 144225121, 144231221, 144237721, 144264421, 144273921, 176074321, 176079021, 176092921, 176097021, 176109321, 211710621, 211713121, 211722121, 211734821, 211746421"/>
    <s v="-0"/>
    <x v="0"/>
    <x v="1"/>
  </r>
  <r>
    <s v="1021"/>
    <s v="2021-01-28 00:00:00"/>
    <s v="2021-01-28 11:28:00"/>
    <s v="Gasto"/>
    <s v="Con Compromiso"/>
    <s v="0510"/>
    <x v="19"/>
    <x v="16"/>
    <s v="ADQUISICIÓN DE BIENES Y SERVICIOS - SERVICIO DE AVALÚOS - ACTUALIZACIÓN  Y GESTIÓN CATASTRAL  NACIONAL"/>
    <s v="Propios"/>
    <x v="1"/>
    <s v="CSF"/>
    <n v="40000000"/>
    <n v="0"/>
    <n v="40000000"/>
    <n v="2775140"/>
    <s v="PARA CONTRATACION AVALUOS 2021"/>
    <s v="1021"/>
    <s v="1921, 3221, 5821"/>
    <s v="2121, 2421, 7421"/>
    <s v="12721, 13021, 15921, 18321, 19921, 20521, 22821, 26121"/>
    <s v="68768221, 75343721, 91097921, 119188221, 144234021, 144723621, 174797021, 211725221"/>
    <s v="-0"/>
    <x v="0"/>
    <x v="6"/>
  </r>
  <r>
    <s v="1721"/>
    <s v="2021-04-05 00:00:00"/>
    <s v="2021-04-05 14:35:00"/>
    <s v="Gasto"/>
    <s v="Con Compromiso"/>
    <s v="0500"/>
    <x v="19"/>
    <x v="1"/>
    <s v="ADQUISICIÓN DE BIENES Y SERVICIOS - SERVICIO DE INFORMACIÓN CATASTRAL - ACTUALIZACIÓN  Y GESTIÓN CATASTRAL  NACIONAL"/>
    <s v="Nación"/>
    <x v="0"/>
    <s v="CSF"/>
    <n v="7116292"/>
    <n v="0"/>
    <n v="7116292"/>
    <n v="4892011"/>
    <s v="PARA VIATICOS Y GASTOS DE COMISION"/>
    <s v="1821"/>
    <s v="3321, 4921, 5021, 5121, 6021, 6121, 7121, 7221, 7321, 8321, 8421"/>
    <s v="2921, 5721, 5821, 5921, 7821, 7921, 9921, 10021, 10221, 12121, 12421"/>
    <s v="13521, 18921, 19021, 19121, 21921, 22021, 24921, 25021, 25221, 28121, 28421"/>
    <s v="75358221, 141722821, 141723421, 141724721, 149431121, 149433721, 183449121, 183451021, 194364521, 219092921"/>
    <s v="421"/>
    <x v="0"/>
    <x v="1"/>
  </r>
  <r>
    <s v="2821"/>
    <s v="2021-07-23 00:00:00"/>
    <s v="2021-07-23 09:23:00"/>
    <s v="Gasto"/>
    <s v="Con Compromiso"/>
    <s v="0500"/>
    <x v="19"/>
    <x v="1"/>
    <s v="ADQUISICIÓN DE BIENES Y SERVICIOS - SERVICIO DE INFORMACIÓN CATASTRAL - ACTUALIZACIÓN  Y GESTIÓN CATASTRAL  NACIONAL"/>
    <s v="Propios"/>
    <x v="1"/>
    <s v="CSF"/>
    <n v="95446576"/>
    <n v="-2354925"/>
    <n v="93091651"/>
    <n v="12014056"/>
    <s v="PARA REALIZAR CONTRATACION PARA TITULACION DE LOS MUNICIPIOS DEL ROBLE ,LOS  PALMITOS Y GALERAS"/>
    <s v="2921"/>
    <s v="8721, 8821, 8921, 9021, 9121, 9221, 9321, 9421, 9521"/>
    <s v="-0"/>
    <s v="-0"/>
    <s v="-0"/>
    <s v="-0"/>
    <x v="0"/>
    <x v="1"/>
  </r>
  <r>
    <s v="3021"/>
    <s v="2021-08-24 00:00:00"/>
    <s v="2021-08-24 10:11:00"/>
    <s v="Gasto"/>
    <s v="Anulado"/>
    <s v="0500"/>
    <x v="19"/>
    <x v="1"/>
    <s v="ADQUISICIÓN DE BIENES Y SERVICIOS - SERVICIO DE INFORMACIÓN CATASTRAL - ACTUALIZACIÓN  Y GESTIÓN CATASTRAL  NACIONAL"/>
    <s v="Propios"/>
    <x v="1"/>
    <s v="CSF"/>
    <n v="8000000"/>
    <n v="-8000000"/>
    <n v="0"/>
    <n v="0"/>
    <s v="PARA VIATICOS DE GASTOS DE COMISION PARA TITULACION 2021 DE LOS MUNICIPIOS DE ROBLE LOS PALMITOS Y GALERAS"/>
    <s v="3121"/>
    <s v="-0"/>
    <s v="-0"/>
    <s v="-0"/>
    <s v="-0"/>
    <s v="-0"/>
    <x v="0"/>
    <x v="1"/>
  </r>
  <r>
    <s v="3221"/>
    <s v="2021-08-24 00:00:00"/>
    <s v="2021-08-24 14:11:00"/>
    <s v="Gasto"/>
    <s v="Con Compromiso"/>
    <s v="0500"/>
    <x v="19"/>
    <x v="1"/>
    <s v="ADQUISICIÓN DE BIENES Y SERVICIOS - SERVICIO DE INFORMACIÓN CATASTRAL - ACTUALIZACIÓN  Y GESTIÓN CATASTRAL  NACIONAL"/>
    <s v="Propios"/>
    <x v="1"/>
    <s v="CSF"/>
    <n v="2354925"/>
    <n v="0"/>
    <n v="2354925"/>
    <n v="1881878"/>
    <s v="PARA VIATICOS Y GASTOS DE COMISION EN EL PROGRAMA DE TITULACION EN LOS MUNICIPIOS DE EL ROBLE, GALERAS Y LOS PALMITOS"/>
    <s v="3121"/>
    <s v="8121, 8221, 8521, 8621"/>
    <s v="11921, 12021, 12221, 12321"/>
    <s v="27921, 28021, 28221, 28321"/>
    <s v="219086421, 219088121"/>
    <s v="-0"/>
    <x v="0"/>
    <x v="1"/>
  </r>
  <r>
    <s v="3321"/>
    <s v="2021-08-31 00:00:00"/>
    <s v="2021-08-31 16:16:00"/>
    <s v="Gasto"/>
    <s v="Generado"/>
    <s v="0200"/>
    <x v="19"/>
    <x v="19"/>
    <s v="ADQUISICIÓN DE BIENES Y SERVICIOS - SEDES MANTENIDAS - FORTALECIMIENTO DE LA INFRAESTRUCTURA FÍSICA DEL IGAC A NIVEL  NACIONAL"/>
    <s v="Nación"/>
    <x v="0"/>
    <s v="CSF"/>
    <n v="8600000"/>
    <n v="0"/>
    <n v="8600000"/>
    <n v="8600000"/>
    <s v="PARA MANTENIMIENTO CORRECTIVO Y PREVENTIVO PARA LOS AIRES DE LA TERRITORIAL"/>
    <s v="4021"/>
    <s v="-0"/>
    <s v="-0"/>
    <s v="-0"/>
    <s v="-0"/>
    <s v="-0"/>
    <x v="0"/>
    <x v="0"/>
  </r>
  <r>
    <s v="621"/>
    <s v="2021-02-04 00:00:00"/>
    <s v="2021-02-04 12:42:00"/>
    <s v="Gasto"/>
    <s v="Con Compromiso"/>
    <s v="0500"/>
    <x v="20"/>
    <x v="1"/>
    <s v="ADQUISICIÓN DE BIENES Y SERVICIOS - SERVICIO DE INFORMACIÓN CATASTRAL - ACTUALIZACIÓN  Y GESTIÓN CATASTRAL  NACIONAL"/>
    <s v="Nación"/>
    <x v="0"/>
    <s v="CSF"/>
    <n v="146817917"/>
    <n v="0"/>
    <n v="146817917"/>
    <n v="2"/>
    <s v="Prestación de servicios personales para realizar actividades de reconocimiento predial urbano y rural para la atencion de tramites en los procesos catastrales en la Dirección Territorial Tolima según Paa aprobado el 03-02-2021"/>
    <s v="621"/>
    <s v="1721, 1821, 1921, 2221, 2321"/>
    <s v="1521, 1621, 2321, 2421, 5921"/>
    <s v="9921, 10021, 10721, 10821, 16721, 16821, 16921, 17121, 17221, 23121, 23221, 23321, 23421, 23721, 26921, 27021, 27121, 27221, 27321, 30321, 30421, 30521, 30621, 30721, 37021, 37121, 37221, 37321, 37421, 40721, 40821, 40921, 41021, 41121"/>
    <s v="48729821, 48730221, 48734121, 48735021, 64655721, 64663021, 64672121, 64673321, 64674921, 91379121, 91380321, 91381721, 91383121, 91390321, 122590821, 122598921, 122604321, 122615821, 122619421, 146795621, 146797121, 146798821, 146808221, 146809321, 183058721, 183059721, 183061621, 183070521, 183078421, 218339121, 218350121, 218351521, 218352821, 218357221"/>
    <s v="-0"/>
    <x v="0"/>
    <x v="1"/>
  </r>
  <r>
    <s v="721"/>
    <s v="2021-02-04 00:00:00"/>
    <s v="2021-02-04 12:57:00"/>
    <s v="Gasto"/>
    <s v="Con Compromiso"/>
    <s v="0500"/>
    <x v="20"/>
    <x v="1"/>
    <s v="ADQUISICIÓN DE BIENES Y SERVICIOS - SERVICIO DE INFORMACIÓN CATASTRAL - ACTUALIZACIÓN  Y GESTIÓN CATASTRAL  NACIONAL"/>
    <s v="Nación"/>
    <x v="0"/>
    <s v="CSF"/>
    <n v="109219801"/>
    <n v="0"/>
    <n v="109219801"/>
    <n v="1"/>
    <s v="Prestación de servicios personales para realizar actividades de apoyo operativo en los procesos catastrales en la Dirección Territorial Tolima segun Paa aprobado 03-02-2021"/>
    <s v="721"/>
    <s v="1121, 1221, 1321, 1421, 1521, 1621"/>
    <s v="1721, 1821, 1921, 2021, 2121, 2221"/>
    <s v="10121, 10221, 10321, 10421, 10521, 10621, 16021, 16121, 16221, 16321, 16421, 17021, 22421, 22521, 22621, 22721, 22821, 22921, 27521, 27621, 27721, 27821, 27921, 28021, 31121, 31221, 31321, 31421, 31621, 33021, 34221, 34821, 37621, 37721, 37821, 37921, 38221, 39521, 39621, 39721, 39821, 40121, 40521"/>
    <s v="48730721, 48730921, 48731521, 48732121, 48733121, 48733421, 64631721, 64632921, 64636721, 64640621, 64649721, 64672621, 91345021, 91347721, 91363121, 91368921, 91370721, 91376521, 122628221, 122642921, 122646821, 122652521, 122656721, 122658921, 146811921, 146812921, 146814021, 146815321, 147435121, 151999721, 170701521, 175335221, 183082321, 183083921, 183085521, 183086621, 183092821, 213753121, 213758021, 213759321, 213761021, 213775021, 218327221"/>
    <s v="-0"/>
    <x v="0"/>
    <x v="1"/>
  </r>
  <r>
    <s v="821"/>
    <s v="2021-02-04 00:00:00"/>
    <s v="2021-02-04 13:02:00"/>
    <s v="Gasto"/>
    <s v="Con Compromiso"/>
    <s v="0500"/>
    <x v="20"/>
    <x v="1"/>
    <s v="ADQUISICIÓN DE BIENES Y SERVICIOS - SERVICIO DE INFORMACIÓN CATASTRAL - ACTUALIZACIÓN  Y GESTIÓN CATASTRAL  NACIONAL"/>
    <s v="Nación"/>
    <x v="0"/>
    <s v="CSF"/>
    <n v="44901801"/>
    <n v="0"/>
    <n v="44901801"/>
    <n v="0"/>
    <s v="Prestación de servicios técnicos y administrativos para realizar el inventario, organización, prestamo, devolución y custodia de las fichas prediales dentro de los procesos catastrales en la Dirección Territorial Tolima segun Paa aprobado 03-02-2021"/>
    <s v="821"/>
    <s v="821, 921"/>
    <s v="2521, 2721"/>
    <s v="10921, 11121, 19421, 19721, 24021, 24121, 24421, 28921, 29021, 33421, 33521, 38821, 39021, 43321, 43421"/>
    <s v="48735521, 48736421, 75256721, 76660021, 110439321, 110465721, 136296621, 136299021, 163193121, 163197321, 200887221, 200890121, 227545121, 227556021"/>
    <s v="-0"/>
    <x v="0"/>
    <x v="1"/>
  </r>
  <r>
    <s v="921"/>
    <s v="2021-02-04 00:00:00"/>
    <s v="2021-02-04 13:10:00"/>
    <s v="Gasto"/>
    <s v="Con Compromiso"/>
    <s v="0500"/>
    <x v="20"/>
    <x v="1"/>
    <s v="ADQUISICIÓN DE BIENES Y SERVICIOS - SERVICIO DE INFORMACIÓN CATASTRAL - ACTUALIZACIÓN  Y GESTIÓN CATASTRAL  NACIONAL"/>
    <s v="Nación"/>
    <x v="0"/>
    <s v="CSF"/>
    <n v="22450901"/>
    <n v="0"/>
    <n v="22450901"/>
    <n v="0"/>
    <s v="Prestación de servicios de apoyo a la gestión en ventanilla para la atención al público en los procesos catastrales en la Dirección Territorial Tolima segun Paa aprobado"/>
    <s v="921"/>
    <s v="1021"/>
    <s v="2621"/>
    <s v="11021, 19521, 24321, 29121, 33621, 38721, 38921, 43521"/>
    <s v="48735921, 75258421, 110459321, 136300821, 163198821, 200886121, 227558521"/>
    <s v="-0"/>
    <x v="0"/>
    <x v="1"/>
  </r>
  <r>
    <s v="1021"/>
    <s v="2021-02-04 00:00:00"/>
    <s v="2021-02-04 13:17:00"/>
    <s v="Gasto"/>
    <s v="Con Compromiso"/>
    <s v="0500"/>
    <x v="20"/>
    <x v="1"/>
    <s v="ADQUISICIÓN DE BIENES Y SERVICIOS - SERVICIO DE INFORMACIÓN CATASTRAL - ACTUALIZACIÓN  Y GESTIÓN CATASTRAL  NACIONAL"/>
    <s v="Nación"/>
    <x v="0"/>
    <s v="CSF"/>
    <n v="44901801"/>
    <n v="0"/>
    <n v="44901801"/>
    <n v="0"/>
    <s v="Prestación de servicios personales para realizar actividades de digitalización de información catastral en los procesos catastrales en la Dirección Territorial Tolima segun Paa Aprobado 03-02-2021"/>
    <s v="1021"/>
    <s v="2621, 2721"/>
    <s v="1321, 1421"/>
    <s v="9721, 9821, 16521, 16621, 23821, 23921, 26721, 26821, 30121, 30221, 34621, 34721, 39921, 40021"/>
    <s v="48727921, 48728921, 64652221, 64655121, 91391721, 91398221, 122586221, 122587921, 146786821, 146788721, 175318621, 175333121, 213768321, 213771521"/>
    <s v="-0"/>
    <x v="0"/>
    <x v="1"/>
  </r>
  <r>
    <s v="1121"/>
    <s v="2021-02-04 00:00:00"/>
    <s v="2021-02-04 16:27:00"/>
    <s v="Gasto"/>
    <s v="Con Compromiso"/>
    <s v="0500"/>
    <x v="20"/>
    <x v="1"/>
    <s v="ADQUISICIÓN DE BIENES Y SERVICIOS - SERVICIO DE INFORMACIÓN CATASTRAL - ACTUALIZACIÓN  Y GESTIÓN CATASTRAL  NACIONAL"/>
    <s v="Nación"/>
    <x v="0"/>
    <s v="CSF"/>
    <n v="28891500"/>
    <n v="0"/>
    <n v="28891500"/>
    <n v="0"/>
    <s v="Prestación de servicios personales para adelantar actividades de reconocimiento predial urbano y rural, en atención a los requerimientos administrativos y judiciales del proceso de restitución de tierras en la Dirección Territorial Tolima segun Paa A"/>
    <s v="1121"/>
    <s v="3621"/>
    <s v="6321"/>
    <s v="17721, 23521, 27421, 30821, 37521, 41221"/>
    <s v="66304021, 91385021, 122568921, 146810221, 183080921, 218361921"/>
    <s v="-0"/>
    <x v="0"/>
    <x v="1"/>
  </r>
  <r>
    <s v="1221"/>
    <s v="2021-02-04 00:00:00"/>
    <s v="2021-02-04 16:45:00"/>
    <s v="Gasto"/>
    <s v="Con Compromiso"/>
    <s v="0500"/>
    <x v="20"/>
    <x v="1"/>
    <s v="ADQUISICIÓN DE BIENES Y SERVICIOS - SERVICIO DE INFORMACIÓN CATASTRAL - ACTUALIZACIÓN  Y GESTIÓN CATASTRAL  NACIONAL"/>
    <s v="Nación"/>
    <x v="0"/>
    <s v="CSF"/>
    <n v="17636219"/>
    <n v="0"/>
    <n v="17636219"/>
    <n v="0"/>
    <s v="Prestación de servicios personales para el seguimiento a las solicitudes realizadas en el marco de la politica integral de reparación a victimas en la Dirección Territorial Tolima según CI192 y Paa Aprobado 03-02-2021"/>
    <s v="1221"/>
    <s v="3421"/>
    <s v="6621"/>
    <s v="19321, 23021, 28121, 31021, 38021, 40621"/>
    <s v="66313621, 91377621, 122662421, 146811221, 183087721, 218336921"/>
    <s v="-0"/>
    <x v="0"/>
    <x v="1"/>
  </r>
  <r>
    <s v="1321"/>
    <s v="2021-02-04 00:00:00"/>
    <s v="2021-02-04 16:51:00"/>
    <s v="Gasto"/>
    <s v="Con Compromiso"/>
    <s v="0510"/>
    <x v="20"/>
    <x v="16"/>
    <s v="ADQUISICIÓN DE BIENES Y SERVICIOS - SERVICIO DE AVALÚOS - ACTUALIZACIÓN  Y GESTIÓN CATASTRAL  NACIONAL"/>
    <s v="Propios"/>
    <x v="1"/>
    <s v="CSF"/>
    <n v="36402360"/>
    <n v="0"/>
    <n v="36402360"/>
    <n v="0"/>
    <s v="Prestación de servicios profesionales para realizar el control de calidad a los infomes de avaluos comerciales, así como realizar avaluos a bienes inmuebles urbanos y rurales en todo el país segun Paa aprobado el 03-02-2021"/>
    <s v="1321"/>
    <s v="3221"/>
    <s v="6521"/>
    <s v="19221, 23621, 28221, 30921, 38121, 41321"/>
    <s v="66309221, 91388821, 122667721, 146785121, 183090421, 218363821"/>
    <s v="-0"/>
    <x v="0"/>
    <x v="6"/>
  </r>
  <r>
    <s v="1421"/>
    <s v="2021-02-04 00:00:00"/>
    <s v="2021-02-04 17:12:00"/>
    <s v="Gasto"/>
    <s v="Con Compromiso"/>
    <s v="0500"/>
    <x v="20"/>
    <x v="1"/>
    <s v="ADQUISICIÓN DE BIENES Y SERVICIOS - SERVICIO DE INFORMACIÓN CATASTRAL - ACTUALIZACIÓN  Y GESTIÓN CATASTRAL  NACIONAL"/>
    <s v="Nación"/>
    <x v="0"/>
    <s v="CSF"/>
    <n v="20573191"/>
    <n v="0"/>
    <n v="20573191"/>
    <n v="0"/>
    <s v="Prestación de servicios profesionales para gestionar desde el componente juridico las actividades de los procesos catastrales en la Dirección Territorial Tolima Segun Paa Aprobado"/>
    <s v="1421"/>
    <s v="3821"/>
    <s v="7921"/>
    <s v="19621, 24221, 40221"/>
    <s v="75259121, 110454821, 213786621"/>
    <s v="-0"/>
    <x v="0"/>
    <x v="1"/>
  </r>
  <r>
    <s v="1521"/>
    <s v="2021-02-08 00:00:00"/>
    <s v="2021-02-08 14:39:00"/>
    <s v="Gasto"/>
    <s v="Con Compromiso"/>
    <s v="0500"/>
    <x v="20"/>
    <x v="1"/>
    <s v="ADQUISICIÓN DE BIENES Y SERVICIOS - SERVICIO DE INFORMACIÓN CATASTRAL - ACTUALIZACIÓN  Y GESTIÓN CATASTRAL  NACIONAL"/>
    <s v="Nación"/>
    <x v="0"/>
    <s v="CSF"/>
    <n v="20000000"/>
    <n v="0"/>
    <n v="20000000"/>
    <n v="13039704"/>
    <s v="Viáticos Proceso de Conservación."/>
    <s v="1521"/>
    <s v="2821, 4321, 4721, 5021, 5921, 6621, 6721, 8121, 8221, 8321, 8721, 9221, 9821, 10021, 10521, 11621, 12521, 12621, 12821, 12921"/>
    <s v="3321, 3821, 3921, 4021, 8121, 8921, 9021, 14721, 14821, 14921, 15521, 16521, 18921, 19221, 20321, 24021, 27421, 27521, 27721, 27821"/>
    <s v="11721, 12221, 12321, 12421, 19821, 20421, 20521, 28421, 28521, 28621, 29221, 29721, 33121, 33321, 34121, 38421, 39321, 42821, 42921, 43121, 43221"/>
    <s v="56378621, 56403221, 56407521, 60613921, 76661221, 85861021, 85872121, 124551221, 124552721, 124558521, 136342321, 143531521, 152001721, 159442621, 169243021, 194389921, 208549021, 219780821, 219783721, 227530921, 227537321"/>
    <s v="-0"/>
    <x v="0"/>
    <x v="1"/>
  </r>
  <r>
    <s v="1621"/>
    <s v="2021-02-08 00:00:00"/>
    <s v="2021-02-08 14:50:00"/>
    <s v="Gasto"/>
    <s v="Con Compromiso"/>
    <s v="0500"/>
    <x v="20"/>
    <x v="1"/>
    <s v="ADQUISICIÓN DE BIENES Y SERVICIOS - SERVICIO DE INFORMACIÓN CATASTRAL - ACTUALIZACIÓN  Y GESTIÓN CATASTRAL  NACIONAL"/>
    <s v="Nación"/>
    <x v="0"/>
    <s v="CSF"/>
    <n v="4804142"/>
    <n v="0"/>
    <n v="4804142"/>
    <n v="525055"/>
    <s v="Viaticos politica de tierras y ley de victimas."/>
    <s v="1621"/>
    <s v="2921, 3521, 3921, 4221, 5321, 5721, 6021, 6121, 6521, 8021, 8621, 9121, 10421, 10921, 11221, 11321, 11721, 12221"/>
    <s v="3421, 3521, 3621, 3721, 4421, 6021, 8421, 8521, 8821, 14621, 16421, 20221, 21321, 21521, 21621, 25121, 27321"/>
    <s v="11821, 11921, 12021, 12121, 12821, 17421, 19921, 20021, 20321, 28321, 29621, 34021, 34921, 36421, 36521, 39421, 41421"/>
    <s v="56395921, 56397921, 56399221, 56400721, 61531021, 64676221, 79570221, 79578321, 90256721, 124548221, 146693721, 169241021, 176956821, 179854421, 179856821, 208547821, 218365521"/>
    <s v="121"/>
    <x v="0"/>
    <x v="1"/>
  </r>
  <r>
    <s v="1721"/>
    <s v="2021-02-08 00:00:00"/>
    <s v="2021-02-08 15:38:00"/>
    <s v="Gasto"/>
    <s v="Con Compromiso"/>
    <s v="0510"/>
    <x v="20"/>
    <x v="16"/>
    <s v="ADQUISICIÓN DE BIENES Y SERVICIOS - SERVICIO DE AVALÚOS - ACTUALIZACIÓN  Y GESTIÓN CATASTRAL  NACIONAL"/>
    <s v="Propios"/>
    <x v="1"/>
    <s v="CSF"/>
    <n v="3597640"/>
    <n v="3000000"/>
    <n v="6597640"/>
    <n v="3421670"/>
    <s v="gastos de manutención, alojamiento y transporte de los contratistas del proyecto de avalúos según e-mail 08-02-2021 Direccion Territorial"/>
    <s v="1721"/>
    <s v="5421, 7021, 7321, 8421, 9021, 10121, 10621, 11521"/>
    <s v="6421, 9421, 12421, 15021, 16321, 20121, 20621, 23921"/>
    <s v="19121, 20821, 24521, 28721, 29521, 33921, 34321, 38321"/>
    <s v="66307121, 90259621, 114326121, 124584021, 140707521, 167121421, 170879021, 196171021"/>
    <s v="-0"/>
    <x v="0"/>
    <x v="6"/>
  </r>
  <r>
    <s v="2821"/>
    <s v="2021-04-14 00:00:00"/>
    <s v="2021-04-14 11:35:00"/>
    <s v="Gasto"/>
    <s v="Con Compromiso"/>
    <s v="0500"/>
    <x v="20"/>
    <x v="1"/>
    <s v="ADQUISICIÓN DE BIENES Y SERVICIOS - SERVICIO DE INFORMACIÓN CATASTRAL - ACTUALIZACIÓN  Y GESTIÓN CATASTRAL  NACIONAL"/>
    <s v="Propios"/>
    <x v="1"/>
    <s v="CSF"/>
    <n v="6294645"/>
    <n v="0"/>
    <n v="6294645"/>
    <n v="0"/>
    <s v="Prestación de servicios personales para la realización de los procesos archivísticos en archivos de gestión y archivo central"/>
    <s v="2821"/>
    <s v="11421"/>
    <s v="27621"/>
    <s v="43021"/>
    <s v="219786821"/>
    <s v="-0"/>
    <x v="0"/>
    <x v="1"/>
  </r>
  <r>
    <s v="3921"/>
    <s v="2021-07-29 00:00:00"/>
    <s v="2021-07-29 08:12:00"/>
    <s v="Gasto"/>
    <s v="Generado"/>
    <s v="0200"/>
    <x v="20"/>
    <x v="19"/>
    <s v="ADQUISICIÓN DE BIENES Y SERVICIOS - SEDES MANTENIDAS - FORTALECIMIENTO DE LA INFRAESTRUCTURA FÍSICA DEL IGAC A NIVEL  NACIONAL"/>
    <s v="Nación"/>
    <x v="0"/>
    <s v="CSF"/>
    <n v="1500000"/>
    <n v="0"/>
    <n v="1500000"/>
    <n v="1500000"/>
    <s v="Prestación de servicios para el control de plagas y lavado de tanques en la DT Tolima."/>
    <s v="3921"/>
    <s v="-0"/>
    <s v="-0"/>
    <s v="-0"/>
    <s v="-0"/>
    <s v="-0"/>
    <x v="0"/>
    <x v="0"/>
  </r>
  <r>
    <s v="4021"/>
    <s v="2021-08-18 00:00:00"/>
    <s v="2021-08-18 16:08:00"/>
    <s v="Gasto"/>
    <s v="Con Compromiso"/>
    <s v="0500"/>
    <x v="20"/>
    <x v="1"/>
    <s v="ADQUISICIÓN DE BIENES Y SERVICIOS - SERVICIO DE INFORMACIÓN CATASTRAL - ACTUALIZACIÓN  Y GESTIÓN CATASTRAL  NACIONAL"/>
    <s v="Propios"/>
    <x v="1"/>
    <s v="CSF"/>
    <n v="56650000"/>
    <n v="0"/>
    <n v="56650000"/>
    <n v="33990000"/>
    <s v="Prestación de servicios personales para realizar actividades de reconocimiento predial urbano y rural de los trámites en el proceso de titulación y conservación catastral en la Dirección Territorial Tolima."/>
    <s v="4021"/>
    <s v="12721, 13021"/>
    <s v="-0"/>
    <s v="-0"/>
    <s v="-0"/>
    <s v="-0"/>
    <x v="0"/>
    <x v="1"/>
  </r>
  <r>
    <s v="4121"/>
    <s v="2021-08-18 00:00:00"/>
    <s v="2021-08-18 16:10:00"/>
    <s v="Gasto"/>
    <s v="Generado"/>
    <s v="0500"/>
    <x v="20"/>
    <x v="1"/>
    <s v="ADQUISICIÓN DE BIENES Y SERVICIOS - SERVICIO DE INFORMACIÓN CATASTRAL - ACTUALIZACIÓN  Y GESTIÓN CATASTRAL  NACIONAL"/>
    <s v="Propios"/>
    <x v="1"/>
    <s v="CSF"/>
    <n v="8392860"/>
    <n v="0"/>
    <n v="8392860"/>
    <n v="8392860"/>
    <s v="Prestación de servicios técnicos administrativos para realizar actividades de apoyo técnico de los trámites en el proceso de titulación y conservación catastral en la Dirección Territorial Tolima"/>
    <s v="4121"/>
    <s v="-0"/>
    <s v="-0"/>
    <s v="-0"/>
    <s v="-0"/>
    <s v="-0"/>
    <x v="0"/>
    <x v="1"/>
  </r>
  <r>
    <s v="4221"/>
    <s v="2021-08-18 00:00:00"/>
    <s v="2021-08-18 16:27:00"/>
    <s v="Gasto"/>
    <s v="Generado"/>
    <s v="0500"/>
    <x v="20"/>
    <x v="1"/>
    <s v="ADQUISICIÓN DE BIENES Y SERVICIOS - SERVICIO DE INFORMACIÓN CATASTRAL - ACTUALIZACIÓN  Y GESTIÓN CATASTRAL  NACIONAL"/>
    <s v="Propios"/>
    <x v="1"/>
    <s v="CSF"/>
    <n v="13609944"/>
    <n v="0"/>
    <n v="13609944"/>
    <n v="13609944"/>
    <s v="Prestación de servicios personales para realizar actividades de apoyo operativo de los trámites en el proceso de titulación y conservación catastral en la Dirección Territorial Tolima."/>
    <s v="4221"/>
    <s v="-0"/>
    <s v="-0"/>
    <s v="-0"/>
    <s v="-0"/>
    <s v="-0"/>
    <x v="0"/>
    <x v="1"/>
  </r>
  <r>
    <s v="4321"/>
    <s v="2021-08-18 00:00:00"/>
    <s v="2021-08-18 16:29:00"/>
    <s v="Gasto"/>
    <s v="Generado"/>
    <s v="0500"/>
    <x v="20"/>
    <x v="1"/>
    <s v="ADQUISICIÓN DE BIENES Y SERVICIOS - SERVICIO DE INFORMACIÓN CATASTRAL - ACTUALIZACIÓN  Y GESTIÓN CATASTRAL  NACIONAL"/>
    <s v="Propios"/>
    <x v="1"/>
    <s v="CSF"/>
    <n v="21371864"/>
    <n v="0"/>
    <n v="21371864"/>
    <n v="21371864"/>
    <s v="Prestación de servicios personales para realizar actividades de digitalización y generación de productos para la atención de trámites en el proceso de titulación y conservación catastral en la Dirección Territorial Tolima"/>
    <s v="4321"/>
    <s v="-0"/>
    <s v="-0"/>
    <s v="-0"/>
    <s v="-0"/>
    <s v="-0"/>
    <x v="0"/>
    <x v="1"/>
  </r>
  <r>
    <s v="4421"/>
    <s v="2021-08-18 00:00:00"/>
    <s v="2021-08-18 16:30:00"/>
    <s v="Gasto"/>
    <s v="Generado"/>
    <s v="0500"/>
    <x v="20"/>
    <x v="1"/>
    <s v="ADQUISICIÓN DE BIENES Y SERVICIOS - SERVICIO DE INFORMACIÓN CATASTRAL - ACTUALIZACIÓN  Y GESTIÓN CATASTRAL  NACIONAL"/>
    <s v="Propios"/>
    <x v="1"/>
    <s v="CSF"/>
    <n v="8636690"/>
    <n v="0"/>
    <n v="8636690"/>
    <n v="8636690"/>
    <s v="Prestación de servicios profesionales en labores de topografía para la atención de trámites en el proceso de titulación y conservación catastral en la Dirección Territorial Tolima"/>
    <s v="4421"/>
    <s v="-0"/>
    <s v="-0"/>
    <s v="-0"/>
    <s v="-0"/>
    <s v="-0"/>
    <x v="0"/>
    <x v="1"/>
  </r>
  <r>
    <s v="4721"/>
    <s v="2021-09-01 00:00:00"/>
    <s v="2021-09-01 16:56:00"/>
    <s v="Gasto"/>
    <s v="Generado"/>
    <s v="0500"/>
    <x v="20"/>
    <x v="1"/>
    <s v="ADQUISICIÓN DE BIENES Y SERVICIOS - SERVICIO DE INFORMACIÓN CATASTRAL - ACTUALIZACIÓN  Y GESTIÓN CATASTRAL  NACIONAL"/>
    <s v="Propios"/>
    <x v="1"/>
    <s v="CSF"/>
    <n v="24529540"/>
    <n v="0"/>
    <n v="24529540"/>
    <n v="24529540"/>
    <s v="Viáticos proceso de titulación Dirección Territorial Tolima  , contrato interadministrativo 845 suscrito con Ministerio de Hacienda, ciudad y territorio."/>
    <s v="4721"/>
    <s v="-0"/>
    <s v="-0"/>
    <s v="-0"/>
    <s v="-0"/>
    <s v="-0"/>
    <x v="0"/>
    <x v="1"/>
  </r>
  <r>
    <s v="321"/>
    <s v="2021-01-13 00:00:00"/>
    <s v="2021-01-13 17:23:00"/>
    <s v="Gasto"/>
    <s v="Anulado"/>
    <s v="0200"/>
    <x v="21"/>
    <x v="18"/>
    <s v="ADQUISICIÓN DE BIENES Y SERVICIOS - SEDES ADECUADAS - FORTALECIMIENTO DE LA INFRAESTRUCTURA FÍSICA DEL IGAC A NIVEL  NACIONAL"/>
    <s v="Nación"/>
    <x v="0"/>
    <s v="CSF"/>
    <n v="25400000"/>
    <n v="-25400000"/>
    <n v="0"/>
    <n v="0"/>
    <s v="CDP PARA PAGO TRASLADO DE LAS UOC ADSCRITAS A LA TVALLE Y ADECUACIONES UOC PARA ENTREGAR (COSTOS MUDANZA, OPERARIO CARGUE Y DESCARGUE, EMPACADO TABLA MESA, ADECUACIONES UOC)"/>
    <s v="421"/>
    <s v="-0"/>
    <s v="-0"/>
    <s v="-0"/>
    <s v="-0"/>
    <s v="-0"/>
    <x v="0"/>
    <x v="0"/>
  </r>
  <r>
    <s v="421"/>
    <s v="2021-01-13 00:00:00"/>
    <s v="2021-01-13 17:24:00"/>
    <s v="Gasto"/>
    <s v="Con Compromiso"/>
    <s v="0200"/>
    <x v="21"/>
    <x v="18"/>
    <s v="ADQUISICIÓN DE BIENES Y SERVICIOS - SEDES ADECUADAS - FORTALECIMIENTO DE LA INFRAESTRUCTURA FÍSICA DEL IGAC A NIVEL  NACIONAL"/>
    <s v="Nación"/>
    <x v="0"/>
    <s v="CSF"/>
    <n v="25400000"/>
    <n v="0"/>
    <n v="25400000"/>
    <n v="0"/>
    <s v="CDP PARA PAGO TRASLADO DE LAS UOC ADSCRITAS A LA TVALLE Y ADECUACIONES UOC PARA ENTREGAR (COSTOS MUDANZA, OPERARIO CARGUE Y DESCARGUE, EMPACADO TABLA MESA, ADECUACIONES UOC)"/>
    <s v="421"/>
    <s v="721, 821, 921, 1021, 1121, 1221, 1321, 1421, 1621, 1721, 1821, 1921, 2021, 2121, 2221, 2321, 2421, 2521, 2621, 2721, 2821, 2921, 3021, 3121, 3221, 3321, 3421, 3521, 3621, 3821, 3921, 4021, 4121, 4221"/>
    <s v="521, 621, 721, 821, 921, 1021, 1121, 1221, 1321, 1421, 1521, 1621, 1721, 1821, 1921, 2021, 2121, 2221, 2321, 2421, 2521, 2621, 2721, 2821, 2921, 3021, 3121, 3221, 3321"/>
    <s v="6921, 7021, 7121, 8721, 8821, 8921, 9021, 9121, 9221, 9321, 9421, 9521, 9621, 9721, 9821, 9921, 10021, 10121, 10221, 10321, 10421, 10521, 10621, 10721, 10821"/>
    <s v="8321421, 8695121, 8696621, 9002121, 9003721, 9006221, 9007421, 9008421, 9025821, 9027121, 9029621, 9037021, 9044221, 9067721, 9100921, 9349821, 9350921, 9351521, 9351921, 9352121, 9353021, 9427221, 9427721, 9429721, 9430121"/>
    <s v="-0"/>
    <x v="0"/>
    <x v="0"/>
  </r>
  <r>
    <s v="921"/>
    <s v="2021-02-04 00:00:00"/>
    <s v="2021-02-04 14:21:00"/>
    <s v="Gasto"/>
    <s v="Con Compromiso"/>
    <s v="0500"/>
    <x v="21"/>
    <x v="1"/>
    <s v="ADQUISICIÓN DE BIENES Y SERVICIOS - SERVICIO DE INFORMACIÓN CATASTRAL - ACTUALIZACIÓN  Y GESTIÓN CATASTRAL  NACIONAL"/>
    <s v="Nación"/>
    <x v="0"/>
    <s v="CSF"/>
    <n v="20982150"/>
    <n v="0"/>
    <n v="20982150"/>
    <n v="0"/>
    <s v="CDP PARA PRESTACION DE SERVICIOS DE APOYO A LA GESTION DESARROLLADA EN PROCESOS CATASTRALES DE LA TERRITORIAL VALLE"/>
    <s v="921"/>
    <s v="5421"/>
    <s v="9221"/>
    <s v="19921, 26921, 30521, 33521, 35121, 39821, 44221"/>
    <s v="53908221, 68659321, 92551221, 118299321, 145361621, 177212321, 213354221"/>
    <s v="-0"/>
    <x v="0"/>
    <x v="1"/>
  </r>
  <r>
    <s v="1021"/>
    <s v="2021-02-04 00:00:00"/>
    <s v="2021-02-04 14:29:00"/>
    <s v="Gasto"/>
    <s v="Con Compromiso"/>
    <s v="0500"/>
    <x v="21"/>
    <x v="1"/>
    <s v="ADQUISICIÓN DE BIENES Y SERVICIOS - SERVICIO DE INFORMACIÓN CATASTRAL - ACTUALIZACIÓN  Y GESTIÓN CATASTRAL  NACIONAL"/>
    <s v="Nación"/>
    <x v="0"/>
    <s v="CSF"/>
    <n v="36402360"/>
    <n v="0"/>
    <n v="36402360"/>
    <n v="0"/>
    <s v="CDP PARA PRESTACION DE SERVICIOS PROFESIONALES PARA ATENDER DESDE EL COMPONENTE JURIDICO LAS ACTIVIDADES DE LOS PROCESOS CATATRALES EN LA DIRECCION TERRITORIAL VALLE"/>
    <s v="1021"/>
    <s v="5721"/>
    <s v="9321"/>
    <s v="20021, 27621, 31121, 33421, 34921, 39221, 41721, 46621"/>
    <s v="55413921, 76370421, 92964721, 118295821, 138111121, 171553921, 179880421, 215881321"/>
    <s v="-0"/>
    <x v="0"/>
    <x v="1"/>
  </r>
  <r>
    <s v="1121"/>
    <s v="2021-02-04 00:00:00"/>
    <s v="2021-02-04 14:35:00"/>
    <s v="Gasto"/>
    <s v="Con Compromiso"/>
    <s v="0500"/>
    <x v="21"/>
    <x v="1"/>
    <s v="ADQUISICIÓN DE BIENES Y SERVICIOS - SERVICIO DE INFORMACIÓN CATASTRAL - ACTUALIZACIÓN  Y GESTIÓN CATASTRAL  NACIONAL"/>
    <s v="Nación"/>
    <x v="0"/>
    <s v="CSF"/>
    <n v="17012430"/>
    <n v="0"/>
    <n v="17012430"/>
    <n v="0"/>
    <s v="CDP PARA PRESTACION DE SERVICIOS PERSONALES PARA REALIZAR ACTIVIDADES DE APOYO OPERATIVO EN LOS PROCESOS CATASTRALES EN LA  DIRECCION TERRITORIAL VALLE"/>
    <s v="1121"/>
    <s v="5621"/>
    <s v="9021"/>
    <s v="19621, 27021, 30721, 34221, 37021, 40021, 44521"/>
    <s v="53906621, 68658921, 92956521, 129868321, 150434721, 177202621, 213485121"/>
    <s v="-0"/>
    <x v="0"/>
    <x v="1"/>
  </r>
  <r>
    <s v="1221"/>
    <s v="2021-02-04 00:00:00"/>
    <s v="2021-02-04 14:41:00"/>
    <s v="Gasto"/>
    <s v="Con Compromiso"/>
    <s v="0500"/>
    <x v="21"/>
    <x v="1"/>
    <s v="ADQUISICIÓN DE BIENES Y SERVICIOS - SERVICIO DE INFORMACIÓN CATASTRAL - ACTUALIZACIÓN  Y GESTIÓN CATASTRAL  NACIONAL"/>
    <s v="Nación"/>
    <x v="0"/>
    <s v="CSF"/>
    <n v="26714830"/>
    <n v="0"/>
    <n v="26714830"/>
    <n v="0"/>
    <s v="CDP PARA PRESTACION DE SERVICIOS PERSONALES PARA REALIZAR ACTIVIDADES DE DIGITALIZACION Y GENERACION DE PRODUCTOS DE LA INFORMACION CATASTRAL DE LA   DIRECCION TERRITORIAL VALLE DEL CAUCA"/>
    <s v="1221"/>
    <s v="5521"/>
    <s v="9121"/>
    <s v="19721, 26821, 30321, 31821, 35221, 41921, 44421"/>
    <s v="53907721, 68659621, 92544421, 118293521, 145362521, 181664221, 213360421"/>
    <s v="-0"/>
    <x v="0"/>
    <x v="1"/>
  </r>
  <r>
    <s v="1321"/>
    <s v="2021-02-04 00:00:00"/>
    <s v="2021-02-04 15:12:00"/>
    <s v="Gasto"/>
    <s v="Con Compromiso"/>
    <s v="0510"/>
    <x v="21"/>
    <x v="16"/>
    <s v="ADQUISICIÓN DE BIENES Y SERVICIOS - SERVICIO DE AVALÚOS - ACTUALIZACIÓN  Y GESTIÓN CATASTRAL  NACIONAL"/>
    <s v="Propios"/>
    <x v="1"/>
    <s v="CSF"/>
    <n v="36402360"/>
    <n v="-29364570"/>
    <n v="7037790"/>
    <n v="0"/>
    <s v="CDP para Prestación de servicios profesionales para realizar el control de calidad a los informes de avalúos comerciales, así como realizar avalúos a bienes inmuebles urbanos y rurales en todo el país"/>
    <s v="1321"/>
    <s v="5321"/>
    <s v="15521"/>
    <s v="34421, 34521"/>
    <s v="136200021, 137308421"/>
    <s v="-0"/>
    <x v="0"/>
    <x v="6"/>
  </r>
  <r>
    <s v="1421"/>
    <s v="2021-02-04 00:00:00"/>
    <s v="2021-02-04 15:17:00"/>
    <s v="Gasto"/>
    <s v="Con Compromiso"/>
    <s v="0510"/>
    <x v="21"/>
    <x v="16"/>
    <s v="ADQUISICIÓN DE BIENES Y SERVICIOS - SERVICIO DE AVALÚOS - ACTUALIZACIÓN  Y GESTIÓN CATASTRAL  NACIONAL"/>
    <s v="Propios"/>
    <x v="1"/>
    <s v="CSF"/>
    <n v="3597640"/>
    <n v="2669506"/>
    <n v="6267146"/>
    <n v="2391993"/>
    <s v="CDP para Gastos de manutención  alojamiento y transporte para avalúos comerciales"/>
    <s v="1421"/>
    <s v="6521, 6621, 11621, 11721, 11821, 13521, 13621, 13721, 13821"/>
    <s v="4621, 4721, 16921, 17321, 17421, 21021, 21121, 21221, 21321"/>
    <s v="18421, 18521, 37321, 37721, 37821, 42321, 42421, 42521, 42621"/>
    <s v="36991021, 36993921, 152723021, 160465921, 160470121, 185385721, 185386521, 185393121, 189115121"/>
    <s v="-0"/>
    <x v="0"/>
    <x v="6"/>
  </r>
  <r>
    <s v="1521"/>
    <s v="2021-02-04 00:00:00"/>
    <s v="2021-02-04 15:22:00"/>
    <s v="Gasto"/>
    <s v="Con Compromiso"/>
    <s v="0500"/>
    <x v="21"/>
    <x v="1"/>
    <s v="ADQUISICIÓN DE BIENES Y SERVICIOS - SERVICIO DE INFORMACIÓN CATASTRAL - ACTUALIZACIÓN  Y GESTIÓN CATASTRAL  NACIONAL"/>
    <s v="Nación"/>
    <x v="0"/>
    <s v="CSF"/>
    <n v="29121888"/>
    <n v="8979249"/>
    <n v="38101137"/>
    <n v="8979249"/>
    <s v="CDP para Prestación de servicios profesionales para apoyar a la dirección territorial valle del cauca  en los requerimientos del trámite administrativo, judicial y el postfallo del proceso de restitución de tierras en el marco de la ley 1448 de 2011"/>
    <s v="1521"/>
    <s v="5821"/>
    <s v="8921"/>
    <s v="19521, 27121, 30621, 31721, 35321, 39721, 46521"/>
    <s v="53902421, 68658721, 92554721, 118289221, 145363321, 177213421, 215877921"/>
    <s v="-0"/>
    <x v="0"/>
    <x v="1"/>
  </r>
  <r>
    <s v="1621"/>
    <s v="2021-02-04 00:00:00"/>
    <s v="2021-02-04 15:26:00"/>
    <s v="Gasto"/>
    <s v="Generado"/>
    <s v="0500"/>
    <x v="21"/>
    <x v="1"/>
    <s v="ADQUISICIÓN DE BIENES Y SERVICIOS - SERVICIO DE INFORMACIÓN CATASTRAL - ACTUALIZACIÓN  Y GESTIÓN CATASTRAL  NACIONAL"/>
    <s v="Nación"/>
    <x v="0"/>
    <s v="CSF"/>
    <n v="1203112"/>
    <n v="0"/>
    <n v="1203112"/>
    <n v="1203112"/>
    <s v="CDP Gastos de manutención  alojamiento y transporte para procesos  de restitución  de tierras"/>
    <s v="1621"/>
    <s v="6921"/>
    <s v="-0"/>
    <s v="-0"/>
    <s v="-0"/>
    <s v="-0"/>
    <x v="0"/>
    <x v="1"/>
  </r>
  <r>
    <s v="2021"/>
    <s v="2021-02-04 00:00:00"/>
    <s v="2021-02-04 16:42:00"/>
    <s v="Gasto"/>
    <s v="Con Compromiso"/>
    <s v="0500"/>
    <x v="21"/>
    <x v="1"/>
    <s v="ADQUISICIÓN DE BIENES Y SERVICIOS - SERVICIO DE INFORMACIÓN CATASTRAL - ACTUALIZACIÓN  Y GESTIÓN CATASTRAL  NACIONAL"/>
    <s v="Nación"/>
    <x v="0"/>
    <s v="CSF"/>
    <n v="67161122"/>
    <n v="0"/>
    <n v="67161122"/>
    <n v="36676258"/>
    <s v="CDP PARA VIATICOS Y GASTOS DE COMISION PROCESO DE CONSERVACION CATASTRAL"/>
    <s v="2021"/>
    <s v="4921, 5021, 6721, 6821, 7021, 7121, 7221, 7321, 9321, 9421, 9521, 12221, 12321, 12421, 12521, 12621, 12721, 13021, 13221, 14121, 14621, 14721, 14821, 14921, 15021, 15121, 15221, 15321, 15621, 15721, 15821, 15921, 16021, 16121"/>
    <s v="3721, 3821, 8121, 8221, 8321, 8421, 8521, 8621, 12021, 12121, 12221, 17921, 18021, 18121, 18221, 18321, 18421, 18921, 19221, 22421, 22821, 22921, 23021, 23121, 23221, 23321, 23421, 23521, 24821, 24921, 25021, 25121, 25221, 25321"/>
    <s v="11221, 11321, 18721, 18821, 18921, 19021, 19121, 19221, 19321, 28221, 28321, 28421, 38221, 38321, 38421, 38521, 38621, 38721, 38821, 38921, 39121, 39421, 42721, 43121, 43221, 43321, 43421, 43521, 43621, 43721, 43821, 46821, 46921, 47021, 47121, 47221, 47321"/>
    <s v="21003321, 21006621, 41427921, 41428021, 41428321, 41429621, 41429721, 41429921, 83833021, 83835021, 83846421, 169417821, 169418121, 169418821, 169419421, 169420021, 169420621, 171550521, 175521321, 192888621, 212001621, 212020621, 212022721, 212024621, 212109121, 212110921, 212112921, 212114121, 217740721, 217754421, 217759221, 217765121, 217772921, 217785821"/>
    <s v="121"/>
    <x v="0"/>
    <x v="1"/>
  </r>
  <r>
    <s v="2421"/>
    <s v="2021-03-15 00:00:00"/>
    <s v="2021-03-15 17:56:00"/>
    <s v="Gasto"/>
    <s v="Con Compromiso"/>
    <s v="0300"/>
    <x v="21"/>
    <x v="11"/>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042773"/>
    <n v="-95000"/>
    <n v="947773"/>
    <n v="0"/>
    <s v="APOYO DE TRANSPOPRTE PARA COMISION PARA DILIGENCIA DE CAMPO DEL PROCESO DE DESLINDE DE LOS MUNICIPIOS DE VIJES Y YUMBO"/>
    <s v="2421"/>
    <s v="7621"/>
    <s v="9421"/>
    <s v="20121"/>
    <s v="58397721"/>
    <s v="-0"/>
    <x v="0"/>
    <x v="3"/>
  </r>
  <r>
    <s v="2621"/>
    <s v="2021-03-18 00:00:00"/>
    <s v="2021-03-18 09:38:00"/>
    <s v="Gasto"/>
    <s v="Con Compromiso"/>
    <s v="0500"/>
    <x v="21"/>
    <x v="1"/>
    <s v="ADQUISICIÓN DE BIENES Y SERVICIOS - SERVICIO DE INFORMACIÓN CATASTRAL - ACTUALIZACIÓN  Y GESTIÓN CATASTRAL  NACIONAL"/>
    <s v="Propios"/>
    <x v="1"/>
    <s v="CSF"/>
    <n v="17322660"/>
    <n v="0"/>
    <n v="17322660"/>
    <n v="0"/>
    <s v="CDP para llevar a cabo la contratación de Prestación de servicios personales para la realización de los procesos archivísticos en archivos de gestión y archivo central, incluidos en el último plan de compras."/>
    <s v="2621"/>
    <s v="8121, 8221, 8321"/>
    <s v="13121, 13221, 13321"/>
    <s v="30821, 30921, 31021, 33921, 34021, 34321, 37421, 37521, 37621, 39921, 41821, 42121"/>
    <s v="92957721, 92960621, 92962321, 123579721, 123581821, 132762521, 152744821, 158054221, 158055921, 177205521, 179884021, 183123021"/>
    <s v="-0"/>
    <x v="0"/>
    <x v="1"/>
  </r>
  <r>
    <s v="2921"/>
    <s v="2021-04-16 00:00:00"/>
    <s v="2021-04-16 12:05:00"/>
    <s v="Gasto"/>
    <s v="Con Compromiso"/>
    <s v="0500"/>
    <x v="21"/>
    <x v="1"/>
    <s v="ADQUISICIÓN DE BIENES Y SERVICIOS - SERVICIO DE INFORMACIÓN CATASTRAL - ACTUALIZACIÓN  Y GESTIÓN CATASTRAL  NACIONAL"/>
    <s v="Propios"/>
    <x v="1"/>
    <s v="CSF"/>
    <n v="18883935"/>
    <n v="0"/>
    <n v="18883935"/>
    <n v="0"/>
    <s v="CDP PARA CONTRATACION DE PRESTACION DE SERVICIOS PERSONALES PARA APOYAR EL PROCESO DE GESTION DOCUMENTAL PARA LA HABILITACION CATASTRAL DE LA DIRECCION TERRITORIAL VALLE"/>
    <s v="2921"/>
    <s v="10921, 13921, 14021"/>
    <s v="16621, 24021, 24421"/>
    <s v="37221, 39621, 44321, 44621, 46721"/>
    <s v="152747121, 177222621, 213356621, 213504621, 217713821"/>
    <s v="-0"/>
    <x v="0"/>
    <x v="1"/>
  </r>
  <r>
    <s v="3721"/>
    <s v="2021-06-01 00:00:00"/>
    <s v="2021-06-01 08:46:00"/>
    <s v="Gasto"/>
    <s v="Con Compromiso"/>
    <s v="0500"/>
    <x v="21"/>
    <x v="1"/>
    <s v="ADQUISICIÓN DE BIENES Y SERVICIOS - SERVICIO DE INFORMACIÓN CATASTRAL - ACTUALIZACIÓN  Y GESTIÓN CATASTRAL  NACIONAL"/>
    <s v="Propios"/>
    <x v="1"/>
    <s v="CSF"/>
    <n v="6831050"/>
    <n v="0"/>
    <n v="6831050"/>
    <n v="0"/>
    <s v="CDP PARA MANTENIMIENTO PREVENTIVO, CORRECTIVO, SUMINISTRO E INSTALACION DE REPUESTOS DE LOS VEHICULOS DE LA DIRECCION TERRITORIAL VALLE DEL CAUCA"/>
    <s v="3721"/>
    <s v="11921"/>
    <s v="20221"/>
    <s v="42021"/>
    <s v="181663021"/>
    <s v="-0"/>
    <x v="0"/>
    <x v="1"/>
  </r>
  <r>
    <s v="4221"/>
    <s v="2021-07-13 00:00:00"/>
    <s v="2021-07-13 18:55:00"/>
    <s v="Gasto"/>
    <s v="Anulado"/>
    <s v="0200"/>
    <x v="21"/>
    <x v="19"/>
    <s v="ADQUISICIÓN DE BIENES Y SERVICIOS - SEDES MANTENIDAS - FORTALECIMIENTO DE LA INFRAESTRUCTURA FÍSICA DEL IGAC A NIVEL  NACIONAL"/>
    <s v="Nación"/>
    <x v="0"/>
    <s v="CSF"/>
    <n v="700000"/>
    <n v="-700000"/>
    <n v="0"/>
    <n v="0"/>
    <s v="CDP PARA SANEAMIENTO AMBIENTAL LAVADO Y DESINFECCION DE TANQUES DE ALMACENAMIENTO DE AGUA POTABLE Y FUMIGACION DE OFICINAS TVALLE"/>
    <s v="4221"/>
    <s v="-0"/>
    <s v="-0"/>
    <s v="-0"/>
    <s v="-0"/>
    <s v="-0"/>
    <x v="0"/>
    <x v="0"/>
  </r>
  <r>
    <s v="4521"/>
    <s v="2021-07-26 00:00:00"/>
    <s v="2021-07-26 14:52:00"/>
    <s v="Gasto"/>
    <s v="Con Compromiso"/>
    <s v="0200"/>
    <x v="21"/>
    <x v="19"/>
    <s v="ADQUISICIÓN DE BIENES Y SERVICIOS - SEDES MANTENIDAS - FORTALECIMIENTO DE LA INFRAESTRUCTURA FÍSICA DEL IGAC A NIVEL  NACIONAL"/>
    <s v="Nación"/>
    <x v="0"/>
    <s v="CSF"/>
    <n v="700000"/>
    <n v="0"/>
    <n v="700000"/>
    <n v="250000"/>
    <s v="CDP PARA CONTROL INTEGRADO DE PLAGAS"/>
    <s v="4621"/>
    <s v="14521"/>
    <s v="-0"/>
    <s v="-0"/>
    <s v="-0"/>
    <s v="-0"/>
    <x v="0"/>
    <x v="0"/>
  </r>
  <r>
    <s v="821"/>
    <s v="2021-02-19 00:00:00"/>
    <s v="2021-02-19 20:27:00"/>
    <s v="Gasto"/>
    <s v="Con Compromiso"/>
    <s v="0500"/>
    <x v="22"/>
    <x v="1"/>
    <s v="ADQUISICIÓN DE BIENES Y SERVICIOS - SERVICIO DE INFORMACIÓN CATASTRAL - ACTUALIZACIÓN  Y GESTIÓN CATASTRAL  NACIONAL"/>
    <s v="Nación"/>
    <x v="0"/>
    <s v="CSF"/>
    <n v="170124300"/>
    <n v="0"/>
    <n v="170124300"/>
    <n v="55573938"/>
    <s v="ACTIVIDADES  DE APOYO OPERATIVO"/>
    <s v="821"/>
    <s v="2221, 2521, 2621, 2721, 4421, 4521, 4621, 4721, 5921, 6021, 7221, 7421, 10121"/>
    <s v="1421, 1521, 1621, 1921, 4521, 4721, 6021, 6321, 10821, 11521, 16221, 16321, 22221"/>
    <s v="20921, 21021, 21321, 22721, 25021, 25221, 25321, 26221, 26321, 26421, 26621, 27821, 28321, 30521, 30621, 31721, 31921, 32421, 33921, 34021, 34121, 34221, 37321, 37621, 37721, 37821, 37921, 38421, 38521, 39021, 39921, 40021, 40421, 40621, 40721, 40921, 41021, 41821, 42221, 43821, 43921, 45021, 45421, 47521, 47821, 47921, 48721, 48821, 48921, 49221, 49821, 49921, 50321, 50421"/>
    <s v="70315021, 70343221, 70426521, 82572221, 90798221, 90812121, 90814621, 96046421, 96051221, 99519921, 99533821, 101564921, 110044521, 119228521, 119338121, 120732321, 120739321, 120897621, 129035021, 129048421, 129073721, 129089121, 146544421, 146890021, 146892921, 146895021, 146898321, 146910321, 146918521, 147758921, 162615021, 162631621, 176306621, 176309121, 176311221, 176848821, 176853321, 176953121, 179961721, 180472321, 180477521, 183924521, 183941421, 214734221, 214741421, 214879621, 215236621, 215240621, 215253721, 216315921, 216569721, 216572821, 216946221, 216963321"/>
    <s v="-0"/>
    <x v="0"/>
    <x v="1"/>
  </r>
  <r>
    <s v="921"/>
    <s v="2021-02-19 00:00:00"/>
    <s v="2021-02-19 21:18:00"/>
    <s v="Gasto"/>
    <s v="Con Compromiso"/>
    <s v="0500"/>
    <x v="22"/>
    <x v="1"/>
    <s v="ADQUISICIÓN DE BIENES Y SERVICIOS - SERVICIO DE INFORMACIÓN CATASTRAL - ACTUALIZACIÓN  Y GESTIÓN CATASTRAL  NACIONAL"/>
    <s v="Nación"/>
    <x v="0"/>
    <s v="CSF"/>
    <n v="100714320"/>
    <n v="0"/>
    <n v="100714320"/>
    <n v="27276795"/>
    <s v="PRESTACION DE SERVICIOS PERSONALES PARA REALIZAR ACTIVIDADES COMO TECNICOS DE APOYO"/>
    <s v="921"/>
    <s v="1121, 1221, 1721, 2021, 2321, 9321"/>
    <s v="1221, 1721, 2121, 2221, 8021, 21721"/>
    <s v="20721, 21121, 21521, 21621, 25521, 26721, 27221, 27421, 28021, 30821, 30921, 31121, 33121, 33821, 36621, 38221, 38921, 39221, 39521, 40521, 40821, 41921, 45121, 45621, 47321, 47421, 47621, 49121, 49421"/>
    <s v="70303421, 70306721, 70322521, 70428521, 95469221, 99453921, 99510321, 99514521, 101555421, 119335321, 119336621, 120723621, 129043721, 129046021, 146459521, 146906021, 147752721, 150555621, 150885621, 176302421, 176839621, 177257221, 183926521, 184148821, 214689621, 214849421, 214871121, 216313621, 216393621"/>
    <s v="-0"/>
    <x v="0"/>
    <x v="1"/>
  </r>
  <r>
    <s v="1021"/>
    <s v="2021-02-19 00:00:00"/>
    <s v="2021-02-19 21:20:00"/>
    <s v="Gasto"/>
    <s v="Con Compromiso"/>
    <s v="0500"/>
    <x v="22"/>
    <x v="1"/>
    <s v="ADQUISICIÓN DE BIENES Y SERVICIOS - SERVICIO DE INFORMACIÓN CATASTRAL - ACTUALIZACIÓN  Y GESTIÓN CATASTRAL  NACIONAL"/>
    <s v="Nación"/>
    <x v="0"/>
    <s v="CSF"/>
    <n v="283250000"/>
    <n v="-10700000"/>
    <n v="272550000"/>
    <n v="85605000"/>
    <s v="PRESTACION DE SERVICIOS PERSONALES PARA REALIZAR ACTIVIDADES DE RECONOCIMIENTO PREDIAL"/>
    <s v="1021"/>
    <s v="3021, 3121, 3221, 3321, 3421, 3521, 3621, 3721, 3821, 3921, 9521, 9621"/>
    <s v="4321, 4421, 4621, 5021, 5521, 5621, 7321, 7521, 7721, 8121, 22521, 22621"/>
    <s v="24821, 24921, 25121, 25921, 26021, 26921, 27121, 27321, 27621, 27721, 30321, 30421, 31821, 32021, 32121, 33021, 33221, 33321, 33421, 33521, 34321, 36821, 36921, 37021, 37121, 37221, 38021, 38121, 38621, 39321, 39421, 41121, 41221, 41321, 41421, 41521, 44021, 44221, 44321, 44921, 45221, 47721, 48021, 48121, 48221, 48321, 48421, 48521, 48621, 49321, 49521"/>
    <s v="90783721, 90787221, 90809621, 96027621, 96036521, 99449021, 99480821, 99506621, 99540321, 101562821, 119221621, 120735321, 120745021, 120864921, 129025521, 129038421, 129050021, 129053221, 129076921, 129082421, 146462821, 146485821, 146492021, 146503121, 146524621, 146899721, 146903921, 147730221, 150561521, 150563221, 176909021, 176918421, 176942921, 176979921, 176984721, 180539721, 180559821, 180592221, 183923021, 183930121, 214722721, 214921921, 214947021, 214954321, 215093221, 215097621, 215112921, 216386321, 216405921, 216742721"/>
    <s v="-0"/>
    <x v="0"/>
    <x v="1"/>
  </r>
  <r>
    <s v="1121"/>
    <s v="2021-02-19 00:00:00"/>
    <s v="2021-02-19 21:24:00"/>
    <s v="Gasto"/>
    <s v="Con Compromiso"/>
    <s v="0500"/>
    <x v="22"/>
    <x v="1"/>
    <s v="ADQUISICIÓN DE BIENES Y SERVICIOS - SERVICIO DE INFORMACIÓN CATASTRAL - ACTUALIZACIÓN  Y GESTIÓN CATASTRAL  NACIONAL"/>
    <s v="Nación"/>
    <x v="0"/>
    <s v="CSF"/>
    <n v="25492500"/>
    <n v="0"/>
    <n v="25492500"/>
    <n v="8497500"/>
    <s v="PRESTACION DE SERVICIOS PERSONALES PARA REALIZAR ACTIVIDADESDE RECONOCIMIENTO CAVIDA Y LINDEROS"/>
    <s v="1121"/>
    <s v="1421"/>
    <s v="1321"/>
    <s v="20821, 27021, 30721, 37421, 41621, 49021"/>
    <s v="70360721, 99463021, 119231021, 146886521, 176945821, 215261421"/>
    <s v="-0"/>
    <x v="0"/>
    <x v="1"/>
  </r>
  <r>
    <s v="1221"/>
    <s v="2021-02-19 00:00:00"/>
    <s v="2021-02-19 21:26:00"/>
    <s v="Gasto"/>
    <s v="Con Compromiso"/>
    <s v="0500"/>
    <x v="22"/>
    <x v="1"/>
    <s v="ADQUISICIÓN DE BIENES Y SERVICIOS - SERVICIO DE INFORMACIÓN CATASTRAL - ACTUALIZACIÓN  Y GESTIÓN CATASTRAL  NACIONAL"/>
    <s v="Nación"/>
    <x v="0"/>
    <s v="CSF"/>
    <n v="37400762"/>
    <n v="10700000"/>
    <n v="48100762"/>
    <n v="16042968"/>
    <s v="PRESTACION DE SERVICIOS PERSONALES PARA REALIZAR ACTIVIDADES DE DIGITALIZACION"/>
    <s v="1221"/>
    <s v="2121, 2821"/>
    <s v="1121, 7921"/>
    <s v="20521, 20621, 25621, 26521, 27521, 31521, 31621, 36721, 38721, 41721, 42121, 50021, 50221"/>
    <s v="70423521, 96003921, 99439621, 99529221, 120718321, 120722021, 146446821, 147733121, 176884021, 180466421, 216579621, 216920921"/>
    <s v="-0"/>
    <x v="0"/>
    <x v="1"/>
  </r>
  <r>
    <s v="1321"/>
    <s v="2021-02-19 00:00:00"/>
    <s v="2021-02-19 21:30:00"/>
    <s v="Gasto"/>
    <s v="Con Compromiso"/>
    <s v="0500"/>
    <x v="22"/>
    <x v="1"/>
    <s v="ADQUISICIÓN DE BIENES Y SERVICIOS - SERVICIO DE INFORMACIÓN CATASTRAL - ACTUALIZACIÓN  Y GESTIÓN CATASTRAL  NACIONAL"/>
    <s v="Nación"/>
    <x v="0"/>
    <s v="CSF"/>
    <n v="18700381"/>
    <n v="0"/>
    <n v="18700381"/>
    <n v="2671483"/>
    <s v="E SERVICIOS PROFESIONALES EN LA VERIFICACION DE LEVANTAM. TOPOGRAFICOS"/>
    <s v="1321"/>
    <s v="7321"/>
    <s v="23721"/>
    <s v="45321, 50521, 50621"/>
    <s v="183934221, 218682621, 218683221"/>
    <s v="-0"/>
    <x v="0"/>
    <x v="1"/>
  </r>
  <r>
    <s v="1421"/>
    <s v="2021-02-19 00:00:00"/>
    <s v="2021-02-19 21:32:00"/>
    <s v="Gasto"/>
    <s v="Con Compromiso"/>
    <s v="0500"/>
    <x v="22"/>
    <x v="1"/>
    <s v="ADQUISICIÓN DE BIENES Y SERVICIOS - SERVICIO DE INFORMACIÓN CATASTRAL - ACTUALIZACIÓN  Y GESTIÓN CATASTRAL  NACIONAL"/>
    <s v="Nación"/>
    <x v="0"/>
    <s v="CSF"/>
    <n v="72100000"/>
    <n v="0"/>
    <n v="72100000"/>
    <n v="28840000"/>
    <s v="PRESTACION DE SERVICIOS PERSONALES PARA REALIZAR ACTIVIDADES DE CONTRO A LOS TRAMITES DEL PROCESO DE CONCERV."/>
    <s v="1421"/>
    <s v="1521, 1621"/>
    <s v="1821, 2021"/>
    <s v="21221, 21421, 26821, 27921, 33621, 33721, 38321, 39121, 44121, 44421, 49621, 49721"/>
    <s v="70310421, 70319821, 99472721, 101567221, 129040321, 129079921, 146908721, 150553921, 180435121, 180547721, 216420621, 216428921"/>
    <s v="-0"/>
    <x v="0"/>
    <x v="1"/>
  </r>
  <r>
    <s v="1521"/>
    <s v="2021-02-19 00:00:00"/>
    <s v="2021-02-19 21:37:00"/>
    <s v="Gasto"/>
    <s v="Con Compromiso"/>
    <s v="0500"/>
    <x v="22"/>
    <x v="1"/>
    <s v="ADQUISICIÓN DE BIENES Y SERVICIOS - SERVICIO DE INFORMACIÓN CATASTRAL - ACTUALIZACIÓN  Y GESTIÓN CATASTRAL  NACIONAL"/>
    <s v="Nación"/>
    <x v="0"/>
    <s v="CSF"/>
    <n v="31247320"/>
    <n v="0"/>
    <n v="31247320"/>
    <n v="3124732"/>
    <s v="SERVICIOS PROFESIONALES PARA REALIZAR PROCESOS DE PLANEACIONY SEGIMIENTOAL PLAN DE ACCION DE LA DIRECCION TERRITORIAL"/>
    <s v="1521"/>
    <s v="1321"/>
    <s v="1021"/>
    <s v="20421, 25721, 32221, 38821, 45521, 50121"/>
    <s v="70416721, 96008621, 120727121, 147747621, 184137421, 216601221"/>
    <s v="-0"/>
    <x v="0"/>
    <x v="1"/>
  </r>
  <r>
    <s v="1621"/>
    <s v="2021-02-19 00:00:00"/>
    <s v="2021-02-19 21:40:00"/>
    <s v="Gasto"/>
    <s v="Con Compromiso"/>
    <s v="0500"/>
    <x v="22"/>
    <x v="1"/>
    <s v="ADQUISICIÓN DE BIENES Y SERVICIOS - SERVICIO DE INFORMACIÓN CATASTRAL - ACTUALIZACIÓN  Y GESTIÓN CATASTRAL  NACIONAL"/>
    <s v="Nación"/>
    <x v="0"/>
    <s v="CSF"/>
    <n v="53662581"/>
    <n v="0"/>
    <n v="53662581"/>
    <n v="44598196"/>
    <s v="VIATICOS Y GASTOS DE COMISION FUNCIONARIOS T.C"/>
    <s v="1621"/>
    <s v="921, 1021, 2421, 2921, 4821, 4921, 5021, 5121, 5521, 5621, 5721, 5821, 6421, 6521, 6821, 6921, 7021, 7721, 7821, 7921, 8021, 8121, 8221, 8321, 8421, 8621, 8721, 8821, 8921, 9021, 9121, 9721, 9821, 9921, 10021, 11921, 12521, 12621"/>
    <s v="221, 321, 621, 721, 2421, 2521, 2921, 3021, 3221, 3621, 3721, 3821, 5421, 5721, 9021, 9121, 9221, 10121, 10321, 10421, 10521, 11621, 11721, 11821, 11921, 14421, 14521, 14621, 14821, 14921, 15021, 19021, 19121, 19221, 19521, 20121, 23121, 23221"/>
    <s v="13321, 13421, 13521, 13621, 21821, 21921, 22121, 22221, 22621, 22821, 22921, 23021, 25821, 26121, 28421, 28521, 28621, 31021, 31221, 31321, 31421, 32521, 32621, 32721, 32821, 34421, 34521, 34621, 34721, 34821, 34921, 39621, 39721, 39821, 40121, 40321, 44721, 44821"/>
    <s v="41536821, 41702121, 53322321, 53325821, 73918021, 73922621, 77190421, 77196121, 82543721, 82551221, 82555021, 82560521, 95458621, 96042821, 113687021, 113691821, 113699621, 119218021, 120758521, 120764221, 120767121, 123580121, 123583221, 123598621, 123603321, 130442421, 130444021, 138561121, 140154221, 143118021, 143119121, 161880621, 161881421, 161882421, 165387021, 176297221, 183955621, 183960821"/>
    <s v="121, 221, 321, 421, 521"/>
    <x v="0"/>
    <x v="1"/>
  </r>
  <r>
    <s v="1721"/>
    <s v="2021-02-19 00:00:00"/>
    <s v="2021-02-19 21:43:00"/>
    <s v="Gasto"/>
    <s v="Generado"/>
    <s v="0500"/>
    <x v="22"/>
    <x v="1"/>
    <s v="ADQUISICIÓN DE BIENES Y SERVICIOS - SERVICIO DE INFORMACIÓN CATASTRAL - ACTUALIZACIÓN  Y GESTIÓN CATASTRAL  NACIONAL"/>
    <s v="Nación"/>
    <x v="0"/>
    <s v="CSF"/>
    <n v="2000000"/>
    <n v="0"/>
    <n v="2000000"/>
    <n v="2000000"/>
    <s v="VIATICOS Y GASTOS DE COMISIONPARA TIERRAS"/>
    <s v="1721"/>
    <s v="-0"/>
    <s v="-0"/>
    <s v="-0"/>
    <s v="-0"/>
    <s v="-0"/>
    <x v="0"/>
    <x v="1"/>
  </r>
  <r>
    <s v="1821"/>
    <s v="2021-02-19 00:00:00"/>
    <s v="2021-02-19 21:45:00"/>
    <s v="Gasto"/>
    <s v="Con Compromiso"/>
    <s v="0510"/>
    <x v="22"/>
    <x v="16"/>
    <s v="ADQUISICIÓN DE BIENES Y SERVICIOS - SERVICIO DE AVALÚOS - ACTUALIZACIÓN  Y GESTIÓN CATASTRAL  NACIONAL"/>
    <s v="Propios"/>
    <x v="1"/>
    <s v="CSF"/>
    <n v="40000000"/>
    <n v="0"/>
    <n v="40000000"/>
    <n v="0"/>
    <s v="PRESTACION DE SERVICIOS PROFESIONALES PARA REALIZAR AVALUOS COMERCIALES"/>
    <s v="1821"/>
    <s v="6721, 7521"/>
    <s v="-0"/>
    <s v="-0"/>
    <s v="-0"/>
    <s v="-0"/>
    <x v="0"/>
    <x v="6"/>
  </r>
  <r>
    <s v="2221"/>
    <s v="2021-03-29 00:00:00"/>
    <s v="2021-03-29 17:04:00"/>
    <s v="Gasto"/>
    <s v="Con Compromiso"/>
    <s v="0500"/>
    <x v="22"/>
    <x v="1"/>
    <s v="ADQUISICIÓN DE BIENES Y SERVICIOS - SERVICIO DE INFORMACIÓN CATASTRAL - ACTUALIZACIÓN  Y GESTIÓN CATASTRAL  NACIONAL"/>
    <s v="Propios"/>
    <x v="1"/>
    <s v="CSF"/>
    <n v="5774220"/>
    <n v="0"/>
    <n v="5774220"/>
    <n v="25017"/>
    <s v="PARA CONTRATACION MANEJO ARCHIVO"/>
    <s v="2221"/>
    <s v="5421"/>
    <s v="4921"/>
    <s v="25421, 32321, 37521, 40221"/>
    <s v="92681521, 120895321, 146888321, 167530921"/>
    <s v="-0"/>
    <x v="0"/>
    <x v="1"/>
  </r>
  <r>
    <s v="3021"/>
    <s v="2021-06-25 00:00:00"/>
    <s v="2021-06-25 10:12:00"/>
    <s v="Gasto"/>
    <s v="Generado"/>
    <s v="0500"/>
    <x v="22"/>
    <x v="1"/>
    <s v="ADQUISICIÓN DE BIENES Y SERVICIOS - SERVICIO DE INFORMACIÓN CATASTRAL - ACTUALIZACIÓN  Y GESTIÓN CATASTRAL  NACIONAL"/>
    <s v="Propios"/>
    <x v="1"/>
    <s v="CSF"/>
    <n v="631687974"/>
    <n v="-631687974"/>
    <n v="0"/>
    <n v="0"/>
    <s v="CONTRATACION CONVENIO RICAURTE"/>
    <s v="3021"/>
    <s v="-0"/>
    <s v="-0"/>
    <s v="-0"/>
    <s v="-0"/>
    <s v="-0"/>
    <x v="0"/>
    <x v="1"/>
  </r>
  <r>
    <s v="3121"/>
    <s v="2021-06-25 00:00:00"/>
    <s v="2021-06-25 14:57:00"/>
    <s v="Gasto"/>
    <s v="Con Compromiso"/>
    <s v="0500"/>
    <x v="22"/>
    <x v="1"/>
    <s v="ADQUISICIÓN DE BIENES Y SERVICIOS - SERVICIO DE INFORMACIÓN CATASTRAL - ACTUALIZACIÓN  Y GESTIÓN CATASTRAL  NACIONAL"/>
    <s v="Propios"/>
    <x v="1"/>
    <s v="CSF"/>
    <n v="48086694"/>
    <n v="0"/>
    <n v="48086694"/>
    <n v="1335741"/>
    <s v="Prestación de servicios para realizar actividades de digitalización y generación de productos resultantes del proceso de actualización catastral del municipio de Ricaurte- Territorial Cundinamarca."/>
    <s v="3121"/>
    <s v="10821, 11321, 12721"/>
    <s v="-0"/>
    <s v="-0"/>
    <s v="-0"/>
    <s v="-0"/>
    <x v="0"/>
    <x v="1"/>
  </r>
  <r>
    <s v="3221"/>
    <s v="2021-06-25 00:00:00"/>
    <s v="2021-06-25 15:03:00"/>
    <s v="Gasto"/>
    <s v="Con Compromiso"/>
    <s v="0500"/>
    <x v="22"/>
    <x v="1"/>
    <s v="ADQUISICIÓN DE BIENES Y SERVICIOS - SERVICIO DE INFORMACIÓN CATASTRAL - ACTUALIZACIÓN  Y GESTIÓN CATASTRAL  NACIONAL"/>
    <s v="Propios"/>
    <x v="1"/>
    <s v="CSF"/>
    <n v="86520000"/>
    <n v="0"/>
    <n v="86520000"/>
    <n v="24153501"/>
    <s v="Prestación de servicios técnicos de apoyo al seguimiento, planeación y gestión del reconocimiento predial en el proceso de actualizacion catastral del municipio de Ricaurte – Territorial  Cundinamarca."/>
    <s v="3221"/>
    <s v="10921, 11521, 11621"/>
    <s v="-0"/>
    <s v="-0"/>
    <s v="-0"/>
    <s v="-0"/>
    <x v="0"/>
    <x v="1"/>
  </r>
  <r>
    <s v="3321"/>
    <s v="2021-06-25 00:00:00"/>
    <s v="2021-06-25 15:07:00"/>
    <s v="Gasto"/>
    <s v="Con Compromiso"/>
    <s v="0500"/>
    <x v="22"/>
    <x v="1"/>
    <s v="ADQUISICIÓN DE BIENES Y SERVICIOS - SERVICIO DE INFORMACIÓN CATASTRAL - ACTUALIZACIÓN  Y GESTIÓN CATASTRAL  NACIONAL"/>
    <s v="Propios"/>
    <x v="1"/>
    <s v="CSF"/>
    <n v="224980704"/>
    <n v="0"/>
    <n v="224980704"/>
    <n v="8957569"/>
    <s v="Prestación de servicios para realizar actividades de reconocimiento predial en el proceso de Actualización Catastral del municipio de Ricaurte -  Territorial Cundinamarca.-"/>
    <s v="3321"/>
    <s v="10221, 10321, 10421, 10521, 10621, 10721, 11221, 11421, 12021, 12821, 12921, 13021"/>
    <s v="-0"/>
    <s v="-0"/>
    <s v="-0"/>
    <s v="-0"/>
    <x v="0"/>
    <x v="1"/>
  </r>
  <r>
    <s v="3421"/>
    <s v="2021-06-25 00:00:00"/>
    <s v="2021-06-25 15:13:00"/>
    <s v="Gasto"/>
    <s v="Con Compromiso"/>
    <s v="0500"/>
    <x v="22"/>
    <x v="1"/>
    <s v="ADQUISICIÓN DE BIENES Y SERVICIOS - SERVICIO DE INFORMACIÓN CATASTRAL - ACTUALIZACIÓN  Y GESTIÓN CATASTRAL  NACIONAL"/>
    <s v="Propios"/>
    <x v="1"/>
    <s v="CSF"/>
    <n v="33540000"/>
    <n v="0"/>
    <n v="33540000"/>
    <n v="8205711"/>
    <s v="Prestación de servicios para realizar el control calidad de los productos geográficos, alfanuméricos y documentales generados en el  proceso de actualización catastral del municipio de Ricaurte- Territorial Cundinamarca"/>
    <s v="3421"/>
    <s v="13221"/>
    <s v="-0"/>
    <s v="-0"/>
    <s v="-0"/>
    <s v="-0"/>
    <x v="0"/>
    <x v="1"/>
  </r>
  <r>
    <s v="3521"/>
    <s v="2021-06-25 00:00:00"/>
    <s v="2021-06-25 15:23:00"/>
    <s v="Gasto"/>
    <s v="Con Compromiso"/>
    <s v="0500"/>
    <x v="22"/>
    <x v="1"/>
    <s v="ADQUISICIÓN DE BIENES Y SERVICIOS - SERVICIO DE INFORMACIÓN CATASTRAL - ACTUALIZACIÓN  Y GESTIÓN CATASTRAL  NACIONAL"/>
    <s v="Propios"/>
    <x v="1"/>
    <s v="CSF"/>
    <n v="59717088"/>
    <n v="0"/>
    <n v="59717088"/>
    <n v="4312902"/>
    <s v="Prestacion de servicios personales para realizar las ediciones, depuración, y consolidación de los productos cartográficos para los componentes Geográficos del proceso de actualización catasrtal del Municipio de Ricaurte-Territorial Cundinamarca"/>
    <s v="3521"/>
    <s v="11721, 12121"/>
    <s v="-0"/>
    <s v="-0"/>
    <s v="-0"/>
    <s v="-0"/>
    <x v="0"/>
    <x v="1"/>
  </r>
  <r>
    <s v="3621"/>
    <s v="2021-06-25 00:00:00"/>
    <s v="2021-06-25 15:36:00"/>
    <s v="Gasto"/>
    <s v="Con Compromiso"/>
    <s v="0500"/>
    <x v="22"/>
    <x v="1"/>
    <s v="ADQUISICIÓN DE BIENES Y SERVICIOS - SERVICIO DE INFORMACIÓN CATASTRAL - ACTUALIZACIÓN  Y GESTIÓN CATASTRAL  NACIONAL"/>
    <s v="Propios"/>
    <x v="1"/>
    <s v="CSF"/>
    <n v="21841416"/>
    <n v="0"/>
    <n v="21841416"/>
    <n v="1334753"/>
    <s v="Prestación de servicios profesionales para realizar las socializaciones requeridas en el proceso de actualización catastral del municipio de Ricaurte- Territorial Cundinamarca"/>
    <s v="3621"/>
    <s v="11821"/>
    <s v="-0"/>
    <s v="-0"/>
    <s v="-0"/>
    <s v="-0"/>
    <x v="0"/>
    <x v="1"/>
  </r>
  <r>
    <s v="3721"/>
    <s v="2021-06-25 00:00:00"/>
    <s v="2021-06-25 15:44:00"/>
    <s v="Gasto"/>
    <s v="Con Compromiso"/>
    <s v="0500"/>
    <x v="22"/>
    <x v="1"/>
    <s v="ADQUISICIÓN DE BIENES Y SERVICIOS - SERVICIO DE INFORMACIÓN CATASTRAL - ACTUALIZACIÓN  Y GESTIÓN CATASTRAL  NACIONAL"/>
    <s v="Propios"/>
    <x v="1"/>
    <s v="CSF"/>
    <n v="52247856"/>
    <n v="0"/>
    <n v="52247856"/>
    <n v="3483191"/>
    <s v="Prestación de servicios profesionales para el seguimiento y control de las actividades de la etapa operativa del proyecto de actualización catastral del municipio de Ricaurte- Territorial Cundinamarca"/>
    <s v="3721"/>
    <s v="11021"/>
    <s v="-0"/>
    <s v="-0"/>
    <s v="-0"/>
    <s v="-0"/>
    <x v="0"/>
    <x v="1"/>
  </r>
  <r>
    <s v="3821"/>
    <s v="2021-06-25 00:00:00"/>
    <s v="2021-06-25 15:49:00"/>
    <s v="Gasto"/>
    <s v="Con Compromiso"/>
    <s v="0500"/>
    <x v="22"/>
    <x v="1"/>
    <s v="ADQUISICIÓN DE BIENES Y SERVICIOS - SERVICIO DE INFORMACIÓN CATASTRAL - ACTUALIZACIÓN  Y GESTIÓN CATASTRAL  NACIONAL"/>
    <s v="Propios"/>
    <x v="1"/>
    <s v="CSF"/>
    <n v="34546758"/>
    <n v="0"/>
    <n v="34546758"/>
    <n v="6333573"/>
    <s v="Prestación de servicios profesionales para realizar las actividades de topografia urbana para la atención de trámites en el proceso de actualización catastral municipio de Ricaurte- Territorial  Cundinamarca.."/>
    <s v="3821"/>
    <s v="13121"/>
    <s v="-0"/>
    <s v="-0"/>
    <s v="-0"/>
    <s v="-0"/>
    <x v="0"/>
    <x v="1"/>
  </r>
  <r>
    <s v="3921"/>
    <s v="2021-06-25 00:00:00"/>
    <s v="2021-06-25 15:58:00"/>
    <s v="Gasto"/>
    <s v="Generado"/>
    <s v="0500"/>
    <x v="22"/>
    <x v="1"/>
    <s v="ADQUISICIÓN DE BIENES Y SERVICIOS - SERVICIO DE INFORMACIÓN CATASTRAL - ACTUALIZACIÓN  Y GESTIÓN CATASTRAL  NACIONAL"/>
    <s v="Propios"/>
    <x v="1"/>
    <s v="CSF"/>
    <n v="60000000"/>
    <n v="0"/>
    <n v="60000000"/>
    <n v="60000000"/>
    <s v="VIATICOS Y GASTOS FUNCIONARIOS_x0009_CONTRATO RICAURTE"/>
    <s v="3921"/>
    <s v="-0"/>
    <s v="-0"/>
    <s v="-0"/>
    <s v="-0"/>
    <s v="-0"/>
    <x v="0"/>
    <x v="1"/>
  </r>
  <r>
    <s v="4021"/>
    <s v="2021-06-29 00:00:00"/>
    <s v="2021-06-29 12:21:00"/>
    <s v="Gasto"/>
    <s v="Con Compromiso"/>
    <s v="0500"/>
    <x v="22"/>
    <x v="1"/>
    <s v="ADQUISICIÓN DE BIENES Y SERVICIOS - SERVICIO DE INFORMACIÓN CATASTRAL - ACTUALIZACIÓN  Y GESTIÓN CATASTRAL  NACIONAL"/>
    <s v="Propios"/>
    <x v="1"/>
    <s v="CSF"/>
    <n v="10207458"/>
    <n v="0"/>
    <n v="10207458"/>
    <n v="283540"/>
    <s v="Prestación de servicios personales para realizar actividades de apoyo operativo del proceso de actualización catastral del municipio de Ricaurte- Territorial Cundinamarca"/>
    <s v="4021"/>
    <s v="11121"/>
    <s v="-0"/>
    <s v="-0"/>
    <s v="-0"/>
    <s v="-0"/>
    <x v="0"/>
    <x v="1"/>
  </r>
  <r>
    <s v="4321"/>
    <s v="2021-07-23 00:00:00"/>
    <s v="2021-07-23 21:44:00"/>
    <s v="Gasto"/>
    <s v="Generado"/>
    <s v="0500"/>
    <x v="22"/>
    <x v="1"/>
    <s v="ADQUISICIÓN DE BIENES Y SERVICIOS - SERVICIO DE INFORMACIÓN CATASTRAL - ACTUALIZACIÓN  Y GESTIÓN CATASTRAL  NACIONAL"/>
    <s v="Propios"/>
    <x v="1"/>
    <s v="CSF"/>
    <n v="5103729"/>
    <n v="0"/>
    <n v="5103729"/>
    <n v="5103729"/>
    <s v="Prestación de servicios personales para realizar actividades de apoyo en los tramites de Conservación Catastral en la Dirección Territorial Cundinamarca."/>
    <s v="4321"/>
    <s v="-0"/>
    <s v="-0"/>
    <s v="-0"/>
    <s v="-0"/>
    <s v="-0"/>
    <x v="0"/>
    <x v="1"/>
  </r>
  <r>
    <s v="4421"/>
    <s v="2021-07-23 00:00:00"/>
    <s v="2021-07-23 21:45:00"/>
    <s v="Gasto"/>
    <s v="Con Compromiso"/>
    <s v="0500"/>
    <x v="22"/>
    <x v="1"/>
    <s v="ADQUISICIÓN DE BIENES Y SERVICIOS - SERVICIO DE INFORMACIÓN CATASTRAL - ACTUALIZACIÓN  Y GESTIÓN CATASTRAL  NACIONAL"/>
    <s v="Propios"/>
    <x v="1"/>
    <s v="CSF"/>
    <n v="9374196"/>
    <n v="0"/>
    <n v="9374196"/>
    <n v="0"/>
    <s v="Prestación de servicios personales para realizar actividades de reconocimiento predial en los procesos de Conservación Catastral de la Dirección Territorial Cundinamarca."/>
    <s v="4421"/>
    <s v="13521"/>
    <s v="-0"/>
    <s v="-0"/>
    <s v="-0"/>
    <s v="-0"/>
    <x v="0"/>
    <x v="1"/>
  </r>
  <r>
    <s v="4521"/>
    <s v="2021-07-23 00:00:00"/>
    <s v="2021-07-23 21:47:00"/>
    <s v="Gasto"/>
    <s v="Generado"/>
    <s v="0500"/>
    <x v="22"/>
    <x v="1"/>
    <s v="ADQUISICIÓN DE BIENES Y SERVICIOS - SERVICIO DE INFORMACIÓN CATASTRAL - ACTUALIZACIÓN  Y GESTIÓN CATASTRAL  NACIONAL"/>
    <s v="Propios"/>
    <x v="1"/>
    <s v="CSF"/>
    <n v="5342966"/>
    <n v="0"/>
    <n v="5342966"/>
    <n v="5342966"/>
    <s v="Prestación de servicios personales para realizar actividades de digitalización y generación de productos resultantes en los procesos catastrales de la Dirección Territorial Cundinamarca."/>
    <s v="4521"/>
    <s v="-0"/>
    <s v="-0"/>
    <s v="-0"/>
    <s v="-0"/>
    <s v="-0"/>
    <x v="0"/>
    <x v="1"/>
  </r>
  <r>
    <s v="4621"/>
    <s v="2021-07-23 00:00:00"/>
    <s v="2021-07-23 21:49:00"/>
    <s v="Gasto"/>
    <s v="Con Compromiso"/>
    <s v="0500"/>
    <x v="22"/>
    <x v="1"/>
    <s v="ADQUISICIÓN DE BIENES Y SERVICIOS - SERVICIO DE INFORMACIÓN CATASTRAL - ACTUALIZACIÓN  Y GESTIÓN CATASTRAL  NACIONAL"/>
    <s v="Propios"/>
    <x v="1"/>
    <s v="CSF"/>
    <n v="6804972"/>
    <n v="0"/>
    <n v="6804972"/>
    <n v="0"/>
    <s v="Prestación de servicios personales para realizar actividades de apoyo en los procesos de conservación catastral de la Dirección Territorial Cundinamarca."/>
    <s v="4621"/>
    <s v="13621"/>
    <s v="-0"/>
    <s v="-0"/>
    <s v="-0"/>
    <s v="-0"/>
    <x v="0"/>
    <x v="1"/>
  </r>
  <r>
    <s v="4721"/>
    <s v="2021-07-23 00:00:00"/>
    <s v="2021-07-23 21:51:00"/>
    <s v="Gasto"/>
    <s v="Generado"/>
    <s v="0500"/>
    <x v="22"/>
    <x v="1"/>
    <s v="ADQUISICIÓN DE BIENES Y SERVICIOS - SERVICIO DE INFORMACIÓN CATASTRAL - ACTUALIZACIÓN  Y GESTIÓN CATASTRAL  NACIONAL"/>
    <s v="Propios"/>
    <x v="1"/>
    <s v="CSF"/>
    <n v="1750000"/>
    <n v="0"/>
    <n v="1750000"/>
    <n v="1750000"/>
    <s v="Compra de una Antena de sistema de posicionamiento geográfico GPS y distanciómetro."/>
    <s v="4721"/>
    <s v="-0"/>
    <s v="-0"/>
    <s v="-0"/>
    <s v="-0"/>
    <s v="-0"/>
    <x v="0"/>
    <x v="1"/>
  </r>
  <r>
    <s v="4821"/>
    <s v="2021-07-23 00:00:00"/>
    <s v="2021-07-23 21:53:00"/>
    <s v="Gasto"/>
    <s v="Generado"/>
    <s v="0500"/>
    <x v="22"/>
    <x v="1"/>
    <s v="ADQUISICIÓN DE BIENES Y SERVICIOS - SERVICIO DE INFORMACIÓN CATASTRAL - ACTUALIZACIÓN  Y GESTIÓN CATASTRAL  NACIONAL"/>
    <s v="Propios"/>
    <x v="1"/>
    <s v="CSF"/>
    <n v="3871218"/>
    <n v="0"/>
    <n v="3871218"/>
    <n v="3871218"/>
    <s v="VIATICOS Y GASTOS FUNCIONARIOS"/>
    <s v="4821"/>
    <s v="-0"/>
    <s v="-0"/>
    <s v="-0"/>
    <s v="-0"/>
    <s v="-0"/>
    <x v="0"/>
    <x v="1"/>
  </r>
  <r>
    <s v="5121"/>
    <s v="2021-09-02 00:00:00"/>
    <s v="2021-09-02 09:51:00"/>
    <s v="Gasto"/>
    <s v="Generado"/>
    <s v="0500"/>
    <x v="22"/>
    <x v="1"/>
    <s v="ADQUISICIÓN DE BIENES Y SERVICIOS - SERVICIO DE INFORMACIÓN CATASTRAL - ACTUALIZACIÓN  Y GESTIÓN CATASTRAL  NACIONAL"/>
    <s v="Propios"/>
    <x v="1"/>
    <s v="CSF"/>
    <n v="23031172"/>
    <n v="0"/>
    <n v="23031172"/>
    <n v="23031172"/>
    <s v="Prestación de servicios profesionales para el seguimiento y control de las actividades técnicas de la etapa operativa del proyecto de gestión catastral multipropósito en el municipio de Gachancipa - Cundinamarca"/>
    <s v="5121"/>
    <s v="-0"/>
    <s v="-0"/>
    <s v="-0"/>
    <s v="-0"/>
    <s v="-0"/>
    <x v="0"/>
    <x v="1"/>
  </r>
  <r>
    <s v="5221"/>
    <s v="2021-09-02 00:00:00"/>
    <s v="2021-09-02 09:58:00"/>
    <s v="Gasto"/>
    <s v="Generado"/>
    <s v="0500"/>
    <x v="22"/>
    <x v="1"/>
    <s v="ADQUISICIÓN DE BIENES Y SERVICIOS - SERVICIO DE INFORMACIÓN CATASTRAL - ACTUALIZACIÓN  Y GESTIÓN CATASTRAL  NACIONAL"/>
    <s v="Propios"/>
    <x v="1"/>
    <s v="CSF"/>
    <n v="6804972"/>
    <n v="0"/>
    <n v="6804972"/>
    <n v="6804972"/>
    <s v="Prestación de servicios personales para realizar actividades de apoyo operativo del proceso de actualización catastral multipropósito en el municipio de Gachancipa - Cundinamarca"/>
    <s v="5221"/>
    <s v="-0"/>
    <s v="-0"/>
    <s v="-0"/>
    <s v="-0"/>
    <s v="-0"/>
    <x v="0"/>
    <x v="1"/>
  </r>
  <r>
    <s v="5321"/>
    <s v="2021-09-02 00:00:00"/>
    <s v="2021-09-02 10:01:00"/>
    <s v="Gasto"/>
    <s v="Generado"/>
    <s v="0500"/>
    <x v="22"/>
    <x v="1"/>
    <s v="ADQUISICIÓN DE BIENES Y SERVICIOS - SERVICIO DE INFORMACIÓN CATASTRAL - ACTUALIZACIÓN  Y GESTIÓN CATASTRAL  NACIONAL"/>
    <s v="Propios"/>
    <x v="1"/>
    <s v="CSF"/>
    <n v="62494640"/>
    <n v="0"/>
    <n v="62494640"/>
    <n v="62494640"/>
    <s v="Prestación de servicios personales para realizar actividades de reconocimiento predial en el proceso de actualización catastra multipropósito en el municipio de Gachancipa - Cundinamarca"/>
    <s v="5321"/>
    <s v="-0"/>
    <s v="-0"/>
    <s v="-0"/>
    <s v="-0"/>
    <s v="-0"/>
    <x v="0"/>
    <x v="1"/>
  </r>
  <r>
    <s v="5421"/>
    <s v="2021-09-02 00:00:00"/>
    <s v="2021-09-02 10:26:00"/>
    <s v="Gasto"/>
    <s v="Generado"/>
    <s v="0500"/>
    <x v="22"/>
    <x v="1"/>
    <s v="ADQUISICIÓN DE BIENES Y SERVICIOS - SERVICIO DE INFORMACIÓN CATASTRAL - ACTUALIZACIÓN  Y GESTIÓN CATASTRAL  NACIONAL"/>
    <s v="Propios"/>
    <x v="1"/>
    <s v="CSF"/>
    <n v="33990000"/>
    <n v="0"/>
    <n v="33990000"/>
    <n v="33990000"/>
    <s v="Prestación de servicios de apoyo a la gestión reconocedor predial  y atención de requerimientos administrativos y judiciales en el proceso de actualización catastral multipropósito en el municipio de Gachancipa - Cundinamarca"/>
    <s v="5421"/>
    <s v="-0"/>
    <s v="-0"/>
    <s v="-0"/>
    <s v="-0"/>
    <s v="-0"/>
    <x v="0"/>
    <x v="1"/>
  </r>
  <r>
    <s v="5521"/>
    <s v="2021-09-02 00:00:00"/>
    <s v="2021-09-02 10:29:00"/>
    <s v="Gasto"/>
    <s v="Generado"/>
    <s v="0500"/>
    <x v="22"/>
    <x v="1"/>
    <s v="ADQUISICIÓN DE BIENES Y SERVICIOS - SERVICIO DE INFORMACIÓN CATASTRAL - ACTUALIZACIÓN  Y GESTIÓN CATASTRAL  NACIONAL"/>
    <s v="Propios"/>
    <x v="1"/>
    <s v="CSF"/>
    <n v="23031172"/>
    <n v="0"/>
    <n v="23031172"/>
    <n v="23031172"/>
    <s v="Prestación de servicios profesionales para realizar las actividades de topografía urbano y rural para la atención de trámites en el proceso de actualización catastral multipropósito en el municipio de Gachancipa - Cundinamarca"/>
    <s v="5521"/>
    <s v="-0"/>
    <s v="-0"/>
    <s v="-0"/>
    <s v="-0"/>
    <s v="-0"/>
    <x v="0"/>
    <x v="1"/>
  </r>
  <r>
    <s v="5621"/>
    <s v="2021-09-02 00:00:00"/>
    <s v="2021-09-02 10:35:00"/>
    <s v="Gasto"/>
    <s v="Generado"/>
    <s v="0500"/>
    <x v="22"/>
    <x v="1"/>
    <s v="ADQUISICIÓN DE BIENES Y SERVICIOS - SERVICIO DE INFORMACIÓN CATASTRAL - ACTUALIZACIÓN  Y GESTIÓN CATASTRAL  NACIONAL"/>
    <s v="Propios"/>
    <x v="1"/>
    <s v="CSF"/>
    <n v="28840000"/>
    <n v="0"/>
    <n v="28840000"/>
    <n v="28840000"/>
    <s v="Prestación de servicios técnicos de apoyo al seguimiento, planeación y gestión del reconocimiento predial  en el proceso de actualización catastral multipropósito  en el municipio de Gachancipa - Cundinamarca"/>
    <s v="5621"/>
    <s v="-0"/>
    <s v="-0"/>
    <s v="-0"/>
    <s v="-0"/>
    <s v="-0"/>
    <x v="0"/>
    <x v="1"/>
  </r>
  <r>
    <s v="5721"/>
    <s v="2021-09-02 00:00:00"/>
    <s v="2021-09-02 10:38:00"/>
    <s v="Gasto"/>
    <s v="Generado"/>
    <s v="0500"/>
    <x v="22"/>
    <x v="1"/>
    <s v="ADQUISICIÓN DE BIENES Y SERVICIOS - SERVICIO DE INFORMACIÓN CATASTRAL - ACTUALIZACIÓN  Y GESTIÓN CATASTRAL  NACIONAL"/>
    <s v="Propios"/>
    <x v="1"/>
    <s v="CSF"/>
    <n v="14560944"/>
    <n v="0"/>
    <n v="14560944"/>
    <n v="14560944"/>
    <s v="Prestación de servicios profesionales para realizar las socializaciones requeridas en el proceso de actualización catastral multipropósito en el municipio de Gachancipa - Cundinamarca"/>
    <s v="5721"/>
    <s v="-0"/>
    <s v="-0"/>
    <s v="-0"/>
    <s v="-0"/>
    <s v="-0"/>
    <x v="0"/>
    <x v="1"/>
  </r>
  <r>
    <s v="5821"/>
    <s v="2021-09-02 00:00:00"/>
    <s v="2021-09-02 10:45:00"/>
    <s v="Gasto"/>
    <s v="Generado"/>
    <s v="0500"/>
    <x v="22"/>
    <x v="1"/>
    <s v="ADQUISICIÓN DE BIENES Y SERVICIOS - SERVICIO DE INFORMACIÓN CATASTRAL - ACTUALIZACIÓN  Y GESTIÓN CATASTRAL  NACIONAL"/>
    <s v="Propios"/>
    <x v="1"/>
    <s v="CSF"/>
    <n v="21371864"/>
    <n v="0"/>
    <n v="21371864"/>
    <n v="21371864"/>
    <s v="Prestación de servicios personales para realizar actividades de digitalización y generación de productos resultantes del proceso de actualización catastral multipropósito en el municipio de Gachancipa – Cundinamarca"/>
    <s v="5821"/>
    <s v="-0"/>
    <s v="-0"/>
    <s v="-0"/>
    <s v="-0"/>
    <s v="-0"/>
    <x v="0"/>
    <x v="1"/>
  </r>
  <r>
    <s v="5921"/>
    <s v="2021-09-02 00:00:00"/>
    <s v="2021-09-02 10:48:00"/>
    <s v="Gasto"/>
    <s v="Generado"/>
    <s v="0500"/>
    <x v="22"/>
    <x v="1"/>
    <s v="ADQUISICIÓN DE BIENES Y SERVICIOS - SERVICIO DE INFORMACIÓN CATASTRAL - ACTUALIZACIÓN  Y GESTIÓN CATASTRAL  NACIONAL"/>
    <s v="Propios"/>
    <x v="1"/>
    <s v="CSF"/>
    <n v="19905696"/>
    <n v="0"/>
    <n v="19905696"/>
    <n v="19905696"/>
    <s v="Prestación de servicios para realizar la edición, depuración y consolidación de los productos cartográficos requeridos para el componente geográfico de los procesos de actualización catastral multipropósito en el municipio de Gachancipa - Cundinamarc"/>
    <s v="5921"/>
    <s v="-0"/>
    <s v="-0"/>
    <s v="-0"/>
    <s v="-0"/>
    <s v="-0"/>
    <x v="0"/>
    <x v="1"/>
  </r>
  <r>
    <s v="6021"/>
    <s v="2021-09-02 00:00:00"/>
    <s v="2021-09-02 10:56:00"/>
    <s v="Gasto"/>
    <s v="Generado"/>
    <s v="0500"/>
    <x v="22"/>
    <x v="1"/>
    <s v="ADQUISICIÓN DE BIENES Y SERVICIOS - SERVICIO DE INFORMACIÓN CATASTRAL - ACTUALIZACIÓN  Y GESTIÓN CATASTRAL  NACIONAL"/>
    <s v="Propios"/>
    <x v="1"/>
    <s v="CSF"/>
    <n v="23031172"/>
    <n v="0"/>
    <n v="23031172"/>
    <n v="23031172"/>
    <s v="Prestación de servicios para realizar el control calidad de los productos geográficos, alfanuméricos y documentales generados en los procesos de actualización multipropósito en el municipio de Gachancipa - Cundinamarca"/>
    <s v="6021"/>
    <s v="-0"/>
    <s v="-0"/>
    <s v="-0"/>
    <s v="-0"/>
    <s v="-0"/>
    <x v="0"/>
    <x v="1"/>
  </r>
  <r>
    <s v="6121"/>
    <s v="2021-09-02 00:00:00"/>
    <s v="2021-09-02 11:00:00"/>
    <s v="Gasto"/>
    <s v="Generado"/>
    <s v="0500"/>
    <x v="22"/>
    <x v="1"/>
    <s v="ADQUISICIÓN DE BIENES Y SERVICIOS - SERVICIO DE INFORMACIÓN CATASTRAL - ACTUALIZACIÓN  Y GESTIÓN CATASTRAL  NACIONAL"/>
    <s v="Propios"/>
    <x v="1"/>
    <s v="CSF"/>
    <n v="40000000"/>
    <n v="0"/>
    <n v="40000000"/>
    <n v="40000000"/>
    <s v="VIÁTICOS Y GASTOS"/>
    <s v="6121"/>
    <s v="-0"/>
    <s v="-0"/>
    <s v="-0"/>
    <s v="-0"/>
    <s v="-0"/>
    <x v="0"/>
    <x v="1"/>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Gestión Estratégica"/>
    <s v="Reportes de seguimiento a las metas institucionales y sectorial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Presentar los reportes de seguimiento mejorados en los Comités de Gestión y Desempeño para la generación de alertas, toma de decisiones y definición de acciones de mejora necesarias para el cumplimiento de las metas institucionales"/>
    <d v="2021-01-01T00:00:00"/>
    <d v="2021-12-31T00:00:00"/>
    <s v="Acta"/>
    <s v="Oficina Asesora de Planeación "/>
    <s v="Número"/>
    <s v="Reportes de seguimiento a metas institucionales y sectoriales elaborados"/>
    <s v="Eficacia"/>
    <n v="12"/>
    <n v="3"/>
    <n v="3"/>
    <n v="3"/>
    <n v="3"/>
    <n v="3"/>
    <s v="Se realizó comité de gestión y desempeño donde se generaron alertas de  seguimiento a las metas institucionales y sectoriales"/>
    <n v="3"/>
    <s v="Se realizó Comité Institucional de Gestión y Desempeño donde se generaron alertas de seguimiento a las metas institucionales y sectoriales"/>
    <n v="3"/>
    <s v="Se realizó Comité Institucional de Gestión y Desempeño donde se generaron alertas de seguimiento a las metas institucionales y sectoriales"/>
    <m/>
    <m/>
    <d v="2021-04-09T00:00:00"/>
    <d v="2021-07-02T00:00:00"/>
    <d v="2021-10-08T00:00:00"/>
    <m/>
    <n v="0.75"/>
    <n v="1"/>
    <n v="1"/>
    <n v="1"/>
    <s v=" "/>
    <s v="Concepto Favorable"/>
    <s v="Concepto Favorable"/>
    <s v="Concepto Favorable"/>
    <m/>
    <s v="Se observa que se presentaron reportes de seguimiento mejorados en los Comités de Gestión y Desempeño"/>
    <s v="Se observa que el proceso genero alertas de seguimiento a las metas institucionales y sectoriales durante el segundo trimestre."/>
    <s v="De acuerdo con las evidencias, se observa que durante el tercer trimestre se generaron 3 Comité Institucional de Gestión y Desempeño donde se generaron alertas de seguimiento a las metas institucionales y sectoriales"/>
    <m/>
    <x v="0"/>
    <x v="0"/>
    <x v="0"/>
    <x v="0"/>
    <s v="Se evidencia la presentación de los  reportes de seguimiento mejorados en los Comités de Gestión y Desempeño Actas del 28 y 29 de enero y 19 de marzo; así como correos con información para comités y reporte de ejecución. "/>
    <s v="Mediante Actas 4, 5 y 7, se evidencia la realización de Comité de Gestión y Desempeño, con la generación de alertas de seguimiento a las metas institucionales y sectoriales durante el periodo."/>
    <s v="De acuerdo a los soportes entregados, ACTAS Comité Institucional de Gestión y Desempeño, se evidencia el avance reportado."/>
    <m/>
  </r>
  <r>
    <n v="2"/>
    <x v="0"/>
    <s v="Gestión Estratégica"/>
    <s v="Reportes de seguimiento a las metas institucionales y sectorial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presentar y publicar los reportes de seguimiento de las metas institucionales en  las herramientas definidas y a las entidades que lo requieren con el fin de contribuir a la rendición permanente de cuentas de la gestión desarrollada por el IGAC"/>
    <d v="2021-01-01T00:00:00"/>
    <d v="2021-12-31T00:00:00"/>
    <s v="Publicación en la página web (link)"/>
    <s v="Oficina Asesora de Planeación "/>
    <s v="Número"/>
    <s v="Reportes de seguimiento a metas institucionales y sectoriales elaborados"/>
    <s v="Eficacia"/>
    <n v="8"/>
    <n v="2"/>
    <n v="2"/>
    <n v="2"/>
    <n v="2"/>
    <n v="2"/>
    <s v="Se realizó publicación en el link: https://www.igac.gov.co/es/contenido/metas-objetivos-e-indicadores-de-gestion-yo-desempeno el seguimiento a las metas Plan Nacional de Desarrollo y de SPI con el el cierre de la vigencia 2020 "/>
    <n v="2"/>
    <s v="Se realizó publicación en el link: https://www.igac.gov.co/es/contenido/metas-objetivos-e-indicadores-de-gestion-yo-desempeno el seguimiento a las metas Plan Nacional de Desarrollo y de SPI con el el cierre del primer trimestre del 2021"/>
    <n v="2"/>
    <s v="Se realizó publicación en el link: https://www.igac.gov.co/es/contenido/metas-objetivos-e-indicadores-de-gestion-yo-desempeno el seguimiento a las metas Plan Nacional de Desarrollo y de SPI con el el cierre del segundo trimestre del 2021"/>
    <m/>
    <m/>
    <d v="2021-04-09T00:00:00"/>
    <d v="2021-07-02T00:00:00"/>
    <d v="2021-10-08T00:00:00"/>
    <m/>
    <n v="0.75"/>
    <n v="1"/>
    <n v="1"/>
    <n v="1"/>
    <s v=" "/>
    <s v="Concepto Favorable"/>
    <s v="Concepto Favorable"/>
    <s v="Concepto Favorable"/>
    <m/>
    <s v="Se observa que se elaboraron, presentaron y publicaron los reportes de seguimiento de las metas institucionales en  las herramientas definidas por el cierre del 2020"/>
    <s v="Se observa que el proceso público en el link: https://www.igac.gov.co/es/transparencia-y-acceso-a-la-informacion-publica/metas-objetivos-e-indicadores-de-gestion-yo-desempeno_x000d__x000a_el seguimiento a las metas Plan Nacional de Desarrollo y de SPI con el cierre del primer trimestre del 2021_x000d__x000a_"/>
    <s v="Revisado el enlace https://www.igac.gov.co/es/transparencia-y-acceso-a-la-informacion-publica/metas-objetivos-e-indicadores-de-gestion-yo-desempeno, se observa que aparecen publicados los seguimientos del tercer trimestre a las metas Plan Nacional de Desarrollo y de SPI."/>
    <m/>
    <x v="0"/>
    <x v="0"/>
    <x v="0"/>
    <x v="0"/>
    <s v="Se verifica la elaboración, presentación y publicación de los reportes de seguimiento de las metas institucionales en las herramientas definidas cierre 2020."/>
    <s v="Se evidencia activiad con el proceso el proceso público en el link: https://www.igac.gov.co/es/transparencia-y-acceso-a-la-informacion-publica/metas-objetivos-e-indicadores-de-gestion-yo-desempeno"/>
    <s v="Conforme a la revisión del link referido https://www.igac.gov.co/es/transparencia-y-acceso-a-la-informacion-publica/metas-objetivos-e-indicadores-de-gestion-yo-desempeno, se evidencia el avance reportado."/>
    <m/>
  </r>
  <r>
    <n v="3"/>
    <x v="0"/>
    <s v="Gestión Estratégica"/>
    <s v="Anteproyecto de presupuesto - MGMP"/>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structurar el anteproyecto de presupuesto del IGAC con las dependencias de la entidad"/>
    <d v="2021-02-01T00:00:00"/>
    <d v="2021-03-31T00:00:00"/>
    <s v="Anteproyecto de presupuesto"/>
    <s v="Oficina Asesora de Planeación "/>
    <s v="Número"/>
    <s v="Anteproyecto de presupuesto presentado"/>
    <s v="Eficacia"/>
    <n v="1"/>
    <n v="1"/>
    <n v="0"/>
    <n v="0"/>
    <n v="0"/>
    <n v="1"/>
    <s v="Se estructuro el anteproyecto de presupuesto y se cargo en la página de SIIF Nación el 29 de marzo "/>
    <n v="0"/>
    <s v="Actividad completada en el primer trimestre del 2021. Sin meta para este periodo."/>
    <n v="0"/>
    <s v="Actividad completada en el primer trimestre del 2021. Sin meta para este periodo."/>
    <m/>
    <m/>
    <d v="2021-04-09T00:00:00"/>
    <d v="2021-07-02T00:00:00"/>
    <d v="2021-10-08T00:00:00"/>
    <m/>
    <n v="1"/>
    <n v="1"/>
    <s v=""/>
    <s v=""/>
    <s v=" "/>
    <s v="Concepto Favorable"/>
    <s v="Sin meta asignada en el periodo"/>
    <s v="Sin meta asignada en el periodo"/>
    <m/>
    <s v="Se observa que se estructuró el anteproyecto de presupuesto "/>
    <s v="Sin meta asignada en el periodo"/>
    <s v="Sin meta para este periodo."/>
    <m/>
    <x v="0"/>
    <x v="1"/>
    <x v="1"/>
    <x v="0"/>
    <s v="Se verifica la actividad con las evidencias aportadas por el proceso como los formularios, la justificación y programa de gastos e ingresos."/>
    <s v="Sin meta para el periodo"/>
    <s v="No se tiene programada meta."/>
    <m/>
  </r>
  <r>
    <n v="4"/>
    <x v="0"/>
    <s v="Gestión Estratégica"/>
    <s v="Anteproyecto de presupuesto - MGMP"/>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Socializar el anteproyecto de presupuesto con los procesos de la Entidad"/>
    <d v="2021-03-01T00:00:00"/>
    <d v="2021-03-31T00:00:00"/>
    <s v="Socialización anteproyecto de presupuesto"/>
    <s v="Oficina Asesora de Planeación "/>
    <s v="Número"/>
    <s v="Anteproyecto de presupuesto presentado"/>
    <s v="Eficacia"/>
    <n v="1"/>
    <n v="1"/>
    <n v="0"/>
    <n v="0"/>
    <n v="0"/>
    <n v="1"/>
    <s v="Se realizó socialización vía correo electrónico el 24 de marzo del anteproyecto de presupuesto "/>
    <n v="0"/>
    <s v="Actividad completada en el primer trimestre del 2021. Sin meta para este periodo."/>
    <n v="0"/>
    <s v="Actividad completada en el primer trimestre del 2021. Sin meta para este periodo."/>
    <m/>
    <m/>
    <d v="2021-04-09T00:00:00"/>
    <d v="2021-07-02T00:00:00"/>
    <d v="2021-10-08T00:00:00"/>
    <m/>
    <n v="1"/>
    <n v="1"/>
    <s v=""/>
    <s v=""/>
    <s v=" "/>
    <s v="Concepto Favorable"/>
    <s v="Sin meta asignada en el periodo"/>
    <s v="Sin meta asignada en el periodo"/>
    <m/>
    <s v="Se observa que se realizó socialización del Anteproyecto de presupuesto "/>
    <s v="Sin meta asignada en el periodo"/>
    <s v="Sin meta para este periodo."/>
    <m/>
    <x v="0"/>
    <x v="1"/>
    <x v="1"/>
    <x v="0"/>
    <s v="Se constata la socialización del anteproyecto de presupuesto, a través de correo electrónico de fecha 24 de marzo de 2021."/>
    <s v="Sin meta para el periodo"/>
    <s v="No hay meta para este trimestre"/>
    <m/>
  </r>
  <r>
    <n v="5"/>
    <x v="0"/>
    <s v="Gestión Estratégica"/>
    <s v="Anteproyecto de presupuesto - MGMP"/>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ante las instancias definidas el anteproyecto de presupuesto del IGAC."/>
    <d v="2021-03-01T00:00:00"/>
    <d v="2021-05-30T00:00:00"/>
    <s v="Presentación anteproyecto de presupuesto"/>
    <s v="Oficina Asesora de Planeación "/>
    <s v="Número"/>
    <s v="Anteproyecto de presupuesto presentado"/>
    <s v="Eficacia"/>
    <n v="2"/>
    <n v="1"/>
    <n v="1"/>
    <n v="0"/>
    <n v="0"/>
    <n v="1"/>
    <s v="Se presentó el 29 de marzo ante el Ministerio de Hacienda y Crédito Público el anteproyecto de presupuesto del IGAC."/>
    <n v="1"/>
    <s v="Se enviaron a través del SUIFP los nueve (9) proyectos de inversión para ser validados por el DANE y posteriormente ser enviados al DNP para consolidar los proyectos candidatos a POAI 2022. Igualmente, se elaboró y socializó el Marco de Gasto de Mediano Plazo con los recursos solicitados para las vigencias 2022-2025"/>
    <n v="0"/>
    <s v="Actividad completada en el segundo trimestre del 2021. Sin meta para este periodo."/>
    <m/>
    <m/>
    <d v="2021-04-09T00:00:00"/>
    <d v="2021-07-02T00:00:00"/>
    <d v="2021-10-08T00:00:00"/>
    <m/>
    <n v="1"/>
    <n v="1"/>
    <n v="1"/>
    <s v=""/>
    <s v=" "/>
    <s v="Concepto Favorable"/>
    <s v="Concepto Favorable"/>
    <s v="Sin meta asignada en el periodo"/>
    <m/>
    <s v="Se observa que el Anteproyecto de presupuesto se presentó ante el Ministerio de Hacienda y Crédito Público el 29 de marzo "/>
    <s v="Se observa que el proceso envió la presentación del anteproyecto de presupuesto"/>
    <s v="Sin meta para este periodo."/>
    <m/>
    <x v="0"/>
    <x v="0"/>
    <x v="1"/>
    <x v="0"/>
    <s v="Se evidencia el envío mediante correo electrónico del Anteproyecto de presupuesto, al Ministerio de Hacienda y Crédito Público. "/>
    <s v="De acuerdo con lo evidenciado, el proceso presentó ante las instancias definidas el anteproyecto de presupuesto del IGAC."/>
    <s v="No hay meta para este trimestre"/>
    <m/>
  </r>
  <r>
    <n v="6"/>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informes de gestión de la entidad (vigencia y congreso)"/>
    <d v="2021-01-01T00:00:00"/>
    <d v="2021-07-31T00:00:00"/>
    <s v="Informe de gestión vigencia y congreso"/>
    <s v="Oficina Asesora de Planeación "/>
    <s v="Número"/>
    <s v="Informes de gestión elaborados"/>
    <s v="Eficacia"/>
    <n v="2"/>
    <n v="1"/>
    <n v="0"/>
    <n v="1"/>
    <n v="0"/>
    <n v="1"/>
    <s v="Se realizó el informe de gestión cierre vigencia 2020"/>
    <n v="0"/>
    <s v="Actividad programada para los próximos periodos. "/>
    <n v="1"/>
    <s v="Se elaboró el informe sectorial al Congreso correspondiente al periodo 2020-2021. El documento se encuentra publicado en la página web de la entidad en la sección de Transparencia: https://igac.gov.co/es/transparencia-y-acceso-a-la-informacion-publica/informe_al_congreso"/>
    <m/>
    <m/>
    <d v="2021-04-09T00:00:00"/>
    <d v="2021-07-02T00:00:00"/>
    <d v="2021-10-17T00:00:00"/>
    <m/>
    <n v="1"/>
    <n v="1"/>
    <s v=""/>
    <n v="1"/>
    <s v=" "/>
    <s v="Concepto Favorable"/>
    <s v="Sin meta asignada en el periodo"/>
    <s v="Concepto Favorable"/>
    <m/>
    <s v="Se observa que se realizó el informe de gestión cierre vigencia 2020"/>
    <s v="Sin meta asignada en el periodo"/>
    <s v="Revisado el enlace citado, se observa que aparece publicado el informe sectorial al Congreso correspondiente al periodo 2020-2021."/>
    <m/>
    <x v="0"/>
    <x v="1"/>
    <x v="0"/>
    <x v="0"/>
    <s v="Se verifica el informe de gestión del cierre vigencia 2020."/>
    <s v="Sin meta asignada en el periodo"/>
    <s v="Conforme a la revisión del link referido https://igac.gov.co/es/transparencia-y-acceso-a-la-informacion-publica/informe_al_congreso, se evidencia la publicación del informe  al congreso."/>
    <m/>
  </r>
  <r>
    <n v="7"/>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informes mensuales de ejecución presupuestal"/>
    <d v="2021-01-01T00:00:00"/>
    <d v="2021-12-31T00:00:00"/>
    <s v="Informe ejecución presupuestal"/>
    <s v="Oficina Asesora de Planeación "/>
    <s v="Número"/>
    <s v="Informes de gestión elaborados"/>
    <s v="Eficacia"/>
    <n v="12"/>
    <n v="3"/>
    <n v="3"/>
    <n v="3"/>
    <n v="3"/>
    <n v="3"/>
    <s v="Se realizó informe de ejecución presupuestal de los meses de enero, febrero y marzo, a su vez la respectiva publicación en el link: https://www.igac.gov.co/es/transparencia-y-acceso-a-la-informacion-publica/presupuesto-y-ejecucion-general-de-ingresos-gastos-e-inversion"/>
    <n v="3"/>
    <s v="Se realizó informe de ejecución presupuestal de los meses de abril, mayo y junio, a su vez la respectiva publicación en el link: https://www.igac.gov.co/es/transparencia-y-acceso-a-la-informacion-publica/presupuesto-y-ejecucion-general-de-ingresos-gastos-e-inversion"/>
    <n v="3"/>
    <s v="Se realizó informe de ejecución presupuestal de los meses de julio, agosto y septiembre, a su vez la respectiva publicación en el link: https://www.igac.gov.co/es/transparencia-y-acceso-a-la-informacion-publica/presupuesto-y-ejecucion-general-de-ingresos-gastos-e-inversion"/>
    <m/>
    <m/>
    <d v="2021-04-09T00:00:00"/>
    <d v="2021-07-02T00:00:00"/>
    <d v="2021-10-08T00:00:00"/>
    <m/>
    <n v="0.75"/>
    <n v="1"/>
    <n v="1"/>
    <n v="1"/>
    <s v=" "/>
    <s v="Concepto Favorable"/>
    <s v="Concepto Favorable"/>
    <s v="Concepto Favorable"/>
    <m/>
    <s v="Se observa que se elaboraron mensualmente  los informes mensuales de ejecución presupuestal"/>
    <s v="Se observa los informe de ejecución presupuestal correspondientes al segundo trimestre elaborados y publicados por el proceso"/>
    <s v="Revisado el enlace citado, se observa que aparece publicado el informe de ejecución presupuestal de los meses de julio, agosto y septiembre"/>
    <m/>
    <x v="0"/>
    <x v="0"/>
    <x v="0"/>
    <x v="0"/>
    <s v="La actividad de &quot;Elaborar los informes mensuales de ejecución presupuestal&quot;, para el trimestre, se verifica con la publicación en la página institucional."/>
    <s v="Se constata la realización  de informe de ejecución presupuestal en el periodo, y publicación en el link: https://www.igac.gov.co/es/transparencia-y-acceso-a-la-informacion-publica/presupuesto-y-ejecucion-general-de-ingresos-gastos-e-inversion."/>
    <s v="Conforme a la revisión del link referido: https://www.igac.gov.co/es/transparencia-y-acceso-a-la-informacion-publica/presupuesto-y-ejecucion-general-de-ingresos-gastos-e-inversion, se evidencia la publicación del informe de ejecución presupuestal para los meses julio, agosto y septiembre de 2021."/>
    <m/>
  </r>
  <r>
    <n v="8"/>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Publicar los informes de gestión de la entidad en las herramientas definidas"/>
    <d v="2021-01-01T00:00:00"/>
    <d v="2021-08-31T00:00:00"/>
    <s v="Publicación informes de gestión"/>
    <s v="Oficina Asesora de Planeación "/>
    <s v="Número"/>
    <s v="Informes de gestión elaborados"/>
    <s v="Eficacia"/>
    <n v="2"/>
    <n v="1"/>
    <n v="0"/>
    <n v="1"/>
    <n v="0"/>
    <n v="1"/>
    <s v="Se publicó el informe de gestión con el cierre de la vigencia 2020 en el link: https://www.igac.gov.co/es/contenido/informes-de-gestion-y-empalme"/>
    <n v="0"/>
    <s v="Actividad programada para los próximos periodos. "/>
    <n v="1"/>
    <s v="Se publicó el informe al Congreso 2020-2021 en el link: https://igac.gov.co/es/transparencia-y-acceso-a-la-informacion-publica/informe_al_congreso"/>
    <m/>
    <m/>
    <d v="2021-04-09T00:00:00"/>
    <d v="2021-07-02T00:00:00"/>
    <d v="2021-10-17T00:00:00"/>
    <m/>
    <n v="1"/>
    <n v="1"/>
    <s v=""/>
    <n v="1"/>
    <s v=" "/>
    <s v="Concepto Favorable"/>
    <s v="Sin meta asignada en el periodo"/>
    <s v="Concepto Favorable"/>
    <m/>
    <s v="Se observa que se publicó el informe de gestión2020  de la entidad "/>
    <s v="Sin meta asignada en el periodo"/>
    <s v="Revisado el enlace citado, se observa que aparece publicado el informe al Congreso 2020-2021 "/>
    <m/>
    <x v="0"/>
    <x v="1"/>
    <x v="0"/>
    <x v="0"/>
    <s v="Se verifica la publicación del informe de gestión de cierre de la vigencia 2020 del IGAC."/>
    <s v="Sin meta asignada en el periodo"/>
    <s v="Conforme a la revisión del link referido: https://igac.gov.co/es/transparencia-y-acceso-a-la-informacion-publica/informe_al_congreso, se evidencia la publicación del informe el informe al Congreso 2020-2021."/>
    <m/>
  </r>
  <r>
    <n v="9"/>
    <x v="0"/>
    <s v="Gestión Estratégica"/>
    <s v="Informes de gest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alizar el seguimiento a los temas de Cooperación Internacional de la entidad"/>
    <d v="2021-01-01T00:00:00"/>
    <d v="2021-12-31T00:00:00"/>
    <s v="Matriz de Cooperación Internacional"/>
    <s v="Oficina Asesora de Planeación "/>
    <s v="Número"/>
    <s v="Informes de gestión elaborados"/>
    <s v="Eficacia"/>
    <n v="4"/>
    <n v="1"/>
    <n v="1"/>
    <n v="1"/>
    <n v="1"/>
    <n v="1"/>
    <s v="Se llevo a cabo el seguimiento al avance en los diferentes temas de cooperación internacional adelantados desde cada una de las áreas misionales durante el último trimestre del año 2020, se verificó el diligenciamiento de actividades y evidencias aportadas."/>
    <n v="1"/>
    <s v="Se llevó a cabo el seguimiento al avance en los diferentes temas de cooperación internacional adelantados desde cada una de las áreas misionales durante el primer trimestre del año 2021, se_x000d__x000a_verificó el diligenciamiento de actividades y evidencias aportadas"/>
    <n v="1"/>
    <s v="Se llevó a cabo el seguimiento al avance en los diferentes temas de Cooperación Internacional adelantados desde cada una de las áreas misionales durante el segundo trimestre del año 2021, se verificó el diligenciamiento de actividades y evidencias aportadas"/>
    <m/>
    <m/>
    <d v="2021-04-09T00:00:00"/>
    <d v="2021-07-02T00:00:00"/>
    <d v="2021-10-08T00:00:00"/>
    <m/>
    <n v="0.75"/>
    <n v="1"/>
    <n v="1"/>
    <n v="1"/>
    <s v=" "/>
    <s v="Concepto Favorable"/>
    <s v="Concepto Favorable"/>
    <s v="Concepto Favorable"/>
    <m/>
    <s v="Se observa que se realizó seguimiento a los temas de Cooperación Internacional de la entidad"/>
    <s v="Se observa el seguimiento realizado por el proceso en la Matriz de Cooperación Internacional"/>
    <s v="De acuerdo con las evidencias, se observa que durante el tercer trimestre se llevó a cabo el seguimiento al avance en los diferentes temas de Cooperación Internacional adelantados desde cada una de las áreas misionales durante el segundo trimestre del año 2021"/>
    <m/>
    <x v="0"/>
    <x v="0"/>
    <x v="0"/>
    <x v="0"/>
    <s v="La actividad de seguimiento a los temas de Cooperación Inrternacional del IGAC, son evidenciados con las matrices de seguimiento de los procesos a cargo, así como los correos de envío."/>
    <s v="Con las evidencias aportadas por el proceso se evidencia la realización de seguimiento a los temas de Cooperación Internacional de la entidad."/>
    <s v="De acuerdo a los soportes entregados, seguimiento a las diferentes dependencias que cuentan con temas de cooperaciòn, se evidencia el avance reportado."/>
    <m/>
  </r>
  <r>
    <n v="10"/>
    <x v="0"/>
    <s v="Gestión del SGI"/>
    <s v="Modelo de operación optimizado"/>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Analizar comportamientos y variables asociadas a los procesos, sub procesos y procedimientos del IGAC"/>
    <d v="2021-01-01T00:00:00"/>
    <d v="2021-12-31T00:00:00"/>
    <s v="Documento de casos de uso"/>
    <s v="Oficina Asesora de Planeación "/>
    <s v="Número"/>
    <s v="Número de procesos optimizados"/>
    <s v="Producto"/>
    <n v="20"/>
    <n v="0"/>
    <n v="7"/>
    <n v="0"/>
    <n v="13"/>
    <n v="1"/>
    <s v="Se realizó el levantamiento de información y modelamiento del proceso de gestión contractual"/>
    <n v="6"/>
    <s v="Se realizó la identificación de variables de los procesos: Control disciplinario, gestión del talento humano, gestión geodésica, regulación, seguimiento y evaluación y servicio al ciudadano y participación. Tener en cuenta que para el primer trimestre se identicaron las variables de 1 de los 7 procesos programados para el segundo trimestre. "/>
    <n v="0"/>
    <s v="Actividad programada para el último trimestre del 2021."/>
    <m/>
    <m/>
    <d v="2021-04-09T00:00:00"/>
    <d v="2021-07-02T00:00:00"/>
    <d v="2021-10-08T00:00:00"/>
    <m/>
    <n v="0.35"/>
    <s v=""/>
    <n v="1"/>
    <s v=""/>
    <s v=" "/>
    <s v="Concepto Favorable"/>
    <s v="Concepto Favorable"/>
    <s v="Sin meta asignada en el periodo"/>
    <m/>
    <s v="Se observa que se realizó el levantamiento de información y modelamiento documental del proceso de gestión contractual"/>
    <s v="Se observa que el proceso realizó la identificación de variables de los procesos en los documentos de casos de uso"/>
    <s v="Sin meta para este periodo."/>
    <m/>
    <x v="0"/>
    <x v="0"/>
    <x v="1"/>
    <x v="0"/>
    <s v="Se evidenció la realización  del levantamiento de información y modelamiento del proceso de gestión contractual."/>
    <s v="Se verifica en las matrices aportadas por el proceso la realización de  la identificación de variables de los procesos en los documentos de casos de uso"/>
    <s v="No hay meta para este trimestre"/>
    <m/>
  </r>
  <r>
    <n v="11"/>
    <x v="0"/>
    <s v="Gestión del SGI"/>
    <s v="Modelo de operación optimizado"/>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Modelar los procesos, sub procesos y procedimientos del IGAC"/>
    <d v="2021-01-01T00:00:00"/>
    <d v="2021-12-31T00:00:00"/>
    <s v="Modelo de Procesos"/>
    <s v="Oficina Asesora de Planeación "/>
    <s v="Número"/>
    <s v="Número de procesos optimizados"/>
    <s v="Producto"/>
    <n v="20"/>
    <n v="0"/>
    <n v="7"/>
    <n v="0"/>
    <n v="13"/>
    <n v="1"/>
    <s v="Se realizó el levantamiento de información y modelamiento del proceso de gestión contractual"/>
    <n v="6"/>
    <s v="Se realizó el modelamiento de los procesos: Control disciplinario, gestión del talento humano, gestión geodésica, regulación, seguimiento y evaluación y servicio al ciudadano y participación. Tener en cuenta que para el primer trimestre se realizó el modelamiento de 1 de los 7 procesos programados para el segundo trimestre. "/>
    <n v="17"/>
    <s v="Aunque la actividad está programada para el último trimestre del 2021 se modelaron los 17 procesos de la Entidad de acuerdo con la nueva cadena de valor. Igualmente, se realizaron mesas de trabajo con los procesos: gestión jurídica, gestión de servicio al ciudadano, gestión contractual, gestión documental, seguimiento y evaluación, control disciplinario, gestión de talento humano y direccionamiento estratégico y planeación, para socializar las propuestas de caracterización presentadas."/>
    <m/>
    <m/>
    <d v="2021-04-09T00:00:00"/>
    <d v="2021-07-02T00:00:00"/>
    <d v="2021-10-08T00:00:00"/>
    <m/>
    <n v="1"/>
    <s v=""/>
    <n v="1"/>
    <s v=""/>
    <s v=" "/>
    <s v="Concepto Favorable"/>
    <s v="Concepto Favorable"/>
    <s v="Concepto Favorable"/>
    <m/>
    <s v="Se observa que se realizó modelamiento documental del proceso de gestión contractual"/>
    <s v="Se observa el modelamiento de los procesos realizado durante el segundo trimestre."/>
    <s v="De acuerdo con las evidencias, se observa que durante el tercer trimestre 2021 se modelaron los 17 procesos de la Entidad de acuerdo con la nueva cadena de valor y se socializaron las propuestas de caracterización presentadas"/>
    <m/>
    <x v="0"/>
    <x v="0"/>
    <x v="0"/>
    <x v="0"/>
    <s v="De acuerdo a la información revisada, se evidencia la realización de la actividad."/>
    <s v="Se verifica el modelamiento de los procesos  de Control disciplinario, Gestión del Talento Humano, Gestión Geodésica, Regulación, Seguimiento y Evaluación y Servicio al Ciudadano y participación"/>
    <s v="De acuerdo a los soportes entregados, caracterización de procesos y subprocesos y correos de aprobación, se evidencia el avance reportado."/>
    <m/>
  </r>
  <r>
    <n v="12"/>
    <x v="0"/>
    <s v="Gestión del SGI"/>
    <s v="Modelo de operación optimizado"/>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Presentar propuesta de mejora de los procesos, sub procesos y procedimientos del IGAC"/>
    <d v="2021-01-01T00:00:00"/>
    <d v="2021-12-31T00:00:00"/>
    <s v="Documento de propuesta de mejora"/>
    <s v="Oficina Asesora de Planeación "/>
    <s v="Número"/>
    <s v="Número de procesos optimizados"/>
    <s v="Producto"/>
    <n v="20"/>
    <n v="0"/>
    <n v="7"/>
    <n v="0"/>
    <n v="13"/>
    <n v="0"/>
    <s v="Actividad programada para próximos trimestres "/>
    <n v="7"/>
    <s v="Se modelaron los diagramas 'To Be' de los procesos: Control disciplinario, gestión del talento humano, gestión geodésica, regulación, seguimiento y evaluación, servicio al ciudadano y participación, y gestión contractual."/>
    <n v="0"/>
    <s v="Actividad programada para el último trimestre del 2021."/>
    <m/>
    <m/>
    <d v="2021-04-09T00:00:00"/>
    <d v="2021-07-02T00:00:00"/>
    <d v="2021-10-08T00:00:00"/>
    <m/>
    <n v="0.35"/>
    <s v=""/>
    <n v="1"/>
    <s v=""/>
    <s v=" "/>
    <s v="Sin meta asignada en el periodo"/>
    <s v="Concepto Favorable"/>
    <s v="Sin meta asignada en el periodo"/>
    <m/>
    <s v="Sin meta asignada en el periodo"/>
    <s v="Se observan los documentos de propuesta de mejora presentados a los procesos durante el segundo trimestre."/>
    <s v="Sin meta para este periodo."/>
    <m/>
    <x v="1"/>
    <x v="0"/>
    <x v="1"/>
    <x v="0"/>
    <s v="Sin meta programada para el trimestre."/>
    <s v="Se verifican las propuestas de mejora presentadas a los procesos durante el periodo."/>
    <s v="Sin meta para este trimestre"/>
    <m/>
  </r>
  <r>
    <n v="13"/>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Elaborar informe respecto del análisis de las acciones de mejoramiento"/>
    <d v="2021-01-01T00:00:00"/>
    <d v="2021-08-31T00:00:00"/>
    <s v="Informe"/>
    <s v="Oficina Asesora de Planeación "/>
    <s v="Número"/>
    <s v="Índice de desempeño institucional"/>
    <s v="Producto"/>
    <n v="2"/>
    <n v="1"/>
    <n v="0"/>
    <n v="1"/>
    <n v="0"/>
    <n v="1"/>
    <s v="Se realizó reporte de acciones con corte al 31 de marzo de2021"/>
    <n v="0"/>
    <s v="Actividad programada para el próximo trimestre. Sin meta asignada. "/>
    <n v="1"/>
    <s v="Se realizó reporte de acciones con corte al 30 de septiembre. "/>
    <m/>
    <m/>
    <d v="2021-04-09T00:00:00"/>
    <d v="2021-07-02T00:00:00"/>
    <d v="2021-10-08T00:00:00"/>
    <m/>
    <n v="1"/>
    <n v="1"/>
    <s v=""/>
    <n v="1"/>
    <s v=" "/>
    <s v="Concepto Favorable"/>
    <s v="Sin meta asignada en el periodo"/>
    <s v="Concepto Favorable"/>
    <m/>
    <s v="Se observa que se realizó reporte de acciones con corte al 31 de marzo de2021"/>
    <s v="Sin meta asignada en el periodo"/>
    <s v="De acuerdo con las evidencias, se observa que durante el tercer trimestre se realizó reporte de acciones con corte al 30 de septiembre"/>
    <m/>
    <x v="0"/>
    <x v="1"/>
    <x v="0"/>
    <x v="0"/>
    <s v="Se constata la realización del reporte de acciones con corte al 31 de marzo de2021."/>
    <s v="Sin meta asignada en el periodo"/>
    <s v="De acuerdo a los soportes entregados, Informe Acciones de Mejoramiento, se evidencia el avance reportado."/>
    <m/>
  </r>
  <r>
    <n v="14"/>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Oficina Asesora de Planeación "/>
    <s v="Porcentaje"/>
    <s v="Índice de desempeño institucional"/>
    <s v="Producto"/>
    <n v="1"/>
    <n v="0"/>
    <n v="0"/>
    <n v="0.5"/>
    <n v="0.5"/>
    <n v="0"/>
    <s v="Aunque la actividad esta programada para el tercer trimestre, se adelanto parte de la actualización documenta, se carga en las evidencias el cronograma de trabajo."/>
    <n v="0"/>
    <s v="Actividad programada para el próximo trimestre. Sin meta asignada. "/>
    <n v="0.6986"/>
    <s v="Se anexa cronograma y seguimiento de actualización documental del proceso de Direccionamiento Estratégico y Planeación, al 30 de septiembre del 2021 el proceso tiene 51 documentos actualizados para un total del 69,86% el día 16 de septiembre se ajusta el plan de trabajo de actualización documental. Se anexa cronograma con seguimiento."/>
    <m/>
    <m/>
    <d v="2021-04-09T00:00:00"/>
    <d v="2021-07-02T00:00:00"/>
    <d v="2021-10-08T00:00:00"/>
    <m/>
    <n v="0.6986"/>
    <s v=""/>
    <s v=""/>
    <n v="1"/>
    <s v=" "/>
    <s v="Sin meta asignada en el periodo"/>
    <s v="Sin meta asignada en el periodo"/>
    <s v="Concepto Favorable"/>
    <m/>
    <s v="Sin meta asignada en el periodo"/>
    <s v="Sin meta asignada en el periodo"/>
    <s v="De acuerdo con las evidencias, se observa que durante el tercer trimestre se realizó seguimiento a la actualización documental del proceso de Direccionamiento Estratégico y Planeación."/>
    <m/>
    <x v="1"/>
    <x v="1"/>
    <x v="0"/>
    <x v="0"/>
    <s v="Sin meta asignada en el periodo"/>
    <s v="Sin meta asignada en el periodo"/>
    <s v="De acuerdo a los soportes entregados, Cronograma, se evidencia el avance reportado."/>
    <m/>
  </r>
  <r>
    <n v="15"/>
    <x v="0"/>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de Planeación "/>
    <s v="Número"/>
    <s v="Índice de desempeño institucional"/>
    <s v="Producto"/>
    <n v="4"/>
    <n v="1"/>
    <n v="1"/>
    <n v="1"/>
    <n v="1"/>
    <n v="1"/>
    <s v="Se realizó seguimiento de acuerdo con la programación con corte al último trimestre de 2020"/>
    <n v="1"/>
    <s v="Se realizó seguimiento de acuerdo con la programación con corte al primer trimestre del 2021 a través de cada asesor responsable desde la OAP."/>
    <n v="1"/>
    <s v="Se realizó seguimiento de acuerdo con la programación con corte al segundo trimestre del 2021 a través de cada asesor responsable desde la OAP."/>
    <m/>
    <m/>
    <d v="2021-04-09T00:00:00"/>
    <d v="2021-07-02T00:00:00"/>
    <d v="2021-10-08T00:00:00"/>
    <m/>
    <n v="0.75"/>
    <n v="1"/>
    <n v="1"/>
    <n v="1"/>
    <s v=" "/>
    <s v="Concepto Favorable"/>
    <s v="Concepto Favorable"/>
    <s v="Concepto Favorable"/>
    <m/>
    <s v="Se observa que se realizó seguimiento seguimiento a los controles de los riesgos institucionales con corte al último trimestre de 2020"/>
    <s v="Se observan que el proceso realiza seguimiento del segundo trimestre en la Herramienta Planigac"/>
    <s v="De acuerdo con las evidencias, se observa que durante el tercer trimestre se realizó seguimiento de acuerdo con la programación con corte al segundo trimestre del 2021 "/>
    <m/>
    <x v="0"/>
    <x v="0"/>
    <x v="0"/>
    <x v="0"/>
    <s v="Se verifica el seguimiento a los controles de los riesgos institucionales con corte al último trimestre de 2020."/>
    <s v="Se evidencia la realización del seguimiento en el periodo a Sede Central y Direcciones Territoriales en la herramienta Planigac."/>
    <s v="De acuerdo a los soportes entregados, reporte definitivo y relación de PLANIGAC para sede central y territoriales, se evidencia el avance reportado."/>
    <m/>
  </r>
  <r>
    <n v="16"/>
    <x v="0"/>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Elaborar mapa de riesgos institucional 2022"/>
    <d v="2021-10-01T00:00:00"/>
    <d v="2021-12-31T00:00:00"/>
    <s v="Herramienta Planigac"/>
    <s v="Oficina Asesora de Planeación "/>
    <s v="Número"/>
    <s v="Índice de desempeño institucional"/>
    <s v="Producto"/>
    <n v="1"/>
    <n v="0"/>
    <n v="0"/>
    <n v="0"/>
    <n v="1"/>
    <n v="0"/>
    <s v="Actividad programada para el cuarto trimestre."/>
    <n v="0"/>
    <s v="Actividad programada para el cuarto trimestre."/>
    <n v="0"/>
    <s v="Actividad programada para el cuarto trimestre."/>
    <m/>
    <m/>
    <d v="2021-04-09T00:00:00"/>
    <d v="2021-07-02T00:00:00"/>
    <d v="2021-10-08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ara este trimestre"/>
    <m/>
  </r>
  <r>
    <n v="17"/>
    <x v="0"/>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acompañamiento a los procesos en el seguimiento al PAA y PAAC"/>
    <d v="2021-01-01T00:00:00"/>
    <d v="2021-12-31T00:00:00"/>
    <s v="Herramienta Planigac y Matriz PAAC"/>
    <s v="Oficina Asesora de Planeación "/>
    <s v="Número"/>
    <s v="Índice de desempeño institucional"/>
    <s v="Producto"/>
    <n v="4"/>
    <n v="1"/>
    <n v="1"/>
    <n v="1"/>
    <n v="1"/>
    <n v="1"/>
    <s v="Se realizó el seguimiento a través de cada uno de los enlaces en la herramienta PLANIGAC de acuerdo con la programación. "/>
    <n v="1"/>
    <s v="Se realizó el seguimiento a través de cada uno de los enlaces en la herramienta PLANIGAC de acuerdo con la programación. "/>
    <n v="1"/>
    <s v="Se realizó el seguimiento a través de cada uno de los enlaces en la herramienta PLANIGAC de acuerdo con la programación. "/>
    <m/>
    <m/>
    <d v="2021-04-09T00:00:00"/>
    <d v="2021-07-02T00:00:00"/>
    <d v="2021-10-08T00:00:00"/>
    <m/>
    <n v="0.75"/>
    <n v="1"/>
    <n v="1"/>
    <n v="1"/>
    <s v=" "/>
    <s v="Concepto Favorable"/>
    <s v="Concepto Favorable"/>
    <s v="Concepto Favorable"/>
    <m/>
    <s v="Se observa que se realizó acompañamiento a los procesos en el seguimiento al PAA y PAAC a través de cada uno de los enlaces en la herramienta PLANIGAC de acuerdo con la programación. "/>
    <s v="Se observan que el proceso realiza acompañamiento a los procesos y DT en la Herramienta Planigac y Matriz PAAC durante el segundo trimestre"/>
    <s v="De acuerdo con las evidencias, se observa que durante el tercer trimestre se realizó acompañamiento a través de cada uno de los enlaces en la herramienta PLANIGAC frente al PAA y también en el PAAC"/>
    <m/>
    <x v="0"/>
    <x v="0"/>
    <x v="0"/>
    <x v="0"/>
    <s v="Se evidencia el acompañamiento durante el periodo por los responsables  a los procesos en el seguimiento al PAA y PAAC."/>
    <s v="Constatado lo soportado por el proceso se evidencia la realización  en el acompañamiento a los procesos seguimiento PAA y PAAC. "/>
    <s v="De acuerdo a los soportes entregados, relación de PLANIGAC para sede central y territoriales y seguimiento segundo semestre, se evidencia el avance reportado."/>
    <m/>
  </r>
  <r>
    <n v="18"/>
    <x v="0"/>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ompañar la formulación del PAA y del PAAC 2022"/>
    <d v="2021-10-01T00:00:00"/>
    <d v="2021-12-31T00:00:00"/>
    <s v="Herramienta Planigac y Matriz PAAC"/>
    <s v="Oficina Asesora de Planeación "/>
    <s v="Número"/>
    <s v="Índice de desempeño institucional"/>
    <s v="Producto"/>
    <n v="2"/>
    <n v="0"/>
    <n v="0"/>
    <n v="0"/>
    <n v="2"/>
    <n v="0"/>
    <s v="Actividad programada para el cuarto trimestre."/>
    <n v="0"/>
    <s v="Actividad programada para el cuarto trimestre."/>
    <n v="0"/>
    <s v="Actividad programada para el cuarto trimestre."/>
    <m/>
    <m/>
    <d v="2021-04-09T00:00:00"/>
    <d v="2021-07-02T00:00:00"/>
    <d v="2021-10-08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ara este trimestre"/>
    <m/>
  </r>
  <r>
    <n v="19"/>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análisis y seguimiento a los resultados del PTS No conforme"/>
    <d v="2021-01-01T00:00:00"/>
    <d v="2021-12-30T00:00:00"/>
    <s v="Matriz de producto no conforme _x000a_Documento de análisis de producto no conforme"/>
    <s v="Oficina Asesora de Planeación "/>
    <s v="Número"/>
    <s v="Índice de desempeño institucional"/>
    <s v="Producto"/>
    <n v="9"/>
    <n v="0"/>
    <n v="3"/>
    <n v="3"/>
    <n v="3"/>
    <n v="0"/>
    <s v="Actividad programada a partir del segundo trimestre"/>
    <n v="3"/>
    <s v="Se realizó monitoreo mensual a los productos, trabajos y servicios no conformes y se generó la matriz con corte al segundo trimestre del 2021, la cual se incluye como evidencia. "/>
    <n v="3"/>
    <s v="Se realizó monitoreo mensual a los productos, trabajos y servicios no conformes y se generó la matriz con corte al tercer trimestre del 2021, la cual se incluye como evidencia. "/>
    <m/>
    <m/>
    <d v="2021-04-09T00:00:00"/>
    <d v="2021-07-02T00:00:00"/>
    <d v="2021-10-08T00:00:00"/>
    <m/>
    <n v="0.66666666666666663"/>
    <s v=""/>
    <n v="1"/>
    <n v="1"/>
    <s v=" "/>
    <s v="Sin meta asignada en el periodo"/>
    <s v="Concepto Favorable"/>
    <s v="Concepto Favorable"/>
    <m/>
    <s v="Sin meta asignada en el periodo"/>
    <s v="Se observa que el proceso monitorea el producto no conforme"/>
    <s v="De acuerdo con las evidencias, se observa que durante el tercer trimestre se realizó monitoreo mensual a los productos, trabajos y servicios no conformes y se generó la matriz con corte al tercer trimestre del 2021"/>
    <m/>
    <x v="1"/>
    <x v="0"/>
    <x v="0"/>
    <x v="0"/>
    <s v="Sin meta asignada en el periodo."/>
    <s v="De acuerdo a lo soportado por el proceso se evidencia el monitoreo mensual a los productos, trabajos y servicios no conformes y la generación de  la matriz con corte al segundo trimestre del 2021."/>
    <s v="De acuerdo a los soportes entregados, reportes de los procesos sede central y direcciones territoriales, se evidencia el avance reportado."/>
    <m/>
  </r>
  <r>
    <n v="20"/>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autodiagnósticos MIPG"/>
    <d v="2021-04-01T00:00:00"/>
    <d v="2021-09-30T00:00:00"/>
    <s v="Autodiagnósticos diligenciados"/>
    <s v="Oficina Asesora de Planeación "/>
    <s v="Número"/>
    <s v="Índice de desempeño institucional"/>
    <s v="Producto"/>
    <n v="14"/>
    <n v="0"/>
    <n v="5"/>
    <n v="5"/>
    <n v="4"/>
    <n v="0"/>
    <s v="Actividad programada para el segundo y tercer trimestre"/>
    <n v="5"/>
    <s v="Se realizaron 5 autodiagnósticos a partir de las herramientas dispuestas por el DAFP y con la información registrada en el FURAG para la vigencia 2020. "/>
    <n v="5"/>
    <s v="Se realizaron 5 autodiagnósticos a partir de las herramientas dispuestas por el DAFP y con la información registrada en el FURAG para la vigencia 2020. "/>
    <m/>
    <m/>
    <d v="2021-04-09T00:00:00"/>
    <d v="2021-07-02T00:00:00"/>
    <d v="2021-10-08T00:00:00"/>
    <m/>
    <n v="0.7142857142857143"/>
    <s v=""/>
    <n v="1"/>
    <n v="1"/>
    <s v=" "/>
    <s v="Sin meta asignada en el periodo"/>
    <s v="Concepto Favorable"/>
    <s v="Concepto Favorable"/>
    <m/>
    <s v="Sin meta asignada en el periodo"/>
    <s v="se observa el diligenciamiento de los Autodiagnósticos durante el segundo trimestre"/>
    <s v="De acuerdo con las evidencias, se observa que durante el tercer trimestre Se realizaron 5 autodiagnósticos a partir de las herramientas dispuestas por el DAFP y con la información registrada en el FURAG para la vigencia 2020."/>
    <m/>
    <x v="1"/>
    <x v="0"/>
    <x v="0"/>
    <x v="0"/>
    <s v="Sin meta asignada en el periodo."/>
    <s v="Se presenta por el proceso la realización de 5 autodiagnósticos, verificando la realización de la actividad."/>
    <s v="De acuerdo a los soportes entregados, cinco (5) autodiagnósticos, se evidencia el avance reportado."/>
    <m/>
  </r>
  <r>
    <n v="21"/>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Generar informe frente a los resultados de la encuesta FURAG 2020 vs. 2019"/>
    <d v="2021-05-01T00:00:00"/>
    <d v="2021-07-31T00:00:00"/>
    <s v="Informe"/>
    <s v="Oficina Asesora de Planeación "/>
    <s v="Número"/>
    <s v="Índice de desempeño institucional"/>
    <s v="Producto"/>
    <n v="1"/>
    <n v="0"/>
    <n v="0"/>
    <n v="1"/>
    <n v="0"/>
    <n v="0"/>
    <s v="Actividad programada para los próximos trimestres."/>
    <n v="0"/>
    <s v="Actividad programada para el próximo trimestre. "/>
    <n v="1"/>
    <s v="Se realizó informe comparativo con los resultados obtenidos en el FURAG en las vigencias 2019 -2020. Se socializó con la entidad este resultados y las recomentaciones de mejora entregadas por el DAFP. Igualmente, se realizaron sesiones de acompañamiento a los procesos involucrados en las preguntas del formulario."/>
    <m/>
    <m/>
    <d v="2021-04-09T00:00:00"/>
    <d v="2021-07-02T00:00:00"/>
    <d v="2021-10-08T00:00:00"/>
    <m/>
    <n v="1"/>
    <s v=""/>
    <s v=""/>
    <n v="1"/>
    <s v=" "/>
    <s v="Sin meta asignada en el periodo"/>
    <s v="Sin meta asignada en el periodo"/>
    <s v="Concepto Favorable"/>
    <m/>
    <s v="Sin meta asignada en el periodo"/>
    <s v="Sin meta asignada en el periodo"/>
    <s v="De acuerdo con las evidencias, se observa que durante el tercer trimestre se realizó informe comparativo con los resultados obtenidos en el FURAG en las vigencias 2019 -2020"/>
    <m/>
    <x v="1"/>
    <x v="1"/>
    <x v="0"/>
    <x v="0"/>
    <s v="Sin meta asignada en el periodo"/>
    <s v="Sin meta asignada en el periodo"/>
    <s v="De acuerdo a los soportes entregados, informe resultados FURAC 2019-2020, se evidencia el avance reportado."/>
    <m/>
  </r>
  <r>
    <n v="22"/>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ompañar a los procesos para la formulación de las actividades o acciones que se deban generar a partir de los resultados del FURAG 2020"/>
    <d v="2021-05-01T00:00:00"/>
    <d v="2021-12-31T00:00:00"/>
    <s v="Acta y / o correo, Formulario "/>
    <s v="Oficina Asesora de Planeación "/>
    <s v="Número"/>
    <s v="Índice de desempeño institucional"/>
    <s v="Producto"/>
    <n v="4"/>
    <n v="0"/>
    <n v="2"/>
    <n v="1"/>
    <n v="1"/>
    <n v="0"/>
    <s v="Actividad programada para los próximos trimestres."/>
    <n v="3"/>
    <s v="Se realizaron 3 acompañamientos para la preparación del FURAG 2021 con los procesos de Gestión del conocimiento y la innovación, Gestión de tecnologías de la información y servicio al ciudadano"/>
    <n v="1"/>
    <s v="Se realizaron 6 acompañamientos para la preparación del FURAG 2021 con los procesos de Comunicaciones, Gestión Administrativa, Gestión Contractual, Gestión Documental, OAJ y Talento Humano. Se deja ejecución en 1 por ser una jornada masiva de acompañamiento. "/>
    <m/>
    <m/>
    <d v="2021-04-09T00:00:00"/>
    <d v="2021-07-02T00:00:00"/>
    <d v="2021-10-08T00:00:00"/>
    <m/>
    <n v="1"/>
    <s v=""/>
    <n v="1"/>
    <n v="1"/>
    <s v=" "/>
    <s v="Sin meta asignada en el periodo"/>
    <s v="Concepto Favorable"/>
    <s v="Concepto Favorable"/>
    <m/>
    <s v="Sin meta asignada en el periodo"/>
    <s v="se observa el acompañamiento a Gestión del conocimiento y la innovación, Gestión de tecnologías de la información y servicio al ciudadano para la formulación de las actividades a partir de los resultados del FURAG 2020"/>
    <s v="De acuerdo con las evidencias, se observa que durante el tercer trimestre se realizaron acompañamientos para la preparación del FURAG 2021 a partir de los resultados del FURAG 2020."/>
    <m/>
    <x v="1"/>
    <x v="0"/>
    <x v="0"/>
    <x v="0"/>
    <s v="Sin meta asignada en el periodo."/>
    <s v="Con las evidencias aportadas, se evidencia el acompañamiento tema FURAG a los procesos de Gestión del conocimiento y la innovación, Gestión de tecnologías de la información y servicio al ciudadano"/>
    <s v="De acuerdo a los soportes entregados, seis (6) formatos de preparación FURAC 2021, se evidencia el avance reportado."/>
    <m/>
  </r>
  <r>
    <n v="23"/>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y promover sensibilizaciones acerca de los temas del SGI-MIPG"/>
    <d v="2021-06-01T00:00:00"/>
    <d v="2021-09-30T00:00:00"/>
    <s v="Sensibilización"/>
    <s v="Oficina Asesora de Planeación "/>
    <s v="Número"/>
    <s v="Índice de desempeño institucional"/>
    <s v="Producto"/>
    <n v="2"/>
    <n v="0"/>
    <n v="1"/>
    <n v="1"/>
    <n v="0"/>
    <n v="0"/>
    <s v="Actividad programada para el segundo y tercer trimestre"/>
    <n v="1"/>
    <s v="Se realizaron 18 sesiones de sensibilización sobre los temas del SGI en el componente de riesgos y en MIPG con los procesos y direcciones territoriales entre los días 15 y 18 de junio. "/>
    <n v="1"/>
    <s v="Se realizaron 8 sesiones de sensibilización sobre los temas centrales de la OAP, en lo que se incluyeron las generalidades, medición y resultados de MIPG. Esta actividad se desarrolló con procesos y Direcciones Territoriales entre el 15 y 22 de septiembre. "/>
    <m/>
    <m/>
    <d v="2021-04-09T00:00:00"/>
    <d v="2021-07-02T00:00:00"/>
    <d v="2021-10-08T00:00:00"/>
    <m/>
    <n v="1"/>
    <s v=""/>
    <n v="1"/>
    <n v="1"/>
    <s v=" "/>
    <s v="Sin meta asignada en el periodo"/>
    <s v="Concepto Favorable"/>
    <s v="Concepto Favorable"/>
    <m/>
    <s v="Sin meta asignada en el periodo"/>
    <s v="Se observa que el proceso realizo sensibilizaciones acerca de los temas del SGI-MIPG durante el segundo trimestre"/>
    <s v="De acuerdo con las evidencias, se observa que durante el tercer trimestre se realizaron sesiones de sensibilización que incluyeron las generalidades, medición y resultados de MIPG. Esta actividad se desarrolló con procesos y Direcciones Territoriales entre el 15 y 22 de septiembre. "/>
    <m/>
    <x v="1"/>
    <x v="0"/>
    <x v="0"/>
    <x v="0"/>
    <s v="Sin meta asignada en el periodo."/>
    <s v="Se evidencia la realización de sensibilizaciones en los temas del SGI-MIPG durante el periodo."/>
    <s v="De acuerdo a los soportes entregados, sensibilizaciones realizadas, se evidencia el avance reportado"/>
    <m/>
  </r>
  <r>
    <n v="24"/>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Preparar y realizar las auditorias internas del SGI"/>
    <d v="2021-05-01T00:00:00"/>
    <d v="2021-09-30T00:00:00"/>
    <s v="Plan, programa e informe de auditorias"/>
    <s v="Oficina Asesora de Planeación "/>
    <s v="Porcentaje"/>
    <s v="Índice de desempeño institucional"/>
    <s v="Producto"/>
    <n v="1"/>
    <n v="0"/>
    <n v="0.1"/>
    <n v="0.9"/>
    <n v="0"/>
    <n v="0.1"/>
    <s v="Se realizó socialización y aprobación del programa de auditoria "/>
    <n v="0.1"/>
    <s v="Se realizó socialización y aprobación del programa de auditoria en su versión 2 en el que se actualizaron los meses de inicio de las auditorías internas "/>
    <n v="0.3"/>
    <s v="Dado el proceso de modernización de la entidad, las auditorías internas se reprogramaron para el último trimestre del año. No obstante, para este periodo se adelantaron las acciones de planificación de las auditorías. "/>
    <m/>
    <m/>
    <d v="2021-04-09T00:00:00"/>
    <d v="2021-07-02T00:00:00"/>
    <d v="2021-10-08T00:00:00"/>
    <m/>
    <n v="0.5"/>
    <s v=""/>
    <n v="1"/>
    <n v="0.53333333333333333"/>
    <s v=" "/>
    <s v="Concepto Favorable"/>
    <s v="Concepto Favorable"/>
    <s v="Concepto Favorable"/>
    <m/>
    <s v="Se observa que se  realizó aprobación del programa de auditoria en el Comité de Coordinación de Control Interno"/>
    <s v="Se observa que el proceso realizó la socialización y aprobación del programa de auditoria."/>
    <s v="De acuerdo con las evidencias, se observa que durante el tercer trimestre se adelantaron las acciones de planificación de las auditorías internas al SGI."/>
    <m/>
    <x v="0"/>
    <x v="0"/>
    <x v="2"/>
    <x v="0"/>
    <s v="Se verifica en documento excel el programa de auditoria internas al SGI."/>
    <s v="Según lo evidenciado el proceso realizó la socialización y aprobación del programa de auditorias internas del SGI."/>
    <s v="De acuerdo a los soportes entregados, planificación proceso de auditorías al SGI, se evidencia el avance reportado, que se encuentra por debajo de lo programadao."/>
    <m/>
  </r>
  <r>
    <n v="25"/>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Preparar y realizar las Revisión por la Dirección (2020)"/>
    <d v="2021-03-01T00:00:00"/>
    <d v="2021-03-31T00:00:00"/>
    <s v="Correos, presentación y acta de comité institucional de gestión y desempeño"/>
    <s v="Oficina Asesora de Planeación "/>
    <s v="Número"/>
    <s v="Índice de desempeño institucional"/>
    <s v="Producto"/>
    <n v="1"/>
    <n v="1"/>
    <n v="0"/>
    <n v="0"/>
    <n v="0"/>
    <n v="0"/>
    <s v="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
    <n v="0"/>
    <s v="Actividad completada satisfactoriamente el periodo anterior. "/>
    <n v="1"/>
    <s v="Se realizó la revisión por la Dirección en el mes de abril de manera satisfactoria. En el periodo de reporte se había colocado ejecución en 0, por lo cual se hace el registro en este tercer trimestre. Se incluyen evidencias de la sesión de Comité en la que se presentó la Revisión. "/>
    <m/>
    <m/>
    <d v="2021-04-09T00:00:00"/>
    <d v="2021-07-02T00:00:00"/>
    <d v="2021-10-08T00:00:00"/>
    <m/>
    <n v="1"/>
    <n v="0"/>
    <s v=""/>
    <s v=""/>
    <s v=" "/>
    <s v="Concepto Favorable"/>
    <s v="Sin meta asignada en el periodo"/>
    <s v="Concepto Favorable"/>
    <m/>
    <s v="Se observa justificación para reprogramar la actividad para la última semana del mes de abril de 2021. "/>
    <s v="Sin meta asignada en el periodo"/>
    <s v="De acuerdo con los registros, se observa se incluyen evidencias de la sesión de Comité Institucional de Gestión y desempeño en el que se presentó la Revisión por la dirección, con el fin de ajustar el dato dejado de reportar en el segundo trimestre 2021."/>
    <m/>
    <x v="0"/>
    <x v="1"/>
    <x v="0"/>
    <x v="0"/>
    <s v="Se observa la justificación por parte del proceso, para la reprogramación de la actividad para el mes de abril de 2021."/>
    <s v="Sin meta asignada en el periodo"/>
    <s v="De acuerdo a los soportes entregados, revisión por la dirección, se evidencia el avance reportado."/>
    <m/>
  </r>
  <r>
    <n v="26"/>
    <x v="0"/>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ompañar la presentación de la auditoria externa para mantener la certificación en los sistemas de gestión de calidad y ambiental (visita de seguimiento)"/>
    <d v="2021-11-01T00:00:00"/>
    <d v="2021-11-30T00:00:00"/>
    <s v="Auditoria externa"/>
    <s v="Oficina Asesora de Planeación "/>
    <s v="Número"/>
    <s v="Índice de desempeño institucional"/>
    <s v="Producto"/>
    <n v="1"/>
    <n v="0"/>
    <n v="0"/>
    <n v="0"/>
    <n v="1"/>
    <n v="0"/>
    <s v="Actividad programada para el cuarto trimestre."/>
    <n v="0"/>
    <s v="Actividad programada para el cuarto trimestre. Sin meta asignada. "/>
    <n v="0"/>
    <s v="Actividad programada para el cuarto trimestre. Sin meta asignada. "/>
    <m/>
    <m/>
    <d v="2021-04-09T00:00:00"/>
    <d v="2021-07-02T00:00:00"/>
    <d v="2021-10-08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ara este trimestre"/>
    <m/>
  </r>
  <r>
    <n v="27"/>
    <x v="0"/>
    <s v="Gestión del SGI"/>
    <s v="Mantenimiento y operación del Sistema de Gestión Ambient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Seguimiento a la implementación del plan de trabajo del Sistema de Gestión Ambiental a nivel nacional"/>
    <d v="2021-01-01T00:00:00"/>
    <d v="2021-12-31T00:00:00"/>
    <s v="Seguimiento del Plan, informes, correos"/>
    <s v="Oficina Asesora de Planeación"/>
    <s v="Número"/>
    <s v="Porcentaje de avance del plan de mantenimiento del SGA Implementado"/>
    <s v="Efectividad"/>
    <n v="4"/>
    <n v="0"/>
    <n v="1"/>
    <n v="1"/>
    <n v="2"/>
    <n v="0"/>
    <s v="Actividad programada para los siguientes trimestres trimestre."/>
    <n v="1"/>
    <s v="Se realizó seguimiento al Plan de trabajo del SGA donde se da cumplimiento al 100% de las actividades programadas. "/>
    <n v="1"/>
    <s v="Se realizó seguimiento al Plan de trabajo del SGA donde se da cumplimiento al 100% de las actividades programadas. "/>
    <m/>
    <m/>
    <d v="2021-04-09T00:00:00"/>
    <d v="2021-07-02T00:00:00"/>
    <d v="2021-10-08T00:00:00"/>
    <m/>
    <n v="0.5"/>
    <s v=""/>
    <n v="1"/>
    <n v="1"/>
    <s v=" "/>
    <s v="Sin meta asignada en el periodo"/>
    <s v="Concepto Favorable"/>
    <s v="Concepto Favorable"/>
    <m/>
    <s v="Sin meta asignada en el periodo"/>
    <s v="Se observa que el proceso hace seguimiento a la implementación del plan de trabajo del Sistema de Gestión Ambiental"/>
    <s v="De acuerdo con las evidencias, se observa que durante el tercer trimestre se realizó seguimiento al plan de trabajo ambiental"/>
    <m/>
    <x v="1"/>
    <x v="0"/>
    <x v="0"/>
    <x v="0"/>
    <s v="Sin meta asignada en el periodo."/>
    <s v="Se evidencia el seguimiento a la implementación del plan de trabajo del Sistema de Gestión Ambiental, de acuerdo a las evidencias aportadas por el proceso."/>
    <s v="De acuerdo a los soportes entregados, plan de trabajo ambiental 2021 , se evidencia el avance reportado."/>
    <m/>
  </r>
  <r>
    <n v="28"/>
    <x v="0"/>
    <s v="Gestión del SGI"/>
    <s v="Mantenimiento y operación del Sistema de Gestión Ambient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Actualizar matriz de cumplimiento legal ambiental"/>
    <d v="2021-07-01T00:00:00"/>
    <d v="2021-07-31T00:00:00"/>
    <s v="Matriz de cumplimiento Legal"/>
    <s v="Oficina Asesora de Planeación"/>
    <s v="Número"/>
    <s v="Porcentaje de avance del plan de mantenimiento del SGA Implementado"/>
    <s v="Efectividad"/>
    <n v="1"/>
    <n v="0"/>
    <n v="0"/>
    <n v="1"/>
    <n v="0"/>
    <n v="0"/>
    <s v="Actividad programada para los siguientes trimestres trimestre."/>
    <n v="0"/>
    <s v="Actividad programada para el tercer trimestre. Sin meta asignada para este periodo. "/>
    <n v="1"/>
    <s v="Se realizó la actualización de la matriz legal ambiental para el 2021 y se publica en la página web: https://www.igac.gov.co/es/contenido/sistema-de-gestion-de-ambiental"/>
    <m/>
    <m/>
    <d v="2021-04-09T00:00:00"/>
    <d v="2021-07-02T00:00:00"/>
    <d v="2021-10-08T00:00:00"/>
    <m/>
    <n v="1"/>
    <s v=""/>
    <s v=""/>
    <n v="1"/>
    <s v=" "/>
    <s v="Sin meta asignada en el periodo"/>
    <s v="Sin meta asignada en el periodo"/>
    <s v="Concepto Favorable"/>
    <m/>
    <s v="Sin meta asignada en el periodo"/>
    <s v="Sin meta asignada en el periodo"/>
    <s v="Revisado el enlace citado, se observa que aparece publicada la matriz actualizada de cumplimiento legal ambiental"/>
    <m/>
    <x v="1"/>
    <x v="1"/>
    <x v="0"/>
    <x v="0"/>
    <s v="Sin meta asignada en el periodo."/>
    <s v="Sin meta asignada en el periodo"/>
    <s v="Revisado el link: https://www.igac.gov.co/es/contenido/sistema-de-gestion-de-ambiental, se evidencia el avance reportado."/>
    <m/>
  </r>
  <r>
    <n v="29"/>
    <x v="0"/>
    <s v="Gestión del SGI"/>
    <s v="Mantenimiento y operación del Sistema de Gestión Ambient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cumplimiento legal ambiental."/>
    <d v="2021-01-01T00:00:00"/>
    <d v="2021-12-31T00:00:00"/>
    <s v="Seguimiento del Plan, informes, correos"/>
    <s v="Oficina Asesora de Planeación"/>
    <s v="Número"/>
    <s v="Porcentaje de avance del plan de mantenimiento del SGA Implementado"/>
    <s v="Efectividad"/>
    <n v="4"/>
    <n v="0"/>
    <n v="1"/>
    <n v="1"/>
    <n v="2"/>
    <n v="0"/>
    <s v="Actividad programada para los siguientes trimestres trimestre."/>
    <n v="1"/>
    <s v="Dentro del seguimiento del Plan de Gestión del SGA se contempla el monitoreo del cumplimiento legal ambiental, de manera que al realizar esta actividad trimestralmente, se está realizando también el seguimiento de esta actividad. "/>
    <n v="1"/>
    <s v="Dentro del seguimiento del Plan de Gestión del SGA se contempla el monitoreo del cumplimiento legal ambiental, de manera que al realizar esta actividad trimestralmente, se está realizando también el seguimiento de esta actividad. Se realizó seguimiento al Plan de trabajo del SGA donde se da cumplimiento al 100% de las actividades programadas. "/>
    <m/>
    <m/>
    <d v="2021-04-09T00:00:00"/>
    <d v="2021-07-02T00:00:00"/>
    <d v="2021-10-08T00:00:00"/>
    <m/>
    <n v="0.5"/>
    <s v=""/>
    <n v="1"/>
    <n v="1"/>
    <s v=" "/>
    <s v="Sin meta asignada en el periodo"/>
    <s v="Concepto Favorable"/>
    <s v="Concepto Favorable"/>
    <m/>
    <s v="Sin meta asignada en el periodo"/>
    <s v="Se observa que el proceso hace seguimiento al  cumplimiento legal ambiental durante el segundo trimestre"/>
    <s v="De acuerdo con las evidencias, se observa que durante el tercer trimestre se realizó seguimiento al  cumplimiento legal ambiental."/>
    <m/>
    <x v="1"/>
    <x v="0"/>
    <x v="0"/>
    <x v="0"/>
    <s v="Sin meta asignada en el periodo."/>
    <s v="Se evidencia el cumplimiento en la realización de seguimiento al  cumplimiento legal ambiental."/>
    <s v="De acuerdo a los soportes entregados, plan de trabajo ambiental direcciones territoriales_x000d__x000a_2021, se evidencia el avance reportado._x000d__x000a_"/>
    <m/>
  </r>
  <r>
    <n v="1"/>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Consolidar los inventarios de los módulos ERP (SAE y SAI) a nivel nacional, realizar el cierre de movimientos y actualización en la Sede Central (por demanda)"/>
    <d v="2021-01-01T00:00:00"/>
    <d v="2021-12-31T00:00:00"/>
    <s v="Back Up, informes"/>
    <s v="Subdirección Administrativa y Financiera"/>
    <s v="Número"/>
    <s v="Porcentaje de bienes de consumo y devolutivos registrados en el sistema"/>
    <s v="Eficacia"/>
    <n v="12"/>
    <n v="3"/>
    <n v="3"/>
    <n v="3"/>
    <n v="3"/>
    <n v="3"/>
    <s v="Durante el trimestre se consolidó los inventarios de los modulos ERP (SAE y SAI) a nivel nacional, se realizó  el cierre de movimientos y actualización en la Sede Central (por demanda)"/>
    <n v="3"/>
    <s v="Durante el segundo trimestre se consolidó los inventarios de los modulos ERP (SAE y SAI) a nivel nacional, se realizó  el cierre de movimientos y actualización en la Sede Central (por demanda). Para este periodo se evidencia los back up de los meses de marzo, abril y mayo."/>
    <n v="3"/>
    <s v="Durante el tercer trimestre se consolidó los inventarios de los modulos ERP (SAE y SAI) a nivel nacional, se realizó  el cierre de movimientos y actualización en la Sede Central (por demanda). Para este periodo se evidencia los back up de los meses de julio, agosto y septiembre"/>
    <m/>
    <m/>
    <d v="2021-04-09T00:00:00"/>
    <d v="2021-07-02T00:00:00"/>
    <d v="2021-10-11T00:00:00"/>
    <m/>
    <n v="0.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as evidencias suministradas se observa que existe un back up de los bienes de consumo y devolutivos de los meses de enero y febrero, asi como los correos en donde se anuncia el cierre de los movimientos ERO SAE Y SAI de los meses de diciembre, enero, febrero y marzo."/>
    <s v="Teniendo en cuenta los soportes suministrados se observa la existencia de un back up de los bienes devolutivos en SAI de los meses de marzo, abril y mayo, inventarios realizados en SAE, así como los correos en donde se menciona el cierre de los moviemientos SAE Y SAI de los meses de marzo, abril y mayo."/>
    <s v="Se verifica ejecución de la actividad con los soportes suministrados (Backup devolutivo SAI, Backup SAE y cierre movimientos módulos ERP SAE y SAI, Backup Consumo correspondientes a julio, agosto y septiembre de 2021)"/>
    <m/>
  </r>
  <r>
    <n v="2"/>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Depurar inventario, propiedad planta y equipo, y realizar el levantamiento del mismo. "/>
    <d v="2021-03-01T00:00:00"/>
    <d v="2021-12-31T00:00:00"/>
    <s v="Archivo del inventario físico"/>
    <s v="Subdirección Administrativa y Financiera"/>
    <s v="Porcentaje"/>
    <s v="Porcentaje de bienes de consumo y devolutivos registrados en el sistema"/>
    <s v="Eficacia"/>
    <n v="1"/>
    <n v="0.1"/>
    <n v="0.1"/>
    <n v="0.4"/>
    <n v="0.4"/>
    <n v="0.1"/>
    <s v="Durante el trimestre evaluado se depuró inventario, propiedad planta y equipo, y se realizó el levantamiento del mismo. "/>
    <n v="0.1"/>
    <s v="Durante el trimestre evaluado se depuró inventario, propiedad planta y equipo, y se realizó el levantamiento del mismo. "/>
    <n v="0.4"/>
    <s v="Durante el trimestre evaluado se depuró inventario, propiedad planta y equipo, y se realizó el levantamiento del mismo. "/>
    <m/>
    <m/>
    <d v="2021-04-09T00:00:00"/>
    <d v="2021-07-02T00:00:00"/>
    <d v="2021-10-11T00:00:00"/>
    <m/>
    <n v="0.60000000000000009"/>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os soportes suministrados y los documentos &quot;INFORME LEVANTAMIENTO DE INVENTARIO CONSUMO&quot; para los meses de enero, febrero y marzo se observa la ejecución de la actividad."/>
    <s v="Teniendo en cuenta los soportes suministrados y los documentos &quot;INFORME LEVANTAMIENTO DE INVENTARIO BIENES EN BODEGA&quot; para los meses de abril, mayo y junio se observa la ejecución de la actividad."/>
    <s v="Se observa ejecución de la actividad con los Informes de Levantamiento de Inventarios de Bienes de Consumo correspondientes a los meses de julio, agosto y septiembre de 2021."/>
    <m/>
  </r>
  <r>
    <n v="3"/>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Custodiar y controlar el ingreso y salida de elementos"/>
    <d v="2021-01-01T00:00:00"/>
    <d v="2021-12-31T00:00:00"/>
    <s v="Correos, electrónicos, informes, relación de elementos que ingresan y salen"/>
    <s v="Subdirección Administrativa y Financiera"/>
    <s v="Porcentaje"/>
    <s v="Porcentaje de bienes de consumo y devolutivos registrados en el sistema"/>
    <s v="Eficacia"/>
    <n v="1"/>
    <n v="0.25"/>
    <n v="0.25"/>
    <n v="0.25"/>
    <n v="0.25"/>
    <n v="0.25"/>
    <s v="El GIT de Almacen realizó la custodia y el control de ingreso y salida de elementos durante el primer trimestre"/>
    <n v="0.25"/>
    <s v="El GIT de Almacen realizó la custodia y el control de ingreso y salida de elementos durante el segundo trimestre"/>
    <n v="0.25"/>
    <s v="El proceso de gestión de inventario realizó la custodia y el control de ingreso y salida de elementos durante el tercer trimestre"/>
    <m/>
    <m/>
    <d v="2021-04-09T00:00:00"/>
    <d v="2021-07-02T00:00:00"/>
    <d v="2021-10-11T00:00:00"/>
    <m/>
    <n v="0.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Se observa registro de bienes de consumo y devolutivos en el módulos SAE y SAI de los meses de enero, febreo y marzo, por lo que existen evidencias del desarrollo de la actividad."/>
    <s v="Teniendo en cuenta los soportes suministrados se observa inventario de bienes de consumo en los módulos de SAE y SAI de los meses abril y mayo."/>
    <s v="Se evidencia ejecución de la actividad a través de los reportes SAE y SAI de julio, agosto y septiembre de 2021, reportes de ingreso de bienes de julio y agosto 2021 y el correo electrónico del 06/08/2021 sobre envío de la información de julio 2021 movimientos SAI Sede Central, Boletín Contable y reportes y backup inventarios a nivel nacional, entre otros. "/>
    <m/>
  </r>
  <r>
    <n v="4"/>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alizar el proceso de bajas de bienes"/>
    <d v="2021-01-01T00:00:00"/>
    <d v="2021-12-31T00:00:00"/>
    <s v="Correos, informes"/>
    <s v="Subdirección Administrativa y Financiera"/>
    <s v="Porcentaje"/>
    <s v="Porcentaje de bienes de consumo y devolutivos registrados en el sistema"/>
    <s v="Eficacia"/>
    <n v="1"/>
    <n v="0.25"/>
    <n v="0.25"/>
    <n v="0.25"/>
    <n v="0.25"/>
    <n v="0.25"/>
    <s v="Durante el primer trimestre se realizó el proceso de bajas de bienes"/>
    <n v="0.25"/>
    <s v="El GIT de Almacen realizó durante el segundo trimestre el proceso de bajas de bienes"/>
    <n v="0.25"/>
    <s v="El proceso de gestión de inventario realizó durante el tercer trimestre el proceso de bajas de bienes"/>
    <m/>
    <m/>
    <d v="2021-04-09T00:00:00"/>
    <d v="2021-07-02T00:00:00"/>
    <d v="2021-10-11T00:00:00"/>
    <m/>
    <n v="0.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
    <s v="Teniendo en cuenta los soportes suministrados se observa que se realiza baja de bienes de computadores en sede central por valor de $6.031.254, además se recibe memorando con fecha 15 de abril 2021 dirigido al jefe de la oficina de informática solicitando la baja de licencias, para el mes de abril se realiza tralado a bodega de computadores por valor de $28.121.369, para junio se registra traslado a bodega por valor de $82.236.235, al igual que en mayo traslado por valor de $3.094.776.741, por lo  que existe ejecución de la actividad."/>
    <s v="Se verifica ejecución de la actividad mediante el listado de bienes suceptibles de baja con corte 10/09/2021 y los reportes reintegro de bienes de julio, agosto y septiembre de 2021, entre otros. "/>
    <m/>
  </r>
  <r>
    <n v="5"/>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y publicar tips (recomendaciones sencillas y precisas sobre los temas más relevantes)."/>
    <d v="2021-04-01T00:00:00"/>
    <d v="2021-12-31T00:00:00"/>
    <s v="Solicitud de publicación de los tips y/o publicación de los tips"/>
    <s v="Subdirección Administrativa y Financiera"/>
    <s v="Número"/>
    <s v="Porcentaje de bienes de consumo y devolutivos registrados en el sistema"/>
    <s v="Eficacia"/>
    <n v="8"/>
    <n v="2"/>
    <n v="2"/>
    <n v="2"/>
    <n v="2"/>
    <n v="3"/>
    <s v="El GIT de Almacen publicó 3 tips durante este primer trimestre"/>
    <n v="2"/>
    <s v="El GIT de Almacen publicó 2 tips durante el segundo trimestre"/>
    <n v="2"/>
    <s v="El proceso de gestión de inventario publicó 2 tips durante el tercer trimestre"/>
    <m/>
    <m/>
    <d v="2021-04-09T00:00:00"/>
    <d v="2021-07-02T00:00:00"/>
    <d v="2021-10-11T00:00:00"/>
    <m/>
    <n v="0.8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as evidencias suministradas el GIT de Almacén envío mediante correos electrónicos de fechas 17, 24 y 26 de marzo tips respecto a los procesos que se encuentran a cargo de esta área."/>
    <s v="Teniendo en cuenta los soportes suministrados  se presentan dos tips enviados por correo electrónico de fechas 25 y 27 de junio con información de interes del almacén general"/>
    <s v="Se evidencia ejecución mediante los correos electrónicos del 12/07/2021 (se publican 3 tips) y 14/07/2021 (se publican 4 tips)."/>
    <m/>
  </r>
  <r>
    <n v="6"/>
    <x v="1"/>
    <s v="Gestión de Inventarios"/>
    <s v="Bienes de consumo y devolutivos registrados en el sistem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Socialización, capacitación y acompañamiento a las Direcciones Territoriales en los tema de almacén"/>
    <d v="2021-04-01T00:00:00"/>
    <d v="2021-12-31T00:00:00"/>
    <s v="Reuniones, correos electrónicos"/>
    <s v="Subdirección Administrativa y Financiera"/>
    <s v="Número"/>
    <s v="Porcentaje de bienes de consumo y devolutivos registrados en el sistema"/>
    <s v="Eficacia"/>
    <n v="8"/>
    <n v="2"/>
    <n v="2"/>
    <n v="2"/>
    <n v="2"/>
    <n v="5"/>
    <s v="El GIT de Almacen realizó el acompañamiento a las Direcciones territoriales en los temas de almacen"/>
    <n v="5"/>
    <s v="El GIT de Almacen realizó el acompañamiento a las Direcciones territoriales en los temas de almacen"/>
    <n v="16"/>
    <s v="El proceso realizó el acompañamiento a las Direcciones territoriales en los temas de almacen"/>
    <m/>
    <m/>
    <d v="2021-04-09T00:00:00"/>
    <d v="2021-07-02T00:00:00"/>
    <d v="2021-10-11T00:00:00"/>
    <m/>
    <n v="1"/>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
    <s v="Teniendo en cuenta los soportes suministrados se observa acompañamiento realizado durante el trimestre a las Direcciones Territoriales de: Caldas, Atlantico, Tolima y  Norte de Santander."/>
    <s v="Se observa cumplimiento de la actividad mediante correo del 04/08/2021 sobre habilitación de tercero para DT Tolima, correo 15/09/2021 acompañamiento solicitud de bienes DT Cesar, capacitación 27/07/2021 sobre funcionalidades ERP SAI almacenista DT Caldas, entre otros"/>
    <m/>
  </r>
  <r>
    <n v="7"/>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Realizar el acompañamiento a las Direcciones Territoriales en el levantamiento de necesidades de infraestructura física y actualizar el diagnostico de las necesidades de infraestructura física a nivel nacional para la vigencia"/>
    <d v="2021-01-01T00:00:00"/>
    <d v="2021-11-30T00:00:00"/>
    <s v="Correos, formato de diagnostico, listas de asistencia, diagnostico de necesidades a nivel nacional"/>
    <s v="Subdirección Administrativa y Financiera"/>
    <s v="Porcentaje"/>
    <s v=" Porcentaje de avance del Plan de Infraestructura Física del IGAC implementado"/>
    <s v="Eficiencia"/>
    <n v="1"/>
    <n v="0"/>
    <n v="0"/>
    <n v="0"/>
    <n v="1"/>
    <n v="1"/>
    <s v="Se realizó el acompañamiento a las Direcciones Territoriales"/>
    <n v="1"/>
    <s v="Se realizó el acompañamiento a las Direcciones Territoriales"/>
    <n v="1"/>
    <s v="Se realizó el acompañamiento a las Direcciones Territoriales"/>
    <m/>
    <m/>
    <d v="2021-04-09T00:00:00"/>
    <d v="2021-07-02T00:00:00"/>
    <d v="2021-10-11T00:00:00"/>
    <m/>
    <n v="1"/>
    <s v=""/>
    <s v=""/>
    <s v=""/>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correos electrónicos con el acompañamiento a las Direcciones Territoriales en la atención de necesidades de infraestructura fisica y la actualización del diagnostico de las necesidades de infraestructura fisica."/>
    <s v="Se observa acompañamiento mediante los Informes de Gestión de abril, mayo y junio de 2021, la ficha de Autodiagnóstico NTC6047 de Territoriales, el Informe de Gestión segundo trimstre 2021 e imagenes de la DT Bolívar. "/>
    <s v="Se observa ejecución de la actividad mediante el Informe de Gestión de Agosto 2021."/>
    <m/>
  </r>
  <r>
    <n v="8"/>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Elaborar el plan de infraestructura para la vigencia"/>
    <d v="2021-02-01T00:00:00"/>
    <d v="2021-04-30T00:00:00"/>
    <s v="Plan de infraestructura"/>
    <s v="Subdirección Administrativa y Financiera"/>
    <s v="Número"/>
    <s v=" Porcentaje de avance del Plan de Infraestructura Física del IGAC implementado"/>
    <s v="Eficiencia"/>
    <n v="1"/>
    <n v="0"/>
    <n v="1"/>
    <n v="0"/>
    <n v="0"/>
    <n v="0"/>
    <s v="Esta actividad se desarrollará en el siguiente trimestre"/>
    <n v="1"/>
    <s v="Se elaboró el plan de infraestructura durante el segundo trimestre"/>
    <n v="0"/>
    <s v="Sin meta para el trimestre"/>
    <m/>
    <m/>
    <d v="2021-04-09T00:00:00"/>
    <d v="2021-07-02T00:00:00"/>
    <d v="2021-10-11T00:00:00"/>
    <m/>
    <n v="1"/>
    <s v=""/>
    <n v="1"/>
    <s v=""/>
    <s v=" "/>
    <s v="Sin meta asignada en el periodo"/>
    <s v="Concepto Favorable"/>
    <s v="Sin meta asignada en el periodo"/>
    <m/>
    <s v="Sin meta asignada en el periodo"/>
    <s v="se verificó el cargue de la evidencia y el reporte del avance"/>
    <s v="Sin meta asignada en el periodo"/>
    <m/>
    <x v="1"/>
    <x v="0"/>
    <x v="1"/>
    <x v="0"/>
    <s v="No hay meta programada para el periodo"/>
    <s v="Se verifica ejecución de actividad mediante documentos Plan de Infraestructura mantenimiento sede central 2021, excel de Direcciones Territoriales 2021 y Cronograma actividades infraestrctura 2021."/>
    <s v="Sin meta para el tercer trimestre."/>
    <m/>
  </r>
  <r>
    <n v="9"/>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mantenimiento de las sedes planteadas en el proyecto de fortalecimiento de la infraestructura física a nivel nacional."/>
    <d v="2021-01-01T00:00:00"/>
    <d v="2021-12-31T00:00:00"/>
    <s v="Informe de gestión"/>
    <s v="Subdirección Administrativa y Financiera"/>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n v="3"/>
    <s v="Se desarrollo informe del proyecto de inversión del tercer trimestre."/>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2"/>
    <x v="0"/>
    <x v="0"/>
    <x v="0"/>
    <s v="Se evidencia informe del proyecto de inversión del primer trimestre sin firmas. En la programación cuantitativa de la actividad dice que se presentaran 3 informes, pero solo se está presentando un nforme trimestral."/>
    <s v="Se observa el seguimiento realizado por el GIT Servicios Administrativos a través de los Informes de Seguimiento a los Proyectos de Inversión de los meses de abril, mayo, junio de 2021 y de la presentación sobre Proyectos de Inversión Primer Semestre 2021. "/>
    <s v="se observa seguimiento realizado por la dependencia mediante los Informes de Seguimiento Proyectos de Inversión de julio, agosto y septiembre 2021."/>
    <m/>
  </r>
  <r>
    <n v="10"/>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 la  adecuación de las sedes  planteadas en el proyecto de fortalecimiento de la infraestructura física a nivel nacional."/>
    <d v="2021-01-01T00:00:00"/>
    <d v="2021-12-31T00:00:00"/>
    <s v="Informe de gestión"/>
    <s v="Subdirección Administrativa y Financiera"/>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n v="3"/>
    <s v="Se desarrollo informe del proyecto de inversión del tercer trimestre."/>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2"/>
    <x v="0"/>
    <x v="0"/>
    <x v="0"/>
    <s v="Se evidencia informe del proyecto de inversión del primer trimestre sin firmas. En la programación cuantitativa de la actividad dice que se presentaran 3 informes, pero solo se está presentando un nforme trimestral."/>
    <s v="Se observa ejecución de actividad con la presentación de los Proyectos de Inversión primer semestre 2021 y los Informes de seguimiento proyectos de inversión de abril, mayo y junio 2021. "/>
    <s v="Se verifica ejecución a traves de los Seguimientos Proyectos de Inversión de julio, agosto y septiembre de 2021. "/>
    <m/>
  </r>
  <r>
    <n v="11"/>
    <x v="1"/>
    <s v="Gestión de Servicios"/>
    <s v="Fortalecimiento de la Infraestructura Física del IGAC a nivel nacional"/>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reforzamiento estructural de las sedes  planteadas en el proyecto de fortalecimiento de la infraestructura física a nivel nacional."/>
    <d v="2021-01-01T00:00:00"/>
    <d v="2021-12-31T00:00:00"/>
    <s v="Informe de gestión"/>
    <s v="Subdirección Administrativa y Financiera"/>
    <s v="Número"/>
    <s v=" Porcentaje de avance del Plan de Infraestructura Física del IGAC implementado"/>
    <s v="Eficiencia"/>
    <n v="12"/>
    <n v="3"/>
    <n v="3"/>
    <n v="3"/>
    <n v="3"/>
    <n v="3"/>
    <s v="Se desarrollo informe del proyecto de inversión del primer trimestre."/>
    <n v="3"/>
    <s v="Se desarrollo informe del proyecto de inversión del segundo trimestre."/>
    <n v="3"/>
    <s v="Se desarrollo informe del proyecto de inversión del tercer trimestre."/>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2"/>
    <x v="0"/>
    <x v="0"/>
    <x v="0"/>
    <s v="Se evidencia informe del proyecto de inversión del primer trimestre sin firmas. En la programación cuantitativa de la actividad dice que se presentaran 3 informes, pero solo se está presentando un nforme trimestral."/>
    <s v="Se observa seguimiento con Informes de proyectos de Inversión de abril, mayo y junio 2021 así como la presentación de Informe Proyectos de Inversión primer semestre 2021. "/>
    <s v="Se observa ejecución de actividad mediante seguimiento proyectos de inversión del tercer trimestre 2021."/>
    <m/>
  </r>
  <r>
    <n v="12"/>
    <x v="1"/>
    <s v="Gestión de Servicios"/>
    <s v="Sistema de transporte del IGAC en operación"/>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Coordinar y realizar seguimiento a los contratos relacionados con el servicio de transporte y suministros del parque automotor de la entidad."/>
    <d v="2021-01-01T00:00:00"/>
    <d v="2021-12-31T00:00:00"/>
    <s v="Informe de gestión"/>
    <s v="Subdirección Administrativa y Financiera"/>
    <s v="Número"/>
    <s v="Porcentaje de avance plan de seguridad vial Implementado "/>
    <s v="Eficiencia"/>
    <n v="12"/>
    <n v="3"/>
    <n v="3"/>
    <n v="3"/>
    <n v="3"/>
    <n v="3"/>
    <s v="Se realizó seguimiento a los contratos relacionados con el servicio de transporte y suministros del parque automotor de la entidad."/>
    <n v="3"/>
    <s v="Se realizó seguimiento a los contratos relacionados con el servicio de transporte y suministros del parque automotor de la entidad."/>
    <n v="3"/>
    <s v="Se realizó seguimiento a los contratos relacionados con el servicio de transporte y suministros del parque automotor de la entidad."/>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seguimientos correspondientes a los meses de enero, febrero y marzo, al contrato numero 23936 DE 2020 de servicio de transporte especial."/>
    <s v="Se observa seguimiento mediante documentos del 31/04/2021 y 02/06/2021 sobre contrato transporte especial, documento 28/06/2021 seguimiento contrato 247381 de 2021 e Informes sobre Transporte de abril y mayo 2021."/>
    <s v="Se evidencia seguimiento realizado en el trimestre mediante Informe sistema transporte de julio-agosto y septiembre 2021, factura electrónica de venta Fe587 del 13/09/2021, entre otros soportes."/>
    <m/>
  </r>
  <r>
    <n v="13"/>
    <x v="1"/>
    <s v="Gestión de Servicios"/>
    <s v="Sistema de transporte del IGAC en operación"/>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la atención y seguimiento a las solicitudes de servicios de transporte del parque automotor en la Sede Central."/>
    <d v="2021-01-01T00:00:00"/>
    <d v="2021-12-31T00:00:00"/>
    <s v="Informe de gestión, muestreo de solicitudes"/>
    <s v="Subdirección Administrativa y Financiera"/>
    <s v="Porcentaje"/>
    <s v="Porcentaje de avance plan de seguridad vial Implementado "/>
    <s v="Eficiencia"/>
    <n v="1"/>
    <n v="0.25"/>
    <n v="0.25"/>
    <n v="0.25"/>
    <n v="0.25"/>
    <n v="0.25"/>
    <s v="Se atendieron y se realizó seguimiento a las solicitudes de servicios de transporte del parque automotor en la Sede Central."/>
    <n v="0.25"/>
    <s v="Se atendieron y se realizó seguimiento a las solicitudes de servicios de transporte del parque automotor en la Sede Central."/>
    <n v="0.25"/>
    <s v="Se atendieron y se realizó seguimiento a las solicitudes de servicios de transporte del parque automotor en la Sede Central."/>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formatos F20603-04/14 Solicitud-Servicio-de- Transporte de los meses de enero y febrero, en los que se evidencia la atención de los servicios prestados, pero no se evidencia el seguimiento realizado."/>
    <s v="Se verifica seguimiento y atención de servicios de transporte a través del Informe del segundo trimestre 2021 y las muestras de abril, mayo y junio 2021."/>
    <s v="Se verifica ejecución de la actividad con Informes de julio, agosto y septiembre de 2021"/>
    <m/>
  </r>
  <r>
    <n v="14"/>
    <x v="1"/>
    <s v="Gestión de Servicios"/>
    <s v="Sistema de transporte del IGAC en operación"/>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Plan Estratégico de Seguridad Vial"/>
    <d v="2021-01-01T00:00:00"/>
    <d v="2021-12-31T00:00:00"/>
    <s v="Seguimiento del Plan, informes, correos"/>
    <s v="Subdirección Administrativa y Financiera"/>
    <s v="Número"/>
    <s v="Porcentaje de avance plan de seguridad vial Implementado "/>
    <s v="Eficiencia"/>
    <n v="4"/>
    <n v="0"/>
    <n v="1"/>
    <n v="1"/>
    <n v="2"/>
    <n v="1"/>
    <s v="Se realizó seguimiento al Plan Estratégico de Seguridad Vial"/>
    <n v="1"/>
    <s v="Se realizó seguimiento al Plan Estratégico de Seguridad Vial"/>
    <n v="1"/>
    <s v="Se realizó seguimiento al Plan Estratégico de Seguridad Vial"/>
    <m/>
    <m/>
    <d v="2021-04-09T00:00:00"/>
    <d v="2021-07-02T00:00:00"/>
    <d v="2021-10-11T00:00:00"/>
    <m/>
    <n v="0.75"/>
    <s v=""/>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seguimiento al Plan Estrategico de Seguridad Vial realizados durante los meses de febrero y marzo. "/>
    <s v="Se observa seguimiento con evidencias registradas de abril, mayo y junio 2021 y reporte de avance."/>
    <s v="Se verifica seguimiento al Plan de seguridad Vial con los Informes sobre Sistema de Transporte de julio, agosto y septiembre de 2021, entre otros."/>
    <m/>
  </r>
  <r>
    <n v="15"/>
    <x v="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Listado Maestro de Documentos Actualizados, según cronograma"/>
    <s v="Subdirección Administrativa y Financiera"/>
    <s v="Porcentaje"/>
    <s v="Índice de desempeño institucional"/>
    <s v="Producto"/>
    <n v="1"/>
    <n v="0"/>
    <n v="0"/>
    <n v="0.5"/>
    <n v="0.5"/>
    <n v="0"/>
    <s v="Esta actividad se desarrollará en el tercer trimestre"/>
    <n v="0"/>
    <s v="Esta actividad se desarrollará en el tercer trimestre"/>
    <n v="0.5"/>
    <s v="Se establecio cronograma para la actualización de los documentos que se encuentran en el SGI"/>
    <m/>
    <m/>
    <d v="2021-04-09T00:00:00"/>
    <d v="2021-07-02T00:00:00"/>
    <d v="2021-10-11T00:00:00"/>
    <m/>
    <n v="0.5"/>
    <s v=""/>
    <s v=""/>
    <n v="1"/>
    <s v=" "/>
    <s v="Sin meta asignada en el periodo"/>
    <s v="Sin meta asignada en el periodo"/>
    <s v="Concepto Favorable"/>
    <m/>
    <s v="Sin meta asignada en el periodo"/>
    <s v="Sin meta asignada en el periodo"/>
    <s v="se verificó el cargue de la evidencia y el reporte del avance"/>
    <m/>
    <x v="1"/>
    <x v="1"/>
    <x v="0"/>
    <x v="0"/>
    <s v="No se registra avance durante el trimestre"/>
    <s v="Meta asignada para ejecutar en el tercer trimestre."/>
    <s v="Se verifica ejecución de la actividad mediante cronograma del 24/09/2021. "/>
    <m/>
  </r>
  <r>
    <n v="16"/>
    <x v="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Subdirección Administrativa y Financiera"/>
    <s v="Número"/>
    <s v="Índice de desempeño institucional"/>
    <s v="Producto"/>
    <n v="4"/>
    <n v="1"/>
    <n v="1"/>
    <n v="1"/>
    <n v="1"/>
    <n v="1"/>
    <s v="Se realizó el seguimiento a los controles de los riesgos del proceso "/>
    <n v="1"/>
    <s v="Se realizó el seguimiento a los controles de los riesgos del proceso "/>
    <n v="1"/>
    <s v="Se realizó el seguimiento a los controles de los riesgos del proceso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correo del 14-04-2021 en el que remiten seguimiento del Plan de Acción Anual y de los Riesgos de la Secretaría General."/>
    <s v="Se realizó ejecución de la actividad mediante cargue de evidencia y reporte de avance."/>
    <s v="Se verifica ejecución de la actividad con excel planigac Servicios Administrativos y correo en que se remite Planigac y seguimiento Plan Anticorrupción tercer trimestre 2021."/>
    <m/>
  </r>
  <r>
    <n v="17"/>
    <x v="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Subdirección Administrativa y Financiera"/>
    <s v="Número"/>
    <s v="Índice de desempeño institucional"/>
    <s v="Producto"/>
    <n v="1"/>
    <n v="0"/>
    <n v="0"/>
    <n v="0"/>
    <n v="1"/>
    <n v="0"/>
    <s v="Esta actividad se desarrollará en el cuarto trimestre"/>
    <n v="0"/>
    <s v="Esta actividad se desarrollará en el cuarto trimestre"/>
    <n v="0"/>
    <s v="Esta actividad se desarrollará en el cuarto trimestre"/>
    <m/>
    <m/>
    <d v="2021-04-09T00:00:00"/>
    <d v="2021-07-02T00:00:00"/>
    <d v="2021-10-11T00:00:00"/>
    <m/>
    <n v="0"/>
    <s v=""/>
    <s v=""/>
    <s v=""/>
    <s v=" "/>
    <s v="Sin meta asignada en el periodo"/>
    <s v="Sin meta asignada en el periodo"/>
    <s v="Sin meta asignada en el periodo"/>
    <m/>
    <s v="Sin meta asignada en el periodo"/>
    <s v="Sin meta asignada en el periodo"/>
    <s v="Sin meta asignada en el periodo"/>
    <m/>
    <x v="1"/>
    <x v="1"/>
    <x v="1"/>
    <x v="0"/>
    <s v="No estaba programdo avance para el periodo"/>
    <s v="Sin meta asignada en el segundo trimestre."/>
    <s v="Sin meta asignada para el periodo."/>
    <m/>
  </r>
  <r>
    <n v="18"/>
    <x v="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Subdirección Administrativa y Financiera"/>
    <s v="Número"/>
    <s v="Índice de desempeño institucional"/>
    <s v="Producto"/>
    <n v="4"/>
    <n v="1"/>
    <n v="1"/>
    <n v="1"/>
    <n v="1"/>
    <n v="1"/>
    <s v="Se realizó las actividades contempladas en el plan de acción anual y en el plan anticorrupción a cargo del proceso de Gestión de Servicios Administrativos"/>
    <n v="1"/>
    <s v="Se realizó las actividades contempladas en el plan de acción anual y en el plan anticorrupción a cargo del proceso de Gestión de Servicios Administrativos"/>
    <n v="1"/>
    <s v="Se realizó las actividades contempladas en el plan de acción anual y en el plan anticorrupción a cargo del proceso de Gestión de Servicios Administrativos"/>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n reportes de seguimiento al plan de acción anual y al plan anticorrupción del proceso de Gestión de Servicios Administrativos, igualmente, se evidencia archivo Planigac y archivo Excel de seguimiento al plan anticorrupción."/>
    <s v="Se observa ejecución de la actividad mediante el cargue de evidencia y reporte del avance (Excel seguimiento segundo trimestre 2021 Plan Anticorrupción y archivo Planigac)."/>
    <s v="Se verifica ejecución de la actividad a través de correo sobre envío Planigac Servicios Administrativos y Plan Anticorrupción tercer trimestre 2021 y excel seguimiento Plan Anticorrupcion tercer trimestre, entre otros.  "/>
    <m/>
  </r>
  <r>
    <n v="19"/>
    <x v="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Subdirección Administrativa y Financiera"/>
    <s v="Número"/>
    <s v="Índice de desempeño institucional"/>
    <s v="Producto"/>
    <n v="2"/>
    <n v="0"/>
    <n v="0"/>
    <n v="0"/>
    <n v="2"/>
    <n v="0"/>
    <s v="Esta actividad se desarrollará en el cuarto trimestre"/>
    <n v="0"/>
    <s v="Esta actividad se desarrollará en el cuarto trimestre"/>
    <n v="0"/>
    <s v="Esta actividad se desarrollará en el cuarto trimestre"/>
    <m/>
    <m/>
    <d v="2021-04-09T00:00:00"/>
    <d v="2021-07-02T00:00:00"/>
    <d v="2021-10-11T00:00:00"/>
    <m/>
    <n v="0"/>
    <s v=""/>
    <s v=""/>
    <s v=""/>
    <s v=" "/>
    <s v="Sin meta asignada en el periodo"/>
    <s v="Sin meta asignada en el periodo"/>
    <s v="Concepto Favorable"/>
    <m/>
    <s v="Sin meta asignada en el periodo"/>
    <s v="Sin meta asignada en el periodo"/>
    <s v="se verificó el cargue de la evidencia y el reporte del avance"/>
    <m/>
    <x v="1"/>
    <x v="1"/>
    <x v="1"/>
    <x v="0"/>
    <s v="No hay avance programado para el periodo"/>
    <s v="Sin meta para este trimestre."/>
    <s v="Sin meta asignada para el periodo."/>
    <m/>
  </r>
  <r>
    <n v="20"/>
    <x v="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Subdirección Administrativa y Financiera"/>
    <s v="Número"/>
    <s v="Índice de desempeño institucional"/>
    <s v="Producto"/>
    <n v="4"/>
    <n v="0"/>
    <n v="2"/>
    <n v="1"/>
    <n v="1"/>
    <n v="0"/>
    <s v="Esta actividad se desarrollará en el siguiente trimestre"/>
    <n v="0"/>
    <s v="Esta actividad se desarrollará en el siguiente trimestre"/>
    <n v="2"/>
    <s v="Se desarrollo mesa de trabajo con la OAP en la cual se identificaron las acciones de merjoa para el cumpliento del FURAG"/>
    <m/>
    <m/>
    <d v="2021-04-09T00:00:00"/>
    <d v="2021-07-02T00:00:00"/>
    <d v="2021-10-11T00:00:00"/>
    <m/>
    <n v="0.5"/>
    <s v=""/>
    <n v="0"/>
    <n v="1"/>
    <s v=" "/>
    <s v="Sin meta asignada en el periodo"/>
    <s v="Sin meta asignada en el periodo"/>
    <s v="Concepto Favorable"/>
    <m/>
    <s v="Sin meta asignada en el periodo"/>
    <s v="Sin meta asignada en el periodo"/>
    <s v="se verificó el cargue de la evidencia y el reporte del avance"/>
    <m/>
    <x v="1"/>
    <x v="1"/>
    <x v="0"/>
    <x v="0"/>
    <s v="Sin meta asignada en el periodo"/>
    <s v="Sin meta asignada para este trimestre."/>
    <s v="Se evidencia ejecución de la actividad mediante correo del 29/09/2021 sobre preparación FURAG 2021-2022 de Servicios Administrativos y documento excel."/>
    <m/>
  </r>
  <r>
    <n v="1"/>
    <x v="2"/>
    <s v="Avalúos Comerciales"/>
    <s v="Avalúos comerciales elaborados _x000a_"/>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2.070 avalúos comerciales o la totalidad de los que sean solicitados en caso que sea un número inferior"/>
    <d v="2021-01-01T00:00:00"/>
    <d v="2021-12-31T00:00:00"/>
    <s v="Reporte Excel de avalúos "/>
    <s v="Subdirección de Avalúos"/>
    <s v="Número"/>
    <s v="Número de avalúos elaborados en el periodo"/>
    <s v="Producto"/>
    <n v="2070"/>
    <n v="70"/>
    <n v="400"/>
    <n v="800"/>
    <n v="800"/>
    <n v="53"/>
    <s v="En Enero Se entregaron 29 avalúos comerciales, los cuales fueron reportados por Sede Central (13), Santander (7), Caldas (6), Tolima (2) y Sucre (1)._x000d__x000a_En febrero Se entregaron 12 avalúos comerciales, los cuales fueron reportados por Sede Central (10), Meta (1) y Tolima (1)_x000d__x000a_En Marzo Se entregaron 12 avalúos comerciales, los cuales fueron reportados por Sede Central (10) y Meta (2)"/>
    <n v="120"/>
    <s v="Abril: Para el mes de Abril se entregaron 13 avalúos comerciales, los cuales fueron reportados por Sede Central (8), Norte de Santander (2), Tolima (2) y Meta (1)_x000d__x000a_Mayo: Para el mes de Mayo se entregaron 13 avalúos comerciales, los cuales fueron reportados por Sede Central (10), Cundinamarca (1), Santander (1), y Tolima (1)_x000d__x000a_Junio: Para el mes de Junio se entregaron 41 avalúos comerciales, los cuales fueron reportados por Sede Central (16), Magdalena (8) Meta (7), Cauca (6), y Córdoba (3) y Nariño (1)_x000d__x000a_"/>
    <n v="730"/>
    <s v="Julio: 65 avalúos comerciales, los cuales fueron reportados por Sede Central (28), César (20) Tolima (4), Córdoba (3), Quindío (3) Caldas (2), Norte de Santander (2), Santander (1), Nariño (1) y Risaralda (1) Agosto: 102 avalúos comerciales, los cuales fueron reportados por Sede Central (43), César (13), Sucre (11), Nariño (7), Caldas (6), Magdalena (6), Risaralda (5), Bolívar (3) Meta (2), Norte de Santander (2), Cauca (2), Boyacá (1) y Quindío (1). Septiembre: 443 avalúos comerciales, los cuales fueron reportados por Sede Central (374), César (35), Sucre (7), Córdoba (7), Cauca (6), Caldas (4), Tolima (4), Nariño (3), Risaralda (1), Caquetá (1) y Valle del Cauca (1), Nariño (3), Risaralda (1), Caquetá (1) y Valle del Cauca (1)."/>
    <m/>
    <m/>
    <d v="2021-04-09T00:00:00"/>
    <d v="2021-07-02T00:00:00"/>
    <d v="2021-10-14T00:00:00"/>
    <m/>
    <n v="0.43623188405797103"/>
    <n v="0.75714285714285712"/>
    <n v="1"/>
    <n v="1"/>
    <s v=" "/>
    <s v="Concepto Favorable"/>
    <s v="Concepto Favorable"/>
    <s v="Concepto Favorable"/>
    <m/>
    <s v="Reportaron los avalúos realizados"/>
    <s v="La subdireccion realiza el reporte de los avalúos realizados"/>
    <s v="El proceso reporta la realización de los avalúos (730) a nivel nacional"/>
    <m/>
    <x v="0"/>
    <x v="0"/>
    <x v="2"/>
    <x v="0"/>
    <s v="Se evidencia reporte Excel de avalúos con 53 realizados en el primer trimestre."/>
    <s v="Se evidencia reporte Excel de avalúos con 67 realizados en el segundo trimestre. Nota: se reportaron 120 por el proceso y no corresponde al reporte. "/>
    <s v="Se evidencia reporte Excel de avalúos con 610 realizados en el tercer trimestre. Nota: no cumple con la meta para este trimestre."/>
    <m/>
  </r>
  <r>
    <n v="2"/>
    <x v="2"/>
    <s v="Avalúos Comerciales"/>
    <s v="Implementación módulo de avalúos"/>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especificaciones del módulo de avalúos comerciales "/>
    <d v="2021-04-05T00:00:00"/>
    <d v="2021-06-30T00:00:00"/>
    <s v="Documento de especificaciones"/>
    <s v="Subdirección de Avalúos"/>
    <s v="Porcentaje"/>
    <s v="Desarrollo e implementación de la herramienta de avalúos"/>
    <s v="Producto"/>
    <n v="1"/>
    <n v="0"/>
    <n v="1"/>
    <n v="0"/>
    <n v="0"/>
    <n v="0"/>
    <s v="No aplica"/>
    <n v="0.2"/>
    <s v="Para el proyecto desarrollo del Módulo de Avalúos se presenta borrador y avance de levantamiento de aplicativo a la Subdirección de Catastro donde se sugiere abarcar el proyecto en tres etapas de desarrollo referenciadas en correo soporte. Éste se encuentra en ajustes y correcciones lo anterior con el fin de presentar descripción detallada y correcta al área de sistemas."/>
    <n v="0.8"/>
    <s v="Julio: De acuerdo a respuesta del área de sistema, para requerimiento de módulo es necesario trabajar en base a herramienta de gestión creada año 2010 por lo cual nos solicitan validar requerimiento teniendo en cuenta antecedente creado y necesidad del GLPI de mayo de 2021. Agosto: Se da por terminada la actividad de acompañamiento en el levantamiento de requerimientos funcionales para el módulo de avalúos con alcance hasta el seguimiento a las solicitudes con registro de contratos y control. Cierre y novedades entregadas a la Dirección de Gestión Catastral"/>
    <m/>
    <m/>
    <d v="2021-04-09T00:00:00"/>
    <d v="2021-07-02T00:00:00"/>
    <d v="2021-10-14T00:00:00"/>
    <m/>
    <n v="1"/>
    <s v=""/>
    <n v="0.2"/>
    <s v=""/>
    <s v=" "/>
    <s v="Sin meta asignada en el periodo"/>
    <s v="Concepto Favorable"/>
    <s v="Concepto Favorable"/>
    <m/>
    <s v="En el periodo no hay meta"/>
    <s v="Presentan la programacion y los requerimientos para poner en marcha el modulo de avalúos"/>
    <s v="en éste trimestre finalizan el acompañamiento de requerimientos funcionales para el módulo de avalúos"/>
    <m/>
    <x v="1"/>
    <x v="0"/>
    <x v="0"/>
    <x v="0"/>
    <s v="Para este periodo no existe meta asignada."/>
    <s v="Se evidencia borrador de requerimiento del módulo de avalúos y avance del aplicativo, no se cumple con la meta programada pero se ve un avance para este trimestre."/>
    <s v="Se evidencia entrega de documentos con especificaciones para del módulo de avalúos y avance del aplicativo."/>
    <m/>
  </r>
  <r>
    <n v="3"/>
    <x v="2"/>
    <s v="Avalúos Comerciales"/>
    <s v="Implementación módulo de avalúos"/>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pruebas del módulo de avalúos comerciales "/>
    <d v="2021-07-01T00:00:00"/>
    <d v="2021-12-31T00:00:00"/>
    <s v="Pruebas realizadas"/>
    <s v="Subdirección de Avalúos"/>
    <s v="Porcentaje"/>
    <s v="Desarrollo e implementación de la herramienta de avalúos"/>
    <s v="Producto"/>
    <n v="1"/>
    <n v="0"/>
    <n v="0"/>
    <n v="0"/>
    <n v="1"/>
    <n v="0"/>
    <s v="No aplica"/>
    <n v="0"/>
    <s v="NO APLICA"/>
    <n v="0"/>
    <s v="No aplica"/>
    <m/>
    <m/>
    <d v="2021-04-09T00:00:00"/>
    <d v="2021-07-02T00:00:00"/>
    <d v="2021-10-14T00:00:00"/>
    <m/>
    <n v="0"/>
    <s v=""/>
    <s v=""/>
    <s v=""/>
    <s v=" "/>
    <s v="Sin meta asignada en el periodo"/>
    <s v="Sin meta asignada en el periodo"/>
    <s v="Sin meta asignada en el periodo"/>
    <m/>
    <s v="No aplica para el periodo"/>
    <s v="No aplica porque hasta ahora esta en proceso la creacion del modulo"/>
    <s v="No aplica"/>
    <m/>
    <x v="1"/>
    <x v="1"/>
    <x v="1"/>
    <x v="0"/>
    <s v="Para este periodo no existe meta asignada."/>
    <s v="Para este periodo no existe meta asignada."/>
    <s v="Para este periodo no existe meta asignada."/>
    <m/>
  </r>
  <r>
    <n v="4"/>
    <x v="2"/>
    <s v="Avalúos Comerciales"/>
    <s v="Trámites de avalúos"/>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l 100% de las solicitudes de impugnación dentro del término de ley"/>
    <d v="2021-02-01T00:00:00"/>
    <d v="2021-12-31T00:00:00"/>
    <s v="Reporte Excel de avalúos "/>
    <s v="Subdirección de Avalúos"/>
    <s v="Porcentaje"/>
    <s v="Número de avalúos elaborados en el periodo"/>
    <s v="Producto"/>
    <n v="4"/>
    <n v="1"/>
    <n v="1"/>
    <n v="1"/>
    <n v="1"/>
    <n v="1"/>
    <s v="No hubo impugnaciones"/>
    <n v="1"/>
    <s v="Abril: Se atiende de manera oportuna y bajo criterios de ley tres solicitudes de impugnación, dentro del periodo reportado._x000d__x000a_Mayo y Junio: No se reciben solicitudes de impugnaciones durante los meses de mayo y junio._x000d__x000a_"/>
    <n v="1"/>
    <s v="Julio, Agosto y Septiembre: No se reciben solicitudes de impugnaciones durante los meses de julio, agosto y septiembre."/>
    <m/>
    <m/>
    <d v="2021-04-09T00:00:00"/>
    <d v="2021-07-02T00:00:00"/>
    <d v="2021-10-14T00:00:00"/>
    <m/>
    <n v="0.75"/>
    <n v="1"/>
    <n v="1"/>
    <n v="1"/>
    <s v=" "/>
    <s v="Concepto Favorable"/>
    <s v="Concepto Favorable"/>
    <s v="Concepto Favorable"/>
    <m/>
    <s v="no hubo impugnaciones, se acepta 1 ejecutado"/>
    <s v="Anexaron las eviadencias del mes de abril respecto a las solicitudes de impugnación"/>
    <s v="No hubo impugnaciones a avalúos"/>
    <m/>
    <x v="0"/>
    <x v="0"/>
    <x v="0"/>
    <x v="0"/>
    <s v="No hubo impugnaciones"/>
    <s v="Se evidencia oficios donde se da respuesta a las impugnaciones recibidas. "/>
    <s v="No hubo impugnaciones"/>
    <m/>
  </r>
  <r>
    <n v="5"/>
    <x v="2"/>
    <s v="Prestación del Servicio Catastral por Excepción"/>
    <s v="Avalúos IVP elaborados _x000a_"/>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4.921 Avalúos IVP "/>
    <d v="2021-05-01T00:00:00"/>
    <d v="2021-11-30T00:00:00"/>
    <s v="Reporte Word de avalúos IVP"/>
    <s v="Subdirección de Avalúos"/>
    <s v="Número"/>
    <s v="Número de avalúos elaborados en el periodo"/>
    <s v="Producto"/>
    <n v="4921"/>
    <n v="0"/>
    <n v="0"/>
    <n v="0"/>
    <n v="4921"/>
    <n v="0"/>
    <s v="no aplica"/>
    <n v="0"/>
    <s v="NO APLICA"/>
    <n v="0"/>
    <s v="Julio: Se realizó alistamiento de la información requerida para trabajo de campo, de acuerdo a observaciones del DANE, capacitación para todos los profesionales y personal a cargo_x000d__x000a_Agosto: Se finalizó con los 3.285 puntos visitados, lo que equivale al 66% del trabajo en campo; además se tiene un consolidado del 30% de ofertas de mercado (trabajo de oficina)_x000d__x000a_Septiembre: Se da por terminadas las visitas o trabajo de recolección de la información en campo; se establece cronograma de entrega y gestión administrativa en pro del cumplimiento de objetivos._x000d__x000a_"/>
    <m/>
    <m/>
    <d v="2021-04-09T00:00:00"/>
    <d v="2021-07-02T00:00:00"/>
    <d v="2021-10-14T00:00:00"/>
    <m/>
    <n v="0"/>
    <s v=""/>
    <s v=""/>
    <s v=""/>
    <s v=" "/>
    <s v="Sin meta asignada en el periodo"/>
    <s v="Sin meta asignada en el periodo"/>
    <s v="Sin meta asignada en el periodo"/>
    <m/>
    <s v="Se realizan a final de año"/>
    <s v="No aplica ya que todavia el DANE esta en proceso de solicitud"/>
    <s v="No se han realizado, preparacion de los insumos para la elaboración"/>
    <m/>
    <x v="1"/>
    <x v="1"/>
    <x v="1"/>
    <x v="0"/>
    <s v="Para este periodo no existe meta asignada."/>
    <s v="Para este periodo no existe meta asignada."/>
    <s v="Para este periodo no existe meta asignada."/>
    <m/>
  </r>
  <r>
    <n v="6"/>
    <x v="2"/>
    <s v="Prestación del Servicio Catastral por Excepción"/>
    <s v="Trámites de avalúos"/>
    <s v="Consolidar al IGAC como la mejor entidad en la generación e integración de información geográfica, catastral y agrológica con altos estándares de calidad"/>
    <s v="Áreas geográficas homogéneas y actualizadas"/>
    <s v="Gestión con Valores para Resultados"/>
    <s v="Fortalecimiento organizacional y simplificación de procesos "/>
    <s v="Atender el 100% de las solicitudes de modificación de estudios de ZHF y ZHG, provenientes de las Direcciones Territoriales en un término máximo de 15 días, una vez se encuentre completa la solicitud"/>
    <d v="2021-02-01T00:00:00"/>
    <d v="2021-12-31T00:00:00"/>
    <s v="Reporte Excel de avalúos "/>
    <s v="Subdirección de Avalúos"/>
    <s v="Porcentaje"/>
    <s v="Solicitudes de ZHFyG atendidas"/>
    <s v="Producto"/>
    <n v="4"/>
    <n v="1"/>
    <n v="1"/>
    <n v="1"/>
    <n v="1"/>
    <n v="1"/>
    <s v="No hubo solicitudes de modificación."/>
    <n v="1"/>
    <s v="Abril: Al mes de abril se han radicado tres solicitudes de ZHF y G provenientes de las direcciones territoriales de Norte de Santander (1), Tolima (1), y Meta (1); dos actualizaciones y una modificación respectivamente._x000d__x000a_Mayo y Junio: No se reciben solicitudes de  ZHFy G durante los meses de mayo y junio._x000d__x000a_"/>
    <n v="1"/>
    <s v="Julio: No se reciben solicitudes de  ZHFy G durante el mes de julio_x000d__x000a_Agosto: Durante el mes de agosto se reciben cuatro solicitudes de ZHFyG, las cuales son entregadas de acuerdo a los protocolos establecidos en la Subdirección de avalúos _x000d__x000a_Septiembre: Para el mes de septiembre se tramitan nueve solicitudes se ZHF y G, de las cuales se aprueban tres, Pasto (Modificación), Popayán (ajuste) y Montenegro (Ajuste)._x000d__x000a_"/>
    <m/>
    <m/>
    <d v="2021-04-09T00:00:00"/>
    <d v="2021-07-02T00:00:00"/>
    <d v="2021-10-14T00:00:00"/>
    <m/>
    <n v="0.75"/>
    <n v="1"/>
    <n v="1"/>
    <n v="1"/>
    <s v=" "/>
    <s v="Concepto Favorable"/>
    <s v="Concepto No Favorable"/>
    <s v="Concepto Favorable"/>
    <m/>
    <s v="Se acepta 1 aunque no hubo solicitudes"/>
    <s v="Se observan las tres evidencias de los conceptos a las tres territoriales sobre las solicitudes de modificacion de zonas"/>
    <s v="Realizaron el estudio a las solicitudes de modificación de las ZHF y G"/>
    <m/>
    <x v="0"/>
    <x v="0"/>
    <x v="0"/>
    <x v="0"/>
    <s v="No hubo solicitudes de modificación."/>
    <s v="Se evidencia oficios con los conceptos emitidos en atención a las solicitudes recibidas de actualización o modificación de cambios de zonas homogéneas físicas y geoeconomicas."/>
    <s v="Se evidencia reporte con las solicitudes recibidas y atendidas de ZHF y G."/>
    <m/>
  </r>
  <r>
    <n v="7"/>
    <x v="2"/>
    <s v="Prestación del Servicio Catastral por Excepción"/>
    <s v="Solicitudes y requerimientos atendidos, en el marco de la Política de Reparación Integral a Víctimas y de sentencias de Restitución de Tierras"/>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con oportunidad el 100% de las solicitudes realizadas en materia de regularización de la propiedad. (Ley 1564 y 1561 de 2012)"/>
    <d v="2021-02-01T00:00:00"/>
    <d v="2021-12-31T00:00:00"/>
    <s v="Reporte Excel de tierras"/>
    <s v="Subdirección de Proyectos"/>
    <s v="Porcentaje"/>
    <s v="Porcentaje de solicitudes y requerimientos atendidos, en el marco de la Política de Reparación Integral a Víctimas y de sentencias de Restitución de Tierras"/>
    <s v="Eficacia"/>
    <n v="4"/>
    <n v="1"/>
    <n v="1"/>
    <n v="1"/>
    <n v="1"/>
    <n v="0.95"/>
    <s v="Se contestaron por la Plataforma SIGAC a 31 de marzo 102 oficios, y se trasladó a otros gestores catastrales de 28 correos electrónicos"/>
    <n v="0.98"/>
    <s v="Abril: De los 158 oficios reportados se contestaron 153, 101 corresponden a oficios contestados por la plataforma SIGAC y 57 a traslados de oficios que se realizaron por correo electrónico(politicadetierras@igac.gov.co)._x000d__x000a_Mayo: De los 131 oficios reportados se contestaron 126, 71 corresponden a oficios contestados por la plataforma SIGAC y 55 a traslados de oficios que se realizaron por correo electrónico(politicadetierras@igac.gov.co)._x000d__x000a_Junio: De los 129 oficios contestados, 69 corresponden a oficios contestados por la plataforma SIGAC y 60 a traslados de oficios que se realizaron por correo electrónico(politicadetierras@igac.gov.co)._x000d__x000a_"/>
    <n v="1"/>
    <s v="Julio: De los 187 oficios contestados, 113 corresponden a oficios contestados por la plataforma SIGAC y 74 a traslados de oficios que se realizaron por correo electrónico(politicadetierras@igac.gov.co)._x000d__x000a_Agosto: De los 126 oficios contestados, 18 corresponden a oficios contestados por la plataforma SIGAC y 108 a traslados de oficios que se realizaron por correo electrónico(politicadetierras@igac.gov.co)._x000d__x000a_Septiembre: _x000d__x000a_De los 227  oficios contestados, 126corresponden a oficios contestados por la plataforma SIGAC y 101 a traslados de oficios que se realizaron por correo electrónico(politicadetierras@igac.gov.co)._x000d__x000a_"/>
    <m/>
    <m/>
    <d v="2021-04-09T00:00:00"/>
    <d v="2021-07-02T00:00:00"/>
    <d v="2021-10-14T00:00:00"/>
    <m/>
    <n v="0.73249999999999993"/>
    <n v="0.95"/>
    <n v="1"/>
    <n v="1"/>
    <s v=" "/>
    <s v="Concepto Favorable"/>
    <s v="Concepto Favorable"/>
    <s v="Concepto Favorable"/>
    <m/>
    <s v="Registraron la relacion de las respuestas"/>
    <s v="Reportan listado con la atencion a las solicitudes a nivel nacional"/>
    <s v="Anexan listado de solicitudes atendidas en materia de regularización"/>
    <m/>
    <x v="0"/>
    <x v="0"/>
    <x v="0"/>
    <x v="0"/>
    <s v="Se evidencia reporte Excel del registro de contestaciones y de traslados a otra entidades en el primer trimestre."/>
    <s v="Se evidencia reporte Excel de los meses de abril, mayo y junio con el registro de contestaciones y de traslados a otra entidades en el segundo trimestre."/>
    <s v="Se evidencia reporte Excel de los meses de julio, agosto y septiembre con el registro de contestaciones y de traslados a otras entidades en el tercer trimestre."/>
    <m/>
  </r>
  <r>
    <n v="8"/>
    <x v="2"/>
    <s v="Prestación del Servicio Catastral por Excepción"/>
    <s v="Solicitudes y requerimientos atendidos, en el marco de la Política de Reparación Integral a Víctimas y de sentencias de Restitución de Tierras"/>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85% de las solicitudes recibidas para el cumplimiento de la Política de Restitución de Tierras y Ley de Víctimas. "/>
    <d v="2021-02-01T00:00:00"/>
    <d v="2021-12-31T00:00:00"/>
    <s v="Reporte Excel de tierras"/>
    <s v="Subdirección de Proyectos"/>
    <s v="Porcentaje"/>
    <s v="Porcentaje de solicitudes y requerimientos atendidos, en el marco de la Política de Reparación Integral a Víctimas y de sentencias de Restitución de Tierras"/>
    <s v="Eficacia"/>
    <n v="3.4"/>
    <n v="0.85"/>
    <n v="0.85"/>
    <n v="0.85"/>
    <n v="0.85"/>
    <n v="0.51"/>
    <s v="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
    <n v="0.92"/>
    <s v="Abril: Se recibieron 605 requerimientos y se atendieron 479, incluye solicitudes de información etapa administrativa y judicial, suspensión de predios y solicitud de peritajes en etapa judicial._x000d__x000a_Mayo: Se recibieron 528 requerimientos y se atendieron 447, incluye solicitudes de información etapa administrativa y judicial, suspensión de predios y solicitud de peritajes en etapa judicial._x000d__x000a_Junio: Se recibieron 523 requerimientos y se atendieron 587 , incluye solicitudes de información etapa administrativa y judicial, suspensión de predios y solicitud de peritajes en etapa judicial._x000d__x000a_"/>
    <n v="0.81"/>
    <s v="A julio se han recibido 3.378 requerimientos y se han atendido 2.670, Agosto se han recibido 3.780 requerimientos y se han atendido 3.012 y a Septiembre se han recibido 4.472 requerimientos y se han atendido 3.714, incluye solicitudes de información etapa administrativa y judicial, suspensión de predios y solicitud de peritajes en etapa judicial."/>
    <m/>
    <m/>
    <d v="2021-04-09T00:00:00"/>
    <d v="2021-07-02T00:00:00"/>
    <d v="2021-10-14T00:00:00"/>
    <m/>
    <n v="0.65882352941176481"/>
    <n v="0.6"/>
    <n v="1"/>
    <n v="1"/>
    <s v=" "/>
    <s v="Concepto Favorable"/>
    <s v="Concepto Favorable"/>
    <s v="Concepto Favorable"/>
    <m/>
    <s v="Registraron la atencion a las solicitudes"/>
    <s v="relacionan cuadro con las solicitudes atendidas a nivel nacional"/>
    <s v="El proceso atendió los requerminetos recibidos dentro de la politica de restitucion de tierras"/>
    <m/>
    <x v="2"/>
    <x v="0"/>
    <x v="0"/>
    <x v="0"/>
    <s v="Se evidencia reporte de solicitudes recibidas y atendidas, se observa un cumplimiento de atención de solicitudes del 51,3% que es un porcentaje bajo a lo esperado para el trimestre."/>
    <s v="Se evidencia reporte de solicitudes recibidas y atendidas, se observa un cumplimiento de atención de solicitudes del 91,36% para el segundo trimestre."/>
    <s v="Se evidencia reporte de solicitudes recibidas y atendidas, se observa un cumplimiento de atención de solicitudes del 83,05% para el tercer trimestre."/>
    <m/>
  </r>
  <r>
    <n v="9"/>
    <x v="2"/>
    <s v="Prestación del Servicio Catastral por Excepción"/>
    <s v="Solicitudes y requerimientos atendidos, en el marco de la Política de Reparación Integral a Víctimas y de sentencias de Restitución de Tierras"/>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Realizar informe mensual de seguimiento al cumplimiento de los autos, medidas cautelares y/o sentencias, proferidos por los juzgados especializados de restitución de tierras, para resguardos indígenas y territorios colectivos de comunidades negras"/>
    <d v="2021-02-01T00:00:00"/>
    <d v="2021-12-31T00:00:00"/>
    <s v="Reporte Excel de tierras"/>
    <s v="Subdirección de Proyectos"/>
    <s v="Número"/>
    <s v="Reporte mensual de seguimiento al cumplimiento de los autos, medidas cautelares y/o sentencias, proferidos por los juzgados especializados de restitución de tierras, para resguardos indígenas y territorios colectivos de comunidades negras"/>
    <s v="Eficacia"/>
    <n v="12"/>
    <n v="3"/>
    <n v="3"/>
    <n v="3"/>
    <n v="3"/>
    <n v="3"/>
    <s v="Se relacionan los autos, asistencias a consejos directivos de la ANT y tutelas a marzo de 2021"/>
    <n v="3"/>
    <s v="Abril: Se recibió una admisión de demanda de un proceso de restitución de tierras para un resguardo indígena, se dio respuesta a un requerimiento del juzgado de restitución de tierras de Quibdó y se recibió un requerimiento de seguimiento a una orden proferida por el juzgado Segundo de Restitución de Tierras de Villavicencio._x000d__x000a_Mayo: Se recibieron 3 solicitudes de admisión de demanda para territorios étnicos, se asistió a una audiencia de seguimiento y se dio respuesta a 2 requerimientos judiciales una al Juzgado Primero de Restitución de Tierras de Quibdó y la otra al Tribunal Superior de Restitución de Tierras de Bogotá._x000d__x000a_Junio: Se asistió a 2 audiencias de seguimiento de procesos étnicos una de parte del Juzgado Primero de Restitución de Tierras de Quibdó(Resguardo indígena Embera Cuti) y "/>
    <n v="3"/>
    <s v="En julio se asistió al Consejo Directivo de la ANT, en agosto se recibió la admisión de demanda para el resguardo indígena Yarinal San Marcelino y en septiembre se recibió citación a audiencia en octubre para seguimiento del proceso para el Resguardo Indígena de los Ríos Catru,Dubasa y Ancoso."/>
    <m/>
    <m/>
    <d v="2021-04-09T00:00:00"/>
    <d v="2021-07-02T00:00:00"/>
    <d v="2021-10-14T00:00:00"/>
    <m/>
    <n v="0.75"/>
    <n v="1"/>
    <n v="1"/>
    <n v="1"/>
    <s v=" "/>
    <s v="Concepto Favorable"/>
    <s v="Concepto Favorable"/>
    <s v="Concepto Favorable"/>
    <m/>
    <s v="Se evidencia las actividades realizadas"/>
    <s v="Relacionan las actividades atendidas en Resguardos Indigenas/Grupos etcnicos"/>
    <s v="Registran evidencias de lo reportado en el autoseguimiento en cumplimiento de los autos"/>
    <m/>
    <x v="0"/>
    <x v="0"/>
    <x v="0"/>
    <x v="0"/>
    <s v="Se evidencia reporte de excel donde se relacionan los autos, asistencias a consejos directivos de la ANT y tutelas a marzo de 2021."/>
    <s v="Se evidencia reporte de excel donde se relacionan los autos, asistencias a consejos directivos de la ANT y tutelas a junio de 2021."/>
    <s v="Se evidencia reporte de excel donde se relacionan los autos, asistencias a consejos directivos de la ANT y tutelas del tercer  trimestre de 2021."/>
    <m/>
  </r>
  <r>
    <n v="10"/>
    <x v="2"/>
    <s v="Prestación del Servicio Catastral por Excepción"/>
    <s v="Área geográfica actualizada catastralmente"/>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actualización física, jurídica y económica de los municipios del país programados para la vigencia 2021."/>
    <d v="2021-03-01T00:00:00"/>
    <d v="2021-12-31T00:00:00"/>
    <s v="Resoluciones de cierre"/>
    <s v="Subdirección de Proyectos"/>
    <s v="Porcentaje"/>
    <s v="Procesos de actualización catastral"/>
    <s v="Eficacia"/>
    <n v="1"/>
    <n v="0.1"/>
    <n v="0.3"/>
    <n v="0.3"/>
    <n v="0.3"/>
    <n v="0.1"/>
    <s v="A marzo re realizó la socialización con las autoridades municipales de los procesos de Popayán y Villavicencio, inicio de trabajo de campo en este último. Acto de apertura de Arauquita y firma de inicio de operador para Boyacá."/>
    <n v="0.3"/>
    <s v="Se realizó la identificación predial en Villavicencio de 52.255 predios, Popayán 33.126, Arauquita 240 predios (suspendido temporalmente por orden público). En los 8 municipios de Boyacá se inició la operación en campo, reconocimiento de 3.529 predios, habilitación de la atención de PQRS a través de canales de atención presencial y virtual, socialización nivel 2 tiene como objetivo la recolección y retroalimentación de información del territorio y el establecimiento de acuerdos para la identificación predial con líderes comunitarios._x000d__x000a_En Rioblanco (Tolima), Guamo y Córdoba (Bolívar) se realizó diagnóstico de la información catastral y análisis de la dinámica inmobiliaria e identificación del perímetro urbano para definir la zona de intervención del IGAC, en conjunto con la ANT._x000d__x000a_"/>
    <n v="0.09"/>
    <s v="Villavicencio cambio de sectores e incremento en 6.000 predios genero un atraso en 45 días y metas, Popayán atraso de 45 días por paro y 3 meses por no tener internet en la sede, el proyecto trabajó con 16 personas menos por 5 meses,Arauquita se retomó el 20/09/2021, Boyacá está en el 10% debido a que fue necesario volver a grabar los predios reconocidos a la fecha,se completó 100% el municipio de Córdoba,Ricaurte atrasado por intermitencia en el servicio de internet, Gachancipá en alistamiento de insumos y capacitación de personal,San Carlos contrató personal pendiente coordinador de proyecto,Tebaida y Villarrica no han comenzado. Es de anotar que la proyección inicial se realizó con solo 4 proyecto de actualización, a la fecha hay 9 y 5 en proceso."/>
    <m/>
    <m/>
    <d v="2021-04-09T00:00:00"/>
    <d v="2021-07-02T00:00:00"/>
    <d v="2021-10-14T00:00:00"/>
    <m/>
    <n v="0.49"/>
    <n v="1"/>
    <n v="1"/>
    <n v="0.7"/>
    <s v=" "/>
    <s v="Concepto Favorable"/>
    <s v="Concepto Favorable"/>
    <s v="Concepto Favorable"/>
    <m/>
    <s v="Se verifico las actividades reportadas"/>
    <s v="Se evidencia el seguimiento realizado a los procesos de actualizacion que están en proceso"/>
    <s v="Registran el seguimiento a los procesos de actualización catastral que se vienen desarrollando"/>
    <m/>
    <x v="2"/>
    <x v="2"/>
    <x v="2"/>
    <x v="0"/>
    <s v="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
    <s v="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
    <s v="Se evidencia mediante informes los avances en los procesos de actualización que lleva acabo el IGAC. Nota: El documento con el cual se valida esta actividad son las resoluciones de cierre, donde se ponen en firme las actualizaciones y con esto el área total actualizada, por lo tanto, hasta que no se terminen estos procesos no se valida el avance."/>
    <m/>
  </r>
  <r>
    <n v="11"/>
    <x v="2"/>
    <s v="Prestación del Servicio Catastral por Excepción"/>
    <s v="Trámites de conservación catastral"/>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como mínimo 448.209  trámites de conservación catastral"/>
    <d v="2021-01-01T00:00:00"/>
    <d v="2021-12-31T00:00:00"/>
    <s v="Reporte Excel de conservación"/>
    <s v="Subdirección de Proyectos"/>
    <s v="Número"/>
    <s v="Número de trámites de conservación catastral"/>
    <s v="Eficacia"/>
    <n v="448209"/>
    <n v="90000"/>
    <n v="119403"/>
    <n v="119403"/>
    <n v="119403"/>
    <n v="77533"/>
    <s v="En enero 6.158, en febrero 37.156 y en marzo se realizaron 34.219 trámites de conservación, para un total acumulado de 77.533 trámites, que corresponden al 17,30% de la meta anual."/>
    <n v="186451"/>
    <s v="Abril: En el mes de abril se realizaron 36.533 trámites de conservación, para un total acumulado de 114.066 trámites, que corresponden al 25,45% de la meta anual._x000d__x000a_Mayo: En el mes de mayo se realizaron 36.622 trámites de conservación, para un total acumulado de 150.688 trámites, que corresponden al 33,62% de la meta anual._x000d__x000a_Junio: En el mes de junio se realizaron 35.763 trámites de conservación, para un total acumulado de 186.451 trámites, que corresponden al 41,60% de la meta anual._x000d__x000a_"/>
    <n v="286470"/>
    <s v="Julio: En el mes de julio se realizaron 69.581 trámites de conservación, para un total acumulado de 256.032 trámites, que corresponden al 57,12% de la meta anual. _x000d__x000a_Agosto: En el mes de agosto se realizaron 9.674 trámites de conservación, para un total acumulado de 265.706 trámites, que corresponden al 59,28% de la meta anual. _x000d__x000a_Septiembre: En el mes de septiembre se realizaron 20.764 trámites de conservación, para un total acumulado de 286.470 trámites, que corresponden al 64% de la meta anual. _x000d__x000a_"/>
    <m/>
    <m/>
    <d v="2021-04-09T00:00:00"/>
    <d v="2021-07-02T00:00:00"/>
    <d v="2021-10-14T00:00:00"/>
    <m/>
    <n v="1"/>
    <n v="0.86147777777777779"/>
    <n v="1"/>
    <n v="1"/>
    <s v=" "/>
    <s v="Concepto Favorable"/>
    <s v="Concepto Favorable"/>
    <s v="Concepto Favorable"/>
    <m/>
    <s v="Aunque no se cumplio con la meta se espera se cumpla en el siguiente trimestre"/>
    <s v="Se observa en cuadro en evidencias el desarrollo de las metas de conservacion por DT"/>
    <s v="Reporte por territorial de los tramites de conservacion catastral a septiembre 2021"/>
    <m/>
    <x v="0"/>
    <x v="0"/>
    <x v="2"/>
    <x v="0"/>
    <s v="Se evidencia reporte Excel de tramites, donde se llevan 77.533 de una meta de 90.000 para el trimestre, por lo tanto, se observa un avance de 86,14 % del primer trimestre."/>
    <s v="Se evidencia reporte Excel de tramites, donde se realizaron 108.918 de una meta de 119.403 para el trimestre, por lo tanto, se observa un cumplimiento de 91,21 % de la meta del segundo trimestre. Nota: la cifra ejecutada está mal reportada."/>
    <s v="Se evidencia reporte Excel de trámites, donde se realizaron 100.019 de una meta de 119.403 para el trimestre, por lo tanto, se observa un cumplimiento de 83,76% de la meta del tercer trimestre. Nota: la cifra ejecutada está mal reportada"/>
    <m/>
  </r>
  <r>
    <n v="12"/>
    <x v="2"/>
    <s v="Prestación del Servicio Catastral por Excepción"/>
    <s v="Suministro y disposición de información catastral actualizad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consolidación y disposición de información catastral actualizada de forma mensual"/>
    <d v="2021-01-01T00:00:00"/>
    <d v="2021-12-31T00:00:00"/>
    <s v="Reporte del Geoportal"/>
    <s v="Dirección de Gestión Catastral"/>
    <s v="Número"/>
    <s v="Disposición de información catastral actualizada"/>
    <s v="Eficacia"/>
    <n v="12"/>
    <n v="3"/>
    <n v="3"/>
    <n v="3"/>
    <n v="3"/>
    <n v="2"/>
    <s v="Para febrero se publicó la información en las páginas web geoportal y datos abiertos la información del componente alfanumérico y geográfico correspondiente a los meses de enero y febrero."/>
    <n v="3"/>
    <s v="Abril: Para el mes de abril se actualizó la información del geoportal y datos abiertos de acuerdo a la meta establecida._x000d__x000a_Mayo: Para el mes de mayo se actualizó la información del geoportal y datos abiertos de acuerdo a la meta establecida._x000d__x000a_Junio: En  el  mes de junio  la entrega de la  información catastral en el componente geográfico y alfanumérico para el Geoportal y Datos Abiertos, no se realizó de la forma habitual, ya que la publicación para el presente mes se enfoca a la validación y entrega de datos para el portal COLOMBIA EN MAPAS, para lo cual el GIT de la Administración de la Información Catastral junto con la OIT, ha venido realizado mesas de trabajo con el fin de hacer las respectivas configuraciones que se adapten a esta nueva plataforma._x000d__x000a_"/>
    <n v="3"/>
    <s v="Julio: Para el mes de julio se actualizó la información del geoportal y datos abiertos de acuerdo con la meta establecida._x000d__x000a_Agosto: Para el mes de AGOSTO se actualizó la información del geoportal y datos abiertos de acuerdo a la meta establecida._x000d__x000a_Septiembre: Para el mes de SEPTIEMBRE se actualizó la información del _x000d__x000a_geoportal y datos abiertos de acuerdo a la meta establecida. Adicionalmente se entregara la información para el portal Colombia en Mapas._x000d__x000a_"/>
    <m/>
    <m/>
    <d v="2021-04-09T00:00:00"/>
    <d v="2021-07-02T00:00:00"/>
    <d v="2021-10-14T00:00:00"/>
    <m/>
    <n v="0.66666666666666663"/>
    <n v="0.66666666666666663"/>
    <n v="1"/>
    <n v="1"/>
    <s v=" "/>
    <s v="Concepto Favorable"/>
    <s v="Concepto Favorable"/>
    <s v="Concepto Favorable"/>
    <m/>
    <s v="registraron las publicaciones"/>
    <s v="Registran la entrega de la informacion catastral a traves de Geoportal y datos abiertos de abril y mayo, junio no se realizo de acuerdo a lo que reportan"/>
    <s v="actualización y disposicion de la informacion en el geoportal"/>
    <m/>
    <x v="0"/>
    <x v="0"/>
    <x v="0"/>
    <x v="0"/>
    <s v="Se evidencia reporte de cargue de información de los meses de enero y febrero."/>
    <s v="Se evidencia correos donde se envía la información para su posterior cargue de la información de los meses de abril y mayo."/>
    <s v="Se evidencia correos donde se envía la información para su posterior cargue de la información de los meses de julio, agosto y septiembre."/>
    <m/>
  </r>
  <r>
    <n v="13"/>
    <x v="2"/>
    <s v="Formación, Actualización y Conservación Catastral"/>
    <s v="Crédito de banca multilateral implementado"/>
    <s v="Consolidar al IGAC como la mejor entidad en la generación e integración de información geográfica, catastral y agrológica con altos estándares de calidad"/>
    <s v="Actualización del área geográfica actualizada"/>
    <s v="Gestión con Valores para Resultados"/>
    <s v="Fortalecimiento organizacional y simplificación de procesos "/>
    <s v="Adelantar los procesos de contratación financiados por la banca multilateral para la intervención de los municipios definidos en la vigencia 2021 "/>
    <d v="2021-03-01T00:00:00"/>
    <d v="2021-12-31T00:00:00"/>
    <s v="Pendiente"/>
    <s v="Subdirección de Proyectos"/>
    <s v="Número"/>
    <s v="Implementación del proyecto de Catastro Multipropósito, en el marco del crédito de la banca multilateral"/>
    <s v="Eficacia"/>
    <n v="3"/>
    <n v="0"/>
    <n v="0"/>
    <n v="2"/>
    <n v="1"/>
    <n v="0"/>
    <s v="No aplica"/>
    <n v="1"/>
    <s v="Se hicieron entrevistas a candidatos de perfiles calidad en campo,supervisión financiera,gerente BID,supervisión jurídica,coordinador operativo,estructurador de calidad.Con los consultores individuales se suscribió contrato del profesional experto catastral con acta inicio 23/06/2021.Respecto a la contratación del operador catastral para adelantar la actualización de 28 municipios priorizados para 2021, el 11/06/2021 se cerró el término para envío de las cotizaciones. Con dicha información se concluyó que el presupuesto para cada contrato es para BM$35.088.220.003 y BID$23.610.620.573.En ese sentido se adelanta el proceso de ajuste final a los TDR para poder iniciar el proceso de contratación.Se inició trámite de solicitud de vigencias futuras para garantizar el presupuesto para ejecución."/>
    <n v="8"/>
    <s v="Julio suscribieron 4 contratos de consultores individuales que apoyarán el seguimiento a los contratos de operadores catastrales que harán la actualización en los municipios priorizados. Agosto suscribieron 2 contratos de consultores individuales, otro para realizar recomendaciones y proponer ajustes al Documento Metodológico para la Participación de las comunidades Negras, Afrocolombianas, Raizales y Palenqueras en la implementación del Catastro Multipropósito. 7 procesos pendientes de revisar los TDR por la Unidad de Gestión. Respecto a contratación de operador catastral, la Dirección de Gestión Catastral realizó ajustes a los términos de referencia y está ajustando el estudio de mercado. Septiembre suscribieron contrato de un profesional para el aseguramiento de la calidad en campo."/>
    <m/>
    <m/>
    <d v="2021-04-09T00:00:00"/>
    <d v="2021-07-02T00:00:00"/>
    <d v="2021-10-14T00:00:00"/>
    <m/>
    <n v="1"/>
    <s v=""/>
    <s v=""/>
    <n v="1"/>
    <s v=" "/>
    <s v="Sin meta asignada en el periodo"/>
    <s v="Concepto Favorable"/>
    <s v="Concepto Favorable"/>
    <m/>
    <s v="no aplica"/>
    <s v="Aunque no se pueden leer bien las evidencias, se consta de que realizaron ese proceso para la contratación dentro del credito BID y Banca Mundial"/>
    <s v="De acuerdo a los registros realizaron un contrato dentro de los procesos financiados por la banca multilateral"/>
    <m/>
    <x v="1"/>
    <x v="0"/>
    <x v="0"/>
    <x v="0"/>
    <s v="Para este periodo no existe meta asignada."/>
    <s v="Se evidencia entrevistas para la selección de los diferentes perfiles que se necesitan para la intervención de los municipios definidos en la vigencia 2021 financiados por la banca multilateral. Se observa el acta de inicio del profesional experto catastral. Se observa la solicitud de cotizaciones para prestación de servicios de operadores. "/>
    <s v="Se evidencia actas de inicio y pantallazos de secop de las personas que son contratadas en marco de la banca multilateral."/>
    <m/>
  </r>
  <r>
    <n v="14"/>
    <x v="2"/>
    <s v="Formación, Actualización y Conservación Catastral"/>
    <s v="Resoluciones publicadas"/>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070 de 2011 "/>
    <d v="2021-01-01T00:00:00"/>
    <d v="2021-06-30T00:00:00"/>
    <s v="Resolución"/>
    <s v="Dirección de Gestión Catastral"/>
    <s v="Porcentaje"/>
    <s v="Socialización y publicación de la resolución"/>
    <s v="Producto"/>
    <n v="1"/>
    <n v="0.5"/>
    <n v="0.5"/>
    <n v="0"/>
    <n v="0"/>
    <n v="0.5"/>
    <s v="Se avanzó en los ajustes propuestos por los gestores catastrales y se consolidó una nueva versión para revisión de jurídica."/>
    <n v="0.25"/>
    <s v="Se elaboró proyecto de resolución que derogará la Resolución 070 de 20211. Se socializó con los funcionarios y contratistas de la sede central y las Direcciones Territoriales. Se realizaron ajustes con base en observaciones. Se realizó presentación del proyecto de resolución al Comité Técnico Asesor para la Gestión Catastral y se realizaron los ajustes a las observaciones presentadas por el Comité Técnico Asesor para la Gestión Catastral."/>
    <n v="0.25"/>
    <s v="Julio: Se publicó el proyecto de resolución en la página del instituto para observaciones y comentarios de la ciudadanía con plazo al 30 de julio._x000d__x000a__x000d__x000a_Agosto: Se publicó el 19 de agosto de 2021 _x000d__x000a_"/>
    <m/>
    <m/>
    <d v="2021-04-09T00:00:00"/>
    <d v="2021-07-02T00:00:00"/>
    <d v="2021-10-14T00:00:00"/>
    <m/>
    <n v="1"/>
    <n v="1"/>
    <n v="1"/>
    <s v=""/>
    <s v=" "/>
    <s v="Concepto Favorable"/>
    <s v="Concepto Favorable"/>
    <s v="Concepto Favorable"/>
    <m/>
    <s v="Registraron el borrador de la reglamentacion tecnica para la formacion y actualizacion, conservacion, difusion catastral"/>
    <s v="En las evidencias anexan la version ajustada de la resolucion 70"/>
    <s v="se publicó y se expidio la 1149 de agosto"/>
    <m/>
    <x v="0"/>
    <x v="0"/>
    <x v="0"/>
    <x v="0"/>
    <s v="Se observa borrador de modificación de la resolución 070 de 2011._x000a_"/>
    <s v=" Se evidencia proyecto de resolución con ajustes realizados."/>
    <s v="Se publicó y se expidio la resolucion 1149 de agosto"/>
    <m/>
  </r>
  <r>
    <n v="15"/>
    <x v="2"/>
    <s v="Prestación del Servicio Catastral por Excepción"/>
    <s v="Resoluciones publicadas"/>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643 de 2018 "/>
    <d v="2021-04-01T00:00:00"/>
    <d v="2021-09-30T00:00:00"/>
    <s v="Resolución"/>
    <s v="Subdirección de  Proyectos"/>
    <s v="Porcentaje"/>
    <s v="Socialización y publicación de la resolución"/>
    <s v="Producto"/>
    <n v="1"/>
    <n v="0"/>
    <n v="0.5"/>
    <n v="0.5"/>
    <n v="0"/>
    <n v="0"/>
    <s v="no aplica"/>
    <n v="0.2"/>
    <s v="Se diseñó cronograma, se identificó que se requiere actualizar o modificar la resolución 193 de 2014, razón por la cual se generó cronograma específico para dicha resolución._x000d__x000a_En este sentido el avance de la resolución 643 de 2018 se encuentra en un 20%, hasta revisión normativa y Verificación de vigencia y aplicabilidad del articulado, y se requiere que se expida la actualización de la modificación o actualización de la resolución 193 de 2014._x000d__x000a_El avance de la resolución 193 de 2014 se encuentra en un 30%, hasta proyección de borrador del articulado propuesto._x000d__x000a_"/>
    <n v="0.8"/>
    <s v="En el marco de la revisión y posible actualización del anexo 2 de la resolución IGAC 643 de 2018, se identificó la necesidad de actualizar la resolución 193 de 2014 previo a las posibles modificaciones que se puedan surtir en la resolución 643 de 2018. Se remitió el borrador de la propuesta de la actualización de la resolución 193 de 2014, posterior a la validación que se realizó con funcionarios de Dirección de Gestión Catastral.Esta resolución, en consonancia con las normas vigentes debe ser puesta en conocimiento del público en general y del comité técnico asesor previo a su expedición.En relación con la actualización del anexo 2, refiere a especificaciones de levantamiento topográfico planimétrico, siendo pertinentes a dirección Gestión de Información Geográfica, Sub. Cartografía geode"/>
    <m/>
    <m/>
    <d v="2021-04-09T00:00:00"/>
    <d v="2021-07-02T00:00:00"/>
    <d v="2021-10-14T00:00:00"/>
    <m/>
    <n v="1"/>
    <s v=""/>
    <n v="0.4"/>
    <n v="1"/>
    <s v=" "/>
    <s v="Sin meta asignada en el periodo"/>
    <s v="Concepto Favorable"/>
    <s v="Concepto Favorable"/>
    <m/>
    <s v="No aplica"/>
    <s v="Se observa la realizacion de los avances en la modificacion de la resolucion 643 y 193"/>
    <s v="El proceso ha realizado los pasos para la modificación de la resolución y ser expuesta al publico"/>
    <m/>
    <x v="1"/>
    <x v="0"/>
    <x v="2"/>
    <x v="0"/>
    <s v="Para este periodo no existe meta asignada."/>
    <s v="Se evidencia el avance en el cronograma propuesto para la realización de las modificaciones a las resoluciones 193 y 643, al igual se observa el avance en los borradores de modificación."/>
    <s v="Se evidencia borrador de resolución Nota: no se avala avance hasta que no se encuentre publicada"/>
    <m/>
  </r>
  <r>
    <n v="16"/>
    <x v="2"/>
    <s v="Formación, Actualización y Conservación Catastral"/>
    <s v="Sistema de información nacional de catastro multipropósito"/>
    <s v="Fortalecer los recursos técnicos y tecnológicos para la modernización institucional "/>
    <s v="Implementación del SINIC (sistema de información nacional de catastro multipropósito)"/>
    <s v="Gestión con Valores para Resultados"/>
    <s v="Fortalecimiento organizacional y simplificación de procesos "/>
    <s v="Realizar las especificaciones funcionales del SINIC"/>
    <d v="2021-04-01T00:00:00"/>
    <d v="2021-06-30T00:00:00"/>
    <s v="Documento de especificaciones"/>
    <s v="Dirección de Gestión Catastral"/>
    <s v="Porcentaje"/>
    <s v="Desarrollo e implementación del SINIC"/>
    <s v="Producto"/>
    <n v="1"/>
    <n v="0"/>
    <n v="1"/>
    <n v="0"/>
    <n v="0"/>
    <n v="0"/>
    <s v="No aplica"/>
    <n v="0.05"/>
    <s v="Se revisó por parte de la Oficina de Tecnología, Dirección General, Subdirección de Catastro y Bancos el documento levantado por el Departamento Nacional de Planeación que contiene la lógica de lo que espera de la herramienta y se solicitaron los ajustes pertinentes._x000d__x000a__x000d__x000a_Se realizó la planificación del cronograma y se iniciaron las reuniones de entendimiento con OIT._x000d__x000a_"/>
    <n v="0.05"/>
    <s v="se revisó con OIT que la base de datos debe encontrarse alineado con el modelo LADM_COL, para el caso de actualización el modelo de levantamiento y para conservación el modelo catastro-registro.Agosto:Se identificó que debe realizarse un diagnóstico al modelo LADM_COL y cómo aterrizarse al modelo del sistema de tal forma que sea conforme a lo requerido y permita recibir la información de actualización y conservación. El cual se realizará en septiembre para SINIC y SNC.Septiembre: Se da inicio a la construcción del modelo del SINIC, se inician mesas de trabajo entre Dirección de Regulación y Habilitación y Dirección de Gestión Catastral para definir los datos a solicitar a los gestores y requerimientos del SINIC"/>
    <m/>
    <m/>
    <d v="2021-04-09T00:00:00"/>
    <d v="2021-07-02T00:00:00"/>
    <d v="2021-10-14T00:00:00"/>
    <m/>
    <n v="0.1"/>
    <s v=""/>
    <n v="0.05"/>
    <s v=""/>
    <s v=" "/>
    <s v="Sin meta asignada en el periodo"/>
    <s v="Concepto Favorable"/>
    <s v="Concepto Favorable"/>
    <m/>
    <s v="No aplica"/>
    <s v="Se observa en las evidencias el cronograma y las actividades realizadas para los ajustes"/>
    <s v="han venido trabajando en el modelo SINIC para recibir propuestas y obsrvaciones"/>
    <m/>
    <x v="1"/>
    <x v="2"/>
    <x v="2"/>
    <x v="0"/>
    <s v="Para este periodo no existe meta asignada"/>
    <s v="Se evidencia cronograma de actividades y presentación Mapeo de Atributos CICA y GDB a modelo de Levantamiento Catastral para Construcción de ETLs. Nota: no se observa avance en la actividad."/>
    <s v="Se evidencia modelo de datos SINIC y se han venido realizando mesas de trabajo. Nota: no se presenta avance en esta actividad."/>
    <m/>
  </r>
  <r>
    <n v="17"/>
    <x v="2"/>
    <s v="Formación, Actualización y Conservación Catastral"/>
    <s v="Sistema de información nacional de catastro multipropósito"/>
    <s v="Fortalecer los recursos técnicos y tecnológicos para la modernización institucional "/>
    <s v="Implementación del SINIC (sistema de información nacional de catastro multipropósito)"/>
    <s v="Gestión con Valores para Resultados"/>
    <s v="Fortalecimiento organizacional y simplificación de procesos "/>
    <s v="Realizar las pruebas del SINIC"/>
    <d v="2021-07-01T00:00:00"/>
    <d v="2021-12-31T00:00:00"/>
    <s v="Pruebas realizadas"/>
    <s v="Dirección de Gestión Catastral"/>
    <s v="Porcentaje"/>
    <s v="Desarrollo e implementación del SINIC"/>
    <s v="Producto"/>
    <n v="1"/>
    <n v="0"/>
    <n v="0"/>
    <n v="0.5"/>
    <n v="0.5"/>
    <n v="0"/>
    <s v="No aplica"/>
    <n v="0"/>
    <s v="NO APLICA"/>
    <n v="0"/>
    <s v="Se está a la espera de tener las especificaciones funcionales del SINIC"/>
    <m/>
    <m/>
    <d v="2021-04-09T00:00:00"/>
    <d v="2021-07-02T00:00:00"/>
    <d v="2021-10-14T00:00:00"/>
    <m/>
    <n v="0"/>
    <s v=""/>
    <s v=""/>
    <n v="0"/>
    <s v=" "/>
    <s v="Sin meta asignada en el periodo"/>
    <s v="Sin meta asignada en el periodo"/>
    <s v="Sin meta asignada en el periodo"/>
    <m/>
    <s v="No aplica"/>
    <s v="no aplica"/>
    <s v="no hay avance respecto a la programacion"/>
    <m/>
    <x v="1"/>
    <x v="1"/>
    <x v="2"/>
    <x v="0"/>
    <s v="Para este periodo no existe meta asignada."/>
    <s v="Para este periodo no existe meta asignada."/>
    <s v="No se presenta avance en esta actividad."/>
    <m/>
  </r>
  <r>
    <n v="18"/>
    <x v="2"/>
    <s v="Formación, Actualización y Conservación Catastral"/>
    <s v="Sistema nacional catastral"/>
    <s v="Fortalecer los recursos técnicos y tecnológicos para la modernización institucional "/>
    <s v="Implementación del nuevo SNC (sistema nacional catastral)"/>
    <s v="Gestión con Valores para Resultados"/>
    <s v="Fortalecimiento organizacional y simplificación de procesos "/>
    <s v="Realizar las especificaciones funcionales del SNC"/>
    <d v="2021-01-01T00:00:00"/>
    <d v="2021-06-30T00:00:00"/>
    <s v="Documento de especificaciones"/>
    <s v="Dirección de Gestión Catastral"/>
    <s v="Porcentaje"/>
    <s v="Desarrollo e implementación de SNC"/>
    <s v="Producto"/>
    <n v="1"/>
    <n v="0.5"/>
    <n v="0.5"/>
    <n v="0"/>
    <n v="0"/>
    <n v="0.5"/>
    <s v="Se avanzó en la especificación de mutaciones masivas y en la épica del flujo de conservación."/>
    <n v="0.1"/>
    <s v="Se socializó por parte de la directora general del Instituto, tanto al BID como al Banco Mundial, el modelo general del flujo de la información, en el que se aclara las diferencias entre el SNC, el SINIC y el RDM. Se realizó la determinación de historias de usuario para el desarrollo de una funcionalidad que permita identificación de cambios en la base catastral teniendo como referencia la información registral, realizando validaciones, cruces y aplicaciones de cambios en el SNC, las cuales se están validando con la OIT_x000d__x000a_Se realizó la homologación del modelo LADM y SNC _x000d__x000a_En el segundo trimestre se identificaron nuevos componentes para esta actividad._x000d__x000a_"/>
    <n v="0"/>
    <s v="Se realizaron mesas de entendimiento técnico con la Dirección de tecnología de los siguientes requerimientos: _x000d__x000a_1- Método auto declarativo 2- Protocolo único que permita cruzar las bases de datos de SNR y el IGAC a través de llaves únicas previamente definidas (ej. matricula inmobiliaria). 3- ETL Actualización catastral con enfoque multipropósito. Teniendo en cuenta que se construirá un nuevo SNC, se genera mapeo macroprocesos de actualización y conservación catastral y se identifican los actores que participaran en el levantamiento._x000d__x000a__x000d__x000a_Se inicia el levantamiento de información de los requerimientos: 1- Publicaciones en diario oficial 2- Control de calidad operadores 3- Apertura del proceso de actualización/formación catastral_x000d__x000a_"/>
    <m/>
    <m/>
    <d v="2021-04-09T00:00:00"/>
    <d v="2021-07-02T00:00:00"/>
    <d v="2021-10-14T00:00:00"/>
    <m/>
    <n v="0.6"/>
    <n v="1"/>
    <n v="0.7"/>
    <s v=""/>
    <s v=" "/>
    <s v="Concepto Favorable"/>
    <s v="Concepto Favorable"/>
    <s v="Sin meta asignada en el periodo"/>
    <m/>
    <s v="Anexaron lo correspondiente al avance"/>
    <s v="Requerimientos y cronograma en evidencias"/>
    <s v="Realizaron actividades para el avance en las especificaciones funcionales del SNC pero no hubo ejecucion en el avance"/>
    <m/>
    <x v="0"/>
    <x v="2"/>
    <x v="2"/>
    <x v="0"/>
    <s v="Se evidencia avance con documento de épicas de tramites catastrales."/>
    <s v="Se evidencia documentos en el avance de las especificaciones funcionales del SNC.Nota:para este trimestre se debio tenerel documento definitivo con las especificaciones "/>
    <s v="Realizaron actividades para el avance en las especificaciones funcionales del SNC pero no hubo avance de esta actividad."/>
    <m/>
  </r>
  <r>
    <n v="19"/>
    <x v="2"/>
    <s v="Formación, Actualización y Conservación Catastral"/>
    <s v="Puesta en marcha del sistema de información  nacional de catastro"/>
    <s v="Fortalecer los recursos técnicos y tecnológicos para la modernización institucional "/>
    <s v="Implementación del nuevo SNC (sistema nacional catastral)"/>
    <s v="Gestión con Valores para Resultados"/>
    <s v="Fortalecimiento organizacional y simplificación de procesos "/>
    <s v="Realizar las pruebas del SNC"/>
    <d v="2021-04-01T00:00:00"/>
    <d v="2021-09-30T00:00:00"/>
    <s v="Pruebas realizadas"/>
    <s v="Dirección de Gestión Catastral"/>
    <s v="Porcentaje"/>
    <s v="Desarrollo e implementación de SNC"/>
    <s v="Producto"/>
    <n v="1"/>
    <n v="0"/>
    <n v="0.3"/>
    <n v="0.7"/>
    <n v="0"/>
    <n v="0"/>
    <s v="No aplica"/>
    <n v="0"/>
    <s v="Se está a la espera de tener las especificaciones funcionales del SNC."/>
    <n v="0"/>
    <s v="Se está a la espera de tener las especificaciones funcionales del SNC"/>
    <m/>
    <m/>
    <d v="2021-04-09T00:00:00"/>
    <d v="2021-07-02T00:00:00"/>
    <d v="2021-10-14T00:00:00"/>
    <m/>
    <n v="0"/>
    <s v=""/>
    <n v="0"/>
    <n v="0"/>
    <s v=" "/>
    <s v="Sin meta asignada en el periodo"/>
    <s v="Sin meta asignada en el periodo"/>
    <s v="Sin meta asignada en el periodo"/>
    <m/>
    <s v="No aplica"/>
    <s v="no aplica"/>
    <s v="no aplica para este trimestre. no se ha ejecutado ninguna meta, se espera que para el ultimo trimestre se ejecute toda la meta"/>
    <m/>
    <x v="1"/>
    <x v="2"/>
    <x v="2"/>
    <x v="0"/>
    <s v="Para este periodo no existe meta asignada."/>
    <s v="No existe avance para esta actividad."/>
    <s v="No existe avance para esta actividad."/>
    <m/>
  </r>
  <r>
    <n v="20"/>
    <x v="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18T00:00:00"/>
    <d v="2021-06-15T00:00:00"/>
    <s v="Procedimientos en Word"/>
    <s v="Dirección de Gestión Catastral"/>
    <s v="Número"/>
    <s v="Actualización, implementación y seguimiento de las actividades de MIPG"/>
    <s v="Producto"/>
    <n v="1"/>
    <n v="0"/>
    <n v="0"/>
    <n v="0.5"/>
    <n v="0.5"/>
    <n v="0"/>
    <s v="No aplica"/>
    <n v="0"/>
    <s v="Meta programada para los dos últimos trimestres"/>
    <n v="0"/>
    <s v="Se está actualizando los procedimientos de Conservación Catastral y de elaboración de ZFHyG"/>
    <m/>
    <m/>
    <d v="2021-04-09T00:00:00"/>
    <d v="2021-07-02T00:00:00"/>
    <d v="2021-10-14T00:00:00"/>
    <m/>
    <n v="0"/>
    <s v=""/>
    <s v=""/>
    <n v="0"/>
    <s v=" "/>
    <s v="Sin meta asignada en el periodo"/>
    <s v="Sin meta asignada en el periodo"/>
    <s v="Sin meta asignada en el periodo"/>
    <m/>
    <s v="No aplica"/>
    <s v="no aplica"/>
    <s v="no hay actualizaciones a la fecha"/>
    <m/>
    <x v="1"/>
    <x v="2"/>
    <x v="2"/>
    <x v="0"/>
    <s v="Para este periodo no existe meta asignada."/>
    <s v="Para este periodo no existe meta asignada"/>
    <s v="No existe avance para esta actividad."/>
    <m/>
  </r>
  <r>
    <n v="21"/>
    <x v="2"/>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1-01T00:00:00"/>
    <d v="2021-12-31T00:00:00"/>
    <s v="PLANIGAC "/>
    <s v="Dirección de Gestión Catastral"/>
    <s v="Número"/>
    <s v="Actualización, implementación y seguimiento de las actividades de MIPG"/>
    <s v="Producto"/>
    <n v="4"/>
    <n v="1"/>
    <n v="1"/>
    <n v="1"/>
    <n v="1"/>
    <n v="1"/>
    <s v="Se realizó seguimiento al primer trimestre de los riesgos establecidos para la Subdirección."/>
    <n v="1"/>
    <s v="Se realizó seguimiento al Segundo trimestre de los riesgos establecidos para la Subdirección."/>
    <n v="1"/>
    <s v="Se realizó seguimiento al Tercer trimestre de los riesgos establecidos para la Dirección."/>
    <m/>
    <m/>
    <d v="2021-04-09T00:00:00"/>
    <d v="2021-07-02T00:00:00"/>
    <d v="2021-10-14T00:00:00"/>
    <m/>
    <n v="0.75"/>
    <n v="1"/>
    <n v="1"/>
    <n v="1"/>
    <s v=" "/>
    <s v="Concepto Favorable"/>
    <s v="Concepto Favorable"/>
    <s v="Concepto Favorable"/>
    <m/>
    <s v="el seguimiento lo hicieron en la plataforma de riesgos"/>
    <s v="se direcciona al seguimiento de PLanner de riesgos"/>
    <s v="la direccion de gestión catastral realizó el seguimiento al tercer trimestre a los riesgos establecidos para el proceso"/>
    <m/>
    <x v="0"/>
    <x v="0"/>
    <x v="0"/>
    <x v="0"/>
    <s v="Se cargan evidencias en PLANIGAC"/>
    <s v="Se cargan evidencias en PLANIGAC"/>
    <s v="Se cargan evidencias en PLANIGAC"/>
    <m/>
  </r>
  <r>
    <n v="22"/>
    <x v="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reporte a los Producto, Trabajo y/o Servicio no Conforme del proceso."/>
    <d v="2021-01-01T00:00:00"/>
    <d v="2021-12-30T00:00:00"/>
    <s v="Formato de identificación y control de PTS"/>
    <s v="Dirección de Gestión Catastral"/>
    <s v="Número"/>
    <s v="Índice de Desempeño Institucional (IDI)"/>
    <s v="Producto"/>
    <n v="12"/>
    <n v="3"/>
    <n v="3"/>
    <n v="3"/>
    <n v="3"/>
    <n v="3"/>
    <s v="Se hizo seguimiento al PTS No Conforme que se presentó para el primer trimestre de 2021, se adjunta como evidencias correos y matriz de PTS No Conforme"/>
    <n v="3"/>
    <s v="Se hizo seguimiento al PTS No Conforme que se presentó para el segundo trimestre de 2021, se adjunta como evidencias correos y matriz de PTS No Conforme "/>
    <n v="3"/>
    <s v="Se hizo seguimiento al PTS No Conforme que se presentó para el tercer trimestre de 2021, se adjunta como evidencias correos y cuadro resumen "/>
    <m/>
    <m/>
    <d v="2021-04-09T00:00:00"/>
    <d v="2021-07-02T00:00:00"/>
    <d v="2021-10-14T00:00:00"/>
    <m/>
    <n v="0.75"/>
    <n v="1"/>
    <n v="1"/>
    <n v="1"/>
    <s v=" "/>
    <s v="Concepto Favorable"/>
    <s v="Concepto Favorable"/>
    <s v="Concepto Favorable"/>
    <m/>
    <s v="Registraron el seguimiento a nivel nacional de los productos no conformes"/>
    <s v="Realizaron el cargue de evidencias por territorial de producto no conforme "/>
    <s v="la direccion de gestión catastral realizó el seguimiento al tercer trimestre al Producto, Trabajo y/o Servicio no Conforme del proceso, anexando las evidencias correspondientes"/>
    <m/>
    <x v="0"/>
    <x v="0"/>
    <x v="0"/>
    <x v="0"/>
    <s v="Se evidencias correos y matriz de PTS No Conforme"/>
    <s v="Se evidencias correos y matriz de PTS No Conforme"/>
    <s v="Se evidencias correos y matriz de PTS No Conforme"/>
    <m/>
  </r>
  <r>
    <n v="1"/>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Direccionamiento Estratégico y Planeación"/>
    <s v="Planeación Institucional "/>
    <s v="Formular el plan de Mercadeo "/>
    <d v="2021-09-01T00:00:00"/>
    <d v="2021-09-30T00:00:00"/>
    <s v="Documento Plan de Mercadeo formulado y aprobado por la alta gerencia. "/>
    <s v="Oficina Comercial "/>
    <s v="Número "/>
    <s v="Plan de Mercadeo formulado"/>
    <s v="Eficiencia"/>
    <n v="1"/>
    <n v="0"/>
    <n v="0"/>
    <n v="0"/>
    <n v="1"/>
    <m/>
    <m/>
    <m/>
    <m/>
    <n v="0"/>
    <s v="Sin meta para el periodo"/>
    <m/>
    <m/>
    <m/>
    <m/>
    <d v="2021-10-14T00:00:00"/>
    <m/>
    <n v="0"/>
    <s v=""/>
    <s v=""/>
    <s v=""/>
    <s v=" "/>
    <m/>
    <m/>
    <s v="Sin meta asignada en el periodo"/>
    <m/>
    <m/>
    <m/>
    <s v="Sin meta asignada en el periodo"/>
    <m/>
    <x v="3"/>
    <x v="3"/>
    <x v="1"/>
    <x v="0"/>
    <m/>
    <m/>
    <s v="Sin meta asignada para el trimestre"/>
    <m/>
  </r>
  <r>
    <n v="2"/>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Información y Comunicación "/>
    <s v="Transparencia, acceso a la información pública y Lucha contra la Corrupción."/>
    <s v="Actualizar el portafolio de productos y Servicios, alineado con el enfoque estratégico."/>
    <d v="2021-09-01T00:00:00"/>
    <d v="2021-09-30T00:00:00"/>
    <s v="Documento portafolio de productos y/o servicios aprobado por las áreas misionales.  Resolución de precios actualizada 2021. "/>
    <s v="Oficina Comercial "/>
    <s v="Número "/>
    <s v="Informes de avance en la implementación del plan de mercadeo "/>
    <s v="Eficiencia"/>
    <n v="1"/>
    <n v="0"/>
    <n v="1"/>
    <n v="0"/>
    <n v="0"/>
    <m/>
    <m/>
    <m/>
    <m/>
    <n v="1"/>
    <s v="Se realizó la actualización del portafolio de productos y servicios, así como el componente de precios, expedidos a través de la resolución 481 de 2021, de acuerdo con el incremento del IPC 1,61% para la actual vigencia. "/>
    <m/>
    <m/>
    <m/>
    <m/>
    <d v="2021-10-14T00:00:00"/>
    <m/>
    <n v="1"/>
    <s v=""/>
    <n v="0"/>
    <s v=""/>
    <s v=" "/>
    <m/>
    <m/>
    <s v="Concepto Favorable"/>
    <m/>
    <m/>
    <m/>
    <s v="se verificó el cargue de la evidencia y el reporte del avance"/>
    <m/>
    <x v="3"/>
    <x v="3"/>
    <x v="0"/>
    <x v="0"/>
    <m/>
    <m/>
    <s v="De acuerdo con las evidencias suministradas, &quot; Cátalogo bienes y servicios 2021&quot; y resolución de actualización de precios se observa el desarrollo de la actividad."/>
    <m/>
  </r>
  <r>
    <n v="3"/>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Servicio al ciudadano "/>
    <s v="Gestionar las relaciones comerciales a través de las solicitudes que llegan de los diferentes grupos de interés publico y/o privados. . "/>
    <d v="2021-09-01T00:00:00"/>
    <d v="2021-12-31T00:00:00"/>
    <s v="Actas de reunión - Llamadas telefónicas - Correos electrónicos enviados - Propuestas Técnicas y Económicas. "/>
    <s v="Oficina Comercial "/>
    <s v="Número "/>
    <s v="Informes de avance en la implementación del plan de mercadeo "/>
    <s v="Eficiencia"/>
    <n v="600"/>
    <n v="250"/>
    <n v="250"/>
    <n v="50"/>
    <n v="50"/>
    <m/>
    <m/>
    <m/>
    <m/>
    <n v="430"/>
    <s v="Se respondieron las solicitudes realizadas por los clientes y/o grupos de interés públicos y privados, así como las remitidas por las diferentes dependencias del IGAC, por medio de correos electrónicos, llamadas telefónicas brindando la información en oportunidad. "/>
    <m/>
    <m/>
    <m/>
    <m/>
    <d v="2021-10-14T00:00:00"/>
    <m/>
    <n v="0.71666666666666667"/>
    <n v="0"/>
    <n v="0"/>
    <n v="1"/>
    <s v=" "/>
    <m/>
    <m/>
    <s v="Concepto Favorable"/>
    <m/>
    <m/>
    <m/>
    <s v="se verificó el cargue de la evidencia y el reporte del avance"/>
    <m/>
    <x v="3"/>
    <x v="3"/>
    <x v="0"/>
    <x v="0"/>
    <m/>
    <m/>
    <s v="De acuerdo con las evidencias suministradas, &quot;Gestionar relaciones comerciales&quot; se presentan las actividades desarrolladas para el fortalecimiento de las acciones comerciales con diferentes grupos de interes e instituciones."/>
    <m/>
  </r>
  <r>
    <n v="4"/>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Servicio al ciudadano "/>
    <s v="Tramitar la realización y envió de propuestas técnico económicas."/>
    <d v="2021-09-01T00:00:00"/>
    <d v="2021-12-31T00:00:00"/>
    <s v="Propuestas técnico economicas realizadas y enviadas. Reporte de correos remitidos a los futuros aliados estratégicos. "/>
    <s v="Oficina Comercial "/>
    <s v="Número "/>
    <s v="Informes de avance en la implementación del plan de mercadeo "/>
    <s v="Eficiencia"/>
    <n v="87"/>
    <n v="20"/>
    <n v="32"/>
    <n v="25"/>
    <n v="10"/>
    <m/>
    <m/>
    <m/>
    <m/>
    <n v="112"/>
    <s v="Se enviaron las propuestas técnico económicas y cotizaciones de los siguientes productos o servicios: A.  Actualización Catastral: 49 propuestas B. Conservación Catastral: 36 propuestas. C.  Información catastral: 27 Propuestas. "/>
    <m/>
    <m/>
    <m/>
    <m/>
    <d v="2021-10-14T00:00:00"/>
    <m/>
    <n v="1"/>
    <n v="0"/>
    <n v="0"/>
    <n v="1"/>
    <s v=" "/>
    <m/>
    <m/>
    <s v="Concepto Favorable"/>
    <m/>
    <m/>
    <m/>
    <s v="se verificó el cargue de la evidencia y el reporte del avance"/>
    <m/>
    <x v="3"/>
    <x v="3"/>
    <x v="0"/>
    <x v="0"/>
    <m/>
    <m/>
    <s v="De acuerdo con las evidencias suministradas, &quot;Tramitar la realización y envió de propuestas técnico económicas&quot; se osbserva el envío de diferentes propuestas."/>
    <m/>
  </r>
  <r>
    <n v="5"/>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Servicio al ciudadano "/>
    <s v="Brindar asistencia técnica comercial en la negociación con los aliados estratégicos a nivel nacional. (Áreas misionales, Direcciones Territoriales). _x000a__x000a_"/>
    <d v="2021-09-01T00:00:00"/>
    <d v="2021-12-31T00:00:00"/>
    <s v="Planillas de asistencia - Actas de reunión - Llamadas telefónicas - Correos electrónicos enviados.  "/>
    <s v="Oficina Comercial "/>
    <s v="Porcentaje "/>
    <s v="Informes de avance en la implementación del plan de mercadeo "/>
    <s v="Eficiencia"/>
    <n v="1"/>
    <n v="0.2"/>
    <n v="0.5"/>
    <n v="0.15"/>
    <n v="0.15"/>
    <m/>
    <m/>
    <m/>
    <m/>
    <n v="0.85"/>
    <s v="Se hizo acompañamiento técnico  y socialización del proceso comercial informando el paso a paso  de los requisitos para suscripción de contratos para los diferentes procesos tales como: actualización, conservación, información catastral, servicios de laboratorio de suelos, entre otros"/>
    <m/>
    <m/>
    <m/>
    <m/>
    <d v="2021-10-14T00:00:00"/>
    <m/>
    <n v="0.85"/>
    <n v="0"/>
    <n v="0"/>
    <n v="1"/>
    <s v=" "/>
    <m/>
    <m/>
    <s v="Concepto Favorable"/>
    <m/>
    <m/>
    <m/>
    <s v="se verificó el cargue de la evidencia y el reporte del avance"/>
    <m/>
    <x v="3"/>
    <x v="3"/>
    <x v="2"/>
    <x v="0"/>
    <m/>
    <m/>
    <s v="Las evidencias suminitradas no corresponden al trimestre evaluado."/>
    <m/>
  </r>
  <r>
    <n v="6"/>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Fortalecimiento organizacional y simplificación de procesos "/>
    <s v="Realizar mesas de trabajo con las áreas misionales para generar propuestas de valor frente a la gestión comercial. (procesos, personas, técnologia, servicio).  _x000a_"/>
    <d v="2021-09-01T00:00:00"/>
    <d v="2021-12-31T00:00:00"/>
    <s v="Acta de reuniónes.  Planillas de asistencia - Actas de reunión - Llamadas telefónicas - Correos electrónicos enviados.  "/>
    <s v="Oficina Comercial "/>
    <s v="Número "/>
    <s v="Informes de avance en la implementación del plan de mercadeo "/>
    <s v="Eficiencia"/>
    <n v="10"/>
    <n v="2"/>
    <n v="4"/>
    <n v="2"/>
    <n v="2"/>
    <m/>
    <m/>
    <m/>
    <m/>
    <n v="13"/>
    <s v="Se realizaron reuniones de trabajo con las diferentes dependencias del Instituto y direcciones territoriales brindando información técnica, suministrando documentos,  socialización de procedimientos."/>
    <m/>
    <m/>
    <m/>
    <m/>
    <d v="2021-10-14T00:00:00"/>
    <m/>
    <n v="1"/>
    <n v="0"/>
    <n v="0"/>
    <n v="1"/>
    <s v=" "/>
    <m/>
    <m/>
    <s v="Concepto Favorable"/>
    <m/>
    <m/>
    <m/>
    <s v="se verificó el cargue de la evidencia y el reporte del avance"/>
    <m/>
    <x v="3"/>
    <x v="3"/>
    <x v="0"/>
    <x v="0"/>
    <m/>
    <m/>
    <s v="De acuerdo con las evidencias suministradas, &quot;Realizxar mesas de trabajo con las áreas misionales&quot; se observa ue se desarrollaron mesas de trabajo en el mes de agosto y septiembre."/>
    <m/>
  </r>
  <r>
    <n v="7"/>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Gestión con Valores para Resultados"/>
    <s v="Gobierno Digital "/>
    <s v="Actualizar y/o mantener los productos de la tienda virtual para la venta  de productos y servicios en línea."/>
    <d v="2021-09-01T00:00:00"/>
    <d v="2021-12-31T00:00:00"/>
    <s v="Reporte de actualización de los productos y/o servicios, asi como el seguimiento a las solicitudes de los clientes. _x000a__x000a_Movimientos de inventario de nuevas publicaciones cargadas a _x000a_tienda virtual. "/>
    <s v="Oficina Comercial "/>
    <s v="Número "/>
    <s v="Informes de avance en la implementación del plan de mercadeo "/>
    <s v="Eficiencia"/>
    <n v="12"/>
    <n v="3"/>
    <n v="3"/>
    <n v="3"/>
    <n v="3"/>
    <m/>
    <m/>
    <m/>
    <m/>
    <n v="12"/>
    <s v="Se realizaron las actualizaciones de publicaciones de acuerdo con el inventario de productos de la tienda virtual."/>
    <m/>
    <m/>
    <m/>
    <m/>
    <d v="2021-10-14T00:00:00"/>
    <m/>
    <n v="1"/>
    <n v="0"/>
    <n v="0"/>
    <n v="1"/>
    <s v=" "/>
    <m/>
    <m/>
    <s v="Concepto Favorable"/>
    <m/>
    <m/>
    <m/>
    <s v="se verificó el cargue de la evidencia y el reporte del avance"/>
    <m/>
    <x v="3"/>
    <x v="3"/>
    <x v="0"/>
    <x v="0"/>
    <m/>
    <m/>
    <s v="De acuerdo con las evidencias suministradas,  &quot;Actualizar mantener los productos de la tienda virtual&quot; se observa que durante los meses de julio, agosto y septiembre se han ido actualizando los productos."/>
    <m/>
  </r>
  <r>
    <n v="8"/>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Evaluación de resultados "/>
    <s v="Seguimiento y evaluacion del desempeño institucional "/>
    <s v="Realizar seguimiento al cumplimiento de la meta de ingresos a nivel nacional. "/>
    <d v="2021-09-01T00:00:00"/>
    <d v="2021-12-31T00:00:00"/>
    <s v="Reportes y/o análisis del comportamiento de las ventas - Reportes SIIF mensuales. Reportes del Seguimiento en Comités con la Alta Gerencia. "/>
    <s v="Oficina Comercial "/>
    <s v="Número "/>
    <s v="Informes de seguimiento al cumplimiento de la meta de ingresos del Instituto"/>
    <s v="Producto "/>
    <n v="10"/>
    <n v="1"/>
    <n v="3"/>
    <n v="3"/>
    <n v="3"/>
    <m/>
    <m/>
    <m/>
    <m/>
    <n v="11"/>
    <s v="Se realizaron los seguimientos sobre el cumplimiento de la meta de ingresos, se actualizó el archivo de comité reducido y gráficos con información del periodo, con  corte al último informe correspondiente al mes de agosto de 2021."/>
    <m/>
    <m/>
    <m/>
    <m/>
    <d v="2021-10-14T00:00:00"/>
    <m/>
    <n v="1"/>
    <n v="0"/>
    <n v="0"/>
    <n v="1"/>
    <s v=" "/>
    <m/>
    <m/>
    <s v="Concepto Favorable"/>
    <m/>
    <m/>
    <m/>
    <s v="se verificó el cargue de la evidencia y el reporte del avance"/>
    <m/>
    <x v="3"/>
    <x v="3"/>
    <x v="0"/>
    <x v="0"/>
    <m/>
    <m/>
    <s v="De acuerdo con las evidencias suministradas, &quot;Ingresos SIIF Enero- Agosto&quot; &quot; Realizar Seguimiento a la meta de ingresos&quot; se observa que durante los meses de julio, agosto y septiembre se realiza análisis y revisión de las metas de ingresos y su cumplimiento"/>
    <m/>
  </r>
  <r>
    <n v="9"/>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Evaluación de resultados "/>
    <s v="Seguimiento y evaluacion del desempeño institucional "/>
    <s v="Implementar una (1) encuesta para medir el índice de satisfacción del cliente."/>
    <d v="2021-09-01T00:00:00"/>
    <d v="2021-12-31T00:00:00"/>
    <s v="Resultados de las encuestas y analisis de las mismas.  Correos eletrónicos y/o links de las encuestas enviadas. "/>
    <s v="Oficina Comercial "/>
    <s v="Número "/>
    <s v="Medición del índice de satisfacción del cliente.  "/>
    <s v="Eficacia "/>
    <n v="3"/>
    <n v="0"/>
    <n v="0"/>
    <n v="1"/>
    <n v="2"/>
    <m/>
    <m/>
    <m/>
    <m/>
    <n v="1"/>
    <s v="Se proyectó encuesta en google forms y se remitió mediante correo electrónico a las diferentes entidades con las que tenemos relación comercial."/>
    <m/>
    <m/>
    <m/>
    <m/>
    <d v="2021-10-14T00:00:00"/>
    <m/>
    <n v="0.33333333333333331"/>
    <s v=""/>
    <s v=""/>
    <n v="1"/>
    <s v=" "/>
    <m/>
    <m/>
    <s v="Concepto Favorable"/>
    <m/>
    <m/>
    <m/>
    <s v="se verificó el cargue de la evidencia y el reporte del avance"/>
    <m/>
    <x v="3"/>
    <x v="3"/>
    <x v="0"/>
    <x v="0"/>
    <m/>
    <m/>
    <s v="De acuerdo con las evidencias suministradas, &quot;Implementar encuesta indice satisfacción al cliente&quot; se observa que durante el mes de septiembre se enviaron 22 encuestas a diferentes entidades con las que tiene relación el Instituto."/>
    <m/>
  </r>
  <r>
    <n v="10"/>
    <x v="3"/>
    <s v="No aplica"/>
    <s v="Plan de Mercadeo Formulado e implementado "/>
    <s v="Garantizar la autosostenibilidad del Instituto por medio de estrategias de mercadeo y comercialización, orientadas a fortalecer la venta de productos y servicios de la entidad."/>
    <s v="Implementación del plan de mercadeo para la promoción de los productos y servicios de la entidad"/>
    <s v="Evaluación de resultados "/>
    <s v="Seguimiento y evaluacion del desempeño institucional "/>
    <s v="Diseñar e implementar un (1) plan de mejora frente a los resultados de la medición de satisfacción del cliente. "/>
    <d v="2021-09-01T00:00:00"/>
    <d v="2021-12-31T00:00:00"/>
    <s v="Plan de mejora diseñado y aprobado. "/>
    <s v="Oficina Comercial "/>
    <s v="Número "/>
    <s v="Medición del índice de satisfacción del cliente.  "/>
    <s v="Eficacia "/>
    <n v="1"/>
    <n v="0"/>
    <n v="0"/>
    <n v="0"/>
    <n v="1"/>
    <m/>
    <m/>
    <m/>
    <m/>
    <n v="0"/>
    <s v="Sin meta para el periodo"/>
    <m/>
    <m/>
    <m/>
    <m/>
    <d v="2021-10-14T00:00:00"/>
    <m/>
    <n v="0"/>
    <s v=""/>
    <s v=""/>
    <s v=""/>
    <s v=" "/>
    <m/>
    <m/>
    <s v="Sin meta asignada en el periodo"/>
    <m/>
    <m/>
    <m/>
    <s v="Sin meta asignada en el periodo"/>
    <m/>
    <x v="3"/>
    <x v="3"/>
    <x v="1"/>
    <x v="0"/>
    <m/>
    <m/>
    <s v="Sin meta asignada para el trimestre."/>
    <m/>
  </r>
  <r>
    <n v="11"/>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
    <d v="2021-08-01T00:00:00"/>
    <d v="2021-08-31T00:00:00"/>
    <s v="Publicación de la documentacion actualizada del proceso. "/>
    <s v="Oficina Comercial "/>
    <s v="Porcentaje"/>
    <s v="Índice de Desempeño Institucional (IDI)"/>
    <s v="Eficacia"/>
    <n v="1"/>
    <n v="0"/>
    <n v="0"/>
    <n v="0.5"/>
    <n v="0.5"/>
    <m/>
    <m/>
    <m/>
    <m/>
    <n v="0.5"/>
    <s v="El pasado 22 de septiembre se estableció con la OAP el cronograma de actualización documental para el proceso comercial el cual se adjunta."/>
    <m/>
    <m/>
    <m/>
    <m/>
    <d v="2021-10-08T00:00:00"/>
    <m/>
    <n v="0.5"/>
    <s v=""/>
    <s v=""/>
    <n v="1"/>
    <s v=" "/>
    <m/>
    <m/>
    <s v="Concepto Favorable"/>
    <m/>
    <m/>
    <m/>
    <s v="se verificó el cargue de la evidencia y el reporte del avance"/>
    <m/>
    <x v="3"/>
    <x v="3"/>
    <x v="0"/>
    <x v="0"/>
    <m/>
    <m/>
    <s v="De acuerdo con las evidencias suministradas, &quot;Cronograma gestión Comercial&quot; se observa que se establecen fechas para la actualización de los documentos."/>
    <m/>
  </r>
  <r>
    <n v="12"/>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Reportes de segumiento, actas, correos, documento de implementación del plan anticorrupción."/>
    <s v="Oficina Comercial "/>
    <s v="Porcentaje"/>
    <s v="Índice de Desempeño Institucional (IDI)"/>
    <s v="Eficacia"/>
    <n v="1"/>
    <n v="0"/>
    <n v="0"/>
    <n v="0.5"/>
    <n v="0.5"/>
    <m/>
    <m/>
    <m/>
    <m/>
    <n v="0.5"/>
    <s v="el proceso de Gestión Comercial no tiene a cargo actividades en el Plan Anticorrupción y Atención al Ciudadano, el seguimiento al Plan de Acción se realiza mediante el aplicativo PLANIGAC."/>
    <m/>
    <m/>
    <m/>
    <m/>
    <d v="2021-10-08T00:00:00"/>
    <m/>
    <n v="0.5"/>
    <s v=""/>
    <s v=""/>
    <n v="1"/>
    <s v=" "/>
    <m/>
    <m/>
    <s v="Concepto Favorable"/>
    <m/>
    <m/>
    <m/>
    <s v="se verificó el cargue de la evidencia y el reporte del avance"/>
    <m/>
    <x v="3"/>
    <x v="3"/>
    <x v="1"/>
    <x v="0"/>
    <m/>
    <m/>
    <s v="No se presentan evidencias del desarrollo de la actividad."/>
    <m/>
  </r>
  <r>
    <n v="13"/>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6-01T00:00:00"/>
    <d v="2021-06-30T00:00:00"/>
    <s v="Reportes, informes de las acciones de mejora implementadas."/>
    <s v="Oficina Comercial "/>
    <s v="Porcentaje"/>
    <s v="Índice de Desempeño Institucional (IDI)"/>
    <s v="Eficacia"/>
    <n v="1"/>
    <n v="0"/>
    <n v="0"/>
    <n v="0"/>
    <n v="1"/>
    <m/>
    <m/>
    <m/>
    <m/>
    <n v="1"/>
    <s v="Esta actividad no está programada para el trimestre, sin embargo se anexa correo donde se confirma que el proceso de Gestión Comercial no tiene actividades programadas relacionadas al cumplimiento del FURAG que apliquen al proceso."/>
    <m/>
    <m/>
    <m/>
    <m/>
    <d v="2021-10-08T00:00:00"/>
    <m/>
    <n v="1"/>
    <s v=""/>
    <s v=""/>
    <s v=""/>
    <s v=" "/>
    <m/>
    <m/>
    <s v="Concepto Favorable"/>
    <m/>
    <m/>
    <m/>
    <s v="se verificó el cargue de la evidencia y el reporte del avance"/>
    <m/>
    <x v="3"/>
    <x v="3"/>
    <x v="1"/>
    <x v="0"/>
    <m/>
    <m/>
    <s v="No se presentan evidencias del desarrollo de la actividad."/>
    <m/>
  </r>
  <r>
    <n v="14"/>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Mapa de riesgos actualizado."/>
    <s v="Oficina Comercial "/>
    <s v="Porcentaje"/>
    <s v="Índice de Desempeño Institucional (IDI)"/>
    <s v="Eficacia"/>
    <n v="1"/>
    <n v="0"/>
    <n v="0"/>
    <n v="0"/>
    <n v="1"/>
    <m/>
    <m/>
    <m/>
    <m/>
    <n v="0"/>
    <s v="Esta actividad no esta programada para el trimestre"/>
    <m/>
    <m/>
    <m/>
    <m/>
    <d v="2021-10-08T00:00:00"/>
    <m/>
    <n v="0"/>
    <s v=""/>
    <s v=""/>
    <s v=""/>
    <s v=" "/>
    <m/>
    <m/>
    <s v="Sin meta asignada en el periodo"/>
    <m/>
    <m/>
    <m/>
    <s v="Sin meta asignada en el periodo"/>
    <m/>
    <x v="3"/>
    <x v="3"/>
    <x v="1"/>
    <x v="0"/>
    <m/>
    <m/>
    <s v="No se presentan evidencias del desarrollo de la actividad."/>
    <m/>
  </r>
  <r>
    <n v="15"/>
    <x v="3"/>
    <s v="No aplica"/>
    <s v="MIPG implementado"/>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 trabajo y/o servicio no conforme del proceso."/>
    <d v="2021-01-01T00:00:00"/>
    <d v="2021-12-30T00:00:00"/>
    <s v="Formato de identificación y control de PTS"/>
    <s v="Oficina Comercial "/>
    <s v="Número"/>
    <s v="Índice de Desempeño Institucional (IDI)"/>
    <s v="Producto"/>
    <n v="4"/>
    <n v="0"/>
    <n v="0"/>
    <n v="1"/>
    <n v="3"/>
    <m/>
    <m/>
    <m/>
    <m/>
    <n v="1"/>
    <s v="Teniendo en cuenta que el producto, trabajo y/o servicio no conforme del proceso comercial esta orientado a la atención en la venta presencial, se solicito a la Oficina Asesora de Planeacion, se suspenda el reporte de este, hasta recibir los lineamientos por parte de la Dirección General, sobre como se realizara y controlara esta actividad por parte del proceso."/>
    <m/>
    <m/>
    <m/>
    <m/>
    <d v="2021-10-08T00:00:00"/>
    <m/>
    <n v="0.25"/>
    <s v=""/>
    <s v=""/>
    <n v="1"/>
    <s v=" "/>
    <m/>
    <m/>
    <s v="Concepto Favorable"/>
    <m/>
    <m/>
    <m/>
    <s v="se verificó el cargue de la evidencia y el reporte del avance"/>
    <m/>
    <x v="3"/>
    <x v="3"/>
    <x v="1"/>
    <x v="0"/>
    <m/>
    <m/>
    <s v="No se presentan evidencias del desarrollo de la actividad."/>
    <m/>
  </r>
  <r>
    <n v="1"/>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visar, ajustar, consolidar y publicar el Plan Anual de Adquisiciones a nivel nacional"/>
    <d v="2021-01-01T00:00:00"/>
    <d v="2021-12-31T00:00:00"/>
    <s v="Publicación en pagina WEB del PAA"/>
    <s v="Subdirección Administrativa y Financiera"/>
    <s v="Número"/>
    <s v="Porcentaje  de contratación adelantados"/>
    <s v="Proceso"/>
    <n v="12"/>
    <n v="3"/>
    <n v="3"/>
    <n v="3"/>
    <n v="3"/>
    <n v="3"/>
    <s v="Durante el primer trimestre se revisó, ajusto, consolido y se publicó el Plan Anual de Adquisiciones a nivel nacional esta actividad se desarrollo mensualmente"/>
    <n v="3"/>
    <s v="Durante el segundo trimestre se revisó, ajusto, consolido y se publicó el Plan Anual de Adquisiciones a nivel nacional esta actividad se desarrollo mensualmente (https://www.igac.gov.co/transparencia-y-acceso-a-la-informacion-publica/plan-anual-de-adquisiciones)"/>
    <n v="3"/>
    <s v="Durante el segundo trimestre se revisó, ajusto, consolido y se publicó el Plan Anual de Adquisiciones a nivel nacional esta actividad se desarrollo mensualmente (https://www.igac.gov.co/transparencia-y-acceso-a-la-informacion-publica/plan-anual-de-adquisiciones)"/>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Documentos de PAA, al ser coincidentes se aprueba el seguimiento."/>
    <m/>
    <x v="0"/>
    <x v="0"/>
    <x v="0"/>
    <x v="0"/>
    <s v="De acuerdo con los soportes entregados se observa que se ha consolidado y ajustado el Plana anual de adquisiciones a nivel nacional de acuerdo con las necesidades de la entidad"/>
    <s v="De acuerdo con las evidencias suministradas se observa que se ha consolidado y ajustado el Plan anual de adquisiciones en los meses de abril, mayo y junio."/>
    <s v="De acuerdo con las eviencias suministradas se observa que se ha reevisado ajustado, consolidado y publicado el Plan Anual de Adquisiciones a nivel nacional durante los meses de julio, agosto, septiembre"/>
    <m/>
  </r>
  <r>
    <n v="2"/>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procesos de contratación utilizando las plataformas dispuestas por el Gobierno Nacional"/>
    <d v="2021-01-01T00:00:00"/>
    <d v="2021-12-31T00:00:00"/>
    <s v="Relación de contratos, informes"/>
    <s v="Subdirección Administrativa y Financiera"/>
    <s v="Porcentaje"/>
    <s v="Porcentaje  de contratación adelantados"/>
    <s v="Proceso"/>
    <n v="1"/>
    <n v="0.25"/>
    <n v="0.25"/>
    <n v="0.25"/>
    <n v="0.25"/>
    <n v="0.25"/>
    <s v="Durante los meses de enero, febrero y marzo se elaboraron  los procesos de contratación utilizando las plataformas dispuestas por el Gobierno Nacional"/>
    <n v="0.25"/>
    <s v="Durante los meses de abril, mayo y junio se elaboraron  los procesos de contratación utilizando las plataformas dispuestas por el Gobierno Nacional"/>
    <n v="0.25"/>
    <s v="Durante los meses de julio, agosto y septiembre se elaboraron  los procesos de contratación utilizando las plataformas dispuestas por el Gobierno Nacional"/>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Informes de contratación efectuada, al ser coincidentes se aprueba el seguimiento."/>
    <m/>
    <x v="0"/>
    <x v="0"/>
    <x v="0"/>
    <x v="0"/>
    <s v="De acuerdo con los soportes suministados y el documento &quot;Informes de Gestión&quot;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
    <s v="Teniendo en cuenta los soportes suministrados, el documento &quot;Informes de Gestión- Plan de acción 2021&quot; se observa que para el mes de junio la sede central ha realizado 21 procesos de contratación, las direcciones territoriales 25 procesos, así mismo el plan de adquisiciones durante el mes de junio se modifio en 3 oportunidades."/>
    <s v="De acuerdo con los soportes suministrados, &quot;Informes de Gestión- Plan de acción 2021&quot; se observa que para el mes de julio la sede central realizó 36  procesos de contratación y las direcciones territoriales 64 procesos, el plan de adquisiciones se modifico 2 veces durante el mes de julio, en agosto la sede central realizó 37  procesos de contratación y las direcciones territoriales 130 procesos, el plan de adquisiciones se modifico 4 veces durante este mes. "/>
    <m/>
  </r>
  <r>
    <n v="3"/>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Apoyo precontractual y contractual para los procesos que se adelanten para la ejecución del crédito de banca multilateral "/>
    <d v="2021-01-01T00:00:00"/>
    <d v="2021-12-31T00:00:00"/>
    <s v="Reuniones, correos electrónicos, informes"/>
    <s v="Subdirección Administrativa y Financiera"/>
    <s v="Porcentaje"/>
    <s v="Porcentaje  de contratación adelantados"/>
    <s v="Proceso"/>
    <n v="1"/>
    <n v="0.25"/>
    <n v="0.25"/>
    <n v="0.25"/>
    <n v="0.25"/>
    <n v="0.25"/>
    <s v="El GIT de Gestión Contractual durante el primer trimestre estuvo apoyando el proceso  precontractual y contractual para los procesos que se adelanten para la ejecución del crédito de banca multilateral cuando fue requerido "/>
    <n v="0.25"/>
    <s v="El GIT de Gestión Contractual durante el segundo trimestre estuvo apoyando el proceso  precontractual y contractual para los procesos que se adelanten para la ejecución del crédito de banca multilateral cuando fue requerido "/>
    <n v="0.25"/>
    <s v="El GIT de Gestión Contractual durante el tercer trimestre estuvo apoyando el proceso  precontractual y contractual para los procesos que se adelanten para la ejecución del crédito de banca multilateral cuando fue requerido "/>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Reuniones realizadas, al ser coincidentes se aprueba el seguimiento."/>
    <m/>
    <x v="0"/>
    <x v="0"/>
    <x v="0"/>
    <x v="0"/>
    <s v="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
    <s v="Teniendo en cuenta los soportes suministrados se observa que el GIT de Gestión Contractual brindo los apoyos requeridos en las reuniones sostenidas en los meses de abril, mayo y junio."/>
    <s v="De acuerdo con las evidencias suministradas, soportes reuniones de julio, reuniones de la banca se observa que durante los meses de julio y agosto se brindo el apoyo requerido para los procesos de contratación."/>
    <m/>
  </r>
  <r>
    <n v="4"/>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Brindar acompañamiento (capacitación, soporte y asesoría) a las diferentes áreas y Direcciones Territoriales del IGAC en asuntos contractuales en desarrollo de los procesos."/>
    <d v="2021-01-01T00:00:00"/>
    <d v="2021-12-31T00:00:00"/>
    <s v="Reuniones, correos electrónicos"/>
    <s v="Subdirección Administrativa y Financiera"/>
    <s v="Porcentaje"/>
    <s v="Porcentaje  de contratación adelantados"/>
    <s v="Proceso"/>
    <n v="1"/>
    <n v="0.25"/>
    <n v="0.25"/>
    <n v="0.25"/>
    <n v="0.25"/>
    <n v="0.25"/>
    <s v="El GIT de Gestión Contractual durante el primer trimestre prestó acompañamiento, soporte y asesoria a las diferentes áreas y Direcciones Territoriales del IGAC en asuntos contractuales en desarrollo de los procesos."/>
    <n v="0.25"/>
    <s v="El GIT de Gestión Contractual durante el segundo trimestre prestó acompañamiento, soporte y asesoria a las diferentes áreas y Direcciones Territoriales del IGAC en asuntos contractuales en desarrollo de los procesos"/>
    <n v="0.25"/>
    <s v="El GIT de Gestión Contractual durante el tercer trimestre prestó acompañamiento, soporte y asesoria a las diferentes áreas y Direcciones Territoriales del IGAC en asuntos contractuales en desarrollo de los procesos"/>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correos electronicos, al ser coincidentes se aprueba el seguimiento."/>
    <m/>
    <x v="0"/>
    <x v="0"/>
    <x v="0"/>
    <x v="0"/>
    <s v="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
    <s v="Teniendo en cuenta los soportes suministrados se observa que se birnda apoyo a la Dirección Territorial Santander para dar de alta unos contratos en el SIGEP, así mismo el apoyo a la Dirección Territorial Boyacá par dar por terminado un contrato de arrendamiento de bodega, de otra parte se asesora para la actualización de una supervisión en la Subdirección de Agrología, y documentos cargados con ocasión de las funciones de supervisión de la oficina asesora de planeación."/>
    <s v="De acuerdo con los soportes suministrados, reuniones para capacitación de supervisiores, correos electrónicos de soporte asesoría se observa el acompñamiento brindado para el correcto funcionamiento de la supervisión de los contratos."/>
    <m/>
  </r>
  <r>
    <n v="5"/>
    <x v="4"/>
    <s v="No aplica"/>
    <s v="Procesos de Contratación suscritos y perfecc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los informes requeridos en desarrollo  del proceso de Gestión Contractual"/>
    <d v="2021-01-01T00:00:00"/>
    <d v="2021-12-31T00:00:00"/>
    <s v="Informes"/>
    <s v="Subdirección Administrativa y Financiera"/>
    <s v="Número"/>
    <s v="Porcentaje  de contratación adelantados"/>
    <s v="Proceso"/>
    <n v="12"/>
    <n v="3"/>
    <n v="3"/>
    <n v="3"/>
    <n v="3"/>
    <n v="3"/>
    <s v="Se elaborarón informes sobre el desarrollo del proceso de gestión contractual mensualmente"/>
    <n v="3"/>
    <s v="Se elaborarón informes sobre el desarrollo del proceso de gestión contractual mensualmente, adicionalmente se publicó mensualmente los planes de adquisiciones (https://www.igac.gov.co/transparencia-y-acceso-a-la-informacion-publica/plan-anual-de-adquisiciones)"/>
    <n v="3"/>
    <s v="Se elaborarón informes sobre el desarrollo del proceso de gestión contractual mensualmente, adicionalmente se publicó mensualmente los planes de adquisiciones (https://www.igac.gov.co/transparencia-y-acceso-a-la-informacion-publica/plan-anual-de-adquisiciones)"/>
    <m/>
    <m/>
    <d v="2021-04-10T00:00:00"/>
    <d v="2021-07-07T00:00:00"/>
    <d v="2021-10-11T00:00:00"/>
    <m/>
    <n v="0.75"/>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Listados de contratos, al ser coincidentes se aprueba el seguimiento."/>
    <m/>
    <x v="0"/>
    <x v="0"/>
    <x v="0"/>
    <x v="0"/>
    <s v="De acuerdo con los soportes suministrados se observa que se han publicado los contratos suscritos en los meses de enero, febrero y marzo del 2021."/>
    <s v="Teniendo en cuenta los soportes suministrados se presenta relación de 46 contratos suscritos a nivle nacional durante el mes de junio."/>
    <s v="De acuerdo con los soportes suministrados, Contratos Julio, agosto y septiembre se observa que los procesos de contratación suscritos se han publicado y perfeccionado en los tiempos establecidos."/>
    <m/>
  </r>
  <r>
    <n v="6"/>
    <x v="4"/>
    <s v="No aplica"/>
    <s v="Socializaciones y sensibilizaciones en temas en contratación y supervis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Realizar capacitaciones a los funcionarios y contratistas a nivel nacional, de acuerdo a los procedimientos de Contratación y supervisión e interventoría y demás formatos"/>
    <d v="2021-03-01T00:00:00"/>
    <d v="2021-12-31T00:00:00"/>
    <s v="Lista de asistencia, programación de las socializaciones"/>
    <s v="Subdirección Administrativa y Financiera"/>
    <s v="Número"/>
    <s v="Actividades de socialización y sensibilizaciones realizadas"/>
    <s v="Eficacia"/>
    <n v="4"/>
    <n v="1"/>
    <n v="1"/>
    <n v="1"/>
    <n v="1"/>
    <n v="10"/>
    <s v="Durante el primer trimestre del año el GIT Gestión Contractual realizaron capacitaciones a funcionarios y contratistas del IGAC"/>
    <n v="7"/>
    <s v="Durante el segundo trimestre del año el GIT Gestión Contractual realizó 7 capacitaciones a funcionarios y/o contratistas del IGAC"/>
    <n v="10"/>
    <s v="Durante el tercer trimestre del año el GIT Gestión Contractual realizó 10 capacitaciones a funcionarios y/o contratistas del IGAC"/>
    <m/>
    <m/>
    <d v="2021-04-10T00:00:00"/>
    <d v="2021-07-07T00:00:00"/>
    <d v="2021-10-11T00:00:00"/>
    <m/>
    <n v="1"/>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Registros de asistencia, al ser coincidentes se aprueba el seguimiento."/>
    <m/>
    <x v="0"/>
    <x v="0"/>
    <x v="0"/>
    <x v="0"/>
    <s v="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
    <s v="Teniendo en cuenta los soportes suministrados se observan capacitaciones realizadas los días 8 de abril, 03 de mayo, 30 de mayo,4 de junio, 17 de junio."/>
    <s v="De acuerdo con los soportes suministrados, Registros de asistencia de fecha 02, 07,08,09 y 13 de julio, 01 de agosto, 01 y 06 dde septiembre se observa la socialización y capacitación en temas relacionados con supervisión de contratos."/>
    <m/>
  </r>
  <r>
    <n v="7"/>
    <x v="4"/>
    <s v="No aplica"/>
    <s v="Socializaciones y sensibilizaciones en temas en contratación y supervisión "/>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ón Institucional"/>
    <s v="Elaborar y publicar tips (recomendaciones sencillas y precisas sobre los temas más relevantes a tener en cuenta en las diferentes etapas contractuales)."/>
    <d v="2021-02-01T00:00:00"/>
    <d v="2021-12-31T00:00:00"/>
    <s v="Publicación de los tips y/o correo solicitando la publicación de los tips"/>
    <s v="Subdirección Administrativa y Financiera"/>
    <s v="Número"/>
    <s v="Actividades de socialización y sensibilizaciones realizadas"/>
    <s v="Eficacia"/>
    <n v="8"/>
    <n v="2"/>
    <n v="2"/>
    <n v="2"/>
    <n v="2"/>
    <n v="5"/>
    <s v="El GIT de Gestión Contractual publicó 5 tips"/>
    <n v="5"/>
    <s v="El GIT de Gestión Contractual publicó 5 tips durante el segundo trimestre"/>
    <n v="2"/>
    <s v="El GIT de Gestión Contractual publicó 2 tips durante el tercer trimestre"/>
    <m/>
    <m/>
    <d v="2021-04-10T00:00:00"/>
    <d v="2021-07-07T00:00:00"/>
    <d v="2021-10-11T00:00:00"/>
    <m/>
    <n v="1"/>
    <n v="1"/>
    <n v="1"/>
    <n v="1"/>
    <s v=" "/>
    <s v="Concepto Favorable"/>
    <s v="Concepto Favorable"/>
    <s v="Concepto Favorable"/>
    <m/>
    <s v="se revisan evidencias, encontrando afinidad entre las mismas y el producto esperado"/>
    <s v="se revisa evidencia, cumple con producto esperado"/>
    <s v="Se verifica la información y la evidencia aportada: Correos electronicos, al ser coincidentes se aprueba el seguimiento."/>
    <m/>
    <x v="0"/>
    <x v="0"/>
    <x v="0"/>
    <x v="0"/>
    <s v="De aucerdo con las evidencias suministradas el GIT de Gestión contractual durante el trimestre realizó envío de tips mediante correos electrónicos de fechas 08 de enero, 21 de enero, 04 de febrero, 18 de febrero y 19 de marzo dando así cumplimiento a la actividad."/>
    <s v="Teniendo en cuenta los soportes suministrados se observa el envío de tips por medio de correo electrónico de fechas 08 de abril, 07 de mayo y 25 de mayo relacionados con las funciones de la supervisión de contratos."/>
    <s v="De acuerdo con los soportes suministrados, se observa que se envian tips relacionados con el proceso de supervisión por medio de correo electrónico de fecha 09 de juio y 13 de agosto."/>
    <m/>
  </r>
  <r>
    <n v="8"/>
    <x v="4"/>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
    <d v="2021-06-01T00:00:00"/>
    <d v="2021-09-30T00:00:00"/>
    <s v="Pendiente"/>
    <s v="Subdirección Administrativa y Financiera"/>
    <s v="Porcentaje"/>
    <s v="Avance en la actualización, implementación y seguimiento de las actividades de MIPG"/>
    <s v="Producto"/>
    <n v="1"/>
    <n v="0"/>
    <n v="0"/>
    <n v="0.5"/>
    <n v="0.5"/>
    <n v="0"/>
    <s v="Esta actividad se desarrollara en los siguientes trimestres"/>
    <n v="0"/>
    <s v="Esta actividad será desarrollada a partir del tercer trimestre"/>
    <n v="0"/>
    <s v="Se realizó cronograma de actualización dela documentacion del SGI"/>
    <m/>
    <m/>
    <d v="2021-04-10T00:00:00"/>
    <d v="2021-07-07T00:00:00"/>
    <d v="2021-10-13T00:00:00"/>
    <m/>
    <n v="0"/>
    <s v=""/>
    <s v=""/>
    <n v="0"/>
    <s v=" "/>
    <s v="Sin meta asignada en el periodo"/>
    <s v="Sin meta asignada en el periodo"/>
    <s v="Concepto No Favorable"/>
    <m/>
    <s v="esta actividad se desarrollara en los siguientes periodos"/>
    <s v="sin meta asignada para el periodo"/>
    <s v="Sin avance para el periodo "/>
    <m/>
    <x v="1"/>
    <x v="1"/>
    <x v="2"/>
    <x v="0"/>
    <s v="Sin meta asignada para el trimestre y sin evidencias de ejecución de la misma."/>
    <s v="Sin meta asignada para el trimestre y sin evidencias de ejecución de la misma."/>
    <s v="No se presentan evidencias que demuestren el avance de la actividad."/>
    <m/>
  </r>
  <r>
    <n v="9"/>
    <x v="4"/>
    <s v="Gestión Estratégica"/>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Subdirección Administrativa y Financiera"/>
    <s v="Porcentaje"/>
    <s v="Avance en la actualización, implementación y seguimiento de las actividades de MIPG"/>
    <s v="Producto"/>
    <n v="1"/>
    <n v="0"/>
    <n v="0.3"/>
    <n v="0.3"/>
    <n v="0.4"/>
    <n v="1"/>
    <s v="El GIT realizó el seguimiento a las actividades del PAAC"/>
    <n v="0.3"/>
    <s v="El GIT realizó el seguimiento a las actividades del PAAC"/>
    <n v="0.3"/>
    <s v="El GIT realizó el seguimiento a las actividades del PAAC"/>
    <m/>
    <m/>
    <d v="2021-04-10T00:00:00"/>
    <d v="2021-07-07T00:00:00"/>
    <d v="2021-10-11T00:00:00"/>
    <m/>
    <n v="1"/>
    <s v=""/>
    <n v="1"/>
    <n v="1"/>
    <s v=" "/>
    <s v="Concepto Favorable"/>
    <s v="Concepto Favorable"/>
    <s v="Concepto Favorable"/>
    <m/>
    <s v="se revisan evidencias, encontrando afinidad entre las mismas y el producto esperado"/>
    <s v="se revisa evidencia, cumple con producto esperado"/>
    <s v="Se verifica la información y la evidencia aportada: Correo electronico, plan anticorrupción con seguimiento, al ser coincidentes se aprueba el seguimiento."/>
    <m/>
    <x v="0"/>
    <x v="0"/>
    <x v="0"/>
    <x v="0"/>
    <s v="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
    <s v="Teniendo en cuenta los soportes suministrados se observa que el GIT de Gestión Contractual realiza seguimiento a las actividades contempladas en el Plan de Anticorrupción y Atención al Ciudadano."/>
    <s v="De acuerdo con los soportes suministrados, correo electrónico del 14 de octubre se observa envío del seguimiento realizado al PLan Anticorrupción y Atención al Ciudadano."/>
    <m/>
  </r>
  <r>
    <n v="10"/>
    <x v="4"/>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Subdirección Administrativa y Financiera"/>
    <s v="Porcentaje"/>
    <s v="Avance en la actualización, implementación y seguimiento de las actividades de MIPG"/>
    <s v="Producto"/>
    <n v="1"/>
    <n v="0"/>
    <n v="0"/>
    <n v="1"/>
    <n v="0"/>
    <n v="0"/>
    <s v="Esta actividad se desarrollara en los siguientes trimestres"/>
    <n v="0"/>
    <s v="Esta actividad se desarrollará a partir del tercer trimestre"/>
    <n v="1"/>
    <s v="En el mes de septiembre se realizó la reunión con la OAP para identificar las acciones de mejora respecto al FURAG"/>
    <m/>
    <m/>
    <d v="2021-04-10T00:00:00"/>
    <d v="2021-07-07T00:00:00"/>
    <d v="2021-10-11T00:00:00"/>
    <m/>
    <n v="1"/>
    <s v=""/>
    <s v=""/>
    <n v="1"/>
    <s v=" "/>
    <s v="Sin meta asignada en el periodo"/>
    <s v="Sin meta asignada en el periodo"/>
    <s v="Concepto Favorable"/>
    <m/>
    <s v="esta actividad se desarrolla en los siguientes periodos"/>
    <s v="se inicia en el tercer trimestre"/>
    <s v="Se verifica la información y la evidencia aportada: archivos preparación FURAG, al ser coincidentes se aprueba el seguimiento."/>
    <m/>
    <x v="1"/>
    <x v="1"/>
    <x v="0"/>
    <x v="0"/>
    <s v="Sin meta asignada para el trimestre y sin evidencias de su ejecución."/>
    <s v="Sin meta asignada en el trimestre y sin evidencias de ejecución de la misma."/>
    <s v="De acuerdo con los soportes suministrados, &quot;Preparación FURAG 2021 y correo electrónico de fecha 29 de septiembre&quot; se realiza revisión de fechas de cumplimiento y responsables para el proceso de gestión contractual."/>
    <m/>
  </r>
  <r>
    <n v="11"/>
    <x v="4"/>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7-01T00:00:00"/>
    <d v="2021-12-31T00:00:00"/>
    <s v="Pendiente"/>
    <s v="Subdirección Administrativa y Financiera"/>
    <s v="Porcentaje"/>
    <s v="Avance en la actualización, implementación y seguimiento de las actividades de MIPG"/>
    <s v="Producto"/>
    <n v="1"/>
    <n v="0"/>
    <n v="0"/>
    <n v="0.45"/>
    <n v="0.55000000000000004"/>
    <n v="0"/>
    <s v="Esta actividad se desarrollara en los siguientes trimestres"/>
    <n v="0"/>
    <s v="Esta actividad se desarrollará a partir del tercer trimestre"/>
    <n v="0.45"/>
    <s v="Desde la reunión de la identificación de las acciones de mejora, se esta realizando control a las mismas para generar el efectivo cumplimiento"/>
    <m/>
    <m/>
    <d v="2021-04-10T00:00:00"/>
    <d v="2021-07-07T00:00:00"/>
    <d v="2021-10-11T00:00:00"/>
    <m/>
    <n v="0.45"/>
    <s v=""/>
    <s v=""/>
    <n v="1"/>
    <s v=" "/>
    <s v="Sin meta asignada en el periodo"/>
    <s v="Sin meta asignada en el periodo"/>
    <s v="Concepto Favorable"/>
    <m/>
    <s v="esta actividad se desarrolla en los siguientes periodos"/>
    <s v="se desarrolla a partir del tercer trimestre"/>
    <s v="Se verifica la información y la evidencia aportada: Documentos FURAG, al ser coincidentes se aprueba el seguimiento."/>
    <m/>
    <x v="1"/>
    <x v="1"/>
    <x v="0"/>
    <x v="0"/>
    <s v="Sin meta asignada para el trimestre y sin evidencias de su ejecución."/>
    <s v="Sin meta asignada  para el trimestre y sin evidencias de su ejecución."/>
    <s v="De acuerdo con los soportes suministrados, &quot;Preparación FURAG 2021 &quot; se diligencia una versión preliminar de las preguntas del formulario FURAG"/>
    <m/>
  </r>
  <r>
    <n v="12"/>
    <x v="4"/>
    <s v="Gestión de Riesgos"/>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Pendiente"/>
    <s v="Subdirección Administrativa y Financiera"/>
    <s v="Porcentaje"/>
    <s v="Avance en la actualización, implementación y seguimiento de las actividades de MIPG"/>
    <s v="Producto"/>
    <n v="1"/>
    <n v="0"/>
    <n v="0"/>
    <n v="0"/>
    <n v="1"/>
    <n v="0"/>
    <s v="Esta actividad se desarrollara en los siguientes trimestres"/>
    <n v="0"/>
    <s v="Esta actividad se desarrollará a partir del tercer trimestre"/>
    <n v="0"/>
    <s v="Esta actividad se realizará en el cuarto trimestre"/>
    <m/>
    <m/>
    <d v="2021-04-10T00:00:00"/>
    <d v="2021-07-07T00:00:00"/>
    <d v="2021-10-13T00:00:00"/>
    <m/>
    <n v="0"/>
    <s v=""/>
    <s v=""/>
    <s v=""/>
    <s v=" "/>
    <s v="Sin meta asignada en el periodo"/>
    <s v="Sin meta asignada en el periodo"/>
    <s v="Sin meta asignada en el periodo"/>
    <m/>
    <s v="se desarrolla en los periodos siguientes"/>
    <s v="se realia seguimiento en tercer trimestre"/>
    <s v="Sin meta programada para el periodo"/>
    <m/>
    <x v="1"/>
    <x v="1"/>
    <x v="1"/>
    <x v="0"/>
    <s v="Sin meta asignada para el trimestre y sin evidencias de su ejecución."/>
    <s v="Sin meta asignada para el trimestre y sin evidencias de ejecución de la misma."/>
    <s v="Sin meta asignada para el trimestre."/>
    <m/>
  </r>
  <r>
    <n v="1"/>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el Plan Estratégico de Comunicaciones de la entidad. "/>
    <d v="2021-01-01T00:00:00"/>
    <d v="2021-03-31T00:00:00"/>
    <s v="Documento Plan Estratégico de comunicaciones."/>
    <s v="Oficina Asesora de Comunicaciones"/>
    <s v="Número"/>
    <s v="Plan estratégico de comunicaciones formulado. "/>
    <s v="Eficacia"/>
    <n v="1"/>
    <n v="1"/>
    <n v="0"/>
    <n v="0"/>
    <n v="0"/>
    <n v="1"/>
    <s v="El documento Plan Estratégico de Comunicaciones se encuentra publicado en la página web institucional. "/>
    <n v="0"/>
    <s v="Actividad cumplida en el primer trimestre"/>
    <n v="0"/>
    <s v="Actividad cumplida en el primer trimestre"/>
    <m/>
    <m/>
    <d v="2021-04-09T00:00:00"/>
    <d v="2021-07-02T00:00:00"/>
    <d v="2021-10-11T00:00:00"/>
    <m/>
    <n v="1"/>
    <n v="1"/>
    <s v=""/>
    <s v=""/>
    <s v=" "/>
    <s v="Concepto Favorable"/>
    <s v="Sin meta asignada en el periodo"/>
    <s v="Sin meta asignada en el periodo"/>
    <m/>
    <s v="se verificó el cargue de la evidencia y el reporte del avance"/>
    <s v="Sin meta asignada en el periodo"/>
    <s v="Sin meta asignada en el periodo"/>
    <m/>
    <x v="0"/>
    <x v="1"/>
    <x v="1"/>
    <x v="0"/>
    <s v="Se verificó el avance de la actividad con el Diseño del Plan estratégico de comunicaciones 2021con sus contenidos como los pilares, el objetivo, objetivos específicos y las tácticas de comunicación; así como su publicación en la página web de la institución."/>
    <s v="Sin meta asignada en el periodo"/>
    <s v="Sin meta asignada en el periodo"/>
    <m/>
  </r>
  <r>
    <n v="2"/>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foros a nivel Nacional sobre los avances de la Política de Catastro Multipropósito. "/>
    <d v="2021-03-01T00:00:00"/>
    <d v="2021-06-30T00:00:00"/>
    <s v="Fotografías, videos, listas de asistencia. "/>
    <s v="Oficina Asesora de Comunicaciones"/>
    <s v="Número"/>
    <s v="Actividades del plan estratégico de comunicaciones externas implementadas"/>
    <s v="Eficacia"/>
    <n v="1"/>
    <n v="1"/>
    <n v="0"/>
    <n v="0"/>
    <n v="0"/>
    <n v="1"/>
    <s v="Se realizó el foro ‘Así evoluciona la gestión catastral en Colombia’, con dos (2) paneles: 1ro de entidades del gobierno nacional y el 2do de buenas prácticas en el territorio. _x000d__x000a_"/>
    <n v="1"/>
    <s v="Se realizó el foro Colombia Tierra de Todos en conjunto con coordinación con Presidencia de la República. "/>
    <n v="3"/>
    <s v="Se realizaron tres (3) foros durante el trimestre: 1. Foro Catastro Multipropósito. Nuevos retos, nuevos profesionales. 2. Catastro Multipropósito: Nuevos retos, nuevas oportunidades. 3. Lanzamiento proyecto de fortalecimiento de capacidades territoriales Boyacá."/>
    <m/>
    <m/>
    <d v="2021-04-09T00:00:00"/>
    <d v="2021-07-02T00:00:00"/>
    <d v="2021-10-11T00:00:00"/>
    <m/>
    <n v="1"/>
    <n v="1"/>
    <s v=""/>
    <s v=""/>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erifica la realización de la actividad con el Foro &quot;Así evoluciona la gestión Catastral en Colombia&quot;, con fecha del 24 de marzode 2021."/>
    <s v="Sin meta para el periodo, sin embargo, se evidencia la  realización del foro Colombia Tierra de Todos en conjunto con coordinación con Presidencia de la República."/>
    <s v="Sin meta para el periodo, sin embargo, se evidencia la  realización del Foro Catastro Multipropósito, Lanzamiento proyecto de fortalecimiento de capacidades territoriales Boyacá."/>
    <m/>
  </r>
  <r>
    <n v="3"/>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publicaciones en la página web y redes sociales sobre temas estratégicos de la entidad. "/>
    <d v="2021-03-01T00:00:00"/>
    <d v="2021-12-31T00:00:00"/>
    <s v="Publicación de comunicados. (Comunicados de prensa, crónicas, crecimiento de seguidores interacciones en redes sociales, boletines, entre otros)."/>
    <s v="Oficina Asesora de Comunicaciones"/>
    <s v="Porcentaje"/>
    <s v="Actividades del plan estratégico de comunicaciones externas implementadas"/>
    <s v="Eficacia"/>
    <n v="1"/>
    <n v="0.25"/>
    <n v="0.25"/>
    <n v="0.25"/>
    <n v="0.25"/>
    <n v="0.25"/>
    <s v="Durante el primer trimestre se realizaron las públicaciones en las herramientas de comunicación dispuestas para tal fin asi: 18 publicaciones en la página web y 478 publicaciones a través de las redes sociales (Twitter, Facebook e Instagram). "/>
    <n v="0.25"/>
    <s v="Durante el segundo trimestre se realizaron 19 publicaciones en la página web y 491 mensajes a través de las redes sociales (Twitter, Facebook e Instagram). "/>
    <n v="0.25"/>
    <s v="Durante el tercer trimestre se realizaron 26 publicaciones en la página web y 453 mensajes a través de las redes sociales (Twitter, Facebook e Instagram).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
    <s v="En el autoseguimiento se reporta la realización de 19 publicaciones en la página web y 491 mensajes a través de las redes sociales (Twitter, Facebook e Instagram)."/>
    <s v="En el autoseguimiento se reporta la realización de 26 publicaciones en la página web y 453 mensajes a través de las redes sociales (Twitter, Facebook e Instagram"/>
    <m/>
  </r>
  <r>
    <n v="4"/>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trasmisiones en vivo a través de FacebookLive (Política de Catastro Multipropósito y/o temas estratégicos de la entidad). "/>
    <d v="2021-03-01T00:00:00"/>
    <d v="2021-12-31T00:00:00"/>
    <s v="Reportes de social media, video de la trasmisión, fotografías. "/>
    <s v="Oficina Asesora de Comunicaciones"/>
    <s v="Número"/>
    <s v="Actividades del plan estratégico de comunicaciones externas implementadas"/>
    <s v="Eficacia"/>
    <n v="20"/>
    <n v="2"/>
    <n v="6"/>
    <n v="6"/>
    <n v="6"/>
    <n v="6"/>
    <s v="Se realizaron los siguientes tranmisiones en vivo a través de Facebook Live de la siguiente manera: En enero el Live 1. &quot;Resultados de una buena Administración Catastral: Soacha. En Febrero se retransmitió a través de la página del IGAC 2. &quot;Llanzamiento de Colombia en Mapas. En Marzo: 3.&quot;Avances del Catastro Multipropósito&quot;, 4. La mujer en las políticas de desarrollo territorial, Foro sobre 5. Colombia en Mapas (producido por Caracol Radio) y por último 6. Lanzamiento de VIVI la nueva plataforma de trámites de la entidad. "/>
    <n v="4"/>
    <s v="Se realizaron los siguientes Facebook Live: Innovación en los análisis de suelos. 2. Fortalecimiento de la ICDE de los colombianos. 3. ¿Cómo sacarle provecho a Colombia en Mapas? 4. Foro Agrología, clave para el ordenamiento integral del territorio."/>
    <n v="2"/>
    <s v="Se realizaron dos (2) Facebook Live: 1. ¿Cómo sacarle provecho a Colombia en Mapas? 2. Foro Catastro Multipropósito. Nuevos retos, nuevos profesionales"/>
    <m/>
    <m/>
    <d v="2021-04-09T00:00:00"/>
    <d v="2021-07-02T00:00:00"/>
    <d v="2021-10-12T00:00:00"/>
    <m/>
    <n v="0.6"/>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durante el periodo  la realización de 6 transmisiones en vivo, lal cual supera la meta programada, que era de 2. "/>
    <s v="Se evidencia la realización Facebook Live en Innovación en los análisis de suelos, Fortalecimiento de la ICDE de los colombianos, ¿Cómo sacarle provecho a Colombia en Mapas, Foro Agrología, clave para el ordenamiento integral del territorio."/>
    <s v="Se evidencia la realización de dos  Facebook Live, el primero fue  Cómo sacarle provecho a Colombia en Mapas? 2. Foro Catastro Multipropósito."/>
    <m/>
  </r>
  <r>
    <n v="5"/>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los planes de medios sobre temas estratégicos para la Entidad. "/>
    <d v="2021-03-01T00:00:00"/>
    <d v="2021-12-31T00:00:00"/>
    <s v="Documentos de planes de medios."/>
    <s v="Oficina Asesora de Comunicaciones"/>
    <s v="Número"/>
    <s v="Actividades del plan estratégico de comunicaciones externas implementadas"/>
    <s v="Eficacia"/>
    <n v="10"/>
    <n v="2"/>
    <n v="3"/>
    <n v="3"/>
    <n v="2"/>
    <n v="4"/>
    <s v="Se diseñaron los planes de medios para: 1. La rueda de prensa sobre los avances de la política de Catastro Multipropósito, 2. Lanzamiento de Colombia en Mapas, 3. Plan de medios de VIVI. 4. Plan de medios del foro de gestión catastral. "/>
    <n v="5"/>
    <s v="Se diseñaron los planes de medios para: 1. Colombia Tierra de Todos. 2. Plenaria ICDE. 3. Día de la Tierra. 4. El Catastro Multipropósito va por buen camino.  5. Trámites a la mano de los Colombianos’"/>
    <n v="4"/>
    <s v="Se realizaron cuatro (4) planes de medios: 1. El IGAC a la Vanguardia de la Globalización. 2. Taller Colombia en Mapas. 3. Foro Catastro Multipropósito: Nuevos Retos, Nuevos Profesionales. 4. Ventajas y beneficios del Catastro Multipropósito para el país. "/>
    <m/>
    <m/>
    <d v="2021-04-09T00:00:00"/>
    <d v="2021-07-02T00:00:00"/>
    <d v="2021-10-11T00:00:00"/>
    <m/>
    <n v="1"/>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erifica el diseño de 4 planes de medios con La rueda de prensa sobre los avances de la política de Catastro Multipropósito, Lanzamiento de Colombia en Mapas, Plan de medios de VIVI, y Plan de medios del foro de gestión catastral. "/>
    <s v="Se evidencia el diseño de planes de medios sobre temas estratégicos para la Entidad."/>
    <s v="Se evidencia la realizacion de 4 planes de medios sobre temas estrategicos para la entidad "/>
    <m/>
  </r>
  <r>
    <n v="6"/>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Formalizar alianzas estratégicas en medios de comunicación para alcanzar publicaciones. (Radio y/o Prensa y/o Televisión y/o Medios Digitales)."/>
    <d v="2021-03-01T00:00:00"/>
    <d v="2021-12-31T00:00:00"/>
    <s v="Reporte de Free Press, publicaciones en medios de comunicación, reporte de presencia regional. "/>
    <s v="Oficina Asesora de Comunicaciones"/>
    <s v="Número"/>
    <s v="Actividades del plan estratégico de comunicaciones externas implementadas"/>
    <s v="Eficacia"/>
    <n v="150"/>
    <n v="38"/>
    <n v="38"/>
    <n v="38"/>
    <n v="36"/>
    <n v="201"/>
    <s v="En el primer trimestre se registraron 201 registros en medios de comunicación tanto nacionales como regionales, lo que representa un ahorro de $357.756.767 a la fecha en Free Press para la Entidad. "/>
    <n v="149"/>
    <s v="Se formalizaron  149 alianzas estratégicas con los principales medios de comunicación del país y un ahorro para la entidad $92.040.711"/>
    <n v="95"/>
    <s v="Se formalizaron 95 alianzas estratégicas con los principales medios de comunicación del país, lo que trae un ahorro para la entidad de $192.838.105 en Free Press. "/>
    <m/>
    <m/>
    <d v="2021-04-09T00:00:00"/>
    <d v="2021-07-02T00:00:00"/>
    <d v="2021-10-11T00:00:00"/>
    <m/>
    <n v="1"/>
    <n v="1"/>
    <n v="1"/>
    <n v="1"/>
    <s v=" "/>
    <s v="Concepto Favorable"/>
    <s v="Concepto Favorable"/>
    <s v="Concepto Favorable"/>
    <m/>
    <s v="se sugiere validar la pertinencia de evidenciar a través de un indicacor la gestion que se realiza en ahorros para la entidad por publicaciones alcanzadas en medios de comunicacion."/>
    <s v="se verificó el cargue de la evidencia y el reporte del avance"/>
    <s v="se verificó el cargue de la evidencia y el reporte del avance"/>
    <m/>
    <x v="0"/>
    <x v="0"/>
    <x v="0"/>
    <x v="0"/>
    <s v="Se valida la actividad en un número superior al programado (meta=38 - alcanzado=201), y su representación de ahorro en $357.756.767. "/>
    <s v="se evidenció el cargue de la evidencia y el reporte del avance, con los soportes sumnisitrados por el proceso."/>
    <s v="Se evidencia formato donde se formalizaron 95 alianzas estratégicas con los principales medios de comunicación del país"/>
    <m/>
  </r>
  <r>
    <n v="7"/>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publicaciones de columnas digitales de la Dirección General. "/>
    <d v="2021-03-01T00:00:00"/>
    <d v="2021-12-31T00:00:00"/>
    <s v="Columnas digitales. "/>
    <s v="Oficina Asesora de Comunicaciones"/>
    <s v="Número"/>
    <s v="Actividades del plan estratégico de comunicaciones externas implementadas"/>
    <s v="Eficacia"/>
    <n v="12"/>
    <n v="3"/>
    <n v="3"/>
    <n v="3"/>
    <n v="3"/>
    <n v="6"/>
    <s v="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
    <n v="5"/>
    <s v="Durante el segundo trimestre se realizaron 5 columnas digitales de la Dirección General sobre: 1. El Catastro Multipropósito va por buen camino. 2. Trámites a la mano de los colombianos. 3. A mejorar la productividad y sostenibilidad del suelo. 4. Fortalecimiento y uso de los datos geográficos, un tema trascendental para la administración territorial. 5. El IGAC un hito en la consolidación de la información Geográfica en Colombia. _x000d__x000a_"/>
    <n v="4"/>
    <s v="Durante el tercer trimestre se realizaron cuatro (4) columnas digitales de la Dirección General sobre: 1. Colombia en Mapas: Una plataforma para la transformación. 2. Agrología y su impacto en la construcción de país. 3. El IGAC en camino a la innovación de su infraestructura digital. 4. La funcionalidad del nuevo Marco de Referencia de la ICDE frente al Catastro Multipropósito. "/>
    <m/>
    <m/>
    <d v="2021-04-09T00:00:00"/>
    <d v="2021-07-02T00:00:00"/>
    <d v="2021-10-11T00:00:00"/>
    <m/>
    <n v="1"/>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urante el periodo se evidencia la realización de 6 columnas de la directora en dos medios de comunicación, superando la meta programada que fué de 3."/>
    <s v="Se evidencia durante el trimestre la realización de 5 columnas digitales de la Dirección General, en diferentes temas de interés."/>
    <s v="Se evidencia durante el trimestre la realización de 4  columnas digitales de la Dirección General, en diferentes temas de interés para la entidad."/>
    <m/>
  </r>
  <r>
    <n v="8"/>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y ejecutar campañas para la promoción de los productos y/o servicios de la Entidad."/>
    <d v="2021-04-01T00:00:00"/>
    <d v="2021-12-31T00:00:00"/>
    <s v="Brief de las campañas, publicaciones en medios tradicionales y/o alternativos. "/>
    <s v="Oficina Asesora de Comunicaciones"/>
    <s v="Número"/>
    <s v="Actividades del plan estratégico de comunicaciones externas implementadas"/>
    <s v="Eficacia"/>
    <n v="3"/>
    <n v="1"/>
    <n v="1"/>
    <n v="1"/>
    <n v="0"/>
    <n v="1"/>
    <s v="Se diseño y ejecutó la campaña para el producto certificados catastrales en linea, la cúal incluye un toturial para adquirir certificados catastrales a través de la plataforma virtual. "/>
    <n v="3"/>
    <s v="Se realizaron las siguientes campañas para la promoción de los productos y/o servicios: 1. Cada martes se publica #ElMapaDeLaSemana con información de Colombia en Mapas. 2. Se realizaron publicaciones con información de la ICDE y el Marco de Referencia Geoespacial, para dárselo a conocer a los ciudadanos. 3. Se realizó campaña de los trámites que se pueden radicar en la nueva Ventanilla Integrada Virtual del IGAC - VIVI._x000d__x000a_"/>
    <n v="12"/>
    <s v="Se realizaron 12 campañas para la promoción de los productos y/o servicios, dentro de las que se encuentran: El mapa de la semana con información de Colombia en Mapas. ICDE y el Marco de Referencia Geoespacial, Trayectoria del IGAC, ICDE para la gestión catastral. ICDE para los territorios, ICDE en Boyacá, Colombia OT y Catastro Multipropósito. "/>
    <m/>
    <m/>
    <d v="2021-04-09T00:00:00"/>
    <d v="2021-07-02T00:00:00"/>
    <d v="2021-10-11T00:00:00"/>
    <m/>
    <n v="1"/>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evidencia el diseño y cargue de la campaña para el producto certificado catastral, en plataforma virtual."/>
    <s v="De acuerdo a lo aportado por el proceso se evidencia el diseño y ejecución de campañas para la promoción de los productos y/o servicios de la Entidad."/>
    <s v="De acuerdo a lo aportado por el proceso se evidencia la realizaron  de 12 campañas para la promoción de los productos y/o servicios de la entidad."/>
    <m/>
  </r>
  <r>
    <n v="9"/>
    <x v="5"/>
    <s v="Gestión de Comunicaciones Ex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Compilar y remitir al área competente las solicitudes que llegan de los ciudadanos a través de las redes sociales. "/>
    <d v="2021-04-01T00:00:00"/>
    <d v="2021-12-31T00:00:00"/>
    <s v="Reporte de solicitudes. _x000a_"/>
    <s v="Oficina Asesora de Comunicaciones"/>
    <s v="Porcentaje"/>
    <s v="Actividades del plan estratégico de comunicaciones externas implementadas"/>
    <s v="Eficacia"/>
    <n v="1"/>
    <n v="0.25"/>
    <n v="0.25"/>
    <n v="0.25"/>
    <n v="0.25"/>
    <n v="0.25"/>
    <s v="Se recopilaron y remitieron al área competente 792 mensajes directos de los ciudadanos recibidos a través de las redes sociales.  "/>
    <n v="0.25"/>
    <s v="Se recopilaron y remitieron al área competente 753 mensajes directos de los ciudadanos recibidos a través de las redes sociales.  "/>
    <n v="0.25"/>
    <s v="Se recopilaron y remitieron al área competente 844 mensajes directos de los ciudadanos recibidos a través de las redes sociales.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constata la recopilación y remisión mediante documento soporte de 792 mensajes de los ciudadanos recicibidos a través de las redes sociales."/>
    <s v="Se evidencia la compilación y remición  a las áreas competente las solicitudes allegadas de los ciudadanos a través de las redes sociales en el periodo. "/>
    <s v="Se evidencia la compilación y remición  a las áreas competente las solicitudes allegadas de los ciudadanos a través de las redes sociales en e tercer  periodo. "/>
    <m/>
  </r>
  <r>
    <n v="10"/>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campañas internas con el propósito de informar, socializar y que permitan fortalecer el sentido de pertenencia entre los servidores públicos de la entidad. "/>
    <d v="2021-03-01T00:00:00"/>
    <d v="2021-12-31T00:00:00"/>
    <s v="Piezas de comunicación, correos electrónicos enviados, publicación en campañas e intranet.  "/>
    <s v="Oficina Asesora de Comunicaciones"/>
    <s v="Número"/>
    <s v="Actividades del plan estratégico de comunicaciones internas implementadas"/>
    <s v="Eficacia"/>
    <n v="4"/>
    <n v="1"/>
    <n v="1"/>
    <n v="1"/>
    <n v="1"/>
    <n v="2"/>
    <s v="Se diseñaron y ejecutaron las campañas internas: 1. Yo Soy IGAC y 2. Juntos Avanzamos. "/>
    <n v="1"/>
    <s v="Se diseñaron y ejecutaron las campañas internas: 1. Diseño y ejecución de la campaña interna CheckList IGAC, cuyo propósito es dar a conocer la nueva herramienta de comunicación e información a los planes de Talento Humano. "/>
    <n v="4"/>
    <s v="Se diseñaron y ejecutaron cuatro (4) campañas internas como : La ruta del cambio, Soy cultura IGAC e historias que transcienden."/>
    <m/>
    <m/>
    <d v="2021-04-09T00:00:00"/>
    <d v="2021-07-02T00:00:00"/>
    <d v="2021-10-11T00:00:00"/>
    <m/>
    <n v="1"/>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aportado por el proceso, se verifica  el diseño y ejecución de 2 campañas internas, Yo Soy IGAC y Juntos Avanzamos. Se supera lo programado en el periodo."/>
    <s v="Se constató el diseño y ejecución de la campaña interna CheckList IGAC."/>
    <s v="Para el tercer trimestre se evidencia el diseño y ejecucion de 4 campañas internas para el IGAC"/>
    <m/>
  </r>
  <r>
    <n v="11"/>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Mantener actualizado el boletín institucional como espacio de participación con el cliente interno. "/>
    <d v="2021-03-01T00:00:00"/>
    <d v="2021-12-31T00:00:00"/>
    <s v="Boletín actualizado y difundido. "/>
    <s v="Oficina Asesora de Comunicaciones"/>
    <s v="Número"/>
    <s v="Actividades del plan estratégico de comunicaciones internas implementadas"/>
    <s v="Eficacia"/>
    <n v="20"/>
    <n v="4"/>
    <n v="6"/>
    <n v="6"/>
    <n v="4"/>
    <n v="4"/>
    <s v="Se realizaron cuatro (4) actualizaciones del boletín institucional IGAC al día durante el trimestre. "/>
    <n v="6"/>
    <s v="Se realizaron 6 actualizaciones del boletín institucional IGAC al día; entre los que se destacan los avances del Instituto frente a los procesos de actualización en el Departamento de Boyacá. "/>
    <n v="6"/>
    <s v="Se realizaron seis (6) actualizaciones del boletín institucional IGAC al día; entre los que se destacan: reconocimiento de pacto global al IGAC, Ibagué se habilita como gestor catastral, agrología y su impacto en la construcción de país. "/>
    <m/>
    <m/>
    <d v="2021-04-09T00:00:00"/>
    <d v="2021-07-02T00:00:00"/>
    <d v="2021-10-11T00:00:00"/>
    <m/>
    <n v="0.8"/>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erifican las 4  actualizaciones del boletín en el el trimestre; ejecutado igual a lo programado."/>
    <s v="Se constató la realización del diseño y ejecución de las campañas internas, como espacio de participación con el cliente IGAC."/>
    <s v="Se constató la realización  de seis actualizaciones del boletín institucional IGAC al día, actividades que mantienen actualizado el boletin institucional."/>
    <m/>
  </r>
  <r>
    <n v="12"/>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vulgar en los diferentes canales del instituto, contenidos sobre la importancia del cuidado y prevención del COVID-19."/>
    <d v="2021-03-01T00:00:00"/>
    <d v="2021-06-30T00:00:00"/>
    <s v="Piezas de comunicación, correos electrónicos enviados, publicación en campañas e IGANET. "/>
    <s v="Oficina Asesora de Comunicaciones"/>
    <s v="Porcentaje"/>
    <s v="Actividades del plan estratégico de comunicaciones internas implementadas"/>
    <s v="Eficacia"/>
    <n v="1"/>
    <n v="0.5"/>
    <n v="0.5"/>
    <n v="0"/>
    <n v="0"/>
    <n v="0.5"/>
    <s v="Se divulgó a través de piezas TIPS del protocolo de bioseguridad en pantallas digitales, correos electrónicos e IGANET. "/>
    <n v="0.5"/>
    <s v="Se divulgó a través de piezas TIPS del protocolo de bioseguridad en pantallas digitales, correos electrónicos e IGACNET. "/>
    <n v="0"/>
    <s v="Se continuó divulgando contenido a través de piezas TIPS sobre el protocolo de bioseguridad en pantallas digitales, correos electrónicos e IGANET. "/>
    <m/>
    <m/>
    <d v="2021-04-09T00:00:00"/>
    <d v="2021-07-02T00:00:00"/>
    <d v="2021-10-11T00:00:00"/>
    <m/>
    <n v="1"/>
    <n v="1"/>
    <n v="1"/>
    <s v=""/>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Se valida la divulgación  de piezas TIPS del protocolo de bioseguridad en los diferentes medios utilizados por el proceso."/>
    <s v="Se verificó el cargue y reporte a través de piezas TIPS del protocolo de bioseguridad en pantallas digitales, correos electrónicos e IGACNET."/>
    <s v="Se valida la divulgación  de contenido a través de piezas TIPS sobre el protocolo de bioseguridad en pantallas digitales, correos electrónicos e IGANET"/>
    <m/>
  </r>
  <r>
    <n v="13"/>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Atender las solicitudes para realizar campañas internas solicitadas por las diferentes áreas a nivel nacional, en los diferentes canales del instituto."/>
    <d v="2021-04-01T00:00:00"/>
    <d v="2021-12-31T00:00:00"/>
    <s v="Piezas de comunicación, correos electrónicos enviados, publicación en campañas e IGANET. "/>
    <s v="Oficina Asesora de Comunicaciones"/>
    <s v="Porcentaje"/>
    <s v="Actividades del plan estratégico de comunicaciones internas implementadas"/>
    <s v="Eficiencia"/>
    <n v="1"/>
    <n v="0.25"/>
    <n v="0.25"/>
    <n v="0.25"/>
    <n v="0.25"/>
    <n v="0.25"/>
    <s v="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
    <n v="0.25"/>
    <s v="Se realizaron 7 campañas solicitadas por las áreas: 1. Campaña día de la tierra. 2. Semana ambiental. 3. Actualización documental. 4. Tips de autocontrol. 5. Mantenimiento preventivo TI. 6. Servicios GLPI. 7. Tips preventivos para las condiciones inseguras de salud y seguridad en el trabajo.8. Olimpiadas IGAC 2021. 9. Juegos internos. 10. Buscamos talentos.  11. Día de la familia."/>
    <n v="0.25"/>
    <s v="Se realizaron 24 campañas solicitadas por las áreas, dentro de las que se encuentran: olimpiadas, checkList IGAC, encuentro virtual ambiental, viajemos juntos en la ruta del cambio, tratamiento de datos personales IGAC, construyamos juntos nuestros valores IGAC, campaña Soy Cultura IGAC.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evidenciado, se cumple con la actividad de realización de campañas internas solicitadas por los diferentes procesos a nivel nacional."/>
    <s v="De acuerdo a lo aportado por el proceso, se evidencia la atención de las solicitudes para realizar campañas internas solicitadas por las diferentes áreas a nivel nacional, en los diferentes canales del instituto."/>
    <s v="De acuerdo a lo aportado por el proceso, se evidencia la realizaron 24 campañas  por las diferentes áreas a nivel nacional, en los diferentes canales del instituto."/>
    <m/>
  </r>
  <r>
    <n v="14"/>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Diseñar e implementar las emisiones del programa en video &quot;Juntos Avanzamos&quot; con el propósito de mantener informados a los servidores sobre la gestión institucional.  "/>
    <d v="2021-02-01T00:00:00"/>
    <d v="2021-12-31T00:00:00"/>
    <s v="Videos del programa."/>
    <s v="Oficina Asesora de Comunicaciones"/>
    <s v="Número"/>
    <s v="Actividades del plan estratégico de comunicaciones internas implementadas"/>
    <s v="Eficiencia"/>
    <n v="11"/>
    <n v="2"/>
    <n v="3"/>
    <n v="3"/>
    <n v="3"/>
    <n v="2"/>
    <s v="Se realizaron dos (2) emisiones para la implementación del programa &quot;Juntos Avanzamos&quot;. con el propósito de mantener informados a los servidores sobre la gestión institucional.  "/>
    <n v="3"/>
    <s v="Se realizaron 2 emisiones para la implementación del programa juntos avanzamos. "/>
    <n v="3"/>
    <s v="Se realizaron tres (3) emisiones para la implementación del programa Juntos Avanzamos. "/>
    <m/>
    <m/>
    <d v="2021-04-09T00:00:00"/>
    <d v="2021-07-02T00:00:00"/>
    <d v="2021-10-11T00:00:00"/>
    <m/>
    <n v="0.72727272727272729"/>
    <n v="1"/>
    <n v="1"/>
    <n v="1"/>
    <s v=" "/>
    <s v="Concepto Favorable"/>
    <s v="Concepto Favorable"/>
    <s v="Concepto No Favorable"/>
    <m/>
    <s v="se verificó el cargue de la evidencia y el reporte del avance"/>
    <s v="se verificó el cargue de la evidencia y el reporte del avance"/>
    <s v="se verificó el cargue de la evidencia y el reporte del avance"/>
    <m/>
    <x v="0"/>
    <x v="0"/>
    <x v="0"/>
    <x v="0"/>
    <s v="Se evidencia durante el trimestre, el cargue de 2 emisiones para la implementación  del programa &quot;Juntos Avanzamos&quot;. "/>
    <s v="Se constató la realización de 2 emisiones para la implementación del programa juntos avanzamos. "/>
    <s v="Se constató la realización de 3 emisiones para la implementación del programa juntos avanzamos"/>
    <m/>
  </r>
  <r>
    <n v="15"/>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Mantener actualizada la información institucional en los medios de comunicación internos."/>
    <d v="2021-03-01T00:00:00"/>
    <d v="2021-12-31T00:00:00"/>
    <s v="Publicaciones en la IGANET; Carteleras Digitales, Correo Electrónicos)."/>
    <s v="Oficina Asesora de Comunicaciones"/>
    <s v="Porcentaje"/>
    <s v="Actividades del plan estratégico de comunicaciones internas implementadas"/>
    <s v="Eficacia"/>
    <n v="1"/>
    <n v="0.25"/>
    <n v="0.25"/>
    <n v="0.25"/>
    <n v="0.25"/>
    <n v="0.25"/>
    <s v="La información dirigida a los servidores durante el trimestre fue publicada en cada uno de los diferentes canales institucionales como son: Correo, Igacnet, pantallas digitales.  "/>
    <n v="0.25"/>
    <s v="La información dirigida a los servidores durante el trimestre fue publicada en cada uno de los diferentes canales institucionales: Correo, IGACNET, pantallas digitales.  "/>
    <n v="0.25"/>
    <s v="La información dirigida a los servidores durante el trimestre fue publicada en cada uno de los diferentes canales institucionales: Correo, IGACNET, pantallas digitales.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aportado por el proceso, se verifica el Mantenimiento y  actualización de  la información institucional en los medios de comunicación internos."/>
    <s v="Con los soportes del proceso se evidencia la realización de la actividad en el mantenimiento actualizado de la información institucional en correos, IGACNET y pantallas digitales."/>
    <s v="Con los soportes del proceso se evidencia la realización de la actividad en el mantenimiento actualizado de la información institucional en correos, IGACNET y pantallas digitales."/>
    <m/>
  </r>
  <r>
    <n v="16"/>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Apoyar las solicitudes de divulgación inherentes a la rendición de cuentas permanente de la entidad."/>
    <d v="2021-03-01T00:00:00"/>
    <d v="2021-12-31T00:00:00"/>
    <s v="Matriz de seguimiento, informes, actas de reunión."/>
    <s v="Oficina Asesora de Comunicaciones"/>
    <s v="Porcentaje"/>
    <s v="Actividades del plan estratégico de comunicaciones internas implementadas"/>
    <s v="Eficacia"/>
    <n v="1"/>
    <n v="0"/>
    <n v="0.3"/>
    <n v="0.4"/>
    <n v="0.3"/>
    <n v="0"/>
    <s v="Sin meta asociada para el presente trimestre"/>
    <n v="0.3"/>
    <s v="Formulación, diseño y difusión de los documentos de autodiagnóstico y autoevaluación de la rendición de cuentas, solicitados por el equipo de Servicio al Ciudadano."/>
    <n v="0.4"/>
    <s v="Se apoyaron las solicitudes como: Socialización oferta institucional del SNARIV. "/>
    <m/>
    <m/>
    <d v="2021-04-09T00:00:00"/>
    <d v="2021-07-02T00:00:00"/>
    <d v="2021-10-11T00:00:00"/>
    <m/>
    <n v="0.7"/>
    <s v=""/>
    <n v="1"/>
    <n v="1"/>
    <s v=" "/>
    <s v="Sin meta asignada en el periodo"/>
    <s v="Concepto Favorable"/>
    <s v="Concepto Favorable"/>
    <m/>
    <s v="Sin meta asignada en el periodo"/>
    <s v="se verificó el cargue de la evidencia y el reporte del avance"/>
    <s v="se verificó el cargue de la evidencia y el reporte del avance"/>
    <m/>
    <x v="1"/>
    <x v="0"/>
    <x v="0"/>
    <x v="0"/>
    <s v="Sin meta asignada para el periodo."/>
    <s v="Se verificó el cargue de la evidencia y el reporte del avance de Formulación, diseño y difusión de los documentos de autodiagnóstico y autoevaluación de la rendición de cuentas, solicitados por Servicio al Ciudadano."/>
    <s v="Se verificó el cargue de la evidencia y el reporte del avance con la socialización de  oferta  institucional del SNARIV"/>
    <m/>
  </r>
  <r>
    <n v="17"/>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Apoyar las solicitudes de participación en eventos internos de la entidad."/>
    <d v="2021-03-01T00:00:00"/>
    <d v="2021-12-31T00:00:00"/>
    <s v="Fotografías, videos, listas de asistencia. "/>
    <s v="Oficina Asesora de Comunicaciones"/>
    <s v="Porcentaje"/>
    <s v="Actividades del plan estratégico de comunicaciones internas implementadas"/>
    <s v="Eficacia"/>
    <n v="1"/>
    <n v="0.25"/>
    <n v="0.25"/>
    <n v="0.25"/>
    <n v="0.25"/>
    <n v="0.25"/>
    <s v="Se apoyaron las solicitudes de participación en eventos propios como son: 1. Lanzamiento “Colombia en mapas” y 2. “Comisión Accidental Cámara de Representantes."/>
    <n v="0.25"/>
    <s v="Difusión de la invitación y socialización del foro virtual ‘Colombia tierra de todos’ articulado y organizado por la Presidencia de la Republica.  En este espacio, el IGAC en representación de nuestra Directora General, moderó el primer panel sobre Catastro Multipropósito."/>
    <n v="0.25"/>
    <s v="Se apoyaron las solicitudes de participación en eventos internos de la entidad como: Cumpleaños número 86 del IGAC y día del empleado público entre otros. "/>
    <m/>
    <m/>
    <d v="2021-04-09T00:00:00"/>
    <d v="2021-07-02T00:00:00"/>
    <d v="2021-10-11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De acuerdo a lo aportado por el proceso, se evidencia el desarrollo de la actividad."/>
    <s v="Se verifica el Apoyo a las solicitudes de participacion en eventos internos de la entidad como Difusión de la invitación y socialización del foro virtual ‘Colombia tierra de todos’ articulado y organizado por la Presidencia de la Republica."/>
    <s v="Se verifica el Apoyo a las solicitudes de participacion en eventos internos de la entidad como la celebracion del cumpleaños del IGAC  y dia del empleado publico."/>
    <m/>
  </r>
  <r>
    <n v="18"/>
    <x v="5"/>
    <s v="Gestión de Comunicaciones Internas"/>
    <s v="Plan Estratégico de comunicaciones formulado e implementado."/>
    <s v="Trabajar de manera colaborativa y participativa con nuestras partes interesadas para la generación de valor público. "/>
    <s v="Fortalecimiento de estrategias de comunicación institucional"/>
    <s v="Información y Comunicación"/>
    <s v="Transparencia, acceso a la información pública y Lucha contra la Corrupción"/>
    <s v="Realizar encuestas de percepción de los servidores públicos frente a las comunicaciones internas. "/>
    <d v="2021-03-01T00:00:00"/>
    <d v="2021-12-31T00:00:00"/>
    <s v="Documento de resultados de la Encuesta."/>
    <s v="Oficina Asesora de Comunicaciones"/>
    <s v="Número"/>
    <s v="Medición de la  percepción de las comunicaciones internas. "/>
    <s v="Eficacia"/>
    <n v="2"/>
    <n v="0"/>
    <n v="1"/>
    <n v="0"/>
    <n v="1"/>
    <n v="0"/>
    <n v="0"/>
    <n v="1"/>
    <s v="Se realizó la primera encuesta de satisfacción sobre las comunicaciones internas evidenciando que el 91,4% de satisfacción. "/>
    <n v="0"/>
    <s v="Sin meta para el trimestre"/>
    <m/>
    <m/>
    <d v="2021-04-09T00:00:00"/>
    <d v="2021-07-02T00:00:00"/>
    <d v="2021-10-11T00:00:00"/>
    <m/>
    <n v="0.5"/>
    <s v=""/>
    <n v="1"/>
    <s v=""/>
    <s v=" "/>
    <s v="Sin meta asignada en el periodo"/>
    <s v="Concepto Favorable"/>
    <s v="Sin meta asignada en el periodo"/>
    <m/>
    <s v="Sin meta asignada en el periodo"/>
    <s v="se verificó el cargue de la evidencia y el reporte del avance"/>
    <s v="Sin meta asignada en el periodo"/>
    <m/>
    <x v="1"/>
    <x v="0"/>
    <x v="1"/>
    <x v="0"/>
    <s v="Sin meta asignada en el periodo"/>
    <s v="Se constat la realización de la primera encuesta de satisfacción sobre las comunicaciones internas. "/>
    <s v="Sin meta asignada en el periodo "/>
    <m/>
  </r>
  <r>
    <n v="19"/>
    <x v="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8-01T00:00:00"/>
    <d v="2021-08-31T00:00:00"/>
    <s v="Publicación de la documentación actualizada del proceso. "/>
    <s v="Oficina Asesora de Comunicaciones"/>
    <s v="Porcentaje"/>
    <s v="Índice de Desempeño Institucional (IDI)"/>
    <s v="Eficacia"/>
    <n v="1"/>
    <n v="0"/>
    <n v="0"/>
    <n v="0.5"/>
    <n v="0.5"/>
    <n v="0"/>
    <s v="Sin meta asociada para el presente trimestre"/>
    <n v="0"/>
    <s v="Esta actividad se reprogramó para el siguiente trimestre. "/>
    <n v="0.5"/>
    <s v="El pasado 17 de septiembre se llevó a cabo reunión con el Responsable del proceso de Gestión de Comunicaciones y la Oficina Asesora de Planeación para establecer el cronograma de actualización documental, el cual se adjunta."/>
    <m/>
    <m/>
    <d v="2021-04-09T00:00:00"/>
    <d v="2021-07-02T00:00:00"/>
    <d v="2021-10-05T00:00:00"/>
    <m/>
    <n v="0.5"/>
    <s v=""/>
    <s v=""/>
    <n v="1"/>
    <s v=" "/>
    <s v="Sin meta asignada en el periodo"/>
    <s v="Sin meta asignada en el periodo"/>
    <s v="Concepto Favorable"/>
    <m/>
    <s v="Sin meta asignada en el periodo"/>
    <s v="Sin meta asignada en el periodo"/>
    <s v="se verificó el cargue de la evidencia y el reporte del avance"/>
    <m/>
    <x v="1"/>
    <x v="1"/>
    <x v="0"/>
    <x v="0"/>
    <s v="Sin meta asignada en el periodo"/>
    <s v="Sin meta asignada en el periodo"/>
    <s v="Como soporte se observa reunion de actualizacion documental."/>
    <m/>
  </r>
  <r>
    <n v="20"/>
    <x v="5"/>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Reportes de seguimiento, actas, correos, documento de implementación del plan anticorrupción."/>
    <s v="Oficina Asesora de Comunicaciones"/>
    <s v="Porcentaje"/>
    <s v="Índice de Desempeño Institucional (IDI)"/>
    <s v="Eficacia"/>
    <n v="1"/>
    <n v="0.25"/>
    <n v="0.25"/>
    <n v="0.25"/>
    <n v="0.25"/>
    <n v="0.25"/>
    <s v="Se realizaron las acciones contempladas en el Plan Anticorrupción durante el trimestre. "/>
    <n v="0.25"/>
    <s v="Se realizaron las acciones contempladas en el Plan Anticorrupción durante el trimestre. "/>
    <n v="0.25"/>
    <s v="Se realizaron las acciones contempladas en el PAA y el PAAC durante el trimestre. "/>
    <m/>
    <m/>
    <d v="2021-04-09T00:00:00"/>
    <d v="2021-07-02T00:00:00"/>
    <d v="2021-10-05T00:00:00"/>
    <m/>
    <n v="0.75"/>
    <n v="1"/>
    <n v="1"/>
    <n v="1"/>
    <s v=" "/>
    <s v="Concepto Favorable"/>
    <s v="Concepto Favorable"/>
    <s v="Concepto Favorable"/>
    <m/>
    <s v="se verificó el cargue de la evidencia y el reporte del avance"/>
    <s v="se verificó el cargue de la evidencia y el reporte del avance"/>
    <s v="se verificó el cargue de la evidencia y el reporte del avance"/>
    <m/>
    <x v="0"/>
    <x v="0"/>
    <x v="0"/>
    <x v="0"/>
    <s v="Para el periodo, se evidencia el cargue y el reporte de la acciones contempladas en el Plan Anticorrupción."/>
    <s v="Se verificó la realización de las acciones contempladas en el Plan Anticorrupción durante periodo."/>
    <s v="Conforme a lo manifestado en el autoseguimiento se realizaron acciones contempladas en el PAA  y el PAAC"/>
    <m/>
  </r>
  <r>
    <n v="21"/>
    <x v="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6-01T00:00:00"/>
    <d v="2021-06-30T00:00:00"/>
    <s v="Reportes, informes de las acciones de mejora implementadas."/>
    <s v="Oficina Asesora de Comunicaciones"/>
    <s v="Porcentaje"/>
    <s v="Índice de Desempeño Institucional (IDI)"/>
    <s v="Eficacia"/>
    <n v="1"/>
    <n v="0"/>
    <n v="1"/>
    <n v="0"/>
    <n v="0"/>
    <n v="0"/>
    <s v="Sin meta asociada para el presente trimestre"/>
    <n v="0"/>
    <s v="Esta actividad se reprogramó para el siguiente trimestre. "/>
    <n v="1"/>
    <s v="Durante el trimestre se realizó la identificación de las acciones de mejora relacionadas al cumplimiento del FURAG que aplican al proceso, se adjunta el reporte."/>
    <m/>
    <m/>
    <d v="2021-04-09T00:00:00"/>
    <d v="2021-07-02T00:00:00"/>
    <d v="2021-10-05T00:00:00"/>
    <m/>
    <n v="1"/>
    <s v=""/>
    <n v="0"/>
    <s v=""/>
    <s v=" "/>
    <s v="Sin meta asignada en el periodo"/>
    <s v="Sin meta asignada en el periodo"/>
    <s v="Concepto Favorable"/>
    <m/>
    <s v="Sin meta asignada en el periodo"/>
    <s v="Sin meta asignada en el periodo"/>
    <s v="se verificó el cargue de la evidencia y el reporte del avance"/>
    <m/>
    <x v="1"/>
    <x v="1"/>
    <x v="0"/>
    <x v="0"/>
    <s v="Sin meta asignada en el periodo"/>
    <s v="En el autoseguimiento se hace la anotación que la actividad, se corrió para el siguiente semestre. Favor reflejar en Metas y ejecución por trimestre."/>
    <s v="se verifico el cargue de la evidenca y se observa reporte de las acciones de mejora relacionadas al cumplimiento del FURAG."/>
    <m/>
  </r>
  <r>
    <n v="22"/>
    <x v="5"/>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Mapa de riesgos actualizado."/>
    <s v="Oficina Asesora de Comunicaciones"/>
    <s v="Porcentaje"/>
    <s v="Índice de Desempeño Institucional (IDI)"/>
    <s v="Eficacia"/>
    <n v="1"/>
    <n v="0"/>
    <n v="0"/>
    <n v="0"/>
    <n v="1"/>
    <n v="0"/>
    <s v="Sin meta asociada para el presente trimestre"/>
    <n v="0"/>
    <s v="Sin meta asociada para el presente trimestre. "/>
    <n v="0"/>
    <s v="Sin meta asociada para el presente trimestre"/>
    <m/>
    <m/>
    <d v="2021-04-09T00:00:00"/>
    <d v="2021-07-02T00:00:00"/>
    <d v="2021-10-05T00:00:00"/>
    <m/>
    <n v="0"/>
    <s v=""/>
    <s v=""/>
    <s v=""/>
    <s v=" "/>
    <s v="Sin meta asignada en el periodo"/>
    <s v="Sin meta asignada en el periodo"/>
    <s v="Sin meta asignada en el periodo"/>
    <m/>
    <s v="Sin meta asignada en el periodo"/>
    <s v="Sin meta asociada para el presente trimestre. "/>
    <s v="Sin meta asignada en el periodo"/>
    <m/>
    <x v="1"/>
    <x v="1"/>
    <x v="1"/>
    <x v="0"/>
    <s v="Sin meta asignada en el periodo"/>
    <s v="Sin meta asignada para el trimestre. "/>
    <s v="Sin meta en el periodo "/>
    <m/>
  </r>
  <r>
    <n v="1"/>
    <x v="6"/>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Correlacionar o actualizar las áreas homogéneas de tierras a nivel nacional"/>
    <d v="2021-02-01T00:00:00"/>
    <d v="2021-12-31T00:00:00"/>
    <s v="Pendiente"/>
    <s v="Subdirección de Agrología"/>
    <s v="Porcentaje"/>
    <s v="Hectáreas AHT elaboradas y actualizadas "/>
    <s v="Producto"/>
    <n v="1"/>
    <n v="0.15"/>
    <n v="0.3"/>
    <n v="0.3"/>
    <n v="0.25"/>
    <n v="2.7040000000000002E-2"/>
    <s v="Se actualizaron 13 municipios"/>
    <n v="0.35"/>
    <s v="Se actualizaron 1.002.197 has de AHT, con un avance del 35%, por encima de lo programado del 30%"/>
    <n v="0.24"/>
    <s v="Se actualizaron 7.290.600 ha de AHT, para un avance del 243%, muy por encima de lo programado del 30%, esto debido  a los requerimientos de la Subdirección de Catastro con relación al proceso de Catastro Multipropósito"/>
    <m/>
    <m/>
    <d v="2021-04-09T00:00:00"/>
    <d v="2021-07-02T00:00:00"/>
    <d v="2021-10-10T00:00:00"/>
    <m/>
    <n v="0.61704000000000003"/>
    <n v="0.18026666666666669"/>
    <n v="1"/>
    <n v="1"/>
    <s v=" "/>
    <s v="Concepto No Favorable"/>
    <s v="Concepto Favorable"/>
    <s v="Concepto No Favorable"/>
    <m/>
    <s v="No se cumplió la meta programada para el trimestre, por lo que se sugiere para próximos reportes describir los motivos por los cuales no fue posible alcanzar la meta programada."/>
    <s v="Si se dió cumplimiento a la meta programada en el periodo. Las evidencias deben reflejar el desarrollo de la actividad."/>
    <s v="No hay consistencia entre el valor reportado de 0,24% y la observación en la cual se reporta avance acumulado de 234% lo anterior dado que en ningun período se reportado ese margen de cumplimiento por encima de lo programado."/>
    <m/>
    <x v="2"/>
    <x v="0"/>
    <x v="2"/>
    <x v="0"/>
    <s v="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
    <s v="Se observa documento en pdf reporte de avance del 30/06/2021, donde de describe que para el mes de abril se actualizaron las áreas homogéneas de tierras a (10) municipios con un total de avance de 302.313 ha, para el mes mayo se actualizaron las áreas homogéneas de tierras a (7) municipios con un total de avance de 302.309 ha y para el mes de junio se actualizando las AHT a (10) municipios con un total de avance de 397.575 ha.  Cumpliendo con la meta programada para el segundo trimestre del año 2021."/>
    <s v="De acuerdo a las evidencias suministradas por el área se observa la actualización de AHT, para 30 municipios, lo que corresponde a un total de área de 7’290.608,30 ha, sin embargo, no se cumple con la meta programada para el tercer trimestre. Se recomienda validar la información suministrada de acuerdo al avance que describen en el autoseguimiento de un 243%.  "/>
    <m/>
  </r>
  <r>
    <n v="2"/>
    <x v="6"/>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Atender prioritariamente solicitudes judiciales, catastrales procesos de restitución de tierras, entre otras (a demanda)."/>
    <d v="2021-02-01T00:00:00"/>
    <d v="2021-12-31T00:00:00"/>
    <s v="Pendiente"/>
    <s v="Subdirección de Agrología"/>
    <s v="Porcentaje"/>
    <s v="Hectáreas AHT elaboradas y actualizadas "/>
    <s v="Producto"/>
    <n v="1"/>
    <n v="0.15"/>
    <n v="0.3"/>
    <n v="0.3"/>
    <n v="0.25"/>
    <n v="1.4999999999999999E-2"/>
    <s v="Se atendieron todas las solicitudes recibidas"/>
    <n v="0.33"/>
    <s v="Fueron atentidas todas las solicitudes recibidas"/>
    <n v="0.3"/>
    <s v="Se atendieron todas las solicitudes recibidas dentro de los tiempos establecidos"/>
    <m/>
    <m/>
    <d v="2021-04-09T00:00:00"/>
    <d v="2021-07-02T00:00:00"/>
    <d v="2021-10-10T00:00:00"/>
    <m/>
    <n v="0.64500000000000002"/>
    <n v="0.1"/>
    <n v="1"/>
    <n v="1"/>
    <s v=" "/>
    <s v="Concepto No Favorable"/>
    <s v="Concepto Favorable"/>
    <s v="Concepto Favorable"/>
    <m/>
    <s v="No se cumplió la meta programada para el trimestre, por lo que se sugiere para próximos reportes describir los motivos por los cuales no fue posible alcanzar la meta programada."/>
    <s v="Si se dió cumplimiento a la meta programada en el periodo. "/>
    <s v="Se dío cumplimiento con lo programado en el período. "/>
    <m/>
    <x v="2"/>
    <x v="2"/>
    <x v="0"/>
    <x v="0"/>
    <s v="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
    <s v="Independiente que se informa que se atendieron todas las solicitudes recibidas para este segundo trimestre. No se evidencia un soporte para poder hacer la verificación, el existente corresponde a la actividad 11.  Por lo anterior no se da cumplimiento a la actividad por falta de evidencias."/>
    <s v="Se revisa el informe suministrado por el área donde se describe que para este trimestre del año se han atendido diez (10) solicitudes de asesoría agrológica de usuarios externos y veinticuatro (24) de información de clases agrológicas.  Dando cumplimiento a la meta programada. "/>
    <m/>
  </r>
  <r>
    <n v="3"/>
    <x v="6"/>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structurar el control de calidad y correlacionar digitalmente la información de áreas homogéneas producida por el GIT de Levantamientos y Aplicaciones."/>
    <d v="2021-02-01T00:00:00"/>
    <d v="2021-12-31T00:00:00"/>
    <s v="Pendiente"/>
    <s v="Subdirección de Agrología"/>
    <s v="Porcentaje"/>
    <s v="Hectáreas AHT elaboradas y actualizadas "/>
    <s v="Producto"/>
    <n v="1"/>
    <n v="0.15"/>
    <n v="0.3"/>
    <n v="0.3"/>
    <n v="0.25"/>
    <n v="0.13"/>
    <s v="Se realizó la estructuración 9 municipios"/>
    <n v="0.44"/>
    <s v="Se estructuraron AHT en un área de 1.124.410,72 ha, con un avance del 44% yel 14% por encima de o progamado, debido a que se ha avanzado en la actualizacion de AHT."/>
    <n v="0.17"/>
    <s v="Se estructuro un área de  5.089.200 ha para un avance del 169,64%, frente a lo programado de 30%, debido a los requerimientos del Catastro Multipropósito .y del área actualizada de AHT."/>
    <m/>
    <m/>
    <d v="2021-04-09T00:00:00"/>
    <d v="2021-07-02T00:00:00"/>
    <d v="2021-10-10T00:00:00"/>
    <m/>
    <n v="0.7400000000000001"/>
    <n v="0.8666666666666667"/>
    <n v="1"/>
    <n v="1"/>
    <s v=" "/>
    <s v="Concepto No Favorable"/>
    <s v="Concepto Favorable"/>
    <s v="Concepto No Favorable"/>
    <m/>
    <s v="No se cumplió la meta programada para el trimestre, por lo que se sugiere para próximos reportes describir los motivos por los cuales no fue posible alcanzar la meta programada."/>
    <s v="Se dió cumplimiento a la meta programada, sin embargo, se solicita revisar el soporte el cual debe ser exclusivo para esta actividad."/>
    <s v="Aunque se reporta avance por debajo del esperado en la observacion se reporta avance del 169,64% por lo que no hay consistencia en la información reportada."/>
    <m/>
    <x v="2"/>
    <x v="0"/>
    <x v="2"/>
    <x v="0"/>
    <s v="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
    <s v="Se evidencia documento del reporte avance del 30/06/2021, donde se describe que para el mes de abril se realizó la estructuración y control de calidad digital de las AHT a (10) municipio para un total de 514.619,3 ha, para el mes de mayo se realizó la estructuración y control de calidad digital de las AHT a (5) municipios para un total de avance en área de 303.457,86 ha y para el mes de junio se evidencia la estructuración y control de calidad digital de las AHT a (3) municipio lo que corresponde a un avance en área de 306.333,59 ha. Superando así la meta programada para el segundo trimestre del año 2021."/>
    <s v="De acuerdo al informe suministrado se evidencia que para julio y agosto se realizó la estructuración del control de calidad y correlación digital de la información de áreas homogéneas producidas por el GIT de Levantamientos y Aplicaciones, para los municipios de Popayán – Cauca y Rioblanco – Tolima, en la misma cantidad de área.  No es claro si repitió la información, por lo tanto, se recomienda hacer la descripción de forma entendible y colocar el valor total de área en ha estructurado.  Adicional se evidencia que no se cumplió con la meta programada para el tercer trimestre del año 2021. "/>
    <m/>
  </r>
  <r>
    <n v="4"/>
    <x v="6"/>
    <s v="Gestión Agrológica"/>
    <s v="Áreas homogéneas elaboradas y actualizadas "/>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ntregar insumos estadísticos y mapas de las solicitudes judiciales, catastrales, procesos de restitución de tierras a demanda."/>
    <d v="2021-02-01T00:00:00"/>
    <d v="2021-12-31T00:00:00"/>
    <s v="Pendiente"/>
    <s v="Subdirección de Agrología"/>
    <s v="Porcentaje"/>
    <s v="Hectáreas AHT elaboradas y actualizadas "/>
    <s v="Producto"/>
    <n v="1"/>
    <n v="0.15"/>
    <n v="0.3"/>
    <n v="0.3"/>
    <n v="0.25"/>
    <n v="0.15"/>
    <s v="Se atendieron todas solicitudes "/>
    <n v="0.3"/>
    <s v="Fueron atendidas todas ls solicitudes"/>
    <n v="0.17"/>
    <s v="Fueron atendidas todas las solicitudes requeridas, las cuales han estado por encima de los históricos por los requerimientos del Catastro Multipropósito."/>
    <m/>
    <m/>
    <d v="2021-04-09T00:00:00"/>
    <d v="2021-07-02T00:00:00"/>
    <d v="2021-10-10T00:00:00"/>
    <m/>
    <n v="0.62"/>
    <n v="1"/>
    <n v="1"/>
    <n v="1"/>
    <s v=" "/>
    <s v="Concepto Favorable"/>
    <s v="Concepto Favorable"/>
    <s v="Concepto No Favorable"/>
    <m/>
    <s v="Se dió cumplimiento a la meta programada"/>
    <s v="Se dió cumplimiento a la meta programada, se solicita soportar la actividad con evidencias que demuestren el desarrollo de la actividad."/>
    <s v="A pesar de que el avance esta por debajo de lo esperado en el período, se reporta cumplimiento satisfactorio en la observacion por lo que no esta de acuerdo el avance cuantitativo con el cualitativo"/>
    <m/>
    <x v="0"/>
    <x v="0"/>
    <x v="2"/>
    <x v="0"/>
    <s v="Según el reporte suministrado por la Subdirección del 31/03/2021 se describe que fueron atendidas todas las solicitudes allegadas. "/>
    <s v="Según el reporte suministrado por la Subdirección del 30/06/2021 se describe que fueron atendidas todas las solicitudes allegadas.  En total para el segundo trimestre del año se generaron y entregaron los insumos correspondientes a 20 municipios para un avance total en área de 1’384.606,21 ha."/>
    <s v="Se observa que para el tercer trimestre del año se generaron y entregaron los insumos correspondientes a 30 municipios, para un total de avance en área de 5’076.036,04 ha. Sin embargo, se evidencia que no se cumplió con la meta programada.  Se recomienda revisar la información suministrada de acuerdo a los avances cualitativos y cuantitativos ya que no son coherentes. "/>
    <m/>
  </r>
  <r>
    <n v="5"/>
    <x v="6"/>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geomorfología aplicada a los levantamientos de suelos"/>
    <d v="2021-02-01T00:00:00"/>
    <d v="2021-12-31T00:00:00"/>
    <s v="Pendiente"/>
    <s v="Subdirección de Agrología"/>
    <s v="Porcentaje"/>
    <s v="Áreas de estudio de suelos realizados, como insumo para el ordenamiento del territorio. "/>
    <s v="Producto"/>
    <n v="1"/>
    <n v="0.1"/>
    <n v="0.4"/>
    <n v="0.3"/>
    <n v="0.2"/>
    <n v="0.15"/>
    <s v="Se interpretacion interpetraron 133.000 has"/>
    <n v="0.35"/>
    <s v="Se interpretaron 328.799 ha en Geomorfología, para un avance del 35% frente al 40% programado, pero visto desde el totl que seria del 50% se esta acorde"/>
    <n v="0.35"/>
    <s v="De Geomorfología se interpretaron 313.830 ha en los departamentos del Cauca, Putumayo y los municipios de Pereira y Tumaco, para una ejecución del 34,87% por encima de lo programado del 30%, debido a los compromisos que ha asumido la Subdirección."/>
    <m/>
    <m/>
    <d v="2021-04-09T00:00:00"/>
    <d v="2021-07-02T00:00:00"/>
    <d v="2021-10-10T00:00:00"/>
    <m/>
    <n v="0.85"/>
    <n v="1"/>
    <n v="1"/>
    <n v="1"/>
    <s v=" "/>
    <s v="Concepto Favorable"/>
    <s v="Concepto Favorable"/>
    <s v="Concepto Favorable"/>
    <m/>
    <s v="Se cumplió la meta programada y se superó por un pequeño margen."/>
    <s v="Se cumple con el avance acumulado programado para el periodo. Se solcita revisar el soporte, el cual debe ser especifico para esta actividad y demostrar el desarrollo de la misma."/>
    <s v="Se reporta cumpliiento de lo programado, se recomienda revisar redacción de la observación."/>
    <m/>
    <x v="0"/>
    <x v="0"/>
    <x v="0"/>
    <x v="0"/>
    <s v="De acuerdo al avance suministrado por la Subdirección del 31/03/2021 se observa que en el mes de febrero se interpretaron 20.267 ha correspondiente al 2.25%, de la misma manera para el mes de marzo se evidencia que se interpretaron 112.733 ha correspondientes al 12.53%. "/>
    <s v="De acuerdo al avance suministrado por la Subdirección del 30/06/2021 se observa que se interpretaron 317.533 ha en Geomorfología para un avance del 35.28 % frente a un meta programado del 40%.  Sin embargo, se evidencia que para el semestre se ha cumplido con el avance del 50%."/>
    <s v="Se observa que se cumplió con la meta programada para este periodo, elaborando la interpretación de geomorfología aplicada a los Levantamientos de Suelos para 313.968 ha , lo que corresponde a un avance del 34,88%. "/>
    <m/>
  </r>
  <r>
    <n v="6"/>
    <x v="6"/>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el levantamiento de suelos"/>
    <d v="2021-02-01T00:00:00"/>
    <d v="2021-12-31T00:00:00"/>
    <s v="Pendiente"/>
    <s v="Subdirección de Agrología"/>
    <s v="Porcentaje"/>
    <s v="Áreas de estudio de suelos realizados, como insumo para el ordenamiento del territorio. "/>
    <s v="Producto"/>
    <n v="1"/>
    <n v="0.1"/>
    <n v="0.4"/>
    <n v="0.3"/>
    <n v="0.2"/>
    <n v="4.2500000000000003E-2"/>
    <s v="Se avanzó en un área de "/>
    <n v="0.38"/>
    <s v="Se ejecutaron 342.180 has de levantamientos de suelos equivalente al 38% de avance, e 2% por debajo de lo programao, esto debido a la disponibilidad de la información básica"/>
    <n v="0.37"/>
    <s v="El área de Levantamientos de Suelos ejecutada es de 335.160 ha, equivalente al 37,24% que está por encima del 30% programado, debido a que dentro del proceso se ha podido realizar salidas y avanzar."/>
    <m/>
    <m/>
    <d v="2021-04-09T00:00:00"/>
    <d v="2021-07-02T00:00:00"/>
    <d v="2021-10-10T00:00:00"/>
    <m/>
    <n v="0.79249999999999998"/>
    <n v="0.42499999999999999"/>
    <n v="0.99249999999999994"/>
    <n v="1"/>
    <s v=" "/>
    <s v="Concepto No Favorable"/>
    <s v="Concepto No Favorable"/>
    <s v="Concepto Favorable"/>
    <m/>
    <s v="No se cumplió la meta programada para el trimestre, por lo que se sugiere para próximos reportes describir los motivos por los cuales no fue posible alcanzar la meta programada.  La observación esta inconclusa."/>
    <s v="No se dió cumplimiento a la meta programada. Se espera que se compense en periodo posteriores. Revisar el soporte de la actividad el cual debe ser específico para actividad y dar evidencia del desarrollo de la misma."/>
    <s v="Se dió cumplimiento al avance programado en el período."/>
    <m/>
    <x v="2"/>
    <x v="2"/>
    <x v="0"/>
    <x v="0"/>
    <s v="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
    <s v="Según el reporte de avance del 30/06/2021 se evidencia que se ejecutaron 342.180 ha de levantamiento de suelos.  Sin embargo, no se alcanza a cumplir con la meta programa para el segundo trimestre del año. "/>
    <s v="Se observa el cumplimiento de la meta programada para el periodo evaluado, donde se evidencia que la actividad de Levantamiento de suelos se desarrollo para dos (2) proyectos:_x000d__x000a_1._x0009_Estudio multitemporal de las coberturas y uso de la tierra y levantamiento de suelos a escala 1:10.000 en las áreas de páramo de la jurisdicción CAR._x000d__x000a_2._x0009_Información agrológica básica como insumo para el ordenamiento integral del territorio. Departamentos de Cesar y Magdalena."/>
    <m/>
  </r>
  <r>
    <n v="7"/>
    <x v="6"/>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cobertura y uso de las tierras"/>
    <d v="2021-02-01T00:00:00"/>
    <d v="2021-12-31T00:00:00"/>
    <s v="Pendiente"/>
    <s v="Subdirección de Agrología"/>
    <s v="Porcentaje"/>
    <s v="Áreas de estudio de suelos realizados, como insumo para el ordenamiento del territorio. "/>
    <s v="Producto"/>
    <n v="1"/>
    <n v="0.1"/>
    <n v="0.36"/>
    <n v="0.3"/>
    <n v="0.24"/>
    <n v="0"/>
    <s v="Sin observación"/>
    <n v="0.21"/>
    <s v="Se interpretaron e Cobertura y Uso de las Tierras 152.190 has, encontrandose el 15% por debajo de lo programado, esto debido a la disponibilidad de información de imagenes "/>
    <n v="0.27"/>
    <s v="En Cobertura y Uso del Suelo se avanzó en un 27,42%, lo que equivale a 246.780 ha, algo menor de lo programado del 30%, porque ya se está realizando el control de calidad del proyecto CAR para ser entregado."/>
    <m/>
    <m/>
    <d v="2021-04-09T00:00:00"/>
    <d v="2021-07-02T00:00:00"/>
    <d v="2021-10-10T00:00:00"/>
    <m/>
    <n v="0.48"/>
    <n v="0"/>
    <n v="0.58333333333333337"/>
    <n v="1"/>
    <s v=" "/>
    <s v="Concepto No Favorable"/>
    <s v="Concepto No Favorable"/>
    <s v="Concepto No Favorable"/>
    <m/>
    <s v="No se cumplió la meta programada para el trimestre, por lo que se sugiere para próximos reportes describir los motivos por los cuales no fue posible alcanzar la meta programada.  No hay Observación frente al no reporte del avance programado."/>
    <s v="No se dió cumplimiento a la meta programada para el periodo. Se solicita verificar que el soporte evidencia las actividades desarrolladas y los documentos de verificación cumplan con su proposito."/>
    <s v="Se avanza en el período, no obstante,  el reporte no posee un rezago significativo para el periodo, pero si para el valor acumulado esperado a la fecha."/>
    <m/>
    <x v="2"/>
    <x v="2"/>
    <x v="2"/>
    <x v="0"/>
    <s v="No se cumplió con la meta programada, se recomienda entregar reporte del porqué no se cumplió con la meta."/>
    <s v="Para esta actividad se observa un significativo avance. Sin embargo, no se cumplió con la meta programada para el segundo trimestre del año."/>
    <s v="Se realizó la interpretación de coberturas y usos de la tierra para 246.780 ha, lo que corresponde a un 27,42%.  De acuerdo a lo anterior, se evidencia que no alcanzó a cumplir con la meta programada para el periodo evaluado. Se recomienda tomar las medidas necesarias para dar cumplimiento total en próximo periodo hacer evaluado. "/>
    <m/>
  </r>
  <r>
    <n v="8"/>
    <x v="6"/>
    <s v="Gestión Agrológica"/>
    <s v="Estudio de suelos realizados, como insumo para el ordenamiento del territorio. "/>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la clasificación de capacidad de uso de las tierras"/>
    <d v="2021-02-01T00:00:00"/>
    <d v="2021-12-31T00:00:00"/>
    <s v="Pendiente"/>
    <s v="Subdirección de Agrología"/>
    <s v="Porcentaje"/>
    <s v="Áreas de estudio de suelos realizados, como insumo para el ordenamiento del territorio. "/>
    <s v="Producto"/>
    <n v="1"/>
    <n v="0.1"/>
    <n v="0.36"/>
    <n v="0.3"/>
    <n v="0.24"/>
    <n v="0"/>
    <s v="Sin observación"/>
    <n v="0.34"/>
    <s v="Se desarrollaron 307.800 has en Capacidad y Uso de las Tierras, equivalente al 34% de avance por debajo de lo programado, para el proximo perido se podra contar con un avance mayor que subsana los retrasos"/>
    <n v="0.4"/>
    <s v="Se adelantó en un 40,33% sobre el 30% programado que es 362.970 ha, ya que se cuenta con la información y los insumos para la definición de la Capacidad de Uso de las Tierras._x000d__x000a__x000d__x000a_Se adelantó en un 40,33% sobre el 30% programado que es 362.970 ha, ya que se cuenta con la información y los insumos para la definición de la Capacidad de Uso de las Tierras._x000d__x000a__x000d__x000a_Se adelantó en un 40,33% sobre el 30% programado que es 362.970 ha, ya que se cuenta con la información y los insumos para la definición de la Capacidad de Uso de las Tierras._x000d__x000a_"/>
    <m/>
    <m/>
    <d v="2021-04-09T00:00:00"/>
    <d v="2021-07-02T00:00:00"/>
    <d v="2021-10-10T00:00:00"/>
    <m/>
    <n v="0.74"/>
    <n v="0"/>
    <n v="0.94444444444444453"/>
    <n v="1"/>
    <s v=" "/>
    <s v="Concepto No Favorable"/>
    <s v="Concepto No Favorable"/>
    <s v="Concepto Favorable"/>
    <m/>
    <s v="No se cumplió la meta programada para el trimestre, por lo que se sugiere para próximos reportes describir los motivos por los cuales no fue posible alcanzar la meta programada.  No hay Observación frente al no reporte del avance programado."/>
    <s v="No se dió cumplimiento con la meta programada para el periodo. Verificar que el soporte sea especifio para la actividad y evidecie el desarrollo de la misma. Los documentos de verificación deben estar disponibles."/>
    <s v="Se da cumplimiento a lo programado y se hace aporte al cumplimiento acumulado de la meta el cual tenía un rezago."/>
    <m/>
    <x v="2"/>
    <x v="2"/>
    <x v="0"/>
    <x v="0"/>
    <s v="Sin embargo, no se cumplió con la meta programada, se recomienda entregar reporte del porqué no se cumplió con la meta."/>
    <s v="Para esta actividad no se da cumplimiento a la meta programada, por favor entregar los soportes más claros, donde se pueda evidenciar que se desarrollaron las 307.800 has descritas en el autoseguimiento."/>
    <s v="De acuerdo a la información suministrada por el área evaluada se observa que se superó el porcentaje de avance para el tercer trimestre del año 2021 evaluado, lo que corresponde a 362.970 ha.  Dando así cumplimiento a la fecha para esta actividad. "/>
    <m/>
  </r>
  <r>
    <n v="9"/>
    <x v="6"/>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química"/>
    <d v="2021-01-01T00:00:00"/>
    <d v="2021-12-31T00:00:00"/>
    <s v="Pendiente"/>
    <s v="Subdirección de Agrología"/>
    <s v="Porcentaje"/>
    <s v=" Indicador de oportunidad de respuesta"/>
    <s v="Producto"/>
    <n v="3.6"/>
    <n v="0.9"/>
    <n v="0.9"/>
    <n v="0.9"/>
    <n v="0.9"/>
    <n v="0"/>
    <s v="Sin observación"/>
    <n v="0.9"/>
    <s v="Se dió cumplimiento a la oportunidad para los resultados del tema de química"/>
    <n v="0.98"/>
    <s v="El tema de Química entregó dentro de los tiempos estipulados los resultados al cliente llegando al 100% de oportunidad en la entrega de resultados, pero por la baja en el personal de analistas esto puede no continuar."/>
    <m/>
    <m/>
    <d v="2021-04-09T00:00:00"/>
    <d v="2021-07-02T00:00:00"/>
    <d v="2021-10-10T00:00:00"/>
    <m/>
    <n v="0.52222222222222214"/>
    <n v="0"/>
    <n v="1"/>
    <n v="1"/>
    <s v=" "/>
    <s v="Concepto No Favorable"/>
    <s v="Concepto Favorable"/>
    <s v="Concepto Favorable"/>
    <m/>
    <s v="Para el mes de marzo el área química aumentó en el indicador de oportunidad en el 9.85.  Sin embargo, no se evidencia diligenciamiento de autoseguimiento."/>
    <s v="Se dió cumplimiento con la meta programada, sin embargo se debe alcanzar el valor acumulado esperado. Se debe contar con soportes del desarrollo de la actividad y evidencias."/>
    <s v="Se sugiere ser mas claros en la redacción de la observación."/>
    <m/>
    <x v="2"/>
    <x v="0"/>
    <x v="0"/>
    <x v="0"/>
    <s v="Para el mes de marzo el área química aumentó en el indicador de oportunidad en el 9.85.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s v="Se observa que, para las muestras en el tema de química, se entregó la información dentro de los tiempos estipulados al cliente.  Dando cumplimiento a la meta programada en el periodo evaluado. "/>
    <m/>
  </r>
  <r>
    <n v="10"/>
    <x v="6"/>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física"/>
    <d v="2021-01-01T00:00:00"/>
    <d v="2021-12-31T00:00:00"/>
    <s v="Pendiente"/>
    <s v="Subdirección de Agrología"/>
    <s v="Porcentaje"/>
    <s v=" Indicador de oportunidad de respuesta"/>
    <s v="Producto"/>
    <n v="3.6"/>
    <n v="0.9"/>
    <n v="0.9"/>
    <n v="0.9"/>
    <n v="0.9"/>
    <n v="0"/>
    <s v="Sin observación"/>
    <n v="0.98"/>
    <s v="Se cumplio con la oportunidad de respuesta en l tema de Física con un 8% por encima de lo requeido, lo que indica que fue menos el tiempo para el proceso"/>
    <n v="1"/>
    <s v="El tema de Física entrego oportunamente resultados al cliente alcanzando el 100%. "/>
    <m/>
    <m/>
    <d v="2021-04-09T00:00:00"/>
    <d v="2021-07-02T00:00:00"/>
    <d v="2021-10-10T00:00:00"/>
    <m/>
    <n v="0.54999999999999993"/>
    <n v="0"/>
    <n v="1"/>
    <n v="1"/>
    <s v=" "/>
    <s v="Concepto No Favorable"/>
    <s v="Concepto Favorable"/>
    <s v="Concepto Favorable"/>
    <m/>
    <s v="Para el área física se aumentó en el indicador de oportunidad en el 8%.  Sin embargo, no se evidencia diligenciamiento de autoseguimiento. "/>
    <s v="Se dió cumplimiento con la meta programada, sin embargo se debe alcanzar el valor acumulado esperado. Se debe contar con soportes del desarrollo de la actividad y evidencias."/>
    <s v="Se dió cumplimiento a lo programado en el período y se aporta al rezago de la meta."/>
    <m/>
    <x v="2"/>
    <x v="0"/>
    <x v="0"/>
    <x v="0"/>
    <s v="Para el área física se aumentó en el indicador de oportunidad en el 8%.  Sin embargo, no se evidencia diligenciamiento de autoseguimiento. "/>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s v="Se evidencia que se dio cumplimiento a esta actividad para el tercer trimestre del año, observando que se entregó la información correspondiente a las muestras tema de física en los tiempos establecidos al cliente. "/>
    <m/>
  </r>
  <r>
    <n v="11"/>
    <x v="6"/>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mineralogía"/>
    <d v="2021-01-01T00:00:00"/>
    <d v="2021-12-31T00:00:00"/>
    <s v="Pendiente"/>
    <s v="Subdirección de Agrología"/>
    <s v="Porcentaje"/>
    <s v=" Indicador de oportunidad de respuesta"/>
    <s v="Producto"/>
    <n v="3.6"/>
    <n v="0.9"/>
    <n v="0.9"/>
    <n v="0.9"/>
    <n v="0.9"/>
    <n v="0"/>
    <s v="Sin observación"/>
    <n v="0.89"/>
    <s v="El cumplimiento se vió afectado por la disponibilidad de equipos ya que se requirio mantemimiento"/>
    <n v="0.67"/>
    <s v="Para el tema de Mineralogía la oportunidad se encuentra en un 66,67% ya  que no se cuenta con personal capacitado en todas las determinaciones lo cual incide directamente en el tiempo de entrega. "/>
    <m/>
    <m/>
    <d v="2021-04-09T00:00:00"/>
    <d v="2021-07-02T00:00:00"/>
    <d v="2021-10-10T00:00:00"/>
    <m/>
    <n v="0.43333333333333335"/>
    <n v="0"/>
    <n v="0.98888888888888893"/>
    <n v="1"/>
    <s v=" "/>
    <s v="Concepto No Favorable"/>
    <s v="Concepto Favorable"/>
    <s v="Concepto No Favorable"/>
    <m/>
    <s v="Para el área de mineralogía se evidencia un decrecimiento en el indicador de oportunidad pasando del 100% al 85%.  Sin embargo, no se evidencia diligenciamiento de autoseguimiento."/>
    <s v="Se dió cumplimiento con la meta programada, sin embargo se debe alcanzar el valor acumulado esperado. Se debe contar con soportes del desarrollo de la actividad y evidencias."/>
    <s v="No se da cumplimiento al avance programado de la meta"/>
    <m/>
    <x v="2"/>
    <x v="0"/>
    <x v="2"/>
    <x v="0"/>
    <s v="Para el área de mineralogía se evidencia un decrecimiento en el indicador de oportunidad pasando del 100% al 85%.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s v="De acuerdo al informe suministrado por el área se observa que se NO se dio cumplimiento a esta actividad dado a la falta de personal capacitado en el tema de mineralogía.  Se recomienda describir de forma más clara los avance para cada una de las muestras en los informes presentados. "/>
    <m/>
  </r>
  <r>
    <n v="12"/>
    <x v="6"/>
    <s v="Gestión Agrológica"/>
    <s v="Indicador de oportunidad en respuesta mejorado "/>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biología"/>
    <d v="2021-01-01T00:00:00"/>
    <d v="2021-12-31T00:00:00"/>
    <s v="Pendiente"/>
    <s v="Subdirección de Agrología"/>
    <s v="Porcentaje"/>
    <s v=" Indicador de oportunidad de respuesta"/>
    <s v="Producto"/>
    <n v="3.6"/>
    <n v="0.9"/>
    <n v="0.9"/>
    <n v="0.9"/>
    <n v="0.9"/>
    <n v="0"/>
    <s v="Sin observación"/>
    <n v="0.89"/>
    <s v="El cumplimiento de oportunidad se vió afectado por la cantidad de solicitudes recibidas"/>
    <n v="0.9"/>
    <s v="La oportunidad de entrega en el tema de Biología presento cumplimiento del 90,47%, bajando debido a que no se cuenta con personal."/>
    <m/>
    <m/>
    <d v="2021-04-09T00:00:00"/>
    <d v="2021-07-02T00:00:00"/>
    <d v="2021-10-10T00:00:00"/>
    <m/>
    <n v="0.49722222222222223"/>
    <n v="0"/>
    <n v="0.98888888888888893"/>
    <n v="1"/>
    <s v=" "/>
    <s v="Concepto No Favorable"/>
    <s v="Concepto Favorable"/>
    <s v="Concepto Favorable"/>
    <m/>
    <s v="Para el área de Biología en el mes de marzo se realizó la entrega de resultados oportunos al cliente llegando al 100% en cuanto a la respuesta efectiva en envió de resultados dentro de las fechas establecidas. Sin embargo no se evidencia diligenciamiento de autoseguimiento."/>
    <s v="Se dió cumplimiento con la meta programada, sin embargo se debe alcanzar el valor acumulado esperado. Se debe contar con soportes del desarrollo de la actividad y evidencias."/>
    <s v="Se cumplió con lo programado apra el periodo, sin embargo en la observación se menciona que hay limitaciones. "/>
    <m/>
    <x v="2"/>
    <x v="0"/>
    <x v="0"/>
    <x v="0"/>
    <s v="Para el área de Biología en el mes de marzo se realizó la entrega de resultados oportunos al cliente llegando al 100% en cuanto a la respuesta efectiva en envió de resultados dentro de las fechas establecidas. Sin embargo no se evidencia diligenciamiento de autoseguimiento."/>
    <s v="En el mes de abril el Laboratorio Nacional de Suelos presentó un avance del 94.85% en el indicador de oportunidad, para el mes de mayo se avanzó en 86.75% en el indicador de oportunidad y para el mes de junio se presenta un avance del 95.92% en el indicador de oportunidad.  Cumpliendo así con la meta programada para el segundo trimestre del año."/>
    <s v="Se evidencia que se dio cumplimiento a la meta programada para este trimestre del año.  De acuerdo al informe presentado por el área responsable que describe que se entrego a tiempo al cliente la información correspondiente a las muestras en el tema de biología. "/>
    <m/>
  </r>
  <r>
    <n v="13"/>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o actualizar productos cartográficos con cubrimiento del área del territorio continental del país (escalas 1:5.000, 1:10.000, y/o 1:25.000) ."/>
    <d v="2021-01-04T00:00:00"/>
    <d v="2021-12-31T00:00:00"/>
    <s v="Base de datos geográfica"/>
    <s v="Subdirección de Cartografía y Geodesia"/>
    <s v="Número"/>
    <s v="Área geográfica (ha) con cartografía básica"/>
    <s v="Eficacia"/>
    <n v="1500000"/>
    <n v="200000"/>
    <n v="400000"/>
    <n v="400000"/>
    <n v="500000"/>
    <n v="164505"/>
    <s v="Durante el primer trimestre se generaron 164.505 ha de productos cartográficos del área rural correspondiente a los municipios de Cáceres, Villavicencio, Planadas, La Plata y Fuente de Oro"/>
    <n v="52727"/>
    <s v="Durante el segundo trimestre se generaron 52.727 ha de productos cartográficos del área rural correspondientes a los proyectos El Tablazo (Cundinamarca) y Quebrada Yaguilga (Huila). Se está avanzando en la producción del área rural de Arauquita (Arauca), Chaparral (Tolima), Popayán (Cauca), Mirití (Amazonas), Carmen de Bolívar (Bolívar) y María La Baja (Bolívar)."/>
    <n v="567448"/>
    <s v="Durante el tercer trimestre se generaron 567.448,39ha de productos cartográficos del área rural correspondientes a los municipios de: Arauquita (Arauca), Popayán (Cauca), Chaparral (Tolima) y María La Baja (Bolívar)."/>
    <m/>
    <m/>
    <d v="2021-04-09T00:00:00"/>
    <d v="2021-07-02T00:00:00"/>
    <d v="2021-10-14T00:00:00"/>
    <m/>
    <n v="0.52312000000000003"/>
    <n v="0.82252499999999995"/>
    <n v="1"/>
    <n v="1"/>
    <s v=" "/>
    <s v="Concepto Favorable"/>
    <s v="Concepto Favorable"/>
    <s v="Concepto Favorable"/>
    <m/>
    <s v="Avance y evidencias acordes"/>
    <s v="Avance y evidencia acordes "/>
    <s v="Evidencias acorde al avance. "/>
    <m/>
    <x v="2"/>
    <x v="2"/>
    <x v="0"/>
    <x v="0"/>
    <s v="Se presentan 3 planos correspondientes a los departamentos del Meta y Tolima a escala 1:10.000 y 1:5.000, pero se evidencia que no se cumplió con la meta programada para el primer trimestre."/>
    <s v="Se presentan 3 planos correspondientes a los departamentos del Huila y Cundinamarca a escala 1:80.000 y 1:100.000, donde se observa que para el Municipio El Tablazo se generaron para este trimestre 17.768,38 ha y para la Quebrada Yaguilga 25.587,00 ha de productos cartográficos de la zona rural, para un total de 52.726,67 ha generadas para el segundo trimestre de 2021.  Se valida el avance obtenido sin embargo se evidencia que la meta establecida no se cumplió."/>
    <s v="Se presentan cuatro (4) planos correspondientes a los departamentos de Tolima (Municipio de Chaparral); Arauca (Municipio de Arauquita); Bolívar (Municipio de María La Baja) y del Departamento de Cauca (Municipio de Popayán) a escala 1:10.000, dando un total de 567.448,39 ha de productos cartográficos generados y/o actualizados, para el tercer trimestre del año.  Superando así la meta programada para el periodo evaluado. "/>
    <m/>
  </r>
  <r>
    <n v="14"/>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productos cartográficos con cubrimiento de del área urbana del territorio continental del país (escalas 1:2.000) ."/>
    <d v="2021-01-04T00:00:00"/>
    <d v="2021-12-31T00:00:00"/>
    <s v="Base de datos geográfica"/>
    <s v="Subdirección de Cartografía y Geodesia"/>
    <s v="Número"/>
    <s v="Área geográfica (ha) con cartografía básica"/>
    <s v="Eficacia"/>
    <n v="7000"/>
    <n v="700"/>
    <n v="2100"/>
    <n v="2100"/>
    <n v="2100"/>
    <n v="2726"/>
    <s v="Durante el primer trimestre se generaron 2.726ha de productos cartográficos del área urbana correspondientes a los municipios de Villavicencio y Fuente de Oro."/>
    <n v="12040"/>
    <s v="Durante el segundo trimestre se generaron 12.040ha de productos cartográficos del área urbana correspondientes a los municipios de Popayán (Cauca), Arauquita (Arauca), El Carmen de Bolívar (Bolívar), Córdoba, El Guamo (Bolívar), San Andrés de Tumaco (Nariño), Chaparral y Rioblanco (Tolima) y Mirití-Paraná (Amazonas)."/>
    <n v="3198"/>
    <s v="Durante el tercer trimestre se generaron 3.198,37ha de productos cartográficos del área urbana correspondientes a los municipios de: Santa Rosalía (Vichada), Sardinata (Norte de Santander), Ricaurte (Cundinamarca), Valencia, San Carlos, Montecristo (Córdoba), Paz de Río (Boyacá), Cubarral (Meta), Trinidad (Casanare) y Colombia (Huila)."/>
    <m/>
    <m/>
    <d v="2021-04-09T00:00:00"/>
    <d v="2021-07-02T00:00:00"/>
    <d v="2021-10-14T00:00:00"/>
    <m/>
    <n v="1"/>
    <n v="1"/>
    <n v="1"/>
    <n v="1"/>
    <s v=" "/>
    <s v="Concepto Favorable"/>
    <s v="Concepto Favorable"/>
    <s v="Concepto Favorable"/>
    <m/>
    <s v="Evidencias y avance acordes"/>
    <s v="Avance y evidencia acordes "/>
    <s v="Evidencias acorde al avance. "/>
    <m/>
    <x v="0"/>
    <x v="0"/>
    <x v="0"/>
    <x v="0"/>
    <s v="Se evidencia el producto cartográfico correspondiente a la Cabecera municipal de Fuente de Oro (Depto. Meta) a escala 1:5.000 con un área de cubrimiento de 157 ha. Tener en cuenta para el próximo reporte la escala de la actividad debe corresponde a 1:2.000"/>
    <s v="Se evidencia que, para el segundo trimestre del año 2021, se generaron 12.040 ha de productos cartográficos de la zona urbana correspondiente a los Municipio Arauquita (Arauca), Córdoba y El Carmen de Bolívar (Bolívar), Chaparral y Rioblanco (Tolima), Popayán (Cauca), Tumaco (Nariño), Mirití (Amazonas) y El Guamo (Córdoba). Por lo tanto, de observa el cumplimiento de la meta establecida para este trimestre."/>
    <s v="Se evidencia que, para el tercer trimestre del año 2021, se generaron 3.198,37 ha de productos cartográficos de la zona urbana correspondiente a los Municipios: Colombia (Huila), Cubarral (Meta), Montecristo (Bolívar), Paz de Río (Boyacá), San Carlos y Valencia (Córdoba), Trinidad (Casanare), Ricaurte (Cundinamarca), Santa Rosalía (Vichada), Sardinata (Norte de Santander).  Por lo tanto, se observa el cumplimiento de la meta establecida para este trimestre. "/>
    <m/>
  </r>
  <r>
    <n v="15"/>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el modelo digital de elevación de 12 m correspondiente a municipios priorizados e integrarlo en el modelo digital de elevación mundial."/>
    <d v="2021-01-04T00:00:00"/>
    <d v="2021-12-31T00:00:00"/>
    <s v="Base de datos geográfica"/>
    <s v="Subdirección de Cartografía y Geodesia"/>
    <s v="Número"/>
    <s v="Área geográfica (ha) con cartografía básica"/>
    <s v="Eficacia"/>
    <n v="10000000"/>
    <n v="1000000"/>
    <n v="3000000"/>
    <n v="3000000"/>
    <n v="3000000"/>
    <n v="377440"/>
    <s v="Durante el primer trimestre se generaron 377.440ha correspondientes a Modelos Digitales de elevación de los municipios de Zaragoza, Remedios, Anorí, Amalfi  (Antioquia), Cumaribo (Vichada) y Puerto Gaitán (Meta)"/>
    <n v="4074962"/>
    <s v="Durante el segundo trimestre se generaron 4.074.962ha correspondientes a Modelos Digitales de elevación de los municipios de Zaragoza, Nechí, Caucasia, El Bagre (Antioquia), San Pelayo, San Carlos, Montelíbano, Ciénaga de Oro, Cereté, La Apartada, Montería (Córdoba), Simití, Montecristo (Bolívar), La Unión, Caimito (Sucre), Mirití-Paraná, La Pedrera, la Victoria, Puerto Santander (Amazonas), Santa Rosalía (Vichada), Maní, Orocué (Casanare), Puerto Gaitán (Meta), Solano (Caquetá), Pacoa y Taraira (Vaupés)."/>
    <n v="4198574"/>
    <s v="Durante el tercer trimestre se generaron 4.198.574ha correspondientes a Modelos Digitales de elevación de los municipios de: La Pedrera, Puerto Arica, Puerto Santander, La Chorrera, Tarapacá, Leticia y Puerto Nariño (Amazonas), La Guadalupe, Puerto Colombia y San Felipe (Guainía)._x000d__x000a__x000d__x000a_"/>
    <m/>
    <m/>
    <d v="2021-04-09T00:00:00"/>
    <d v="2021-07-02T00:00:00"/>
    <d v="2021-10-14T00:00:00"/>
    <m/>
    <n v="0.86509760000000002"/>
    <n v="0.37744"/>
    <n v="1"/>
    <n v="1"/>
    <s v=" "/>
    <s v="Concepto Favorable"/>
    <s v="Concepto Favorable"/>
    <s v="Concepto Favorable"/>
    <m/>
    <s v="Avance y evidencias acordes"/>
    <s v="Avance y evidencia acordes "/>
    <s v="Evidencias acorde al avance. "/>
    <m/>
    <x v="2"/>
    <x v="0"/>
    <x v="0"/>
    <x v="0"/>
    <s v="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
    <s v="Se soportan los archivos correspondientes al avance realizado por el GIT en el convenio TREx 2021 para los meses de abril, mayo y junio por Geoceldas de los municipios de Cereté, Ciénaga De Oro, San Pelayo, La Unión, Caimito, Mirití – Paraná, La Pedrera, La Victoria, Pacoa, Taraira, Cimitarra, Puerto Arica, Puerto Santander, y Brasil, para un total de 4’087.702,26 ha generadas correspondientes a Modelos Digitales de Elevación."/>
    <s v="Se soportan los archivos correspondientes al avance realizado por el GIT en el convenio TREx 2021 para los meses de julio, agosto y septiembre por Geoceldas de los municipios de Mirití – Paraná, Puerto Santander, Puerto Arica, Puerto Colombia, San Felipe, La Guadalupe, Venezuela, Brasil, Tarapacá, Puerto Nariño, Leticia, para un total de 4’198.573,794 ha generadas correspondientes a Modelos Digitales de Elevación. "/>
    <m/>
  </r>
  <r>
    <n v="16"/>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osaicos de ortoimágenes gestionadas, con exactitud posicional para escalas máximo 1:25.000."/>
    <d v="2021-01-04T00:00:00"/>
    <d v="2021-12-31T00:00:00"/>
    <s v="Base de datos geográfica"/>
    <s v="Subdirección de Cartografía y Geodesia"/>
    <s v="Número"/>
    <s v="Área geográfica (ha) con cartografía básica"/>
    <s v="Eficacia"/>
    <n v="2000000"/>
    <n v="200000"/>
    <n v="600000"/>
    <n v="600000"/>
    <n v="600000"/>
    <n v="0"/>
    <s v="Se gestionaron 1.301.685 ha de imágenes con la Fuerzas Militares, las cuales serán evaluadas para viabilizar la generación de mosaicos con las características requeridas"/>
    <n v="17798"/>
    <s v="Para el segundo trimestre, se generó mosaico de imágenes del municipio de El Retén (Magdalena) con un área de 17.798,22 Ha, útil para escala 1:25.000. Adicionalmente, se avanzó en la generación de ortoimágenes de los municipios de: Puerto Colombia, Baranoa, Luruaco, Polonuevo, Sabanagrande, Sabanalarga, Usiacuri, Piojó, Santa Lucía (Atlántico), El Peñon, Arjona, Zambrano, Maria la Baja, Santa Catalina, Regidor, Calamar, Arroyohondo, Turbaco, Manatí (Bolívar), Coveñas (Sucre), Puerto Colombia (Guainía),  Gachantivá, Moniquirá, Sáchica, Togüi, Villa de Leiva, Santa Sofia (Boyacá) y Marsella (Risaralda), los cuales se encuentran en proceso de validación."/>
    <n v="380544"/>
    <s v="Durante el tercer trimestre, se generaron 380.544ha de mosaicos de ortoimágenes gestionadas, con exactitud posicional para escalas máximo 1:25.000, de los municipios: Tenerife (Magdalena), Santa Rosa de Lima, Arjona, Santa Catalina, María la Baja, Calamar (Bolívar), Moniquirá, Gachantivá, Villa de Leiva y Santa Sofía (Boyacá), Sabanalarga, Santa Lucía, Usiacurí, Baranoa, Lurucao, Puerto Colombia, Manatí, Piojó, Polonuevo (Atlántico) y Coveñas (Sucre)."/>
    <m/>
    <m/>
    <d v="2021-04-09T00:00:00"/>
    <d v="2021-07-02T00:00:00"/>
    <d v="2021-10-14T00:00:00"/>
    <m/>
    <n v="0.19917099999999999"/>
    <n v="0"/>
    <n v="2.9663333333333333E-2"/>
    <n v="1"/>
    <s v=" "/>
    <s v="Concepto Favorable"/>
    <s v="Concepto Favorable"/>
    <s v="Concepto Favorable"/>
    <m/>
    <s v="Avance y evidencias acordes"/>
    <s v="Avance y evidencia acordes "/>
    <s v="Evidencias acorde al avance. "/>
    <m/>
    <x v="0"/>
    <x v="2"/>
    <x v="2"/>
    <x v="0"/>
    <s v="Se evidencia que para este trimestre se gestionaron las imágenes correspondientes a los municipios de: Arauquita, Sardinata, Carmen de Bolívar, Tumaco y un área de 426023 ha correspondientes a los páramos CAR."/>
    <s v="Para el segundo trimestre del año se gestionó la imagen correspondiente al municipio de El Reten (Magdalena), con un área de 17.798,00 ha a escala 1:35.000. Sin embargo, se observa que no se cumplió con la meta programada para el periodo evaluado."/>
    <s v="Para el tercer trimestre del año se generaron 280.544 ha de mosaicos de ortoimágenes gestionadas para escala 1:25.000.  Sin embargo, se observa que no se cumplió con la meta programada para el periodo evaluado. "/>
    <m/>
  </r>
  <r>
    <n v="17"/>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Capturar y/o gestionar imágenes del área del territorio continental del país e incorporarlas en el Banco Nacional de Imágenes, a escalas y temporalidad requerida para fines catastrales"/>
    <d v="2021-01-04T00:00:00"/>
    <d v="2021-12-31T00:00:00"/>
    <s v="Base de datos de imágenes"/>
    <s v="Subdirección de Cartografía y Geodesia"/>
    <s v="Número"/>
    <s v="Área geográfica (ha) con cubrimiento de imágenes"/>
    <s v="Eficacia"/>
    <n v="5000000"/>
    <n v="500000"/>
    <n v="1500000"/>
    <n v="1500000"/>
    <n v="1500000"/>
    <n v="1315763"/>
    <s v="Durante el primer trimestre se capturaron y/o gestionarion 14.078.04 ha con dron y 1.301.685 con la Fuerzas Militares, para un total del 1.315.763.04"/>
    <n v="612221"/>
    <s v="Durante el segundo trimestre, se capturaron  y adquirieron 347.238,68 ha imágenes y se gestionaron con terceros 264.982,5ha (Sensor Skysat), para un total del 612.221 ha."/>
    <n v="4911346"/>
    <s v="Durante el tercer trimestre se capturaron 18.662,19 ha y gestionaron 4.892.683,94 ha de imágenes de los municipios: Paz del Río, Boavita, Covarachía, Cuítiva, Iza, Tipacoque (Boyacá), San Carlos, Chimá, Momil, Purísima De La Concepción, San Andrés De Sotavento, Tuchín (Córdoba), Montecristo, Altos Del Rosario, El Peñón, San Estanislao, San Juan Nepomuceno (Bolívar), Trinidad (Casanre), Granada, Arbeláez, Venecia, Cabrera y Agua de Dios, Nariño, Jerusalén, La Mesa, El Colegio, Cachipay, Caqueza, La Unión, Albán, Guayabal de Síquima, Fosca, Gutiérrez, Bituima, Quetame, Guayabetal, Topaipí, Medina (Cundinamarca), Guachené, Mercaderes, Padilla (Cauca), Agustín Codazzi, Astrea, Becerril, El Paso, Manaure Balcón Del Cesar, Pueblo Bello, San Diego, Tamalameque (Cesar), Dibulla (La Guajira), Araca"/>
    <m/>
    <m/>
    <d v="2021-04-09T00:00:00"/>
    <d v="2021-07-02T00:00:00"/>
    <d v="2021-10-14T00:00:00"/>
    <m/>
    <n v="1"/>
    <n v="1"/>
    <n v="1"/>
    <n v="1"/>
    <s v=" "/>
    <s v="Concepto Favorable"/>
    <s v="Concepto Favorable"/>
    <s v="Concepto Favorable"/>
    <m/>
    <s v="Avance y evidencias acordes"/>
    <s v="Avance y evidencia acordes "/>
    <s v="Evidencias acorde al avance. "/>
    <m/>
    <x v="0"/>
    <x v="0"/>
    <x v="0"/>
    <x v="0"/>
    <s v="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
    <s v="El GIT proporciona como insumos soportes los productos cartográficos correspondientes a la gestión de imágenes de los municipios de Arauquita y las donadas por PNNC, de igual manera se evidencian la toma aerofotográfica de los municipios de Santander de Quilichao, María La Baja, Chaparral y centro poblado Mirití, además de observan los productos cartográficos de toma aerofotográfica de las cabeceras municipales de Cubarral (Meta), Colombia (Huila) y Santa Rosalía (Vichada).  Por otro lado, se observa el informe metas de planeación, captura de imágenes aeronaves no tripuladas dron ebee plus – dron Trinity, del mes de abril con un avance de 7.729 ha. A pesar de no cumplir con la meta para el periodo evaluado se avala el cumplimiento de ejecución correspondiente al semestre del año 2021."/>
    <s v="El GIT proporciona como insumos soportes los productos cartográficos correspondientes a la toma de aerofotográfica del municipio de Paz del Río, San Carlos, Venecia, Arbeláez, Cabrera entre otros.  De igual manera se observan las imágenes satelitales adquiridas por el IGAC para el Territorio Nacional, correspondiente a 18.662,19 ha de imágenes capturadas y se gestionaron 4’892.683,94 ha, dando cumplimiento a la meta programada para el periodo.  Adicional se observa que para esta actividad ya se cumplió con la meta programada para el año 2021.  Se recomienda cargar los insumos correspondientes a cada periodo (esto dado a que se evidencia para este trimestre información correspondiente al mes de junio). "/>
    <m/>
  </r>
  <r>
    <n v="18"/>
    <x v="6"/>
    <s v="Gestión Cartográfica"/>
    <s v="Información cartográfica generada o actualizada a diferentes  resoluciones de 13,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Mantener actualizado los mapas del país haciendo uso de los insumos existentes."/>
    <d v="2021-03-01T00:00:00"/>
    <d v="2021-12-31T00:00:00"/>
    <s v="Mapas"/>
    <s v="Subdirección de Cartografía y Geodesia"/>
    <s v="Número"/>
    <s v="Mapas disponibles"/>
    <s v="Eficacia"/>
    <n v="2"/>
    <n v="0"/>
    <n v="0"/>
    <n v="1"/>
    <n v="1"/>
    <n v="1"/>
    <s v="Durante el primer trimestre se generó y publicó uno de los mapas en formato vector tile.  Ver la siguiente ruta:_x000d__x000a_https://tiles.arcgis.com/tiles/RVvWzU3lgJISqdke/arcgis/rest/services/VTPK05KGeoCartoIGAC/VectorTileServer?f=jsapi&amp;cacheKey=b260969bdcdc6138"/>
    <n v="0"/>
    <s v="Durante el segundo trimestre, se realizó la actualización del mapa base vectorial con información catastral, así mismo, se avanzó en la generación del mapa híbrido con imágenes PlanetScope de 4.8 metros. _x000d__x000a__x000d__x000a_Por otro lado, se realizó la actualización de los mapas físicos y de entidades territoriales conforme a las dinámicas de los procesos de deslindes, los cuales se encuentran publicados en Colombia en Mapas."/>
    <n v="1"/>
    <s v="Durante el tercer trimestre, se logró la configuración y publicación del mapa físico de Colombia, dispuesto en https://tiles.arcgis.com/tiles/RVvWzU3lgJISqdke/arcgis/rest/services/Mapa_base_fisico_vector/VectorTileServer"/>
    <m/>
    <m/>
    <d v="2021-04-09T00:00:00"/>
    <d v="2021-07-02T00:00:00"/>
    <d v="2021-10-14T00:00:00"/>
    <m/>
    <n v="1"/>
    <s v=""/>
    <s v=""/>
    <n v="1"/>
    <s v=" "/>
    <s v="Concepto Favorable"/>
    <s v="Concepto Favorable"/>
    <s v="Concepto Favorable"/>
    <m/>
    <s v="Evidencia acorde con el avance "/>
    <s v="Avance y evidencia acordes "/>
    <s v="Evidencias acorde al avance. "/>
    <m/>
    <x v="0"/>
    <x v="0"/>
    <x v="0"/>
    <x v="0"/>
    <s v="Se evidencia que se tienen en funcionamiento los servicios GeoCartoIGAC y VTPK05KGeoCartoIGAC, donde se encuentran dispuestos los productos cartográficos del país."/>
    <s v="Para el segundo trimestre, se soportan mapas que evidencian la actualización del mapa base vectorial con información catastral, de igual manera se observa el avance en la generación del mapa híbrido. "/>
    <s v="Para el tercer trimestre, se suministra una imagen donde se indica la URL, informando que el mapa físico de Colombia se encuentra allí dispuesto.  Dado lo anterior se avala el cumplimiento para el este periodo evaluado. "/>
    <m/>
  </r>
  <r>
    <n v="19"/>
    <x v="6"/>
    <s v="Gestión Cartográfica"/>
    <s v="Información cartográfica producida por terceros, oficializada de 25.5 millones de ha del país."/>
    <s v="Fortalecer al IGAC como máxima autoridad reguladora en los temas de su competencia"/>
    <s v="Máxima autoridad reguladora"/>
    <s v="Gestión con Valores para Resultados"/>
    <s v="Fortalecimiento organizacional y simplificación de procesos"/>
    <s v="Ajustar, formalizar y publicar resolución para la validación y oficialización de productos cartográficos generada por terceros."/>
    <d v="2021-02-01T00:00:00"/>
    <d v="2021-12-31T00:00:00"/>
    <s v="Acto administrativo y actas de reunión"/>
    <s v="Subdirección de Cartografía y Geodesia"/>
    <s v="Número"/>
    <s v="Información cartográfica producida por terceros, oficializada "/>
    <s v="Eficacia"/>
    <n v="1"/>
    <n v="0"/>
    <n v="0"/>
    <n v="1"/>
    <n v="0"/>
    <n v="0"/>
    <s v="Durante el primer trimestre, se elaboró la versión preliminar de la resolución de validación de productos cartográficos"/>
    <n v="0"/>
    <s v="Durante el segundo trimestre, se realizó la actualización de la Resolución 1503 de 2017 “por medio de la cual se reglamenta la validación técnica de los productos cartográficos”, la cual se encuentra en revisión interna por parte de la Oficina Asesora Jurídica y sobre la que se espera disponer para consulta pública con el fin de permitir la participación ciudadana previa expedición del acto, en cumplimiento del numeral 8 del artículo 8 de la Ley 1437 de 2011. "/>
    <n v="1"/>
    <s v="En el tercer trimestre, se expedió la Resolución 1421 de 2021 Por la cual se establecen las condiciones de validación técnica y oficialización de productos cartográficos básicos y se dictan otras disposicioneshttps://www.igac.gov.co/sites/igac.gov.co/files/normograma/resolucion_1421_de_2021.pdf"/>
    <m/>
    <m/>
    <d v="2021-04-09T00:00:00"/>
    <d v="2021-07-02T00:00:00"/>
    <d v="2021-10-14T00:00:00"/>
    <m/>
    <n v="1"/>
    <s v=""/>
    <s v=""/>
    <n v="1"/>
    <s v=" "/>
    <s v="Concepto Favorable"/>
    <s v="Concepto Favorable"/>
    <s v="Concepto Favorable"/>
    <m/>
    <s v="Avance y evidencia acordes "/>
    <s v="Avance y evidencia acordes "/>
    <s v="Evidencias acorde al avance. "/>
    <m/>
    <x v="1"/>
    <x v="0"/>
    <x v="0"/>
    <x v="0"/>
    <s v="Se presenta un documento borrador sobre la Resolución “Por la cual se reglamenta la validación y oficialización de productos cartográficos”. Se avala el avance a esta actividad. Sin embargo no se programó meta para este trimestre."/>
    <s v="Se soporta el documento borrador sobre la Resolución “Por medio de la cual se establecen las condiciones de validación técnica y oficialización de productos cartográficos básicos y se dictan otras disposiciones”, la cual se encuentra en revisión por parte del área encargada. Se avala la gestión del documento."/>
    <s v="Se soporta la Resolución No. 1421/2021 “Por la cual se establecen las condiciones de validación técnica y oficialización de productos cartográficos básicos y se dictan otras disposiciones”.  La cual se encuentra publicada en el espacio de Transparencia y acceso a la información pública/proyectos para comentar, dando cumplimiento a la meta programada para el tercer trimestre del año. "/>
    <m/>
  </r>
  <r>
    <n v="20"/>
    <x v="6"/>
    <s v="Gestión Cartográfica"/>
    <s v="Información cartográfica producida por terceros, oficializada de 25.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ficializar e integrar la información cartográfica producida por terceros, de acuerdo con la demanda y entrega de productos programadas en el marco de los contratos (urbano y rural)."/>
    <d v="2021-01-04T00:00:00"/>
    <d v="2021-12-31T00:00:00"/>
    <s v="Bases de datos, Informes de validación, actas de oficialización"/>
    <s v="Subdirección de Cartografía y Geodesia"/>
    <s v="Número"/>
    <s v="Información cartográfica producida por terceros, oficializada "/>
    <s v="Eficacia"/>
    <n v="3000000"/>
    <n v="0"/>
    <n v="900000"/>
    <n v="900000"/>
    <n v="1200000"/>
    <n v="0"/>
    <s v="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
    <n v="6503000"/>
    <s v="Durante el segundo trimestre, se validó los Modelos Digitales de Terreno adquiridos para  6.503.000 ha correspondiente a 62 municipios del país, en el marco del contrato 24118 de 2020, logrando con ello cumplir la meta establecida."/>
    <n v="63322"/>
    <s v="Durante el tercer trimestre se oficializaron e integraron 63.322 ha de la información cartográfica producida por: AMCO de los municipios Pereira-Dosquebradas y La Virginia a escala 1:1.000; ANT, del municipio Fonseca (Guajira) con prodctos MDT, ortoimagen y base de datos cartográfica; y Grupo Energía Bogotá, ortoimagen de un área específica de Cundinamarca."/>
    <m/>
    <m/>
    <d v="2021-04-09T00:00:00"/>
    <d v="2021-07-02T00:00:00"/>
    <d v="2021-10-14T00:00:00"/>
    <m/>
    <n v="1"/>
    <s v=""/>
    <n v="1"/>
    <n v="1"/>
    <s v=" "/>
    <s v="Concepto Favorable"/>
    <s v="Concepto Favorable"/>
    <s v="Concepto Favorable"/>
    <m/>
    <s v="Evidencia y avance acordes"/>
    <s v="Avance y evidencia acordes "/>
    <s v="Evidencias acorde al avance. "/>
    <m/>
    <x v="0"/>
    <x v="0"/>
    <x v="0"/>
    <x v="0"/>
    <s v="Se presenta el producto cartográfico del departamento de Risaralda, correspondiente a los municipios de La Virginia y Pereira – Dosquebradas. Sin embargo se valida el avance pero se aclara que aún no se han aprobados los productos."/>
    <s v="Se observa que para el segundo trimestre del año se cumplió con la meta propuesta, ya que se han realizado y validado los Modelos Digitales de Terreno para diferentes municipios del país."/>
    <s v="Para este trimestre del año se observa que se oficializaron e integraron 63.322 ha de información cartográfica producida.  A pesar de observar que no se dio cumplimiento a la meta programada para este periodo evaluado, se evidencia que esta actividad ya cumplió con la meta programada para el año 2021 así, meta programada (3’000.000 ha), meta ejecutada (6’566.322 ha).  Dado lo anterior, se avala el cumplimiento.  "/>
    <m/>
  </r>
  <r>
    <n v="21"/>
    <x v="6"/>
    <s v="Gestión Cartográfica"/>
    <s v="Información cartográfica producida por terceros, oficializada de 25.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utomatizar procesos de validación de productos de ortoimágenes y generar nueva versión de bases de datos cartográficas, así como realizar su documentación."/>
    <d v="2021-01-04T00:00:00"/>
    <d v="2021-05-14T00:00:00"/>
    <s v="Scripts y documentos técnicos"/>
    <s v="Subdirección de Cartografía y Geodesia"/>
    <s v="Número"/>
    <s v="Información cartográfica producida por terceros, oficializada "/>
    <s v="Eficacia"/>
    <n v="2"/>
    <n v="1"/>
    <n v="1"/>
    <n v="0"/>
    <n v="0"/>
    <n v="1"/>
    <s v="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
    <n v="1"/>
    <s v="Durante el segundo trimestre, se ajustó y finalizó el algoritmo para la validación de las pruebas de calidad establecidas para las ortoimágenes y bases de datos vectoriales, así como el reporte automático y web. Adicionalmente, se ajustaron y finalizaron los instructivos de validación de ortoimágenes y bases de datos, así como el procedimiento, logrando con ello cumplir la meta establecida._x000d__x000a_Así mismo, se realizó algoritmo para la evaluación semi-automática de imágenes de diferentes sensores, sobre el cual se realizaron las respectivas pruebas y documentación."/>
    <n v="0"/>
    <s v="Durante el tercer trimestre se terminó el ajuste y actualización de la documentación relacionada a automatizar procesos de validación de productos de ortoimágenes y generar nueva versión de bases de datos cartográficas, así como realizar su documentación."/>
    <m/>
    <m/>
    <d v="2021-04-09T00:00:00"/>
    <d v="2021-07-02T00:00:00"/>
    <d v="2021-10-14T00:00:00"/>
    <m/>
    <n v="1"/>
    <n v="1"/>
    <n v="1"/>
    <s v=""/>
    <s v=" "/>
    <s v="Concepto Favorable"/>
    <s v="Concepto Favorable"/>
    <s v="Concepto Favorable"/>
    <m/>
    <s v="Avance y evidencia acordes"/>
    <s v="Avance y evidencia acordes "/>
    <s v="Evidencias acorde al avance. "/>
    <m/>
    <x v="0"/>
    <x v="0"/>
    <x v="0"/>
    <x v="0"/>
    <s v="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
    <s v="Se observan los documentos de la subdirección los cuales están en proceso de revisión y aprobación, entre los que se encuentran “Procedimiento de validación y oficialización de productos cartográficos”, “instructivo validación técnica de ortoimágenes”, “instructivo control de calidad bases de datos vectorial”, entre otros. Cumpliendo con la meta propuesta para este segundo trimestre del año."/>
    <s v="Se observan los documentos correspondientes a la preparación de aplicativos y validación técnica de BD. Los cuales se terminaron de justar y actualización. A pesar que para este periodo no existe una meta programada, se avala avance a la actividad. "/>
    <m/>
  </r>
  <r>
    <n v="22"/>
    <x v="6"/>
    <s v="Gestión Cartográfica"/>
    <s v="Información cartográfica producida por terceros, oficializada de 25.5 millones de ha del paí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formalizar y publicar resolución para la adopción del Plan Nacional de Cartografía."/>
    <d v="2021-02-01T00:00:00"/>
    <d v="2021-12-31T00:00:00"/>
    <s v="Informes, actas de reunión"/>
    <s v="Subdirección de Cartografía y Geodesia"/>
    <s v="Porcentaje"/>
    <s v="Información cartográfica producida por terceros, oficializada "/>
    <s v="Eficacia"/>
    <n v="1"/>
    <n v="0.1"/>
    <n v="0.3"/>
    <n v="0.3"/>
    <n v="0.3"/>
    <n v="0.1"/>
    <s v="Durante el primer trimestre, se inició la revisión del Plan Nacional de Cartografía Básica Oficial de Colombia 2021-2025, como insumo para la resolución"/>
    <n v="0.2"/>
    <s v="Durante el segundo trimestre, se inició con el ajuste de la resolución de adopción del Plan Nacional de Cartografía, con base en los documentos elaborados."/>
    <n v="0"/>
    <s v="Durante el tercer trimestre, además de la actualización realizada en el marco de las nuevas políticas de tierras, entre ellas, catastro multipropósito y los lineamientos técnicos que sobre la materia cartográfica han sido expedidos, se inició actualización y análisis de información cuantitativa, especialmente lo relacionado a cruces de información de municipios financiados, cuadro de áreas y costos 2021, revisión de temporalidad del plan para las áreas a intervenir, plazos y fuentes de financiación."/>
    <m/>
    <m/>
    <d v="2021-04-09T00:00:00"/>
    <d v="2021-07-02T00:00:00"/>
    <d v="2021-10-14T00:00:00"/>
    <m/>
    <n v="0.30000000000000004"/>
    <n v="1"/>
    <n v="0.76666666666666672"/>
    <n v="0.30000000000000004"/>
    <s v=" "/>
    <s v="Concepto Favorable"/>
    <s v="Concepto Favorable"/>
    <s v="Concepto Favorable"/>
    <m/>
    <s v="Avance y evidencia acordes "/>
    <s v="Avance y evidencia acordes "/>
    <s v="Evidencias y avances acordes,"/>
    <m/>
    <x v="0"/>
    <x v="0"/>
    <x v="2"/>
    <x v="0"/>
    <s v="Para el avance a esta actividad de soporta con correos del año 2020 y el 2021, donde se hace envío de información sobre el seguimiento realizado al Plan Nacional de Cartografía en las reuniones realizadas con el equipo técnico de la Subdirección de Geografía y Cartografía."/>
    <s v="A pesar de no cumplir con la meta propuesta para el segundo trimestre del año se valida la gestión y avance realizado a esta actividad, donde se encuentra en trámite el documento borrador de la “Resolución por la cual se adopta el Plan Nacional de Cartografía Básica de Colombia."/>
    <s v="Se observa que aún se encuentra en trámite el documento borrador de la Resolución “Por la cual se adopta el Plan Nacional de Cartografía Básica de Colombia”.  De igual manera se evidencia que se inicio con la actualización y análisis de información cuantitativa, en lo relacionado a cruces de información de municipios financiados, cuadros de áreas y costos 2021.  Sin embargo, no se da cumplimiento a la meta programada para el periodo evaluado. "/>
    <m/>
  </r>
  <r>
    <n v="23"/>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y controlar las solicitudes de información cartográfica, geodésica y geográfica, de conformidad con las licencias de uso definidas."/>
    <d v="2021-02-01T00:00:00"/>
    <d v="2021-12-31T00:00:00"/>
    <s v="Reportes y estadísticas"/>
    <s v="Subdirección de Cartografía y Geodesia"/>
    <s v="Porcentaje"/>
    <s v="Solicitudes atendidas"/>
    <s v="Eficiencia"/>
    <n v="1"/>
    <n v="0.25"/>
    <n v="0.25"/>
    <n v="0.25"/>
    <n v="0.25"/>
    <n v="0.25"/>
    <s v="Durante el primer trimestre se atendieron 94 solicitudes de información cartográfica, geodésica y geográfica, correspondientes a 3224 productos"/>
    <n v="0.25"/>
    <s v="Durante el segundo trimestre se atendieron 277 solicitudes de información cartográfica, geodésica y geográfica, correspondientes a 14.150 productos."/>
    <n v="0.25"/>
    <s v="Durante el tercer trimestre, se gestionaron y controlaron 149 solicitudes de información cartográfica, geodésica y geográfica, y se entregaron 11.179 productos."/>
    <m/>
    <m/>
    <d v="2021-04-09T00:00:00"/>
    <d v="2021-07-02T00:00:00"/>
    <d v="2021-10-14T00:00:00"/>
    <m/>
    <n v="0.75"/>
    <n v="1"/>
    <n v="1"/>
    <n v="1"/>
    <s v=" "/>
    <s v="Concepto Favorable"/>
    <s v="Concepto Favorable"/>
    <s v="Concepto Favorable"/>
    <m/>
    <s v="Evidencia y avance acordes. "/>
    <s v="Avance y evidencia acordes "/>
    <s v="Evidencias acorde al avance. "/>
    <m/>
    <x v="0"/>
    <x v="0"/>
    <x v="0"/>
    <x v="0"/>
    <s v="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
    <s v="Se observan que se recibieron 277 solicitudes de información cartográfica, geodésica y geográfica durante el segundo trimestre del año las cuales corresponden a 10.439 productos para el mes de abril, 1.726 productos para el mes de mayo y 1.985 para el mes de junio, para un total de 14.150 productos.  Por lo anterior se avala el avance de la actividad."/>
    <s v="Se observan que para el tercer trimestre del año se recibieron 149 solicitudes de información cartográfica, geodésica y geográfica las cuales corresponden a 4.919 productos para el mes de julio, 4.122 productos para el mes de agosto y 4.919 para el mes de septiembre, para un total de 11.179 productos.  Por lo anterior se avala el avance de la actividad."/>
    <m/>
  </r>
  <r>
    <n v="24"/>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Organizar , catalogar y disponer los productos cartográficos, geográficos y geodésicos para su migración al Sistema único de información geográfica, cartográfica y geodésica"/>
    <d v="2021-02-01T00:00:00"/>
    <d v="2021-12-31T00:00:00"/>
    <s v="Bases de datos y Sistema  único de información geográfica, cartográfica y geodésica"/>
    <s v="Subdirección de Cartografía y Geodesia"/>
    <s v="Número"/>
    <s v="Productos disponibles"/>
    <s v="Eficacia"/>
    <n v="10000000"/>
    <n v="2500000"/>
    <n v="2500000"/>
    <n v="2500000"/>
    <n v="2500000"/>
    <n v="304077"/>
    <s v="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
    <n v="20735682"/>
    <s v="Durante el segundo trimestre, se organizaron y catalogaron 60.478.772,16 ha de 1.855 productos, de los cuales se dispusieron 20.735.682ha de 106 servicios, logrando el cumplimiento de la meta debido a la implementación de herramientas de automatización de actividades."/>
    <n v="13071871"/>
    <s v="Durante el tercer tremestre se organizaron y catalogaron 103.550.844,7ha y se dispusieron 13.071.871ha de productos cartográficos, geográficos y geodésicos para su migración al Sistema único de información geográfica, cartográfica y geodésica."/>
    <m/>
    <m/>
    <d v="2021-04-09T00:00:00"/>
    <d v="2021-07-02T00:00:00"/>
    <d v="2021-10-14T00:00:00"/>
    <m/>
    <n v="1"/>
    <n v="0.1216308"/>
    <n v="1"/>
    <n v="1"/>
    <s v=" "/>
    <s v="Concepto Favorable"/>
    <s v="Concepto Favorable"/>
    <s v="Concepto Favorable"/>
    <m/>
    <s v="Avance y evidencias acordes"/>
    <s v="Avance y evidencia acordes "/>
    <s v="Evidencias acorde al avance. "/>
    <m/>
    <x v="0"/>
    <x v="0"/>
    <x v="0"/>
    <x v="0"/>
    <s v="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
    <s v="En los informes suministrados se observa el reporte donde se describe que se catalogaron 60’475.772,16 ha de 1.855 productos para los meses de abril, mayo y junio. Cumpliendo con la meta propuesta para este trimestre del año."/>
    <s v="En los informes suministrados se observa el reporte donde se describe que se catalogaron 13’071.870,76 ha de 2.100 productos para los meses de julio, agosto y septiembre. Cumpliendo con la meta propuesta para este trimestre del año. "/>
    <m/>
  </r>
  <r>
    <n v="25"/>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eservar y disponer el archivo histórico de rollos de negativos de pelicula de fotografía áerea "/>
    <d v="2021-02-01T00:00:00"/>
    <d v="2021-12-31T00:00:00"/>
    <s v="Base de datos"/>
    <s v="Subdirección de Cartografía y Geodesia"/>
    <s v="Número"/>
    <s v="Productos disponibles"/>
    <s v="Eficacia"/>
    <n v="22000"/>
    <n v="2200"/>
    <n v="6600"/>
    <n v="6600"/>
    <n v="6600"/>
    <n v="0"/>
    <s v="Durante el primer trimestre se gestionó la contratación para el desarrollo de esta actividad"/>
    <n v="3238"/>
    <s v="Durante el segundo trimestre, se dispusieron en el archivo histórico 3.238 elementos escaneados de los rollos de negativos de película de fotografía aérea."/>
    <n v="10126"/>
    <s v="Durante el tercer tremestre se preservaron y dispusieron 10.126 elementos del archivo histórico de rollos de negativos de película de fotografía áerea. "/>
    <m/>
    <m/>
    <d v="2021-04-09T00:00:00"/>
    <d v="2021-07-02T00:00:00"/>
    <d v="2021-10-14T00:00:00"/>
    <m/>
    <n v="0.60745454545454547"/>
    <n v="0"/>
    <n v="0.4906060606060606"/>
    <n v="1"/>
    <s v=" "/>
    <s v="Concepto Favorable"/>
    <s v="Concepto Favorable"/>
    <s v="Concepto Favorable"/>
    <m/>
    <s v="Avance y evidencia acordes"/>
    <s v="Avance y evidencia acordes "/>
    <s v="Evidencias acorde al avance. "/>
    <m/>
    <x v="0"/>
    <x v="2"/>
    <x v="0"/>
    <x v="0"/>
    <s v="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
    <s v="Se observa que para el segundo trimestre del año se dispusieron 3.238 elementos escaneados de los rollos de negativos de película de fotografía aérea.  Sin embargo, no se cumplió con la meta establecida para este periodo del año."/>
    <s v="Se observa que para el tercer trimestre del año se dispusieron 10.126 elementos del archivo histórico de los rollos de negativos de película de fotografía aérea.  Dando cumplimiento a la meta programada para el periodo evaluado."/>
    <m/>
  </r>
  <r>
    <n v="26"/>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el mapa 3D de Colombia."/>
    <d v="2021-02-01T00:00:00"/>
    <d v="2021-12-31T00:00:00"/>
    <s v="Base de datos y archivo de representación"/>
    <s v="Subdirección de Cartografía y Geodesia"/>
    <s v="Número"/>
    <s v="Productos disponibles"/>
    <s v="Eficacia"/>
    <n v="1"/>
    <n v="0"/>
    <n v="1"/>
    <n v="0"/>
    <n v="0"/>
    <n v="0"/>
    <s v="En el primer trimestre, se avanzó en la generación de la nueva versión del mapa 3D de Colombia."/>
    <n v="0"/>
    <s v="Durante el segundo trimestre, se realizó la entrega del mapa 3D final a la Subdirección para aprobación, es decir, que el avance de la meta se encuentra en el 80%."/>
    <n v="1"/>
    <s v="Durante el tercer trimestre, se terminó la generación del mapa 3D de Colombia y este fue aprobado."/>
    <m/>
    <m/>
    <d v="2021-04-09T00:00:00"/>
    <d v="2021-07-02T00:00:00"/>
    <d v="2021-10-14T00:00:00"/>
    <m/>
    <n v="1"/>
    <s v=""/>
    <n v="0"/>
    <s v=""/>
    <s v=" "/>
    <s v="Concepto Favorable"/>
    <s v="Concepto Favorable"/>
    <s v="Concepto Favorable"/>
    <m/>
    <s v="Avance y evidencia acorde. "/>
    <s v="Avance y evidencia acordes "/>
    <s v="Evidencias acorde al avance. "/>
    <m/>
    <x v="0"/>
    <x v="0"/>
    <x v="0"/>
    <x v="0"/>
    <s v="Para esta actividad se evidencia como insumo por parte del área respectiva el Mapa de la República de Colomba a escala 1:2’500.000."/>
    <s v="Se observan los productos sobre la realización del mapa 3D final.  Por lo anterior se avala el avance para este segundo trimestre del año 2021."/>
    <s v="Para este trimestre del año el área correspondiente culminó la generación del mapa 3D de Colombia, el cual se encuentra aprobado.  De igual manera, se observa el correo electrónico del 09/09/2021 donde se hace envió de la última versión del Mapa 3D, a la entidad de Parques Nacionales con el fin de que sea analizado y se realice la retroalimentación, conociendo la opinión acerca de las áreas de la jurisdicción.  Por lo anterior se avala el avance para este trimestre del año 2021."/>
    <m/>
  </r>
  <r>
    <n v="27"/>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los documentos de diagnósticos de información cartográfica y geodésica de los municipios priorizados y/o requeridos."/>
    <d v="2021-01-04T00:00:00"/>
    <d v="2021-12-31T00:00:00"/>
    <s v="Documentos de diagnósticos."/>
    <s v="Subdirección de Cartografía y Geodesia"/>
    <s v="Número"/>
    <s v="Productos disponibles"/>
    <s v="Eficacia"/>
    <n v="60"/>
    <n v="15"/>
    <n v="15"/>
    <n v="15"/>
    <n v="15"/>
    <n v="15"/>
    <s v="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
    <n v="28"/>
    <s v="Durante el segundo trimestre, se generaron 28 documentos de diagnósticos correspondientes a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
    <n v="27"/>
    <s v="Durante el tercer trimestre se generaron 27 documentos de diagnósticos de información cartográfica y geodésica de: 1). Puerto Rico (Caquetá), 2). Ibagué (Tolima), 3). Chiquinquirá (Boyacá), 4). Bolívar, El Peñón, Florián, Guavatá, Güepsa, San Benito y Vélez (Santander), 5). Sincelejo (Sucre), 6). Mitú y Carurú (Vaupés), 7). Manizales (Caldas), 8). Santander de Quilichao (Cauca), 9). Lloró (Chocó), 10). Del departamento de Sucre (26 municipios), 11). La Cumbre (Valle del Cauca), 12). Calima Darién (Valle del Cauca), 13). Aires, Caldono, Caloto, Corinto, Guachené, Jambalo, Miranda, Padilla, Puerto Tejada, Santander de Quilichao, Suárez, Toribío y Villa Rica (Cauca), 14). 87 municipios de Santander, 15). Florencia (Caquetá), 16). Trujillo (Valle del Cauca), 17). Mapiripán (Meta), 18). Ábrego,"/>
    <m/>
    <m/>
    <d v="2021-04-09T00:00:00"/>
    <d v="2021-07-02T00:00:00"/>
    <d v="2021-10-14T00:00:00"/>
    <m/>
    <n v="1"/>
    <n v="1"/>
    <n v="1"/>
    <n v="1"/>
    <s v=" "/>
    <s v="Concepto Favorable"/>
    <s v="Concepto Favorable"/>
    <s v="Concepto Favorable"/>
    <m/>
    <s v="Avance y evidencias acordes"/>
    <s v="Avance y evidencia acordes "/>
    <s v="Evidencias acorde al avance. "/>
    <m/>
    <x v="0"/>
    <x v="0"/>
    <x v="0"/>
    <x v="0"/>
    <s v="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
    <s v="Se observa que para el segundo trimestre se generaron varios documentos de diagnósticos de los municipios de Ataco (Tolima), Cáceres, El Bagre, Remedios (Antioquia), Fuente de Oro, Mesetas (Meta), Cartagena de Chairá, Solano (Caquetá), Valencia (Córdoba), San Jacinto, dos (2) de Santa Rosa del Sur, Cartagena de Indias (Bolívar), Málaga (Santander), Palmira, Tuluá, Jamundí (Valle del Cauca), Ocaña (Norte de Santander), Armenia (Quindío), Medio Baudó (Chocó), Monterrey (Casanare), Tame (Arauca), Santa Rosalía (Vichada), Neiva (Huila), Tenjo (Cundinamarca), Puerto Guzmán, Leguízamo (Putumayo), y del departamento de Magdalena."/>
    <s v="Se observa que, para el tercer trimestre del año 2021, se generaron varios documentos de diagnósticos de los municipios de Valledupar (Cesar), Buenos Aires, Caldono, Caloto, Corinto, Guachené, Jambaló, Miranda, Padilla, Puerto Tejada, Santander de Quilichao, Suárez, Toribió y Villa Rica (Cauca), Trujillo, la Cumbre, Calima y El Darién (Valle del Cauca), El peñón, Florián, Guavatá, Güepsa, San Benito y Vélez (Santander), Ibagué (Tolima), Manizales (Caldas), Gachetá (Cundinamarca), Sincelejo (Sucre), Chiquinquirá (Boyacá), Lloró (Chocó), Sabanalarga (Atlántico), Carurú y Mitú (Vaupés), Distrito Turístico y Cultural Cartagena de Indias (Bolívar), Florencia (Caquetá), Catatumbo Provincia de Ocaña (Norte de Santander) y Sur del Cesar (Cesar).  Cumpliendo así con la meta programada."/>
    <m/>
  </r>
  <r>
    <n v="28"/>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Configurar y disponer aplicaciones temáticas para usuarios, de acuerdo con la disponibilidad de archivos digitales"/>
    <d v="2021-02-01T00:00:00"/>
    <d v="2021-12-31T00:00:00"/>
    <s v="URLs de aplicaciones y bases de datos"/>
    <s v="Subdirección de Cartografía y Geodesia"/>
    <s v="Número"/>
    <s v="Aplicaciones temáticas disponibles"/>
    <s v="Eficacia"/>
    <n v="3"/>
    <n v="0"/>
    <n v="1"/>
    <n v="1"/>
    <n v="1"/>
    <n v="0"/>
    <s v="Se realizó la exploración y búsqueda de archivos digitales para su estructuración y disposición de aplicaciones temáticas"/>
    <n v="0"/>
    <s v="Durante el segundo trimestre, se configuró aplicación sobre el mapa turístico de Putumayo de 2019: https://arcg.is/HaG0b, como primer avance, acercamiento y análisis de la información. Se realizó una reunión informativa para definir los parámetros como se va a generar el Ebook del Mapa turístico y las hojas de ruta. Se redireccionaron todas las rutas que conforman los MXD contenidos en el repositorio oficial de los mapas turísticos y hojas de ruta: \\172.26.0.20\SubGeocarto1\3160GITEG&amp;OT\68PInvestigacion\4MTuristicos\7MTHRDPublicacion_x000d__x000a_y se generó el inventario de dicha información."/>
    <n v="2"/>
    <s v="Durante el tercer trimestre se avanzó en la configuración de: Story Map del departamento del Putumayo al 50% (https://storymaps.arcgis.com/stories/ba7fcb31eaea4d9fbaf9c7ca39b01056). Se avanzó en la consulta catastral (http://igac.azurewebsites.net/) y en hojas cartográficas. "/>
    <m/>
    <m/>
    <d v="2021-04-09T00:00:00"/>
    <d v="2021-07-02T00:00:00"/>
    <d v="2021-10-14T00:00:00"/>
    <m/>
    <n v="0.66666666666666663"/>
    <s v=""/>
    <n v="0"/>
    <n v="1"/>
    <s v=" "/>
    <s v="Concepto Favorable"/>
    <s v="Concepto Favorable"/>
    <s v="Concepto Favorable"/>
    <m/>
    <s v="Avance y evidencias acordes"/>
    <s v="Avance y evidencia acordes "/>
    <s v="Evidencias acorde al avance. "/>
    <m/>
    <x v="0"/>
    <x v="0"/>
    <x v="0"/>
    <x v="0"/>
    <s v="Se observa documento con la estructura de las carpetas donde se dispone la información digital de cada uno de los productos cartográficos según la temática.  Por lo anterior se valida avance de esta actividad para este trimestre."/>
    <s v="Se observa que se realizó la configuración de la aplicación al mapa turístico de Putumayo 2019, donde se describe que al departamento se encuentra dividido en 13 municipios. Así mismo se realizó una reunión el día 29/05/2021 con el fin de definir los parámetros como se va a generar el Ebook del Mapa turístico y las hojas de ruta."/>
    <s v="Se observa que para este trimestre del año el área responsable de la actividad avanzó en la configuración de: Story Map del departamento del Putumayo al 50%, y en la consulta catastral y hojas cartográficas.  Dando cumplimiento a la meta programada.  "/>
    <m/>
  </r>
  <r>
    <n v="29"/>
    <x v="6"/>
    <s v="Gestión Cartográfica"/>
    <s v="Servicios de Información Geográfica, geodésica y cartográfica "/>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Implementar servicios transaccionales en Colombia en Mapas que permitan la generación de certificaciones y demás productos."/>
    <d v="2021-02-01T00:00:00"/>
    <d v="2021-12-31T00:00:00"/>
    <s v="Código fuente y documento de requerimientos"/>
    <s v="Subdirección de Cartografía y Geodesia"/>
    <s v="Número"/>
    <s v="Servicios"/>
    <s v="Eficacia"/>
    <n v="1"/>
    <n v="0"/>
    <n v="0"/>
    <n v="1"/>
    <n v="0"/>
    <n v="0"/>
    <s v="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
    <n v="0"/>
    <s v="Durante el segundo trimestre, se implementó una prueba de concepto sobre la certificación de punto señalado (código 596, resolución de precios) y se inicio el proceso de integración con la pasarela de pagos de la entidad. De igual manera, se presentó y recibió retroalimentación al proceso implementado. Se modifico el alcance de la actividad, debido a un concepto por parte de la Oficina Jurídica del IGAC. Se implementó un servicio web que integra la información requerida para consultar la información de una coordenada. Las fuentes integradas incluyen servicios de límites (municipal, departamento y fronterizos), altura (servicio externo de Esri, DTM y curvas de nivel 100k) y de conversión de coordenadas. Se inició las pruebas de dicho servicio para su integración en Colombia en mapas."/>
    <n v="1"/>
    <s v="Durante el tercer trimestre, se completó la implementación y se realizó la puesta en producción de la funcionalidad de &quot;Coordenadas&quot; en &quot;Colombia en Mapas&quot;, la cual permite la consultar la jurisdicción, altura y coordenada de una ubicación específica."/>
    <m/>
    <m/>
    <d v="2021-04-09T00:00:00"/>
    <d v="2021-07-02T00:00:00"/>
    <d v="2021-10-14T00:00:00"/>
    <m/>
    <n v="1"/>
    <s v=""/>
    <s v=""/>
    <n v="1"/>
    <s v=" "/>
    <s v="Concepto Favorable"/>
    <s v="Concepto Favorable"/>
    <s v="Concepto Favorable"/>
    <m/>
    <s v="Avance y evidencia acordes"/>
    <s v="Avance y evidencia acordes "/>
    <s v="Evidencias acorde al avance. "/>
    <m/>
    <x v="2"/>
    <x v="0"/>
    <x v="0"/>
    <x v="0"/>
    <s v="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
    <s v="Se observa el avance correspondiente al segundo trimestre del año, cumpliendo con la meta establecida para esta actividad. Se observan pantallazos de la aplicación Colombia en Mapas realizando la búsqueda de los diferentes municipios para obtener la respectiva información."/>
    <s v="Se observa imagen de donde se evidencia que se completó la implementación de la puesta en producción de la funcionalidad &quot;Coordenadas&quot; en &quot;Colombia en Mapas&quot;.  Dando cumplimiento a la meta programada para el periodo evaluado.  "/>
    <m/>
  </r>
  <r>
    <n v="30"/>
    <x v="6"/>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2-01T00:00:00"/>
    <d v="2021-12-31T00:00:00"/>
    <s v="Evidencias de la actualización de los documentos"/>
    <s v="Dirección de Gestión de Información Geográfica"/>
    <s v="Porcentaje"/>
    <s v="Información documentada vigente del proceso "/>
    <s v="Eficacia"/>
    <n v="1"/>
    <n v="0.1"/>
    <n v="0.22"/>
    <n v="0.18"/>
    <n v="0.5"/>
    <n v="0.1"/>
    <s v="Durante el primer trimestre se realizó la entrega de documentos que soportan el proceso de gestión cartográfica a la Oficina Aseora de Planeación para revisión y oficialización, así:  enero 19/2021, 41 documentos y en marzo, 10 documentos./ Durante el primer trimestre se realizó la entrega de documentos que soportan el proceso de gestión geodésica a la Oficina Aseora de Planeación para revisión y oficialización, así:  enero 19/2021, 6 documentos y en marzo, 15 documentos. / Durante el primer trimestre se realizó la entrega de documentos que soportan el proceso de gestión geográfica a la Oficina Aseora de Planeación para revisión y oficialización, así:  enero 19/2021, 17 documentos y en marzo, 4 documentos."/>
    <n v="0.22"/>
    <s v="Durante el segundo trimestre, se socializó el procedimiento  PC-GCA-01 -Operación Aerea para la Toma de Aerofotografías, y el instructivo IN-GCA-PC01-02-Diseño de Vuelos Fotogramétricos Aeronave Tripulada y no Tripulada junto con su formatos asociados, oficializados ante el Sistema Integrado de Gestión del IGAC.  _x000d__x000a_Se realizó la revisión técnica de los procedimientos producción y actualización de cartografía básica, validación y oficialización de productos cartográficos.  Adicionalmente, se entregó a la Oficina Asesora de Planeación el procedimiento Procesamiento y evaluación de imágenes provenientes de sensores remotos con sus correspondientes instructivos asociados, para su revisión metodológica y posterior oficicalización. / Durante el segundo trimestre, se realizó la entrega a la Oficina Asesora de Planeación los procedimientos Observaciones Gravimétricas, Medición, procesamiento y publicación de las componentes del Campo Magnético Terrestre y el instructivo Observaciones geomagnéticas con sus correspondientes instructivos asociados, para su revisión metodológica y posterior oficicalización.  / Durante el segundo trimestre, se socializó el procedimiento PC-GGG-01-Elaboración de Estudios e Investigaciones Geográficas, oficializado ante el Sistema Integrado de Gestión del IGAC.  Se realizó la revisión técnica de los procedimientos Gestión de información del Sistema de Información Geográfica para la planeación y el Ordenamiento Territorial SIG-OT, Deslinde y Amojonamiento de Entidades Territoriales y  Apoyo técnico en la  demarcación y mantenimiento de las fronteras internacionales. Adicionalmente, se entregó a la Oficina Asesora de Planeación el procedimiento Gestión y disposición de información cartográfica de territorios colectivos para su revisión metodológica y posterior oficicalización. "/>
    <n v="0.23"/>
    <s v="Durante el tercer trimestre, el procedimiento de Producción y actualización de cartografía básica estuvo en proceso de revisión técnica y el procedimiendo de validación y oficialización de productos cartográficos se encuentra en proceso de revisión y aprobación. Se publicó y comunicó a través de Comunicación Interna la actualización documental del Procedimiento de Procesamiento y Evaluación de Imágenes Provenientes de Sensores Remotos. Se realizaron los ajustes solicitados por la Oficina Asesora de Planeación a los procedimientos Gestión de información de Ordenamiento Territorial y Gestión y Disposición de la Información Cartográfica de Territorios Colectivos el cual ya se encuentra publicado en la página web del IGAC. Se realizaron los ajustes a los procedimientos de Observaciones Gravim"/>
    <m/>
    <m/>
    <d v="2021-04-09T00:00:00"/>
    <d v="2021-07-02T00:00:00"/>
    <d v="2021-10-14T00:00:00"/>
    <m/>
    <n v="0.55000000000000004"/>
    <n v="1"/>
    <n v="1"/>
    <n v="1"/>
    <s v=" "/>
    <s v="Concepto Favorable"/>
    <s v="Concepto Favorable"/>
    <s v="Concepto Favorable"/>
    <m/>
    <s v="Avance y evidencia acordes "/>
    <s v="Avance y evidencia acordes "/>
    <s v="Evidencias acorde al avance. "/>
    <m/>
    <x v="0"/>
    <x v="0"/>
    <x v="0"/>
    <x v="0"/>
    <s v="Se evidencian archivos donde el área responsable solicita a la Oficina Asesora de Planeación – OAP, la creación, actualización y derogación de documentos del SGI a corte 31/03/2021…Así mismo los correos electrónicos de fecha 19/01/2021 y 31/03/2021 donde se describen los documentos./ 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 / Se evidencia la entrega de 21 documentos actualizados por medio de correo electrónico a la Oficina Asesora de Planeación."/>
    <s v="Se observa que para el mes de abril se realizó la actualización y publicación de los documentos “Procedimiento Operación Aérea para la Toma de Aerofotografías”, “Instructivo Operación de la Cámara Vexvel Ultracam D”, “Instructivo Diseño de Vuelos Fotogramétricos Aeronave Tripulada y No Tripulada”. Por lo anterior se avala el avance para el segundo trimestre del año./ Se observa el correo electrónico del día 30/06/2021 donde la Subdirección de Geografía y Cartografía envía a la OAP la información correspondiente para la creación, Actualización y/o derogación de los documentos del SGI. / Se evidencia la publicación en SGI del procedimiento PC-GGG-01-Elaboración de Estudios e Investigaciones Geográficas y se realizó la revisión técnica de varios procedimientos."/>
    <s v="Para el cumplimiento de esta actividad se evidencia la comunicación interna enviada a los funcionarios y/o contratistas del IGAC, el 09/09/2021, con el fin de invitarlos a consultar la documentación y procedimientos actualizados correspondientes al Proceso de Gestión de Información Geográfica."/>
    <m/>
  </r>
  <r>
    <n v="31"/>
    <x v="6"/>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reporte a los productos no conformes"/>
    <d v="2021-01-01T00:00:00"/>
    <d v="2021-12-30T00:00:00"/>
    <s v="Formato de identificación y control de PTS"/>
    <s v="Dirección de Gestión de Información Geográfica"/>
    <s v="Número"/>
    <s v="Índice de Desempeño Institucional (IDI)"/>
    <s v="Producto"/>
    <n v="12"/>
    <n v="3"/>
    <n v="3"/>
    <n v="3"/>
    <n v="3"/>
    <n v="0"/>
    <s v="Durenate el primer trimestre del año, no se presentarion casos de Porducto No Conforme."/>
    <n v="0"/>
    <s v="Durante el segundo trimestre no se presentaron productos no conformes"/>
    <n v="0"/>
    <s v="Durante el tercer trimestre no se presentaron productos no conformes"/>
    <m/>
    <m/>
    <d v="2021-04-09T00:00:00"/>
    <d v="2021-07-02T00:00:00"/>
    <d v="2021-10-14T00:00:00"/>
    <m/>
    <n v="0"/>
    <n v="0"/>
    <n v="0"/>
    <n v="0"/>
    <s v=" "/>
    <s v="Concepto Favorable"/>
    <s v="Concepto Favorable"/>
    <s v="Concepto Favorable"/>
    <m/>
    <s v="No se presentaron casos de producto no conforme"/>
    <s v="Avance y evidencia acordes "/>
    <s v="Evidencias acorde al avance. "/>
    <m/>
    <x v="0"/>
    <x v="0"/>
    <x v="0"/>
    <x v="0"/>
    <s v="Se reporta por parte del área correspondiente que para el primer trimestre del año no se encontraron productos NO Conformes en el proceso de certificados de punto señalado por el usuario."/>
    <s v="Para el segundo trimestre del año no se encontraron productos no conformes en el proceso de certificados de punto señalado por el usuario. "/>
    <s v="Se evidencia que, para este trimestre del año 2021, no se presentaron productos no conformes.  Sin embargo, se debe revisar las evidencias cargadas en esta actividad ya que no corresponden, las cuales se encuentran dispuestas en la actividad 34.  "/>
    <m/>
  </r>
  <r>
    <n v="32"/>
    <x v="6"/>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Dirección de Gestión de Información Geográfica"/>
    <s v="Número"/>
    <s v="Índice de desempeño institucional"/>
    <s v="Producto"/>
    <n v="2"/>
    <n v="0"/>
    <n v="0"/>
    <n v="0"/>
    <n v="2"/>
    <n v="0"/>
    <s v="Esta actividad se programó a partir del cuarto trimestre."/>
    <n v="0"/>
    <s v="Esta actividad se programó a partir del cuarto trimestre."/>
    <n v="0"/>
    <s v="Esta actividad se programó a partir del cuarto trimestre."/>
    <m/>
    <m/>
    <d v="2021-04-09T00:00:00"/>
    <d v="2021-07-02T00:00:00"/>
    <d v="2021-10-14T00:00:00"/>
    <m/>
    <n v="0"/>
    <s v=""/>
    <s v=""/>
    <s v=""/>
    <s v=" "/>
    <s v="Sin meta asignada en el periodo"/>
    <s v="Sin meta asignada en el periodo"/>
    <s v="Concepto Favorable"/>
    <m/>
    <s v="No hay meta programada "/>
    <s v="No tiene meta contemplada para este trimestre "/>
    <s v="No se tiene meta contemplada para este trimestre "/>
    <m/>
    <x v="1"/>
    <x v="1"/>
    <x v="1"/>
    <x v="0"/>
    <s v="No se evidencia meta programada para este trimestre del año."/>
    <s v="No se evidencia meta programada para este trimestre del año."/>
    <s v="Sin meta programada para el tercer trimestre del año."/>
    <m/>
  </r>
  <r>
    <n v="33"/>
    <x v="6"/>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Dirección de Gestión de Información Geográfica"/>
    <s v="Número"/>
    <s v="Í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n v="2"/>
    <s v="Durante el segundo trimestre se implementó la nueva nomenclatura que estandariza la identificación de nuestros productos documentales en los repositorios oficiales, a través de Facilitativo Convenciones De Nomenclatura.  Se aprobó por parte de la Oficina Asesora de Planeación la acción de mejora relacionada con la actualización de la normatividad."/>
    <n v="2"/>
    <s v="Durante el tercer trimestre se solicitó a la Oficina Asesora Jurídica incluir la normatividad que se encuentra relacionada en el procedimiento &quot;&quot;GESTIÓN DE INFORMACIÓN DE ORDENAMIENTO TERRITORIAL&quot;&quot;, el cual, se requiere oficializar ante el Sistema de Gestión integrado del IGAC._x000d__x000a__x000d__x000a_Así mismo, se realizó la entrega oficial a la  Oficina de Informática y Tecnología-OIT de los insumos necesarios para la actualización y reestructuración de la sección de la página web de la Subdirección de Geografía y Cartografía: glosario, definiciones y clasificación de recursos."/>
    <m/>
    <m/>
    <d v="2021-04-09T00:00:00"/>
    <d v="2021-07-02T00:00:00"/>
    <d v="2021-10-14T00:00:00"/>
    <m/>
    <n v="1"/>
    <s v=""/>
    <n v="1"/>
    <n v="1"/>
    <s v=" "/>
    <s v="Concepto Favorable"/>
    <s v="Concepto Favorable"/>
    <s v="Concepto Favorable"/>
    <m/>
    <s v="Avance y evidencias acordes "/>
    <s v="Avance y evidencia acordes "/>
    <s v="Evidencias acorde al avance. "/>
    <m/>
    <x v="0"/>
    <x v="0"/>
    <x v="0"/>
    <x v="0"/>
    <s v="Se evidencia documento donde se encuentran preguntas las cuales fueron respondidas por el área respectiva, enviadas a la Oficina Asesora de Planeación."/>
    <s v="Se soporta el documento denominado “Repositorio de productos documentales de la subdirección de Geografía y Cartografía”, con el propósito de seguir de fuente de información organizada y accesible de manera instantánea e inmediata, liderada por cada uno de los procesos que lidera SGYC.  De igual manera se observa el correo del 21/05/2021 donde le informan a la OAP que se realizaron los ajustes y observaciones a la Propuesta de las Acciones de Mejora del proceso.  / Se observa la grabación donde se hace una explicación del Repositorio de productos documentales de la Subdirección de Geografía y Cartografía, de igual manera se suministró como insumo la guía donde se explica el cargue o almacenamiento de los productos documentales (PD) en el servidor de la subdirección. Por otro lado, de evidencia correo electrónico enviado a la OAP con la propuesta de las acciones de mejora relacionada con la actualización de la normatividad.  / Se evidencia documento guía Repositorio de Productos Documentales de la Subdirección de Cartografía y Geografía."/>
    <s v="Se observan los reportes de controles de riesgo correspondientes a los meses de julio, agosto y septiembre de 2021.  "/>
    <m/>
  </r>
  <r>
    <n v="34"/>
    <x v="6"/>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0T00:00:00"/>
    <s v="Formato de identificación y control de PTS"/>
    <s v="Dirección de Gestión de Información Geográfica"/>
    <s v="Número"/>
    <s v="Índice de Desempeño Institucional (IDI)"/>
    <s v="Producto"/>
    <n v="12"/>
    <n v="3"/>
    <n v="3"/>
    <n v="3"/>
    <n v="3"/>
    <n v="0"/>
    <s v="Sin observación"/>
    <n v="0"/>
    <s v="Sin observación"/>
    <n v="9"/>
    <s v="Durante el tercer trimestre, se adelantaron las actividades que permitirán el cumplimiento de las metas establecidas en el PAA y en el PAAC a cargo de los procesos, como lo muestran las evidencias de todas las actividades del Plan de Acción Anual. "/>
    <m/>
    <m/>
    <d v="2021-04-09T00:00:00"/>
    <d v="2021-07-02T00:00:00"/>
    <d v="2021-10-14T00:00:00"/>
    <m/>
    <n v="0.75"/>
    <n v="0"/>
    <n v="0"/>
    <n v="1"/>
    <s v=" "/>
    <s v="Concepto No Favorable"/>
    <s v="Concepto No Favorable"/>
    <s v="Concepto Favorable"/>
    <m/>
    <s v="No se dió cumplimiento a la meta programada."/>
    <s v="No se dió cumplimiento a la meta programada."/>
    <s v="Evidencias acorde al avance. "/>
    <m/>
    <x v="2"/>
    <x v="2"/>
    <x v="0"/>
    <x v="0"/>
    <s v="No se evidencian insumos para validar esta actividad, de hecho, no se cumplió con la meta programada para el primer trimestre del año 2021"/>
    <s v="No se evidencian insumos que den cumplimiento a esta actividad."/>
    <s v="Se evidencia correo electrónico del 28/09/2021, informando que para el tercer trimestre del año (julio, agosto y septiembre), no se encontraron productos no conformes en el proceso de certificados de punto señalizados por los usuario.  Lo que demuestra que las evidencias se encuentran trucadas con la actividad 31, por favor revisar y organizarla.  "/>
    <m/>
  </r>
  <r>
    <n v="35"/>
    <x v="6"/>
    <s v="Gestión Geodésica"/>
    <s v="Datos de gravedad actualizados, procesados y dispuestos"/>
    <s v="Maximizar la disposición y uso de la información generada "/>
    <s v="Integración de la información geográfica nacional a través de Colombia en Mapas como portal único de información geográfica nacional"/>
    <s v="Gestión con Valores para Resultados"/>
    <s v="Fortalecimiento organizacional y simplificación de procesos"/>
    <s v="Determinar, procesar y disponer información de las estaciones (1 orden) de la red gravimétrica relativa."/>
    <d v="2021-02-01T00:00:00"/>
    <d v="2021-12-31T00:00:00"/>
    <s v="Archivo ASCII, archivo geográficos, cálculos y mediciones"/>
    <s v="Subdirección Cartográfica y Geodésica"/>
    <s v="Número"/>
    <s v="Datos de gravedad"/>
    <s v="Eficacia"/>
    <n v="50"/>
    <n v="5"/>
    <n v="15"/>
    <n v="15"/>
    <n v="15"/>
    <n v="0"/>
    <s v="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
    <n v="0"/>
    <s v="Durante el segundo trimestre, se suscribió el convenio de cooperación No.5284 del 16 de abril de 2021 con la Universidad del Estado de Ohio (Estados Unidos) con el objetivo de fortalecer la Red Colombiana de Gravimetría, transferencia de tecnología, asesoramiento técnico, trabajo de campo y protocolos técnicos para su realización e implementación de información gravimétrica en el nuevo modelo geoidal global,  dentro del cual se ha realizado la exploración de 160 estaciones  en el trayecto Bogotá - Maicao y Yamural con el fin de iniciar las mediciones en el mes de julio."/>
    <n v="0"/>
    <s v="Durante el tercer trimestre, se lograron determinar obsevaciones gravimétricas sobre 369 puntos de control de la red geodésica nacional y 20 sobre puntos intermedios sin materializar."/>
    <m/>
    <m/>
    <d v="2021-04-09T00:00:00"/>
    <d v="2021-07-02T00:00:00"/>
    <d v="2021-10-14T00:00:00"/>
    <m/>
    <n v="0"/>
    <n v="0"/>
    <n v="0"/>
    <n v="0"/>
    <s v=" "/>
    <s v="Concepto Favorable"/>
    <s v="Concepto Favorable"/>
    <s v="Concepto Favorable"/>
    <m/>
    <s v="Avance y evidencias acorde"/>
    <s v="Avances y evidencias acordes"/>
    <s v="Evidencias acorde al avance. "/>
    <m/>
    <x v="0"/>
    <x v="0"/>
    <x v="0"/>
    <x v="0"/>
    <s v="Para esta actividad el área respectiva presenta el Convenio de Cooperación Internacional entre la Universidad del Estado de OHIO (Estados Unidos de América) y el IGAC.  A pesar que no se ejecutó meta se avala avance con el convenio firmado."/>
    <s v="Para esta actividad el área respectiva presenta el Convenio de Cooperación Internacional entre la Universidad del Estado de OHIO (Estados Unidos de América) y el IGAC. Con el fin de Fortalecer la Red Colombiana de Gravimetría, mediante la materialización y medición de la Red Gravimétrica Absoluta de orden cero, la Red Gravimétrica Relativa de primer orden y transferencia de tecnología, asesoramiento técnico, trabajo de campo u protocolos técnicos para su realización e implementación de información gravimétrica en el nuevo modelo geoidal global."/>
    <s v="De acuerdo a los informes suministrados por el proceso se evidencia que para el mes de julio se lograron determinar observaciones gravimétricas sobre 90 puntos de control de la red geodésica Nacional, para el mes de agosto también se determinaron 90 puntos de control y para septiembre 180, es decir que en total para este trimestre evaluado se lograron determinar observaciones gravimétricas sobre 369 puntos de control de la red geodésica nacional y 20 sobre puntos intermedios sin materializar.  Se recomienda actualizar la información en la meta ejecutada para cada trimestre.  "/>
    <m/>
  </r>
  <r>
    <n v="36"/>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stablecer, poner en operación y/ validar estaciones CORS en los municipios priorizados,  y realizar su respectivo monitoreo, procesamiento y disposición."/>
    <d v="2021-01-04T00:00:00"/>
    <d v="2021-12-31T00:00:00"/>
    <s v="Informe de exploración, Actas de entrega y archivo geográfico"/>
    <s v="Subdirección Cartográfica y Geodésica"/>
    <s v="Número"/>
    <s v="Estaciones de operación continua "/>
    <s v="Eficacia"/>
    <n v="23"/>
    <n v="2"/>
    <n v="7"/>
    <n v="7"/>
    <n v="7"/>
    <n v="3"/>
    <s v="Durante el primer trimestre, se materializaron tres estaciones continuas en los municipios de Arauquita, Arauca (2) y en Santa Rosalía, Vichada (1) "/>
    <n v="3"/>
    <s v="Durante el segundo trimestre, se materializaron tres estaciones continuas en los municipios de  Suan (Atlántico), Aracataca (Magdalena) y Sardinata (Norte de Santander). Adicionalmente, se inició contrato C24695-2021 con el cual se realizará la materialización de 13 estaciones, el cual se encuentra en etapa de elaboración del plan de trabajo."/>
    <n v="1"/>
    <s v="Durante el tercer trimestre, se materializó 1 estación de funcionamiento continuo (01 CORS-GNSS) en el municipio de Tibú (Norte de Santander). A su vez, se realizaron exploraciones en Huila, Nariño, Meta y Casanare."/>
    <m/>
    <m/>
    <d v="2021-04-09T00:00:00"/>
    <d v="2021-07-02T00:00:00"/>
    <d v="2021-10-14T00:00:00"/>
    <m/>
    <n v="0.30434782608695654"/>
    <n v="1"/>
    <n v="1"/>
    <n v="1"/>
    <s v=" "/>
    <s v="Concepto Favorable"/>
    <s v="Concepto Favorable"/>
    <s v="Concepto Favorable"/>
    <m/>
    <s v="Avance y evidencia acordes "/>
    <s v="Avance y evidencia acordes "/>
    <s v="Evidencias acorde al avance. "/>
    <m/>
    <x v="0"/>
    <x v="0"/>
    <x v="2"/>
    <x v="0"/>
    <s v="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
    <s v="Se presentan documentos sobre acta de entrega estación de funcionamiento continuo GNSS Municipio de Aracataca – Magdalena, Suán – Atlántico y la alcaldía municipal de Sardinata. A pesar que no se cumplió con la meta programada se avala el avance a la fecha.  Se recomienda continuar con el cumplimiento de la actividad para el siguiente trimestre del año."/>
    <s v="Se observa documento Acta de entrega Sistema de Comunicación de la Estación de Funcionamiento continuo GNSS en el municipio de Tibú – Norte de Santander, la cual se materializó la estación de funcionamiento continuo (01 CORS-GNSS).  Sin embargo, se evidencia que no se cumplió con la meta programada para este trimestre del año"/>
    <m/>
  </r>
  <r>
    <n v="37"/>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Integrar estaciones (activas) de otras instituciones públicas y privadas a la Red Geodésica Nacional."/>
    <d v="2021-02-01T00:00:00"/>
    <d v="2021-12-31T00:00:00"/>
    <s v="Instrumento jurídico, Comunicaciones oficiales."/>
    <s v="Subdirección Cartográfica y Geodésica"/>
    <s v="Número"/>
    <s v="Estaciones de operación continua"/>
    <s v="Eficacia"/>
    <n v="6"/>
    <n v="1"/>
    <n v="1"/>
    <n v="2"/>
    <n v="2"/>
    <n v="0"/>
    <s v="En el mes de marzo, se inició el proceso de integración de las estaciones geodésicas del Servicio Geológico, en el ambiente de pruebas de la plataforma Colombia en Mapas, a partir de información recibida mediante Radicado SGC No.: 20217000005911 y 20217000012231."/>
    <n v="6"/>
    <s v="Durante el segundo trimestre, se finalizó la integración tecnológica de las estaciones del Servicio Geológico Colombiano en la plataforma Colombia en Mapas, logrando así el cumplimiento de la meta._x000d__x000a_Adicionalmente, se iniciaron  gestiones con Universidad Distrital, SENA y EMCALI, Alcaldía de Cali, Empresa de Acueducto, Alcantarillado y Aseo de Bogotá-EAAB,  y con la empresa Galileo, con el fin de adelantar la iniciativa de integrar sus estaciones GNSS-CORS y vértices pasivos a la fecha materializados, a la Red Geodésica Nacional."/>
    <n v="0"/>
    <s v="Durante el tercer trimestre, se dió inicio a la elaboración de la minuta de convenio para 4 actores: EMCALI, Alcaldía de Cali, GALILEO y MTZ Ingeniería S.A.S. También,  se inició el  control de calidad a la información recibida de la Empresa Gallileo, en cuanto a revisión de información y requisitos, revisión de la ubicación de las estaciones, solicitud de datos rinex. De la empresa EAAB, se realizó la solicitud de información de la hojas de campo y datos crudos de la red pasiva. Finalmente, se continuó la gestión con Celsia, Sena y Universidad Distrital."/>
    <m/>
    <m/>
    <d v="2021-04-09T00:00:00"/>
    <d v="2021-07-02T00:00:00"/>
    <d v="2021-10-14T00:00:00"/>
    <m/>
    <n v="1"/>
    <n v="0"/>
    <n v="1"/>
    <n v="1"/>
    <s v=" "/>
    <s v="Concepto Favorable"/>
    <s v="Concepto Favorable"/>
    <s v="Concepto Favorable"/>
    <m/>
    <s v="Avances y evidencias acordes"/>
    <s v="Avance y evidencia acordes "/>
    <s v="Evidencias acorde al avance. "/>
    <m/>
    <x v="0"/>
    <x v="0"/>
    <x v="0"/>
    <x v="0"/>
    <s v="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
    <s v="Durante el segundo trimestre de 2021 se observan los archivos de integración de las estaciones del Servicio Geológico Colombiano cargados en la plataforma de Colombia en Mapas, de igual manera de observan archivos sobre el inicio de gestiones EMCALI, Alcantarillado y Aseo de Bogotá-EAAB, CORS Galileo y CORS CCM Guenaa, con el fin de adelantar la iniciativa de integrar sus estaciones GNSS-CORS y vértices pasivos candidatos a la Red Geodésica Nacional."/>
    <s v="Se avala el cumplimiento de la actividad de acuerdo a los documentos suministrados por el proceso responsable.  Se recomienda realizar la actualización de la meta ejecutada en el periodo evaluado.  "/>
    <m/>
  </r>
  <r>
    <n v="38"/>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el mantenimiento de como mínimo el 30% de las estaciones CORS administradas por el IGAC, así como realizar el seguimiento y monitoreo de las existentes."/>
    <d v="2021-01-04T00:00:00"/>
    <d v="2021-12-31T00:00:00"/>
    <s v="Informe de mantenimiento, Matriz de seguimiento"/>
    <s v="Subdirección Cartográfica y Geodésica"/>
    <s v="Número"/>
    <s v="Estaciones de operación continua"/>
    <s v="Eficacia"/>
    <n v="18"/>
    <n v="2"/>
    <n v="5"/>
    <n v="5"/>
    <n v="6"/>
    <n v="5"/>
    <s v="Durante el primer trimestre, se realizó el mantenimiento de cinco estaciones continuas ubicadas en los municipios de Socha, Planadas, Chaparral, Arauca y  Yopal."/>
    <n v="11"/>
    <s v="Durante el segundo trimestre, se realizó el mantenimiento de once estaciones continuas ubicadas en los municipios de Bosconia, Becerril, Aguachica (Cesar),  Cúcuta, Pamplona (Norte de Santander), Fúquene(Cundinamarca), Guaymaral (Bogotá), Taraza  (Antioquia), Bucaramanga (Santander), Villavicencio y Puerto Lleras (Meta)."/>
    <n v="10"/>
    <s v="Durante el tercer trimestre, se realizó el mantenimiento de 10 estaciones CORS en los municipios: (TUMA) Tumaco, (TUQU) Tuquerres (Nariño), (SILP) Silvia, (SUES) Suarez (Cauca), (GARA) Garagoa (Boyacá), (RSLA) Santa Rosalía (Vichada), (BUEN) Buenaventura (Valle del Cauca), (APTO) Apartadó, (EBPT) El Bagre (Antioquia) y (OVEJ) Ovejas (Sucre)."/>
    <m/>
    <m/>
    <d v="2021-04-09T00:00:00"/>
    <d v="2021-07-02T00:00:00"/>
    <d v="2021-10-14T00:00:00"/>
    <m/>
    <n v="1"/>
    <n v="1"/>
    <n v="1"/>
    <n v="1"/>
    <s v=" "/>
    <s v="Concepto Favorable"/>
    <s v="Concepto Favorable"/>
    <s v="Concepto Favorable"/>
    <m/>
    <s v="Avance y evidencia acordes "/>
    <s v="Avance y evidencia acordes "/>
    <s v="Evidencias acorde al avance. "/>
    <m/>
    <x v="0"/>
    <x v="0"/>
    <x v="0"/>
    <x v="0"/>
    <s v="Se evidencian informes sobre visitas a estaciones para el Mantenimiento correctivo a las estaciones: AECH, YOPA, ARCA, SOCB y AEPL."/>
    <s v="Se observa que para el segundo trimestre del año 2021 se realizó el mantenimiento de las estaciones continuas las cuales se encuentran en los municipios de Cúcuta, Becerril, Bucaramanga, Taraza, Bosconia, Aguachica, Fúquene, Puerto Lleras, Pamplona, Villavicencio y Bogotá."/>
    <s v="De acuerdo a los documentos suministrados se observa que se realizó para el tercer trimestre del año el mantenimiento de 10 estaciones CORS para diferentes municipios en donde se encuentra (Garagoa, Tumaco, Silvia, Santa Rosalía, entre otros.  De acuerdo a lo anterior se avala el cumplimiento de esta actividad.  "/>
    <m/>
  </r>
  <r>
    <n v="39"/>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os archivos rinex de las estaciones de operación continúa administradas e integradas por el IGAC."/>
    <d v="2021-02-01T00:00:00"/>
    <d v="2021-12-31T00:00:00"/>
    <s v="Archivo ASCII y reporte de descargas"/>
    <s v="Subdirección Cartográfica y Geodésica"/>
    <s v="Número"/>
    <s v="Archivos rinex procesados"/>
    <s v="Eficacia"/>
    <n v="14400"/>
    <n v="1440"/>
    <n v="4320"/>
    <n v="4320"/>
    <n v="4320"/>
    <n v="3301"/>
    <s v="Durante el primer trimestre, se procesaron y dispusieron 3.301 archivos rinex de las estaciones de operación continua administradas e integradas por el IGAC."/>
    <n v="4331"/>
    <s v="Durante el segundo trimestre, se procesaron y dispusieron 4.331 archivos rinex de las estaciones de operación continua administradas e integradas por el IGAC."/>
    <n v="4809"/>
    <s v="Durante el tercer trimestre, se generaron 4.809 archivos rinex de las estaciones de operación continua y administradas e integradas por el IGAC."/>
    <m/>
    <m/>
    <d v="2021-04-09T00:00:00"/>
    <d v="2021-07-02T00:00:00"/>
    <d v="2021-10-14T00:00:00"/>
    <m/>
    <n v="0.86395833333333338"/>
    <n v="1"/>
    <n v="1"/>
    <n v="1"/>
    <s v=" "/>
    <s v="Concepto Favorable"/>
    <s v="Concepto Favorable"/>
    <s v="Concepto Favorable"/>
    <m/>
    <s v="Avance y evidencias acordes"/>
    <s v="Avance y evidencia acordes "/>
    <s v="Evidencias acorde al avance. "/>
    <m/>
    <x v="0"/>
    <x v="0"/>
    <x v="0"/>
    <x v="0"/>
    <s v="Se observa los archivos rinex de las estaciones de operación continua para los meses de enero, febrero y marzo.  Por lo tanto, se avala el avance a esta actividad."/>
    <s v="Para el segundo trimestre del año 2021, se observan los archivos rinex de las estaciones de operación continua, donde se procesaron y dispusieron 4.331 archivos."/>
    <s v="Se observa la generación de 4.809 archivos rinex de las estaciones de operación continua para el tercer trimestre del año, dando cumplimiento a la meta programada.  "/>
    <m/>
  </r>
  <r>
    <n v="40"/>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as coordenadas de estaciones activas del centro de procesamiento IGA del Sistema de Referencia Geocéntrico para las Américas (SIRGAS)."/>
    <d v="2021-02-01T00:00:00"/>
    <d v="2021-12-31T00:00:00"/>
    <s v="Reporte semanales y archivos de texto"/>
    <s v="Subdirección Cartográfica y Geodésica"/>
    <s v="Número"/>
    <s v="Reporte de ajuste de  coordenadas de estaciones elaborado"/>
    <s v="Eficacia"/>
    <n v="52"/>
    <n v="13"/>
    <n v="13"/>
    <n v="13"/>
    <n v="13"/>
    <n v="13"/>
    <s v="Durante el primer trimestre, se procesaron y dispusieron las coordenadas de estaciones activas del centro de procesamiento IGA del Sistema de Referencia Geocéntrico para las Américas (SIRGAS)."/>
    <n v="13"/>
    <s v="Durante el segundo trimestre, se procesaron y dispusieron las coordenadas de estaciones activas del centro de procesamiento IGA del Sistema de Referencia Geocéntrico para las Américas (SIRGAS) correspondiente a 13 semanas comprendidas desde abril a junio."/>
    <n v="12"/>
    <s v="Durante el tercer trimestre, se procesaron y dispusieron las coordenadas de estaciones activas del centro de procesamiento IGA del Sistema de Referencia Geocéntrico para las Américas (SIRGAS) correspondiente a 12 semanas."/>
    <m/>
    <m/>
    <d v="2021-04-09T00:00:00"/>
    <d v="2021-07-02T00:00:00"/>
    <d v="2021-10-14T00:00:00"/>
    <m/>
    <n v="0.73076923076923073"/>
    <n v="1"/>
    <n v="1"/>
    <n v="1"/>
    <s v=" "/>
    <s v="Concepto Favorable"/>
    <s v="Concepto Favorable"/>
    <s v="Concepto Favorable"/>
    <m/>
    <s v="Avance y evidencias acordes"/>
    <s v="Avance y evidencia acordes "/>
    <s v="Evidencias acorde al avance. "/>
    <m/>
    <x v="0"/>
    <x v="0"/>
    <x v="0"/>
    <x v="0"/>
    <s v="Se evidencia el archivo de Estaciones procesadas por el Centro de Procesamiento IGA – IGAC, para SIRGAS para el primer trimestre del año 2021."/>
    <s v="Para los meses de abril, mayo y junio se procesaron y dispusieron las coordenadas de estaciones activas del centro de procesamiento IGA, las cuales corresponden a 13 semanas."/>
    <s v="Se observa que para el tercer trimestre del año se procesaron y dispusieron las coordenadas de estaciones activas del centro de procesamiento IGA del Sistema de Referencia Geocéntrico para las Américas (SIRGAS) correspondiente a 12 semanas.  Aunque se evidencia que no se cumplió con la meta programada, se avala el cumplimiento.  "/>
    <m/>
  </r>
  <r>
    <n v="41"/>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nsificar (materialización, georreferenciación y cálculo) la red geodésica nacional, de acuerdo con las prioridades."/>
    <d v="2021-02-01T00:00:00"/>
    <d v="2021-12-31T00:00:00"/>
    <s v="Cálculos, descripciones, archivos de rastreo, archivo geográfico "/>
    <s v="Subdirección Cartográfica y Geodésica"/>
    <s v="Número"/>
    <s v="Vértices geodésicos "/>
    <s v="Eficacia"/>
    <n v="27"/>
    <n v="3"/>
    <n v="8"/>
    <n v="8"/>
    <n v="8"/>
    <n v="10"/>
    <s v="Durante el primer trimestre, se densificaron puntos en los municipios de Arauquita, Arauca, diez vértices para la red pasiva geodésica nacional. Se tomó el vértice antiguo GPS-D-AR-001 para su verificación en los cálculos posteriormente."/>
    <n v="0"/>
    <s v="Durante el segundo trimestre, se realizó la integración de la información validada de las redes de los municipios de Dosquebradas y la Virginia del contrato interadministrativo 5251 de 2020, entre el IGAC y AMCO, permitiendo adicionar 49 vértices  a la red pasiva del país."/>
    <n v="13"/>
    <s v="Durante el tercer trimestre, se materializaron 13 vértices geodésicas, densificando la red geodésica nacional, en los municipios: (2) Cabuyaro (Meta), (2) Covarachia, (2) Topaga, (2) Gameza (Boyacá), (2) Topaipi (Cundinamarca), (2) Popayán (Cauca) y Urumita (La Guajira)."/>
    <m/>
    <m/>
    <d v="2021-04-09T00:00:00"/>
    <d v="2021-07-02T00:00:00"/>
    <d v="2021-10-14T00:00:00"/>
    <m/>
    <n v="0.85185185185185186"/>
    <n v="1"/>
    <n v="1"/>
    <n v="1"/>
    <s v=" "/>
    <s v="Concepto Favorable"/>
    <s v="Concepto Favorable"/>
    <s v="Concepto Favorable"/>
    <m/>
    <s v="Avance y evidencias acordes"/>
    <s v="Avance y evidencia acordes "/>
    <s v="Evidencias acorde al avance. "/>
    <m/>
    <x v="0"/>
    <x v="0"/>
    <x v="0"/>
    <x v="0"/>
    <s v="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
    <s v="Se observa que para el mes de abril se realizó la revisión de sesenta y un (61) vértices geodésicos, para el mes de mayo se revisaron siete (7) vértices geodésicos y para el mes de junio se revisaron cuarenta y nueve (49) vértices geodésicos, de igual manera se realizó la integración de la información de los municipios de Dosquebradas y La Virginia."/>
    <s v="De acuerdo a los documentos suministrados se evidencia que se materializaron 13 vértices geodésicas, superando el cumplimiento de la meta programada para el tercer trimestre del año 2021.  "/>
    <m/>
  </r>
  <r>
    <n v="42"/>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Validar el diseño y hacer seguimiento a los avances en el proceso de implementación del centro de control y gestión de la red, de acuerdo con la ejecución del contrato"/>
    <d v="2021-02-01T00:00:00"/>
    <d v="2021-12-31T00:00:00"/>
    <s v="Informes de supervisión y documento de diseño validado"/>
    <s v="Subdirección Cartográfica y Geodésica"/>
    <s v="Porcentaje"/>
    <s v="Centro de control de la red"/>
    <s v="Eficiencia"/>
    <n v="1"/>
    <n v="0"/>
    <n v="0.3"/>
    <n v="0.3"/>
    <n v="0.4"/>
    <n v="0"/>
    <s v="El avance de la actividad iniciará a partir del segundo trimestre."/>
    <n v="0.05"/>
    <s v="Durante el segundo trimestre, se formalizó mediante el acta de inicio el contrato 24695/2021 IGNFI/LEICA GEOSYSTEM y se realizó la entrega del Plan de Implementación del Proyecto-PIP por parte del contratista para revisión y aprobación por parte del IGAC y el SGC, el cual contempla el plan de trabajo con el correspondiente cronograma detallado de la ejecución de cada una de las actividades necesarias para la implementación del proyecto, conforme a los requisitos establecidos en el contrato y aprobado por el SGC y el IGAC."/>
    <n v="0.25"/>
    <s v="Durante el tercer trimestre, en el marco del contrato 24695 suscrito con IGN-FI, se dio inicio al diseño del centro de control de la Red Geodésica, la cual contemplará la disposición de servicios VRS/NTRIP."/>
    <m/>
    <m/>
    <d v="2021-04-09T00:00:00"/>
    <d v="2021-07-02T00:00:00"/>
    <d v="2021-10-14T00:00:00"/>
    <m/>
    <n v="0.3"/>
    <s v=""/>
    <n v="0.16666666666666669"/>
    <n v="0.88333333333333341"/>
    <s v=" "/>
    <s v="Concepto Favorable"/>
    <s v="Concepto Favorable"/>
    <s v="Concepto Favorable"/>
    <m/>
    <s v="No tiene meta programada para el primer trimestre"/>
    <s v="Avance y evidencia acordes "/>
    <s v="Evidencias acorde al avance. "/>
    <m/>
    <x v="1"/>
    <x v="0"/>
    <x v="0"/>
    <x v="0"/>
    <s v="No se programó meta para este trimestre del año."/>
    <s v="Se observa el contrato de adquisición de servicios de NO consultoría No. 24695/2021 con el objeto “Establecimiento y puesta en operación de Estaciones de Referencia de Operación Continua CORS y fortalecimiento del Centro de Control de la Red Geodésica de la república de Colombia de conformidad con las especificaciones técnicas establecidas por el IGAC”, donde se realizó la entrega del Plan de Implementación del proyecto PIP, por el contratista para la revisión y aprobación por parte del IGAC y SGC. "/>
    <s v="De acuerdo a la meta programada para este trimestre del año, se evidencia que no se cumplió, sin embargo, se avala de acuerdo a la documentación soportada para esta actividad.  Se recomienda tomar las medidas necesarias para culminar con el proceso al final del año.  "/>
    <m/>
  </r>
  <r>
    <n v="43"/>
    <x v="6"/>
    <s v="Gestión Geodésica"/>
    <s v="Marco de Referencia Geodésico Nacion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depurar y actualizar la red de nivelación geodésica, conforme a la estructuración de los datos capturados en años anteriores."/>
    <d v="2021-02-01T00:00:00"/>
    <d v="2021-12-31T00:00:00"/>
    <s v="Base de datos de alturas geométricas"/>
    <s v="Subdirección Cartográfica y Geodésica"/>
    <s v="Número"/>
    <s v="Coordenadas con altura de precisión"/>
    <s v="Eficacia"/>
    <n v="12000"/>
    <n v="3000"/>
    <n v="3000"/>
    <n v="3000"/>
    <n v="3000"/>
    <n v="2998"/>
    <s v="Durante el primer trimestre, se depuraron 2998 vértices antiguos.  El cumplimeinto de esta meta de nivelación se encuentra supeditada a las labores en campo."/>
    <n v="3549"/>
    <s v="Durante el segundo trimestre, se depuraron 3.549 vértices con alturas geométricas.  Así mismo, se realizó el reporte, verificación y ajuste de las alturas trigonométricas de las estaciones CORS, a partir de la información ajustada de la nivelación geodésica de precisión realizada en el año 2013 para Becerril, Bosconia y San Alberto. "/>
    <n v="3693"/>
    <s v="Durante el tercer trimestre, se depuraron 3.693 vértices con alturas geométricas, para actualizar la red de nivelación geodésica, conforme a la estructuración de los datos capturados en años anteriores."/>
    <m/>
    <m/>
    <d v="2021-04-09T00:00:00"/>
    <d v="2021-07-02T00:00:00"/>
    <d v="2021-10-14T00:00:00"/>
    <m/>
    <n v="0.85333333333333339"/>
    <n v="0.9993333333333333"/>
    <n v="1"/>
    <n v="1"/>
    <s v=" "/>
    <s v="Concepto Favorable"/>
    <s v="Concepto Favorable"/>
    <s v="Concepto Favorable"/>
    <m/>
    <s v="Avance y evidencias acordes"/>
    <s v="Avance y evidencia acordes "/>
    <s v="Evidencias acorde al avance. "/>
    <m/>
    <x v="0"/>
    <x v="0"/>
    <x v="0"/>
    <x v="0"/>
    <s v="Se evidencia archivo sobre las alturas de cada vértice para diferentes años. A pesar de no cumplir con la meta programada se valida el avance tenido a la fecha para este trimestre."/>
    <s v="Para el segundo trimestre del año 2021, se evidencian los archivos donde se encuentran descritas las depuraciones a 3.549 vértices con alturas geométricas. "/>
    <s v="Se observa que para esta actividad no se suministró ningún soporte, sin embargo, al hacer la revisión en las siguiente actividad (drive actividad 10) se evidencia que los documentos están allí.  Por favor tener presente disponer la información en las actividades y que sea coherente con lo trabajado, para que no se preste a confusiones.  De acuerdo a la revisión para esta actividad se depuraron 1.006 vértices con alturas geométrica para el mes de julio, 1.256 para agosto y 1.431 en septiembre, dando en total 3.693 vértices depurados, para actualizar la red de nivelación geodésica.  "/>
    <m/>
  </r>
  <r>
    <n v="44"/>
    <x v="6"/>
    <s v="Gestión Geodésica"/>
    <s v="Datos geomagnéticos generados, procesados y dispuestos"/>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ocesar datos del observatorio geomagnético para su disposición"/>
    <d v="2021-02-01T00:00:00"/>
    <d v="2021-12-31T00:00:00"/>
    <s v="Base de datos"/>
    <s v="Subdirección Cartográfica y Geodésica"/>
    <s v="Número"/>
    <s v="Datos geomagnéticos "/>
    <s v="Eficacia"/>
    <n v="1"/>
    <n v="0"/>
    <n v="0"/>
    <n v="0"/>
    <n v="1"/>
    <n v="0"/>
    <s v="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
    <n v="0"/>
    <s v="Durante el segundo trimestre, se procesó el 72% de datos del observatorio geomagnético para su disposición, correspondiente a actividades de escalonamiento de datos, determinación del índice de actividad magnética, obtención de factores de escala y deltas."/>
    <n v="1"/>
    <s v="Durante el tercer trimestre, el avance para la consolidación de la base de datos con la información obtenida por el Observatorio de Fúquene durante el 2018-2019 es del 100%, completando la labor."/>
    <m/>
    <m/>
    <d v="2021-04-09T00:00:00"/>
    <d v="2021-07-02T00:00:00"/>
    <d v="2021-10-14T00:00:00"/>
    <m/>
    <n v="1"/>
    <s v=""/>
    <s v=""/>
    <s v=""/>
    <s v=" "/>
    <s v="Concepto Favorable"/>
    <s v="Concepto Favorable"/>
    <s v="Concepto Favorable"/>
    <m/>
    <s v="Avance y evidencias acordes"/>
    <s v="Avance y evidencia acordes "/>
    <s v="Evidencias acorde al avance. "/>
    <m/>
    <x v="0"/>
    <x v="0"/>
    <x v="0"/>
    <x v="0"/>
    <s v="No se programó meta para este trimestre, sin embargo se presentan documentos en archivos excel sobre escalamiento horario de magnetogramas del año 2018 y los archivos de índices k actividad magnética correspondiente a los meses de abril, mayo y junio de 2018.  "/>
    <s v="Se observa para este trimestre que se procesaron el 72% de datos del observatorio geomagnético, para su correspondiente disposición las cuales se componen de siete (7) actividades (Escaneo, Escalamiento, Determinación de Índice de Actividad Magnética, Obtención de Factor de Escala, Obtención de Deltas, Cálculo de las Componentes y Control de calidad de Información).  Por lo anterior se avala el avance a esta actividad."/>
    <s v="Para el cumplimiento de esta actividad se disponen los informes de los meses de (julio, agosto y septiembre), con sus respectivos productos, donde se observa el avance para la consolidación de la base de datos con la información obtenida por el Observatorio de Fúquene durante el 2018 – 2019.  "/>
    <m/>
  </r>
  <r>
    <n v="45"/>
    <x v="6"/>
    <s v="Gestión Geodésica"/>
    <s v="Datos geomagnéticos generados, procesados y dispuestos"/>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ealizar el control de calidad y validación de los históricos base de geomagnetismo, así como realizar análisis espacial y disponer los datos."/>
    <d v="2021-02-01T00:00:00"/>
    <d v="2021-12-31T00:00:00"/>
    <s v="Base de datos"/>
    <s v="Subdirección Cartográfica y Geodésica"/>
    <s v="Número"/>
    <s v="Datos geomagnéticos "/>
    <s v="Eficacia"/>
    <n v="4668"/>
    <n v="934"/>
    <n v="1167"/>
    <n v="1167"/>
    <n v="1400"/>
    <n v="2743"/>
    <s v="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
    <n v="1925"/>
    <s v="Durante el segundo trimestre, se revisaron 1.925 datos para completar la revisión al 100% de los datos históricos, para un total de cumplimiento de la meta de 4.668 datos"/>
    <n v="0"/>
    <s v="La tarea de realizar el control de calidad y validación de los históricos base de geomagnetismo, así como realizar análisis espacial y disponer los datos, se completó en el segundo trimestre."/>
    <m/>
    <m/>
    <d v="2021-04-09T00:00:00"/>
    <d v="2021-07-02T00:00:00"/>
    <d v="2021-10-14T00:00:00"/>
    <m/>
    <n v="1"/>
    <n v="1"/>
    <n v="1"/>
    <n v="1"/>
    <s v=" "/>
    <s v="Concepto Favorable"/>
    <s v="Concepto Favorable"/>
    <s v="Concepto Favorable"/>
    <m/>
    <s v="Avance y evidencias acordes"/>
    <s v="Avance y evidencia acordes "/>
    <s v="Evidencias acorde al avance. "/>
    <m/>
    <x v="0"/>
    <x v="0"/>
    <x v="0"/>
    <x v="0"/>
    <s v="Se observa documento sobre las estaciones repetición 300321 y el documento sobre el avance de revisión de datos de estaciones de repetición geomagnéticos enviado al coordinador GIT Gestión Geodésica."/>
    <s v="Se observa memorando del 20/05/2021 del contratista de Gestión Geodésica, con el fin de entregar el informe sobre el control de calidad, validación de los históricos bases de geomagnetismos y análisis espacial de datos de estaciones de repetición geomagnéticos. Donde se revisaron 1.925 datos para un total de revisión del 100%."/>
    <s v="Se evidencia que esta actividad se completó en el segundo trimestre del año"/>
    <m/>
  </r>
  <r>
    <n v="46"/>
    <x v="6"/>
    <s v="Gestión Geodésica"/>
    <s v="Regulación de información gesodésica"/>
    <s v="Fortalecer al IGAC como máxima autoridad reguladora en los temas de su competencia"/>
    <s v="Máxima autoridad reguladora"/>
    <s v="Gestión con Valores para Resultados"/>
    <s v="Fortalecimiento organizacional y simplificación de procesos "/>
    <s v="Elaborar y/o actualizar normatividad para la validación, conservación y/o calidad de productos geodésicos."/>
    <d v="2021-02-01T00:00:00"/>
    <d v="2021-12-31T00:00:00"/>
    <s v="Actos administrativos"/>
    <s v="Subdirección Cartográfica y Geodésica"/>
    <s v="Número"/>
    <s v="Regulación de información geodésica"/>
    <s v="Eficacia"/>
    <n v="3"/>
    <n v="0"/>
    <n v="1"/>
    <n v="1"/>
    <n v="1"/>
    <n v="0"/>
    <s v="Durante el primer trimestre, se generó versión preliminar de actualización de la resolución 1562 de 2018."/>
    <n v="1"/>
    <s v="Durante el segundo trimestre,  se realizó la actualización y publicación de la Resolución 370 de 2021 Por medio de la cual se establece el sistema de proyección cartográfica oficial para Colombia, la cual deroga la Resolución 399 de 2011.  Se realizaron los ajustes a la propuesta de actualización de la  Resolución 1562 de 2018. Así mismo, se llevaron a cabo reuniones y se trabajó un documento borrador sobre lineamientos para la validación y oficialización de productos geodésicos."/>
    <n v="0"/>
    <s v="Durante el tercer trimeste, se logró la expedición de la Resolución 1468 del 29 de septiembre de 2021  Por medio de la cual se establecen los lineamientos técnicos mínimos requeridos en la materialización, medición y administración de vértices geodésicos para su integración a la Red Geodésica Nacional de la República de Colombia.Así mismo, se avanzó en la elaboración de la propuesta de Resolución Lineamientos para la validación, conservación y calidad de productos geodésicos&quot;&quot;, la cual fue socializada, discutida y afinada en una mesa de trabajo y se encuentra en revisión técnica."/>
    <m/>
    <m/>
    <d v="2021-04-09T00:00:00"/>
    <d v="2021-07-02T00:00:00"/>
    <d v="2021-10-14T00:00:00"/>
    <m/>
    <n v="0.33333333333333331"/>
    <s v=""/>
    <n v="1"/>
    <n v="1"/>
    <s v=" "/>
    <s v="Concepto Favorable"/>
    <s v="Concepto Favorable"/>
    <s v="Concepto Favorable"/>
    <m/>
    <s v="Avance y evidencias acordes"/>
    <s v="Avance y evidencia acordes "/>
    <s v="Evidencias acorde al avance. "/>
    <m/>
    <x v="0"/>
    <x v="0"/>
    <x v="0"/>
    <x v="0"/>
    <s v="Se presenta documento Resolución borrador “Por medio de la cual se definen los valores que representan la calidad de los puntos medidos en redes geodésicas y levantamientos geodésicos”. A pesar que no se programó meta para este trimestre, se avala el avance a la actividad."/>
    <s v="Se observa que se actualizó y publicó el documento Resolución No. 370 del 16/06/2021 “Por medio de la cual se establece el sistema de proyección cartográfica oficial para Colombia”, de igual manera se realizó el ajuste a la Resolución 643 de 2018 &quot;Por la cual se adoptan las especificaciones técnicas de levantamiento planimétrico para las actividades de barrido predial masivo y las especificaciones técnicas del levantamiento topográfico planimétrico para casos puntuales”.  Por lo anterior se avala el cumplimiento a esta actividad."/>
    <s v="Para esta actividad no se suministró ningún soporte, sin embargo, al hacer la revisión en las siguiente actividad (drive actividad 13) se evidencia que los documentos están allí.  Por favor tener presente disponer la información en las actividades y que sea coherente con lo trabajado, para que no se preste a confusiones.  Para el cumplimiento de esta actividad el proceso realizó los documentos borradores de Resoluciones “Por la cual se adoptan los lineamientos para la validación, conservación y calidad de productos geodésicos” y “Por medio de la cual se establecen los lineamientos técnicos mínimos requeridos en la materialización, medición y administración de vértices geodésicos para su integración a la Red Geodésica Nacional de la República de Colombia”.  Se encuentran en revisión."/>
    <m/>
  </r>
  <r>
    <n v="47"/>
    <x v="6"/>
    <s v="Gestión Geográfica"/>
    <s v="Caracterización territorial de 13.691.592 hectáreas (30 municipi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y publicar documentos de caracterización territorial con fines de Catastro Multipropósito, conforme a metodología establecida."/>
    <d v="2021-01-04T00:00:00"/>
    <d v="2021-12-31T00:00:00"/>
    <s v="Caracterizaciones territoriales"/>
    <s v="Subdirección de Geografía"/>
    <s v="Número"/>
    <s v="Área (ha) con caracterización geográfica"/>
    <s v="Eficacia"/>
    <n v="13691592"/>
    <n v="1369159"/>
    <n v="4107478"/>
    <n v="4107478"/>
    <n v="4107477"/>
    <n v="464099"/>
    <s v="Durante el primer trimestre, se realizaron tres caracterizaciones territoriales de los municipios de Villavicencio, Popayán y Arauquita, correspondiente a 464.099,55ha. Se avanzó en la caracterización de los municipios de El Guamo, Córdoba y Rioblanco."/>
    <n v="2809430"/>
    <s v="Durante el segundo trimestre, se realizaron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correspondiente a 2.809.430,23ha. "/>
    <n v="12708236"/>
    <s v="Durante el tercer trimestre se elaboraron 9 documentos de caracterización territorial, de los municipios: Puerto Leguizamo (Putumayo), Cartagena del Chaira, Puerto Rico, Solano (Caquetá), San José del Guaviavre (Guaviare), Mapiripán, San Juan de Arama (Meta), Montecristo (Bolívar) y Trinidad (Casanare)."/>
    <m/>
    <m/>
    <d v="2021-04-09T00:00:00"/>
    <d v="2021-07-02T00:00:00"/>
    <d v="2021-10-14T00:00:00"/>
    <m/>
    <n v="1"/>
    <n v="0.33896647504051758"/>
    <n v="1"/>
    <n v="1"/>
    <s v=" "/>
    <s v="Concepto Favorable"/>
    <s v="Concepto Favorable"/>
    <s v="Concepto Favorable"/>
    <m/>
    <s v="Avance y evidencias acordes"/>
    <s v="Avance y evidencias acordes"/>
    <s v="Evidencias acorde al avance. "/>
    <m/>
    <x v="0"/>
    <x v="0"/>
    <x v="0"/>
    <x v="0"/>
    <s v="Se evidencia la caracterización de Villavicencio, Arauquita y Popayán correspondiente a un área 464.099,55ha"/>
    <s v="Se evidencia los documentos de las 15 caracterizaciones territoriales que suman un area 2.809.430 has."/>
    <s v="Se evidencian los documentos de nueve (9) caracterizaciones territoriales de los municipios de Trinidad, Leguízamo, Cartagena del Chairá, Solano, Puerto Rico, San Juan de Arama, Montecristo, Mapiripán y San José de Guaviare, sumando 12’708.236 ha, dando cumplimiento a la meta programada para el tercer trimestre del año 2021. "/>
    <m/>
  </r>
  <r>
    <n v="48"/>
    <x v="6"/>
    <s v="Gestión Geográfica"/>
    <s v="Caracterización territorial de 13.691.592 hectáreas (30 municipi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apas de síntesis territorial, unidades de intervención y base de datos geográfica, con su respectiva documentación."/>
    <d v="2021-01-04T00:00:00"/>
    <d v="2021-12-31T00:00:00"/>
    <s v="Base de datos geográfica"/>
    <s v="Subdirección de Geografía"/>
    <s v="Número"/>
    <s v="Área (ha) con caracterización geográfica"/>
    <s v="Eficacia"/>
    <n v="30"/>
    <n v="3"/>
    <n v="9"/>
    <n v="9"/>
    <n v="9"/>
    <n v="3"/>
    <s v="Durante el primer trimestre, se realizaron tres  mapas de síntesis territorial correspondientes a las tres caracterizaciones de los municipios de Villavicencio, Popayán y Arauquita."/>
    <n v="15"/>
    <s v="Durante el segundo trimestre, se realizaron 15 mapas de síntesis territorial correspondientes a las 15 caracterizaciones territoriales de los municipios de Rioblanco y Ataco (Tolima), El Guamo, Córdoba (Bolívar), Fuente de Oro (Meta), Cáceres (Antioquia), San Jacinto (Bolívar), Valencia (Córdoba), Monterrey (Casanare), Santa Rosalía (Vichada), Tame (Arauca), El Bagre y Remedios (Antioquia), Mesetas (Meta) y Puerto Guzmán (Putumayo)"/>
    <n v="9"/>
    <s v="Durante el tercer trimestre, se generaron 9 mapas de síntesis territorial y unidades de intervención de los municipios: Puerto Leguizamo (Putumayo), Cartagena del Chaira, Puerto Rico, Solano (Caquetá), San José del Guaviavre (Guaviare), Mapiripán, San Juan de Arama (Meta), Montecristo (Bolívar) y Trinidad (Casanare)."/>
    <m/>
    <m/>
    <d v="2021-04-09T00:00:00"/>
    <d v="2021-07-02T00:00:00"/>
    <d v="2021-10-14T00:00:00"/>
    <m/>
    <n v="0.9"/>
    <n v="1"/>
    <n v="1"/>
    <n v="1"/>
    <s v=" "/>
    <s v="Concepto Favorable"/>
    <s v="Concepto Favorable"/>
    <s v="Concepto Favorable"/>
    <m/>
    <s v="Avance y evidencias acordes"/>
    <s v="Avances y evidencias acordes "/>
    <s v="Evidencias acorde al avance. "/>
    <m/>
    <x v="0"/>
    <x v="0"/>
    <x v="0"/>
    <x v="0"/>
    <s v="Se evidencia la mapas de intervencion municipal de Villavicencio, Arauquita y Popayán."/>
    <s v="Se evidencia los mapas de intervención de 15 municipios."/>
    <s v="Para este trimestre de da cumplimiento a la meta programada, evidenciando la generación de nueve (9) mapas de síntesis territorial, unidades de intervención y base de datos geográfica.  "/>
    <m/>
  </r>
  <r>
    <n v="49"/>
    <x v="6"/>
    <s v="Gestión Geográfica"/>
    <s v="Atlas actualizado y disponible "/>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ctualizar y disponer el Atlas de Colombia."/>
    <d v="2021-02-01T00:00:00"/>
    <d v="2021-12-31T00:00:00"/>
    <s v="Atlas versionado"/>
    <s v="Subdirección de Geografía"/>
    <s v="Número"/>
    <s v="Estudio de investigación geográfica elaborado"/>
    <s v="Eficacia"/>
    <n v="1"/>
    <n v="0"/>
    <n v="0"/>
    <n v="0"/>
    <n v="1"/>
    <n v="0"/>
    <s v="Se elaboró la propuesta de estructura temática a nivel de capítulos y determinación de los mapas esperados."/>
    <n v="0"/>
    <s v="Durante el segundo trimestre, se ajustaron las versiones preliminares tanto en contenido de texto como en cartografía del capítulo 1(versión 6) y se avanzó en el capítulo 2 del Atlas de Colombia. Se inició la elaboración cartográfica de nombres geográficos diversidad étnica y multilingüismo. Se elaboró la primera versión de los productos cartográficos y contenidos temáticos de los mapas univariable de determinantes, condicionantes y ordenamiento territorial ( 15 mapas) y se realizó el cronograma del proyecto según aportes de los expertos temáticos. "/>
    <n v="0"/>
    <s v="Durante el tercer trimestre, se finalizó el capítulo 3 de la actualización del Atlas de Colombia y se avanzó en el capítulo 4. Se realizó la solicitud al Instituto Colombiano de Antropología e Historia - ICANH, sobre el listado de los sitios arqueológicos del país actualizados al año 2021 en formato geográfico. "/>
    <m/>
    <m/>
    <d v="2021-04-09T00:00:00"/>
    <d v="2021-07-02T00:00:00"/>
    <d v="2021-10-14T00:00:00"/>
    <m/>
    <n v="0"/>
    <s v=""/>
    <s v=""/>
    <s v=""/>
    <s v=" "/>
    <s v="Concepto Favorable"/>
    <s v="Concepto Favorable"/>
    <s v="Concepto Favorable"/>
    <m/>
    <s v="Avance y evidencia acordes"/>
    <s v="Avances y evidencias acordes"/>
    <s v="Evidencias acorde al avance. "/>
    <m/>
    <x v="1"/>
    <x v="1"/>
    <x v="1"/>
    <x v="0"/>
    <s v="Para este periodo no existe meta asignada."/>
    <s v="Para este periodo no existe meta asignada."/>
    <s v="Se evidencia que se suministraron los documentos sobre el Capítulo 1: Generalidades y Capítulos 2: Conformación del Estado Nacional Colombiano, para ser incluidos en el Atlas de Colombia.  Sin embargo, para este trimestre no se programó ninguna meta."/>
    <m/>
  </r>
  <r>
    <n v="50"/>
    <x v="6"/>
    <s v="Gestión Geográfica"/>
    <s v="Dos instrumentos  para el fortalecimiento de los procesos de ordenamiento territorial"/>
    <s v="Fortalecer al IGAC como máxima autoridad reguladora en los temas de su competencia"/>
    <s v="Máxima autoridad reguladora"/>
    <s v="Gestión con Valores para Resultados"/>
    <s v="Fortalecimiento organizacional y simplificación de procesos"/>
    <s v="Actualizar, formalizar y socializar especificaciones técnicas para la generación de cartografía para el ordenamiento territorial"/>
    <d v="2021-02-01T00:00:00"/>
    <d v="2021-12-31T00:00:00"/>
    <s v="Especificación técnica versionada, Actas de reunión y/o comunicaciones oficiales"/>
    <s v="Subdirección de Geografía"/>
    <s v="Número"/>
    <s v="Instrumentos  para el fortalecimiento de los procesos de ordenamiento territorial elaborados"/>
    <s v="Eficacia"/>
    <n v="1"/>
    <n v="0"/>
    <n v="0"/>
    <n v="0"/>
    <n v="1"/>
    <n v="0"/>
    <s v="Durante el primer trimestre, se elaboró la versión preliminar del documento legal (circular) sobre  especificaciones técnicas para la generación de cartografía para el ordenamiento territorial."/>
    <n v="0"/>
    <s v="Durante el segundo trimestre, se llevó a cabo la elaboración de la primera versión del modelo de datos, el cual ha sido revisado, validado y complementado.  Igualmente se llevó a cabo la elaboración del documento preliminar de referencias para las Especificaciones Tecnicas-ET y se realizó la revisión y la identificación de elementos a incorporar y a mejorar y se cuenta con el cronograma e identificación de responsables para el segundo semestre de 2021."/>
    <n v="0"/>
    <s v="Durante el tercer trimestre se avanzó en la actualizaciónde las especificaciones técnicas para la generación de cartografía para el ordenamiento territorial, ajustando la versión de proyecto de resolución &quot;Por medio de la cual se establecen las especificaciones técnicas mínimas para la generación de cartografía asociada a los procesos de ordenamiento territorial&quot; y se elaboró la versión de identificación de objetos territoriales. Lo anterior, acotando el alcance de las mismas e identificando los niveles de aplicación. Además, Se complementó el modelo de datos desarrollando los contenidos y descripciones, se proyectó una codificación recomendada y se continuó el poblamiento de la estructura a nivel de atributos y dominios sobre la propuesta de capas obligatorias y condicionales que hacen pa"/>
    <m/>
    <m/>
    <d v="2021-04-09T00:00:00"/>
    <d v="2021-07-02T00:00:00"/>
    <d v="2021-10-14T00:00:00"/>
    <m/>
    <n v="0"/>
    <s v=""/>
    <s v=""/>
    <s v=""/>
    <s v=" "/>
    <s v="Concepto Favorable"/>
    <s v="Concepto Favorable"/>
    <s v="Concepto Favorable"/>
    <m/>
    <s v="Avance y evidencias acordes"/>
    <s v="Avance y evidencias acordes"/>
    <s v="Evidencias acorde al avance. "/>
    <m/>
    <x v="1"/>
    <x v="1"/>
    <x v="1"/>
    <x v="0"/>
    <s v="Se evidencia versión preliminar del documento legal (circular) sobre especificaciones técnicas para la generación de cartografía para el ordenamiento territorial. Nota: Para este periodo no existe meta asignada."/>
    <s v=" Se evidencia documento preliminar de referencias para las Especificaciones Técnicas-ET y el documento en borrador Lineamientos básicos para la cartografía oficial de los Planes de Ordenamiento Territorial. Nota: Para este periodo no existe meta asignada."/>
    <s v="Se soportaron los documentos borradores a ser incluidos en la Resolución “Por medio de la cual se establecen las especificaciones técnicas mínimas para la generación de cartografía asociada los planes de Ordenamiento Territorial”.  Sin embargo, para este trimestre no se programó ninguna meta. "/>
    <m/>
  </r>
  <r>
    <n v="51"/>
    <x v="6"/>
    <s v="Gestión Geográfica"/>
    <s v="Dos instrumentos  para el fortalecimiento de los procesos de ordenamiento territorial"/>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iseñar y poner en funcionamiento el repositorio de planes de ordenamiento territorial. Rediseño plataforma."/>
    <d v="2021-02-01T00:00:00"/>
    <d v="2021-12-31T00:00:00"/>
    <s v="Documento de diseño y repositorio de planes de ordenamiento territorial "/>
    <s v="Subdirección de Geografía"/>
    <s v="Porcentaje"/>
    <s v="Instrumentos  para el fortalecimiento de los procesos de ordenamiento territorial elaborados"/>
    <s v="Eficacia"/>
    <n v="1"/>
    <n v="0"/>
    <n v="0.5"/>
    <n v="0"/>
    <n v="0.5"/>
    <n v="0"/>
    <s v="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
    <n v="0.6"/>
    <s v="Durante el segundo trimestre, se avanzó en el diseño de la interfaz de visualización y búsqueda de los POT del país. Así mismo, se identificaron los requerimientos de clasificación documental de los POT municipales con el objetivo de diseñar una BD que permita la arquitectura adecuada de archivos y garantice una carga estructurada y exitosa por parte de los municipios, logrando una primera versión piloto, la cual se puso a prueba con los archivos POT de 6 municipios. En paralelo, con la entrega de los documentos actualizados finales de la RUTA POT por parte de la Federación Nacional de Municipios, se realizaron las versiones 2.0 y 3.0 de la propuesta de la interfaz digital de la misma."/>
    <n v="0.4"/>
    <s v="Durante el tercer trimestre se terminó de diseñar y poner en funcionamiento el repositorio de planes de ordenamiento territorial. Después de terminar la etapa de diseño, de un trabajo conjunto con la Federación Colombiana de Municipios, se pasó a la fase de pruebas pre-lanzamiento, para finalmente hacer el lanzamiento oficial al público, de la versión 1.0 de Colombia OT en: www.colombiaot.gov.co"/>
    <m/>
    <m/>
    <d v="2021-04-09T00:00:00"/>
    <d v="2021-07-02T00:00:00"/>
    <d v="2021-10-14T00:00:00"/>
    <m/>
    <n v="1"/>
    <s v=""/>
    <n v="1"/>
    <s v=""/>
    <s v=" "/>
    <s v="Concepto Favorable"/>
    <s v="Concepto Favorable"/>
    <s v="Concepto Favorable"/>
    <m/>
    <s v="Avance y evidencias acordes "/>
    <s v="Evidencias y avances acordes"/>
    <s v="Evidencias acorde al avance. "/>
    <m/>
    <x v="1"/>
    <x v="0"/>
    <x v="1"/>
    <x v="0"/>
    <s v="Para este periodo no existe meta asignada."/>
    <s v="Se evidencia varios documentos para el diseño y puesta en funcionamiento el repositorio de planes de ordenamiento territorial."/>
    <s v="Se observa que durante el trimestre se ha avanzado en el diseño del repositorio de planes de Ordenamiento Territorial.  Sin embargo, para este trimestre no se programó ninguna meta.  "/>
    <m/>
  </r>
  <r>
    <n v="52"/>
    <x v="6"/>
    <s v="Gestión Geográfica"/>
    <s v="Base Nacional de Nombres Geográficos integrada, actualizada y disponible _x000a_(Base de datos del diccionario geográfico)"/>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obustecer en un 20% los nombres geográficos en la Base Nacional, a partir de la gestión de diferentes fuentes e integración de existentes."/>
    <d v="2021-02-01T00:00:00"/>
    <d v="2021-12-31T00:00:00"/>
    <s v="Base de datos geográfica"/>
    <s v="Subdirección de Geografía"/>
    <s v="Número"/>
    <s v="Nombres geográficos recolectados, actualizados y/o integrados"/>
    <s v="Eficacia"/>
    <n v="50000"/>
    <n v="5000"/>
    <n v="15000"/>
    <n v="15000"/>
    <n v="15000"/>
    <n v="0"/>
    <s v="Durante el primer trimestre, se avanzó con la gestión contractual para el desarrollo de esta actividad."/>
    <n v="0"/>
    <s v="Durante el segundo trimestre, se llevó a cabo el acercamiento con organizaciones de la Región amazónica con el propósito de aunar esfuerzos para  la articulación a la BNNG con la información propia de los grupos étnicos a través de topónimos, tanto de cartografía base como asociada a ámbitos ancestrales. Así mismo, se propuso reto MinTIC el cual fue escogido para desarrollar y cuyo objetivo es establecer una metodología para la automatización de la extracción de nombres geográficos potenciales a partir de diferentes fuentes. Adicionalmente, se estructuró e integró los datos existente en una única base de datos, así como se desarrolló el servicio web geográfico para su uso (https://mapas.igac.gov.co/server/rest/services/carto/nombresgeograficos/MapServer)&quot; "/>
    <n v="11980"/>
    <s v="Se gestionó e integró la información de 1.790 registros de nombres geográficos asociados a Parques Naturales, así como 190 de la Fundación GAIA asociada a grupos étnicos y 10.000 nombres de la base de datos de topónimos urbanos del DANE."/>
    <m/>
    <m/>
    <d v="2021-04-09T00:00:00"/>
    <d v="2021-07-02T00:00:00"/>
    <d v="2021-10-14T00:00:00"/>
    <m/>
    <n v="0.23960000000000001"/>
    <n v="0"/>
    <n v="0"/>
    <n v="0.79866666666666664"/>
    <s v=" "/>
    <s v="Concepto Favorable"/>
    <s v="Concepto Favorable"/>
    <s v="Concepto Favorable"/>
    <m/>
    <s v="Avance y evidencias acordes"/>
    <s v="Avances y evidencias acordes"/>
    <s v="Evidencias acorde al avance. "/>
    <m/>
    <x v="2"/>
    <x v="2"/>
    <x v="2"/>
    <x v="0"/>
    <s v="La evidencia aportada no corresponde al producto esperado."/>
    <s v="No se evidencia avance en la meta propuesta."/>
    <s v="Se evidencia en documento por medio del cual se va avanzando en robustecer los nombres geográficos en le Base Nacional, sin embargo, se observa que no se dio cumplimiento a la meta programada para el tercer trimestre del año.  "/>
    <m/>
  </r>
  <r>
    <n v="53"/>
    <x v="6"/>
    <s v="Gestión Geográfica"/>
    <s v="Base Nacional de Nombres Geográficos integrada, actualizada y disponible _x000a_(Base de datos del diccionario geográfico)"/>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sarrollar nueva versión de diccionario geográfico de Colombia integrado con Colombia en Mapas."/>
    <d v="2021-02-01T00:00:00"/>
    <d v="2021-12-31T00:00:00"/>
    <s v="Documento de requerimientos y código fuente"/>
    <s v="Subdirección de Geografía"/>
    <s v="Número"/>
    <s v="Nombres geográficos recolectados, actualizados y/o integrados"/>
    <s v="Eficacia"/>
    <n v="1"/>
    <n v="0"/>
    <n v="0"/>
    <n v="1"/>
    <n v="0"/>
    <n v="0"/>
    <s v="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
    <n v="1"/>
    <s v="Durante el segundo trimestre, se realizó la migración de los datos y se implementó una nueva interfaz web del diccionario geográfico de Colombia.  http://igac.azurewebsites.net/diccionario/"/>
    <n v="0"/>
    <s v="La nueva versión de diccionario geográfico de Colombia integrado con Colombia en Mapas se cumplió en el segundo trimestre, sin embargo continua en mejoramiento con la integración de nuevos términos y la base geográfica de nombres o topónimos."/>
    <m/>
    <m/>
    <d v="2021-04-09T00:00:00"/>
    <d v="2021-07-02T00:00:00"/>
    <d v="2021-10-14T00:00:00"/>
    <m/>
    <n v="1"/>
    <s v=""/>
    <s v=""/>
    <n v="1"/>
    <s v=" "/>
    <s v="Concepto Favorable"/>
    <s v="Concepto Favorable"/>
    <s v="Concepto Favorable"/>
    <m/>
    <s v="Avance y evidencias acordes "/>
    <s v="Avances y evidencias acordes "/>
    <s v="Evidencias acorde al avance. "/>
    <m/>
    <x v="1"/>
    <x v="0"/>
    <x v="0"/>
    <x v="0"/>
    <s v="Se evidencia documento técnico benchmarking, nueva página web, con lo cual se avanza en los requerimientos, para la Base Nacional de Nombres Geográficos. Nota: Para este periodo no existe meta asignada."/>
    <s v="Se evidencia la implementación de una nueva interfaz web del diccionario geográfico de Colombia.  http://igac.azurewebsites.net/diccionario/"/>
    <s v="Esta actividad se cumplió en el segundo trimestre del año, actualmente se continua con el mejoramiento de la integración de nuevos términos y la base geográfica de nombres o topónimos.  "/>
    <m/>
  </r>
  <r>
    <n v="54"/>
    <x v="6"/>
    <s v="Gestión Geográfica"/>
    <s v="Sistema único de información geográfica, cartográfica y geodesica con 1 millón de usuarios _x000a_"/>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la actualización, validación y disposición de información de ordenamiento territorial de los nodos regionales y locales e integrar al sistema único."/>
    <d v="2021-02-01T00:00:00"/>
    <d v="2021-12-31T00:00:00"/>
    <s v="Reporte de niveles de información de ordenamiento territorial disponibles"/>
    <s v="Subdirección de Geografía"/>
    <s v="Número"/>
    <s v="Usuarios de Colombia en Mapas"/>
    <s v="Eficacia"/>
    <n v="30"/>
    <n v="6"/>
    <n v="9"/>
    <n v="9"/>
    <n v="6"/>
    <n v="0"/>
    <s v="Durante el primer trimestre, se avanzó con la gestión contractual para el desarrollo de esta actividad."/>
    <n v="7"/>
    <s v="Durante el segundo trimestre, 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_x000a_Así mismo, se llevó a cabo la gestión para el recaudo de información referida a Planes de Ordenamiento Territorial y se analizó la información como parte del proceso técnico de construcción de Caracterizaciones Territoriales Municipales. A 30 de junio/2021 se llevó a cabo la recopilación de planes de OT para 61 municipios y se ha realizado la revisión de dichos documentos para (20) municipios."/>
    <n v="9"/>
    <s v="&quot;Se estructuraron y revisaron las capas de clasificación del suelo, suelos de protección, zonificación de usos urbanos y rurales de los POT de los municipio de Valencia(Córdoba) y Villavicencio (Meta), obteniendo como resultado 7 capas temáticas para publicar en articulación con el pilotaje del Módulo LADM POT._x000d__x000a_Además, Se dispuso en la plataforma de Colombia en Mapas otros seis (9) servicios: _x000d__x000a_-Vigencia y tipo de plan de ordenamiento territorial (POT) por municipio. (https://mapas.igac.gov.co/server/rest/services/ordenamientoterritorial/datosnacionalespot/MapServer) _x000d__x000a_-Subregiones funcionales de Colombia: (https://mapas.igac.gov.co/server/rest/services/ordenamientoterritorial/subregionesfuncionales/MapServer) _x000d__x000a_-Clasificación del suelo según POT: https://mapas.igac.gov.co/server/rest/service"/>
    <m/>
    <m/>
    <d v="2021-04-09T00:00:00"/>
    <d v="2021-07-02T00:00:00"/>
    <d v="2021-10-14T00:00:00"/>
    <m/>
    <n v="0.53333333333333333"/>
    <n v="0"/>
    <n v="0.77777777777777779"/>
    <n v="1"/>
    <s v=" "/>
    <s v="Concepto Favorable"/>
    <s v="Concepto Favorable"/>
    <s v="Concepto Favorable"/>
    <m/>
    <s v="Avance y evidencia acordes"/>
    <s v="Avances y evidencias acordes"/>
    <s v="Evidencias acorde al avance. "/>
    <m/>
    <x v="2"/>
    <x v="0"/>
    <x v="0"/>
    <x v="0"/>
    <s v="La evidencia aportada no corresponde al producto esperado."/>
    <s v="Se evidencia las capas de clasificación del suelo, suelos de protección, zonificación de usos urbanos y rurales de los POT de los municipio de Valencia(Córdoba) y Villavicencio (Meta), obteniendo como resultado 7 capas temáticas."/>
    <s v="Se observan los documentos correspondientes a la validación y disposición de OT, para los meses de julio, agosto y septiembre de 2021.  "/>
    <m/>
  </r>
  <r>
    <n v="55"/>
    <x v="6"/>
    <s v="Gestión Geográfica"/>
    <s v="Sistema único de información geográfica, cartográfica y geodesica con 1 millón de usuarios _x000a_"/>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Mantener y disponer la base de datos de límites fronterizos (1), departamentales (2) y municipales (3) del país, así como cartografía temática (4) generada con fines geográficos"/>
    <d v="2021-02-01T00:00:00"/>
    <d v="2021-12-31T00:00:00"/>
    <s v="Bases de datos geográfica"/>
    <s v="Subdirección de Geografía"/>
    <s v="Número"/>
    <s v="Usuarios de Colombia en Mapas"/>
    <s v="Eficacia"/>
    <n v="4"/>
    <n v="0"/>
    <n v="2"/>
    <n v="0"/>
    <n v="2"/>
    <n v="0"/>
    <s v="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
    <n v="3"/>
    <s v="Durante el segundo trimestre, se actualizó en la base de datos de límites de Entidades Territoriales 32 registros de límites departamentales y 58 registros de límites municipales en sus atributos de Estado de la Línea y Proceso de la Línea limítrofe. Así mismo, con respecto a la base de datos de cartografía temática generada con fines geográficos, se integró la capa de clasificación del suelo para 55 municipios a partir de las capas elaboradas en el análisis POT de las Caracterizaciones Territoriales.  "/>
    <n v="1"/>
    <s v="Durante el tercer trimestre, se realizó la actualización de la base de datos y la disposición de la cartografía temática en la plataforma Colombia en Mapas https://www.colombiaenmapas.gov.co/?e=-85.37730210029711,-2.979437105873572,-55.58238022530503,11.788667645043919,4686&amp;b=igac&amp;l=822&amp;u=0&amp;t=30&amp;servicio=822. Así mismo, se realizó la actualización de los límites de entidades territoriales. También se actualizó el servicio de Clasificación del suelo según POT con información de 133 municipios en la plataforma Colombia en Mapas."/>
    <m/>
    <m/>
    <d v="2021-04-09T00:00:00"/>
    <d v="2021-07-02T00:00:00"/>
    <d v="2021-10-14T00:00:00"/>
    <m/>
    <n v="1"/>
    <s v=""/>
    <n v="1"/>
    <s v=""/>
    <s v=" "/>
    <s v="Concepto Favorable"/>
    <s v="Concepto Favorable"/>
    <s v="Concepto Favorable"/>
    <m/>
    <s v="Avance y evidencias acordes"/>
    <s v="Avances y evidencias acordes"/>
    <s v="Evidencias acorde al avance. "/>
    <m/>
    <x v="0"/>
    <x v="0"/>
    <x v="0"/>
    <x v="0"/>
    <s v="Se evidencia la incorporación de información dentro de la estructura de GDB, de la capa de Ríos Fronterizos de Colombia, la capa de islas fronterizas y el Límite Provisional de Caquetá - Meta y se modificó los puntos trifinios."/>
    <s v="Se evidencia la actualización de la base de datos límites de Entidades Territoriales y límites municipales; Se observa que se integró la capa de clasificación del suelo."/>
    <s v="Se observa que para el tercer trimestre del año se actualizaron 26 registros de límites departamentales, 44 registros de límites municipales y no hubo actualizaciones en límites fronterizos, ni cartografía temática.  Adicional se actualizó la normatividad del municipio de Barrancominas, lo anterior dispuesto en la plataforma de Colombia en Mapas.  Sin embargo, no se programó meta para este trimestre del año.  "/>
    <m/>
  </r>
  <r>
    <n v="56"/>
    <x v="6"/>
    <s v="Gestión Geográfica"/>
    <s v="Sistema único de información geográfica, cartográfica y geodesica con 1 millón de usuarios _x000a_"/>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obustecer el sistema de información única de información geográfica, cartográfica y geodésica &quot;Colombia en Mapas, con una funcionalidad."/>
    <d v="2021-02-01T00:00:00"/>
    <d v="2021-12-31T00:00:00"/>
    <s v="Reporte mensual Google Analytics y Código fuente"/>
    <s v="Subdirección de Geografía"/>
    <s v="Número"/>
    <s v="Usuarios de Colombia en Mapas"/>
    <s v="Eficacia"/>
    <n v="1000000"/>
    <n v="100000"/>
    <n v="300000"/>
    <n v="300000"/>
    <n v="300000"/>
    <n v="28947"/>
    <s v="Durante el primer trimestre,  se implementó en ambiente de pruebas dos funcionalidades asociadas a la consulta catastral y descarga de información cartográfica por planchas http://igac.azurewebsites.net/_x000d__x000a_Así mismo, el pasado 23 de febrero de 2021 fue lanzada oficialmente la plataforma Colombia en Mapas, logrando durante el primer trimestre un total de 28.947 usuarios._x000d__x000a_"/>
    <n v="17207"/>
    <s v="Durante el segundo timestre, se lograron 17.207 usuarios más en la página de  Colombia en Mapas."/>
    <n v="155210"/>
    <s v="Durante el tercer trimestre, Colombia en Mapas registró 155.210 usuarios. Para un total acumulado a la fecha de 201.364 usuarios."/>
    <m/>
    <m/>
    <d v="2021-04-09T00:00:00"/>
    <d v="2021-07-02T00:00:00"/>
    <d v="2021-10-14T00:00:00"/>
    <m/>
    <n v="0.20136399999999999"/>
    <n v="0.28947000000000001"/>
    <n v="1"/>
    <n v="1"/>
    <s v=" "/>
    <s v="Concepto Favorable"/>
    <s v="Concepto Favorable"/>
    <s v="Concepto Favorable"/>
    <m/>
    <s v="Avance y evidencias acordes"/>
    <s v="Avances y evidencias acordes"/>
    <s v="Evidencias acorde al avance. "/>
    <m/>
    <x v="0"/>
    <x v="0"/>
    <x v="0"/>
    <x v="0"/>
    <s v="Se evidencia reporte trimestral Google Analytics, donde accedieron 28947 usuarios."/>
    <s v="Se evidencia reportes de Google Analytics con 17.207 nuevos usuarios."/>
    <s v="Se evidencia reportes de Google Analytics donde se observa el registro de 155.210 nuevos usuarios.  Se recomienda tomar las medidas necesarias para dar cumplimiento a esta actividad al culminar el año 2021.  "/>
    <m/>
  </r>
  <r>
    <n v="57"/>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remitir y publicar el diagnóstico de  límites de entidades territoriales como insumo para la caracterización territorial y levantamiento catastral."/>
    <d v="2021-02-01T00:00:00"/>
    <d v="2021-12-31T00:00:00"/>
    <s v="Informes de diagnóstico de las líneas limítrofes"/>
    <s v="Subdirección de Geografía"/>
    <s v="Número"/>
    <s v="Documentos de  Estudios Técnicos de Entidades Territoriales elaborados"/>
    <s v="Eficacia"/>
    <n v="100"/>
    <n v="10"/>
    <n v="30"/>
    <n v="30"/>
    <n v="30"/>
    <n v="15"/>
    <s v="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
    <n v="16"/>
    <s v="A 30 de junio, se cuenta con un total acumulado de 31 documentos de diagnósticos finalizados correspondientes a los municipios de Amalfi, Anorí, Apartadó, Carepa, El Bagre, Remedios, Segovia, Yondó, Zaragoza, Cartagena De India, Santa Rosa Del Sur, Solano, San Carlos, Mapiripán, Mesetas, Uribe, Puerto Concordia, Puerto Rico, Vistahermosa, Bochalema, Monterrey, Mirití-Paraná, San José Del Guaviare, Miraflores, Mitú y Pacoa."/>
    <n v="33"/>
    <s v="Durante el tercer trimestre, se elaboraron 33 diagnósticos de los municipios: Chigorodó, Dabeiba, Murindó, Mutatá, Nechí, San Pedro De Urabá, Turbo, Vigía del Fuerte (Antioquia); Ricaurte (Cundinamarca); Nóvita, Riosucio, Medio San Juan, Bojayá, Carmen del Darién, Condoto, El Litoral del San Juan, Istmina (Chocó); Montecristo, Arjona (Bolívar), Valledupar, González (Cesar); Colombia (Huila); Cubarral, San Juan de Arama, San Martín, El Castillo, El Dorado, Lejanías (Meta); Trinidad (Casanare); Orito (Putumayo); Villa Rica (Cauca); La Apartada (Córdoba); y San Pedro (Boyacá)."/>
    <m/>
    <m/>
    <d v="2021-04-09T00:00:00"/>
    <d v="2021-07-02T00:00:00"/>
    <d v="2021-10-14T00:00:00"/>
    <m/>
    <n v="0.64"/>
    <n v="1"/>
    <n v="1"/>
    <n v="1"/>
    <s v=" "/>
    <s v="Concepto Favorable"/>
    <s v="Concepto Favorable"/>
    <s v="Concepto Favorable"/>
    <m/>
    <s v="Avance y evidencias acordes"/>
    <s v="Avances y evidencias acordes"/>
    <s v="Evidencias acorde al avance. "/>
    <m/>
    <x v="0"/>
    <x v="2"/>
    <x v="0"/>
    <x v="0"/>
    <s v="Se evidencia 15 estudios de límites de entidades territoriales."/>
    <s v="Se evidencia 16 estudios de límites de entidades territoriales.Nota:no se cumple con la meta."/>
    <s v="En el repositorio se evidencian 25 documentos de diagnósticos de límites de entidades territoriales para diferentes municipios.  "/>
    <m/>
  </r>
  <r>
    <n v="58"/>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vanzar en un 25% las operaciones de los procesos de deslindes aperturados, con su correspondiente informe técnico."/>
    <d v="2021-02-01T00:00:00"/>
    <d v="2021-12-31T00:00:00"/>
    <s v="Reporte de avance de operaciones de deslinde y/o amojonamiento municipales y departamentales"/>
    <s v="Subdirección de Geografía"/>
    <s v="Número"/>
    <s v="Documentos de  Estudios Técnicos de Entidades Territoriales elaborados"/>
    <s v="Eficacia"/>
    <n v="20"/>
    <n v="5"/>
    <n v="5"/>
    <n v="5"/>
    <n v="5"/>
    <n v="10"/>
    <s v="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
    <n v="5"/>
    <s v="Durante el segundo trimestre,  se finalizó el proceso de deslinde Vijes - Yumbo y se avanzó en cinco operaciones de los siguientes procesos de deslindes: _x000d__x000a_1. Atlántico-Bolívar, 2. Segovia-Remedios, 3. Fredonia - Venecia (antioquia), 4. Norte de Santander-Santander "/>
    <n v="4"/>
    <s v="Durante el tercer trimestre se finalizaron los procesos administrativos de Santa Rosalía – La Primavera, Campamento – Guadalupe, El Retiro –Envigado (Antioquia) y Fredonia - Venecia (Antioquia)."/>
    <m/>
    <m/>
    <d v="2021-04-09T00:00:00"/>
    <d v="2021-07-02T00:00:00"/>
    <d v="2021-10-14T00:00:00"/>
    <m/>
    <n v="0.95"/>
    <n v="1"/>
    <n v="1"/>
    <n v="1"/>
    <s v=" "/>
    <s v="Concepto Favorable"/>
    <s v="Concepto Favorable"/>
    <s v="Concepto Favorable"/>
    <m/>
    <s v="Avance y evidencias acordes"/>
    <s v="Avances y evidencias acordes"/>
    <s v="Evidencias acorde al avance. "/>
    <m/>
    <x v="0"/>
    <x v="0"/>
    <x v="0"/>
    <x v="0"/>
    <s v="Se evidencia reportes de avances de operaciones de deslinde y/o amojonamiento municipales y departamentales."/>
    <s v="Se evidencia reportes de avances de operaciones de deslinde y/o amojonamiento municipales y departamentales."/>
    <s v="Se observan las actas de sesión de deslindes de entidades territoriales de apertura con su informe técnico.  "/>
    <m/>
  </r>
  <r>
    <n v="59"/>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la apertura y expedición del acta de deslinde de límites de entidades territoriales."/>
    <d v="2021-02-01T00:00:00"/>
    <d v="2021-12-31T00:00:00"/>
    <s v="Operaciones de deslinde y/o amojonamiento municipales y departamentales"/>
    <s v="Subdirección de Geografía"/>
    <s v="Número"/>
    <s v="Documentos de  Estudios Técnicos de Entidades Territoriales elaborados"/>
    <s v="Eficacia"/>
    <n v="3"/>
    <n v="0"/>
    <n v="0"/>
    <n v="0"/>
    <n v="3"/>
    <n v="1"/>
    <s v="Durante el primer trimestre, se aperturó el proceso de deslinde de Bogotá D.C. - La Calera con Resolución 187 de 23 de marzo de 2021."/>
    <n v="2"/>
    <s v="Durante el segundo trimestre, se realizó la apertura de los procesos de deslinde Santa Rosalía – La Primavera, Campamento-Guadalupe, dando cumplimiento del 100% a la meta, correspondiente a la realización de apertura de 3 procesos de deslinde para el año 2021.  Así mismo,  se llevó a cabo la segunda sesión de deslinde Bogotá - La Calera y se gestionó la resolución de apertura de los procesos de deslinde de: San Luis-Puerto Nare, San Luis- San Carlos, San Luis - San Francisco, San Luis - Puerto Triunfo. "/>
    <n v="0"/>
    <s v="Esta actividad se completó en el segundo trimestre y durante el tercer trimestre no se reportan nuevas aperturas."/>
    <m/>
    <m/>
    <d v="2021-04-09T00:00:00"/>
    <d v="2021-07-02T00:00:00"/>
    <d v="2021-10-14T00:00:00"/>
    <m/>
    <n v="1"/>
    <s v=""/>
    <s v=""/>
    <s v=""/>
    <s v=" "/>
    <s v="Concepto Favorable"/>
    <s v="Concepto Favorable"/>
    <s v="Concepto Favorable"/>
    <m/>
    <s v="Avance y evidencias acordes"/>
    <s v="Avances y evidencias acordes"/>
    <s v="Evidencias acorde al avance. "/>
    <m/>
    <x v="0"/>
    <x v="0"/>
    <x v="1"/>
    <x v="0"/>
    <s v="Se evidencia apertura del proceso de deslinde de Bogotá D.C. - La Calera con Resolución 187 de 23 de marzo de 2021."/>
    <s v="Se evidencia documentos técnicos y resoluciones de deslindes."/>
    <s v="Se evidencia que esta actividad se cumplió en el segundo trimestre.  Adicional para el tercer trimestre del año no se programó ninguna meta.  "/>
    <m/>
  </r>
  <r>
    <n v="60"/>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Socializar y formalizar listado oficial de áreas de las entidades territoriales de Colombia."/>
    <d v="2021-02-01T00:00:00"/>
    <d v="2021-12-31T00:00:00"/>
    <s v="Listado oficial de las Entidades Terrritoriales, Actas de reunión y/o Comunicaciones oficiales."/>
    <s v="Subdirección de Geografía"/>
    <s v="Número"/>
    <s v="Documentos de  Estudios Técnicos de Entidades Territoriales elaborados"/>
    <s v="Eficacia"/>
    <n v="1"/>
    <n v="0"/>
    <n v="1"/>
    <n v="0"/>
    <n v="0"/>
    <n v="0"/>
    <s v="Durante el primer trimestre, se actualizó el listado oficial de áreas de las entidades territoriales, así:  1). Área de los municipios de Uribe, La Macarena (Meta) y San Vicente del Caguán (Caquetá) actualizado con el límite provisional._x000d__x000a_2). Área del municipio Arauquita con el límite actualizado de frontera, y el departamento de Arauca._x000d__x000a_3). Área de el municipio de El Carmen con el límite actualizado de frontera, y el departamento de Norte de Santander."/>
    <n v="1"/>
    <s v="Durante el segundo trimestre, se realizó presentación y socialización de la actualización de las áreas oficiales de las entidades territoriales con el Departamento Nacional de Planeación, logrando el cumplimeinto de la meta. Se avanzó en las reuniones con Dimar y la Armada Nacional para definir el área Geográfica de San Andrés y Providencia, sus Islotes, Cayos. Así mismo, y con el ánimo de realizar su formalización y entrega, se proyecto oficio para DNP."/>
    <n v="0"/>
    <s v="Esta actividad se completó en el segundo trimestre y durante el tercer trimestre no se reportan nuevos listados."/>
    <m/>
    <m/>
    <d v="2021-04-09T00:00:00"/>
    <d v="2021-07-02T00:00:00"/>
    <d v="2021-10-14T00:00:00"/>
    <m/>
    <n v="1"/>
    <s v=""/>
    <n v="1"/>
    <s v=""/>
    <s v=" "/>
    <s v="Concepto Favorable"/>
    <s v="Concepto Favorable"/>
    <s v="Concepto Favorable"/>
    <m/>
    <s v="Avance y evidencias acordes"/>
    <s v="Avances y evidencias acordes"/>
    <s v="Evidencias acorde al avance. "/>
    <m/>
    <x v="0"/>
    <x v="0"/>
    <x v="1"/>
    <x v="0"/>
    <s v="Se evidencia listado oficial de las Entidades Territoriales."/>
    <s v="Se evidencia que se realizó presentación y socialización de la actualización de las áreas oficiales de las entidades territoriales con el Departamento Nacional de Planeación."/>
    <s v="Esta actividad se culminó en el segundo trimestre del año.  Adicional para el tercer trimestre del año no se programó ninguna meta.  "/>
    <m/>
  </r>
  <r>
    <n v="61"/>
    <x v="6"/>
    <s v="Gestión Geográfica"/>
    <s v="Documentos de  Estudios Técnicos de Entidades Territoriale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finir lineamientos técnicos para la delimitación de entidades territoriales a escalas 1:10.000, con el propósito de estandarizar una única escala para el país."/>
    <d v="2021-02-01T00:00:00"/>
    <d v="2021-12-31T00:00:00"/>
    <s v="Documento de avance de lineamientos técnicos"/>
    <s v="Subdirección de Geografía"/>
    <s v="Número"/>
    <s v="Documentos de  Estudios Técnicos de Entidades Territoriales elaborados"/>
    <s v="Eficacia"/>
    <n v="1"/>
    <n v="0"/>
    <n v="0"/>
    <n v="0"/>
    <n v="1"/>
    <n v="0"/>
    <s v="Durante el primer trimestre, se elaboró el listado de los límites con su relación de escala en la cual se encuentran trazados en la actualidad y la normatividad asociada a cada línea, esto para realizar los lineamientos técnicos a partir del estado actual de los límites."/>
    <n v="0"/>
    <s v="Durante el segundo trimestre, se estima el número de municipios y líneas limítrofes que son susceptibles de precisar la escala 1: 10.000 teniendo como parámetro que cuenten con cobertura de cartografía a escala 1:10.000. Resultado de ello, los municipios son 697 y líneas limítrofes son 2489, que serán confrontados con la normatividad. El porcentaje a actualizar con relación al total de municipios de Colombia es de 62,12%. Así mismo, se elaboró el flujograma de trabajo del proceso de precisión y se solicitó a Producción Cartográfica el Shapefile con el cubrimiento de cartografía a escala 1:10 000 del Territorio Nacional."/>
    <n v="65"/>
    <s v="Durante el tercer trimestre, se avanzó en la definición de los lineamientos técnicos para la delimitación de entidades territoriales a escalas 1:10.000, alcanzando el 65% de la elaboración del documento. "/>
    <m/>
    <m/>
    <d v="2021-04-09T00:00:00"/>
    <d v="2021-07-02T00:00:00"/>
    <d v="2021-10-14T00:00:00"/>
    <m/>
    <n v="1"/>
    <s v=""/>
    <s v=""/>
    <s v=""/>
    <s v=" "/>
    <s v="Concepto Favorable"/>
    <s v="Concepto Favorable"/>
    <s v="Concepto Favorable"/>
    <m/>
    <s v="Avance y evidencias acordes"/>
    <s v="Avances y evideencias acordes"/>
    <s v="Evidencias acorde al avance. "/>
    <m/>
    <x v="0"/>
    <x v="1"/>
    <x v="1"/>
    <x v="0"/>
    <s v="Se evidencia el listado de los límites con su relación de escala. Nota: Para este periodo no existe meta asignada."/>
    <s v="Se evidencia el flujograma de trabajo del proceso de precisión de líneas limítrofes a escala 1:10.000. Nota: Para este periodo no existe meta asignada."/>
    <s v="Se observa el avance de los documentos “Metodologías para precisar límites” y “Lineamientos para precisar límites”, a escala 1:10.000.  Sin embargo, para este trimestre no se programó ninguna meta.  "/>
    <m/>
  </r>
  <r>
    <n v="62"/>
    <x v="6"/>
    <s v="Gestión Geográfica"/>
    <s v="Servicio de apoyo técnico a las solicitudes recibidas  en temas fronteriz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poyar técnicamente a las solicitudes del Ministerio de Relaciones Exteriores en la demarcación  y mantenimiento de fronteras internacionales y a las demás entidades gubernamentales en temas fronterizos."/>
    <d v="2021-02-01T00:00:00"/>
    <d v="2021-12-31T00:00:00"/>
    <s v="Oficios de respuesta a solicitudes, actas de reunion, registros de asistencia, informes de gestion"/>
    <s v="Subdirección de Geografía"/>
    <s v="Porcentaje"/>
    <s v="Servicio de apoyo técnico a las solicitudes recibidas por la cancillería en temas fronterizos internacionales"/>
    <s v="Eficiencia "/>
    <n v="1"/>
    <n v="0.25"/>
    <n v="0.25"/>
    <n v="0.25"/>
    <n v="0.25"/>
    <n v="0.25"/>
    <s v="Durante el primer trimestre, se atendieron solicitudes sobre cartografía binacional, asuntos fronterizos marítimos, demarcación fronteriza terrestre, asuntos fronterizos terrestres, zona de integración fronteriza terrestre."/>
    <n v="0.25"/>
    <s v="Durante el segundo trimestre, se han atendido 56 solicitudes, sobre cartografía binacional, cuencas hidrográficas internacionales, demarcación y asuntos fronterizos marítimos, zona fronteriza marítima y terrestre."/>
    <n v="0.25"/>
    <s v="Durante el tercer trimestre, se han atendido 24 solicitudes, sobre: asuntos étnicos y fronteras internacionales."/>
    <m/>
    <m/>
    <d v="2021-04-09T00:00:00"/>
    <d v="2021-07-02T00:00:00"/>
    <d v="2021-10-14T00:00:00"/>
    <m/>
    <n v="0.75"/>
    <n v="1"/>
    <n v="1"/>
    <n v="1"/>
    <s v=" "/>
    <s v="Concepto Favorable"/>
    <s v="Concepto Favorable"/>
    <s v="Concepto Favorable"/>
    <m/>
    <s v="Avance y evidencias acordes"/>
    <s v="Avances y evidencias acordes"/>
    <s v="Evidencias acorde al avance. "/>
    <m/>
    <x v="0"/>
    <x v="0"/>
    <x v="0"/>
    <x v="0"/>
    <s v="Se evidencia informe de gestión técnico de apoyo de solicitudes en temas fronterizos."/>
    <s v="Se evidencia documentos de las 56 solicitudes atendidas."/>
    <s v="Se observa que, para el tercer trimestre del año 2021, el proceso apoyó técnicamente las solicitudes del Ministerio de Relaciones Exteriores, generando informes técnicos en Fronteras según las solicitudes recibidas.  "/>
    <m/>
  </r>
  <r>
    <n v="63"/>
    <x v="6"/>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tender los requerimientos de ciudadanos, organizaciones, autoridades judiciales u otras entidades públicas, relacionados con asuntos étnicos."/>
    <d v="2021-01-04T00:00:00"/>
    <d v="2021-12-31T00:00:00"/>
    <s v="Informe de atención de requerimientos"/>
    <s v="Subdirección de Geografía"/>
    <s v="Porcentaje"/>
    <s v="Asuntos Étnicos coordinados"/>
    <s v="Eficiencia "/>
    <n v="1"/>
    <n v="0.2"/>
    <n v="0.3"/>
    <n v="0.3"/>
    <n v="0.2"/>
    <n v="0.2"/>
    <s v="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
    <n v="0.3"/>
    <s v="Durante el segundo trimestre, se atendieron 20  solicitudes de requerimientos relacionados con asuntos étnicos sobre información geográfica, jurídica y/o social de Resguardos Indígenas, Límites de Comunidades Indígenas, Línea Negra - Decreto 1500 de 2018, Bases de datos de territorios colectivos, Información geográfica, jurídica y/o social de Comunidades Negras_x000d__x000a_"/>
    <n v="0.3"/>
    <s v="Durante el tercer trimestre, se atendieron 47 solicitudes de requerimientos relacionados con asuntos étnicos. Igualmente, se participó en 21 espacios relacionados a asuntos étnicos, convocados por entidades externas y el IGAC."/>
    <m/>
    <m/>
    <d v="2021-04-09T00:00:00"/>
    <d v="2021-07-02T00:00:00"/>
    <d v="2021-10-14T00:00:00"/>
    <m/>
    <n v="0.8"/>
    <n v="1"/>
    <n v="1"/>
    <n v="1"/>
    <s v=" "/>
    <s v="Concepto Favorable"/>
    <s v="Concepto Favorable"/>
    <s v="Concepto Favorable"/>
    <m/>
    <s v="Avance y evidencia acordes"/>
    <s v="Avance y evidencia acordes"/>
    <s v="Evidencias acorde al avance. "/>
    <m/>
    <x v="0"/>
    <x v="0"/>
    <x v="0"/>
    <x v="0"/>
    <s v="Se evidencia informe de atención de requerimientos relacionados con asuntos étnicos, 10 fueron recibidos y estos atendidos.Se evidencia informe de atención de requerimientos relacionados con asuntos étnicos, 10 fueron recibidos y estos atendidos."/>
    <s v="Se evidencia listado de las 20 solicitudes recibidas y atendidas ."/>
    <s v="Se evidencia que se atendieron 47 solicitudes de requerimientos allegadas al área, además se participó en espacios relacionados a asuntos étnicos.  "/>
    <m/>
  </r>
  <r>
    <n v="64"/>
    <x v="6"/>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rientar y coordinar el apoyo técnico para la evaluación de expedientes de titulación y la determinación de los límites de tierras de comunidades negras y de las tierras que conformen resguardos indígenas."/>
    <d v="2021-01-04T00:00:00"/>
    <d v="2021-12-31T00:00:00"/>
    <s v="Informe de apoyo técnico a procesos relacionados con resguardos indígenas y tierras de comunidades negras"/>
    <s v="Subdirección de Geografía"/>
    <s v="Porcentaje"/>
    <s v="Asuntos Étnicos coordinados"/>
    <s v="Eficiencia "/>
    <n v="1"/>
    <n v="0.2"/>
    <n v="0.3"/>
    <n v="0.3"/>
    <n v="0.2"/>
    <n v="0.2"/>
    <s v="Durante el primer trimestre, se asesoró en siete procesos de Resguardos Indígenas: 4 Constitución y 3 de ampliación."/>
    <n v="0.3"/>
    <s v="Durante el segundo trimestre, se atendieron 5 solicitudes relacionadas con  asesoría técnica emitidos para la Agencia Nacional de Tierras."/>
    <n v="0.3"/>
    <s v="Durante el tercer trimestre, se emitieron 17 informes de asesoría técnica relacionados con resguardos indígenas y comunidades negras. Igualmente, se participó en 8 mesas de trabajo técnicas y sesiones correspondientes."/>
    <m/>
    <m/>
    <d v="2021-04-09T00:00:00"/>
    <d v="2021-07-02T00:00:00"/>
    <d v="2021-10-14T00:00:00"/>
    <m/>
    <n v="0.8"/>
    <n v="1"/>
    <n v="1"/>
    <n v="1"/>
    <s v=" "/>
    <s v="Concepto Favorable"/>
    <s v="Concepto Favorable"/>
    <s v="Concepto Favorable"/>
    <m/>
    <s v="Avance y evidencia acordes"/>
    <s v="Avance y evidencia acordes"/>
    <s v="Evidencias acorde al avance. "/>
    <m/>
    <x v="0"/>
    <x v="0"/>
    <x v="0"/>
    <x v="0"/>
    <s v="Se evidencia informes de asesoría en siete procesos de Resguardos Indígenas: 4 Constitución y 3 de ampliación."/>
    <s v="Se evidencia listado de 5 solicitudes atendidas."/>
    <s v="Para este periodo evaluado se generaron 17 informes de asesoría técnica correspondiente a Resguardo Indígenas y Comunidades Negras, además se contó con la participación de mesas de trabajo técnicas.  "/>
    <m/>
  </r>
  <r>
    <n v="65"/>
    <x v="6"/>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visar e integrar la información cartográfica de territorios colectivos"/>
    <d v="2021-01-04T00:00:00"/>
    <d v="2021-12-31T00:00:00"/>
    <s v="Reportes de calidad y Mapas integrados"/>
    <s v="Subdirección de Geografía"/>
    <s v="Porcentaje"/>
    <s v="Asuntos Étnicos coordinados"/>
    <s v="Eficiencia "/>
    <n v="1"/>
    <n v="0.2"/>
    <n v="0.3"/>
    <n v="0.3"/>
    <n v="0.2"/>
    <n v="0.2"/>
    <s v="Durante el primer trimestre, se realizaron los ajustes a las especificaciones - Resguardos Indígenas y validación de la base de datos de Comunidades Étnicas."/>
    <n v="0.3"/>
    <s v="Durante el segundo trimestre, se realizaron las mesas técnicas y los reportes de calidad emitidos para la ANT para la comparación entre la GDB de comunidades étnicas entregada en abril 2021 y la información disponible en el portal de datos abiertos de la ANT y respecto a la migración de la información cartográfica de territorios colectivos a origen nacional y se entregó el paso a paso para consultar y acceder a la información en el atlas virtual. Se notificó la nueva versión de la información cartográfica de territorios colectivos para su actualización en el repositorio (Elite)."/>
    <n v="0.3"/>
    <s v="Durante el tercer trimestre, se finalizó el informe de revisión e integración de la información cartográfica de Territorios Colectivos y se emitieron dos informes de uniformidad de la información de Comunidades Étnicas, con base en la información de ANT."/>
    <m/>
    <m/>
    <d v="2021-04-09T00:00:00"/>
    <d v="2021-07-02T00:00:00"/>
    <d v="2021-10-14T00:00:00"/>
    <m/>
    <n v="0.8"/>
    <n v="1"/>
    <n v="1"/>
    <n v="1"/>
    <s v=" "/>
    <s v="Concepto Favorable"/>
    <s v="Concepto Favorable"/>
    <s v="Concepto Favorable"/>
    <m/>
    <s v="Avance y evidencias acordes"/>
    <s v="Avance y evidencia acordes"/>
    <s v="Evidencias acorde al avance. "/>
    <m/>
    <x v="0"/>
    <x v="0"/>
    <x v="0"/>
    <x v="0"/>
    <s v="Se evidencia documentos de ajuste de especificaciones técnicas e informes con los reportes de calidad."/>
    <s v="Se evidencia reportes de calidad."/>
    <s v="Para el tercer trimestre del año 2021 se culminó con el informe de Revisión e Integración de la Información Cartográfica de Territorios Colectivos, adicional se observan los documentos sobre los informes de Uniformidades de la Información de Comunidades Étnicas.  "/>
    <m/>
  </r>
  <r>
    <n v="66"/>
    <x v="6"/>
    <s v="Gestión Geográfica"/>
    <s v="Coordinación  y gestión Asuntos Étnicos"/>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Liderar la coordinación y funcionamiento de la Mesa de Asuntos Étnicos, realizando sesiones periódicas y seguimiento a compromisos."/>
    <d v="2021-01-04T00:00:00"/>
    <d v="2021-12-31T00:00:00"/>
    <s v="Actas de sesiones ordinarias y extraordinarias"/>
    <s v="Subdirección de Geografía"/>
    <s v="Porcentaje"/>
    <s v="Asuntos Étnicos coordinados"/>
    <s v="Eficiencia "/>
    <n v="1"/>
    <n v="0.2"/>
    <n v="0.3"/>
    <n v="0.3"/>
    <n v="0.2"/>
    <n v="0"/>
    <s v="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
    <n v="0.5"/>
    <s v="Durante el segundo trimestre, se realizó la sesión ordinaria No 9 de la mesa técnica de asuntos étnicos titulada &quot;Estado actual de temas étnicos coyunturales&quot;, la cual trató los siguientes temas: 1). Estatuto raizal, 2). Información cartográfica de territorios colectivos, 3). Línea negra, 4). Consulta previa - Catastro multipropósito. Adicionalmente se envío por correo el material de apoyo correspondiente a: la presentación de la mesa de asuntos étnicos, el concepto jurídico respecto a la información cartográfica de territorios colectivos (radicado 8002020IE4573), los modelos de respuesta para atender solicitudes relacionadas con línea negra o cartografía de territorios colectivos y la grabación de la sesión."/>
    <n v="0"/>
    <s v="Durante el tercer trimestre, no se realizó convocatoria o sesión ordinaria de la mesa de asuntos étnicos."/>
    <m/>
    <m/>
    <d v="2021-04-09T00:00:00"/>
    <d v="2021-07-02T00:00:00"/>
    <d v="2021-10-14T00:00:00"/>
    <m/>
    <n v="0.5"/>
    <n v="0"/>
    <n v="1"/>
    <n v="0.5"/>
    <s v=" "/>
    <s v="Concepto Favorable"/>
    <s v="Concepto Favorable"/>
    <s v="Concepto Favorable"/>
    <m/>
    <s v="Avance acorde"/>
    <s v="Avance y evidencia acordes"/>
    <s v="Evidencias acorde al avance. "/>
    <m/>
    <x v="0"/>
    <x v="0"/>
    <x v="0"/>
    <x v="0"/>
    <s v="No se realiza para este trimestre mesa de asuntos etnicos."/>
    <s v="Se evidencia acta de reunión de la 9 sesión de la mesa de asuntos étnicos realizada el 16 de junio de 2021 y se observa presentación de la mesa de asuntos étnicos."/>
    <s v="Para este trimestre no se realizaron sesiones ordinarias de asuntos étnicos.  "/>
    <m/>
  </r>
  <r>
    <n v="1"/>
    <x v="7"/>
    <s v="Habilitación"/>
    <s v="Gestores habilitados en el marco de lo definido en el Plan Nacional de Desarrollo 2019-2022"/>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Habilitar mínimo siete (7) Gestores Catastrales"/>
    <d v="2021-02-01T00:00:00"/>
    <d v="2021-12-31T00:00:00"/>
    <s v="Resoluciones, reporte Excel de municipios"/>
    <s v="Dirección de Regulación y Habilitación"/>
    <s v="Número"/>
    <s v="Número de Gestores Catastrales Habilitados en el marco de lo definido en el Plan Nacional de Desarrollo 2019-2022"/>
    <s v="Eficacia"/>
    <n v="7"/>
    <n v="2"/>
    <n v="2"/>
    <n v="2"/>
    <n v="1"/>
    <n v="4"/>
    <s v="Durante el mes de febrero se habilitaron como gestores catastrales los municipios de Zipaquirá y Enviado - Antioquia._x000d__x000a_Durante el mes de marzo se habilitaron como gestores catastrales los municipios de Armenia y Jamundí y se dio inicio al Trámite de Habilitación del  municipio de Sabaneta-Antioquia._x000d__x000a_"/>
    <n v="2"/>
    <s v="Abril: Durante el mes de abril se habilitó como gestor catastral el municipio de Sabaneta por medio de las resoluciones 214 del 9 de abril 2021. _x000d__x000a_Mayo: Durante el mes de mayo se habilito como gestor catastral el municipio de Neiva, mediante la resolución 249 del 3 de mayo 2021. _x000d__x000a_Junio: Durante el mes de junio se dio inicio al trámite de Habilitación de los municipios de Valledupar e Ibagué mediante Res. 341 del 10 de junio y Res. 430 del 18 de junio respectivamente._x000d__x000a_"/>
    <n v="6"/>
    <s v="En tercer trimestre de 2021 se habilitaron como gestores catastrales a los siguientes entes territoriales: JULIO: Valledupar, mediante la Res. 486; Ibagué, mediante la Res. 494. AGOSTO: Asomunicipios Catatumbo Ocaña y Sur del Cesar mediante Res. 1204. SEPTIEMBRE: Sabanalarga mediante Res. 1224; Girardot mediante Res. 1415; Sahagún mediante Res. 1448. Se anexan 6 actos administrativos en PDF._x000d__x000a_"/>
    <m/>
    <m/>
    <d v="2021-04-09T00:00:00"/>
    <d v="2021-07-02T00:00:00"/>
    <d v="2021-10-11T00:00:00"/>
    <m/>
    <n v="1"/>
    <n v="1"/>
    <n v="1"/>
    <n v="1"/>
    <s v=" "/>
    <s v="Concepto Favorable"/>
    <s v="Concepto Favorable"/>
    <s v="Concepto Favorable"/>
    <m/>
    <s v="Sobrepasaron la meta para el trimestre"/>
    <s v="Registran las resoluciones de habilitacion"/>
    <s v="Se evidencia la habilitación de gestores a nivel nacional"/>
    <m/>
    <x v="0"/>
    <x v="0"/>
    <x v="0"/>
    <x v="0"/>
    <s v="Se evidencia las resoluciones en las cuales se habilitan como gestores catastrales los municipios de Zipaquirá, Envigado, Jamundí y Armenia."/>
    <s v="Se evidencia las resoluciones en las cuales se habilitan como gestores catastrales los municipios de Sabaneta, Neiva, Valledupar e Ibagué."/>
    <s v="Se evidencia las resoluciones en las cuales se habilitan como gestores catastrales los municipios de Valledupar, Ibagué, Asomunicipios Catatumbo Ocaña y Sur del Cesar mediante, Sabanalarga Girardot y Sahagun."/>
    <m/>
  </r>
  <r>
    <n v="2"/>
    <x v="7"/>
    <s v="Regulación"/>
    <s v="Documentos de Regulación"/>
    <s v="Fortalecer al IGAC como máxima autoridad reguladora en los temas de su competencia"/>
    <s v="Máxima autoridad reguladora"/>
    <s v="Gestión con Valores para Resultados"/>
    <s v="Mejora Normativa"/>
    <s v="Elaborar, actualizar, implementar y socializar  lineamientos para la mejora del proceso regulatorio del Instituto y la articulación jurídica de sus procesos misionales.(Documentos)"/>
    <d v="2021-02-01T00:00:00"/>
    <d v="2021-12-31T00:00:00"/>
    <s v="Pendiente"/>
    <s v="Dirección de Regulación y Habilitación"/>
    <s v="Porcentaje"/>
    <s v="Porcentaje de documentos de regulación formulados"/>
    <s v="Eficacia"/>
    <n v="1"/>
    <n v="0.2"/>
    <n v="0.3"/>
    <n v="0.3"/>
    <n v="0.2"/>
    <n v="0.2"/>
    <s v="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
    <n v="0.3"/>
    <s v="Se emitieron y sociallizaron lineamientos con las areas misionales tendientes a articular la gestion del proceso regulatorio de la entidad, a partir de las socializaciones llevadas a cabo del procedimiento de regulacion. Como soporte, tres correos electronicos remisorios de lineamientos producto de las socializaciones efectuadas."/>
    <n v="0.3"/>
    <s v="Se emitieron y socializaron lineamientos con las áreas misionales tendientes a articular la gestión del proceso regulatorio de la entidad, a partir de las socializaciones llevadas a cabo del procedimiento de regulación. Como soporte, 3 PDF que soportan las reuniones y las socializaciones del procedimiento de regulación."/>
    <m/>
    <m/>
    <d v="2021-04-09T00:00:00"/>
    <d v="2021-07-02T00:00:00"/>
    <d v="2021-10-13T00:00:00"/>
    <m/>
    <n v="0.8"/>
    <n v="1"/>
    <n v="1"/>
    <n v="1"/>
    <s v=" "/>
    <s v="Concepto Favorable"/>
    <s v="Concepto Favorable"/>
    <s v="Concepto Favorable"/>
    <m/>
    <s v="Se verifica realización de la actividad a través de correos electrónicos enviados con lineamientos y con envío de material complementario a la socialización."/>
    <s v="Se icomprueba la impementacion de la actividad con tres correos electronicos remisorios de lineamientos, donde se socializa y se remite el  procedimiento de regulación."/>
    <s v="Se evidencia con , 3 PDF que soportan las reuniones y las socializaciones del procedimiento de regulación."/>
    <m/>
    <x v="0"/>
    <x v="0"/>
    <x v="0"/>
    <x v="0"/>
    <s v="Se evidencia correos electrónicos a las diferentes áreas, donde se realiza la socialización y se les envía el documento de procedimientos de regulación."/>
    <s v="Se evidencia correos electrónicos a las diferentes áreas, donde se realiza la socialización y se les envía el documento de procedimientos de regulación."/>
    <s v="Se evidencia reuniones y socializaciones del procedimiento de regulación."/>
    <m/>
  </r>
  <r>
    <n v="3"/>
    <x v="7"/>
    <s v="Regulación"/>
    <s v="Documentos de Regulación"/>
    <s v="Fortalecer al IGAC como máxima autoridad reguladora en los temas de su competencia"/>
    <s v="Máxima autoridad reguladora"/>
    <s v="Gestión con Valores para Resultados"/>
    <s v="Mejora Normativa"/>
    <s v="Elaborar conceptos jurídicos a solicitud de los procesos misionales"/>
    <d v="2021-02-01T00:00:00"/>
    <d v="2021-12-31T00:00:00"/>
    <s v="Pendiente"/>
    <s v="Dirección de Regulación y Habilitación"/>
    <s v="Porcentaje"/>
    <s v="Porcentaje de documentos de regulación formulados"/>
    <s v="Eficacia"/>
    <n v="1"/>
    <n v="0.2"/>
    <n v="0.3"/>
    <n v="0.3"/>
    <n v="0.2"/>
    <n v="0.2"/>
    <s v="La Oficina Asesora Juridica llevo a cabo la proyeccion de conceptos de regulacion entre los meses de enero, febrero y marzo de 2021. Como evidencia, se adjuntan cinco archivos en los que se encuentran correos electronicos y memorandos estableciendo conceptos juridicos de regulacion."/>
    <n v="0.3"/>
    <s v="La Oficina Asesora Juridica llevo a cabo la proyeccion de conceptos de regulacion entre los meses de abril, mayo y junio de 2021. Como evidencia, se adjuntan tres archivos en los que se encuentran correos electronicos estableciendo conceptos juridicos de regulacion."/>
    <n v="0.3"/>
    <s v="La Oficina Asesora Jurídica llevo a cabo la proyección de conceptos de regulación entre los meses de julio a septiembre de 2021. Como evidencia, se adjuntan 5 archivos en los que se encuentran correos electrónicos estableciendo conceptos jurídicos de regulación, y soporte de reuniones llevadas a cabo para socializar concepto."/>
    <m/>
    <m/>
    <d v="2021-04-09T00:00:00"/>
    <d v="2021-07-02T00:00:00"/>
    <d v="2021-10-11T00:00:00"/>
    <m/>
    <n v="0.8"/>
    <n v="1"/>
    <n v="1"/>
    <n v="1"/>
    <s v=" "/>
    <s v="Concepto Favorable"/>
    <s v="Concepto Favorable"/>
    <s v="Concepto Favorable"/>
    <m/>
    <s v="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
    <s v="Se comprueba el cumplimiento de la meta con correos electronicos estableciendo conceptos juridicos de regulacion."/>
    <s v="Se evidencia con  3 PDF que soportan las reuniones y las socializaciones del procedimiento de regulación."/>
    <m/>
    <x v="0"/>
    <x v="0"/>
    <x v="0"/>
    <x v="0"/>
    <s v="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
    <s v="Se evidencia tres correos electrónicos donde envían los conceptos emitidos a las respectivas áreas."/>
    <s v="Se evidencia correos electrónicos estableciendo conceptos jurídicos de regulación, y soporte de reuniones llevadas a cabo para socializar concepto"/>
    <m/>
  </r>
  <r>
    <n v="4"/>
    <x v="7"/>
    <s v="Regulación"/>
    <s v="Servicios del proceso de regulación"/>
    <s v="Fortalecer al IGAC como máxima autoridad reguladora en los temas de su competencia"/>
    <s v="Máxima autoridad reguladora"/>
    <s v="Gestión con Valores para Resultados"/>
    <s v="Mejora Normativa"/>
    <s v="Implementar y socializar el procedimiento asociado al proceso de Regulación."/>
    <d v="2021-02-01T00:00:00"/>
    <d v="2021-12-31T00:00:00"/>
    <s v="Pendiente"/>
    <s v="Dirección de Regulación y Habilitación"/>
    <s v="Porcentaje"/>
    <s v="Porcentaje de Servicios Juridicos Implementados"/>
    <s v="Eficacia"/>
    <n v="1"/>
    <n v="0.2"/>
    <n v="0.3"/>
    <n v="0.3"/>
    <n v="0.2"/>
    <n v="0.2"/>
    <s v="Se llevaron a cabo dos socializaciones del procedimiento de regulacion con el GIT Servicio al ciudadano y la Subdireccion de Geografia y Cartografia. Como soporte, 2 PDF de convocatorias a reuniones virtuales de socializacion."/>
    <n v="0.3"/>
    <s v="Se llevaron a cabo tres socializaciones del procedimiento de regulacion, dos correos de solicitud de publicación de regulación para participación ciudadana . Como soporte, 3 PDF de convocatorias a reuniones virtuales de socializacion y 2 correos electrónicos solicitando publicación para participación ciudadana."/>
    <n v="0.3"/>
    <s v="Se llevaron a cabo reuniones tendientes a socializar el procedimiento de regulación. Como soporte, 3 PDF de convocatorias a reuniones virtuales de socialización y correos electrónicos socializando el procedimiento."/>
    <m/>
    <m/>
    <d v="2021-04-09T00:00:00"/>
    <d v="2021-07-02T00:00:00"/>
    <d v="2021-10-11T00:00:00"/>
    <m/>
    <n v="0.8"/>
    <n v="1"/>
    <n v="1"/>
    <n v="1"/>
    <s v=" "/>
    <s v="Concepto Favorable"/>
    <s v="Concepto Favorable"/>
    <s v="Concepto Favorable"/>
    <m/>
    <s v="Se Verifica realización de la actividad teniendo en cuenta las dos convocatorias socializaciones del procedimiento de regulacion "/>
    <s v="Se comprueba el cumplimiento de lo programado con la realización de 3 socializaciones, 2 correos de solicitudes de publicación de regulación, 3 convocatorias de reuniones."/>
    <s v="3 PDF de convocatorias a reuniones virtuales de socialización y correos electrónicos socializando el procedimiento."/>
    <m/>
    <x v="0"/>
    <x v="0"/>
    <x v="0"/>
    <x v="0"/>
    <s v="Se evidencian pantallazos de dos socializaciones virtuales de los procesos de regulación."/>
    <s v="Se evidencia correos electrónicos donde se socializa el proceso de regulación."/>
    <s v="Se evidencia reuniones y socializaciones del procedimiento de regulación."/>
    <m/>
  </r>
  <r>
    <n v="5"/>
    <x v="7"/>
    <s v="Regulación"/>
    <s v="Servicios del proceso de regulación"/>
    <s v="Fortalecer al IGAC como máxima autoridad reguladora en los temas de su competencia"/>
    <s v="Máxima autoridad reguladora"/>
    <s v="Gestión con Valores para Resultados"/>
    <s v="Mejora Normativa"/>
    <s v="Acompañar en la elaboración de proyectos de actos administrativos que hacen parte del alcance del proceso de regulación."/>
    <d v="2021-02-01T00:00:00"/>
    <d v="2021-12-31T00:00:00"/>
    <s v="Pendiente"/>
    <s v="Dirección de Regulación y Habilitación"/>
    <s v="Porcentaje"/>
    <s v="Porcentaje de Servicios Juridicos Implementados"/>
    <s v="Eficacia"/>
    <n v="1"/>
    <n v="0.2"/>
    <n v="0.3"/>
    <n v="0.3"/>
    <n v="0.2"/>
    <n v="0.2"/>
    <s v="Desde el mes de enero al 31 de marzo de 2021 se llevo a cabo el acompanamiento y asesoria a los proyectos de actos administrativos de regulacion, a solicitud de las areas misionales. Como soporte, 6 PDF de correos electronicos en los que se evidencia las asesorias brindadas"/>
    <n v="0.3"/>
    <s v="Desde el mes de abril al 30 de junio de 2021 se llevo a cabo el acompañamiento y asesoria a los proyectos de actos administrativos de regulacion, a solicitud de las areas misionales. Como soporte, 5 PDF de correos electronicos en los que se evidencia las asesorias brindadas, 3 PDF de consolidado de reuniones llevadas a cabo en el segundo trimestre de 2021, 5 PDF correos en los cuales se remiten actos administrativos revisados y/o proyectados por el proceso."/>
    <n v="0.3"/>
    <s v="Desde el mes de julio al mes de septiembre de 2021 se llevó a cabo el acompañamiento y asesoría a los proyectos de actos administrativos de regulación, a solicitud de las áreas misionales. Como soporte, 20 PDF de correos electrónicos en los que se evidencia las asesorías brindadas, y con el consolidado de reuniones llevadas a cabo en el tercer trimestre de 2021, así como documentos PDF correos en los cuales se remiten actos administrativos revisados y/o proyectados por el proceso."/>
    <m/>
    <m/>
    <d v="2021-04-09T00:00:00"/>
    <d v="2021-07-02T00:00:00"/>
    <d v="2021-10-11T00:00:00"/>
    <m/>
    <n v="0.8"/>
    <n v="1"/>
    <n v="1"/>
    <n v="1"/>
    <s v=" "/>
    <s v="Concepto Favorable"/>
    <s v="Concepto Favorable"/>
    <s v="Concepto Favorable"/>
    <m/>
    <s v="Se realizo acompañamiento y asesoria a los proyectos de actos administrativos de regulacion a la Subdireccion de Arologia,  Catasto y Cartografia."/>
    <s v="se evidencia las asesorias brindadas, 3 PDF de consolidado de reuniones llevadas a cabo en el segundo Se evidencia el cumplimiento de la meta con: correos en los cuales se evidencia las asesorias brindadas, correos remisorios donde  remiten actos administrativos revisados y/o proyectados por el proceso."/>
    <s v="Se comprobaron las evidencas aportadas"/>
    <m/>
    <x v="0"/>
    <x v="0"/>
    <x v="0"/>
    <x v="0"/>
    <s v="Se evidencia correos electrónicos donde se realizó acompañamiento y asesoría a los proyectos de actos administrativos de regulación a la Subdirección de Agrología,  Catastro y Cartografía."/>
    <s v="Se evidencia cinco correos electrónicos donde se ve el acompañamiento y asesoría a los proyectos de actos administrativos de regulación, a solicitud de las áreas misionales. Se observa tres listados de asistencia de reuniones llevadas a cabo en el segundo trimestre de 2021. Se evidencia cinco correos electrónicos en los cuales se remiten actos administrativos revisados y/o proyectados por el proceso."/>
    <s v="Se evidencia correos electrónicos y reuniones virtuales donde se realiza acompañamiento a las áreas misionales en la elaboración de actos administrativos."/>
    <m/>
  </r>
  <r>
    <n v="6"/>
    <x v="7"/>
    <s v="Regulación"/>
    <s v="Servicios del proceso de regulación"/>
    <s v="Fortalecer al IGAC como máxima autoridad reguladora en los temas de su competencia"/>
    <s v="Máxima autoridad reguladora"/>
    <s v="Gestión con Valores para Resultados"/>
    <s v="Mejora Normativa"/>
    <s v="Apoyar a las áreas misionales en la revisión de los comentarios recibidos por la ciudadanía  a los proyectos de actos administrativos de regulación."/>
    <d v="2021-02-01T00:00:00"/>
    <d v="2021-12-31T00:00:00"/>
    <s v="Pendiente"/>
    <s v="Dirección de Regulación y Habilitación"/>
    <s v="Porcentaje"/>
    <s v="Porcentaje de Servicios Juridicos Implementados"/>
    <s v="Eficacia"/>
    <n v="1"/>
    <n v="0.2"/>
    <n v="0.3"/>
    <n v="0.3"/>
    <n v="0.2"/>
    <n v="0.2"/>
    <s v="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
    <n v="0.3"/>
    <s v=" Se llevó a cabo la revisión y soporte en la publicación de un acto administrativo de regulación para comentarios de la ciudadanía. Como soporte, información contenida y publicada en el link https://www.igac.gov.co/es/transparencia-y-acceso-a-la-informacion-publica/proyectos-para-comentar "/>
    <n v="0.3"/>
    <s v=" Se llevó a cabo la revisión y soporte en la publicación de los actos administrativos de regulación para comentarios de la ciudadanía. Como soporte, 13 PDF con la asesoría y la información contenida y publicada en el link https://www.igac.gov.co/es/transparencia-y-acceso-a-la-informacion-publica/proyectos-para-comentar "/>
    <m/>
    <m/>
    <d v="2021-04-09T00:00:00"/>
    <d v="2021-07-02T00:00:00"/>
    <d v="2021-10-13T00:00:00"/>
    <m/>
    <n v="0.8"/>
    <n v="1"/>
    <n v="1"/>
    <n v="1"/>
    <s v=" "/>
    <s v="Sin meta asignada en el periodo"/>
    <s v="Concepto Favorable"/>
    <s v="Concepto Favorable"/>
    <m/>
    <s v="al no  recibir requerimientos  no hubo que publicarse para la participación de la Ciudadania "/>
    <s v="Con la información contenida y publicada en el link https://www.igac.gov.co/es/transparencia-y-acceso-a-la-informacion-publica/proyectos-para-comentar,se da cumplimiento a la actividad programada"/>
    <s v="Se aportan 13 PDF con la asesoría y la información contenida y publicada en el link https://www.igac.gov.co/es/transparencia-y-acceso-a-la-informacion-publica/proyectos-para-comentar "/>
    <m/>
    <x v="0"/>
    <x v="0"/>
    <x v="0"/>
    <x v="0"/>
    <s v="No se presentan solicitudes en el primer trimestre."/>
    <s v="Se evidencia la publicación de un acto administrativo de regulación para comentarios de la ciudadanía, esta se encuentra ubicada en el link https://www.igac.gov.co/es/transparencia-y-acceso-a-la-informacion-publica/proyectos-para-comentar."/>
    <s v="Se evidencia correos electrónicos con los proyectos de resoluciones finales enviados por las diferentes áreas, también dentro el link https://www.igac.gov.co/es/transparencia-y-acceso-a-la-informacion-publica/proyectos-para-comentar se pueden ver las resoluciones para comentar."/>
    <m/>
  </r>
  <r>
    <n v="7"/>
    <x v="7"/>
    <s v="Regulación"/>
    <s v="Servicios del proceso de regulación"/>
    <s v="Fortalecer al IGAC como máxima autoridad reguladora en los temas de su competencia"/>
    <s v="Máxima autoridad reguladora"/>
    <s v="Gestión con Valores para Resultados"/>
    <s v="Mejora Normativa"/>
    <s v="Definir agenda regulatoria "/>
    <d v="2021-02-01T00:00:00"/>
    <d v="2021-12-31T00:00:00"/>
    <s v="Pendiente"/>
    <s v="Dirección de Regulación y Habilitación"/>
    <s v="Número"/>
    <s v="Definición agenda regulatoria"/>
    <s v="Eficacia"/>
    <n v="1"/>
    <n v="0"/>
    <n v="0"/>
    <n v="0"/>
    <n v="1"/>
    <n v="0"/>
    <s v="Programado para cumplimiento desde 4 trimestre de 2021."/>
    <n v="0"/>
    <s v="Programado para cumplimiento desde 4 trimestre de 2021."/>
    <n v="0"/>
    <s v="Programado para cumplimiento desde 4 trimestre de 2021."/>
    <m/>
    <m/>
    <d v="2021-04-09T00:00:00"/>
    <d v="2021-07-02T00:00:00"/>
    <d v="2021-10-11T00:00:00"/>
    <m/>
    <n v="0"/>
    <s v=""/>
    <s v=""/>
    <s v=""/>
    <s v=" "/>
    <s v="Sin meta asignada en el periodo"/>
    <s v="Sin meta asignada en el periodo"/>
    <s v="Sin meta asignada en el periodo"/>
    <m/>
    <s v="No esta programada actividad para este trimestre."/>
    <s v="No tiene meta programada para este trimestre"/>
    <s v="Programado para cumplimiento desde 4 trimestre de 2021."/>
    <m/>
    <x v="1"/>
    <x v="1"/>
    <x v="1"/>
    <x v="0"/>
    <s v="Para este periodo no existe meta asignada."/>
    <s v="Para este periodo no existe meta asignada."/>
    <s v="Para este periodo no existe meta asignada."/>
    <m/>
  </r>
  <r>
    <n v="8"/>
    <x v="7"/>
    <s v="Regulación"/>
    <s v="Servicios del proceso de regulación"/>
    <s v="Fortalecer al IGAC como máxima autoridad reguladora en los temas de su competencia"/>
    <s v="Máxima autoridad reguladora"/>
    <s v="Gestión con Valores para Resultados"/>
    <s v="Mejora Normativa"/>
    <s v="Ejecutar agenda regulatoria definida"/>
    <d v="2021-02-01T00:00:00"/>
    <d v="2021-12-31T00:00:00"/>
    <s v="Pendiente"/>
    <s v="Dirección de Regulación y Habilitación"/>
    <s v="Porcentaje"/>
    <s v="Porcentaje de ejecución agenda regulatoria definida"/>
    <s v="Eficacia"/>
    <n v="1"/>
    <n v="0"/>
    <n v="0"/>
    <n v="0"/>
    <n v="1"/>
    <n v="0"/>
    <s v="Programado para cumplimiento desde 4 trimestre de 2021."/>
    <n v="0"/>
    <s v="Programado para cumplimiento desde 4 trimestre de 2021."/>
    <n v="0"/>
    <s v="Programado para cumplimiento desde 4 trimestre de 2021."/>
    <m/>
    <m/>
    <d v="2021-04-09T00:00:00"/>
    <d v="2021-07-02T00:00:00"/>
    <d v="2021-10-11T00:00:00"/>
    <m/>
    <n v="0"/>
    <s v=""/>
    <s v=""/>
    <s v=""/>
    <s v=" "/>
    <s v="Sin meta asignada en el periodo"/>
    <s v="Sin meta asignada en el periodo"/>
    <s v="Sin meta asignada en el periodo"/>
    <m/>
    <s v="No se tiene proramada actividad para este periodo"/>
    <s v="No esta programada actividad para este trimestre."/>
    <s v="Programado para cumplimiento desde 4 trimestre de 2021."/>
    <m/>
    <x v="1"/>
    <x v="1"/>
    <x v="1"/>
    <x v="0"/>
    <s v="Para este periodo no existe meta asignada."/>
    <s v="Para este periodo no existe meta asignada."/>
    <s v="Para este periodo no existe meta asignada."/>
    <m/>
  </r>
  <r>
    <n v="9"/>
    <x v="7"/>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Dirección de Regulación y Habilitación"/>
    <s v="Porcentaje"/>
    <s v="Índice de desempeño institucional"/>
    <s v="Producto"/>
    <n v="1"/>
    <n v="0"/>
    <n v="0"/>
    <n v="0.5"/>
    <n v="0.5"/>
    <n v="0"/>
    <s v="Programado para cumplimiento desde 3 trimestre de 2021."/>
    <n v="0.5"/>
    <s v="Se llevó a cabo el cumplimiento del cronograma establecido para actualización de documentación del procedimiento de regulación. Como soporte, 1 excel con cronograma establecido, 2 PDF con cumplimiento de cronograma, 1 word con proyecto de procedimiento de regulación."/>
    <n v="0.5"/>
    <s v="Se llevó a cabo el cumplimiento del cronograma establecido para actualización de documentación del proceso de regulación y habilitación. Como soporte, 1 excel con cronograma establecido, 5 word con política de mejora normativa, caracterización del proceso, proyecto de procedimiento de regulación y formatos asociados."/>
    <m/>
    <m/>
    <d v="2021-04-09T00:00:00"/>
    <d v="2021-07-02T00:00:00"/>
    <d v="2021-10-11T00:00:00"/>
    <m/>
    <n v="1"/>
    <s v=""/>
    <s v=""/>
    <n v="1"/>
    <s v=" "/>
    <s v="Sin meta asignada en el periodo"/>
    <s v="Concepto Favorable"/>
    <s v="Concepto Favorable"/>
    <m/>
    <s v="Actividad progamada para el tercer trimestre"/>
    <s v="Se da cumplimiento al cronograma y a mesas de trabajo, se evidencia en convocatorias y en procedimiento PROPUETA"/>
    <s v="Se e idencia con 1 excel con cronograma establecido, 5 word con política de mejora normativa, caracterización del proceso, proyecto de procedimiento de regulación y formatos asociados."/>
    <m/>
    <x v="1"/>
    <x v="0"/>
    <x v="0"/>
    <x v="0"/>
    <s v="Para este periodo no existe meta asignada."/>
    <s v="Se evidencia dos reuniones en las cuales se revisó y ajusto el procedimiento de regulación, se observa documento proyecto de procedimiento de regulación."/>
    <s v="Se evidencia cronograma de actualización de documentos y cinco documentos que son:  memoria justificativa, caracterización del proceso, proyecto de procedimiento de regulación y formatos"/>
    <m/>
  </r>
  <r>
    <n v="10"/>
    <x v="7"/>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Dirección de Regulación y Habilitación"/>
    <s v="Número"/>
    <s v="Índice de desempeño institucional"/>
    <s v="Producto"/>
    <n v="4"/>
    <n v="1"/>
    <n v="1"/>
    <n v="1"/>
    <n v="1"/>
    <n v="1"/>
    <s v="Se realiza el seguimiento a los controles del proceso mediante el diligenciamiento de la herramienta PLANIGAC Regulacion a 31 de marzo de 2021. Como evidencia, herramienta PLANIGAC regulacion diligenciada y sus correspondientes soportes cargados en DRIVE."/>
    <n v="1"/>
    <s v="Se realiza el seguimiento a los controles del proceso mediante el diligenciamiento de la herramienta PLANIGAC Regulacion a 30 de junio de 2021. Como evidencia, herramienta PLANIGAC regulacion diligenciada y sus correspondientes soportes cargados en DRIVE."/>
    <n v="1"/>
    <s v="Se realiza el seguimiento a los controles del proceso mediante el diligenciamiento de la herramienta PLANIGAC Regulación y Habilitación a 30 de septiembre de 2021. Como evidencia, herramienta PLANIGAC regulación diligenciada y sus correspondientes soportes cargados en DRIVE."/>
    <m/>
    <m/>
    <d v="2021-04-09T00:00:00"/>
    <d v="2021-07-02T00:00:00"/>
    <d v="2021-10-11T00:00:00"/>
    <m/>
    <n v="0.75"/>
    <n v="1"/>
    <n v="1"/>
    <n v="1"/>
    <s v=" "/>
    <s v="Concepto Favorable"/>
    <s v="Concepto Favorable"/>
    <s v="Concepto Favorable"/>
    <m/>
    <s v="Se realiza el seguimmiento a los riesos del proceso evidenciandose Herramienta Planigac"/>
    <s v="Se evidencias el cumplimiento de la actividad en el el mapa de riesgos en PLANIGAC con su diligenciamiento"/>
    <s v="evidencia, herramienta PLANIGAC regulación diligenciada y sus correspondientes soportes cargados en DRIVE."/>
    <m/>
    <x v="0"/>
    <x v="0"/>
    <x v="0"/>
    <x v="0"/>
    <s v="Se observa diligenciamiento y cargue de evidencias del mapa de riesgos en PLANIGAC."/>
    <s v="Se observa diligenciamiento y cargue de evidencias del mapa de riesgos en PLANIGAC."/>
    <s v="Se observa diligenciamiento y cargue de evidencias del mapa de riesgos en PLANIGAC."/>
    <m/>
  </r>
  <r>
    <n v="11"/>
    <x v="7"/>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Dirección de Regulación y Habilitación"/>
    <s v="Número"/>
    <s v="Índice de desempeño institucional"/>
    <s v="Producto"/>
    <n v="1"/>
    <n v="0"/>
    <n v="0"/>
    <n v="0"/>
    <n v="1"/>
    <n v="0"/>
    <s v="Actividad programada para cumplimiento desde cuarto trimestre 2021."/>
    <n v="0"/>
    <s v="Actividad programada para cumplimiento desde cuarto trimestre 2021."/>
    <n v="0"/>
    <s v="Actividad programada para cumplimiento desde cuarto trimestre 2021."/>
    <m/>
    <m/>
    <d v="2021-04-09T00:00:00"/>
    <d v="2021-07-02T00:00:00"/>
    <d v="2021-10-11T00:00:00"/>
    <m/>
    <n v="0"/>
    <s v=""/>
    <s v=""/>
    <s v=""/>
    <s v=" "/>
    <s v="Sin meta asignada en el periodo"/>
    <s v="Sin meta asignada en el periodo"/>
    <s v="Sin meta asignada en el periodo"/>
    <m/>
    <s v="Para este periodo no se tiene programada la realizacion de actividad"/>
    <s v="En este periodo no tiene meta asignada."/>
    <s v="Actividad programada para cumplimiento desde cuarto trimestre 2021."/>
    <m/>
    <x v="1"/>
    <x v="1"/>
    <x v="1"/>
    <x v="0"/>
    <s v="Para este periodo no existe meta asignada."/>
    <s v="Para este periodo no existe meta asignada."/>
    <s v="Para este periodo no existe meta asignada."/>
    <m/>
  </r>
  <r>
    <n v="12"/>
    <x v="7"/>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Dirección de Regulación y Habilitación"/>
    <s v="Número"/>
    <s v="Índice de desempeño institucional"/>
    <s v="Producto"/>
    <n v="4"/>
    <n v="1"/>
    <n v="1"/>
    <n v="1"/>
    <n v="1"/>
    <n v="1"/>
    <s v="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
    <n v="1"/>
    <s v="Se realiza el seguimiento al plan de accion y al PAAC del proceso mediante el diligenciamiento de la herramienta PLANIGAC Regulacion y la matriz PAAC a 30 de junio de 2021. Como evidencia, herramienta PLANIGAC regulacion diligenciada y matriz PAAC diligenciada, y sus correspondientes soportes cargados en DRIVE."/>
    <n v="1"/>
    <s v="Se realiza el seguimiento al plan de acción y al PAAC del proceso mediante el diligenciamiento de la herramienta PLANIGAC Regulación y Habilitación y la matriz PAAC a 30 de septiembre de 2021. Como evidencia, herramienta PLANIGAC regulación diligenciada y matriz PAAC diligenciada, y sus correspondientes soportes cargados en DRIVE."/>
    <m/>
    <m/>
    <d v="2021-04-09T00:00:00"/>
    <d v="2021-07-02T00:00:00"/>
    <d v="2021-10-11T00:00:00"/>
    <m/>
    <n v="0.75"/>
    <n v="1"/>
    <n v="1"/>
    <n v="1"/>
    <s v=" "/>
    <s v="Concepto Favorable"/>
    <s v="Concepto Favorable"/>
    <s v="Concepto Favorable"/>
    <m/>
    <s v="Se realiza el seguimiento al plan de accion a al PAAC en herramienta PLANIGAC Regulacion y la matriz PAAC diligenciada"/>
    <s v="Se comprueba la  realizacion del  seguimiento al plan de accion a al PAAC en herramienta PLANIGAC Regulacion y la matriz PAAC diligenciada"/>
    <s v="evidencia, herramienta PLANIGAC regulación diligenciada y matriz PAAC diligenciada, y sus correspondientes soportes cargados en DRIVE."/>
    <m/>
    <x v="0"/>
    <x v="0"/>
    <x v="0"/>
    <x v="0"/>
    <s v="Se evidencia diligenciamiento y seguimiento al PAA y Mapa de riesgos en PLANIGAC."/>
    <s v="Se evidencia diligenciamiento y seguimiento al PAA y Mapa de riesgos en PLANIGAC.Se evidencia diligenciamiento y seguimiento al PAA y Mapa de riesgos en PLANIGAC."/>
    <s v="Se evidencia diligenciamiento y seguimiento al PAA y Mapa de riesgos en PLANIGAC y PAAC."/>
    <m/>
  </r>
  <r>
    <n v="13"/>
    <x v="7"/>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Dirección de Regulación y Habilitación"/>
    <s v="Número"/>
    <s v="Índice de desempeño institucional"/>
    <s v="Producto"/>
    <n v="2"/>
    <n v="0"/>
    <n v="0"/>
    <n v="0"/>
    <n v="2"/>
    <n v="0"/>
    <s v="Seguimiento de meta desde 4 trimestre."/>
    <n v="0"/>
    <s v="Seguimiento de meta desde 4 trimestre."/>
    <n v="0"/>
    <s v="Seguimiento de meta desde 4 trimestre."/>
    <m/>
    <m/>
    <d v="2021-04-09T00:00:00"/>
    <d v="2021-07-02T00:00:00"/>
    <d v="2021-10-11T00:00:00"/>
    <m/>
    <n v="0"/>
    <s v=""/>
    <s v=""/>
    <s v=""/>
    <s v=" "/>
    <s v="Sin meta asignada en el periodo"/>
    <s v="Sin meta asignada en el periodo"/>
    <s v="Sin meta asignada en el periodo"/>
    <m/>
    <s v="No se tiene programada actividad para este timestre."/>
    <s v="Para este trimestre no se cuenta con meta programada"/>
    <s v="Seguimiento de meta desde 4 trimestre."/>
    <m/>
    <x v="1"/>
    <x v="1"/>
    <x v="1"/>
    <x v="0"/>
    <s v="Para este periodo no existe meta asignada."/>
    <s v="Para este periodo no existe meta asignada."/>
    <s v="Para este periodo no existe meta asignada."/>
    <m/>
  </r>
  <r>
    <n v="14"/>
    <x v="7"/>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Dirección de Regulación y Habilitación"/>
    <s v="Número"/>
    <s v="Índice de desempeño institucional"/>
    <s v="Producto"/>
    <n v="4"/>
    <n v="0"/>
    <n v="2"/>
    <n v="1"/>
    <n v="1"/>
    <n v="0"/>
    <s v="Seguimiento de cumplimiento de meta desde 2 trimestre 2021."/>
    <n v="2"/>
    <s v="El proceso dio continuidad al cronograma de actividades de mejora en materia de regulación, en el cual principalmente se encuentra la actualización del procedimiento de regulación de conformidad con la normatividad vigente. Como evidencia, 1 cronograma con cumplimiento de actividades. Así mismo, el proceso se encuentra en evaluación de resultado de la vigencia anterior por parte de la Oficina Asesora de Planeación, el cual fue remitido en marzo de 2021 para seguimiento del DAFP. Se está a la espera de mesa de trabajo para adecuar acciones de mejora del proceso."/>
    <n v="1"/>
    <s v="El proceso dio continuidad al cronograma de actividades de mejora en materia de regulación y habilitación, en el cual principalmente se encuentra la actualización del proceso y el procedimiento de regulación y habilitación, de conformidad con la normatividad vigente. Como evidencia, 1 cronograma con cumplimiento de actividades."/>
    <m/>
    <m/>
    <d v="2021-04-09T00:00:00"/>
    <d v="2021-07-02T00:00:00"/>
    <d v="2021-10-11T00:00:00"/>
    <m/>
    <n v="0.75"/>
    <s v=""/>
    <n v="1"/>
    <n v="1"/>
    <s v=" "/>
    <s v="Sin meta asignada en el periodo"/>
    <s v="Concepto Favorable"/>
    <s v="Concepto Favorable"/>
    <m/>
    <s v="No se tiene programada actividad para este timestre"/>
    <s v="Con cronograma de actividades y su avance en actividades de mejora en el tema de regulación - FURAC, se evidencia la implemetación dela actividad"/>
    <s v="Se evidencia con cronograma con cumplimiento de actividades."/>
    <m/>
    <x v="1"/>
    <x v="0"/>
    <x v="0"/>
    <x v="0"/>
    <s v="Para este periodo no existe meta asignada."/>
    <s v="Se evidencia cronograma de actividades y su avance en actividades de mejora en el tema de regulación – FURAC."/>
    <s v="Se evidencia con cronograma con cumplimiento de actividades."/>
    <m/>
  </r>
  <r>
    <n v="1"/>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Elaborar estrategia de servicio al ciudadano e implementarla."/>
    <d v="2021-01-01T00:00:00"/>
    <d v="2021-10-31T00:00:00"/>
    <s v="Estrategia de Servicio y seguimiento del mismo"/>
    <s v="Oficina de Relación con el Ciudadano"/>
    <s v="Porcentaje"/>
    <s v="Porcentaje de avance en la implementación de la estrategia  de servicio al ciudadano."/>
    <s v="Eficiencia"/>
    <n v="1"/>
    <n v="0"/>
    <n v="0.6"/>
    <n v="0.2"/>
    <n v="0.2"/>
    <n v="0"/>
    <s v="La actividad está programada para el siguiente trimestre"/>
    <n v="0.4"/>
    <s v="Durante el segundo trimestre se realiza un avance en la estrategia de servicio al ciudadano"/>
    <n v="0.2"/>
    <s v="Durante el tercer trimestre se realiza diseño de la estrategia de servicio al ciudadano."/>
    <m/>
    <m/>
    <d v="2021-04-09T00:00:00"/>
    <d v="2021-07-02T00:00:00"/>
    <d v="2021-10-14T00:00:00"/>
    <m/>
    <n v="0.60000000000000009"/>
    <s v=""/>
    <n v="0.66666666666666674"/>
    <n v="1"/>
    <s v=" "/>
    <s v="Sin meta asignada en el periodo"/>
    <s v="Concepto Favorable"/>
    <s v="Concepto Favorable"/>
    <m/>
    <s v="Sin meta asignada en el periodo"/>
    <s v="Se evidencia avance en la elaboración del documento de Estrategia de Servicio al Ciudadano "/>
    <s v="De acuerdo con las evidencias, se observa que durante el tercer trimestre se realizó la estrategia de servicio al ciudadano"/>
    <m/>
    <x v="1"/>
    <x v="0"/>
    <x v="0"/>
    <x v="0"/>
    <s v="Sin meta asignada en el periodo"/>
    <s v="Se evidencia con el Informe &quot;Estrategia de Servicio al Ciudadano 2021&quot;_x000d__x000a__x000d__x000a_Grupo Interno de Trabajo Servicio al Ciudadano_x000d__x000a__x000d__x000a_2021"/>
    <s v="De acuerdo al soporte entregado se evidencia que el avance reportado"/>
    <m/>
  </r>
  <r>
    <n v="2"/>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Llevar a cabo dos ferias de Servicio al ciudadano."/>
    <d v="2021-04-01T00:00:00"/>
    <d v="2021-11-30T00:00:00"/>
    <s v="Asistencia, imágenes, pieza de las ferias"/>
    <s v="Oficina de Relación con el Ciudadano"/>
    <s v="Número"/>
    <s v="Porcentaje de avance en la implementación de la estrategia  de servicio al ciudadano."/>
    <s v="Eficiencia"/>
    <n v="2"/>
    <n v="0"/>
    <n v="1"/>
    <n v="0"/>
    <n v="1"/>
    <n v="0"/>
    <s v="Aunque la actividad esta para desarrollarse en el segundo y cuarto trimestre el GIT de Servicio al ciudadano ha desarrollado diferentes reuniones internas para realizar la planeación de estas ferias al ciudadano programadas"/>
    <n v="1"/>
    <s v="Se ha asistido a la feria los días 29 y 30 en Corrales Boyacá, ademas se realizó el acompañamiento de las piezas comunicativas para este feria "/>
    <n v="0"/>
    <s v="Se realiza inscripción a la feria acércate de Dibulla, en el departamento de la Guajira la cual se realizará los días 14 y 15 de octubre. Se adjunta listado de entidades participantes en el evento, volantes diseñados para la publicidad y pieza comunicativa"/>
    <m/>
    <m/>
    <d v="2021-04-09T00:00:00"/>
    <d v="2021-07-02T00:00:00"/>
    <d v="2021-10-13T00:00:00"/>
    <m/>
    <n v="0.5"/>
    <s v=""/>
    <n v="1"/>
    <s v=""/>
    <s v=" "/>
    <s v="Sin meta asignada en el periodo"/>
    <s v="Concepto Favorable"/>
    <s v="Sin meta asignada en el periodo"/>
    <m/>
    <s v="Sin meta asignada en el periodo"/>
    <s v="Se evidencia documentos que dan cuenta de la planeación, programación y realización de la feria de servicio al ciudadano en Corrales Boyacá."/>
    <s v="Se observan evidencias referentes a la feria acércate de Dibulla - La Guajira, a pesar de que no tiene meta asignada en el período,"/>
    <m/>
    <x v="1"/>
    <x v="0"/>
    <x v="1"/>
    <x v="0"/>
    <s v="Sin meta asignada en el periodo"/>
    <s v="Se evidencia con la asistencia a la feria los días 29 y 30 en Corrales Boyacá."/>
    <s v="De acuerdo al soporte entregado se evidencia el avance reportado de la participación en el evento Feria Acércate a Dibulla."/>
    <m/>
  </r>
  <r>
    <n v="3"/>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Implementar mecanismo de medición en el canal telefónico y a partir de los resultados, tomar decisiones en el servicio."/>
    <d v="2021-01-01T00:00:00"/>
    <d v="2021-12-31T00:00:00"/>
    <s v="Documento de seguimiento "/>
    <s v="Oficina de Relación con el Ciudadano"/>
    <s v="Número"/>
    <s v="Porcentaje de avance en la implementación de la estrategia  de servicio al ciudadano."/>
    <s v="Eficiencia"/>
    <n v="4"/>
    <n v="1"/>
    <n v="1"/>
    <n v="1"/>
    <n v="1"/>
    <n v="1"/>
    <s v="Desde el GIT de Servicio al Ciudadano se ha implementado un mecanismo de seguimiento al canal telefónico y se ha entregado informes."/>
    <n v="1"/>
    <s v="Desde el GIT de Servicio al Ciudadano se ha implementado el seguimiento al canal telefónico y se ha entregado informes."/>
    <n v="1"/>
    <s v="Durante el tercer trimestre se realizó informe de medición del canal telefónico con los resultados del III trimestre y la decisión del Call Center"/>
    <m/>
    <m/>
    <d v="2021-04-09T00:00:00"/>
    <d v="2021-07-02T00:00:00"/>
    <d v="2021-10-13T00:00:00"/>
    <m/>
    <n v="0.75"/>
    <n v="1"/>
    <n v="1"/>
    <n v="1"/>
    <s v=" "/>
    <s v="Concepto Favorable"/>
    <s v="Concepto Favorable"/>
    <s v="Concepto Favorable"/>
    <m/>
    <s v="Se observa que desde el GIT de Servicio al Ciudadano se ha implementado un mecanismo de seguimiento al canal telefónico "/>
    <s v="Para el segundo trimestre de 2021, se evidencian documentos que dan cuenta de  la implementación de un mecanismo de seguimiento al canal de atención telefónico."/>
    <s v="De acuerdo con las evidencias, se observa que durante el tercer trimestre trimestre se realizó informe de medición del canal telefónico con los resultados del II trimestre y la decisión del Call Center"/>
    <m/>
    <x v="0"/>
    <x v="0"/>
    <x v="0"/>
    <x v="0"/>
    <s v="Se evidencia con  mecanismo de seguimiento al canal telefónico "/>
    <s v="Se evidencia con implementación al canal telefónico, mediante informes protocolo atención-respuesta, correo del 2 de junio de 2021."/>
    <s v="De acuerdo al soporte entregado, informe sobre las llamadas recibidas y su gestión,  se evidencia el avance reportado."/>
    <m/>
  </r>
  <r>
    <n v="4"/>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Realizar documento Diagnóstico de la funcionalidad de los asignadores de turno en las direcciones territoriales y sede central a fin de establecer las necesidades y  solución para la operación del sistema."/>
    <d v="2021-01-01T00:00:00"/>
    <d v="2021-05-31T00:00:00"/>
    <s v="Documento Diagnostico"/>
    <s v="Oficina de Relación con el Ciudadano"/>
    <s v="Número"/>
    <s v="Porcentaje de avance en la implementación de la estrategia  de servicio al ciudadano."/>
    <s v="Eficiencia"/>
    <n v="1"/>
    <n v="0"/>
    <n v="1"/>
    <n v="0"/>
    <n v="0"/>
    <n v="0"/>
    <s v="La actividad está programada para el siguiente trimestre"/>
    <n v="1"/>
    <s v="Se elaboró el documento de Diagnóstico de la funcionalidad de los asignadores de turno "/>
    <n v="0"/>
    <s v="Esta actividad se desarrollo en el segundo trimestre"/>
    <m/>
    <m/>
    <d v="2021-04-09T00:00:00"/>
    <d v="2021-07-02T00:00:00"/>
    <d v="2021-10-13T00:00:00"/>
    <m/>
    <n v="1"/>
    <s v=""/>
    <n v="1"/>
    <s v=""/>
    <s v=" "/>
    <s v="Sin meta asignada en el periodo"/>
    <s v="Concepto Favorable"/>
    <s v="Sin meta asignada en el periodo"/>
    <m/>
    <s v="Sin meta asignada en el periodo"/>
    <s v="Se evidencian documentos que dan cuenta de la elaboración de Diagnóstico de la funcionalidad de asignación de turnos, en los cuales se relacionan los elementos con los que cuenta cada territorial y las correspondientes observaciones frente a su funcionamiento. "/>
    <s v="Sin meta para este periodo."/>
    <m/>
    <x v="1"/>
    <x v="0"/>
    <x v="1"/>
    <x v="0"/>
    <s v="Sin meta asignada en el periodo"/>
    <s v="Se evidenciacon informe digiturno de abril de 2021."/>
    <s v="Sin meta para el periodo"/>
    <m/>
  </r>
  <r>
    <n v="5"/>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Construcción ficha técnica para realizar ejercicio de cliente incógnito telefónico y aplicarla en el IGAC"/>
    <d v="2021-01-01T00:00:00"/>
    <d v="2021-12-31T00:00:00"/>
    <s v="Ficha técnica para realizar ejercicio de cliente incógnito telefónico"/>
    <s v="Oficina de Relación con el Ciudadano"/>
    <s v="Porcentaje"/>
    <s v="Porcentaje de avance en la implementación de la estrategia  de servicio al ciudadano."/>
    <s v="Eficiencia"/>
    <n v="1"/>
    <n v="0.4"/>
    <n v="0.2"/>
    <n v="0.2"/>
    <n v="0.2"/>
    <n v="0.4"/>
    <s v="Se estableció la ficha técnica para realizar ejercicio de cliente incógnito telefónico y así poder ser aplicada en el IGAC"/>
    <n v="0.2"/>
    <s v="Los días 28, 29 y 30 de junio se realizó el ejercicio de Cliente Incognito"/>
    <n v="0.2"/>
    <s v="Se realiza informe con el ejercicio de cliente incognito realizado el 27 de septiembre."/>
    <m/>
    <m/>
    <d v="2021-04-09T00:00:00"/>
    <d v="2021-07-02T00:00:00"/>
    <d v="2021-10-13T00:00:00"/>
    <m/>
    <n v="0.8"/>
    <n v="1"/>
    <n v="1"/>
    <n v="1"/>
    <s v=" "/>
    <s v="Concepto Favorable"/>
    <s v="Concepto Favorable"/>
    <s v="Concepto Favorable"/>
    <m/>
    <s v="Se observa que se estableció la ficha técnica para realizar ejercicio de cliente incógnito telefónico "/>
    <s v="Se evidencia informe de la realización de ejercicio de cliente oculto durante los días 28, 29 y 30 de junio de 2021."/>
    <s v="De acuerdo con las evidencias, se observa que el 27 de septiembre se realizó ejercicio de cliente incognito telefónico"/>
    <m/>
    <x v="0"/>
    <x v="0"/>
    <x v="0"/>
    <x v="0"/>
    <s v="se evidencia mediante ficha técnica de marzo para realizar ejercicio de cliente incógnito telefónico "/>
    <s v="Se evidencia ejercicio cliente incógnito realizado el 28, 29 y 30 de junio del corriente año."/>
    <s v="De acuerdo al soporte entregado, informe cliente incógnito telefónico,  ejercicio realizado el 27 de septiembre, se evidencia el avance reportado."/>
    <m/>
  </r>
  <r>
    <n v="6"/>
    <x v="8"/>
    <s v="Gestión de Atención al Ciudadano"/>
    <s v="Servicio al Ciudadano Fortalecido"/>
    <s v="Garantizar una atención eficiente y oportuna a los ciudadanos y partes interesadas"/>
    <s v="Mejoramiento en la prestación del servicio a la ciudadanía"/>
    <s v="Gestión con Valores para Resultados"/>
    <s v="Servicio al ciudadano"/>
    <s v="Realizar Caracterización de grupos de valor y/o grupos de interés. "/>
    <d v="2021-01-01T00:00:00"/>
    <d v="2021-10-31T00:00:00"/>
    <s v="Caracterización de grupos de valor y/o grupos de interés."/>
    <s v="Oficina de Relación con el Ciudadano"/>
    <s v="Número"/>
    <s v="Porcentaje de avance en la implementación de la estrategia  de servicio al ciudadano."/>
    <s v="Eficiencia"/>
    <n v="1"/>
    <n v="0"/>
    <n v="0"/>
    <n v="0"/>
    <n v="1"/>
    <n v="0"/>
    <s v="La actividad está programada para el cuarto trimestre, pero el GIT de Servicio al Ciudadano ha empezado a realizar reuniones y generar propuestas para la caracterización del año 2021"/>
    <n v="0"/>
    <s v="La actividad está programada para el cuarto trimestre, pero el GIT de Servicio al Ciudadano ha empezado a realizar reuniones y generar propuestas para la caracterización del año 2021"/>
    <n v="0"/>
    <s v="Esta actividad está programada para el cuarto trimestre"/>
    <m/>
    <m/>
    <d v="2021-04-09T00:00:00"/>
    <d v="2021-07-02T00:00:00"/>
    <d v="2021-10-13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Sin meta asignada para este periodo"/>
    <m/>
  </r>
  <r>
    <n v="7"/>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Realizar el 4to encuentro nacional de servicio al ciudadano del IGAC"/>
    <d v="2021-08-01T00:00:00"/>
    <d v="2021-08-31T00:00:00"/>
    <s v="Asistencia, imágenes, pieza del encuentro"/>
    <s v="Oficina de Relación con el Ciudadano"/>
    <s v="Número"/>
    <s v="Número de cursos y/o talleres fomentados para la participación de los servidores"/>
    <s v="Eficacia"/>
    <n v="1"/>
    <n v="0"/>
    <n v="0"/>
    <n v="1"/>
    <n v="0"/>
    <n v="0"/>
    <s v="Aunque la actividad esta para desarrollarse en el tercer trimestre el GIT de Servicio al ciudadano ha desarrollado diferentes reuniones internas para realizar la planeación del 4° Encuentro nacional de servicio al ciudadano del IGAC"/>
    <n v="0"/>
    <s v="Aunque la actividad esta para desarrollarse en el tercer trimestre el GIT de Servicio al ciudadano ha desarrollado diferentes reuniones internas para realizar la planeación del 4° Encuentro nacional de servicio al ciudadano del IGAC"/>
    <n v="1"/>
    <s v="Se realizó el 4to Encuentro Nacional de Servicio al Ciudadano los días 9 y 10 de septiembre"/>
    <m/>
    <m/>
    <d v="2021-04-09T00:00:00"/>
    <d v="2021-07-02T00:00:00"/>
    <d v="2021-10-13T00:00:00"/>
    <m/>
    <n v="1"/>
    <s v=""/>
    <s v=""/>
    <n v="1"/>
    <s v=" "/>
    <s v="Sin meta asignada en el periodo"/>
    <s v="Sin meta asignada en el periodo"/>
    <s v="Concepto Favorable"/>
    <m/>
    <s v="Sin meta asignada en el periodo"/>
    <s v="Sin meta asignada en el periodo"/>
    <s v="De acuerdo con las evidencias, se observa que los días 9 y 10 de septiembre se realizó el 4to Encuentro Nacional de Servicio al Ciudadano. "/>
    <m/>
    <x v="1"/>
    <x v="1"/>
    <x v="0"/>
    <x v="0"/>
    <s v="Sin meta asignada en el periodo"/>
    <s v="Sin meta asignada en el periodo"/>
    <s v="De acuerdo al soporte entregado, Cuarto Encuentro Nacional de Servicio al Ciudadano, realizado el 9 y 10 de septiembre, se evidencia el avance reportado."/>
    <m/>
  </r>
  <r>
    <n v="8"/>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Promover la participación de los Servidores Públicos en los talleres y cursos virtuales de lenguaje claro, ofrecidos por el Programa Nacional de Servicio al Ciudadano del DNP."/>
    <d v="2021-01-01T00:00:00"/>
    <d v="2021-12-31T00:00:00"/>
    <s v="Correos, reuniones, participaciones a los cursos y/o talleres"/>
    <s v="Oficina de Relación con el Ciudadano"/>
    <s v="Porcentaje"/>
    <s v="Número de cursos y/o talleres fomentados para la participación de los servidores"/>
    <s v="Eficacia"/>
    <n v="1"/>
    <n v="0.25"/>
    <n v="0.25"/>
    <n v="0.25"/>
    <n v="0.25"/>
    <n v="0.25"/>
    <s v="EL GIT de Servicio al Ciudadano promovio la participación del curso de lenguaje claro."/>
    <n v="0.25"/>
    <s v="EL GIT de Servicio al Ciudadano promovio la participación de los cursos generados para este segundo trimestre"/>
    <n v="0.25"/>
    <s v="La Oficina de Relación con el Ciudadano durante el tercer trimestre reenvió a los Directores Territoriales la invitación a participar en el curs de lenguaje claro."/>
    <m/>
    <m/>
    <d v="2021-04-09T00:00:00"/>
    <d v="2021-07-02T00:00:00"/>
    <d v="2021-10-13T00:00:00"/>
    <m/>
    <n v="0.75"/>
    <n v="1"/>
    <n v="1"/>
    <n v="1"/>
    <s v=" "/>
    <s v="Concepto Favorable"/>
    <s v="Concepto Favorable"/>
    <s v="Concepto Favorable"/>
    <m/>
    <s v="Se observa que eL GIT de Servicio al Ciudadano promovió la participación del curso de lenguaje claro."/>
    <s v="Se observa que eL GIT de Servicio al Ciudadano promovió la participación del curso de lenguaje claro y consolidó la información de la realización de dicho curso por parte de las diferentes territoriales del IGAC."/>
    <s v="De acuerdo con las evidencias, se observa que durante el tercer trimestre se reenvió a los Directores Territoriales la invitación a participar en el curso de lenguaje claro."/>
    <m/>
    <x v="0"/>
    <x v="0"/>
    <x v="0"/>
    <x v="0"/>
    <s v="Se evidencia mediante &quot;INFORME DE ACTIVIDADES DESARROLLADAS DURANTE EL PERIODO COMPRENDIDO ENTRE EL 18 AL 31 DE ENERO DE 2021_1&quot;_x000d__x000a_A"/>
    <s v="Se evidencia con  tip de promoción del cuarso de lenguaje claro y realización de éste. "/>
    <s v="De acuerdo los soportes entregados, se evidencia el avance reportado."/>
    <m/>
  </r>
  <r>
    <n v="9"/>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Fomentar la cultura de servicio al ciudadano en los servidores públicos mediante la construcción de piezas y/o contenidos relacionados con: Servicio al Ciudadano, Participación Ciudadana, rendición de cuentas, Atención en los canales presencial, virtual y telefónico, grupos de valor y/o interés con  enfoque diferencial responsabilidades en las respuestas de PQRDS , sanciones disciplinaria y judiciales, entre otros."/>
    <d v="2021-04-01T00:00:00"/>
    <d v="2021-12-31T00:00:00"/>
    <s v="Correos electrónicos solicitando las piezas publicitarias, las piezas publicitarias"/>
    <s v="Oficina de Relación con el Ciudadano"/>
    <s v="Número"/>
    <s v="Número de cursos y/o talleres fomentados para la participación de los servidores"/>
    <s v="Eficiencia"/>
    <n v="3"/>
    <n v="0"/>
    <n v="1"/>
    <n v="1"/>
    <n v="1"/>
    <n v="0"/>
    <s v="La actividad está programada para el siguiente trimestre"/>
    <n v="1"/>
    <s v="El GIT de Servicio al Ciudadano con la compañia de la OAJ realizaron afiche sobre la protección de datos"/>
    <n v="2"/>
    <s v="Se envía mediante correo electrónico a todos los servidores públicos del IGAC pieza el día 14 de septiembre ¿sabías que podemos expresar fácilmente nuestro estado de ánimo en una llamada? Y el 13 de septiembre se construye pieza &quot;Construye una conexión con el ciudadano&quot; "/>
    <m/>
    <m/>
    <d v="2021-04-09T00:00:00"/>
    <d v="2021-07-02T00:00:00"/>
    <d v="2021-10-13T00:00:00"/>
    <m/>
    <n v="1"/>
    <s v=""/>
    <n v="1"/>
    <n v="1"/>
    <s v=" "/>
    <s v="Sin meta asignada en el periodo"/>
    <s v="Concepto Favorable"/>
    <s v="Concepto Favorable"/>
    <m/>
    <s v="Sin meta asignada en el periodo"/>
    <s v="Se evidencia la elaboración de piezas de comunicación relacionada con  Tratamiento de Datos Personales y con los trámites y servicios del instituto."/>
    <s v="De acuerdo con las evidencias, se observa que 14 de septiembre se envía correo electrónico a los servidores &quot;¿sabías que podemos expresar fácilmente nuestro estado de ánimo en una llamada Y el 13 de septiembre se construye pieza &quot;Construye una conexión con el ciudadano&quot; "/>
    <m/>
    <x v="0"/>
    <x v="0"/>
    <x v="0"/>
    <x v="0"/>
    <s v="Sin meta asignada en el periodo"/>
    <s v="Se valida con afiche de protección de datos"/>
    <s v="De acuerdo los soportes entregados, pieza “¿sabías que podemos expresar fácilmente nuestro estado de ánimo en una llamada?” y  “¡Se empático con los ciudadanos!, se evidencia el avance reportado."/>
    <m/>
  </r>
  <r>
    <n v="10"/>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
    <d v="2021-01-01T00:00:00"/>
    <d v="2021-06-30T00:00:00"/>
    <s v="Herramienta de consulta"/>
    <s v="Oficina de Relación con el Ciudadano"/>
    <s v="Número"/>
    <s v="Número de cursos y/o talleres fomentados para la participación de los servidores"/>
    <s v="Eficiencia"/>
    <n v="1"/>
    <n v="0"/>
    <n v="1"/>
    <n v="0"/>
    <n v="0"/>
    <n v="0"/>
    <s v="La actividad está programada para el siguiente trimestre"/>
    <n v="1"/>
    <s v="Durante el segundo trimeste de 2021 se realizó la herramento de consulta que permite unificar la información que se entrega a la ciudadania "/>
    <n v="0"/>
    <s v="Esta actividad fue desarrollada en el segundo trimestre"/>
    <m/>
    <m/>
    <d v="2021-04-09T00:00:00"/>
    <d v="2021-07-02T00:00:00"/>
    <d v="2021-10-13T00:00:00"/>
    <m/>
    <n v="1"/>
    <s v=""/>
    <n v="1"/>
    <s v=""/>
    <s v=" "/>
    <s v="Sin meta asignada en el periodo"/>
    <s v="Concepto Favorable"/>
    <s v="Sin meta asignada en el periodo"/>
    <m/>
    <s v="Sin meta asignada en el periodo"/>
    <s v="Se observa la elaboración del documento &quot;Guía de de Atención al Ciudadano&quot; la cual se definió como herramienta de consulta que permite unificar la información que se entrega a la_x000d__x000a_ciudadanía, a través de los diferentes canales de atención."/>
    <s v="Sin meta para este periodo."/>
    <m/>
    <x v="1"/>
    <x v="0"/>
    <x v="1"/>
    <x v="0"/>
    <s v="Sin meta asignada en el periodo"/>
    <s v="Se evidencia con correo del 4 de junio de 2021, Guía atención al ciudadano."/>
    <s v="No hay meta programada para este trimestre"/>
    <m/>
  </r>
  <r>
    <n v="11"/>
    <x v="8"/>
    <s v="Gestión de Atención al Ciudadano"/>
    <s v="Habilidades de servidores públicos fortalecidos en la atención de grupos de valor y/o Interés "/>
    <s v="Garantizar una atención eficiente y oportuna a los ciudadanos y partes interesadas"/>
    <s v="Mejoramiento en la prestación del servicio a la ciudadanía"/>
    <s v="Gestión con Valores para Resultados"/>
    <s v="Servicio al ciudadano"/>
    <s v="Publicar y difundir en la pagina web e igacnet la Caracterización de grupos de valor y/o grupos de interés"/>
    <d v="2021-11-01T00:00:00"/>
    <d v="2021-12-31T00:00:00"/>
    <s v="Link Caracterización de grupos de valor y/o grupos de interés."/>
    <s v="Oficina de Relación con el Ciudadano"/>
    <s v="Número"/>
    <s v="Número de cursos y/o talleres fomentados para la participación de los servidores"/>
    <s v="Eficiencia"/>
    <n v="1"/>
    <n v="0"/>
    <n v="0"/>
    <n v="0"/>
    <n v="1"/>
    <n v="0"/>
    <s v="La actividad está programada para el cuarto trimestre."/>
    <n v="0"/>
    <s v="La actividad está programada para el cuarto trimestre."/>
    <n v="0"/>
    <s v="La actividad está programada para el cuarto trimestre."/>
    <m/>
    <m/>
    <d v="2021-04-09T00:00:00"/>
    <d v="2021-07-02T00:00:00"/>
    <d v="2021-10-13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rogramada para este trimestre"/>
    <m/>
  </r>
  <r>
    <n v="12"/>
    <x v="8"/>
    <s v="Gestión de Atención al Ciudadano"/>
    <s v="Trámites y OPAS "/>
    <s v="Garantizar una atención eficiente y oportuna a los ciudadanos y partes interesadas"/>
    <s v="Mejoramiento en la prestación del servicio a la ciudadanía"/>
    <s v="Gestión con Valores para Resultados"/>
    <s v="Servicio al ciudadano"/>
    <s v="Mantener actualizado los trámites y OPAS de cara al ciudadano en el Sistema Único de Trámites SUIT"/>
    <d v="2021-01-01T00:00:00"/>
    <d v="2021-12-31T00:00:00"/>
    <s v="Archivo con las OPAS"/>
    <s v="Oficina de Relación con el Ciudadano"/>
    <s v="Porcentaje"/>
    <s v="Porcentaje de avance implementado del Plan de participación ciudadana."/>
    <s v="Eficiencia"/>
    <n v="1"/>
    <n v="0.25"/>
    <n v="0.25"/>
    <n v="0.25"/>
    <n v="0.25"/>
    <n v="0.25"/>
    <s v="El GIT de Servicio al Ciudadano y la OAP han mantenido actualizado los tramites y OPAS de cara al ciudadano en el Sistema Único de Trámites SUIT durante este trimestre."/>
    <n v="0.25"/>
    <s v="El GIT de Servicio al Ciudadano y la OAP han mantenido actualizado los tramites y OPAS de cara al ciudadano en el Sistema Único de Trámites SUIT durante este trimestre."/>
    <n v="0.25"/>
    <s v="El 2 de septiembre se realiza mesa de trabajo con la Subdirección Cartográfica y Geodésica y el 8 de septiembre con la Subdirección de Agrología. Se enfatiza en la importancia de mantener actualizados los formatos integrados en el SUIT. Por solicitud de la Subdirección Cartográfica y Geodésica se eliminó la OPA Certificación de Localización Municipal de Pozos de Petróleo por no ser competencia del IGAC. Se genera informe frente a la consulta del acceso a los enlaces en el portal del estado colombiano para gestionar ante el DAFP. Se genera informe del reporte de datos de operación cargado en el SUIT por cada proceso"/>
    <m/>
    <m/>
    <d v="2021-04-09T00:00:00"/>
    <d v="2021-07-02T00:00:00"/>
    <d v="2021-10-14T00:00:00"/>
    <m/>
    <n v="0.75"/>
    <n v="1"/>
    <n v="1"/>
    <n v="1"/>
    <s v=" "/>
    <s v="Concepto Favorable"/>
    <s v="Concepto Favorable"/>
    <s v="Concepto Favorable"/>
    <m/>
    <s v="Se valida que el GIT de Servicio al Ciudadano  mantiene actualizados los formatos integrados de los trámites y OPAS de cara al ciudadano en el Sistema Único de Trámites SUIT "/>
    <s v="Se valida que el GIT de Servicio al Ciudadano  mantiene actualizados los formatos integrados de los trámites y OPAS de cara al ciudadano en el Sistema Único de Trámites SUIT "/>
    <s v="De acuerdo con las evidencias, se observa que durante el tercer trimestre se adelantaron actividades para mantener actualizado los trámites y OPAS de cara al ciudadano en el Sistema Único de Trámites SUIT"/>
    <m/>
    <x v="0"/>
    <x v="0"/>
    <x v="0"/>
    <x v="0"/>
    <s v="Se evidencia actualizados los formatos integrados de los trámites y OPAS, en el Sistema Único de Trámites SUIT "/>
    <s v="Se evidencia con cuadro control de OPAS.Registro datos de operación SUIT en excel. "/>
    <s v="De acuerdo los soportes entregados, seguimiento a la actualización de los tramites y OPAS en el SUIT, se evidencia el avance reportado."/>
    <m/>
  </r>
  <r>
    <n v="13"/>
    <x v="8"/>
    <s v="Gestión de Atención al Ciudadano"/>
    <s v="PQRSD atendidas dentro del término de ley"/>
    <s v="Garantizar una atención eficiente y oportuna a los ciudadanos y partes interesadas"/>
    <s v="Mejoramiento en la prestación del servicio a la ciudadanía"/>
    <s v="Gestión con Valores para Resultados"/>
    <s v="Servicio al ciudadano"/>
    <s v="Realizar seguimiento al indicador de oportunidad de respuesta a las PQRDS en Sede Central y Direcciones Territoriales."/>
    <d v="2021-01-01T00:00:00"/>
    <d v="2021-12-31T00:00:00"/>
    <s v="Seguimiento a las PQRS"/>
    <s v="Oficina de Relación con el Ciudadano"/>
    <s v="Número"/>
    <s v="(Número) Porcentaje de PQRD atendidas con oportunidad"/>
    <s v="Eficiencia"/>
    <n v="12"/>
    <n v="3"/>
    <n v="3"/>
    <n v="3"/>
    <n v="3"/>
    <n v="3"/>
    <s v="Durante el primer trimestre del año el GIT de servicio al Ciudadano ha realizado reportes mensuales del estado y/o respuesta a PQRDS."/>
    <n v="3"/>
    <s v="Durante el segundo trimestre del año el GIT de servicio al Ciudadano ha realizado reportes mensuales del estado y/o respuesta a PQRDS."/>
    <n v="3"/>
    <s v="Durante el tercer trimestre del año la Ofician de Relación con el Ciudadano ha realizado reportes mensuales del estado y/o respuesta a PQRDS."/>
    <m/>
    <m/>
    <d v="2021-04-09T00:00:00"/>
    <d v="2021-07-02T00:00:00"/>
    <d v="2021-10-13T00:00:00"/>
    <m/>
    <n v="0.75"/>
    <n v="1"/>
    <n v="1"/>
    <n v="1"/>
    <s v=" "/>
    <s v="Concepto Favorable"/>
    <s v="Concepto Favorable"/>
    <s v="Concepto Favorable"/>
    <m/>
    <s v="Se observa que el GIT de servicio al Ciudadano ha realizado reportes mensuales del estado y/o respuesta a PQRDS."/>
    <s v="Se evidencia la existencia de reportes mensuales que dan cuenta del seguimiento realizado al estado y/o respuesta a PQRDS"/>
    <s v="De acuerdo con las evidencias, se observa que durante el tercer trimestre se realizaron reportes mensuales del estado y/o respuesta a PQRDS."/>
    <m/>
    <x v="0"/>
    <x v="0"/>
    <x v="0"/>
    <x v="0"/>
    <s v="Se evidencia con relación de peticiones virtuales de febrero de 2020 y correo electrónico del 8 de enero de 2021 en la cual se realiza seguimiento a las PQRDS de la Dirección territorial de Boyacá."/>
    <s v="Se evidencia con reportes de abril, mayo y junio del corriente año de PQRDS. "/>
    <s v="De acuerdo los soportes entregados, reportes mensuales del estado PQRDS, se evidencia el avance reportado."/>
    <m/>
  </r>
  <r>
    <n v="14"/>
    <x v="8"/>
    <s v="Gestión de Atención al Ciudadano"/>
    <s v="PQRSD atendidas dentro del término de ley"/>
    <s v="Garantizar una atención eficiente y oportuna a los ciudadanos y partes interesadas"/>
    <s v="Mejoramiento en la prestación del servicio a la ciudadanía"/>
    <s v="Gestión con Valores para Resultados"/>
    <s v="Servicio al ciudadano"/>
    <s v="Realizar reporte mensual del estado y/o respuesta a  PQRDS para entregar a Dirección General  o cualquier otra instancia que lo necesite"/>
    <d v="2021-01-01T00:00:00"/>
    <d v="2021-12-31T00:00:00"/>
    <s v="Informe del reporte mensual"/>
    <s v="Oficina de Relación con el Ciudadano"/>
    <s v="Número"/>
    <s v="(Número) Porcentaje de PQRD atendidas con oportunidad"/>
    <s v="Eficiencia"/>
    <n v="12"/>
    <n v="3"/>
    <n v="3"/>
    <n v="3"/>
    <n v="3"/>
    <n v="3"/>
    <s v="Durante el primer trimestre del año el GIT de servicio al Ciudadano ha realizado reporte mensual del estado y/o respuesta a PQRDS para entregar a Dirección General."/>
    <n v="3"/>
    <s v="Durante el segundo trimestre del año el GIT de servicio al Ciudadano ha realizado reporte mensual del estado y/o respuesta a PQRDS para entregar a Dirección General."/>
    <n v="3"/>
    <s v="Durante el tercer trimestre del año la Oficina de Relación con el  Ciudadano ha realizado reporte mensual del estado y/o respuesta a PQRDS para entregar a Dirección General."/>
    <m/>
    <m/>
    <d v="2021-04-09T00:00:00"/>
    <d v="2021-07-02T00:00:00"/>
    <d v="2021-10-13T00:00:00"/>
    <m/>
    <n v="0.75"/>
    <n v="1"/>
    <n v="1"/>
    <n v="1"/>
    <s v=" "/>
    <s v="Concepto Favorable"/>
    <s v="Concepto Favorable"/>
    <s v="Concepto Favorable"/>
    <m/>
    <s v="Se observa que el GIT de servicio al Ciudadano ha realizado reporte mensual del estado y/o respuesta a PQRDS para entregar a Dirección General."/>
    <s v="Se evidencia que el GIT de servicio al Ciudadano ha realizado reporte mensual del estado y/o respuesta a PQRDS para entregar a Dirección General."/>
    <s v="De acuerdo con las evidencias, se observa que durante el tercer trimestre se realizó el reporte mensual del estado y/o respuesta a PQRDS para entregar a Dirección General"/>
    <m/>
    <x v="0"/>
    <x v="0"/>
    <x v="0"/>
    <x v="0"/>
    <s v="Se evidencia con correo electrónico del 19 de marzo de 2020, mediante el cual se realia seguimiento a las PQRDS  de la Dirección territorial de Boyacá. "/>
    <s v="Se evidencia con cuadro control en excel del estado y respuesta de las PQRD, correo electrónico del 9 de junio de 2021."/>
    <s v="De acuerdo los soportes entregados, reportes mensuales para Dirección General del estado PQRDS, se evidencia el avance reportado."/>
    <m/>
  </r>
  <r>
    <n v="15"/>
    <x v="8"/>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Identificar los espacios de participación ciudadana y rendición de cuentas "/>
    <d v="2021-02-01T00:00:00"/>
    <d v="2021-03-31T00:00:00"/>
    <s v="Matriz de participación y Rendición de cuentas permanentes"/>
    <s v="Oficina de Relación con el Ciudadano"/>
    <s v="Número"/>
    <s v="Porcentaje de avance implementado del Plan de participación ciudadana."/>
    <s v="Eficiencia"/>
    <n v="1"/>
    <n v="1"/>
    <n v="0"/>
    <n v="0"/>
    <n v="0"/>
    <n v="1"/>
    <s v="Se realizó la identificación de los espacios de participación ciudadana y rendición de cuentas "/>
    <n v="0"/>
    <s v="Esta actividad ya fue realizada en el primer trimestre"/>
    <n v="0"/>
    <s v="Esta actividad ya fue realizada en el primer trimestre"/>
    <m/>
    <m/>
    <d v="2021-04-09T00:00:00"/>
    <d v="2021-07-02T00:00:00"/>
    <d v="2021-10-13T00:00:00"/>
    <m/>
    <n v="1"/>
    <n v="1"/>
    <s v=""/>
    <s v=""/>
    <s v=" "/>
    <s v="Concepto Favorable"/>
    <s v="Sin meta asignada en el periodo"/>
    <s v="Sin meta asignada en el periodo"/>
    <m/>
    <s v="Se observa que se realizó la identificación de los espacios de participación ciudadana y rendición de cuentas "/>
    <s v="Sin meta asignada en el periodo"/>
    <s v="Sin meta para este periodo."/>
    <m/>
    <x v="0"/>
    <x v="1"/>
    <x v="1"/>
    <x v="0"/>
    <s v="Se evidencia con preserntación en power point de &quot;CONFORMACIÓN EQUIPO LÍDER _x000d__x000a_PARTICIPACIÓN CIUDADANA&quot;_x000d__x000a_Y RENDICIÓN DE CUENTAS_x000d__x000a_"/>
    <s v="Sin meta asignada en el periodo"/>
    <s v="No hay meta para este trimestre"/>
    <m/>
  </r>
  <r>
    <n v="16"/>
    <x v="8"/>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Publicar a consulta ciudadana el cronograma de participación ciudadana y rendición de cuentas "/>
    <d v="2021-03-01T00:00:00"/>
    <d v="2021-04-30T00:00:00"/>
    <s v="Publicación en la Pagina WEB del IGAC"/>
    <s v="Oficina de Relación con el Ciudadano"/>
    <s v="Número"/>
    <s v="Porcentaje de avance implementado del Plan de participación ciudadana."/>
    <s v="Eficiencia"/>
    <n v="1"/>
    <n v="0"/>
    <n v="1"/>
    <n v="0"/>
    <n v="0"/>
    <n v="0"/>
    <s v="La actividad está programada para el siguiente trimestre"/>
    <n v="0"/>
    <s v="El cronograma de participación ciudadana y rendición de cuentas se encuentra en aprobación del equipo líder de participación y rendición de cuentas por lo tanto no ha podido ser publicada"/>
    <n v="1"/>
    <s v="Se publica cronograma de rendición de cuentas para consulta ciudadana https://www.igac.gov.co/es/noticias/cronograma-de-rendicion-de-cuentas-2021 y la estrategia de Participación ciudadana para consulta https://www.igac.gov.co/es/noticias/estrategia-de-participacion-ciudadana-en-la-gestion-publica-2021. en el mes de septiembre se contestan correos a los ciudadanos que participaron."/>
    <m/>
    <m/>
    <d v="2021-04-09T00:00:00"/>
    <d v="2021-07-02T00:00:00"/>
    <d v="2021-10-13T00:00:00"/>
    <m/>
    <n v="1"/>
    <s v=""/>
    <n v="0"/>
    <s v=""/>
    <s v=" "/>
    <s v="Sin meta asignada en el periodo"/>
    <s v="Concepto No Favorable"/>
    <s v="Concepto Favorable"/>
    <m/>
    <s v="Sin meta asignada en el periodo"/>
    <s v="No se evidencia el cumplimiento de esta actividad."/>
    <s v="De acuerdo con los enlaces citados se observa que se publicaron a consulta ciudadana el cronograma de rendición de cuentas y la estrategia de participación ciudadana. "/>
    <m/>
    <x v="1"/>
    <x v="2"/>
    <x v="0"/>
    <x v="0"/>
    <s v="Sin meta asignada en el periodo"/>
    <s v="No se evidencia el cumplimiento de esta actividad."/>
    <s v="De acuerdo los soportes entregados, enlaces donde se publicó para consulta ciudadana el cronograma de rendición de cuentas y estrategia de participación ciudadana, se evidencia el avance reportado."/>
    <m/>
  </r>
  <r>
    <n v="17"/>
    <x v="8"/>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Realizar 3 informes del avance  del cronograma de participación ciudadana y rendición de cuentas del IGAC "/>
    <d v="2021-01-01T00:00:00"/>
    <d v="2021-12-31T00:00:00"/>
    <s v="Informes sobre el avance del cronograma"/>
    <s v="Oficina de Relación con el Ciudadano"/>
    <s v="Número"/>
    <s v="Porcentaje de avance implementado del Plan de participación ciudadana."/>
    <s v="Eficiencia"/>
    <n v="3"/>
    <n v="0"/>
    <n v="1"/>
    <n v="1"/>
    <n v="1"/>
    <n v="0"/>
    <s v="La actividad está programada para el siguiente trimestre"/>
    <n v="1"/>
    <s v="Durante el segundo trimestre se realizá informe del avance  del cronograma de participación ciudadana y rendición de cuentas del IGAC "/>
    <n v="1"/>
    <s v="Se realiza informe del periodo julio- septiembre de participación ciudadana y Rendición de cuentas."/>
    <m/>
    <m/>
    <d v="2021-04-09T00:00:00"/>
    <d v="2021-07-02T00:00:00"/>
    <d v="2021-10-13T00:00:00"/>
    <m/>
    <n v="0.66666666666666663"/>
    <s v=""/>
    <n v="1"/>
    <n v="1"/>
    <s v=" "/>
    <s v="Sin meta asignada en el periodo"/>
    <s v="Concepto Favorable"/>
    <s v="Concepto Favorable"/>
    <m/>
    <s v="Sin meta asignada en el periodo"/>
    <s v="Se evidencia la elaboración y validación de informe del avance  del cronograma de participación ciudadana y rendición de cuentas del IGAC "/>
    <s v="De acuerdo con las evidencias, se observa que se realizó informe del periodo julio- septiembre de participación ciudadana y Rendición de cuentas"/>
    <m/>
    <x v="1"/>
    <x v="0"/>
    <x v="0"/>
    <x v="0"/>
    <s v="Sin meta asignada en el periodo"/>
    <s v="Se evidencia con el informe del avance  del cronograma de participación ciudadana y rendición de cuentas del IGAC "/>
    <s v="De acuerdo los soportes entregados, Segundo Informe de participación Ciudadana y Rendición de Cuentas periodo julio – septiembre de 2021, se evidencia el avance reportado."/>
    <m/>
  </r>
  <r>
    <n v="18"/>
    <x v="8"/>
    <s v="Orientación al Servicio y Participación"/>
    <s v="Participación ciudadana y rendición de cuentas"/>
    <s v="Garantizar una atención eficiente y oportuna a los ciudadanos y partes interesadas"/>
    <s v="Garantizar la rendición de cuentas permanente para la ciudadanía"/>
    <s v="Gestión con Valores para Resultados"/>
    <s v="Servicio al ciudadano"/>
    <s v="Publicar  en pagina web 3 Informes de avance del cronograma del participación ciudadana y rendición de cuentas del IGAC "/>
    <d v="2021-01-01T00:00:00"/>
    <d v="2021-12-31T00:00:00"/>
    <s v="Evidencia publicación en pagina WEB"/>
    <s v="Oficina de Relación con el Ciudadano"/>
    <s v="Número"/>
    <s v="Porcentaje de avance implementado del Plan de participación ciudadana."/>
    <s v="Eficiencia"/>
    <n v="3"/>
    <n v="0"/>
    <n v="1"/>
    <n v="1"/>
    <n v="1"/>
    <n v="0"/>
    <s v="La actividad está programada para el siguiente trimestre"/>
    <n v="1"/>
    <s v="Se realizó la publicación del informe (https://www.igac.gov.co/sites/igac.gov.co/files/informe_validado_avance_cronograma_participacion_y_rendicion_de_cuentas.pdf)"/>
    <n v="1"/>
    <s v="En el mes de julio se publicó el informe del I semestre del avance de Participación Ciudadana y Rendición de Cuentas  en la pagina web. https://www.igac.gov.co/sites/igac.gov.co/files/informe_validado_avance_cronograma_participacion_y_rendicion_de_cuentas.pdf"/>
    <m/>
    <m/>
    <d v="2021-04-09T00:00:00"/>
    <d v="2021-07-02T00:00:00"/>
    <d v="2021-10-13T00:00:00"/>
    <m/>
    <n v="0.66666666666666663"/>
    <s v=""/>
    <n v="1"/>
    <n v="1"/>
    <s v=" "/>
    <s v="Sin meta asignada en el periodo"/>
    <s v="Concepto Favorable"/>
    <s v="Concepto Favorable"/>
    <m/>
    <s v="Sin meta asignada en el periodo"/>
    <s v="Se evidencia publicación del infrome 3 Informes de avance del cronograma del participación ciudadana y rendición de cuentas del IGAC en el espacio de participación ciudadana de la página Web del IGAC."/>
    <s v="Revisado el enlace citado, se observa que aparece  publicado el informe del I semestre del avance de Participación Ciudadana y Rendición de Cuentas  en la pagina web. "/>
    <m/>
    <x v="1"/>
    <x v="0"/>
    <x v="0"/>
    <x v="0"/>
    <s v="Sin meta asignada en el periodo"/>
    <s v="Se evidencias 3 informes del avance del cronograma de participación ciudadana en la pagina web del Instituto. "/>
    <s v="De acuerdo al soporte entregado, y revisado el enlace donde se publicó el informe del I semestre del avance de participación ciudadana y rendición de cuentas, se evidencia el avance reportado."/>
    <m/>
  </r>
  <r>
    <n v="19"/>
    <x v="8"/>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7-01T00:00:00"/>
    <d v="2021-09-30T00:00:00"/>
    <s v="Pendiente"/>
    <s v="Oficina de Relación con el Ciudadano"/>
    <s v="Porcentaje"/>
    <s v="Avance en la actualización, implementación y seguimiento de las actividades de MIPG"/>
    <s v="Producto"/>
    <n v="1"/>
    <n v="0"/>
    <n v="0"/>
    <n v="0.5"/>
    <n v="0.5"/>
    <n v="0"/>
    <s v="La actividad está programada para el tercer trimestre"/>
    <n v="0"/>
    <s v="La actividad está programada para el tercer trimestre"/>
    <n v="0.5"/>
    <s v="En el mes de septiembre se llevó acabo una mesa de trabajo con la OAP en la cual se denifió el cronograma de actualización de  la información documentada del SGI del proceso. "/>
    <m/>
    <m/>
    <d v="2021-04-09T00:00:00"/>
    <d v="2021-07-02T00:00:00"/>
    <d v="2021-10-13T00:00:00"/>
    <m/>
    <n v="0.5"/>
    <s v=""/>
    <s v=""/>
    <n v="1"/>
    <s v=" "/>
    <s v="Sin meta asignada en el periodo"/>
    <s v="Sin meta asignada en el periodo"/>
    <s v="Concepto Favorable"/>
    <m/>
    <s v="Sin meta asignada en el periodo"/>
    <s v="Sin meta asignada en el periodo"/>
    <s v="De acuerdo con las evidencias, se observa que en el mes de septiembre se llevó a cabo una mesa de trabajo con la OAP en la cual se denifió el cronograma de actualización de  la información documentada del SGI del proceso. _x000d__x000a_"/>
    <m/>
    <x v="1"/>
    <x v="1"/>
    <x v="0"/>
    <x v="0"/>
    <s v="Sin meta asignada en el periodo"/>
    <s v="Sin meta asignada en el periodo"/>
    <s v="De acuerdo al soporte entregado, registro asistencia a la reunión con la Oficina Asesora de Planeación, se evidencia el avance reportado."/>
    <m/>
  </r>
  <r>
    <n v="20"/>
    <x v="8"/>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Pendiente"/>
    <s v="Oficina de Relación con el Ciudadano"/>
    <s v="Número"/>
    <s v="Avance en la actualización, implementación y seguimiento de las actividades de MIPG"/>
    <s v="Producto"/>
    <n v="4"/>
    <n v="1"/>
    <n v="1"/>
    <n v="1"/>
    <n v="1"/>
    <n v="1"/>
    <s v="Se desarrollaron las actividades contempladas en el plan anticorrupción a cargo del proceso. "/>
    <n v="1"/>
    <s v="Se desarrollaron las actividades contempladas en el plan anticorrupción a cargo del proceso. "/>
    <n v="1"/>
    <s v="Se desarrollaron las actividades contempladas en el plan anticorrupción y las actividaes del Plan de Acción Anual del tercere trimestre, a cargo del proceso. "/>
    <m/>
    <m/>
    <d v="2021-04-09T00:00:00"/>
    <d v="2021-07-02T00:00:00"/>
    <d v="2021-10-14T00:00:00"/>
    <m/>
    <n v="0.75"/>
    <n v="1"/>
    <n v="1"/>
    <n v="1"/>
    <s v=" "/>
    <s v="Concepto Favorable"/>
    <s v="Concepto Favorable"/>
    <s v="Concepto Favorable"/>
    <m/>
    <s v="Se observa que se desarrollaron las actividades contempladas en el plan anticorrupción a cargo del proceso"/>
    <s v="De acuerdo con la evidencia aportada y con la consulta realizada a la página web del IGAC se observa que se desarrollaron las actividades contempladas en el plan anticorrupción a cargo del proceso."/>
    <s v="De acuerdo con las evidencias, se observa que durante el tercer trimestre se desarrollaron las actividades contempladas en el plan anticorrupción y el  Plan de Acción Anual _x000a_"/>
    <m/>
    <x v="0"/>
    <x v="0"/>
    <x v="0"/>
    <x v="0"/>
    <s v="Se evidencia con reporte correo del 14 de abril de 2021, meidante el cua envían el Seguimiento al Plan anticorrupción y de atención al ciudadano - 1er trimestre 2021"/>
    <s v="Se evidencia con Plan Anticorrupción página web Instituto. "/>
    <s v="De acuerdo a los soportes entregados, actividades desarrolladas, se evidencia el avance reportado."/>
    <m/>
  </r>
  <r>
    <n v="21"/>
    <x v="8"/>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7-01T00:00:00"/>
    <d v="2021-07-31T00:00:00"/>
    <s v="Pendiente"/>
    <s v="Oficina de Relación con el Ciudadano"/>
    <s v="Porcentaje"/>
    <s v="Avance en la actualización, implementación y seguimiento de las actividades de MIPG"/>
    <s v="Producto"/>
    <n v="1"/>
    <n v="0"/>
    <n v="0"/>
    <n v="1"/>
    <n v="0"/>
    <n v="0"/>
    <s v="La actividad está programada para el tercer trimestre"/>
    <n v="1"/>
    <s v="Los días 16,23 y 24 se participó en reuniones con la OAP para validar los resultados del FURAG y evaluar las acciones de mejora del FURAG"/>
    <n v="0"/>
    <s v="Esta actividad se llevó acabo en el segundo trimestre "/>
    <m/>
    <m/>
    <d v="2021-04-09T00:00:00"/>
    <d v="2021-07-02T00:00:00"/>
    <d v="2021-10-13T00:00:00"/>
    <m/>
    <n v="1"/>
    <s v=""/>
    <s v=""/>
    <n v="1"/>
    <s v=" "/>
    <s v="Sin meta asignada en el periodo"/>
    <s v="Concepto Favorable"/>
    <s v="Sin meta asignada en el periodo"/>
    <m/>
    <s v="Sin meta asignada en el periodo"/>
    <s v="Se evidencia registros que dan cuenta de la realización de reuniones con la OAP en la que se realizó retroalimentación frente a los resultados del Índice de Desarrollo Institucional del FURAG y identificaron acciones de mejora relacionadas con dicha medición. "/>
    <s v="Sin meta para este periodo."/>
    <m/>
    <x v="1"/>
    <x v="0"/>
    <x v="1"/>
    <x v="0"/>
    <s v="Sin meta asignada en el periodo"/>
    <s v="Se evidencia con resultados en FURAG a nivel Institucional en la página web del Instituto. "/>
    <s v="Sin meta para este trimestre"/>
    <m/>
  </r>
  <r>
    <n v="22"/>
    <x v="8"/>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Oficina de Relación con el Ciudadano"/>
    <s v="Porcentaje"/>
    <s v="Avance en la actualización, implementación y seguimiento de las actividades de MIPG"/>
    <s v="Producto"/>
    <n v="1"/>
    <n v="0"/>
    <n v="0"/>
    <n v="0.4"/>
    <n v="0.6"/>
    <n v="0"/>
    <s v="La actividad está programada para el tercer trimestre"/>
    <n v="0"/>
    <s v="Se implementarán desde el tercer trimestre"/>
    <n v="0.4"/>
    <s v="Durante el tercer trimestre se han venido desarrollando las oportunidades de mejora relacionadas al cumplimiento del FURAG que apliquen al proceso."/>
    <m/>
    <m/>
    <d v="2021-04-09T00:00:00"/>
    <d v="2021-07-02T00:00:00"/>
    <d v="2021-10-13T00:00:00"/>
    <m/>
    <n v="0.4"/>
    <s v=""/>
    <s v=""/>
    <n v="1"/>
    <s v=" "/>
    <s v="Sin meta asignada en el periodo"/>
    <s v="Sin meta asignada en el periodo"/>
    <s v="Concepto Favorable"/>
    <m/>
    <s v="Sin meta asignada en el periodo"/>
    <s v="Sin meta asignada en el periodo"/>
    <s v="De acuerdo con las evidencias, se observa que durante el tercer trimestre se realizó seguimiento a las oportunidades de mejora relacionadas al cumplimiento del FURAG que aplican al proceso"/>
    <m/>
    <x v="1"/>
    <x v="1"/>
    <x v="0"/>
    <x v="0"/>
    <s v="Sin meta asignada en el periodo"/>
    <s v="Sin meta asignada en el periodo"/>
    <s v="De acuerdo a los soportes entregados, seguimiento a las oportunidades de mejoras con relación al cumplimiento del FURAC, se evidencia el avance reportado."/>
    <m/>
  </r>
  <r>
    <n v="23"/>
    <x v="8"/>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Pendiente"/>
    <s v="Oficina de Relación con el Ciudadano"/>
    <s v="Porcentaje"/>
    <s v="Avance en la actualización, implementación y seguimiento de las actividades de MIPG"/>
    <s v="Producto"/>
    <n v="1"/>
    <n v="0"/>
    <n v="0"/>
    <n v="0"/>
    <n v="1"/>
    <n v="0"/>
    <s v="La actividad está programada para el tercer trimestre"/>
    <n v="0"/>
    <s v="La actividad está programada para el tercer trimestre"/>
    <n v="0"/>
    <s v="Esta actividad es reprogramada por la OAP para el cuarto trimestre"/>
    <m/>
    <m/>
    <d v="2021-04-09T00:00:00"/>
    <d v="2021-07-02T00:00:00"/>
    <d v="2021-10-13T00:00:00"/>
    <m/>
    <n v="0"/>
    <s v=""/>
    <s v=""/>
    <s v=""/>
    <s v=" "/>
    <s v="Sin meta asignada en el periodo"/>
    <s v="Sin meta asignada en el periodo"/>
    <s v="Sin meta asignada en el periodo"/>
    <m/>
    <s v="Sin meta asignada en el periodo"/>
    <s v="Sin meta asignada en el periodo"/>
    <s v="Sin meta para este periodo."/>
    <m/>
    <x v="1"/>
    <x v="1"/>
    <x v="1"/>
    <x v="0"/>
    <s v="Sin meta asignada en el periodo"/>
    <s v="Sin meta asignada en el periodo"/>
    <s v="No hay meta para este trimestre"/>
    <m/>
  </r>
  <r>
    <n v="1"/>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Ejecutar el Plan de Sensibilización del SGSI de la Vigencia "/>
    <d v="2021-02-01T00:00:00"/>
    <d v="2021-11-30T00:00:00"/>
    <s v="Registros de asistencia y/o correos electrónicos"/>
    <s v="Subdirección de Infraestructura Tecnológica"/>
    <s v="Número"/>
    <s v="Porcentaje de implementación del marco estratégico de TI"/>
    <s v="Eficacia"/>
    <n v="10"/>
    <n v="2"/>
    <n v="3"/>
    <n v="3"/>
    <n v="2"/>
    <n v="2"/>
    <s v="Se realizaron dos sensibilizaciones a través de correos electrónicos del 17/02/2021 y del 24/3/2021:  Tip de seguridad suplantación de identidad y Tip de seguridad: Participación Jornada Seguridad Digital."/>
    <n v="3"/>
    <s v="Se realizan tres actividades de remisión de tips e información de seguridad: 1. Boletin infromativo alerta de malware 2. Piensa antes de dar click. 3. Se socializan al interior de la Oficina de Informática y Telecomunicaciones los documentos remitidos por COLCERT, frente a las RECOMENDACIONES GENERALES PARA MITIGAR ATAQUES A LOS PORTALES._x000d__x000a_"/>
    <n v="3"/>
    <s v="Se realizan tres actividades de remisión de tips e información de seguridad: 1.Charla que es la Ciberseguridad 2. Sensibilización en Buenas Prácticas en Seguridad de la Información. 3. Se remite un tip de seguridad: Alerta de seguridad de la información - No caigas en la trampa"/>
    <m/>
    <m/>
    <d v="2021-04-09T00:00:00"/>
    <d v="2021-07-02T00:00:00"/>
    <d v="2021-10-14T00:00:00"/>
    <m/>
    <n v="0.8"/>
    <n v="1"/>
    <n v="1"/>
    <n v="1"/>
    <s v=" "/>
    <s v="Concepto Favorable"/>
    <s v="Concepto Favorable"/>
    <s v="Concepto Favorable"/>
    <m/>
    <s v="Se verifica el seguimiento y la evidencia aportada, al ser coincidentes se aprueba el seguimiento"/>
    <s v="Se valida el seguimiento y la evidencia aportada: correos y material de la socialización, al ser coincidentes se aprueba el seguimiento."/>
    <s v="Se valida el seguimiento y la evidencia aportada: correos de la socialización, al ser coincidentes se aprueba el seguimiento."/>
    <m/>
    <x v="0"/>
    <x v="0"/>
    <x v="0"/>
    <x v="0"/>
    <s v="Se evidencia correos en los que se evidencia la realización de dos sensibilizaciones el 17/02/2021 y el 24/3/2021:  Tip de seguridad suplantación de identidad y Tip de seguridad: Participación Jornada Seguridad Digital."/>
    <s v="Se evidencia actividades de remisión de tips e información de seguridad tales como 1. Boletín informativo alerta de malware 2. Piensa antes de dar click. 3. Se socializan al interior de la Oficina de Informática y Telecomunicaciones, se valida el seguimiento "/>
    <s v="Se evidencia actividades de remisión de tips e información de seguridad por medio de correos de las socializaciones, se valida el seguimiento"/>
    <m/>
  </r>
  <r>
    <n v="2"/>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ctualización de la política Seguridad de la Información "/>
    <d v="2021-02-01T00:00:00"/>
    <d v="2021-11-30T00:00:00"/>
    <s v="Política de seguridad de la información actualizada"/>
    <s v="Subdirección de Infraestructura Tecnológica"/>
    <s v="Número"/>
    <s v="Porcentaje de implementación del marco estratégico de TI"/>
    <s v="Eficacia"/>
    <n v="1"/>
    <n v="0"/>
    <n v="0"/>
    <n v="1"/>
    <n v="0"/>
    <n v="1"/>
    <s v="Se realizó actualización  a la política de Seguridad de la Información  alineada a la pólitica del Sistema de Gestión Integrada "/>
    <n v="0"/>
    <s v="La actividad se realizó en el primer trimestre"/>
    <n v="1"/>
    <s v="La actividad se realizó en el primer trimestre, no obstante con la modernización de la entidad  se tiene pendiente actualizar la política con la nueva cadena de valor, actividad que se realizará  en el último trimestre."/>
    <m/>
    <m/>
    <d v="2021-04-09T00:00:00"/>
    <d v="2021-07-02T00:00:00"/>
    <d v="2021-10-14T00:00:00"/>
    <m/>
    <n v="1"/>
    <s v=""/>
    <s v=""/>
    <n v="1"/>
    <s v=" "/>
    <s v="Concepto Favorable"/>
    <s v="Sin meta asignada en el periodo"/>
    <s v="Sin meta asignada en el periodo"/>
    <m/>
    <s v="Se verifica el seguimiento y la evidencia aportada, al ser coincidentes se aprueba el seguimiento"/>
    <s v="Sin meta programada"/>
    <s v="La actividad se cumplio en el primer trimestre"/>
    <m/>
    <x v="0"/>
    <x v="1"/>
    <x v="1"/>
    <x v="0"/>
    <s v="Se evidencia política de Seguridad de la Información  actualizada y alineada a la pólitica del Sistema de Gestión Integrado."/>
    <s v="Sin meta programada "/>
    <s v="Sin meta asignada "/>
    <m/>
  </r>
  <r>
    <n v="3"/>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Jornadas de Uso y apropiación - Política de Seguridad de la Información "/>
    <d v="2021-02-01T00:00:00"/>
    <d v="2021-11-30T00:00:00"/>
    <s v="Registros de asistencia y/o correos electrónicos"/>
    <s v="Subdirección de Infraestructura Tecnológica"/>
    <s v="Número"/>
    <s v="Porcentaje de implementación del marco estratégico de TI"/>
    <s v="Eficacia"/>
    <n v="11"/>
    <n v="2"/>
    <n v="3"/>
    <n v="3"/>
    <n v="3"/>
    <n v="2"/>
    <s v="Se realizaron dos Jornadas de Uso y apropiación: Socialización de la Política de la Privacidad de la Inf., Seguridad Digital y Datos Personales.  Desarrollo capacitación virtual IGAC  “Seguridad y Privacidad de la Información y Seguridad Digital&quot;  con fecha 25/03/2021"/>
    <n v="3"/>
    <s v="Se realizan tres  jornadas de uso y apropiación de la política de protección de datos personales que hace parte de la política de seguridad de la información: _x000d__x000a_1._x0009_Apropiación de plan de trabajo para implementar la Ley 1581 de Protección de Datos Personales 2021, reunión realizada el día 5/25/2021 con el GIT Gestión Documental _x000d__x000a_2._x0009_Apropiación de plan de trabajo para implementar la Ley 1581 de Protección de Datos Personales 2021, reunión realizada el día 5/25/2021 con el GIT Gestión de Comunicaciones y Mercadeo_x000d__x000a_3._x0009_Apropiación de plan de trabajo para implementar la Ley 1581 de Protección de Datos Personales 2021, reunión realizada el día 6/02/2021 con el GIT Servicio al Ciudadano _x000d__x000a__x000d__x000a_"/>
    <n v="3"/>
    <s v="Se realizan tres  jornadas de uso y apropiación de la política de protección de datos personales que hace parte de la política de seguridad de la información: _x000d__x000a_1. Tendencias, aseguramiento y riesgo._x000d__x000a_2. Charlas tendencias en seguridad y privacidad de la información IGAC Alta Dirección_x000d__x000a_3. Sensibilización en Buenas Prácticas en Seguridad de la Información_x000d__x000a_"/>
    <m/>
    <m/>
    <d v="2021-04-09T00:00:00"/>
    <d v="2021-07-02T00:00:00"/>
    <d v="2021-10-14T00:00:00"/>
    <m/>
    <n v="0.72727272727272729"/>
    <n v="1"/>
    <n v="1"/>
    <n v="1"/>
    <s v=" "/>
    <s v="Concepto Favorable"/>
    <s v="Concepto Favorable"/>
    <s v="Concepto Favorable"/>
    <m/>
    <s v="Se verifica el seguimiento y la evidencia aportada, al ser coincidentes se aprueba el seguimiento"/>
    <s v="Se valida la evidencia aportada: Correos electrónicos de las reuniones para socialización de la política de tratamiento de datos personales, al ser coincidentes se aprueba el seguimiento"/>
    <s v="Se valida el seguimiento y la evidencia aportada: Correos de socialización y material de socialización al ser coincidentes se aprueba el seguimiento"/>
    <m/>
    <x v="0"/>
    <x v="0"/>
    <x v="0"/>
    <x v="0"/>
    <s v="Se evidencian correos y listas de asistencia a dos Jornadas de Uso y apropiación: Socialización de la Política de la Privacidad de la Información, Seguridad Digital y Datos Personales, y capacitación virtual IGAC  “Seguridad y Privacidad de la Información y Seguridad Digital&quot;  con fecha 25/03/2021"/>
    <s v="Se evidencia correos electrónicos de las reuniones para socialización de la política de tratamiento de datos personales, se valida la evidencia aportada.No se evidencia observaciones de autoseguimiento por parte el proceso "/>
    <s v="Se evidencia correos de socialización y material de socialización, se valida la evidencia aportada."/>
    <m/>
  </r>
  <r>
    <n v="4"/>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poyar a los procesos que cuentan con activos de información actualizados en la identificación, valoración y  tratamiento de riesgos de seguridad de la información "/>
    <d v="2021-02-01T00:00:00"/>
    <d v="2021-11-30T00:00:00"/>
    <s v="Riesgos actualizados "/>
    <s v="Subdirección de Infraestructura Tecnológica"/>
    <s v="Número"/>
    <s v="Porcentaje de implementación del marco estratégico de TI"/>
    <s v="Eficacia"/>
    <n v="12"/>
    <n v="0"/>
    <n v="0"/>
    <n v="6"/>
    <n v="6"/>
    <n v="0"/>
    <s v="Sin meta programada"/>
    <n v="0"/>
    <s v="Sin meta programada para este periodo "/>
    <n v="6"/>
    <s v="Se inicia la identificación de riesgos de seguridad digital con base en la identificación y clasificación de los activos de información de los siguientes procesos:_x000d__x000a_1. Seguimiento y evaluación_x000d__x000a_2. Gestión Disciplinaria_x000d__x000a_3. Proceso de Gestión de Regulación y Habilitación_x000d__x000a_4. Gestión Comercial_x000d__x000a_5. Gestión Contractual_x000d__x000a_6. Gestión de Comunicaciones_x000d__x000a__x000d__x000a_"/>
    <m/>
    <m/>
    <d v="2021-04-09T00:00:00"/>
    <d v="2021-07-02T00:00:00"/>
    <d v="2021-10-14T00:00:00"/>
    <m/>
    <n v="0.5"/>
    <s v=""/>
    <s v=""/>
    <n v="1"/>
    <s v=" "/>
    <s v="Concepto Favorable"/>
    <s v="Sin meta asignada en el periodo"/>
    <s v="Concepto Favorable"/>
    <m/>
    <s v="Sin meta programada para este periodo "/>
    <s v="Sin meta programada para el periodo"/>
    <s v="Se verifica la información con la evidencia aportada: Matrices de activos de información, al ser coincidentes se valida el seguimiento. "/>
    <m/>
    <x v="1"/>
    <x v="1"/>
    <x v="0"/>
    <x v="0"/>
    <s v="No hay meta programada para el trimestre"/>
    <s v="Sin meta programada para el periodo "/>
    <s v="Conforme con la evidencia aportada se observa matrices de archivos de informacion y la identificación de riesgos de seguridad digital con base en la identificación y clasificación de los activos de información."/>
    <m/>
  </r>
  <r>
    <n v="5"/>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poyar a los procesos en la  actualización del inventario de activos de información "/>
    <d v="2021-02-01T00:00:00"/>
    <d v="2021-11-30T00:00:00"/>
    <s v="Matriz de inventarios de activos"/>
    <s v="Subdirección de Infraestructura Tecnológica"/>
    <s v="Número"/>
    <s v="Porcentaje de implementación del marco estratégico de TI"/>
    <s v="Eficacia"/>
    <n v="12"/>
    <n v="0"/>
    <n v="0"/>
    <n v="6"/>
    <n v="6"/>
    <n v="0"/>
    <s v="Sin meta programada"/>
    <n v="0"/>
    <s v="Sin meta programada para este periodo "/>
    <n v="6"/>
    <s v="Se realiza la identificación de los activos de información de los siguientes procesos;_x000d__x000a_1. Seguimiento y evaluación_x000d__x000a_2. Gestión Disciplinaria_x000d__x000a_3. Proceso de Gestión de Regulación y Habilitación_x000d__x000a_4. Gestión Comercial_x000d__x000a_5. Gestión Contractual_x000d__x000a_6. Gestión de Comunicaciones_x000d__x000a_"/>
    <m/>
    <m/>
    <d v="2021-04-09T00:00:00"/>
    <d v="2021-07-02T00:00:00"/>
    <d v="2021-10-14T00:00:00"/>
    <m/>
    <n v="0.5"/>
    <s v=""/>
    <s v=""/>
    <n v="1"/>
    <s v=" "/>
    <s v="Sin meta asignada en el periodo"/>
    <s v="Sin meta asignada en el periodo"/>
    <s v="Concepto Favorable"/>
    <m/>
    <s v="Sin meta programada para este periodo"/>
    <s v="Sin meta programada para el periodo"/>
    <s v="Se verifica la información con la evidencia aportada: Matrices de activos de información, al ser coincidentes se valida el seguimiento"/>
    <m/>
    <x v="1"/>
    <x v="1"/>
    <x v="0"/>
    <x v="0"/>
    <s v="Sin meta programada para este periodo"/>
    <s v="Sin meta programada para el periodo "/>
    <s v="Se evidencia matrices de activos de informacion, se valida el seguimiento"/>
    <m/>
  </r>
  <r>
    <n v="6"/>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Implementar controles de seguridad de la información "/>
    <d v="2021-02-01T00:00:00"/>
    <d v="2021-11-30T00:00:00"/>
    <s v="Controles implementados"/>
    <s v="Subdirección de Infraestructura Tecnológica"/>
    <s v="Número"/>
    <s v="Porcentaje de implementación del marco estratégico de TI"/>
    <s v="Eficacia"/>
    <n v="5"/>
    <n v="0"/>
    <n v="1"/>
    <n v="2"/>
    <n v="2"/>
    <n v="0"/>
    <s v="Sin meta programada"/>
    <n v="1"/>
    <s v="Se realiza la implementación del control : Control A.11.2.4 Mantenimiento de equipos_x000d__x000a_"/>
    <n v="2"/>
    <s v="Se realiza la implementación de los controles: _x000d__x000a_Control A.10.1.1  y A.10.1.2 Definir e implementar estándares para la aplicación de controles criptográficos._x000d__x000a_"/>
    <m/>
    <m/>
    <d v="2021-04-09T00:00:00"/>
    <d v="2021-07-02T00:00:00"/>
    <d v="2021-10-14T00:00:00"/>
    <m/>
    <n v="0.6"/>
    <s v=""/>
    <n v="1"/>
    <n v="1"/>
    <s v=" "/>
    <s v="Sin meta asignada en el periodo"/>
    <s v="Concepto Favorable"/>
    <s v="Concepto No Favorable"/>
    <m/>
    <s v="Sin meta programada para este periodo"/>
    <s v="Se valida el seguimiento y la evidencia aportada: Check list de mantenimiento, registro de los mantenimientos realizados, socializaciones de los mantenimientos. Al ser coincidentes se aprueba el seguimiento. "/>
    <s v="Se aporta como evidencia entrega de un instructivo que no cuenta con aprobación por tanto no se puede evidenciar la implementación de los controles mencionados. "/>
    <m/>
    <x v="1"/>
    <x v="0"/>
    <x v="2"/>
    <x v="0"/>
    <s v="Sin meta programada para este periodo"/>
    <s v="Se evidencia Check list de mantenimiento, registro de los mantenimientos realizados, socializaciones de los mantenimientos, se valida la evidencia aportada."/>
    <s v="Se evidencia el instructivo para la utilizacion de controles criptograficos para la implementacion de controles de la informacion , sien embargo no se observa la aprobacion."/>
    <m/>
  </r>
  <r>
    <n v="7"/>
    <x v="9"/>
    <s v="Gestión de Tecnologías de Información"/>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ctualizar el PETIC de acuerdo con el marco de referencia de arquitectura empresarial"/>
    <d v="2021-06-01T00:00:00"/>
    <d v="2021-12-31T00:00:00"/>
    <s v="PETIC"/>
    <s v="Dirección de Tecnologías de la Información y Comunicaciones"/>
    <s v="Número"/>
    <s v="Porcentaje de implementación del marco estratégico de TI"/>
    <s v="Eficacia"/>
    <n v="1"/>
    <n v="0"/>
    <n v="0"/>
    <n v="0"/>
    <n v="1"/>
    <n v="0"/>
    <s v="Sin meta programada"/>
    <n v="0"/>
    <s v="Sin meta programada para este periodo"/>
    <n v="0"/>
    <s v="Sin  meta programada "/>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l periodo"/>
    <m/>
    <x v="1"/>
    <x v="1"/>
    <x v="1"/>
    <x v="0"/>
    <s v="Sin meta programada para este periodo"/>
    <s v="Sin meta asignada "/>
    <s v="Sin meta para el periodo "/>
    <m/>
  </r>
  <r>
    <n v="8"/>
    <x v="9"/>
    <s v="Gestión de Tecnologías de Información"/>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ctualizar el Portafolio Servicios Tecnológicos "/>
    <d v="2021-03-01T00:00:00"/>
    <d v="2021-09-30T00:00:00"/>
    <s v="Portafolio de servicios tecnológicos"/>
    <s v="Dirección de Tecnologías de la Información y Comunicaciones"/>
    <s v="Número"/>
    <s v="Porcentaje de implementación del marco estratégico de TI"/>
    <s v="Eficacia"/>
    <n v="1"/>
    <n v="0"/>
    <n v="0"/>
    <n v="1"/>
    <n v="0"/>
    <n v="0"/>
    <s v="Sin meta programada"/>
    <n v="0"/>
    <s v="Sin meta programda para este periodo "/>
    <n v="0"/>
    <s v="Esta actividad se realizará el próximo trimestre. "/>
    <m/>
    <m/>
    <d v="2021-04-09T00:00:00"/>
    <d v="2021-07-02T00:00:00"/>
    <d v="2021-10-14T00:00:00"/>
    <m/>
    <n v="0"/>
    <s v=""/>
    <s v=""/>
    <n v="0"/>
    <s v=" "/>
    <s v="Sin meta asignada en el periodo"/>
    <s v="Sin meta asignada en el periodo"/>
    <s v="Concepto No Favorable"/>
    <m/>
    <s v="Sin meta programada para este periodo"/>
    <s v="Sin meta programada para el periodo"/>
    <s v="Actividad re programada para el proximo trimestre"/>
    <m/>
    <x v="1"/>
    <x v="1"/>
    <x v="2"/>
    <x v="0"/>
    <s v="Sin meta programada para este periodo"/>
    <s v="Sin meta asignada "/>
    <s v="Sin evidencias que acrediten  la meta "/>
    <m/>
  </r>
  <r>
    <n v="9"/>
    <x v="9"/>
    <s v="Gestión de la Infraestructura"/>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Mantener y solicitar la notificación de los servicios de interoperabilidad con las entidades del gobierno bajo X-Road"/>
    <d v="2021-03-01T00:00:00"/>
    <d v="2021-12-31T00:00:00"/>
    <s v="Documento que evidencie los servicios disponibles en X-Road_x000a_Correo electrónico con la notificación de los servicios de interoperabilidad"/>
    <s v="Subdirección de Infraestructura Tecnológica"/>
    <s v="Número"/>
    <s v="Porcentaje de implementación del marco estratégico de TI"/>
    <s v="Eficacia"/>
    <n v="2"/>
    <n v="0"/>
    <n v="1"/>
    <n v="0"/>
    <n v="1"/>
    <n v="0"/>
    <s v="Sin meta programada"/>
    <n v="1"/>
    <s v="Para el correcto funcionamiento  de la  interoperabilidad fue necesario la actualización  de la versión a 6.25 proceso que finalizó con éxito en los ambientes de pruebas, preproducción y producción "/>
    <n v="0"/>
    <s v="Sin  meta programada "/>
    <m/>
    <m/>
    <d v="2021-04-09T00:00:00"/>
    <d v="2021-07-02T00:00:00"/>
    <d v="2021-10-14T00:00:00"/>
    <m/>
    <n v="0.5"/>
    <s v=""/>
    <n v="1"/>
    <s v=""/>
    <s v=" "/>
    <s v="Sin meta asignada en el periodo"/>
    <s v="Concepto Favorable"/>
    <s v="Sin meta asignada en el periodo"/>
    <m/>
    <s v="Sin meta programada para este periodo"/>
    <s v="Se valida el seguimiento y la evidencia aportada: pantallazo de servicio de interoperabilidad, al ser coincidentes se aprueba el seguimiento."/>
    <s v="Sin meta programada para este periodo "/>
    <m/>
    <x v="1"/>
    <x v="0"/>
    <x v="1"/>
    <x v="0"/>
    <s v="Sin meta programada para este periodo"/>
    <s v="Como evidencia para este trimestre se aporta pantallazo de servicio de interoperabilidad, se valida la evidencia aportada."/>
    <s v="Sin meta programada"/>
    <m/>
  </r>
  <r>
    <n v="10"/>
    <x v="9"/>
    <s v="Gestión de Tecnologías de Información"/>
    <s v="Marco estratégico de TI"/>
    <s v="Fortalecer los recursos técnicos y tecnológicos para la modernización institucional "/>
    <s v="Mejoramiento del servicio de datos abiertos"/>
    <s v="Gestión con Valores para Resultados"/>
    <s v="Gobierno Digital "/>
    <s v="Ampliación de los niveles de información publicados y de uso"/>
    <d v="2021-02-01T00:00:00"/>
    <d v="2021-12-31T00:00:00"/>
    <s v="Conjunto de datos abiertos"/>
    <s v="Subdirección de Información "/>
    <s v="Porcentaje"/>
    <s v="Porcentaje de implementación del marco estratégico de TI"/>
    <s v="Eficacia"/>
    <n v="1"/>
    <n v="0"/>
    <n v="0"/>
    <n v="0"/>
    <n v="1"/>
    <n v="0"/>
    <s v="Sin meta programada"/>
    <n v="0"/>
    <s v="Sin meta programada para este periodo."/>
    <n v="0"/>
    <s v="Se continua con las mesas de trabajo entre el área de Planeación y la Oficina de Informática y Telecomunicaciones,  con el propósito de construir un Plan de Apertura de Datos Abiertos  acorde a los lineamientos del Ministerio de Tecnologías de la Información y las Comunicaciones, (MINTIC) y en aras de  mejor la  atención a las necesidades de información del ciudadano, el fortalecimiento de la relación Estado/Ciudadano, la transparencia y acceso a la información pública, en el marco de la Ley 1712 de 2014._x000d__x000a_La Dirección TIC, a través de la Subdirección de Información se encuentra en proceso de contratación de un consultor para el desarrollo de la estrategia de datos abiertos. Se espera iniciar dicha labor en el mes de noviembre._x000d__x000a_"/>
    <m/>
    <m/>
    <d v="2021-04-09T00:00:00"/>
    <d v="2021-07-02T00:00:00"/>
    <d v="2021-10-14T00:00:00"/>
    <m/>
    <n v="0"/>
    <s v=""/>
    <s v=""/>
    <s v=""/>
    <s v=" "/>
    <s v="Sin meta asignada en el periodo"/>
    <s v="Sin meta asignada en el periodo"/>
    <s v="Concepto Favorable"/>
    <m/>
    <s v="Sin meta programada para este periodo"/>
    <s v="Sin meta programada para este periodo"/>
    <s v="Se valida el seguimiento y la evidencia aportada: Términos de referencia y plan de apertura de datos. Al ser coincidentes se aprueba el seguimiento. "/>
    <m/>
    <x v="1"/>
    <x v="1"/>
    <x v="0"/>
    <x v="0"/>
    <s v="Sin meta programada para este periodo"/>
    <s v="Sin meta programada para este periodo"/>
    <s v="Como evidencia para este trimestre se observa los  términos de referencia y plan de apertura de datos, se valida el seguimiento"/>
    <m/>
  </r>
  <r>
    <n v="11"/>
    <x v="9"/>
    <s v="Gestión de Tecnologías de Información"/>
    <s v="Marco estratégico de TI"/>
    <s v="Fortalecer los recursos técnicos y tecnológicos para la modernización institucional "/>
    <s v="Identificación e incorporación de avances tecnológicos e innovación en procesos misionales"/>
    <s v="Gestión con Valores para Resultados"/>
    <s v="Gobierno Digital "/>
    <s v="Aplicar la arquitectura empresarial a  un proceso misional "/>
    <d v="2021-03-01T00:00:00"/>
    <d v="2021-12-31T00:00:00"/>
    <s v="Documento  con descripción de la Arquitectura "/>
    <s v="Subdirección de Información "/>
    <s v="Número"/>
    <s v="Porcentaje de implementación del marco estratégico de TI"/>
    <s v="Eficacia"/>
    <n v="1"/>
    <n v="0"/>
    <n v="0"/>
    <n v="0"/>
    <n v="1"/>
    <n v="0"/>
    <s v="Sin meta programada"/>
    <n v="0"/>
    <s v="Sin meta programada para este periodo."/>
    <n v="0"/>
    <s v="Sin meta programada"/>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l periodo "/>
    <m/>
    <x v="1"/>
    <x v="1"/>
    <x v="1"/>
    <x v="0"/>
    <s v="Sin meta programada para este periodo"/>
    <s v="Sin meta programada para este periodo"/>
    <s v="Sin meta programada para este periodo "/>
    <m/>
  </r>
  <r>
    <n v="12"/>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Desarrollo  del SINIC"/>
    <d v="2021-02-01T00:00:00"/>
    <d v="2021-10-31T00:00:00"/>
    <s v="Pantallazo del código fuente que se encuentra  versionado en el GITLAB."/>
    <s v="Subdirección de Sistemas de Información"/>
    <s v="Número"/>
    <s v="Porcentaje implementación SINIC"/>
    <s v="Eficacia"/>
    <n v="1"/>
    <n v="0"/>
    <n v="0"/>
    <n v="0"/>
    <n v="1"/>
    <n v="0"/>
    <s v="Se encuentra en proceso de  selección y contratación de la fábrica de software y Se realizaron reuniones con  los Gestores Castastrales, SNR y DNP;  con el propósito de definir el alcance del  SINIC."/>
    <n v="0"/>
    <s v="Se continua con el proceso de selección y contratación del personal técnico y la fábrica de software encargada de apoyar la etapa de desarrollo del Sistema Nacional de Información de Catastro Multipropósito - SINIC. Se inició con  la especificación de las épicas para la  definición de la conceptualización del SINIC,   actividad que se ha venido trabajando a través de diferentes mesas de trabajo realizadas entre la Subdirección  de Catastro como usuario funcional y la Oficina de Informática y Telecomunicaciones"/>
    <n v="0"/>
    <s v="Se finalizó   la elaboración de los documentos del proceso de  estructuración, selección y contratación de la fábrica  de software encargada de apoyar la etapa de desarrollo del  SINIC/RDM. Se presentaron los Términos de Referencia (TDR) al  Banco Mundial,  obteniendo la No Objeción. Se continua con al etapa precontractual, la cual incluye el registro de los documentos  en una plataforma dispuesta por el banco, donde le IGAC se encuentra  a la espera de la publicación del proceso._x000d__x000a__x000d__x000a_Se dio por terminado  el proceso de estructuración de los términos de Referencia (TDR) para la  selección y contratación de los consultores individuales, los cuales desarrollarán actividades previas y/o complementarias a la llegada de la Fábrica de Software.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a: estudio de mercado para la contratación de la fabrica de software y detalles de las reuniones realizadas. Al ser coincidentes se valida el seguimiento "/>
    <s v="Se verifica la información con la evidencia aportada: Términos de referencia, al ser coincidentes se aprueba el seguimiento. "/>
    <m/>
    <x v="1"/>
    <x v="1"/>
    <x v="0"/>
    <x v="0"/>
    <s v="Aunque no hay meta asignada para el trimestre, se reporta la realización de reuniones con  los Gestores Castastrales, SNR y DNP;  con el propósito de definir el alcance del  SINIC."/>
    <s v="Como evidencia para este trimestre se aporta estudio de mercado para la contratación de la fábrica de software y detalles de las reuniones realizadas, sin embargo no se evidencia meta para este periodo "/>
    <s v="Como evidencia para este tercer trimestre se aporta los términos de Referencia (TDR) como actividades previas y/o complementarias a la llegada de la Fábrica de Software. "/>
    <m/>
  </r>
  <r>
    <n v="13"/>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Realizar la puesta en producción del SINIC de la Implementación del SINIC"/>
    <d v="2021-10-01T00:00:00"/>
    <d v="2021-12-31T00:00:00"/>
    <s v="Aplicación desplegada en ambiente productivo (Enlace)"/>
    <s v="Subdirección de Sistemas de Información"/>
    <s v="Número"/>
    <s v="Porcentaje implementación SINIC"/>
    <s v="Eficacia"/>
    <n v="1"/>
    <n v="0"/>
    <n v="0"/>
    <n v="0"/>
    <n v="1"/>
    <n v="0"/>
    <s v="Sin meta programada"/>
    <n v="0"/>
    <s v="Sin meta programada para este periodo."/>
    <n v="0"/>
    <s v="Sin meta programada para este periodo"/>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l periodo"/>
    <m/>
    <x v="1"/>
    <x v="1"/>
    <x v="1"/>
    <x v="0"/>
    <s v="Sin meta programada para este periodo"/>
    <s v="Sin meta programada para este periodo"/>
    <s v="Sin meta asignada en el periodo "/>
    <m/>
  </r>
  <r>
    <n v="14"/>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Realizar Prueba de concepto  Repositorio de Datos Maestro "/>
    <d v="2021-02-01T00:00:00"/>
    <d v="2021-12-31T00:00:00"/>
    <s v="Documento con el resultado de la prueba de concepto"/>
    <s v="Subdirección de Sistemas de Información"/>
    <s v="Número"/>
    <s v="Porcentaje implementación SINIC"/>
    <s v="Eficacia"/>
    <n v="1"/>
    <n v="0"/>
    <n v="0"/>
    <n v="0"/>
    <n v="1"/>
    <n v="0"/>
    <s v="Se realizó el análisis y  las especificaciones funcionales en su primera versión para el repositorio de Datos maestros."/>
    <n v="0"/>
    <s v="Se encuentran pendientes las especificaciones técnicas del Repositorio de Datos Maestros - RDM , las cuales deben ser entregadas  por parte del Departamento Nacional de Planeación al Instituto Geográfico Agustín Codazzi"/>
    <n v="0"/>
    <s v="Se desarrolló la entrega oficial  de los documentos de arquitectura (5 documentos) preparados por el DNP, dichos documentos componen la arquitectura de alto nivel para “El Repositorio de Datos Maestros” – RDM y el SINIC."/>
    <m/>
    <m/>
    <d v="2021-04-09T00:00:00"/>
    <d v="2021-07-02T00:00:00"/>
    <d v="2021-10-14T00:00:00"/>
    <m/>
    <n v="0"/>
    <s v=""/>
    <s v=""/>
    <s v=""/>
    <s v=" "/>
    <s v="Concepto Favorable"/>
    <s v="Sin meta asignada en el periodo"/>
    <s v="Concepto Favorable"/>
    <m/>
    <s v="Se verifica el seguimiento y la evidencia aportada, al ser coincidentes se aprueba el seguimiento"/>
    <s v="Sin meta programada para este periodo"/>
    <s v="Se verifica el seguimiento con la evidencia aportada: Documentos de arquitectura, al ser coincidentes se aprueba el seguimiento. "/>
    <m/>
    <x v="1"/>
    <x v="1"/>
    <x v="0"/>
    <x v="0"/>
    <s v="-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
    <s v="Sin meta programada "/>
    <s v="Se evidencia los  documentos de arquitectura para el El Repositorio de Datos Maestros” – RDM y el SINIC, se valida  el seguimiento "/>
    <m/>
  </r>
  <r>
    <n v="15"/>
    <x v="9"/>
    <s v="Diseño y Desarrollo de Sistemas de Información"/>
    <s v="Fortalecimiento tecnológico para la implementación del SINIC/RMD"/>
    <s v="Fortalecer los recursos técnicos y tecnológicos para la modernización institucional "/>
    <s v="Implementación del SINIC (Sistema Nacional de Información de Catastro Multipropósito)"/>
    <s v="Gestión con Valores para Resultados"/>
    <s v="Gobierno Digital "/>
    <s v="Publicación y verificación del repositorio de datos maestros en ambiente controlado de acuerdo a las entregas del DNP"/>
    <d v="2021-10-01T00:00:00"/>
    <d v="2021-12-31T00:00:00"/>
    <s v="Aplicación desplegada en ambiente productivo (Enlace)"/>
    <s v="Subdirección de Sistemas de Información"/>
    <s v="Porcentaje"/>
    <s v="Porcentaje implementación SINIC"/>
    <s v="Eficacia"/>
    <n v="1"/>
    <n v="0"/>
    <n v="0"/>
    <n v="0"/>
    <n v="1"/>
    <n v="0"/>
    <s v="Sin meta programada"/>
    <n v="0"/>
    <s v="Sin meta programada para este periodo."/>
    <n v="0"/>
    <s v="Sin meta programada para este periodo"/>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ste periodo"/>
    <m/>
    <x v="1"/>
    <x v="1"/>
    <x v="1"/>
    <x v="0"/>
    <s v="No hay meta programada para el periodo"/>
    <s v="Sin meta programada para este periodo"/>
    <s v="Sin meta asignada para este periodo "/>
    <m/>
  </r>
  <r>
    <n v="16"/>
    <x v="9"/>
    <s v="Diseño y Desarrollo de Sistemas de Información"/>
    <s v="Funcionalidades de software implementadas"/>
    <s v="Fortalecer los recursos técnicos y tecnológicos para la modernización institucional "/>
    <s v="Implementación del nuevo SNC (sistema nacional catastral)"/>
    <s v="Gestión con Valores para Resultados"/>
    <s v="Gobierno Digital "/>
    <s v="Ajustes al Sistema Nacional Catastral bajo el estándar LADM-COL "/>
    <d v="2021-03-01T00:00:00"/>
    <d v="2021-12-31T00:00:00"/>
    <s v="Pantallazo del código fuente que se encuentra  versionado en el GITLAB."/>
    <s v="Subdirección de Sistemas de Información"/>
    <s v="Número"/>
    <s v="Porcentaje de implementación de las funcionalidades"/>
    <s v="Eficacia"/>
    <n v="1"/>
    <n v="0"/>
    <n v="0"/>
    <n v="0"/>
    <n v="1"/>
    <n v="0"/>
    <s v="Se encuentra en proceso  de  contratación de la fábrica de software encargada de apoyar la etapa de desarrollo. Paralelamente se está definiendo  las especificaciones funcionales "/>
    <n v="0"/>
    <s v="Se cuenta con historias de Usuario revisadas   y definición de los procesos ETL"/>
    <n v="0"/>
    <s v="Se adicionan las  variables (Predio, Persona, Derecho, Justificación, Oferta, Unidades de Construcción, Restricciones)  a las entidades, con el fin de que el  SNC pueda almacenar la información que proviene de fuentes con estructura LADM-COL. En cuanto a las interfaces, en los levantamientos de información que se hacen para enviar información al RDM o recibir información de los gestores, se contempla el uso de XTFS cuyo modelo es LADM-COL.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a: ETL, documento de pruebas. Al ser coincidentes se valida el seguimiento. "/>
    <s v="Se verifica la información con la evidencia aportada: Pantallazos del sistema al ser coincidentes se aprueba el seguimiento. "/>
    <m/>
    <x v="1"/>
    <x v="1"/>
    <x v="1"/>
    <x v="0"/>
    <s v="No hay meta programada para el trimestre. Se informa que se están definiendo  las especificaciones funcionales "/>
    <s v="Se evidencia documentos:  epica metodo autodeclarativo ,homologacion de variables, propotipo, mape y protopipo ETL , sin embargo para este peridodo no se registra meta. "/>
    <s v="No hay meta programada para el trimestre, sin embargo se evidencia pantallazos del sistema Sistema Nacional Catastral bajo el estándar LADM-COL . "/>
    <m/>
  </r>
  <r>
    <n v="17"/>
    <x v="9"/>
    <s v="Diseño y Desarrollo de Sistemas de Información"/>
    <s v="Funcionalidades de software implementadas"/>
    <s v="Fortalecer los recursos técnicos y tecnológicos para la modernización institucional "/>
    <s v="Unificación de Sistemas de Información de Gestión Catastral"/>
    <s v="Gestión con Valores para Resultados"/>
    <s v="Gobierno Digital "/>
    <s v="Migración de información de COBOL a SNC"/>
    <d v="2021-02-01T00:00:00"/>
    <d v="2021-12-31T00:00:00"/>
    <s v="Actas de Migración "/>
    <s v="Subdirección de Sistemas de Información"/>
    <s v="Porcentaje"/>
    <s v="Porcentaje de Direcciones territoriales migradas a SNC"/>
    <s v="Eficacia"/>
    <n v="1"/>
    <n v="0"/>
    <n v="0"/>
    <n v="0"/>
    <n v="1"/>
    <n v="0"/>
    <s v="Se realizó el cronograma, el cual se encuentra para aprobación"/>
    <n v="0"/>
    <s v="Se migró el departamento de Amazonas, el municipio de Popayán y está en proceso de migración las territoriales Bolivar, Tolima y Cundinamarca "/>
    <n v="0"/>
    <s v="Se construyó un nuevo plan de trabajo, mediante  el cual se permite abordar los municipios pendientes por migración.  (Se anexa  cuadro resumen de municipios pendientes  y cronograma)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a: Actas de migración al ser coincidentes se valida el seguimiento. "/>
    <s v="Se verifica la información con la evidencia aportada: Cronograma de trabajo, al ser coincidentes se aprueba el seguimiento. "/>
    <m/>
    <x v="1"/>
    <x v="1"/>
    <x v="1"/>
    <x v="0"/>
    <s v="No hay meta asignada para el periodo. Se evidencia cronograma para migración al SNC"/>
    <s v="No hay meta asignada para el periodo, se evidencia actas de migracion "/>
    <s v="Sin meta asignada en el periodo, sin embargo se observa cronograma de trabajo para la migracion de la informacion "/>
    <m/>
  </r>
  <r>
    <n v="18"/>
    <x v="9"/>
    <s v="Gestión de la Infraestructura"/>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Desarrollo Implementación de  un piloto de Chatbot para la mesa de ayuda"/>
    <d v="2021-02-01T00:00:00"/>
    <d v="2021-06-30T00:00:00"/>
    <s v="Pantallazo del código fuente que se encuentra  versionado en el GITLAB."/>
    <s v="Subdirección de Infraestructura Tecnológica"/>
    <s v="Número"/>
    <s v="Porcentaje de implementación de las funcionalidades"/>
    <s v="Eficacia"/>
    <n v="1"/>
    <n v="0"/>
    <n v="0"/>
    <n v="1"/>
    <n v="0"/>
    <n v="0"/>
    <s v="Sin meta programada"/>
    <n v="0"/>
    <s v="Sin meta programada para este periodo"/>
    <n v="1"/>
    <s v="Se activaron las licencias de Power Virtual Agent. para el chatbot con una disponibilidad de 2000 sesiones al mes. Se anexa pantallazo del Chatbot en teams listo para pruebas "/>
    <m/>
    <m/>
    <d v="2021-04-09T00:00:00"/>
    <d v="2021-07-02T00:00:00"/>
    <d v="2021-10-14T00:00:00"/>
    <m/>
    <n v="1"/>
    <s v=""/>
    <s v=""/>
    <n v="1"/>
    <s v=" "/>
    <s v="Sin meta asignada en el periodo"/>
    <s v="Sin meta asignada en el periodo"/>
    <s v="Concepto Favorable"/>
    <m/>
    <s v="Sin meta programada para este periodo"/>
    <s v="Sin meta programada para este periodo"/>
    <s v="Se verifica la información con la evidencia aportada: Pantallazos del chat bot, al ser coincidentes se aprueba el seguimiento. "/>
    <m/>
    <x v="1"/>
    <x v="1"/>
    <x v="0"/>
    <x v="0"/>
    <s v="No hay meta programada para el periodo"/>
    <s v="No hay meta asignada para el periodo"/>
    <s v="Se evidencia pantallazo del Chatbot en teams listo para pruebas como desarrollo a la implementacion, se valida el seguimiento "/>
    <m/>
  </r>
  <r>
    <n v="19"/>
    <x v="9"/>
    <s v="Gestión de la Infraestructura"/>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de  un piloto de Chatbot para la mesa de ayuda"/>
    <d v="2021-06-01T00:00:00"/>
    <d v="2021-09-30T00:00:00"/>
    <s v="Aplicación desplegada en ambiente productivo (Enlace)"/>
    <s v="Subdirección de Infraestructura Tecnológica"/>
    <s v="Número"/>
    <s v="Porcentaje de implementación de las funcionalidades"/>
    <s v="Eficacia"/>
    <n v="1"/>
    <n v="0"/>
    <n v="0"/>
    <n v="0"/>
    <n v="1"/>
    <n v="0"/>
    <s v="Sin meta programada"/>
    <n v="0"/>
    <s v="Sin meta programada para este periodo"/>
    <n v="0"/>
    <s v="Sin meta programada para este periodo "/>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l periodo"/>
    <m/>
    <x v="1"/>
    <x v="1"/>
    <x v="1"/>
    <x v="0"/>
    <s v="No hay meta programada para el periodo"/>
    <s v="No hay meta asignada para el periodo"/>
    <s v="Sin meta asignada para el periodo "/>
    <m/>
  </r>
  <r>
    <n v="20"/>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Piloto interoperabilidad Catastro - Registro sobre  base de datos no relacionales"/>
    <d v="2021-02-01T00:00:00"/>
    <d v="2021-10-31T00:00:00"/>
    <s v="Evidencia de que el  código fuente se encuentra  versionado en el GITLAB._x000a__x000a_Pantallazo del código fuente versionado en GIT Lab "/>
    <s v="Subdirección de Sistemas de Información"/>
    <s v="Número"/>
    <s v="Porcentaje de implementación de las funcionalidades"/>
    <s v="Eficacia"/>
    <n v="1"/>
    <n v="0"/>
    <n v="0"/>
    <n v="0"/>
    <n v="1"/>
    <n v="0"/>
    <s v="Definición de  las especificaciones funcionales "/>
    <n v="0"/>
    <s v="Sin meta programada para este periodo"/>
    <n v="0"/>
    <s v="Sin meta programada para este periodo "/>
    <m/>
    <m/>
    <d v="2021-04-09T00:00:00"/>
    <d v="2021-07-02T00:00:00"/>
    <d v="2021-10-14T00:00:00"/>
    <m/>
    <n v="0"/>
    <s v=""/>
    <s v=""/>
    <s v=""/>
    <s v=" "/>
    <s v="Concepto Favorable"/>
    <s v="Sin meta asignada en el periodo"/>
    <s v="Sin meta asignada en el periodo"/>
    <m/>
    <s v="Se verifica el seguimiento y la evidencia aportada, al ser coincidentes se aprueba el seguimiento"/>
    <s v="Sin meta programada para este periodo"/>
    <s v="Sin meta programada para el periodo"/>
    <m/>
    <x v="1"/>
    <x v="1"/>
    <x v="1"/>
    <x v="0"/>
    <s v="No hay meta asignada para el periodo. Se informa que se defieron las especificaciones funcionales "/>
    <s v="No hay meta asignada para el periodo"/>
    <s v="Sin meta asignada para el periodo "/>
    <m/>
  </r>
  <r>
    <n v="21"/>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Implementación único punto de acceso para la autenticación de los componentes de la entidad"/>
    <d v="2021-01-01T00:00:00"/>
    <d v="2021-06-30T00:00:00"/>
    <s v="sistema de autenticación instalado, autenticado"/>
    <s v="Subdirección de Sistemas de Información"/>
    <s v="Número"/>
    <s v="Porcentaje de implementación de las funcionalidades"/>
    <s v="Eficacia"/>
    <n v="1"/>
    <n v="0"/>
    <n v="1"/>
    <n v="0"/>
    <n v="0"/>
    <n v="1"/>
    <s v="Se realizó la implementación  único punto de acceso para la autenticación de los componentes de la entidad"/>
    <n v="1"/>
    <s v="La actividad se realizó en el primer trimestre"/>
    <n v="0"/>
    <s v="La actividad se realizó en el primer trimestre"/>
    <m/>
    <m/>
    <d v="2021-04-09T00:00:00"/>
    <d v="2021-07-02T00:00:00"/>
    <d v="2021-10-14T00:00:00"/>
    <m/>
    <n v="1"/>
    <s v=""/>
    <n v="1"/>
    <s v=""/>
    <s v=" "/>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1"/>
    <x v="0"/>
    <s v="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
    <s v="Sin meta asignada para el periodo"/>
    <s v="Sin meta asignada para el periodo "/>
    <m/>
  </r>
  <r>
    <n v="22"/>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único punto de acceso para la autenticación de los componentes de la entidad"/>
    <d v="2021-03-01T00:00:00"/>
    <d v="2021-06-30T00:00:00"/>
    <s v="Aplicación desplegada en ambiente productivo (Enlace)"/>
    <s v="Subdirección de Sistemas de Información"/>
    <s v="Número"/>
    <s v="Porcentaje de implementación de las funcionalidades"/>
    <s v="Eficacia"/>
    <n v="1"/>
    <n v="0"/>
    <n v="1"/>
    <n v="0"/>
    <n v="0"/>
    <n v="1"/>
    <s v="Se llevó a cabo  la puesta en producción de la Implementación único punto de acceso para la autenticación de los componentes de la entidad"/>
    <n v="1"/>
    <s v="La actividad se realizó en el primer trimestre"/>
    <n v="0"/>
    <s v="La actividad se realizó en el primer trimestre"/>
    <m/>
    <m/>
    <d v="2021-04-09T00:00:00"/>
    <d v="2021-07-02T00:00:00"/>
    <d v="2021-10-14T00:00:00"/>
    <m/>
    <n v="1"/>
    <s v=""/>
    <n v="1"/>
    <s v=""/>
    <s v=" "/>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1"/>
    <x v="0"/>
    <s v="Se reporta la puesta en producción de la Implementación de único punto de acceso para la autenticación de los componentes de la entidad. Se evidencia URL e impresion de pantalla de la funcionalidad"/>
    <s v="Sin  meta asignada para el periodo"/>
    <s v="Sin meta asignada para el periodo "/>
    <m/>
  </r>
  <r>
    <n v="23"/>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Automatización y Simplificación de trámites"/>
    <d v="2021-01-01T00:00:00"/>
    <d v="2021-12-31T00:00:00"/>
    <s v="Pantallazo del código fuente que se encuentra  versionado en el GITLAB."/>
    <s v="Subdirección de Sistemas de Información"/>
    <s v="Número"/>
    <s v="Porcentaje implementación SINIC"/>
    <s v="Eficacia"/>
    <n v="1"/>
    <n v="0"/>
    <n v="0"/>
    <n v="0"/>
    <n v="1"/>
    <n v="1"/>
    <s v="Se realizó  la  Implementación Ventanilla de Trámites - Simplificación de trámites"/>
    <n v="0"/>
    <s v="La actividad se realizó en el primer trimestre"/>
    <n v="0"/>
    <s v="La actividad se realizó en el primer trimestre "/>
    <m/>
    <m/>
    <d v="2021-04-09T00:00:00"/>
    <d v="2021-07-02T00:00:00"/>
    <d v="2021-10-14T00:00:00"/>
    <m/>
    <n v="1"/>
    <s v=""/>
    <s v=""/>
    <s v=""/>
    <s v=" "/>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1"/>
    <x v="0"/>
    <s v="Se informa que se hizo la Implementación Ventanilla de Trámites - Simplificación de trámites. Se evidencian documentos Diseño Técnico Servicio Ciudadano de Autenticación Digital - IGAC, Textos de ventanilla e Historia de usuario."/>
    <s v="No hay meta asignada para el periodo"/>
    <s v="Sin meta asignada en el periodo "/>
    <m/>
  </r>
  <r>
    <n v="24"/>
    <x v="9"/>
    <s v="Diseño y Desarrollo de Sistemas de Información"/>
    <s v="Funcionalidades de software implementadas"/>
    <s v="Fortalecer los recursos técnicos y tecnológicos para la modernización institucional "/>
    <s v="Identificación e incorporación de avances tecnológicos e innovación en procesos misionales"/>
    <s v="Gestión con Valores para Resultados"/>
    <s v="Gobierno Digital "/>
    <s v="Puesta en producción automatización y Simplificación de trámites"/>
    <d v="2021-04-01T00:00:00"/>
    <d v="2021-12-31T00:00:00"/>
    <s v="Pantallazo del código fuente que se encuentra  versionado en el GITLAB."/>
    <s v="Subdirección de Sistemas de Información"/>
    <s v="Número"/>
    <s v="Porcentaje implementación SINIC"/>
    <s v="Eficacia"/>
    <n v="1"/>
    <n v="0"/>
    <n v="0"/>
    <n v="0"/>
    <n v="1"/>
    <n v="1"/>
    <s v="Se llevó a cabo la puesta en producción Ventanilla de Trámites - Simplificación de trámites"/>
    <n v="0"/>
    <s v="La actividad se realizó en el primer trimestre"/>
    <n v="0"/>
    <s v="La actividad se realizó en el primer trimestre "/>
    <m/>
    <m/>
    <d v="2021-04-09T00:00:00"/>
    <d v="2021-07-02T00:00:00"/>
    <d v="2021-10-14T00:00:00"/>
    <m/>
    <n v="1"/>
    <s v=""/>
    <s v=""/>
    <s v=""/>
    <s v=" "/>
    <s v="Concepto Favorable"/>
    <s v="Sin meta asignada en el periodo"/>
    <s v="Sin meta asignada en el periodo"/>
    <m/>
    <s v="Se verifica el seguimiento y la evidencia aportada, al ser coincidentes se aprueba el seguimiento"/>
    <s v="Sin meta programada para este periodo"/>
    <s v="Sin meta programada para este periodo"/>
    <m/>
    <x v="0"/>
    <x v="1"/>
    <x v="1"/>
    <x v="0"/>
    <s v="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
    <s v="No hay meta asignada para el periodo"/>
    <s v="Sin meta asignada en el periodo "/>
    <m/>
  </r>
  <r>
    <n v="25"/>
    <x v="9"/>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Dirección de Tecnologías de la Información y Comunicaciones"/>
    <s v="Porcentaje"/>
    <s v="Índice de desempeño institucional"/>
    <s v="Producto"/>
    <n v="1"/>
    <n v="0"/>
    <n v="0"/>
    <n v="0.5"/>
    <n v="0.5"/>
    <n v="0"/>
    <s v="Sin meta programada"/>
    <n v="0"/>
    <s v="Sin meta programada para este periodo"/>
    <n v="0"/>
    <s v="Se llevó a cabo con la Oficina Asesora de Planeación la reunión para establecler el cronograma de la actualización documental."/>
    <m/>
    <m/>
    <d v="2021-04-09T00:00:00"/>
    <d v="2021-07-02T00:00:00"/>
    <d v="2021-10-14T00:00:00"/>
    <m/>
    <n v="0"/>
    <s v=""/>
    <s v=""/>
    <n v="0"/>
    <s v=" "/>
    <s v="Sin meta asignada en el periodo"/>
    <s v="Sin meta asignada en el periodo"/>
    <s v="Concepto No Favorable"/>
    <m/>
    <s v="Sin meta programada para este periodo"/>
    <s v="Sin meta programada para este periodo"/>
    <s v="No se presenta avance en cuanto a la meta"/>
    <m/>
    <x v="1"/>
    <x v="1"/>
    <x v="2"/>
    <x v="0"/>
    <s v="Sin meta para el periodo"/>
    <s v="Sin meta asignada para el periodo "/>
    <s v="No se observan cargue de evidencias para esta actividad."/>
    <m/>
  </r>
  <r>
    <n v="26"/>
    <x v="9"/>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Dirección de Tecnologías de la Información y Comunicaciones"/>
    <s v="Número"/>
    <s v="Índice de desempeño institucional"/>
    <s v="Producto"/>
    <n v="4"/>
    <n v="1"/>
    <n v="1"/>
    <n v="1"/>
    <n v="1"/>
    <n v="1"/>
    <s v="Se realizó el seguimiento a los controles de los riesgos del proceso "/>
    <n v="1"/>
    <s v="Se realizó  seguimiento a los controles de los riesgos,  las evidencias  se encuentran en el respectivo OneDrive."/>
    <n v="1"/>
    <s v="Se realizó  seguimiento a los controles de los riesgos,  las evidencias  se encuentran en el respectivo OneDrive."/>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herramienta planigac diligenciada al ser coincidentes se aprueba el seguimiento."/>
    <s v="Se verifica la información con la evidencia aportada: Planigac diligenciado, al ser coincidentes se aprueba el seguimiento. "/>
    <m/>
    <x v="0"/>
    <x v="0"/>
    <x v="0"/>
    <x v="0"/>
    <s v="Se evidencia archivo Planigac con seguimiento a los controles de los riesgos del proceso gestión informática de soporte correspondiente al primer trimestre de 2021"/>
    <s v="Se evidencia como soporte la  herramienta planigac, se valida el seguimiento"/>
    <s v="Se evidencia como soporte Planigac dilingeciado, se valida el seguimiento "/>
    <m/>
  </r>
  <r>
    <n v="27"/>
    <x v="9"/>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Dirección de Tecnologías de la Información y Comunicaciones"/>
    <s v="Número"/>
    <s v="Índice de desempeño institucional"/>
    <s v="Producto"/>
    <n v="1"/>
    <n v="0"/>
    <n v="0"/>
    <n v="0"/>
    <n v="1"/>
    <n v="0"/>
    <s v="Sin meta programada"/>
    <n v="0"/>
    <s v="Sin meta programada para este periodo"/>
    <n v="0"/>
    <s v="Sin meta programada"/>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ste periodo"/>
    <m/>
    <x v="1"/>
    <x v="1"/>
    <x v="1"/>
    <x v="0"/>
    <s v="No hay meta programada para el periodo"/>
    <s v="Sin meta asignada para el periodo"/>
    <s v="Sin meta asignada en el periodo "/>
    <m/>
  </r>
  <r>
    <n v="28"/>
    <x v="9"/>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Dirección de Tecnologías de la Información y Comunicaciones"/>
    <s v="Número"/>
    <s v="Índice de desempeño institucional"/>
    <s v="Producto"/>
    <n v="4"/>
    <n v="1"/>
    <n v="1"/>
    <n v="1"/>
    <n v="1"/>
    <n v="1"/>
    <s v="Realizó  las actividades contempladas en el plan de acción anual y en el plan anticorrupción."/>
    <n v="1"/>
    <s v="Se realizó  las actividades contempladas en el plan de acción anual y en el plan anticorrupción,  las evidencias se encuentran en el respectivo OneDrive."/>
    <n v="1"/>
    <s v="Se realizó  las actividades contempladas en el plan de acción anual y en el plan anticorrupción,  las evidencias se encuentran en el respectivo OneDrive."/>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herramienta planigac diligenciada al ser coincidentes se aprueba el seguimiento."/>
    <s v="Se verifica la información y la evidencia aportada: Plan de acción con seguimiento y plan anticorrupción, al ser coincidentes se aprueba el seguimiento. "/>
    <m/>
    <x v="0"/>
    <x v="0"/>
    <x v="0"/>
    <x v="0"/>
    <s v="Se evidencia archivo Planigac con seguimiento a las actividades del plan de acción anual del proceso gestión informática de soporte, correspondiente al primer trimestre de 2021"/>
    <s v="Se evidencia como soporte herramienta planigac, se valida el segumiento "/>
    <s v="Se evidencia como soporte Plan de accion con seguimiento y plan anticorrupcion, se valida el seguimiento"/>
    <m/>
  </r>
  <r>
    <n v="29"/>
    <x v="9"/>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Dirección de Tecnologías de la Información y Comunicaciones"/>
    <s v="Número"/>
    <s v="Índice de desempeño institucional"/>
    <s v="Producto"/>
    <n v="2"/>
    <n v="0"/>
    <n v="0"/>
    <n v="0"/>
    <n v="2"/>
    <n v="0"/>
    <s v="Sin meta programada "/>
    <n v="0"/>
    <s v="Sin meta programada para este periodo"/>
    <n v="0"/>
    <s v="Sin meta programda para este periodo"/>
    <m/>
    <m/>
    <d v="2021-04-09T00:00:00"/>
    <d v="2021-07-02T00:00:00"/>
    <d v="2021-10-14T00:00:00"/>
    <m/>
    <n v="0"/>
    <s v=""/>
    <s v=""/>
    <s v=""/>
    <s v=" "/>
    <s v="Sin meta asignada en el periodo"/>
    <s v="Sin meta asignada en el periodo"/>
    <s v="Sin meta asignada en el periodo"/>
    <m/>
    <s v="Sin meta programada para este periodo"/>
    <s v="Sin meta programada para este periodo"/>
    <s v="Sin meta programada para este periodo"/>
    <m/>
    <x v="1"/>
    <x v="1"/>
    <x v="1"/>
    <x v="0"/>
    <s v="No hay meta programada para el periodo"/>
    <s v="Sin  meta asignada para el periodo"/>
    <s v="Sin meta asignada en el periodo "/>
    <m/>
  </r>
  <r>
    <n v="30"/>
    <x v="9"/>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Dirección de Tecnologías de la Información y Comunicaciones"/>
    <s v="Número"/>
    <s v="Índice de desempeño institucional"/>
    <s v="Producto"/>
    <n v="4"/>
    <n v="0"/>
    <n v="2"/>
    <n v="1"/>
    <n v="1"/>
    <n v="0"/>
    <s v="Sin meta programada"/>
    <n v="2"/>
    <s v="Se realizaron dos actividades para identificar e implementar oportunidades de mejora relacionadas al cumplimiento del FURAG que apliquen al proceso."/>
    <n v="1"/>
    <s v="Se realizó  seguimiento   y se evidenció el avance en la implementación de las oportunidades de mejora relacionadas con el cumplimiento del FURAG que aplican al proceso"/>
    <m/>
    <m/>
    <d v="2021-04-09T00:00:00"/>
    <d v="2021-07-02T00:00:00"/>
    <d v="2021-10-14T00:00:00"/>
    <m/>
    <n v="0.75"/>
    <s v=""/>
    <n v="1"/>
    <n v="1"/>
    <s v=" "/>
    <s v="Sin meta asignada en el periodo"/>
    <s v="Concepto Favorable"/>
    <s v="Concepto Favorable"/>
    <m/>
    <s v="Sin meta programada para este periodo"/>
    <s v="Se valida el seguimiento y la evidencia aportada: formulario FURAG, correo electrónico, detalle de la reunión realizada, al ser coincidentes se aprueba el seguimiento."/>
    <s v="Se verifica la información y evidencia aportada: Matriz de seguimiento FURAG al ser coincidentes se aprueba el seguimiento. "/>
    <m/>
    <x v="1"/>
    <x v="0"/>
    <x v="0"/>
    <x v="0"/>
    <s v="No hay meta programada para el periodo"/>
    <s v="Para este trimestre se evidencia : formulario FURAG, correo electrónico y   reunión , se valida el seguimiento "/>
    <s v="Para este tercer trimestre se evidencia la matriz de seguimiento FURAG, se valida el seguimiento"/>
    <m/>
  </r>
  <r>
    <n v="31"/>
    <x v="9"/>
    <s v="Diseño y Desarrollo de Sistemas de Información"/>
    <s v="Colombia en mapas con funcionalidades y servicios disponibles"/>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Diseño e implementación de funcionalidad en el portal Colombia en Mapas"/>
    <d v="2021-04-01T00:00:00"/>
    <d v="2021-12-30T00:00:00"/>
    <s v="Informe técnico de las funcionalidades implementadas en la plataforma Colombia en Mapas_x000a_Funcionalidades implementadas"/>
    <s v="Subdirección de Sistemas de Información"/>
    <s v="Número"/>
    <s v="Funcionalidades disponibles"/>
    <s v="Eficacia"/>
    <n v="3"/>
    <n v="0"/>
    <n v="0"/>
    <n v="2"/>
    <n v="1"/>
    <n v="0"/>
    <s v="Esta actividad se encuentra programada para iniciar en el mes de abril."/>
    <n v="1"/>
    <s v="Se realizó la configuración del servicio de geocodificación de direcciones a nivel público para su integración con Colombia en Mapas, el servicio se encuentra en producción y a la espera de su integración por parte de la Subdirección de Cartografía."/>
    <n v="2"/>
    <s v="Se realizó el diseño e implementación de tres funcionalidades:_x000d__x000a_1.Servicio de Geocodificación._x000d__x000a_2.Buscador de texto abierto._x000d__x000a_3.Consulta/Descarga de Hojas Cartográficas_x000d__x000a_"/>
    <m/>
    <m/>
    <d v="2021-04-09T00:00:00"/>
    <d v="2021-07-02T00:00:00"/>
    <d v="2021-10-14T00:00:00"/>
    <m/>
    <n v="1"/>
    <s v=""/>
    <s v=""/>
    <n v="1"/>
    <s v=" "/>
    <s v="Sin meta asignada en el periodo"/>
    <s v="Concepto Favorable"/>
    <s v="Concepto Favorable"/>
    <m/>
    <s v="Actividad programada para el mes de abril "/>
    <s v="Se valida el seguimiento y la evidencia aportada: Manual de usuario del servicio de geocodificación, al ser coincidentes se aprueba el seguimiento. "/>
    <s v="Se verifica la información con la evidencia aportada: Documentos de funcionalidades desarrolladas, al ser coincidentes se aprueba el seguimiento. "/>
    <m/>
    <x v="1"/>
    <x v="0"/>
    <x v="0"/>
    <x v="0"/>
    <s v="Sin meta programada para este periodo"/>
    <s v="Se verifica ejecución de la actividad mediante el Manual de Servicio de Geocodificación IGAC Versión 1.0, que será integrado con Colombia en Mapas."/>
    <s v="Se verifica ejecución de la actividad con los documentos de funcionalidades desarrollada, se valida el seguimiento "/>
    <m/>
  </r>
  <r>
    <n v="32"/>
    <x v="9"/>
    <s v="Gestión de Tecnologías de Información"/>
    <s v="Niveles de información dispuestos a través de Geoservicios"/>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Gestionar nuevos geoservicios y realizar el monitoreo de los publicados para garantizar su integración y disponibilidad a través de la plataforma dispuesta para tal fin."/>
    <d v="2021-02-01T00:00:00"/>
    <d v="2021-12-30T00:00:00"/>
    <s v="Matriz con geoservicios nuevos y reporte de mantenimiento de los geoservicios publicados y disponibles."/>
    <s v="Subdirección de Información "/>
    <s v="Número"/>
    <s v="Geoservicios publicados y disponibles"/>
    <s v="Eficacia"/>
    <n v="50"/>
    <n v="0"/>
    <n v="10"/>
    <n v="15"/>
    <n v="25"/>
    <n v="0"/>
    <s v="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
    <n v="93"/>
    <s v="Se realizó la carga de la base de datos de geoservicios en el Micrositio del portal ICDE, habilitado en la plataforma Gecontenidos ICDE. Así mismo se realizó el monitoreo de 372 geoservicios mediante la herramienta GeoHealthCheck y se realizó la gestión e incorporación de 93 nuevos geoservicios. En total se tienen 465 geoservicios publicados y disponibles. Por otra parte, se continúa la migración de servicios a la plataforma Colombia en Mapas."/>
    <n v="64"/>
    <s v="Se realizó el monitoreo automático de 465 geoservicios los cuales se encuentran operando plenamente, se restableció la conexión de 10 geoservicios y se  realizó la gestión e incorporación de 64 nuevos geoservicios.  En total se tienen 539 geoservicios publicados y disponibles."/>
    <m/>
    <m/>
    <d v="2021-04-09T00:00:00"/>
    <d v="2021-07-02T00:00:00"/>
    <d v="2021-10-14T00:00:00"/>
    <m/>
    <n v="1"/>
    <s v=""/>
    <n v="1"/>
    <n v="1"/>
    <s v=" "/>
    <s v="Concepto Favorable"/>
    <s v="Concepto Favorable"/>
    <s v="Concepto Favorable"/>
    <m/>
    <s v="Se verifica el seguimiento y la evidencia aportada, al ser coincidentes se aprueba el seguimiento"/>
    <s v="Se valida el seguimiento y la evidencia aportada: reporte de monitoreo de servicios, al ser coincidentes se aprueba el seguimiento."/>
    <s v="Se verifica la información con la evidencia aportada: Documentos de monitoreo de geoservicios, al ser coincidentes se aprueba el seguimiento. "/>
    <m/>
    <x v="1"/>
    <x v="0"/>
    <x v="0"/>
    <x v="0"/>
    <s v="Aunque no se reporta avance cuantitativo para el trimestre, Sí se reporta avance en el autoseguimiento. Se evidencia reporte de monitoreo de los geoservicios mediante la herramienta HeoHealthCheck de 372 geoservicios."/>
    <s v="Se observa ejecución de la actividad mediante excel monitoreo de geoservicios adelantado en el segundo trimestre 2021. Se incorporan 93 nuevos geoservicios y se monitorearon los 372 que se tenian publicados, para un total de 465 disponibles.  "/>
    <s v="Se observa ejecución de la actividad mediante monitoreo de  geoservicios los cuales se encuentran operando plenamente.  En total se tienen 539 geoservicios publicados y disponibles. Se valida el seguimiento"/>
    <m/>
  </r>
  <r>
    <n v="33"/>
    <x v="9"/>
    <s v="ICDE"/>
    <s v="Plataforma tecnológica de la ICDE"/>
    <s v="Maximizar la disposición y uso de la información generada "/>
    <s v="Fortalecimiento de la Infraestructura Colombiana de Datos Espaciales"/>
    <s v="Gestión del Conocimiento y la Innovación"/>
    <s v="Gestión del conocimiento y la innovación"/>
    <s v="Desarrollar y poner en operación la plataforma tecnológica de la ICDE para la administración territorial (Fase I)"/>
    <d v="2021-04-01T00:00:00"/>
    <d v="2021-12-30T00:00:00"/>
    <s v="Informe técnico del proceso desarrollado para la construcción y puesta en operación de la Plataforma Tecnológica de la ICDE durante la Fase I, en el cual se describa, resultados obtenidos, y procesos a desarrollar durante la siguiente vigencia"/>
    <s v="Subdirección de Información "/>
    <s v="Porcentaje"/>
    <s v="Plataforma tecnológica de la ICDE rediseñada y puesta en operación bajo la estrategia de interoperabilidad con los demás sistemas nacionales de información para la administración del territorio."/>
    <s v="Eficacia"/>
    <n v="1"/>
    <n v="0"/>
    <n v="0.2"/>
    <n v="0.4"/>
    <n v="0.4"/>
    <n v="0"/>
    <s v="Esta actividad iniciara a partir del mes de abril."/>
    <n v="0.2"/>
    <s v="Se elaboraron los términos de referencia para la contratación del equipo humano requerido para el desarrollo de cada uno de los componentes. (bases de datos LADM, arquitecto de solución, sistema de estándares, servicios geográficos, servicios transaccionales) se espera contar con el equipo gradualmente a medida que el área de contratación genere las ordenes de prestación de servicios._x000d__x000a_Se inició el diseño de la nueva plataforma tecnológica con parte del equipo de consultores de tecnología. Se avanza en la captura de requerimientos mediante talleres. (Metodología Tanques de Pensamiento)."/>
    <n v="0.4"/>
    <s v="El pasado mes de  septiembre se lanzó la versión 1.0 de la nueva plataforma tecnológica de la ICDE, la cual acata los lineamientos de gobierno en línea, integra el nuevo sistema de gestión de metadatos, así como datos fundamentales, datos abiertos, servicio de geocodificación y el repositorio de datos maestro. El lanzamiento de la plataforma se presenta 3 meses antes de lo previsto, se continuarán realizando mejoras tecnológicas y de datos."/>
    <m/>
    <m/>
    <d v="2021-04-09T00:00:00"/>
    <d v="2021-07-02T00:00:00"/>
    <d v="2021-10-14T00:00:00"/>
    <m/>
    <n v="0.60000000000000009"/>
    <s v=""/>
    <n v="1"/>
    <n v="1"/>
    <s v=" "/>
    <s v="Sin meta asignada en el periodo"/>
    <s v="Concepto Favorable"/>
    <s v="Concepto Favorable"/>
    <m/>
    <s v="Actividad programada para el mes de abril "/>
    <s v="Se valida el seguimiento y la evidencia aportada: términos de referencia de los consultores y documentos de avances del proyecto, al ser coincidentes se aprueba el seguimiento."/>
    <s v="Se verifica la información y la evidencia aportada: Correo de lanzamiento de la plataforma ICDE al ser coincidentes se aprueba el seguimiento. "/>
    <m/>
    <x v="1"/>
    <x v="0"/>
    <x v="0"/>
    <x v="0"/>
    <s v="Sin meta programada para este periodo"/>
    <s v="Se observa ejecución de la actividad mediante términos de referencia (documentos de Tecnologías Geoespaciales del 28/05/2021, Servicios Geográficos del 16/04/2021 y Arquitecto Soluciones Tecnológicas del 05/04/2021, entre otros), los Lineamientos inventarios de objetos territoriales y reporte Google Analytics de mayo. "/>
    <s v="Se observa ejecución de la actividad mediante el  Correo de lanzamiento de la plataforma ICDE , se valida el seguimiento"/>
    <m/>
  </r>
  <r>
    <n v="34"/>
    <x v="9"/>
    <s v="ICDE"/>
    <s v="Plataforma tecnológica de la ICDE"/>
    <s v="Maximizar la disposición y uso de la información generada "/>
    <s v="Fortalecimiento de la Infraestructura Colombiana de Datos Espaciales"/>
    <s v="Gestión del Conocimiento y la Innovación"/>
    <s v="Gestión del conocimiento y la innovación"/>
    <s v="Diseñar funcionalmente los servicios tecnológicos (de información y transaccionales) para la optimización de la operación catastral haciendo uso de tecnologías emergentes (big data, inteligencia artificial, blockchain) y procesos participativos"/>
    <d v="2021-04-01T00:00:00"/>
    <d v="2021-12-30T00:00:00"/>
    <s v="Informe técnico de los servicios tecnológicos implementados en el fortalecimiento de la ICDE con enfoque en la optimización de la gestión catastral"/>
    <s v="Subdirección de Información "/>
    <s v="Porcentaje"/>
    <s v="Servicios tecnológicos para la optimización de la operación catastral diseñados y puestos en operación"/>
    <s v="Eficacia"/>
    <n v="1"/>
    <n v="0"/>
    <n v="0.2"/>
    <n v="0.4"/>
    <n v="0.4"/>
    <n v="0"/>
    <s v="Esta actividad iniciara a partir del mes de abril."/>
    <n v="0.2"/>
    <s v="Se realizó la configuración y pruebas correspondiente de un servicio web de geocodificación de dirección, el cual hace parte de las metas establecidas en la planeación de la ICDE. Se finalizó la configuración del servicio de geocodificación de direcciones y su puesta en producción para la entidad a nivel interno. "/>
    <n v="0.4"/>
    <s v="Se desarrolló y puso a disposición el servicio tecnológico de geocodificación de direcciones en su versión 1.0."/>
    <m/>
    <m/>
    <d v="2021-04-09T00:00:00"/>
    <d v="2021-07-02T00:00:00"/>
    <d v="2021-10-14T00:00:00"/>
    <m/>
    <n v="0.60000000000000009"/>
    <s v=""/>
    <n v="1"/>
    <n v="1"/>
    <s v=" "/>
    <s v="Sin meta asignada en el periodo"/>
    <s v="Concepto Favorable"/>
    <s v="Concepto Favorable"/>
    <m/>
    <s v="Actividad programada para el mes de abril "/>
    <s v="Se valida el seguimiento y la evidencia aportada: documento técnico del desarrollo del servicio, correos electrónicos de avance y términos de referencia del consultor para desarrollar el proyecto, al ser coincidentes se aprueba el seguimiento."/>
    <s v="Se verifica la información y la evidencia aportada: Documento con el link de ubicación del servicio, al ser coincidentes se aprueba el seguimiento. "/>
    <m/>
    <x v="1"/>
    <x v="0"/>
    <x v="0"/>
    <x v="0"/>
    <s v="Sin meta programada para este periodo"/>
    <s v="Se verifica ejecución de la actividad con Informe de Evaluación CO-IGAC-221831-CS-INDV, Informe de Evaluación 3 H.V. CO-IGAC-223157-CS-INDV, Documento 26/04/2021 Servicio Geocodificaciön Versión 1.0 y Terminos de Referencia. "/>
    <s v="Se verifica ejecución de la actividad con  documento con el link de ubicación del servicio, se valida el seguimiento"/>
    <m/>
  </r>
  <r>
    <n v="35"/>
    <x v="9"/>
    <s v="ICDE"/>
    <s v="Datos geográficos integrados y dispuestos en la plataforma ICDE como apoyo al catastro multipropósito y a la administración del territorio"/>
    <s v="Maximizar la disposición y uso de la información generada "/>
    <s v="Fortalecimiento de la Infraestructura Colombiana de Datos Espaciales"/>
    <s v="Gestión del Conocimiento y la Innovación"/>
    <s v="Gestión del conocimiento y la innovación"/>
    <s v="Disponer los datos fundamentales identificados en la matriz de insumos como soporte a la implementación del catastro  multipropósito, la administración del territorio."/>
    <d v="2021-03-01T00:00:00"/>
    <d v="2021-12-30T00:00:00"/>
    <s v="Conjuntos de datos fundamentales dispuestos de la matriz de insumos."/>
    <s v="Subdirección de Información "/>
    <s v="Número"/>
    <s v="Número de conjuntos de datos dispuestos  como apoyo al catastro multipropósito y a la administración del territorio"/>
    <s v="Eficacia"/>
    <n v="5"/>
    <n v="0"/>
    <n v="0"/>
    <n v="0"/>
    <n v="5"/>
    <n v="0"/>
    <s v="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
    <n v="0"/>
    <s v="Se realizó el modelo de objetos territoriales de áreas protegidas y se está realizando el proceso de validación temática por técnicos de Min Ambiente. Se avanzó en el modelo de áreas protegidas (PNN). Se adelanta la generación de lineamientos para el inventario nacional de objetos territoriales y se ha desarrollado el primer borrador de metodología para generación de modelos extendidos LADM. Se socializó con DNP y DANE la propuesta de lineamientos para inventario oficial de objetos territoriales."/>
    <n v="0"/>
    <s v="Se inició el modelamiento del objeto territorial Páramos del sector ambiente, ya fue socializada con el MADS la primera versión de dicho modelo, actualmente MADS se encuentra en el proceso de consolidación de DRR asociados al objeto en mención (evidencia: Modelo_Paramos_dev_20211007)._x000d__x000a__x000d__x000a_El objeto territorial Zonas de Protección Patrimonial Geológica y Paleontológica del Servicio Geológico Colombiano (SGC) se encuentra en proceso de revisión conjunta de los atributos que harán parte del modelo._x000d__x000a__x000d__x000a_Se inició gestión con DNP para iniciar sesiones temáticas con otras entidades como ANM, ANH, ANT, UPME y DIMAR._x000d__x000a_"/>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a: lineamientos del modelo de objetos territoriales, lineamientos del inventario de objetos territoriales, documento de presentación al DANE, al ser coincidentes se aprueba el seguimiento."/>
    <s v="Se verifica la información y la evidencia aportada: Documento modelo de paramos, al ser coincidentes se aprueba el seguimiento."/>
    <m/>
    <x v="1"/>
    <x v="0"/>
    <x v="0"/>
    <x v="0"/>
    <s v="No se reporta avance cuantitativo. Se informa de avances en el modelamiento LADM de algunos objetos y de Entidades territoriales."/>
    <s v="Se observa ejecución de la actividad mediante evidencia aportada (Presentación Gestión de Datos ICDE junio 2021, Instrumento Inventario datos ICDE-IGIF, mayo 2021, Lineamientos inventarios objetos territoriales, Listado Datos Priorizados abril 2021, modelo ambiente v.1, presentacion al BID de V1 y reunión LADM sector ambiental de junio 2021).  "/>
    <s v="Se observa ejecución de la actividad mediante evidencia aportada Documento modelo de paramos, se valida el seguimiento"/>
    <m/>
  </r>
  <r>
    <n v="36"/>
    <x v="9"/>
    <s v="ICDE"/>
    <s v="Datos geográficos integrados y dispuestos en la plataforma ICDE como apoyo al catastro multipropósito y a la administración del territorio"/>
    <s v="Maximizar la disposición y uso de la información generada "/>
    <s v="Fortalecimiento de la Infraestructura Colombiana de Datos Espaciales"/>
    <s v="Gestión del Conocimiento y la Innovación"/>
    <s v="Gestión del conocimiento y la innovación"/>
    <s v="Establecer la arquitectura de los datos fundamentales complementarios a la matriz de insumos para el catastro multipropósito y contenidos en las temáticas definidas por el IGIF, adoptando mecanismos de custodia, gestión y disposición dentro de la ICDE."/>
    <d v="2021-04-01T00:00:00"/>
    <d v="2021-12-30T00:00:00"/>
    <s v="Conjuntos de datos complementarios a la matriz de insumos gestionados y dispuestos en la plataforma tecnológica ICDE"/>
    <s v="Subdirección de Información "/>
    <s v="Número"/>
    <s v="Número de conjuntos de datos dispuestos  como apoyo al catastro multipropósito y a la administración del territorio"/>
    <s v="Eficacia"/>
    <n v="45"/>
    <n v="0"/>
    <n v="5"/>
    <n v="15"/>
    <n v="25"/>
    <n v="0"/>
    <s v="Esta actividad iniciara a partir del mes de abril."/>
    <n v="0"/>
    <s v="Se realizó la socialización de la priorización de datos fundamentales con el MinAmbiente y MinMinas. Se avanza en el diseño de la arquitectura de la plataforma tecnológica para la disposición de datos fundamentales.Se realizó la publicación de datos fundamentales en la pagina de la ICDE. No se logró la meta de los 5 conjuntos de datos prevista para el segundo trimestre, dado retrasos en los procesos de contratación que imposibilitaron el logro de la meta. A la fecha de presente informe, de los 5 consultores previstos en la línea 2.4.4 del PEP-POA, se cuenta con aprobación y en proceso de contratación 2, y 3 más están en proceso de No Objeción por el BID. Se espera lograr la contratación del equipo requerido en el tercer trimestre de la vigencia y nivelar los rezagos existentes"/>
    <n v="41"/>
    <s v="En el marco de las mesas técnicas intersectoriales, a la fecha se cuenta con la disposición de 41 datos fundamentales de los cuales 18 conjuntos de datos son de Ministerio de Ambiente y Desarrollo Sostenible (MADS), 3 conjuntos de datos de la Dirección General Marítima (DIMAR), 15 conjuntos de datos del Instituto Geográfico Agustín Codazzi (IGAC), 3 conjuntos de datos de DANE y un conjunto de dato de la Unidad de Planificación Rural Agropecuaria (UPRA). Dentro de los datos dispuestos y según lo evidenciado en las mesas intersectoriales algunos de los datos cuentan con metadatos, para algunos conjuntos de datos el metadato se encuentra en construcción. En el caso del catálogo de objetos y de informes de calidad se encuentran en proceso de creación o están programados para el año 2022."/>
    <m/>
    <m/>
    <d v="2021-04-09T00:00:00"/>
    <d v="2021-07-02T00:00:00"/>
    <d v="2021-10-14T00:00:00"/>
    <m/>
    <n v="0.91111111111111109"/>
    <s v=""/>
    <n v="0"/>
    <n v="1"/>
    <s v=" "/>
    <s v="Sin meta asignada en el periodo"/>
    <s v="Concepto No Favorable"/>
    <s v="Concepto Favorable"/>
    <m/>
    <s v="Actividad programada para el mes de abril"/>
    <s v="No se cumplió la meta "/>
    <s v="Se verifica la información y evidencia aportada: Documento con link de acceso a los datos fundamentales, al ser coincidentes se aprueba el seguimiento. "/>
    <m/>
    <x v="1"/>
    <x v="2"/>
    <x v="0"/>
    <x v="0"/>
    <s v="Sin meta programada para este periodo"/>
    <s v="Se incumplió la meta."/>
    <s v="Como soporte de evidencia para el seguimiento se observa Documentos con link de acceso a datos fundamentales de las entidades  de Ministerio de Ambiente y Desarrollo Sostenible , Dirección General Marítima (DIMAR), Instituto Geográfico Agustín Codazzi (IGAC) y DANE , se valida el seguimiento"/>
    <m/>
  </r>
  <r>
    <n v="37"/>
    <x v="9"/>
    <s v="ICDE"/>
    <s v="Datos geográficos integrados y dispuestos en la plataforma ICDE como apoyo al catastro multipropósito y a la administración del territorio"/>
    <s v="Maximizar la disposición y uso de la información generada "/>
    <s v="Fortalecimiento de la Infraestructura Colombiana de Datos Espaciales"/>
    <s v="Gestión del Conocimiento y la Innovación"/>
    <s v="Gestión del conocimiento y la innovación"/>
    <s v="Gestionar y disponer datos de observación de la tierra y otros datos geográficos para la gestión territorial"/>
    <d v="2021-04-01T00:00:00"/>
    <d v="2021-12-30T00:00:00"/>
    <s v="Conjuntos de datos de Observación de la Tierra y otros datos geográficos dispuestos"/>
    <s v="Subdirección de Información "/>
    <s v="Número"/>
    <s v="Número de conjuntos de datos dispuestos  como apoyo al catastro multipropósito y a la administración del territorio"/>
    <s v="Eficacia"/>
    <n v="1"/>
    <n v="0"/>
    <n v="0"/>
    <n v="0"/>
    <n v="1"/>
    <n v="0"/>
    <s v="Esta actividad iniciara a partir del mes de abril."/>
    <n v="0"/>
    <s v="Se elaboró términos de referencia para la contratación de dos consultores en gestión de datos geográficos. Se realizó sesión de trabajo con proveedores de tecnologías de observación de la tierra para explorar el estado del arte del mercado (ocho empresas)."/>
    <n v="0"/>
    <s v="Dado los tiempos requeridos para el proceso de contrato especificamente de la línea 2.4.5 se concluyó que alcance para el 2021 estará limitado a la fase precontractual, por lo tanto durante la presente vigencia no se tendrán datos propiamente dichos, estos deberán ser adquiridos en la vigencia 2022. Se anexa documentos proceso de Contratación."/>
    <m/>
    <m/>
    <d v="2021-04-09T00:00:00"/>
    <d v="2021-07-02T00:00:00"/>
    <d v="2021-10-14T00:00:00"/>
    <m/>
    <n v="0"/>
    <s v=""/>
    <s v=""/>
    <s v=""/>
    <s v=" "/>
    <s v="Sin meta asignada en el periodo"/>
    <s v="Concepto Favorable"/>
    <s v="Concepto Favorable"/>
    <m/>
    <s v="Actividad programada para el mes de abril"/>
    <s v="Se valida el seguimiento y la evidencia aportada: términos de referencia y correos de exploración de mercado, al ser coincidentes se aprueba el seguimiento."/>
    <s v="Se verifica la información y la evidencia aportada: Documentos de contratación, al ser coincidentes se aprueba el seguimiento. "/>
    <m/>
    <x v="1"/>
    <x v="0"/>
    <x v="0"/>
    <x v="0"/>
    <s v="Sin meta programada para este periodo"/>
    <s v="Se observa ejecución de la actividad a través de la evidencia aportada (Excel contactos empresariales, correo de exploración mercado junio 2021, invitación 17/06/2021, Términos de referencia Gestión Información-1y2-BID 02/06/2021). "/>
    <s v="Se observa ejecución de la actividad a través de la evidencia aportada como documentos del proceso de  contratacion, se valida el seguimiento"/>
    <m/>
  </r>
  <r>
    <n v="38"/>
    <x v="9"/>
    <s v="ICDE"/>
    <s v="Marco de referencia geoespacial actualizado para Colombia"/>
    <s v="Maximizar la disposición y uso de la información generada "/>
    <s v="Fortalecimiento de la Infraestructura Colombiana de Datos Espaciales"/>
    <s v="Gestión del Conocimiento y la Innovación"/>
    <s v="Gestión del conocimiento y la innovación"/>
    <s v="Actualizar el marco de referencia de la ICDE a partir del modelo IGIF acatando las directrices de arquitectura empresarial de MINTIC"/>
    <d v="2021-03-01T00:00:00"/>
    <d v="2021-12-30T00:00:00"/>
    <s v="Documento con el marco de referencia geoespacial de la ICDE actualizado"/>
    <s v="Subdirección de Información "/>
    <s v="Número"/>
    <s v="Lineamientos para la gestión de información geoespacial en Colombia generados"/>
    <s v="Eficacia"/>
    <n v="1"/>
    <n v="0"/>
    <n v="0"/>
    <n v="0"/>
    <n v="1"/>
    <n v="0"/>
    <s v="Se dispuso en el portal de la ICDE los lineamientos del marco de referencia geoespacial para siete rutas estratégicas en el marco de IGIF y el Marco de referencia de MinTIC."/>
    <n v="0"/>
    <s v="Se socializó el MRG en Plenaria de la ICDE, con la asistencia de las entidades adscritas. Se inició trabajo con Min Minas para la gestión del inventario da datos del sector. Se socializó y validó con el DANE borrador de lineamientos para la construcción del inventario oficial de objetos territoriales. Se socializó el nuevo MRG en MinAmbiente y Ministerio de Minas y Energía con acompañamiento de DNP. Se realizó primera versión del documento soporte para la implementación del MRG. "/>
    <n v="1"/>
    <s v="Con el lanzamiento de la Plataforma ICDE, se actualizó y publicó el nuevo Marco de Referencia Geoespacial, al presente corte se da por cumplida la meta."/>
    <m/>
    <m/>
    <d v="2021-04-09T00:00:00"/>
    <d v="2021-07-02T00:00:00"/>
    <d v="2021-10-14T00:00:00"/>
    <m/>
    <n v="1"/>
    <s v=""/>
    <s v=""/>
    <s v=""/>
    <s v=" "/>
    <s v="Concepto Favorable"/>
    <s v="Concepto Favorable"/>
    <s v="Concepto Favorable"/>
    <m/>
    <s v="Se verifica el seguimiento y la evidencia aportada, al ser coincidentes se aprueba el seguimiento"/>
    <s v="Se valida el seguimiento y la evidencia aportada: plenaria de la ICDE, actas de reunión, registros de asistencia y presentaciones, al ser coincidentes se aprueba el seguimiento."/>
    <s v="Se verifica la información y la evidencia aportada: Documento con link al marco de referencia de la ICDE, al ser coincidentes se aprueba el seguimiento. "/>
    <m/>
    <x v="1"/>
    <x v="0"/>
    <x v="0"/>
    <x v="0"/>
    <s v="No se reporta avance cuantitativo. Se evidencia documento de lineamientos del marco de referencia geoespacial para siete rutas estratégicas "/>
    <s v="Se verifica ejecución de la actividad mediante presentaciones DNP, DANE, UPRA y Ministerio de Minas, Mesa Técnica Sector Minero junio 2021, Estrategia de Comunicación ICDE-BID-V3, Cronograma Trabajo Boletín Cultura Geo, acta del 25/05/2021 Boletín Cultura Geo y Plenaria ICDE mayo 2021."/>
    <s v="Se verifica ejecución de la actividad mediante el lanzamiento de la Plataforma y  el nuevo Marco de Referencia Geoespacial, se valida el seguimiento"/>
    <m/>
  </r>
  <r>
    <n v="39"/>
    <x v="9"/>
    <s v="ICDE"/>
    <s v="Marco de referencia geoespacial actualizado para Colombia"/>
    <s v="Maximizar la disposición y uso de la información generada "/>
    <s v="Fortalecimiento de la Infraestructura Colombiana de Datos Espaciales"/>
    <s v="Gestión del Conocimiento y la Innovación"/>
    <s v="Gestión del conocimiento y la innovación"/>
    <s v="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
    <d v="2021-03-01T00:00:00"/>
    <d v="2021-12-30T00:00:00"/>
    <s v="Informe sobre la implementación de la ruta de fortalecimiento de capacidades de los municipios priorizados, incluyendo componente tecnológico._x000a__x000a_"/>
    <s v="Subdirección de Información "/>
    <s v="Número"/>
    <s v="Municipios fortalecidos  en materia de uso y gestión de información geográfica "/>
    <s v="Eficacia"/>
    <n v="3"/>
    <n v="0"/>
    <n v="1"/>
    <n v="1"/>
    <n v="1"/>
    <n v="0"/>
    <s v="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_x000a_"/>
    <n v="0"/>
    <s v="Se acogieron las directrices del DNP en marco de la estrategia territorial. En tal sentido, se estableció una serie de hitos intermedios, por lo que a junio se esperaba contar con los contenidos técnicos publicados en la nueva plataforma de la ICDE, antes de su implementación en territorio. Sin embargo, las demoras en la contratación de Banca no permitieron llevar a cabo los avances para el desarrollo de la plataforma, no obstante, los contenidos quedaron listos en el segundo trimestre, con la elaboración de las unidades temáticas 2, 3 y 4 del KIT de fortalecimiento territorial. Por otra parte, se realizó una sesión de trabajo con el Programa suizo de cooperación económica (SwissTierras), donde se presentaron avances en el diseño de la estrategia de fortalecimiento territorial."/>
    <n v="1"/>
    <s v="El 15 de septiembre en el municipio de Duitama, departamento de Boyacá, se realizó el diseño y presentación del PROYECTO DE FORTALECIMIENTO DE LA INFRAESTRUCTURA COLOMBIANA DE DATOS ESPACIALES-ICDE,  a los siete (7) municipios focalizados para Catastro Multipropósito del departamento de Boyacá."/>
    <m/>
    <m/>
    <d v="2021-04-09T00:00:00"/>
    <d v="2021-07-02T00:00:00"/>
    <d v="2021-10-14T00:00:00"/>
    <m/>
    <n v="0.33333333333333331"/>
    <s v=""/>
    <n v="0"/>
    <n v="1"/>
    <s v=" "/>
    <s v="Concepto Favorable"/>
    <s v="Concepto No Favorable"/>
    <s v="Concepto Favorable"/>
    <m/>
    <s v="Se verifica el seguimiento y la evidencia aportada, al ser coincidentes se aprueba el seguimiento"/>
    <s v="No se cumplió la meta "/>
    <s v="Se verifica la información y la evidencia aportada: Informe de seguimiento, al ser coincidentes se aprueba el seguimiento. "/>
    <m/>
    <x v="1"/>
    <x v="2"/>
    <x v="0"/>
    <x v="0"/>
    <s v="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
    <s v="No se cumplió la meta."/>
    <s v="Se verifica ejecución de la actividad mediante el  Informe de seguimiento para fortalecimiento en el uso y aprovechamiento de la información geoespacial dispuesta a través de la ICDE, se valida el seguimiento"/>
    <m/>
  </r>
  <r>
    <n v="40"/>
    <x v="9"/>
    <s v="Gestión de la Infraestructura"/>
    <s v="Solicitudes de TI"/>
    <s v="Fortalecer los recursos técnicos y tecnológicos para la modernización institucional "/>
    <s v="Identificación e incorporación de avances tecnológicos e innovación en procesos misionales"/>
    <s v="Gestión con Valores para Resultados"/>
    <s v="Gobierno Digital "/>
    <s v="Aprovisionar y administrar plataforma tecnologica "/>
    <d v="2021-01-01T00:00:00"/>
    <d v="2021-12-31T00:00:00"/>
    <s v="Reporte de solicitudes de plataforma tecnologica aprovisionada y administrada"/>
    <s v="Subdirección de Infraestructura Tecnológica"/>
    <s v="Porcentaje"/>
    <s v="Solicitudes de TI atendidas"/>
    <s v="Eficacia"/>
    <n v="1"/>
    <n v="0.25"/>
    <n v="0.25"/>
    <n v="0.25"/>
    <n v="0.25"/>
    <n v="0.25"/>
    <s v="Se atendieron 700 solicitudes (Requerimientos 651 e Incidencias 49), de los cuales se resolvieron 654 casos, atendiendo en un  93%  los casos registrados por los usuarios"/>
    <n v="0.25"/>
    <s v="Se atendieron 784 solicitudes (Requerimientos 704 e Incidencias 80), de los cuales se resolvieron 730 casos, atendiendo en un  92%  los casos registrados por los usuarios"/>
    <n v="0.25"/>
    <s v="Se atendieron 925 solicitudes (Requerimientos 808  e Incidencias 117), de los cuales se resolvieron 834 casos, atendiendo en un  90%  los casos registrados por los usuarios"/>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Reportes de solicitudes atendidas, al ser coincidentes se aprueba el seguimiento"/>
    <s v="Se verifica la información y la evidencia aportada: Reportes de solicitudes atendidas, al ser coincidentes se aprueba el seguimiento. "/>
    <m/>
    <x v="0"/>
    <x v="0"/>
    <x v="0"/>
    <x v="0"/>
    <s v="Se evidencian archivos Excel con la relación de casos atendudis en la herramienta GLPI durante el primer trimestre del año 2021"/>
    <s v="Para este trimestre se evidencia los reportes de solicitudes atendidas , se valida el seguimiento "/>
    <s v="Se evidencian archivos Excel con la relación de casos atendidos  en la herramienta GLPI durante el tercer trimestre del año 2021"/>
    <m/>
  </r>
  <r>
    <n v="41"/>
    <x v="9"/>
    <s v="Diseño y Desarrollo de Sistemas de Información"/>
    <s v="Solicitudes de TI"/>
    <s v="Fortalecer los recursos técnicos y tecnológicos para la modernización institucional "/>
    <s v="Identificación e incorporación de avances tecnológicos e innovación en procesos misionales"/>
    <s v="Gestión con Valores para Resultados"/>
    <s v="Gobierno Digital "/>
    <s v="Atender solicitudes manteniento a los  sistemas de información, aplicaciones y portales "/>
    <d v="2021-01-01T00:00:00"/>
    <d v="2021-12-31T00:00:00"/>
    <s v="Reporte de solicitudes atendidas de manteniento a los  sistemas de información, aplicaciones y portales "/>
    <s v="Subdirección de Sistemas de Información"/>
    <s v="Porcentaje"/>
    <s v="Solicitudes de TI atendidas"/>
    <s v="Eficacia"/>
    <n v="1"/>
    <n v="0.25"/>
    <n v="0.25"/>
    <n v="0.25"/>
    <n v="0.25"/>
    <n v="0.25"/>
    <s v="Se resolvieron 1235 de 1558 de solicitudes, donde se evidencia un índice de cumplimiento del 81%"/>
    <n v="0.25"/>
    <s v="Se resolvieron 2084 de 2239 de solicitudes, donde se evidencia un índice de cumplimiento del 93%"/>
    <n v="0.25"/>
    <s v="Se resolvieron 2839 de 3051 de solicitudes, donde se evidencia un índice de cumplimiento del 93%"/>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Reporte de las solicitudes relacionadas con sistemas de información atendidas"/>
    <s v="Se verifica la información y la evidencia aportada: Reportes de atención de solicitudes, al ser coincidentes se aprueba el seguimiento. "/>
    <m/>
    <x v="0"/>
    <x v="0"/>
    <x v="0"/>
    <x v="0"/>
    <s v="Se evidencian archivos con la relación de requerimientos del SNC atendidos en GLPI "/>
    <s v="Se evidencia el reporte de las solicitudes relacionadas con sistemas de información atendidas, se valida el seguimiento "/>
    <s v="Se evidencia el reporte de las solicitudes relacionadas con sistemas de información atendidas, se valida el seguimiento "/>
    <m/>
  </r>
  <r>
    <n v="42"/>
    <x v="9"/>
    <s v="Gestión de la Infraestructura"/>
    <s v="Solicitudes de TI"/>
    <s v="Fortalecer los recursos técnicos y tecnológicos para la modernización institucional "/>
    <s v="Identificación e incorporación de avances tecnológicos e innovación en procesos misionales"/>
    <s v="Gestión con Valores para Resultados"/>
    <s v="Gobierno Digital "/>
    <s v="Atender incidencias y requerimientos de la mesa de servicios TI"/>
    <d v="2021-01-01T00:00:00"/>
    <d v="2021-12-31T00:00:00"/>
    <s v="Reporte de incidencias y requerimientos atendidos"/>
    <s v="Subdirección de Infraestructura Tecnológica"/>
    <s v="Porcentaje"/>
    <s v="Solicitudes de TI atendidas"/>
    <s v="Eficacia"/>
    <n v="1"/>
    <n v="0.25"/>
    <n v="0.25"/>
    <n v="0.25"/>
    <n v="0.25"/>
    <n v="0.25"/>
    <s v="Se atendieron 1601 solicitudes (Requerimientos 1459 e Incidencias 142), de los cuales se resolvieron 1462 casos, atendiendo en un  91%  los casos registrados por los usuarios"/>
    <n v="0.25"/>
    <s v="Se atendieron 1776  solicitudes (Requerimientos 1627 e Incidencias 149), de los cuales se resolvieron 1568 casos, atendiendo en un  89%  los casos registrados por los usuarios"/>
    <n v="0.25"/>
    <s v="Se atendieron 2460 solicitudes (Requerimientos 2190 e Incidencias 270), de los cuales se resolvieron 2327 casos, atendiendo en un  95%  los casos registrados por los usuarios"/>
    <m/>
    <m/>
    <d v="2021-04-09T00:00:00"/>
    <d v="2021-07-02T00:00:00"/>
    <d v="2021-10-14T00:00:00"/>
    <m/>
    <n v="0.75"/>
    <n v="1"/>
    <n v="1"/>
    <n v="1"/>
    <s v=" "/>
    <s v="Concepto Favorable"/>
    <s v="Concepto Favorable"/>
    <s v="Concepto Favorable"/>
    <m/>
    <s v="Se verifica el seguimiento y la evidencia aportada, al ser coincidentes se aprueba el seguimiento"/>
    <s v="Se valida el seguimiento y la evidencia aportada: Reportes de solicitudes atendidas de TI, al ser coincidentes se aprueba el seguimiento"/>
    <s v="Se verifica la información y la evidencia aportada: Reportes de atención de solicitudes, al ser coincidentes se aprueba el seguimiento. "/>
    <m/>
    <x v="0"/>
    <x v="0"/>
    <x v="0"/>
    <x v="0"/>
    <s v="Se evidencia registro de atención de incidencias y requerimientos por parte de la mesa de servicios TI"/>
    <s v="Para este trimestre se evidencia los reportes de solicitudes atendidas de TI, se valida el seguimiento "/>
    <s v="Para este tercer  trimestre se evidencia los reportes de solicitudes atendidas de TI, se valida el seguimiento "/>
    <m/>
  </r>
  <r>
    <n v="43"/>
    <x v="9"/>
    <s v="Gestión de la Infraestructura"/>
    <s v="Servicios Tecnológicos"/>
    <s v="Fortalecer los recursos técnicos y tecnológicos para la modernización institucional "/>
    <s v="Identificación e incorporación de avances tecnológicos e innovación en procesos misionales"/>
    <s v="Gestión con Valores para Resultados"/>
    <s v="Gobierno Digital "/>
    <s v="Renovación plataforma de Comunicaciones"/>
    <d v="2021-09-01T00:00:00"/>
    <d v="2021-12-31T00:00:00"/>
    <s v="Informe de Configuración "/>
    <s v="Subdirección de Infraestructura Tecnológica"/>
    <s v="Número"/>
    <s v="índice de capacidad en la prestación de servicios de tecnología"/>
    <s v="Eficacia"/>
    <n v="1"/>
    <n v="0"/>
    <n v="0"/>
    <n v="0"/>
    <n v="1"/>
    <n v="0"/>
    <s v="Se encuentra en  proceso de contratación (Estudio de Mercado)"/>
    <n v="0"/>
    <s v="Continua en proceso de contratación:  Se finalizó  el estudio de Mercado y el documento de ofertas. Adicional, se viene adelantado el trámite de solicitud de Vigencias Futuras"/>
    <n v="0"/>
    <s v="Se dio apertura al proceso de selección y se está dando respuesta a la inquietudes generadas al proceso por cada uno de los interesados. Se anexa pantallazo publicación de proceso.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os: Estudio de mercado y justificación de vigencias futuras para networking, al ser coincidentes se aprueba el seguimiento."/>
    <s v="Se verifica la información y la evidencia aportada: Documento de publicación en SECOP, al ser coincidentes se aprueba el seguimiento. "/>
    <m/>
    <x v="1"/>
    <x v="1"/>
    <x v="0"/>
    <x v="0"/>
    <s v="Sin meta para el periodo"/>
    <s v="Se evidencia el  estudio de mercado y justificación de vigencias futuras para networking, sin embargo para este periodo no se registra meta "/>
    <s v="Se evidencia para el tercer trimestre documento de publicacion en el SECOP,  se valida el seguimiento "/>
    <m/>
  </r>
  <r>
    <n v="44"/>
    <x v="9"/>
    <s v="Gestión de la Infraestructura"/>
    <s v="Servicios Tecnológicos"/>
    <s v="Fortalecer los recursos técnicos y tecnológicos para la modernización institucional "/>
    <s v="Identificación e incorporación de avances tecnológicos e innovación en procesos misionales"/>
    <s v="Gestión con Valores para Resultados"/>
    <s v="Gobierno Digital "/>
    <s v="Automatización de Copias de respaldo y gestión de datos de la entidad"/>
    <d v="2021-09-01T00:00:00"/>
    <d v="2021-12-31T00:00:00"/>
    <s v="Informe de Configuración "/>
    <s v="Subdirección de Infraestructura Tecnológica"/>
    <s v="Número"/>
    <s v="índice de capacidad en la prestación de servicios de tecnología"/>
    <s v="Eficacia"/>
    <n v="1"/>
    <n v="0"/>
    <n v="0"/>
    <n v="0"/>
    <n v="1"/>
    <n v="0"/>
    <s v="Se encuentra  en proceso de contratación ( Elaboración Ficha Técnica)"/>
    <n v="0"/>
    <s v="Continua en proceso de contratación: Se finalizó  el estudio de Mercado y el documento de ofertas. Adicional, se viene adelantado el trámite de solicitud de Vigencias Futuras"/>
    <n v="0"/>
    <s v="Se dio apertura al proceso de selección y se está dando respuesta a la inquietudes generadas al proceso por cada uno de los interesados. Se anexa pantallazo publicación de proceso. "/>
    <m/>
    <m/>
    <d v="2021-04-09T00:00:00"/>
    <d v="2021-07-02T00:00:00"/>
    <d v="2021-10-14T00:00:00"/>
    <m/>
    <n v="0"/>
    <s v=""/>
    <s v=""/>
    <s v=""/>
    <s v=" "/>
    <s v="Concepto Favorable"/>
    <s v="Concepto Favorable"/>
    <s v="Concepto Favorable"/>
    <m/>
    <s v="Se verifica el seguimiento y la evidencia aportada, al ser coincidentes se aprueba el seguimiento"/>
    <s v="Se valida el seguimiento y la evidencia aportados: Estudio de mercado y justificación de vigencias futuras para la automatización de copias de respaldo, al ser coincidentes se aprueba el seguimiento. "/>
    <s v="Se verifica la información y la evidencia aportada: Pantallazo publicación SECOP, al ser coincidentes se aprueba el seguimiento. "/>
    <m/>
    <x v="1"/>
    <x v="1"/>
    <x v="0"/>
    <x v="0"/>
    <s v="Sin meta para el periodo"/>
    <s v="Se evidencia el  estudio de mercado y justificación de vigencias futuras para la automatización de copias de respaldo, sin embargo para este trimestre no hay asignacion de meta."/>
    <s v="Se evidencia para el tercer trimestre pantallazos de publicacion en el SECOP, se valida el seguimiento"/>
    <m/>
  </r>
  <r>
    <n v="45"/>
    <x v="9"/>
    <s v="Gestión de la Infraestructura"/>
    <s v="Servicios Tecnológicos"/>
    <s v="Fortalecer los recursos técnicos y tecnológicos para la modernización institucional "/>
    <s v="Identificación e incorporación de avances tecnológicos e innovación en procesos misionales"/>
    <s v="Gestión con Valores para Resultados"/>
    <s v="Gobierno Digital "/>
    <s v="Implementación de estrategias de Seguridad y Monitoreo  de servicios Web y Nube"/>
    <d v="2021-01-01T00:00:00"/>
    <d v="2021-12-31T00:00:00"/>
    <s v="Informe de Monitoreo "/>
    <s v="Subdirección de Infraestructura Tecnológica"/>
    <s v="Número"/>
    <s v="índice de capacidad en la prestación de servicios de tecnología"/>
    <s v="Eficacia"/>
    <n v="2"/>
    <n v="0"/>
    <n v="1"/>
    <n v="0"/>
    <n v="1"/>
    <n v="0"/>
    <s v="Se finalizó  la Implementación  de la plagtaforma  para llevar a cabo la estrategias de Seguridad y Monitoreo de servicios Web y Nube "/>
    <n v="1"/>
    <s v="Se finalizó  la Implementación  de la plagtaforma  para llevar a cabo la estrategias de Seguridad y Monitoreo de servicios Web y Nube "/>
    <n v="0"/>
    <s v="Esta actividad se cumplió en el segundo trimestre. "/>
    <m/>
    <m/>
    <d v="2021-04-09T00:00:00"/>
    <d v="2021-07-02T00:00:00"/>
    <d v="2021-10-14T00:00:00"/>
    <m/>
    <n v="0.5"/>
    <s v=""/>
    <n v="1"/>
    <s v=""/>
    <s v=" "/>
    <s v="Concepto Favorable"/>
    <s v="Concepto Favorable"/>
    <s v="Sin meta asignada en el periodo"/>
    <m/>
    <s v="Se verifica el seguimiento y la evidencia aportada, al ser coincidentes se aprueba el seguimiento"/>
    <s v="Se valida el seguimiento y la evidencia aportada: Informe de seguimiento de la implementación de la estrategia de seguridad y monitoreo de servicios web y nube, al ser coincidentes se aprueba el seguimiento"/>
    <s v="Sin meta asignada para el periodo"/>
    <m/>
    <x v="1"/>
    <x v="0"/>
    <x v="1"/>
    <x v="0"/>
    <s v="No se reporta avance cuantitativo. Se informa que se realizó la implementación  de la plagtaforma  para llevar a cabo la estrategias de Seguridad y Monitoreo de servicios Web y Nube "/>
    <s v="Se evidencia el  informe de seguimiento de la implementación de la estrategia de seguridad y monitoreo de servicios web y nube, se valida el seguimiento "/>
    <s v="Sin meta asignada en el periodo "/>
    <m/>
  </r>
  <r>
    <n v="46"/>
    <x v="9"/>
    <s v="Gestión de la Infraestructura"/>
    <s v="Servicios Tecnológicos"/>
    <s v="Fortalecer los recursos técnicos y tecnológicos para la modernización institucional "/>
    <s v="Modernizar la infraestructura de conectividad del IGAC"/>
    <s v="Gestión con Valores para Resultados"/>
    <s v="Gobierno Digital "/>
    <s v="Plataforma de redes modernizada y en operación"/>
    <d v="2021-01-01T00:00:00"/>
    <d v="2021-12-31T00:00:00"/>
    <s v="Informe de Instalación y Configuración"/>
    <s v="Subdirección de Infraestructura Tecnológica"/>
    <s v="Porcentaje"/>
    <s v="índice de capacidad en la prestación de servicios de tecnología"/>
    <s v="Eficacia"/>
    <n v="1"/>
    <n v="0"/>
    <n v="0"/>
    <n v="0"/>
    <n v="1"/>
    <n v="0"/>
    <s v="se realizó Compra de materiales locales , UPS se encuentran en el centro de datos "/>
    <n v="0"/>
    <s v="Sin meta programada para este periodo"/>
    <n v="1"/>
    <s v="Se culminó la instalación de la UPS y Aire acondicionado y se continúa  con los mantenimientos de rutina establecidos dentro del contrato."/>
    <m/>
    <m/>
    <d v="2021-04-09T00:00:00"/>
    <d v="2021-07-02T00:00:00"/>
    <d v="2021-10-14T00:00:00"/>
    <m/>
    <n v="1"/>
    <s v=""/>
    <s v=""/>
    <s v=""/>
    <s v=" "/>
    <s v="Concepto Favorable"/>
    <s v="Sin meta asignada en el periodo"/>
    <s v="Concepto Favorable"/>
    <m/>
    <s v="Se verifica el seguimiento y la evidencia aportada, al ser coincidentes se aprueba el seguimiento"/>
    <s v="Sin meta programada para este periodo"/>
    <s v="Se verifica la información y la evidencia aportada: Informe de instalación de equipos, al ser coincidentes se aprueba el seguimiento. "/>
    <m/>
    <x v="1"/>
    <x v="1"/>
    <x v="0"/>
    <x v="0"/>
    <s v="Se evidencia contrato para Realizar la adecuación, soporte y mantenimiento de los componentes eléctricos, sistemas auxiliares y aires acondicionados requeridos para el correcto funcionamiento del centro de datos del instituto. "/>
    <s v="Sin meta asignada para el periodo "/>
    <s v="Se evidencia para el tercer trimestre informe de instacion de equipos, sevalida el seguimiento"/>
    <m/>
  </r>
  <r>
    <n v="1"/>
    <x v="10"/>
    <s v="Provisión de Empleo y Compensación"/>
    <s v="Rediseño y modernización institucional"/>
    <s v="Implementar políticas y acciones enfocadas en el fortalecimiento institucional y la arquitectura de procesos como pilar estratégico del Instituto"/>
    <s v="Rediseño del IGAC y modernización basada en procesos"/>
    <s v="Talento Humano"/>
    <s v="Talento Humano"/>
    <s v="Avance en la implementación del rediseño y modernización institucional"/>
    <d v="2021-01-01T00:00:00"/>
    <d v="2021-12-31T00:00:00"/>
    <s v="Plan de trabajo etapa de rediseño"/>
    <s v="Subdirección de Talento Humano"/>
    <s v="Porcentaje"/>
    <s v="Actividades ejecutadas /Actividades programadas para la implementación del rediseño y modernización institucional * 100"/>
    <s v="Eficiencia"/>
    <n v="1"/>
    <n v="0"/>
    <n v="0"/>
    <n v="0"/>
    <n v="1"/>
    <n v="0"/>
    <s v="Durante el primer trimestre se han desarrollado mesas de trabajo con DAFP y Presidencia para generar los decretos de estructura y de planta finales"/>
    <n v="0"/>
    <s v="Durante el segundo trimestre se han desarrollado mesas de trabajo con DAFP y Presidencia para generar los decretos de estructura y de planta finales"/>
    <n v="0.5"/>
    <s v="Durante el tercer trimestre se han realizado 13 actividades de 26 programads para la implementaciòn del rediseño y modernización"/>
    <m/>
    <m/>
    <d v="2021-04-09T00:00:00"/>
    <d v="2021-07-02T00:00:00"/>
    <d v="2021-10-13T00:00:00"/>
    <m/>
    <n v="0.5"/>
    <s v=""/>
    <s v=""/>
    <s v=""/>
    <s v=" "/>
    <s v="Sin meta asignada en el periodo"/>
    <s v="Sin meta asignada en el periodo"/>
    <s v="Concepto Favorable"/>
    <m/>
    <s v="No se programo meta para este periodo, aunque se realizaron actividades en ppro de la meta."/>
    <s v="Lla meta esta programada para  el cuarto trimestre "/>
    <s v="Se evidencia plan de trabajo modernización"/>
    <m/>
    <x v="1"/>
    <x v="1"/>
    <x v="0"/>
    <x v="0"/>
    <s v="Sin meta asignada para el periodo, sin embargo no se encuentran evidencias de las actividades desarrolladas."/>
    <s v="Sin meta asignada para el trimestre y sin evidencias de ejecución de la misma."/>
    <s v="Se verifica avance en la ejecución de la actividad a través del Plan de Trabajo Modernización."/>
    <m/>
  </r>
  <r>
    <n v="2"/>
    <x v="10"/>
    <s v="Provisión de Empleo y Compensación"/>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Anual de Vacantes"/>
    <d v="2021-01-01T00:00:00"/>
    <d v="2021-02-28T00:00:00"/>
    <s v="Plan Anual de Vacantes"/>
    <s v="Subdirección de Talento Humano"/>
    <s v="Número"/>
    <s v="Cumplimiento de Actividades propuestas"/>
    <s v="Eficiencia"/>
    <n v="1"/>
    <n v="1"/>
    <n v="0"/>
    <n v="0"/>
    <n v="0"/>
    <n v="1"/>
    <s v="En el primer trimestre se aprobó el Plan Anual de Vacantes en el comité de Institucional de Gestión del Desempeño el 29 de 2021, se adoptó mediante Res. No. 99 de 2021 y se publicó el Plan Anual de Vacantes 2021, a 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Anual de Vacantes,  Res. No. 99 de 2021,  y  Comunicación Interna el 17 de febrero de 2021 se evidencia el cumplimento  de la meta."/>
    <s v="Ya se ejecuto la actividad y se logro la meta en el primer trimetre"/>
    <s v="Esta actividad fue ejecutada en el primer trimestre"/>
    <m/>
    <x v="0"/>
    <x v="1"/>
    <x v="1"/>
    <x v="0"/>
    <s v="El plan anual de Vacantes fue aprobado y adoptado mediante la Resolución 99 de 2021, así mismo fue comunicado mediante correo electrónico del 17 de febrero de 2021, por lo tanto se observa la ejecución de la actividad."/>
    <s v="Actividad ejecutada en el primer trimestre de la vigencia."/>
    <s v="La actividad se adelantó en el primer trimeste."/>
    <m/>
  </r>
  <r>
    <n v="3"/>
    <x v="10"/>
    <s v="Provisión de Empleo y Compensación"/>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anual de vacantes en el año 2021"/>
    <d v="2021-01-01T00:00:00"/>
    <d v="2021-12-31T00:00:00"/>
    <s v="Informe, listas de asistencias, ejecución del plan"/>
    <s v="Subdirección de Talento Humano"/>
    <s v="Número"/>
    <s v="Cumplimiento de Actividades propuestas"/>
    <s v="Eficiencia"/>
    <n v="59"/>
    <n v="9"/>
    <n v="18"/>
    <n v="17"/>
    <n v="15"/>
    <n v="7"/>
    <s v="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
    <n v="17"/>
    <s v="De 18 actividades programadas para el trimestre, se dio cumplimiento a 16 actividades, quedando pendiente &quot;Realizar las acciones correspondientes con la Comisión Nacional del Servicio Civil para estructurar el concurso abierto y el concurso de ascenso&quot;, esto debido a que se encuentra sujeto a rediseño institucional (correspondiente al mes de abril y junio).                                                        _x000d__x000a_Adicionalmente en este  trimestre se reporta una actividad  pendiente del primer trimestre:  &quot; Realizar las acciones correspondientes para la provisión de las vacantes definitivas de carrera administrativa(encargos y nombramientos&quot;.  _x000d__x000a_"/>
    <n v="19"/>
    <s v="De las 17 actividades programadas en el tercer trimestre se realizarón todas las actividades, solo falta la actividad: Solicitar la cancelación del servidor en el Registro Público de Carrera Administrativa cuando se genere una vacante definitiva de carrera administrativa por las causales definidas por la CNSC para la cancelación, para cumplir con la meta al tercer trimestre"/>
    <m/>
    <m/>
    <d v="2021-04-09T00:00:00"/>
    <d v="2021-07-02T00:00:00"/>
    <d v="2021-10-12T00:00:00"/>
    <m/>
    <n v="0.72881355932203384"/>
    <n v="0.77777777777777779"/>
    <n v="1"/>
    <n v="1"/>
    <s v=" "/>
    <s v="Concepto Favorable"/>
    <s v="Concepto Favorable"/>
    <m/>
    <m/>
    <s v="Se evidencia el cumplimiento de 7 actividades de 9 las dos faltantes dependen del rediseño Institucional"/>
    <s v="De 18 actividades programadas se falta por ejecuatarse las que  se encuentra sujeto a rediseño institucional , se evidencia ejecución de actividad entre otros,  informe de seguimiento mensual al plan."/>
    <m/>
    <m/>
    <x v="1"/>
    <x v="0"/>
    <x v="0"/>
    <x v="0"/>
    <s v="El plan anual de vacantes ha desarrollado algunas actividades, sin embargo otras no se han podido ejecutar debido a que se encuentran sujetas a la reestructuración Institucional."/>
    <s v="De acuerdo con las evidencias suministradas se observa la ejecución del plan anual de vacantes para el año 2021, en donde a junio Se ofertaron 139 vacantes de empleos de carrera administrativa, de las cuales:_x000d__x000a_68 corresponden a vacantes definitivas._x000d__x000a_71 corresponden a vacantes temporales._x000d__x000a_De las vacantes ofertadas, 32 funcionarios fueron encargados de los cuales 10  empleos corresponden a vacancias definitivas y se proyectaron los actos administrativos._x000d__x000a_Durante junio de 2021 se proyectaron 62 actos administrativos para nombramientos provisionales, de los cuales 36 corresponden a nombramientos en empleos en vacancia definitiva._x000d__x000a_"/>
    <s v="Se observan Informes mensuales de seguimiento Plan de Vacantes de julio, agosto y septiembre de 2021 y sus evidencias. "/>
    <m/>
  </r>
  <r>
    <n v="4"/>
    <x v="10"/>
    <s v="Provisión de Empleo y Compensación"/>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Provisión del Recurso Humano"/>
    <d v="2021-01-01T00:00:00"/>
    <d v="2021-02-28T00:00:00"/>
    <s v="Plan de Previsión de Recursos Humanos"/>
    <s v="Subdirección de Talento Humano"/>
    <s v="Número"/>
    <s v="Cumplimiento de Actividades propuestas"/>
    <s v="Eficiencia"/>
    <n v="1"/>
    <n v="1"/>
    <n v="0"/>
    <n v="0"/>
    <n v="0"/>
    <n v="1"/>
    <s v="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Anual de Vacantes,  Res. No. 99 de 2021,  y  Comunicación Interna el 17 de febrero de 2021 se evidencia el cumplimento  de la meta."/>
    <s v="La actividad  fue implementada en el primer periodo"/>
    <s v="Esta actividad fue ejecutada en el primer trimestre"/>
    <m/>
    <x v="0"/>
    <x v="1"/>
    <x v="1"/>
    <x v="0"/>
    <s v="El plan de previsión de Recursos Humanos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s v="Actividad realizada en el primer trimestre."/>
    <m/>
  </r>
  <r>
    <n v="5"/>
    <x v="10"/>
    <s v="Provisión de Empleo y Compensación"/>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de previsión del recurso humano en el año 2021"/>
    <d v="2021-01-01T00:00:00"/>
    <d v="2021-12-31T00:00:00"/>
    <s v="Informe, listas de asistencias, ejecución del plan"/>
    <s v="Subdirección de Talento Humano"/>
    <s v="Número"/>
    <s v="Cumplimiento de Actividades propuestas"/>
    <s v="Eficiencia"/>
    <n v="32"/>
    <n v="5"/>
    <n v="9"/>
    <n v="9"/>
    <n v="9"/>
    <n v="5"/>
    <s v="Durante el primer trimestre se ejecutaron las 5 actividades programadas en el plan de trabajo."/>
    <n v="9"/>
    <s v="Durante el segundo trimestre se ejecutaron las 9 actividades programadas en el plan de trabajo."/>
    <n v="9"/>
    <s v="Durante el tercer trimestre se ejecutaron las 9 actividades programadas en el plan de trabajo."/>
    <m/>
    <m/>
    <d v="2021-04-09T00:00:00"/>
    <d v="2021-07-02T00:00:00"/>
    <d v="2021-10-12T00:00:00"/>
    <m/>
    <n v="0.71875"/>
    <n v="1"/>
    <n v="1"/>
    <n v="1"/>
    <s v=" "/>
    <s v="Concepto Favorable"/>
    <s v="Concepto Favorable"/>
    <s v="Concepto Favorable"/>
    <m/>
    <s v="Se cumplio la meta programada se evidencia en los informes repportados"/>
    <s v="Las 9 actividades programadas fueron ejecutadas, se evidencia ejecución de actividad con  informe de seguimiento mensual al plan y matriz procesos de calidad."/>
    <s v="Las evidencias aportadas corresponden"/>
    <m/>
    <x v="0"/>
    <x v="0"/>
    <x v="0"/>
    <x v="0"/>
    <s v="De acuerdo con las evidencias suministradas y el documento &quot;Informe de mensual de seguimiento plan de previsión RH&quot; de los meses de enero, febrero y marzo se observa el seguimiento realizado por parte del GIT gestión del Talento Humano."/>
    <s v="De acuerdo con las evidencias suministradas y el documento &quot; Informe mensual de seguimiento plan de previsión RH&quot; a 30 de junio se habian realizado las siguientes gestiones:                                            Empleos provistos en propiedad_x0009_ 483_x0009__x000d__x000a_Vacantes definitivas provistas mediante comisión_x0009_1_x000d__x000a_Vacantes definitivas provistas mediante encargo_x0009_107_x0009__x000d__x000a_Vacantes definitivas provistas mediante nombramiento provisional_x0009_211_x000d__x000a_Vacantes temporales provistas mediante encargo_x0009_49_x0009__x000d__x000a_Vacantes temporales provistas mediante nombramiento provisional_x0009_49_x000d__x000a_Vacantes temporales sin proveer_x0009_79_x0009__x000d__x000a_Vacantes definitivas sin proveer_x0009_75_x000d__x000a_Planta IGAC-provista_x0009_900_x0009__x000d__x000a_Empleos vacantes IGAC sin proveer_x0009_154_x000d__x000a_"/>
    <s v="Se verifica ejecución mediante el Informe mensual de seguimiento Plan de Previsión del RH de julio, agosto y septiembre de 2021 y Matriz procesos de calidad TH Plan de Vacantes-Plan Previsión RH2021. "/>
    <m/>
  </r>
  <r>
    <n v="6"/>
    <x v="10"/>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Estratégico de Talento Humano"/>
    <d v="2021-01-01T00:00:00"/>
    <d v="2021-02-28T00:00:00"/>
    <s v="Plan Estratégico del Talento Humano"/>
    <s v="Subdirección de Talento Humano"/>
    <s v="Número"/>
    <s v="Cumplimiento de Actividades propuestas"/>
    <s v="Eficiencia"/>
    <n v="1"/>
    <n v="1"/>
    <n v="0"/>
    <n v="0"/>
    <n v="0"/>
    <n v="1"/>
    <s v="En el primer trimestre se aprobó en el comité de Institucional de Gestión del Desempeño el 29 de 2021, se adoptó mediante Res. No. 99 de 2021 y se publicó a través de Comunicación Interna el 17 de febrero de 2021 el Plan Estratégico de Talento Humano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Estrategico del Talento Humano,  Res. No. 99 de 2021,  y  Comunicación Interna el 17 de febrero de 2021 se evidencia el cumplimento  de la meta."/>
    <s v="Meta programada y ejecutada en el primer trimestre"/>
    <s v="Esta actividad fue ejecutada en el primer trimestre"/>
    <m/>
    <x v="0"/>
    <x v="1"/>
    <x v="1"/>
    <x v="0"/>
    <s v="El estratégico de Talento Humano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s v="Actividad realizada en primer trimestre."/>
    <m/>
  </r>
  <r>
    <n v="7"/>
    <x v="10"/>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 Evaluación de Desempeño para funcionarios de carrera y provisionalidad."/>
    <d v="2021-01-01T00:00:00"/>
    <d v="2021-12-31T00:00:00"/>
    <s v="Informe, listas de asistencias, ejecución del plan"/>
    <s v="Subdirección de Talento Humano"/>
    <s v="Número"/>
    <s v="Cumplimiento de Actividades propuestas"/>
    <s v="Eficiencia"/>
    <n v="63"/>
    <n v="9"/>
    <n v="18"/>
    <n v="18"/>
    <n v="18"/>
    <n v="9"/>
    <s v="Durante el primer trimestre se ejecutaron las 9 actividades programadas en el plan de trabajo."/>
    <n v="18"/>
    <s v="Durante el segundo trimestre se ejecutaron las 18 actividades programadas en el plan de trabajo."/>
    <n v="18"/>
    <s v="Durante el tercer trimestre se ejecutaron las 18 actividades programadas en el plan de trabajo."/>
    <m/>
    <m/>
    <d v="2021-04-09T00:00:00"/>
    <d v="2021-07-02T00:00:00"/>
    <d v="2021-10-12T00:00:00"/>
    <m/>
    <n v="0.7142857142857143"/>
    <n v="1"/>
    <n v="1"/>
    <n v="1"/>
    <s v=" "/>
    <s v="Concepto Favorable"/>
    <s v="Concepto Favorable"/>
    <s v="Concepto Favorable"/>
    <m/>
    <s v="Se evidencia la ejecución de las 9 actividades programadas repportadas en los informes de enero, febreo y marzo."/>
    <s v="La ejecucion de  las  actividades programadas se evidencian con: capacitaciones, asesorias, plan de mejoramientoy  solicitudes"/>
    <s v="Las evidencias corresponden"/>
    <m/>
    <x v="0"/>
    <x v="0"/>
    <x v="0"/>
    <x v="0"/>
    <s v="De acuerdo con las evidencias suministradas y el documento &quot;Informe EDL&quot; de los meses de enero, febrero y marzo en el que se observa un seguimiento detallado a las evaluaciones del desempeño, concertación de compromisos y manejo del aplicativo EDL app para los funcionarios de carrera administrativa que hacen parte del Instituto."/>
    <s v="De acuerdo con las evidencias suministradas se observa el seguimiento realizado por parte del GIT Gestión del Talento Humano al proceso de evaluación del desempeño, mediante la herramienta EDL, analizando y reportando los casos que presentan inconvenientes."/>
    <s v="Se observa ejecución de la actividad a través de los Informes de Gestión de Evaluación del Desempeño Laboral de julio, agosto y septiembre de 2021 y sus evidencias."/>
    <m/>
  </r>
  <r>
    <n v="8"/>
    <x v="10"/>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el acompañamiento técnico de los acuerdos de gestión y la evaluación comportamental de los gerentes públicos."/>
    <d v="2021-01-01T00:00:00"/>
    <d v="2021-12-31T00:00:00"/>
    <s v="Informe, listas de asistencias, acuerdos de gestión"/>
    <s v="Subdirección de Talento Humano"/>
    <s v="Número"/>
    <s v="Cumplimiento de Actividades propuestas"/>
    <s v="Eficiencia"/>
    <n v="9"/>
    <n v="6"/>
    <n v="0"/>
    <n v="2"/>
    <n v="1"/>
    <n v="5"/>
    <s v="De las 6 actividades programadas en el primer trimestre, se ejecutaron 5, la actividad faltante es debido a que están pendientes 6 concertaciones por remitir al área."/>
    <n v="0"/>
    <s v="Para este periodo no se cuenta con meta "/>
    <n v="3"/>
    <s v="Durante el tercer trimestre se realizaron las actividades programadas y se terminó de realizar las concertaciones faltantes en el primer trimestre"/>
    <m/>
    <m/>
    <d v="2021-04-09T00:00:00"/>
    <d v="2021-07-02T00:00:00"/>
    <d v="2021-10-12T00:00:00"/>
    <m/>
    <n v="0.88888888888888884"/>
    <n v="0.83333333333333337"/>
    <s v=""/>
    <n v="1"/>
    <s v=" "/>
    <s v="Concepto Favorable"/>
    <s v="Sin meta asignada en el periodo"/>
    <s v="Concepto Favorable"/>
    <m/>
    <s v="DE 6 actividades programadas se realizaron 5, se verifica su ejecucion en los informes de los meses enero, febrero y marzo."/>
    <s v="Para este periodo no sedetermino meta."/>
    <s v="LAs evidencas son corcordantes con las actividades propuestas"/>
    <m/>
    <x v="0"/>
    <x v="1"/>
    <x v="0"/>
    <x v="0"/>
    <s v="De acuerdo con el documento &quot;Informe Acuerdos de Gestión Marzo 2021&quot;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_x000a_"/>
    <s v="Sin meta asignada para el periodo, sin evidencias de ejecución de la actividad."/>
    <s v="Se verifica ejecución de la acividad mediante el Informe acuerdos de gestión julio 2021 y correos de envío discriminado calificaciones a Directores Territoriales 06/07/2021. "/>
    <m/>
  </r>
  <r>
    <n v="9"/>
    <x v="10"/>
    <s v="Provisión de Empleo y Compensación"/>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 Ejecutar el proceso de nómina."/>
    <d v="2021-01-01T00:00:00"/>
    <d v="2021-11-30T00:00:00"/>
    <s v="Archivo de nomina"/>
    <s v="Subdirección de Talento Humano"/>
    <s v="Porcentaje"/>
    <s v="Cumplimiento de Actividades propuestas"/>
    <s v="Eficiencia"/>
    <n v="1"/>
    <n v="0.21"/>
    <n v="0.28999999999999998"/>
    <n v="0.21"/>
    <n v="0.28999999999999998"/>
    <n v="0.21"/>
    <s v="Durante el primer trimestre de 2021 se ha llevado a cabo el proceso de nómina sin novedad."/>
    <n v="0.28999999999999998"/>
    <s v="Durante el segundo trimestre de 2021 se ha llevado a cabo el proceso de nómina sin novedad."/>
    <n v="0.21"/>
    <s v="Durante el tercer trimestre de 2021 se ha llevado a cabo el proceso de nómina sin novedad."/>
    <m/>
    <m/>
    <d v="2021-04-09T00:00:00"/>
    <d v="2021-07-02T00:00:00"/>
    <d v="2021-10-12T00:00:00"/>
    <m/>
    <n v="0.71"/>
    <n v="1"/>
    <n v="1"/>
    <n v="1"/>
    <s v=" "/>
    <s v="Concepto Favorable"/>
    <s v="Concepto Favorable"/>
    <s v="Concepto Favorable"/>
    <m/>
    <s v="Con las evidencias aportadas se evidencia el cumplimiento del proceso de nomina."/>
    <s v="El proceso de nomina para el periodo  ha ejecutado sin contra tiempos y con el respectivo seguimiento elproceso. Evidencia su ejecucion  con registros Ra 10 primas semetrrales, Ra 11 nomina de junio, reporte de junio e  el informe mensual de seguimiento, entre otros"/>
    <s v="Se validan procesos de nomina del trimestre"/>
    <m/>
    <x v="0"/>
    <x v="0"/>
    <x v="0"/>
    <x v="0"/>
    <s v="De acuerdo con las evidencias suministradas y con el documento &quot;Informe de Gestión proceso de nomina Sede Central&quot; de los meses de enero, febrero y marzo se observa que este proceso se ha desarrollado sin contratiempos al cual se le realiza el respectivo seguimiento."/>
    <s v="De acuerdo con las evidencias suministradas se observa que el GIT Gestión del Talento Humano ha realizado seguimiento al proceso de nómina, para los meses de abril, mayo y junio y el documento &quot;Informe mensual de seguimiento proceso nómina&quot; en donde se presenta de forma detallada el proceso realizado."/>
    <s v="Se verifica la ejecución del proceso de nómina mediante Informe mensual de seguimiento proceso de nómina de julio, agosto y septiembre 2021."/>
    <m/>
  </r>
  <r>
    <n v="10"/>
    <x v="10"/>
    <s v="Formación y Gestión del Desempeño"/>
    <s v="Plan Estratégico del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la política del conocimiento"/>
    <d v="2021-02-01T00:00:00"/>
    <d v="2021-04-30T00:00:00"/>
    <s v="Documento con la Política"/>
    <s v="Subdirección de Talento Humano"/>
    <s v="Número"/>
    <s v="Cumplimiento de Actividades propuestas"/>
    <s v="Eficiencia"/>
    <n v="1"/>
    <n v="0"/>
    <n v="1"/>
    <n v="0"/>
    <n v="0"/>
    <n v="0"/>
    <s v="Esta actividad se encuentra programada para el siguiente Trimestre"/>
    <n v="1"/>
    <s v="Se validó que se cuenta con la política de conocimiento e innovación"/>
    <n v="0"/>
    <s v="Esta actividad se ejecutó en el segundo trimestre"/>
    <m/>
    <m/>
    <d v="2021-04-09T00:00:00"/>
    <d v="2021-07-02T00:00:00"/>
    <d v="2021-10-12T00:00:00"/>
    <m/>
    <n v="1"/>
    <s v=""/>
    <n v="1"/>
    <s v=""/>
    <s v=" "/>
    <s v="Sin meta asignada en el periodo"/>
    <s v="Concepto Favorable"/>
    <s v="Concepto Favorable"/>
    <m/>
    <s v="En este periodo no tiene programacion de actividad"/>
    <s v="Con evidencias: Análisis experiencias entidades externas _ Transferencia del Conocimiento. Registro de documentos y páginas  consultadas.  y con   la     PL-DEP-07  GESTION DEL CONOCIMIENTO Y LA INNOVACIÓN se  verifico la existenca de la politica en elIGAC"/>
    <s v="Esta actividad se ejecutó en el segundo trimestre"/>
    <m/>
    <x v="1"/>
    <x v="0"/>
    <x v="1"/>
    <x v="0"/>
    <s v="Sin meta asignada para el trimestre y sin evidencias de ejecución de la actividad."/>
    <s v="De acuerdo con las evidencias suministradas y los documentos: &quot;Análisis experiencias entidades externas _ Transferencia del Conocimiento&quot; y el Código: PL-DEP-07 Gestión del concimiento y la innovación se observa que se establecen lineamientos respecto a la política de gestión del conocimiento."/>
    <s v="Actividad adelantada en segundo trimestre."/>
    <m/>
  </r>
  <r>
    <n v="11"/>
    <x v="10"/>
    <s v="Formación y Gestión del Desempeño"/>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Institucional de Capacitación"/>
    <d v="2021-01-01T00:00:00"/>
    <d v="2021-02-28T00:00:00"/>
    <s v="Plan Institucional de Capacitación"/>
    <s v="Subdirección de Talento Humano"/>
    <s v="Número"/>
    <s v="Cumplimiento de Actividades propuestas"/>
    <s v="Eficiencia"/>
    <n v="1"/>
    <n v="1"/>
    <n v="0"/>
    <n v="0"/>
    <n v="0"/>
    <n v="1"/>
    <s v="En el primer trimestre se aprobó en el comité de Institucional de Gestión del Desempeño el 29 de 2021, se adoptó mediante Res. No. 97 de 2021, adoptó y publicó el Plan Institucional de Capacitación 2021 a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Institucional de Capacitación,  Res. No. 99 de 2021,  y  Comunicación Interna el 17 de febrero de 2021 se evidencia el cumplimento  de la meta."/>
    <s v="La meta fue ejecutada en ellprimer periodo"/>
    <s v="Esta actividad fue ejecutada en el primer trimestre"/>
    <m/>
    <x v="0"/>
    <x v="1"/>
    <x v="1"/>
    <x v="0"/>
    <s v="El plan Institucional de Capacitación fue aprobado y adoptado mediante la Resolución 99 de 2021, así mismo fue comunicado mediante correo electrónico del 17 de febrero de 2021, por lo tanto se observa la ejecución de la actividad."/>
    <s v="Sin meta asignada para el periodo dado que fue ejecutada durante el primer trimestre."/>
    <s v="Actividad ejecutada en el primert trimestre."/>
    <m/>
  </r>
  <r>
    <n v="12"/>
    <x v="10"/>
    <s v="Formación y Gestión del Desempeño"/>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Institucional de Capacitación"/>
    <d v="2021-01-01T00:00:00"/>
    <d v="2021-12-31T00:00:00"/>
    <s v="Informe, listas de asistencias, ejecución del plan"/>
    <s v="Subdirección de Talento Humano"/>
    <s v="Número"/>
    <s v="Cumplimiento de Actividades propuestas"/>
    <s v="Eficiencia"/>
    <n v="109"/>
    <n v="13"/>
    <n v="42"/>
    <n v="30"/>
    <n v="24"/>
    <n v="7"/>
    <s v="De las 13 actividades programadas en el primer trimestre, se ejecutaron 7. En los informes mensuales que se adjuntan a la carpeta compartida se indican las actividades programadas, ejecutas y pendientes, las cuáles serán reprogramadas para el próximo trimestre. "/>
    <n v="31"/>
    <s v="De 42 capacitaciones programadas para el trimestre se dio cumplimiento a 29 capacitaciones.  quedando pendiente 11 actividades, debido a que: 1.  Algunas se encuentran en proceso con las universidades Nacional y Distrital. 2.  Otras se reprogramaron las fechas de acuerdo con la disponibilidad de los docentes de las universidades y 3.  Por solicitud de las áreas se realizó la reprogramación. _x000d__x000a_Adicionalmente en este trimestre se reporta dos actividades pendientes del primer trimestre: 1. Normatividad procesos de Talento Humano. 2. Lenguaje Claro._x000d__x000a_"/>
    <n v="28"/>
    <s v="Durante el tercer trimestre se realizaron 26 actividades de las 30 programadas, las actividades programadas pendientes son: Gobierno TI_x000d__x000a__x000d__x000a_Manejo de software que permita la captura, edición, análisis, tratamiento, diseño, publicación e impresión de información geográfica (se cancela)_x000d__x000a__x000d__x000a_Sistema Nacional Catastral (cancelada)_x000d__x000a_Cursos en la plataforma Telecentro (Actualmente se encuentran en construcción con la Universidad Distrital los cursos de Código de Integridad y situaciones administrativas, el curso de inducción y reinducción institucional se encuentra en actualización. Cursos que se esperan divulgar a través de comunicación interna a partir del mes de octubre. Por otro lado, se encuentra en planeación la creación en Telecentro de; Reporte de salida a campo, Ausentismo Laboral y Resolución"/>
    <m/>
    <m/>
    <d v="2021-04-09T00:00:00"/>
    <d v="2021-07-02T00:00:00"/>
    <d v="2021-10-13T00:00:00"/>
    <m/>
    <n v="0.60550458715596334"/>
    <n v="0.53846153846153844"/>
    <n v="1"/>
    <n v="1"/>
    <s v=" "/>
    <s v="Concepto Favorable"/>
    <s v="Concepto Favorable"/>
    <s v="Concepto Favorable"/>
    <m/>
    <s v="Con las evidencias cargadas en la carpeta compartida se indican las actividades programadas, ejecutas y pendientes, las cuáles serán reprogramadas para el próximo trimestre. "/>
    <s v="Se evidencia la ejecución de la meta con base de datos PIC, matriz de seguimientos, convocatorias,  y registros  de cada una de las actividades, pudiendose comprobar laimplementación de laactividad"/>
    <s v="La evidencia corresponde"/>
    <m/>
    <x v="0"/>
    <x v="0"/>
    <x v="0"/>
    <x v="0"/>
    <s v="De acuerdo con las evidencias suministradas y el documento &quot;Informe Plan Institucional de Capacitación&quot; de los meses de enero, febrero, marzo y las respectivas evidencias que los soportan se observa el avance de las diferentes actividades y tematicas contemplados en el plan."/>
    <s v="De acuerdo con las evidencias suministradas se evidencia ejecución deL Plan Institucional de Capacitación mediante las convocatorias realizadas para participar en cursos como  Comisión de personal, Acoso laboral, Gestión del cambio, Accidentes, incidentes y enfermedades laborales, Brigadas de emergencia, entre otros los cuales se desarrollaron con la plataforma TELECENTRO._x000d__x000a_"/>
    <s v="Se verifica su ejecución mediante los Informes de Gestión del Plan Institucional de Capacitación de los meses de julio, agosto y septiembre de 2021."/>
    <m/>
  </r>
  <r>
    <n v="13"/>
    <x v="10"/>
    <s v="Bienestar y Sistema de Gestión de Seguridad y Salud en el Trabajo"/>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Incentivos Institucionales"/>
    <d v="2021-01-01T00:00:00"/>
    <d v="2021-02-28T00:00:00"/>
    <s v="Plan de Incentivos Institucionales"/>
    <s v="Subdirección de Talento Humano"/>
    <s v="Número"/>
    <s v="Cumplimiento de Actividades propuestas"/>
    <s v="Eficiencia"/>
    <n v="1"/>
    <n v="1"/>
    <n v="0"/>
    <n v="0"/>
    <n v="0"/>
    <n v="1"/>
    <s v="En el primer trimestre se aprobó en el comité de Institucional de Gestión del Desempeño el 29 de 2021, adoptó mediante Res. No. 98 de 2021 y publicó el Plan de Incentivos Institucionales 2021, a 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Incentivos Institucionales,  Res. No. 98 de 2021,  y  Comunicación Interna el 17 de febrero de 2021 se evidencia el cumplimento  de la meta."/>
    <s v="No se cuenta con meta, ya  que la actividad fue ejecutada en su totalidad en el primer periodo"/>
    <s v="Esta actividad fue ejecutada en el primer trimestre"/>
    <m/>
    <x v="0"/>
    <x v="1"/>
    <x v="1"/>
    <x v="0"/>
    <s v="El plan de Incentivos Institucionales 2021 fue aprobado y adoptado mediante la Resolución 99 de 2021, así mismo fue comunicado mediante correo electrónico del 17 de febrero de 2021, por lo tanto se observa la ejecución de la actividad."/>
    <s v="Sin meta asignada para el trimestre"/>
    <s v="Actividad realizada en primer trimestre."/>
    <m/>
  </r>
  <r>
    <n v="14"/>
    <x v="10"/>
    <s v="Bienestar y Sistema de Gestión de Seguridad y Salud en el Trabajo"/>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Incentivos Institucionales"/>
    <d v="2021-01-01T00:00:00"/>
    <d v="2021-12-31T00:00:00"/>
    <s v="Informe, listas de asistencias, ejecución del plan"/>
    <s v="Subdirección de Talento Humano"/>
    <s v="Número"/>
    <s v="Cumplimiento de Actividades propuestas"/>
    <s v="Eficiencia"/>
    <n v="12"/>
    <n v="2"/>
    <n v="4"/>
    <n v="1"/>
    <n v="5"/>
    <n v="0"/>
    <s v="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_x000a_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
    <n v="7"/>
    <s v="De 4 actividades programadas para el trimestre, se dio cumplimiento a 3 actividades, quedando pendiente una actividad:  &quot;Mejor gerente público&quot;, debido a la entrega por parte de la oficina de planeación del listado de evaluaciones definitivas del periodo 2020._x000d__x000a_Adicionalmente en este  trimestre se reporta dos  actividades  pendientes del primer trimestre:. 1. Mejores Equipos de Trabajo. 2.  Incentivos para la paz y se adelantaron dos actividades proyectadas para los meses de noviembre:  1.  Mejores funcionarios de carrera. 2. Mejores funcionarios de los niveles asistencias, técnico y profesional._x000d__x000a_"/>
    <n v="4"/>
    <s v="Durante el tercer trimestre se realizaron 2 actividades de los trimestres anteriores, 1 actividad de este trimestre y 1 actividad del cuarto trimestre. Queda pendiente la actividad: Mejor Gerente Público."/>
    <m/>
    <m/>
    <d v="2021-04-09T00:00:00"/>
    <d v="2021-07-02T00:00:00"/>
    <d v="2021-10-12T00:00:00"/>
    <m/>
    <n v="0.91666666666666663"/>
    <n v="0"/>
    <n v="1"/>
    <n v="1"/>
    <s v=" "/>
    <s v="Concepto Favorable"/>
    <s v="Concepto Favorable"/>
    <s v="Concepto Favorable"/>
    <m/>
    <s v="Se evidencia el cumplimiento parcial el desarrollo de las actividades programadas"/>
    <s v="Con resolucion N° 295 de 2021, convocaatorias,  reporte mejor equipo de trabajo, informe - Incentivos, entre otros, se evidencia elcumplimiento del plan de trabajo"/>
    <s v="Las evidencas corresponden"/>
    <m/>
    <x v="2"/>
    <x v="0"/>
    <x v="0"/>
    <x v="0"/>
    <s v="No se presentan evidencias que den cuenta de la ejecución de las actividades que hacen parte del Plan de Incentivos Institucionales 2021"/>
    <s v="De acuerdo con las evidencias suministradas se observa que se ha dado cumplimiento al Plan de Incentivos Institucionales por medio de actividades como: la expedición de la Resolución No. 295 de 2021 por medio de la cual se proclaman los mejores funcionarios de carrera administrativa del Instituto Geográfico Agustín Codazzi – IGAC."/>
    <s v="Se verifica la ejecución de la actividad con los Informes Plan de Incentivos correspondientes a los meses de agosto y septiembre de 2021 y sus evidencias."/>
    <m/>
  </r>
  <r>
    <n v="15"/>
    <x v="10"/>
    <s v="Bienestar y Sistema de Gestión de Seguridad y Salud en el Trabajo"/>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Bienestar Institucionales"/>
    <d v="2021-01-01T00:00:00"/>
    <d v="2021-02-28T00:00:00"/>
    <s v="Plan de Bienestar Institucional"/>
    <s v="Subdirección de Talento Humano"/>
    <s v="Número"/>
    <s v="Cumplimiento de Actividades propuestas"/>
    <s v="Eficiencia"/>
    <n v="1"/>
    <n v="1"/>
    <n v="0"/>
    <n v="0"/>
    <n v="0"/>
    <n v="1"/>
    <s v="En el primer trimestre se aprobó en el  comité de Institucional de Gestión del Desempeño el 29 de 2021, y se adoptó mediante Res. No. 98 de 2021 y publicó el Plan de Bienestar Institucionales 2021, a 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de Bienestar Institucional,  Res. No. 98 de 2021,  y  Comunicación Interna el 17 de febrero de 2021 se evidencia el cumplimento  de la meta"/>
    <s v="Meta obtenida en el primer trimestre"/>
    <s v="Esta actividad fue ejecutada en el primer trimestre"/>
    <m/>
    <x v="0"/>
    <x v="1"/>
    <x v="1"/>
    <x v="0"/>
    <s v="El plan de Bienestar Institucional fue aprobado y adoptado mediante la Resolución 99 de 2021, así mismo fue comunicado mediante correo electrónico del 17 de febrero de 2021, por lo tanto se observa la ejecución de la actividad."/>
    <s v="Sin meta asignada para el trimestre"/>
    <s v="Actividad efectuada en el primer trimestre"/>
    <m/>
  </r>
  <r>
    <n v="16"/>
    <x v="10"/>
    <s v="Bienestar y Sistema de Gestión de Seguridad y Salud en el Trabajo"/>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Bienestar Institucionales"/>
    <d v="2021-01-01T00:00:00"/>
    <d v="2021-12-31T00:00:00"/>
    <s v="Informe, listas de asistencias, ejecución del plan"/>
    <s v="Subdirección de Talento Humano"/>
    <s v="Número"/>
    <s v="Cumplimiento de Actividades propuestas"/>
    <s v="Eficiencia"/>
    <n v="82"/>
    <n v="16"/>
    <n v="29"/>
    <n v="22"/>
    <n v="15"/>
    <n v="14"/>
    <s v="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
    <n v="29"/>
    <s v="De 29 actividades programadas para el trimestre se dio cumplimiento a 27 actividades, quedan pendiente 2 actividades:  1.  Caminatas. 2. Rincón de la lectura._x000d__x000a_Adicionalmente en este trimestre se reporta dos actividades pendientes del primer trimestre: 1. caminatas. 2. Taller de artesanias._x000d__x000a_"/>
    <n v="23"/>
    <s v="Durante el tercer trimestre se realizaron las 22 actividades programadas, y se realizó una actividad que se tenia pendiente del primer trimestre, queda pendiente la actividad: Olimpiadas"/>
    <m/>
    <m/>
    <d v="2021-04-09T00:00:00"/>
    <d v="2021-07-02T00:00:00"/>
    <d v="2021-10-12T00:00:00"/>
    <m/>
    <n v="0.80487804878048785"/>
    <n v="0.875"/>
    <n v="1"/>
    <n v="1"/>
    <s v=" "/>
    <s v="Concepto Favorable"/>
    <s v="Concepto Favorable"/>
    <s v="Concepto Favorable"/>
    <m/>
    <s v="las 2 activideas no implementadas de 16 no fueron ejecutadas por falta de presupuesto y fueron reproramadas"/>
    <s v="Se evidencia el cumplimiento del  plan de trabaj y de dos actividades pendientes con: convocatorias a los diferentes eventos, reportes de vacantes, solicitudes de cancelación RPCA, informes mensuales de seguimiento, matriz de pprocesos de calidad TH plan, entre otros"/>
    <s v="Se evidencias 22 actividades que dan cumplimiento"/>
    <m/>
    <x v="0"/>
    <x v="0"/>
    <x v="0"/>
    <x v="0"/>
    <s v="De acuerdo con las evidencias suministradas y el documento &quot;Informe plan de bienestar laboral e incentivos&quot; de los meses de enero, febrero y marzo se describen las actividades desarrolladas en pro del bienestar de los colaboradores del Instituto, así mismo se adjuntan las evidencias de citación a reuniones, piezas divulgativas y demás."/>
    <s v="De acuerdo con las evidencias suministradas se oberva la ejecución del Plan de Bienestar Institucional con actividades como: Intervención Clima Laboral, Reconocimiento Día de la familia, Caminatas, Talleres de artes, Promoción de los grupos culturales y musical - IGAC, Tardes de bienestar_x000d__x000a_"/>
    <s v="Se evidencia ejecución de la actividad mediate los Informes del Plan de Bienestar Laboral de julio, agosto y septiembre de 2021."/>
    <m/>
  </r>
  <r>
    <n v="17"/>
    <x v="10"/>
    <s v="Bienestar y Sistema de Gestión de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Trabajo Anual en Seguridad y Salud en el Trabajo"/>
    <d v="2021-01-01T00:00:00"/>
    <d v="2021-02-28T00:00:00"/>
    <s v="Plan de Trabajo Anual en Seguridad y Salud en el Trabajo"/>
    <s v="Subdirección de Talento Humano"/>
    <s v="Número"/>
    <s v="Cumplimiento de Actividades propuestas"/>
    <s v="Eficiencia"/>
    <n v="1"/>
    <n v="1"/>
    <n v="0"/>
    <n v="0"/>
    <n v="0"/>
    <n v="1"/>
    <s v="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
    <n v="0"/>
    <s v="Esta actividad fue ejecutada en el primer trimestre"/>
    <n v="0"/>
    <s v="Esta actividad fue ejecutada en el primer trimestre"/>
    <m/>
    <m/>
    <d v="2021-04-09T00:00:00"/>
    <d v="2021-07-02T00:00:00"/>
    <d v="2021-10-12T00:00:00"/>
    <m/>
    <n v="1"/>
    <n v="1"/>
    <s v=""/>
    <s v=""/>
    <s v=" "/>
    <s v="Concepto Favorable"/>
    <s v="Sin meta asignada en el periodo"/>
    <s v="Sin meta asignada en el periodo"/>
    <m/>
    <s v="Con el PLan de Trabajo Anual en Seguridad y Salud en el Trabajo,  Res. No. 100 de 2021,  y  Comunicación Interna del 17 de febrero de 2021 se evidencia el cumplimento  de la meta."/>
    <s v="Actividadejecutada en el primer trimestre"/>
    <s v="Esta actividad fue ejecutada en el primer trimestre"/>
    <m/>
    <x v="0"/>
    <x v="1"/>
    <x v="1"/>
    <x v="0"/>
    <s v="El plan de trabajo anual en seguridad y salud en el trabajo fue aprobado y adoptado mediante la Resolución 99 de 2021, así mismo fue comunicado mediante correo electrónico del 17 de febrero de 2021, por lo tanto se observa la ejecución de la actividad."/>
    <s v="Sin meta asignada para el Trimestre."/>
    <s v="Actividad realizada en primer trimestre."/>
    <m/>
  </r>
  <r>
    <n v="18"/>
    <x v="10"/>
    <s v="Bienestar y Sistema de Gestión de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Trabajo Anual en Seguridad y Salud en el Trabajo"/>
    <d v="2021-01-01T00:00:00"/>
    <d v="2021-12-31T00:00:00"/>
    <s v="Informe, listas de asistencias, ejecución del plan"/>
    <s v="Subdirección de Talento Humano"/>
    <s v="Número"/>
    <s v="Cumplimiento de Actividades propuestas"/>
    <s v="Eficiencia"/>
    <n v="222"/>
    <n v="69"/>
    <n v="60"/>
    <n v="50"/>
    <n v="43"/>
    <n v="60"/>
    <s v="De las 69 actividades programadas en el primer trimestre, se ejecutaron 60. En los informes mensuales que se adjuntan a la carpeta compartida se indican las actividades programadas, ejecutas y pendientes _x000d__x000a__x000d__x000a_Las nueve (9) actividades faltantes, no se realizaron debido a variables externas que no dependían del proceso, como: Manejo de la ARL, presupuesto, y aislamiento preventivo por el Covid – 19 de los funcionarios (brigadistas y miembros del Copasst), entre otras. "/>
    <n v="60"/>
    <s v="De las  60 actividades programadas para el trimestre se dio cumplimiento a 59 actividades. _x000d__x000a_Adicional se ejectuo de los meses anteriores la actividad: &quot; Ejecutar las inspecciones de botiquines, extintores, camillas de emergencias e infraestructura a nivel nacional, y levantar la matriz de necesidades._x000d__x000a_"/>
    <n v="38"/>
    <s v="De las 50 actividades programadas para el tercer trimestre se ejecutaron 38 quedando pendiente: 1. Revisión y ajuste de procedimientos e instructivos internos de Seguridad y Salud en el Trabajo. 2. Tips: reporte oportuno de accidentes de trabajo, reporte de salida a campo, reporte de condiciones inseguras  3. Auditoría Interna Anual Seguimiento de casos sintomáticos por resultados de encuesta DME . 4 Seguimiento de casos sintomáticos por resultados de encuesta DME . 5.  Acompañamiento casos por enfermedad laboral y común (trastornos musculoesqueléticos).,  Sigue sin cumplir de meses anteriores: 1.  Socialización de la política del IGAC para la prevención del consumo de sustancias psicoactivas. 2 procedimientos. 3  Revisión actualización e implementación del SVE en Riesgo Biomecánicon (proc"/>
    <m/>
    <m/>
    <d v="2021-04-09T00:00:00"/>
    <d v="2021-07-02T00:00:00"/>
    <d v="2021-10-12T00:00:00"/>
    <m/>
    <n v="0.71171171171171166"/>
    <n v="0.86956521739130432"/>
    <n v="1"/>
    <n v="1"/>
    <s v=" "/>
    <s v="Concepto Favorable"/>
    <s v="Concepto Favorable"/>
    <s v="Concepto Favorable"/>
    <m/>
    <s v="De 69 actividades programas se ejecutaron 60, lo cual se evidencia en los arcivos en el Drive"/>
    <s v="Aporta evidencias que demuestran  la ejecución del plan(inspecciones de botiquines, extintores, camillas de emergencias e infraestructura a nivel nacional, y levantar la matriz de necesidades.)_x000d__x000a_"/>
    <s v="Se validan las evidencias aportadas"/>
    <m/>
    <x v="0"/>
    <x v="0"/>
    <x v="0"/>
    <x v="0"/>
    <s v="De acuerdo con las evidencias suministradas y el documento &quot;Informe de gestión seguridad y salud en el trabajo&quot; de los meses  de enero, febrero y marzo y las respectivas evidencias que lo soportan se observa la ejecución de las actividades establecidas en el plan."/>
    <s v="De acuerdo con las evidencias suministradas se observa la ejecución del Plan de Trabajo en Seguridad y Salud en el Trabajo, con el desarrollo de las siguientes capacitaciones:  Uso adecuado de equipos y elementos para trabajo en alturas, Salud Mental, Manejo de sustancias Químicas, Comunicación asertiva, entre otras."/>
    <s v="Se observa avance de la actividad a través de los informes de gestión de Seguridad y Salud en el Trabajo correspondientes a los meses de julio, agosto y septiembre de 2021."/>
    <m/>
  </r>
  <r>
    <n v="19"/>
    <x v="10"/>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
    <d v="2021-06-01T00:00:00"/>
    <d v="2021-09-30T00:00:00"/>
    <s v="Pendiente"/>
    <s v="Subdirección de Talento Humano"/>
    <s v="Porcentaje"/>
    <s v="Avance en la actualización, implementación y seguimiento de las actividades de MIPG"/>
    <s v="Producto"/>
    <n v="1"/>
    <n v="0"/>
    <n v="0"/>
    <n v="0.5"/>
    <n v="0.5"/>
    <n v="0"/>
    <s v="Esta actividad esta programada para el siguiente trimestre"/>
    <n v="0"/>
    <s v="Esta actividad se desarrollara en el tercer y cuarto trimestre"/>
    <n v="0.5"/>
    <s v="Durante el tercer trimestre se dasarrollo el cronograma de actualización de los documentos del SGI del proceso"/>
    <m/>
    <m/>
    <d v="2021-04-09T00:00:00"/>
    <d v="2021-07-02T00:00:00"/>
    <d v="2021-10-12T00:00:00"/>
    <m/>
    <n v="0.5"/>
    <s v=""/>
    <s v=""/>
    <n v="1"/>
    <s v=" "/>
    <s v="Sin meta asignada en el periodo"/>
    <s v="Sin meta asignada en el periodo"/>
    <s v="Concepto Favorable"/>
    <m/>
    <s v="Para ete periodo no tiene determinada meta"/>
    <s v="Esta actividad fue ejecutada en el primer trimestre"/>
    <s v="Se valida con cronograma"/>
    <m/>
    <x v="1"/>
    <x v="1"/>
    <x v="0"/>
    <x v="0"/>
    <s v="Sin meta asignada para el trimestre, sin evidencias de ejecución de las actividades."/>
    <s v="Sin meta asignada para el trimestre."/>
    <s v="Se verifica la actividad con el Cronograma Documental de Talento Humano."/>
    <m/>
  </r>
  <r>
    <n v="20"/>
    <x v="10"/>
    <s v="Gestión Estratégica"/>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4-01T00:00:00"/>
    <d v="2021-12-31T00:00:00"/>
    <s v="Pendiente"/>
    <s v="Subdirección de Talento Humano"/>
    <s v="Porcentaje"/>
    <s v="Avance en la actualización, implementación y seguimiento de las actividades de MIPG"/>
    <s v="Producto"/>
    <n v="1"/>
    <n v="0"/>
    <n v="0.3"/>
    <n v="0.3"/>
    <n v="0.4"/>
    <n v="1"/>
    <s v="Se realizó el reporte de las actividades del Plan Anticorrupción"/>
    <n v="1"/>
    <s v="Se realizó el reporte de las actividades del Plan Anticorrupción"/>
    <n v="1"/>
    <s v="Se realizó el reporte de las actividades del Plan Anticorrupción y Plan de Acciòn"/>
    <m/>
    <m/>
    <d v="2021-04-09T00:00:00"/>
    <d v="2021-07-02T00:00:00"/>
    <d v="2021-10-13T00:00:00"/>
    <m/>
    <n v="1"/>
    <s v=""/>
    <n v="1"/>
    <n v="1"/>
    <s v=" "/>
    <s v="Concepto Favorable"/>
    <s v="Concepto Favorable"/>
    <s v="Concepto Favorable"/>
    <m/>
    <s v="Se cumplio  con las actividades determinadas en el plan anticorrupción evidenciandose en reporte, informes y en la herramienta Planigac, seguimiento trimestral al Plan Anticorrupcion"/>
    <s v="Se evidencia la ejecución de la actividad en, reporte e  informes en la herramienta Planigac, seguimiento trimestral al Plan Anticorrupcion"/>
    <s v="Se evidencias las actividades de PAA Y RIESGOS"/>
    <m/>
    <x v="0"/>
    <x v="0"/>
    <x v="0"/>
    <x v="0"/>
    <s v="De acuerdo con las evidencias suministradas y correo electrónico del 14 de abril de 2020 se realiza entrega de parte del GIT Gestión Humana del avance realizado a la ejecución de las actividades contempladas en el plan anticorrupción a la Oficina Asesora de planaeación"/>
    <s v="De acuerdo con las evidencias suministradas se observa seguimiento en el archivo denominado &quot;Seguimiento_segundo_trimestre_Plan_anticorrupcion_y_de_atencion_al_ciudadano_2021_v2&quot;"/>
    <s v="Se evidencia ejecución de actividades en Planigac PAA y Riesgos."/>
    <m/>
  </r>
  <r>
    <n v="21"/>
    <x v="10"/>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7-01T00:00:00"/>
    <d v="2021-07-31T00:00:00"/>
    <s v="Pendiente"/>
    <s v="Subdirección de Talento Humano"/>
    <s v="Porcentaje"/>
    <s v="Avance en la actualización, implementación y seguimiento de las actividades de MIPG"/>
    <s v="Producto"/>
    <n v="1"/>
    <n v="0"/>
    <n v="0"/>
    <n v="1"/>
    <n v="0"/>
    <n v="0"/>
    <s v="Esta actividad esta programada para tercer trimestre"/>
    <n v="0"/>
    <s v="Esta actividad se desarrollará en el tercer trimestre "/>
    <n v="1"/>
    <s v="Durante el trimestre se desarrollo mesa de trabajo con la OAP para identificar las acciones de mejora relaciona al cumplimiento del FURAG"/>
    <m/>
    <m/>
    <d v="2021-04-09T00:00:00"/>
    <d v="2021-07-02T00:00:00"/>
    <d v="2021-10-12T00:00:00"/>
    <m/>
    <n v="1"/>
    <s v=""/>
    <s v=""/>
    <n v="1"/>
    <s v=" "/>
    <s v="Sin meta asignada en el periodo"/>
    <s v="Sin meta asignada en el periodo"/>
    <s v="Concepto Favorable"/>
    <m/>
    <s v="No se determmino meta para el primer trimestre"/>
    <s v="No se determmino meta para el segndo trimestre"/>
    <s v="La evidencia corresponde a la actividad propuesta"/>
    <m/>
    <x v="1"/>
    <x v="1"/>
    <x v="0"/>
    <x v="0"/>
    <s v="Sin meta asignada para el trimestre, sin evidencias de ejecución de las actividades."/>
    <s v="Sin meta asignada para el trimestre, sin evidencias de ejecución de las actividades."/>
    <s v="Se observa ejecución de la actividad mediante correo del 13/07/2021 sobre preparación FURAG remisión formato de preguntas y respuestas. "/>
    <m/>
  </r>
  <r>
    <n v="22"/>
    <x v="10"/>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Subdirección de Talento Humano"/>
    <s v="Porcentaje"/>
    <s v="Avance en la actualización, implementación y seguimiento de las actividades de MIPG"/>
    <s v="Producto"/>
    <n v="1"/>
    <n v="0"/>
    <n v="0"/>
    <n v="0.4"/>
    <n v="0.6"/>
    <n v="0"/>
    <s v="Esta actividad esta programada para el tercer trimestre"/>
    <n v="0"/>
    <s v="Esta actividad esta programada para el tercer trimestre"/>
    <n v="0.4"/>
    <s v="Se han realizado la implementación de las acciones de mejora relacionadas al cumplimiento del FURAG"/>
    <m/>
    <m/>
    <d v="2021-04-09T00:00:00"/>
    <d v="2021-07-02T00:00:00"/>
    <d v="2021-10-12T00:00:00"/>
    <m/>
    <n v="0.4"/>
    <s v=""/>
    <s v=""/>
    <n v="1"/>
    <s v=" "/>
    <s v="Sin meta asignada en el periodo"/>
    <s v="Sin meta asignada en el periodo"/>
    <s v="Concepto Favorable"/>
    <m/>
    <s v="No se determmino meta para el primer trimestre"/>
    <s v="Meta pprogramada para el tercer trimestre"/>
    <s v="La evidencia corresponde"/>
    <m/>
    <x v="1"/>
    <x v="1"/>
    <x v="0"/>
    <x v="0"/>
    <s v="Sin meta asignada para el trimestre, sin evidencias de ejecución de las actividades."/>
    <s v="Sin meta asignada para el trimestre, sin evidencias de ejecución de las actividades."/>
    <s v="Se evidencia ejecución de la actividad mediante excel de preparación FURAG que contiene las acciones relacionadas."/>
    <m/>
  </r>
  <r>
    <n v="23"/>
    <x v="10"/>
    <s v="Gestión de Riesgos"/>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07-01T00:00:00"/>
    <d v="2021-07-31T00:00:00"/>
    <s v="Pendiente"/>
    <s v="Subdirección de Talento Humano"/>
    <s v="Porcentaje"/>
    <s v="Avance en la actualización, implementación y seguimiento de las actividades de MIPG"/>
    <s v="Producto"/>
    <n v="1"/>
    <n v="0"/>
    <n v="0"/>
    <n v="0"/>
    <n v="1"/>
    <n v="0"/>
    <s v="Esta actividad esta programada para el tercer trimestre"/>
    <n v="0"/>
    <s v="Esta actividad esta programada para el tercer trimestre"/>
    <n v="0"/>
    <s v="Esta actividad se reprogramo para el cuarto trimestre"/>
    <m/>
    <m/>
    <d v="2021-04-09T00:00:00"/>
    <d v="2021-07-02T00:00:00"/>
    <d v="2021-10-12T00:00:00"/>
    <m/>
    <n v="0"/>
    <s v=""/>
    <s v=""/>
    <s v=""/>
    <s v=" "/>
    <s v="Sin meta asignada en el periodo"/>
    <s v="Sin meta asignada en el periodo"/>
    <s v="Concepto Favorable"/>
    <m/>
    <s v="No se determmino meta para el primer trimestre"/>
    <s v="Meta programada para el siguiente trimestre"/>
    <s v="Esta actividad se reprogramo para el cuarto trimestre"/>
    <m/>
    <x v="1"/>
    <x v="1"/>
    <x v="1"/>
    <x v="0"/>
    <s v="Sin meta asignada para el trimestre, sin evidencias de ejecución de las actividades."/>
    <s v="Sin meta asignada para el trimestre, sin evidencias de ejecución de las actividades."/>
    <s v="No se programó meta para tercer trimestre."/>
    <m/>
  </r>
  <r>
    <n v="1"/>
    <x v="11"/>
    <s v="No aplica"/>
    <s v="Procesos disciplinarios en curso"/>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oferir los actos administrativos necesarios para impulsar y adoptar decisiones de fondo en curso de los procesos de competencia del GIT Control Disciplinario. "/>
    <d v="2021-02-01T00:00:00"/>
    <d v="2021-11-30T00:00:00"/>
    <s v="Cuadro resumen de los procesos disciplinarios en curso "/>
    <s v="Oficina de Control Interno Disciplinario"/>
    <s v="Porcentaje"/>
    <s v="Porcentaje procesos disciplinarios tramitados"/>
    <s v="Eficacia"/>
    <n v="1"/>
    <n v="0.2"/>
    <n v="0.3"/>
    <n v="0.3"/>
    <n v="0.2"/>
    <n v="0.2"/>
    <s v="Durante el primer trimestre se profirieron los actos administrativos necesarios para impulsar y adoptar decisiones de fondo en curso de los procesos de competencia"/>
    <n v="0.3"/>
    <s v="Durante el segundo trimestre se profirieron los actos administrativos necesarios para impulsar y adoptar decisiones de fondo en curso de los procesos de competencia"/>
    <n v="0.3"/>
    <s v="Durante el tercer trimestre se profirieron los actos administrativos necesarios para impulsar y adoptar decisiones de fondo en curso de los procesos de competencia"/>
    <m/>
    <m/>
    <d v="2021-04-09T00:00:00"/>
    <d v="2021-07-02T00:00:00"/>
    <d v="2021-10-12T00:00:00"/>
    <m/>
    <n v="0.8"/>
    <n v="1"/>
    <n v="1"/>
    <n v="1"/>
    <s v=" "/>
    <s v="Concepto Favorable"/>
    <s v="Concepto Favorable"/>
    <s v="Concepto Favorable"/>
    <m/>
    <s v="Se verifico los archivos “Cuadro resumen de los procesos disciplinarios en curso” de los meses de enero febrero mazo y el informe de estado por proceso."/>
    <s v="se verificaron los archivos: cuadro de procesos, informe general de proceso disciplinarios y relación de autos proferidos junio en cumplimiento del resumen de los procesos disciplinarios en curso"/>
    <s v="se verificó el cargue de la evidencia y el reporte del avance"/>
    <m/>
    <x v="0"/>
    <x v="4"/>
    <x v="0"/>
    <x v="0"/>
    <s v="De acuerdo con las evidencias presentadas: &quot;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
    <s v="De acuerdo con las evidencias presentadas: &quot;cuadro resumen de los procesos disciplinarios en curso en donde se encuentra la información de sede central y direcciones territoriales, el acumulado de procesos hasta el 30 de mayo 2021 se han realizado 597 procesos en Sede Central y 7 en Direcciones Territoriales, además se presenta informe del estado de los procesos con corte al 15 de junio de 2021. También se presenta relación de 32 autos proferidos en las diferentes etapas de los procesos que se encuentran en curso."/>
    <s v="De acuerdo con las evidencias suministradas, &quot;Autos julio, agosto, septiembre&quot; se observa que durante el trimestre se profireron autos de inicio, pruebas y cierre distribuidos de la siguiente manera 26 en julio, 17 en agosto y 31 en septiembre."/>
    <m/>
  </r>
  <r>
    <n v="2"/>
    <x v="11"/>
    <s v="No aplica"/>
    <s v="Procesos disciplinarios en curso"/>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acticar las pruebas y diligencias ordenadas en curso de los procesos de competencia del GIT Control Disciplinario. "/>
    <d v="2021-02-01T00:00:00"/>
    <d v="2021-11-30T00:00:00"/>
    <s v="Cuadro resumen de pruebas practicadas, según el expediente"/>
    <s v="Oficina de Control Interno Disciplinario"/>
    <s v="Porcentaje"/>
    <s v="Porcentaje procesos disciplinarios tramitados"/>
    <s v="Eficacia"/>
    <n v="1"/>
    <n v="0.2"/>
    <n v="0.3"/>
    <n v="0.3"/>
    <n v="0.2"/>
    <n v="0.2"/>
    <s v="Durante el primer trimestre se practicaron las pruebas y diligencias ordenadas en curso de los procesos de competencia "/>
    <n v="0.3"/>
    <s v="Durante el segundo trimestre se practicaron las pruebas y diligencias ordenadas en curso de los procesos de competencia "/>
    <n v="0.3"/>
    <s v="Durante el tercer trimestre se practicaron las pruebas y diligencias ordenadas en curso de los procesos de competencia "/>
    <m/>
    <m/>
    <d v="2021-04-09T00:00:00"/>
    <d v="2021-07-02T00:00:00"/>
    <d v="2021-10-12T00:00:00"/>
    <m/>
    <n v="0.8"/>
    <n v="1"/>
    <n v="1"/>
    <n v="1"/>
    <s v=" "/>
    <s v="Concepto Favorable"/>
    <s v="Concepto Favorable"/>
    <s v="Concepto Favorable"/>
    <m/>
    <s v="Se verifico el archivo pruebas practicadas primer trimestre."/>
    <s v="se verificaron los archivos: solicitud pruebas 2021 corte abril, solicitud pruebas corte mayo, solicitudes de pruebas a junio en cumplimiento del Cuadro resumen de pruebas practicadas, según el expediente."/>
    <s v="se verificó el cargue de la evidencia y el reporte del avance"/>
    <m/>
    <x v="0"/>
    <x v="0"/>
    <x v="0"/>
    <x v="0"/>
    <s v="De acuerdo con el archivo pruebas practicadas para el primer trimestre se han realizado 55 pruebas tanto a las diferentes territoriales como a la sede central, atendiendo los terminos fijados en la ley."/>
    <s v="De acuerdo con las evidencias suministradas se presenta herramienta de monitoreo y seguimiento denominada&quot;Solicitud pruebas&quot; de los meses de abril, mayo y junio en donde se registra las actividades realizadas  respecto a las pruebas y diligencias de los procesos en curso."/>
    <s v="De acuerdo con las evidencias suministradas,&quot;diligencias practicadas julio-agosto, solicitud pruebas julio-agosto, septiembre&quot; se observa que se realizaron 9 diligencias y se solicitaron pruebas en 68 oportunidades."/>
    <m/>
  </r>
  <r>
    <n v="3"/>
    <x v="11"/>
    <s v="No aplica"/>
    <s v="Procesos disciplinarios en curso"/>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seguimiento mensual al impulso dado a los procesos disciplinarios que son adelantados en las Direcciones Territoriales."/>
    <d v="2021-01-01T00:00:00"/>
    <d v="2021-12-31T00:00:00"/>
    <s v="Correos electrónicos de verificación del seguimiento mensual a los procesos disciplinarios. "/>
    <s v="Oficina de Control Interno Disciplinario"/>
    <s v="Número"/>
    <s v="Porcentaje procesos disciplinarios tramitados"/>
    <s v="Eficacia"/>
    <n v="12"/>
    <n v="3"/>
    <n v="3"/>
    <n v="3"/>
    <n v="3"/>
    <n v="3"/>
    <s v="Durante el primer trimestre se realizó seguimiento vía telefonica y por correo electrónico al impulso dado a los procesos disciplinarios que son adelantados en las Direcciones Territoriales."/>
    <n v="3"/>
    <s v="Durante el segundo trimestre se realizó seguimiento vía telefonica y por correo electrónico al impulso dado a los procesos disciplinarios que son adelantados en las Direcciones Territoriales."/>
    <n v="3"/>
    <s v="Durante los meses de julio y agosto se realizó seguimiento vía telefonica y en el mes de septiembre por instrucción del nuevo jefe del area se realizó seguimiento por correo electrónico al impulso dado a los procesos disciplinarios que son adelantados en las Direcciones Territoriales."/>
    <m/>
    <m/>
    <d v="2021-04-09T00:00:00"/>
    <d v="2021-07-02T00:00:00"/>
    <d v="2021-10-12T00:00:00"/>
    <m/>
    <n v="0.75"/>
    <n v="1"/>
    <n v="1"/>
    <n v="1"/>
    <s v=" "/>
    <s v="Concepto Favorable"/>
    <s v="Concepto Favorable"/>
    <s v="Concepto Favorable"/>
    <m/>
    <s v="se verificaron 10 archivos con correos enviados a las territoriales con correos electrónicos de seguimiento a los procesos disciplinarios."/>
    <s v="se verificaron los archivos: Seguimiento Procesos territorial Cauca JUNIO, Seguimiento TERRITORIAL CAUCA 2, Seguimiento territorial cauca, Seguimiento territorial Cundinamarca, seguimiento territorial risaralda junio, Seguimiento Territorial Risaralda, Seguimiento territorial Tolima en cumplimiento de Correos electrónicos de verificación del seguimiento mensual a los procesos disciplinarios."/>
    <s v="se verificó el cargue de la evidencia y el reporte del avance"/>
    <m/>
    <x v="0"/>
    <x v="0"/>
    <x v="0"/>
    <x v="0"/>
    <s v="De acuerdo con los soportes emtregados se observan correos de seguimiento a los procesos en curso de las direcciones territoriales : Cundinamarca, Norte de Santander, Risaralda, Cauca, Tolima, los cuales fueron enviados en los meses de febrero y marzo."/>
    <s v="De acuerdo con las evidencias suministradas se observa seguimiento a los procesos disciplinarios en curso de las Direcciones Territoriales : Cauca con correos electrónicos de fecha 18-06-2021, 15-06-2021. Cundinamarca con correos electrónicos de fecha 15-06-2021, 18-05-2021, 09-04-2021 y Risaralda con correos electrónicos de fecha 17-06-2021, 15-06-2021, 18-05-2021 y Tolima con correo electrónico 18-05-2021."/>
    <s v="De acuerdo con las evidencias suministradas,&quot; seguimiento septiembre Norte de Santander, Seguimiento septiembre Tolima&quot; se observa el monitoreo realizado a estas direcciones territoriales ejecutando la actividad."/>
    <m/>
  </r>
  <r>
    <n v="4"/>
    <x v="11"/>
    <s v="No aplica"/>
    <s v="Sensibilizaciones y socializaciones a servidores públicos y contratistas del IGAC sobre normatividad disciplinaria vigente y Código de Integridad"/>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Sensibilizar y socializar a servidores públicos y contratistas vinculados al IGAC sobre el contenido y alcance de la normatividad disciplinaria vigente."/>
    <d v="2021-02-01T00:00:00"/>
    <d v="2021-12-31T00:00:00"/>
    <s v="Registros de asistencia, convocatoria a reunión y/o correos electrónicos enviados con información sobre normatividad disciplinaria vigente y el Código de Integridad "/>
    <s v="Oficina de Control Interno Disciplinario"/>
    <s v="Número"/>
    <s v="Actividades de socialización y sensibilización"/>
    <s v="Eficacia"/>
    <n v="8"/>
    <n v="2"/>
    <n v="2"/>
    <n v="2"/>
    <n v="2"/>
    <n v="3"/>
    <s v="Durante el primer trimestre se se realizaron 3 piezas de sensibilización a servidores públicos y contratistas vinculados al IGAC "/>
    <n v="3"/>
    <s v="Durante el segundo trimestre se se realizaron 3 piezas de sensibilización a servidores públicos y contratistas vinculados al IGAC "/>
    <n v="0"/>
    <s v="Durante este trimestre no se realizaron sensiblizaciones o socializaciones a los a servidores públicos y contratistas vinculados al IGAC sobre el contenido y alcance de la normatividad disciplinaria vigente, de igual manera, en los anteriores trimestre se habian realizado de mas actividades"/>
    <m/>
    <m/>
    <d v="2021-04-09T00:00:00"/>
    <d v="2021-07-02T00:00:00"/>
    <d v="2021-10-12T00:00:00"/>
    <m/>
    <n v="0.75"/>
    <n v="1"/>
    <n v="1"/>
    <n v="1"/>
    <s v=" "/>
    <s v="Concepto Favorable"/>
    <s v="Concepto Favorable"/>
    <s v="Concepto Favorable"/>
    <m/>
    <s v="Verificado el cargue de evidencias"/>
    <s v="se verificaron los archivos: Código de integridad junio, código de integridad mayo 1 (1) y Correo integridad mayo 2 (1) en cumplimiento de los registros de asistencia, convocatoria a reunión y/o correos electrónicos enviados con información sobre normatividad disciplinaria vigente y el Código de Integridad."/>
    <s v="se verificó que en los trimestres anteriores se realizaron actividades de más. Se recomienda al proceso completar la actividad según la programación establecida."/>
    <m/>
    <x v="0"/>
    <x v="0"/>
    <x v="2"/>
    <x v="0"/>
    <s v="De acuerdo con los soportes se observan 3 piezas de sensibilización remitidas a los servidores de la entidad mediante correos 04 de febrero, 22 de febrero y 01 de marzo."/>
    <s v="De acuerdo con las evidencias suministradas se observan 3 piezas de sensibilización y socialización, las cuales fueron enviadas vía correo electrónico relacionadas con el Código de Integridad  el 11-06-2021 y el 28-05-2021, además se comunico ampliación de tiempos para realizar el curso integridad, transparencia lucha contra la corrupción el 05-05-2021."/>
    <s v="No se presentan evidencias de ejecución de la actividad durante el trimestre"/>
    <m/>
  </r>
  <r>
    <n v="5"/>
    <x v="1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Listado Maestro de Documentos Actualizados, según cronograma"/>
    <s v="Oficina de Control Interno Disciplinario"/>
    <s v="Porcentaje"/>
    <s v="Índice de desempeño institucional"/>
    <s v="Producto"/>
    <n v="1"/>
    <n v="0"/>
    <n v="0"/>
    <n v="0.5"/>
    <n v="0.5"/>
    <n v="0"/>
    <s v="Esta actividad se desarrollará en los siguientes trimestres"/>
    <n v="0"/>
    <s v="Esta actividad se desarrollará en tercer trimestre"/>
    <n v="0.5"/>
    <s v="Mediante mesa de trabajo con la OAP se realizó un cronograma de actualización de la información documentada del SGI del proceso. "/>
    <m/>
    <m/>
    <d v="2021-04-09T00:00:00"/>
    <d v="2021-07-02T00:00:00"/>
    <d v="2021-10-12T00:00:00"/>
    <m/>
    <n v="0.5"/>
    <s v=""/>
    <s v=""/>
    <n v="1"/>
    <s v=" "/>
    <s v="Sin meta asignada en el periodo"/>
    <s v="Sin meta asignada en el periodo"/>
    <s v="Concepto Favorable"/>
    <m/>
    <s v="no programada para el primer trimestre"/>
    <s v="Sin meta asignada en el periodo"/>
    <s v="se verificó el cargue de la evidencia y el reporte del avance"/>
    <m/>
    <x v="1"/>
    <x v="1"/>
    <x v="0"/>
    <x v="0"/>
    <s v="Sin meta asignada para el trimestre, sin evidencias de desarrollo de la actividad."/>
    <s v="Sin meta asignada para el trimestre, sin evidencias de desarrollo de la actividad."/>
    <s v="De acuerdo con las evidencias suministradas, &quot;cronograma de actualización de la documentación del proceso se observar el avance de la actividad."/>
    <m/>
  </r>
  <r>
    <n v="6"/>
    <x v="1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de Control Interno Disciplinario"/>
    <s v="Número"/>
    <s v="Índice de desempeño institucional"/>
    <s v="Producto"/>
    <n v="4"/>
    <n v="1"/>
    <n v="1"/>
    <n v="1"/>
    <n v="1"/>
    <n v="1"/>
    <s v="Mediante el diligenciamiento de PLANIGAC para el primer trimestre se realiza el seguimiento a los controles de los riesgos del proceso "/>
    <n v="1"/>
    <s v="Mediante el diligenciamiento de PLANIGAC para el segundo trimestre se realiza el seguimiento a los controles de los riesgos del proceso "/>
    <n v="1"/>
    <s v="Mediante el diligenciamiento de PLANIGAC para el tercer trimestre se realiza el seguimiento a los controles de los riesgos del proceso "/>
    <m/>
    <m/>
    <d v="2021-04-09T00:00:00"/>
    <d v="2021-07-02T00:00:00"/>
    <d v="2021-10-12T00:00:00"/>
    <m/>
    <n v="0.75"/>
    <n v="1"/>
    <n v="1"/>
    <n v="1"/>
    <s v=" "/>
    <s v="Concepto Favorable"/>
    <s v="Concepto Favorable"/>
    <s v="Concepto Favorable"/>
    <m/>
    <s v="Se recibió en los tiempos establecidos la herramienta diligenciada y las evidencias."/>
    <s v="se verifica el archivo: PLANIGAC - Control Disciplinario, en cumplimiento del seguimiento en la Herramienta Planigac"/>
    <s v="se verificó el cargue de la evidencia y el reporte del avance"/>
    <m/>
    <x v="0"/>
    <x v="0"/>
    <x v="0"/>
    <x v="0"/>
    <s v="Se observa el seguimiento a los riesgos del proceso de control disciplinario, mediante la herramienta PLANIGAC, reportada en los tiempos establecidos."/>
    <s v="Se observa el seguimiento a los riesgos del proceso de control disciplinario, mediante la herramienta PLANIGAC."/>
    <s v="De acuerdo con las evidencias suministradas, correo electrónico de fecha 14 de octubre se observa la entrega del seguimiento realizado a los controles de los riesgos del proceso de Gestión Disciplinaria."/>
    <m/>
  </r>
  <r>
    <n v="7"/>
    <x v="11"/>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de Control Interno Disciplinario"/>
    <s v="Número"/>
    <s v="Índice de desempeño institucional"/>
    <s v="Producto"/>
    <n v="1"/>
    <n v="0"/>
    <n v="0"/>
    <n v="0"/>
    <n v="1"/>
    <n v="0"/>
    <s v="Esta actividad se desarrollará en los siguientes trimestres"/>
    <n v="0"/>
    <s v="Esta actividad se desarrollará en el cuarto trimestre"/>
    <n v="0"/>
    <s v="Esta actividad se desarrollará en el cuarto trimestre"/>
    <m/>
    <m/>
    <d v="2021-04-09T00:00:00"/>
    <d v="2021-07-02T00:00:00"/>
    <d v="2021-10-12T00:00:00"/>
    <m/>
    <n v="0"/>
    <s v=""/>
    <s v=""/>
    <s v=""/>
    <s v=" "/>
    <s v="Sin meta asignada en el periodo"/>
    <s v="Sin meta asignada en el periodo"/>
    <s v="Sin meta asignada en el periodo"/>
    <m/>
    <s v="no programada para el primer trimestre"/>
    <s v="Sin meta asignada en el periodo"/>
    <s v="Sin meta asignada en el periodo"/>
    <m/>
    <x v="1"/>
    <x v="1"/>
    <x v="1"/>
    <x v="0"/>
    <s v="Sin meta asignada para el trimestre, sin evidencias de desarrollo de la actividad."/>
    <s v="Sin meta asignada para el trimestre, sin evidencias de desarrollo de la actividad."/>
    <s v="Sin meta asignada para el trimestre."/>
    <m/>
  </r>
  <r>
    <n v="8"/>
    <x v="1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Oficina de Control Interno Disciplinario"/>
    <s v="Número"/>
    <s v="Índice de desempeño institucional"/>
    <s v="Producto"/>
    <n v="4"/>
    <n v="1"/>
    <n v="1"/>
    <n v="1"/>
    <n v="1"/>
    <n v="1"/>
    <s v="Mediante el diligenciamiento de PLANIGAC para el primer trimestre se realiza el seguimiento a las actividades contempladas en el plan de acción anual y se envía avance del plan anticorrupción del proceso"/>
    <n v="1"/>
    <s v="Mediante el diligenciamiento de PLANIGAC para el segundo trimestre se realiza el seguimiento a las actividades contempladas en el plan de acción anual y se envía avance del plan anticorrupción del proceso"/>
    <n v="1"/>
    <s v="Mediante el diligenciamiento de PLANIGAC para el tercer trimestre se realiza el seguimiento a las actividades contempladas en el plan de acción anual y se envía avance del plan anticorrupción del proceso"/>
    <m/>
    <m/>
    <d v="2021-04-09T00:00:00"/>
    <d v="2021-07-02T00:00:00"/>
    <d v="2021-10-12T00:00:00"/>
    <m/>
    <n v="0.75"/>
    <n v="1"/>
    <n v="1"/>
    <n v="1"/>
    <s v=" "/>
    <s v="Concepto Favorable"/>
    <s v="Concepto Favorable"/>
    <s v="Concepto Favorable"/>
    <m/>
    <s v="Se recibió en los tiempos establecidos la herramienta diligenciada y las evidencias."/>
    <s v="se verifica el archivo: PLANIGAC - Control Disciplinario, en cumplimiento de Herramienta Planigac y Matriz PAAC."/>
    <s v="se verificó el cargue de la evidencia y el reporte del avance"/>
    <m/>
    <x v="0"/>
    <x v="0"/>
    <x v="0"/>
    <x v="0"/>
    <s v="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
    <s v="Se observa el seguimiento al Plan de Acción del proceso de control disciplinario, mediante la herramienta PLANIGAC."/>
    <s v="De acuerdo con las evidencias suministradas, correo electrónico de fecha 14 de octbre se observa el seguimiento realizado al Plan de acción anual y Plan Anticorrupción y atención al ciudadano por parte del proceso Gestión Disciplinaria."/>
    <m/>
  </r>
  <r>
    <n v="9"/>
    <x v="11"/>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Oficina de Control Interno Disciplinario"/>
    <s v="Número"/>
    <s v="Índice de desempeño institucional"/>
    <s v="Producto"/>
    <n v="2"/>
    <n v="0"/>
    <n v="0"/>
    <n v="0"/>
    <n v="2"/>
    <n v="0"/>
    <s v="Esta actividad se desarrollará en los siguientes trimestres"/>
    <n v="0"/>
    <s v="Esta actividad se desarrollará en el cuarto trimestre"/>
    <n v="0"/>
    <s v="Esta actividad se desarrollará en el cuarto trimestre"/>
    <m/>
    <m/>
    <d v="2021-04-09T00:00:00"/>
    <d v="2021-07-02T00:00:00"/>
    <d v="2021-10-12T00:00:00"/>
    <m/>
    <n v="0"/>
    <s v=""/>
    <s v=""/>
    <s v=""/>
    <s v=" "/>
    <s v="Sin meta asignada en el periodo"/>
    <s v="Sin meta asignada en el periodo"/>
    <s v="Sin meta asignada en el periodo"/>
    <m/>
    <s v="no programada para el primer trimestre"/>
    <s v="Sin meta asignada en el periodo"/>
    <s v="Sin meta asignada en el periodo"/>
    <m/>
    <x v="1"/>
    <x v="1"/>
    <x v="1"/>
    <x v="0"/>
    <s v="Sin meta asignada para el trimestre, sin evidencias de desarrollo de la actividad."/>
    <s v="Sin meta asignada para el trimestre, sin evidencias de desarrollo de la actividad."/>
    <s v="Sin meta asignada para el trimestre."/>
    <m/>
  </r>
  <r>
    <n v="10"/>
    <x v="11"/>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de Control Interno Disciplinario"/>
    <s v="Número"/>
    <s v="Índice de desempeño institucional"/>
    <s v="Producto"/>
    <n v="4"/>
    <n v="0"/>
    <n v="2"/>
    <n v="1"/>
    <n v="1"/>
    <n v="0"/>
    <s v="Esta actividad se desarrollará en los siguientes trimestres"/>
    <n v="2"/>
    <s v="El GIT de Control Disciplinario realizó la revisión del FURAG y no cuenta con preguntas que le correspondan contestar al proceso"/>
    <n v="1"/>
    <s v="El GIT de Control Disciplinario realizó la revisión del FURAG y no cuenta con preguntas que le correspondan contestar al proceso"/>
    <m/>
    <m/>
    <d v="2021-04-09T00:00:00"/>
    <d v="2021-07-02T00:00:00"/>
    <d v="2021-10-12T00:00:00"/>
    <m/>
    <n v="0.75"/>
    <s v=""/>
    <n v="1"/>
    <n v="1"/>
    <s v=" "/>
    <s v="Sin meta asignada en el periodo"/>
    <s v="Concepto Favorable"/>
    <s v="Concepto Favorable"/>
    <m/>
    <s v="no programada para el primer trimestre"/>
    <s v="Se verifica que el proceso no tiene acciones de mejora pendientes por realizar."/>
    <s v="se verificó el cargue de la evidencia y el reporte del avance"/>
    <m/>
    <x v="1"/>
    <x v="0"/>
    <x v="0"/>
    <x v="0"/>
    <s v="Sin meta asignada para el trimestre, sin evidencias de desarrollo de la actividad."/>
    <s v="De acuerdo con las evidencias suministradas &quot;Resumen FURAG 2021&quot; no se identifican acciones de mejora relacionas con control disciplinario."/>
    <s v="De acuerdo con las evidencias suministradas, &quot;resumen FURAG&quot; se observa que el procceso ha venido realizando análisis de las oportunidades de mejora que se pueden implementar."/>
    <m/>
  </r>
  <r>
    <n v="1"/>
    <x v="12"/>
    <s v="Gestión de Archivo"/>
    <s v="Instrumentos archivísticos y de gestión de la información pública actualizados"/>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Seguimiento a la convalidación de las Tablas de Retención Documental (TRD) presentadas al AGN (Estructura Orgánica Vigencia 2020)"/>
    <d v="2021-03-01T00:00:00"/>
    <d v="2021-12-31T00:00:00"/>
    <s v="Listas de asistencia a reuniones, documento ajuste a tablas de convalidación"/>
    <s v="Subdirección Administrativa y Financiera"/>
    <s v="Número"/>
    <s v="Número de Instrumentos archivísticos actualizados "/>
    <s v="Eficacia"/>
    <n v="4"/>
    <n v="1"/>
    <n v="1"/>
    <n v="1"/>
    <n v="1"/>
    <n v="1"/>
    <s v="En el mes de enero se realizó la radicación de las TRD al AGN para su convalidación, a la fecha no se ha recibido observaciones "/>
    <n v="1"/>
    <s v="En el segundo trimestre se recibieron observaciones a la solicitud de convalidadción de las TRD las cuales se encuentran realizando los ajustes para remitir en el tercer trimestre al AGN"/>
    <n v="1"/>
    <s v="En el mes de julio se remitieron al AGN los ajustes de la solicitud de convalidadción de las TRD"/>
    <m/>
    <m/>
    <d v="2021-04-09T00:00:00"/>
    <d v="2021-07-02T00:00:00"/>
    <d v="2021-10-13T00:00:00"/>
    <m/>
    <n v="0.75"/>
    <n v="1"/>
    <n v="1"/>
    <n v="1"/>
    <s v=" "/>
    <s v="Concepto Favorable"/>
    <s v="Concepto Favorable"/>
    <s v="Concepto Favorable"/>
    <m/>
    <s v="se revisan evidencias, encontrando afinidad entre las mismas y el producto esperado"/>
    <s v="se revisa evidencia, cumple con producto esperado"/>
    <s v="se verificó el cargue de la evidencia y el reporte del avance"/>
    <m/>
    <x v="0"/>
    <x v="0"/>
    <x v="0"/>
    <x v="0"/>
    <s v="Se evidencia con caso 22451 del 3 de febrero de 2021."/>
    <s v="Se evidencia con el Concepto  técnico  de  evaluación  y  convalidación  Tablas  de Retención Documental -TRD. del 10 de junio de 2021."/>
    <s v="De acuerdo con las evidencias suministras, Comunicación con radicado número 2000-2021-00099-04-EE-001 de fecha 27 de julio y correo electrónico del 28 de julio se hace entrega de las TRD con los ajustes sugeridos."/>
    <m/>
  </r>
  <r>
    <n v="2"/>
    <x v="12"/>
    <s v="Gestión de Archivo"/>
    <s v="Instrumentos archivísticos y de gestión de la información pública actualizados"/>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diagnostico integral de archivos con el objetivo de obtener un mapa general de la implementación de la gestión documental"/>
    <d v="2021-03-01T00:00:00"/>
    <d v="2021-07-31T00:00:00"/>
    <s v="Diagnostico integral de archivos "/>
    <s v="Subdirección Administrativa y Financiera"/>
    <s v="Número"/>
    <s v="Número de Instrumentos archivísticos actualizados "/>
    <s v="Eficacia"/>
    <n v="1"/>
    <n v="0"/>
    <n v="1"/>
    <n v="0"/>
    <n v="0"/>
    <n v="0"/>
    <s v="Esta actividad se realizará en el siguiente trimestre"/>
    <n v="0"/>
    <s v="Durante el segundo trimestre se elaboró el plan de trabajo para la actualización del diagnostico integral de archivos, por problemas con el contratista (el cúal cedio el contrato a finales del mes de junio) esta actividad se llevará acabo en el cuarto trimestre. Adicionalmente en el segundo trimestre se elaboró la metodología del trabajo para el levantamiento y presentación del diagnostico integral de archivos"/>
    <n v="0"/>
    <s v="Durante el tercer trimestre se  remitió e inicio el proceso de diligenciamiento de la encuesta de diagnóstico con el proceso de presupuesto, Subdirección de Geografía - Diagnóstico y Fotografías, Subdirección de Avalúos - Diagnóstico y Fotografías, Subdirección de Geografía -  Diagnóstico y Fotografías, Subdirección de Talento Humano, Subdirección Administrativa y Financiera(Presupuesto, Contabilidad y Tesorería), Control Interno, Relación con el Ciudadano, Servicios Administrativos, Subdirección de Avalúos - Expediente Electrónico, Contratos - Conformación de Expedientes Electrónicos"/>
    <m/>
    <m/>
    <d v="2021-04-09T00:00:00"/>
    <d v="2021-07-02T00:00:00"/>
    <d v="2021-10-13T00:00:00"/>
    <m/>
    <n v="0"/>
    <s v=""/>
    <n v="0"/>
    <s v=""/>
    <s v=" "/>
    <s v="Sin meta asignada en el periodo"/>
    <s v="Concepto Favorable"/>
    <s v="Concepto Favorable"/>
    <m/>
    <s v="esta actividad se desarrolla en el siguiente periodo"/>
    <s v="se revisa evidencia, cumple con producto esperado"/>
    <s v="se verificó el cargue de la evidencia y el reporte del avance"/>
    <m/>
    <x v="1"/>
    <x v="0"/>
    <x v="0"/>
    <x v="0"/>
    <s v="esta actividad se desarrolla en el siguiente periodo"/>
    <s v="Se evidencia con la presentación de la propuesta de la  metodología del trabajo para el levantamiento y presentación del diagnostico "/>
    <s v="De acuerdo con las evidencias suministras, Encuestas de diagnóstico se presenta la aplicación del instrumento a 10 áreas del Instituto."/>
    <m/>
  </r>
  <r>
    <n v="3"/>
    <x v="12"/>
    <s v="Gestión de Archivo"/>
    <s v="Instrumentos archivísticos y de gestión de la información pública actualizados"/>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programa de gestión documental PGD"/>
    <d v="2021-11-01T00:00:00"/>
    <d v="2021-11-30T00:00:00"/>
    <s v="Programa de gestión documental PGD"/>
    <s v="Subdirección Administrativa y Financiera"/>
    <s v="Número"/>
    <s v="Número de Instrumentos archivísticos actualizados "/>
    <s v="Eficacia"/>
    <n v="1"/>
    <n v="0"/>
    <n v="0"/>
    <n v="0"/>
    <n v="1"/>
    <n v="0"/>
    <s v="Esta actividad se realizará en el último trimestre"/>
    <n v="0"/>
    <s v="Esta actividad se realizará en el último trimestre"/>
    <n v="0"/>
    <s v="Esta actividad esta programada para el cuarto trimestre"/>
    <m/>
    <m/>
    <d v="2021-04-09T00:00:00"/>
    <d v="2021-07-02T00:00:00"/>
    <d v="2021-10-13T00:00:00"/>
    <m/>
    <n v="0"/>
    <s v=""/>
    <s v=""/>
    <s v=""/>
    <s v=" "/>
    <s v="Sin meta asignada en el periodo"/>
    <s v="Sin meta asignada en el periodo"/>
    <s v="Sin meta asignada en el periodo"/>
    <m/>
    <s v="se realizara en otro periodo"/>
    <s v="se realiza en ultimo periodo"/>
    <s v="Sin meta asignada en el periodo"/>
    <m/>
    <x v="0"/>
    <x v="1"/>
    <x v="1"/>
    <x v="0"/>
    <s v="se realizara en otro periodo"/>
    <s v="Sin meta asignada en el periodo"/>
    <s v="Sin meta asignada para el trimestre"/>
    <m/>
  </r>
  <r>
    <n v="4"/>
    <x v="12"/>
    <s v="Gestión de Archivo"/>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la intervención documental a 30 metros lineales "/>
    <d v="2021-04-01T00:00:00"/>
    <d v="2021-11-30T00:00:00"/>
    <s v="Pendiente"/>
    <s v="Subdirección Administrativa y Financiera"/>
    <s v="Número"/>
    <s v="Metros lineales del acervo documental organizado"/>
    <s v="Eficacia"/>
    <n v="30"/>
    <n v="0"/>
    <n v="5"/>
    <n v="10"/>
    <n v="15"/>
    <n v="7"/>
    <s v="Durante el primer trimestre se ha podido intervenir 7.5 metro lineales"/>
    <n v="36"/>
    <s v="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
    <n v="10"/>
    <s v="En el mes de julio se realizó la intervención de 5 cajas correspondiente a Resoluciones años 2017,018 y 2019.  Ahora bien, en el Archivo Central se realizó la intervención de 85 cajas, para un total de archivos intervenidos 22,5 metros lineales. Se realizó proceso de organización de la serie Resoluciones secretaria general para un total de registros 2682 registros equivalentes a 6 cajas x200. comprendido en 1 metro lineal y medio. Durante el mes de septiembre se realizó la intervención de 7 metros lineales"/>
    <m/>
    <m/>
    <d v="2021-04-09T00:00:00"/>
    <d v="2021-07-02T00:00:00"/>
    <d v="2021-10-13T00:00:00"/>
    <m/>
    <n v="1"/>
    <s v=""/>
    <n v="1"/>
    <n v="1"/>
    <s v=" "/>
    <s v="Concepto Favorable"/>
    <s v="Concepto Favorable"/>
    <s v="Concepto Favorable"/>
    <m/>
    <s v="se revisan evidencias, se encuentra acorde con el producto esperado"/>
    <s v="se revisa evidencia, cumple con producto esperado"/>
    <s v="se verificó el cargue de la evidencia y el reporte del avance"/>
    <m/>
    <x v="0"/>
    <x v="0"/>
    <x v="0"/>
    <x v="0"/>
    <s v="Se evidencia con inventario documental de sede central. "/>
    <s v="Se presenta en excel control del metraje gestionado documentalmente en abril, mayo y junio del corriente año. "/>
    <s v="De acuerdo con as evidencias suministradas, inventarios y resoluciones de los meses de julio,agosto, septiembre se observa el desarrollo de la actividad."/>
    <m/>
  </r>
  <r>
    <n v="5"/>
    <x v="12"/>
    <s v="Gestión de Archivo"/>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Levantar el inventario documental de los 30 metros lineales intervenidos"/>
    <d v="2021-04-01T00:00:00"/>
    <d v="2021-11-30T00:00:00"/>
    <s v="Inventario levantado"/>
    <s v="Subdirección Administrativa y Financiera"/>
    <s v="Número"/>
    <s v="Metros lineales del acervo documental organizado"/>
    <s v="Eficacia"/>
    <n v="30"/>
    <n v="0"/>
    <n v="5"/>
    <n v="10"/>
    <n v="15"/>
    <n v="7"/>
    <s v="Durante el primer trimestre se ha podido levantar el inventario de  7.5 metro lineales"/>
    <n v="36"/>
    <s v="Durante el segundo trimestre se ha podido intervenir 36.75  metro lineales, es imporartante informar que el GIT de Gestión Documental gracias a la agilidad en la contratación y la movilidad que se ha presentado en la ciudad ha logrado alcanzar la meta esperada, pero se espera terminar el año con la intervención de 60 metros lineales"/>
    <n v="10"/>
    <s v="En el mes de julio se realizó la intervención de 5 cajas correspondiente a Resoluciones años 2017,018 y 2019.  Ahora bien, en el Archivo Central se realizó la intervención de 85 cajas, para un total de archivos intervenidos 22,5 metros lineales. Se realizó proceso de organización de la serie Resoluciones secretaria general para un total de registros 2682 registros equivalentes a 6 cajas x200. comprendido en 1 metro lineal y medio. Durante el mes de septiembre se realizó la intervención de 7 metros lineales"/>
    <m/>
    <m/>
    <d v="2021-04-09T00:00:00"/>
    <d v="2021-07-02T00:00:00"/>
    <d v="2021-10-13T00:00:00"/>
    <m/>
    <n v="1"/>
    <s v=""/>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revisan evidencias, acordes al producto esperado"/>
    <s v="Se evidencia con FUID de abril, mayo y junio del corriene año. "/>
    <s v="De acuerdo con as evidencias suministradas, inventarios y resoluciones de los meses de julio,agosto, septiembre se observa el desarrollo de la actividad."/>
    <m/>
  </r>
  <r>
    <n v="6"/>
    <x v="12"/>
    <s v="Gestión de Archivo"/>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seguimiento a la implementación del proceso de gestión documental de la entidad en temas relacionados a la gestión de archivos"/>
    <d v="2021-03-01T00:00:00"/>
    <d v="2021-11-30T00:00:00"/>
    <s v="Correos, reuniones, listas de asistencias"/>
    <s v="Subdirección Administrativa y Financiera"/>
    <s v="Número"/>
    <s v="Metros lineales del acervo documental organizado"/>
    <s v="Eficacia"/>
    <n v="8"/>
    <n v="1"/>
    <n v="3"/>
    <n v="3"/>
    <n v="1"/>
    <n v="1"/>
    <s v="Durante el primer trimestre se realizó el seguimiento a la implementación del proceso de gestión documental de la entidad"/>
    <n v="3"/>
    <s v="Durante el segundo trimestre se realizó el seguimiento a la implementación del proceso de gestión documental de la entidad"/>
    <n v="3"/>
    <s v="Durante el tercer trimestre se realizó el seguimiento a la implementación del proceso de gestión documental de la entidad"/>
    <m/>
    <m/>
    <d v="2021-04-09T00:00:00"/>
    <d v="2021-07-02T00:00:00"/>
    <d v="2021-10-13T00:00:00"/>
    <m/>
    <n v="0.875"/>
    <n v="1"/>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evidencia con acompañamiento realizado al GIT geodesia del 3 de febrero de 2021."/>
    <s v="Se evidencia con diagnóstico y avance documental realizado en Palmira, Huila, Armenia y Tulua. "/>
    <s v="De acuerdo con las evidencias suministradas, reuniones por teams y mesas de trabajo con los grupos de avalúos, secretaría general, gestión contractual, Tesorería se observa el desarrollo de la actividad."/>
    <m/>
  </r>
  <r>
    <n v="7"/>
    <x v="12"/>
    <s v="Gestión de Correspondencia"/>
    <s v="Acervo documental organizado "/>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seguimiento a la implementación del proceso de gestión documental de la entidad en temas relacionados a la gestión de correspondencia"/>
    <d v="2021-03-01T00:00:00"/>
    <d v="2021-11-30T00:00:00"/>
    <s v="Correos, reuniones, listas de asistencias"/>
    <s v="Subdirección Administrativa y Financiera"/>
    <s v="Número"/>
    <s v="Metros lineales del acervo documental organizado"/>
    <s v="Eficacia"/>
    <n v="8"/>
    <n v="1"/>
    <n v="3"/>
    <n v="3"/>
    <n v="1"/>
    <n v="1"/>
    <s v="Durante el primer trimestre se realizó el seguimiento a la implementación del proceso de gestión documental de la entidad"/>
    <n v="3"/>
    <s v="Durante el segundo trimestre se realizó el seguimiento a la implementación del proceso de gestión documental de la entidad"/>
    <n v="3"/>
    <s v="Durante el tercer trimestre se realizó el seguimiento a la implementación del proceso de gestión documental de la entidad"/>
    <m/>
    <m/>
    <d v="2021-04-09T00:00:00"/>
    <d v="2021-07-02T00:00:00"/>
    <d v="2021-10-13T00:00:00"/>
    <m/>
    <n v="0.875"/>
    <n v="1"/>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evidencia con acompañamiento realizado al GIT geodesia del 3 de febrero de 2021."/>
    <s v="Se evidencia con diagnóstico y avance documental realizado en Palmira, Huila, Armenia y Tulua. "/>
    <s v="De acuerdo con las evidencias suministradas, reuniones por teams y mesas de trabajo con los grupos de avalúos, secretaría general, gestión contractual, Tesorería se observa el desarrollo de la actividad."/>
    <m/>
  </r>
  <r>
    <n v="8"/>
    <x v="1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Listado Maestro de Documentos Actualizados, según cronograma"/>
    <s v="Subdirección Administrativa y Financiera"/>
    <s v="Porcentaje"/>
    <s v="Índice de desempeño institucional"/>
    <s v="Producto"/>
    <n v="1"/>
    <n v="0"/>
    <n v="0"/>
    <n v="0.5"/>
    <n v="0.5"/>
    <n v="0"/>
    <s v="Esta actividad se realizará en los siguientes trimestres"/>
    <n v="0"/>
    <s v="Esta actividad se realizará en el tercer y cuarto trimestre"/>
    <n v="0.5"/>
    <s v="Durante el tercer trimestre se realizó el cronograma de actualización de la información documentada del SGI del proceso"/>
    <m/>
    <m/>
    <d v="2021-04-09T00:00:00"/>
    <d v="2021-07-02T00:00:00"/>
    <d v="2021-10-13T00:00:00"/>
    <m/>
    <n v="0.5"/>
    <s v=""/>
    <s v=""/>
    <n v="1"/>
    <s v=" "/>
    <s v="Sin meta asignada en el periodo"/>
    <s v="Sin meta asignada en el periodo"/>
    <s v="Concepto Favorable"/>
    <m/>
    <s v="se realizara en los proximos periodos"/>
    <s v="meta pendiente para el 3er y 4to periodo"/>
    <s v="se verificó el cargue de la evidencia y el reporte del avance"/>
    <m/>
    <x v="1"/>
    <x v="1"/>
    <x v="0"/>
    <x v="0"/>
    <s v="sin meta programada"/>
    <s v="Sin meta asignada en el periodo"/>
    <s v="De acuerdo con las evidencias suministradas, Cronograma Gestión documental se estabecen los tiempos para la actualización de la documentación del proceso."/>
    <m/>
  </r>
  <r>
    <n v="9"/>
    <x v="12"/>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Subdirección Administrativa y Financiera"/>
    <s v="Número"/>
    <s v="Índice de desempeño institucional"/>
    <s v="Producto"/>
    <n v="4"/>
    <n v="1"/>
    <n v="1"/>
    <n v="1"/>
    <n v="1"/>
    <n v="1"/>
    <s v="Durante el primer trimestre se realizó el seguimiento a los controles de los riesgos del proceso "/>
    <n v="1"/>
    <s v="Durante el segundo trimestre se realizó el seguimiento a los controles de los riesgos del proceso "/>
    <n v="1"/>
    <s v="Durante el tercer trimestre se realizó el seguimiento a los controles de los riesgos del proceso "/>
    <m/>
    <m/>
    <d v="2021-04-09T00:00:00"/>
    <d v="2021-07-02T00:00:00"/>
    <d v="2021-10-13T00:00:00"/>
    <m/>
    <n v="0.75"/>
    <n v="1"/>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evidencia mediante correo electrónico del 14 de abril de 2021."/>
    <s v="Se evidencia en PLANIGAC el proceso a los controles de riesgos. "/>
    <s v="De acuerdo con las evidencias suministradas, correo electrónico del 14 de octubre se realiza envío del seguimiento a los riesgos del proceso de gestión documental."/>
    <m/>
  </r>
  <r>
    <n v="10"/>
    <x v="12"/>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Subdirección Administrativa y Financiera"/>
    <s v="Número"/>
    <s v="Índice de desempeño institucional"/>
    <s v="Producto"/>
    <n v="1"/>
    <n v="0"/>
    <n v="0"/>
    <n v="0"/>
    <n v="1"/>
    <n v="0"/>
    <s v="Esta actividad se realizará en los siguientes trimestres"/>
    <n v="0"/>
    <s v="Esta actividad se realizará en el cuarto trimestre"/>
    <n v="0"/>
    <s v="Esta actividad se realizará en el cuarto trimestre"/>
    <m/>
    <m/>
    <d v="2021-04-09T00:00:00"/>
    <d v="2021-07-02T00:00:00"/>
    <d v="2021-10-13T00:00:00"/>
    <m/>
    <n v="0"/>
    <s v=""/>
    <s v=""/>
    <s v=""/>
    <s v=" "/>
    <s v="Sin meta asignada en el periodo"/>
    <s v="Sin meta asignada en el periodo"/>
    <s v="Sin meta asignada en el periodo"/>
    <m/>
    <s v="se realiza en los siguientes periodos"/>
    <s v="pendiente para 4to periodo"/>
    <s v="Sin meta asignada en el periodo"/>
    <m/>
    <x v="1"/>
    <x v="1"/>
    <x v="1"/>
    <x v="0"/>
    <s v="Sin meta asignada en el periodo"/>
    <s v="Sin meta asignada en el periodo"/>
    <s v="Sin meta asignada para el trimestre."/>
    <m/>
  </r>
  <r>
    <n v="11"/>
    <x v="12"/>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Subdirección Administrativa y Financiera"/>
    <s v="Número"/>
    <s v="Índice de desempeño institucional"/>
    <s v="Producto"/>
    <n v="4"/>
    <n v="1"/>
    <n v="1"/>
    <n v="1"/>
    <n v="1"/>
    <n v="1"/>
    <s v="Durante el primer trimestre se realizó el seguimiento a las actividades contempladas en el plan de acción anual y en el plan anticorrupción a cargo del proceso"/>
    <n v="1"/>
    <s v="Durante el segundo trimestre se realizó el seguimiento a las actividades contempladas en el plan de acción anual y en el plan anticorrupción a cargo del proceso"/>
    <n v="1"/>
    <s v="Durante el tercer trimestre se realizó el seguimiento a las actividades contempladas en el plan de acción anual y en el plan anticorrupción a cargo del proceso"/>
    <m/>
    <m/>
    <d v="2021-04-09T00:00:00"/>
    <d v="2021-07-02T00:00:00"/>
    <d v="2021-10-13T00:00:00"/>
    <m/>
    <n v="0.75"/>
    <n v="1"/>
    <n v="1"/>
    <n v="1"/>
    <s v=" "/>
    <s v="Concepto Favorable"/>
    <s v="Concepto Favorable"/>
    <s v="Concepto Favorable"/>
    <m/>
    <s v="se revisan evidencias, acordes al producto esperado"/>
    <s v="se revisa evidencia, cumple con producto esperado"/>
    <s v="se verificó el cargue de la evidencia y el reporte del avance"/>
    <m/>
    <x v="0"/>
    <x v="0"/>
    <x v="0"/>
    <x v="0"/>
    <s v="Se evidencia con correo electrónico del 14 ded abril de 2021, mediante el cual se envían reportes de las actividades contempladas en el paln de acción del primer trimestre de 2021."/>
    <s v="Se valida el seguimiento a las actividades contempladas en el plan de acción anual y en el plan anticorrupción a cargo del proceso, mediante PLANIGAC. "/>
    <s v="De acuerdo con las evidencias suministradas, correo electrónico del 14 de octubre se realiza envío del seguimiento al las actividades del plan de acción y plan anticorrupción del proceso de gestión documental."/>
    <m/>
  </r>
  <r>
    <n v="12"/>
    <x v="12"/>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Subdirección Administrativa y Financiera"/>
    <s v="Número"/>
    <s v="Índice de desempeño institucional"/>
    <s v="Producto"/>
    <n v="2"/>
    <n v="0"/>
    <n v="0"/>
    <n v="0"/>
    <n v="2"/>
    <n v="0"/>
    <s v="Esta actividad se realizará en los siguientes trimestres"/>
    <n v="0"/>
    <s v="Esta actividad se realizará en el cuarto trimestre"/>
    <n v="0"/>
    <s v="Esta actividad se realizará en el cuarto trimestre"/>
    <m/>
    <m/>
    <d v="2021-04-09T00:00:00"/>
    <d v="2021-07-02T00:00:00"/>
    <d v="2021-10-13T00:00:00"/>
    <m/>
    <n v="0"/>
    <s v=""/>
    <s v=""/>
    <s v=""/>
    <s v=" "/>
    <s v="Sin meta asignada en el periodo"/>
    <s v="Sin meta asignada en el periodo"/>
    <s v="Sin meta asignada en el periodo"/>
    <m/>
    <s v="se realiza en los siguientes periodos"/>
    <s v="pendiente para 4to periodo"/>
    <s v="Sin meta asignada en el periodo"/>
    <m/>
    <x v="1"/>
    <x v="1"/>
    <x v="1"/>
    <x v="0"/>
    <s v="Sin meta asignada en el periodo"/>
    <s v="Sin meta asignada en el periodo"/>
    <s v="Sin meta asignada para el trimestre."/>
    <m/>
  </r>
  <r>
    <n v="13"/>
    <x v="12"/>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Subdirección Administrativa y Financiera"/>
    <s v="Número"/>
    <s v="Índice de desempeño institucional"/>
    <s v="Producto"/>
    <n v="4"/>
    <n v="0"/>
    <n v="2"/>
    <n v="1"/>
    <n v="1"/>
    <n v="0"/>
    <s v="Esta actividad se realizará en los siguientes trimestres"/>
    <n v="0"/>
    <s v="Durante el segundo trimestre la OAP no citó reunión para validar las preguntas del FURAG y así determinar las oportunidades de mejora"/>
    <n v="2"/>
    <s v="En el mes de septiembre se realizó mesa de trabajo con la OAP en donde se indentificaron las oportunidades de mejora relacionadas al cumplimiento del FURAG que apliquen al proceso."/>
    <m/>
    <m/>
    <d v="2021-04-09T00:00:00"/>
    <d v="2021-07-02T00:00:00"/>
    <d v="2021-10-13T00:00:00"/>
    <m/>
    <n v="0.5"/>
    <s v=""/>
    <n v="0"/>
    <n v="1"/>
    <s v=" "/>
    <s v="Sin meta asignada en el periodo"/>
    <s v="Sin meta asignada en el periodo"/>
    <s v="Concepto Favorable"/>
    <m/>
    <s v="se realiza en los siguientes periodos"/>
    <s v="se revisa evidencia, cumple con producto esperado"/>
    <s v="se verificó el cargue de la evidencia y el reporte del avance"/>
    <m/>
    <x v="1"/>
    <x v="1"/>
    <x v="0"/>
    <x v="0"/>
    <s v="Sin meta asignada en el periodo"/>
    <s v="Sin meta asignada en el periodo"/>
    <s v="De acuerdo con las evidencias suministradas, correo electrónico del 28 de septiembre se presenta mesa de trabajo para identificar las oportunidades de mejora del formulario FURAG."/>
    <m/>
  </r>
  <r>
    <n v="1"/>
    <x v="13"/>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sagregación del presupuesto"/>
    <d v="2021-01-01T00:00:00"/>
    <d v="2021-01-31T00:00:00"/>
    <s v="Memorando desagregación, fichas y ejecución inicial"/>
    <s v="Subdirección Administrativa y Financiera"/>
    <s v="Número"/>
    <s v="Porcentaje de gastos gestionados"/>
    <s v="Eficacia"/>
    <n v="1"/>
    <n v="1"/>
    <n v="0"/>
    <n v="0"/>
    <n v="0"/>
    <n v="1"/>
    <s v="El GIT realizó la desagregación del presupuesto"/>
    <n v="0"/>
    <s v="La actividad fue realizada en el primer trimestre"/>
    <n v="0"/>
    <s v="La actividad fue realizada en el primer trimestre"/>
    <m/>
    <m/>
    <d v="2021-04-09T00:00:00"/>
    <d v="2021-07-02T00:00:00"/>
    <d v="2021-10-13T00:00:00"/>
    <m/>
    <n v="1"/>
    <n v="1"/>
    <s v=""/>
    <s v=""/>
    <s v=" "/>
    <s v="Concepto Favorable"/>
    <s v="Sin meta asignada en el periodo"/>
    <s v="Sin meta asignada en el periodo"/>
    <m/>
    <s v="Se evidencia la desagregacion del presupuesto de inversion y funcionamiento"/>
    <s v="La actividad fue cumplida en el primer trimestre"/>
    <s v="Sin meta asignada para el periodo"/>
    <m/>
    <x v="0"/>
    <x v="1"/>
    <x v="1"/>
    <x v="0"/>
    <s v="Se evidencia con desagregación presupuestal de inversión-2021"/>
    <s v="Sin meta asignada en el periodo"/>
    <s v="Sin meta asignada para el trimestre"/>
    <m/>
  </r>
  <r>
    <n v="2"/>
    <x v="13"/>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de disponibilidad presupuestal  (CDP) y Registros presupuestales"/>
    <d v="2021-01-01T00:00:00"/>
    <d v="2021-12-31T00:00:00"/>
    <s v="Listado de CDP´S y RP´S del periodo muestra de (solicitud de cdp con cdp) (soporte para registro del rp con el rp)"/>
    <s v="Subdirección Administrativa y Financiera"/>
    <s v="Porcentaje"/>
    <s v="Porcentaje de gastos gestionados"/>
    <s v="Eficacia"/>
    <n v="1"/>
    <n v="0.25"/>
    <n v="0.25"/>
    <n v="0.25"/>
    <n v="0.25"/>
    <n v="0.25"/>
    <s v="ELGIT de Presupuesto durante el primer trimestre expeidio los Certificados de disponibilidad presupuestal  (CDP) y Registros presupuestales solicitados"/>
    <n v="0.25"/>
    <s v="ELGIT de Presupuesto durante el segundo trimestre expeidio los Certificados de disponibilidad presupuestal  (CDP) y Registros presupuestales solicitados"/>
    <n v="0.25"/>
    <s v="El proceso de Presupuesto durante el tercer trimestre expeidio los Certificados de disponibilidad presupuestal  (CDP) y Registros presupuestales solicitados"/>
    <m/>
    <m/>
    <d v="2021-04-09T00:00:00"/>
    <d v="2021-07-02T00:00:00"/>
    <d v="2021-10-13T00:00:00"/>
    <m/>
    <n v="0.75"/>
    <n v="1"/>
    <n v="1"/>
    <n v="1"/>
    <s v=" "/>
    <s v="Concepto Favorable"/>
    <s v="Concepto Favorable"/>
    <s v="Concepto Favorable"/>
    <m/>
    <s v="Se obsera el reporte de los cdp´s y rp´s de los meses de enero, febrero y marzo"/>
    <s v="La actividad cuenta con las evidencias "/>
    <s v="Se verifica la información y la evidencia aportada: Listados de CDPS, al ser coincidentes se aprueba el seguimiento."/>
    <m/>
    <x v="0"/>
    <x v="0"/>
    <x v="0"/>
    <x v="0"/>
    <s v="Se evidencia con  reporte de los cdp´s y rp´s de los meses de enero, febrero y marzo de 2021"/>
    <s v="Se valida con listados de cdp y crps de abril, mayo y junio de 2021."/>
    <s v="De acuerdo con las evidencias suministradas, listados de Certificados de disponibilidad Presupuestal CDP, listados de Registros presupuestales RP de los meses de julio, agosto, septiembre, se observa el desarrollo de la actividad."/>
    <m/>
  </r>
  <r>
    <n v="3"/>
    <x v="13"/>
    <s v="Gestión Contable"/>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uentas por pagar y las obligaciones derivadas de los compromisos del Instituto"/>
    <d v="2021-01-01T00:00:00"/>
    <d v="2021-12-31T00:00:00"/>
    <s v="Lista de obligaciones del aplicativo SIIF Nación mensualmente"/>
    <s v="Subdirección Administrativa y Financiera"/>
    <s v="Porcentaje"/>
    <s v="Porcentaje de gastos gestionados"/>
    <s v="Eficacia"/>
    <n v="1"/>
    <n v="0.25"/>
    <n v="0.25"/>
    <n v="0.25"/>
    <n v="0.25"/>
    <n v="0.25"/>
    <s v="Durante el primer trimestre se elaboraron las cuentas por pagar y las obligaciones derivadas de los compromisos del Instituto"/>
    <n v="0.25"/>
    <s v="Durante el segundo trimestre se elaboraron las cuentas por pagar y las obligaciones derivadas de los compromisos del Instituto"/>
    <n v="0.25"/>
    <s v="Durante el tercer trimestre se elaboraron las cuentas por pagar y las obligaciones derivadas de los compromisos del Instituto, a la fecha se esta consolidando la informaciòn del mes de septiembre"/>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Listado de obligaciones, al ser coincidentes se aprueba el seguimiento."/>
    <m/>
    <x v="0"/>
    <x v="0"/>
    <x v="0"/>
    <x v="0"/>
    <s v="Se evidencia con reportes de SIIF NACION del primer trimestre de 2021."/>
    <s v="Se validan listados de obligaciones de abril, mayo y junio del corriente año. "/>
    <s v="De acuerdo con las evidencias suministradas, lista de obligaciones de los meses de julio y agosto, se observa el desarrollo de la actividad."/>
    <m/>
  </r>
  <r>
    <n v="4"/>
    <x v="13"/>
    <s v="Gestión de Tesorería"/>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pagos de las obligaciones derivadas de los compromisos presupuestales sujetos a la disponibilidad del PAC"/>
    <d v="2021-01-01T00:00:00"/>
    <d v="2021-12-31T00:00:00"/>
    <s v="Listado de ordenes de pagos (actual, reservas y cuentas x pagar)"/>
    <s v="Subdirección Administrativa y Financiera"/>
    <s v="Porcentaje"/>
    <s v="Porcentaje de gastos gestionados"/>
    <s v="Eficacia"/>
    <n v="1"/>
    <n v="0.25"/>
    <n v="0.25"/>
    <n v="0.25"/>
    <n v="0.25"/>
    <n v="0.25"/>
    <s v="Durante el primer trimestre se realizarón los pagos de las obligaciones derivadas de los compromisos presupuestales sujetos a la disponibildad del PAC"/>
    <n v="0.25"/>
    <s v="Durante el segundo trimestre se realizarón los pagos de las obligaciones derivadas de los compromisos presupuestales sujetos a la disponibildad del PAC"/>
    <n v="0.25"/>
    <s v="Durante el tercer trimestre se realizarón los pagos de las obligaciones derivadas de los compromisos presupuestales sujetos a la disponibildad del PAC"/>
    <m/>
    <m/>
    <d v="2021-04-09T00:00:00"/>
    <d v="2021-07-02T00:00:00"/>
    <d v="2021-10-13T00:00:00"/>
    <m/>
    <n v="0.75"/>
    <n v="1"/>
    <n v="1"/>
    <n v="1"/>
    <s v=" "/>
    <s v="Concepto Favorable"/>
    <s v="Concepto Favorable"/>
    <s v="Concepto Favorable"/>
    <m/>
    <s v="Estan cargadas las evidencias correspondientes "/>
    <s v="La actividad cuenta con las evidencias "/>
    <s v="Se verifica la información y la evidencia aportada: Listados de ordenes de pago, al ser coincidentes se aprueba el seguimiento."/>
    <m/>
    <x v="0"/>
    <x v="0"/>
    <x v="0"/>
    <x v="0"/>
    <s v="Se valida listados de SIIF NACION del primer trimestre 2021."/>
    <s v="Se validan listados de OPS del trimestre abril,mayo y junio del corriente año, "/>
    <s v="De acuerdo con las evidencias suministradas, listado de ordenes de pago e los meses de julio, agosto y septiembre se observa el desarrollo de la actividad."/>
    <m/>
  </r>
  <r>
    <n v="5"/>
    <x v="13"/>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reintegros presupuestales y la depuración de Registros  y CDPs."/>
    <d v="2021-01-01T00:00:00"/>
    <d v="2021-12-31T00:00:00"/>
    <s v="Reintegros, y memorandos reducciones y anulaciones CDP."/>
    <s v="Subdirección Administrativa y Financiera"/>
    <s v="Porcentaje"/>
    <s v="Porcentaje de gastos gestionados"/>
    <s v="Eficacia"/>
    <n v="1"/>
    <n v="0.25"/>
    <n v="0.25"/>
    <n v="0.25"/>
    <n v="0.25"/>
    <n v="0.25"/>
    <s v="EL GIT de Presupuesto realizó durante el primer trimestre los reintegros presupuestales y la depuración de Registros  y CDPs."/>
    <n v="0.25"/>
    <s v="EL GIT de Presupuesto realizó durante el segundo trimestre los reintegros presupuestales y la depuración de Registros  y CDPs."/>
    <n v="0.25"/>
    <s v="Se realizó durante el tercer trimestre los reintegros presupuestales y la depuración de Registros  y CDPs."/>
    <m/>
    <m/>
    <d v="2021-04-09T00:00:00"/>
    <d v="2021-07-02T00:00:00"/>
    <d v="2021-10-13T00:00:00"/>
    <m/>
    <n v="0.75"/>
    <n v="1"/>
    <n v="1"/>
    <n v="1"/>
    <s v=" "/>
    <s v="Concepto Favorable"/>
    <s v="Concepto Favorable"/>
    <s v="Concepto Favorable"/>
    <m/>
    <s v="estan cargadsa las evidencias correspondientes"/>
    <s v="La actividad cuenta con las evidencias "/>
    <s v="Se verifica la información y la evidencia aportada: Listado de reintegros, al ser coincidentes se aprueba el seguimiento."/>
    <m/>
    <x v="0"/>
    <x v="0"/>
    <x v="0"/>
    <x v="0"/>
    <s v="Se validan reintegros presupuestales realizados en el primner trimestre de 2021-SIIF NACION. "/>
    <s v="Se evidencia reintegro 11621 del 10 de mayo de 2021, 8521 DEL DEL 12 DE MAYO DE 2120. "/>
    <s v="De acuerdo con las evidencias suministradas, Comprobantes de reintegro de fechas 14,26,27 y 30 de julio, 23,24 y 27 de agosto, 7,25 y 27 de septiembre se observa el desarrollo de la actividad."/>
    <m/>
  </r>
  <r>
    <n v="6"/>
    <x v="13"/>
    <s v="Gestión Presupuestal"/>
    <s v="Gastos gestionados en la ejecución presupuestal por product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s de la ejecución presupuestal de la vigencia y reserva"/>
    <d v="2021-01-01T00:00:00"/>
    <d v="2021-12-31T00:00:00"/>
    <s v="Ejecuciones presupuestales "/>
    <s v="Subdirección Administrativa y Financiera"/>
    <s v="Número"/>
    <s v="Porcentaje de gastos gestionados"/>
    <s v="Eficacia"/>
    <n v="12"/>
    <n v="3"/>
    <n v="3"/>
    <n v="3"/>
    <n v="3"/>
    <n v="3"/>
    <s v="El GIT de Presupuesto elaboró informes y generar alertas de la ejecución presupuestal de la vigencia y reserva"/>
    <n v="3"/>
    <s v="El GIT de Presupuesto elaboró informes y generar alertas de la ejecución presupuestal de la vigencia y reserva durante el segundo trimestre"/>
    <n v="3"/>
    <s v="Se elaboró informes y generar alertas de la ejecución presupuestal de la vigencia y reserva durante el tercer trimestre"/>
    <m/>
    <m/>
    <d v="2021-04-09T00:00:00"/>
    <d v="2021-07-02T00:00:00"/>
    <d v="2021-10-13T00:00:00"/>
    <m/>
    <n v="0.75"/>
    <n v="1"/>
    <n v="1"/>
    <n v="1"/>
    <s v=" "/>
    <s v="Concepto Favorable"/>
    <s v="Concepto Favorable"/>
    <s v="Concepto Favorable"/>
    <m/>
    <s v="Se puede evidenciar que estan cargadas las ejecuciones presupuestales de los 3 primeros meses "/>
    <s v="La actividad cuenta con las evidencias "/>
    <s v="Se verifica la información y la evidencia aportada: ejecuciones presupuestales, al ser coincidentes se aprueba el seguimiento."/>
    <m/>
    <x v="0"/>
    <x v="0"/>
    <x v="0"/>
    <x v="0"/>
    <s v="Se valida con ejecuciónes  presupuestales del primer trimestre 2021."/>
    <s v="Se evidencia con ejecuciones presupuestales de abril, mayo y junio del corriente año. "/>
    <s v="De acuerdo con las evidencias suministradas, ejecución presupuestal decreto y desagregada de los meses de julio, agosto, septiembre, además de la ejecución de reservas presupuestales de los meses de julio, agosto, septiembre se observa el desarrollo de la actividad."/>
    <m/>
  </r>
  <r>
    <n v="7"/>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hacer seguimiento a las partidas conciliatorias"/>
    <d v="2021-01-01T00:00:00"/>
    <d v="2021-12-31T00:00:00"/>
    <s v="Correo electrónico (Verificación Partidas)"/>
    <s v="Subdirección Administrativa y Financiera"/>
    <s v="Porcentaje"/>
    <s v="Porcentaje de ingresos elaborados y depurados"/>
    <s v="Eficacia"/>
    <n v="1"/>
    <n v="0.25"/>
    <n v="0.25"/>
    <n v="0.25"/>
    <n v="0.25"/>
    <n v="0.25"/>
    <s v="Durante el primer trimestre se identificó y se realizó seguimiento a las partidas conciliatorias"/>
    <n v="0.25"/>
    <s v="Durante el segundo trimestre se identificó y se realizó seguimiento a las partidas conciliatorias"/>
    <n v="0.25"/>
    <s v="Durante el tercer trimestre se identificó y se realizó seguimiento a las partidas conciliatorias"/>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Correos electronicos, al ser coincidentes se aprueba el seguimiento."/>
    <m/>
    <x v="0"/>
    <x v="0"/>
    <x v="0"/>
    <x v="0"/>
    <s v="Se valida con correo del 14 de abril,  Envío formulario y recibo de pago ica noviembre diciembre de 2020._x000d__x000a__x000d__x000a_"/>
    <s v="Se valida la gestión realizada a través de los correos electrónicos de fecha: 3 de mayo 2021, 18 de mayo 2021, 31 de mayo 2021, 20 de abril 2021, 26 de abril 2021, 10 de junio 2021 y 28 de junio 2021."/>
    <s v="De acuerdo con las evidencias suministradas correos electrónicos de fechas: 13,15,19, 23 y 29 de julio, 02,11,18 y 31 de agosto, 14,17 y 20 de septiembre, se observa el desarrollo de la actividad."/>
    <m/>
  </r>
  <r>
    <n v="8"/>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Consolidar y registrar en el sistema SIIF Nación la solicitudes de PAC"/>
    <d v="2021-01-01T00:00:00"/>
    <d v="2021-12-31T00:00:00"/>
    <s v="Reporte SIIF - Solicitud de PAC"/>
    <s v="Subdirección Administrativa y Financiera"/>
    <s v="Porcentaje"/>
    <s v="Porcentaje de ingresos elaborados y depurados"/>
    <s v="Eficacia"/>
    <n v="1"/>
    <n v="0.25"/>
    <n v="0.25"/>
    <n v="0.25"/>
    <n v="0.25"/>
    <n v="0.25"/>
    <s v="El GIT de Tesorería consolidó y registró en el SIIF Nación las solicitudes del PAC durante el primer trimestre"/>
    <n v="0.25"/>
    <s v="El GIT de Tesorería consolidó y registró en el SIIF Nación las solicitudes del PAC durante el segundo trimestre"/>
    <n v="0.25"/>
    <s v="El Proceso de Tesorería consolidó y registró en el SIIF Nación las solicitudes del PAC durante el tercer trimestre"/>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s de PAC, al ser coincidentes se aprueba el seguimiento."/>
    <m/>
    <x v="0"/>
    <x v="0"/>
    <x v="0"/>
    <x v="0"/>
    <s v="Se evidencia con informe Justificación PAC ENERO - FEBRERO (pantallazos SIIF NACION)"/>
    <s v="Se valida con el PAC A NIVEL NACIONAL consolidado en SIIF nación durante el trimestre.  Anticipo PAC 11 de febrero de 2021.  Pac Catastro Multipropósito. "/>
    <s v="De acuerdo con las evidencias suministradas, PAC Julio, agosto, septiembre y los respectivos pantallazos de registro en el SIIF - NACION para cada uno de los meses del trimestre se observa el desarrollo de la actividad."/>
    <m/>
  </r>
  <r>
    <n v="9"/>
    <x v="13"/>
    <s v="Gestión Contable"/>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 trimestral de cartera por edades"/>
    <d v="2021-01-01T00:00:00"/>
    <d v="2021-12-31T00:00:00"/>
    <s v="Reporte de Cartera por edades Consolidado trimestralmente vencido"/>
    <s v="Subdirección Administrativa y Financiera"/>
    <s v="Número"/>
    <s v="Porcentaje de ingresos elaborados y depurados"/>
    <s v="Eficacia"/>
    <n v="4"/>
    <n v="1"/>
    <n v="1"/>
    <n v="1"/>
    <n v="1"/>
    <n v="0"/>
    <s v="Esta actividad durante el primer trimestre no se ha desarrollado, esto debido a la circular expedida por la CGN en donde amplian las fechas de reportes"/>
    <n v="1"/>
    <s v="Esta actividad durante el segundo trimestre desarrolló generando el informe del primer trimestre."/>
    <n v="1"/>
    <s v="Se generó el informe del segundo trimestre de cartera por edades"/>
    <m/>
    <m/>
    <d v="2021-04-09T00:00:00"/>
    <d v="2021-07-02T00:00:00"/>
    <d v="2021-10-13T00:00:00"/>
    <m/>
    <n v="0.5"/>
    <n v="0"/>
    <n v="1"/>
    <n v="1"/>
    <s v=" "/>
    <s v="Concepto Favorable"/>
    <s v="Concepto Favorable"/>
    <s v="Concepto Favorable"/>
    <m/>
    <s v="Se evidencia la circular de la Contaduria general de la nacion donde establece la fecha de 30 de abriel para reportar el primer trimestre de 2021 "/>
    <s v="La actividad cuenta con las evidencias "/>
    <s v="Se verifica la información y la evidencia aportada: Documento de cartera por edades, al ser coincidentes se aprueba el seguimiento."/>
    <m/>
    <x v="0"/>
    <x v="0"/>
    <x v="2"/>
    <x v="0"/>
    <s v="Se evidencia la circular de la Contaduria general de la nacion donde establece la fecha de 30 de abriel para reportar el primer trimestre de 2021 "/>
    <s v="Se valida con el consolidado de la cartera por edades a mayo de 2021."/>
    <s v="De acuerdo con las evidencias suministradas, Cartera por edades con corte a 30 de junio, no es posible evidenciar el desarrollo de esta actividad para el trimestre."/>
    <m/>
  </r>
  <r>
    <n v="10"/>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causación de los recaudos "/>
    <d v="2021-01-01T00:00:00"/>
    <d v="2021-12-31T00:00:00"/>
    <s v="Informes de ventas, correos electrónicos de identificación de partidas solicitados por las áreas."/>
    <s v="Subdirección Administrativa y Financiera"/>
    <s v="Porcentaje"/>
    <s v="Porcentaje de ingresos elaborados y depurados"/>
    <s v="Eficacia"/>
    <n v="1"/>
    <n v="0.25"/>
    <n v="0.25"/>
    <n v="0.25"/>
    <n v="0.25"/>
    <n v="0.25"/>
    <s v="Durante el primer trimestre se realizó la identificación y causación de los recursos"/>
    <n v="0.25"/>
    <s v="Durante el segundo trimestre se realizó la identificación y causación de los recursos"/>
    <n v="0.25"/>
    <s v="Durante el tercer trimestre se realizó la identificación y causación de los recursos"/>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s de ventas y correos electronicos, al ser coincidentes se aprueba el seguimiento."/>
    <m/>
    <x v="0"/>
    <x v="0"/>
    <x v="0"/>
    <x v="0"/>
    <s v="Se valida con correo electrónico del 5 de enero de 2021, mediante la cual se realizó la identificación y causación de los recursos."/>
    <s v="Se valida con informes de ventas del trimestre abril, mayo y junio del presente año. "/>
    <s v="De acuerdo con las evidencias suministradas; relación de ventas de contado, relación de ingresos de contado comercio electrónico, correos electronicos de verificación de pagos para los meses de julio, agosto, septiembre, se observa el desarrollo de la actividad."/>
    <m/>
  </r>
  <r>
    <n v="11"/>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puración de los documentos de recaudo por clasificar"/>
    <d v="2021-01-01T00:00:00"/>
    <d v="2021-12-31T00:00:00"/>
    <s v="Listado de DRXC con el índice de porcentual de depuración."/>
    <s v="Subdirección Administrativa y Financiera"/>
    <s v="Porcentaje"/>
    <s v="Porcentaje de ingresos elaborados y depurados"/>
    <s v="Eficacia"/>
    <n v="1"/>
    <n v="0.25"/>
    <n v="0.25"/>
    <n v="0.25"/>
    <n v="0.25"/>
    <n v="0.25"/>
    <s v="El GIT de Tesoreria ralizó la depuración de los documentos de recaudo por clasificar"/>
    <n v="0.25"/>
    <s v="El GIT de Tesoreria ralizó la depuración de los documentos de recaudo por clasificar"/>
    <n v="0.25"/>
    <s v="El Proceso de Tesoreria ralizó la depuración de los documentos de recaudo por clasificar"/>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Correos electronicos, al ser coincidentes se aprueba el seguimiento."/>
    <m/>
    <x v="0"/>
    <x v="0"/>
    <x v="0"/>
    <x v="0"/>
    <s v="Se evidencia con correo electrónico del 10 de marzo de 2021, mediante la cual se da instrucciona a direcciones territoriales para realizar depuración de recaudos."/>
    <s v="Se evidencia con listados de documentos de recaudos por clasificaar del trimestre abril, mayo y junio del corriente año. "/>
    <s v="De acuerdo con las evidencias suministradas, Listado DRX-ENE- SEPT,correos electrónicos de reintegros, asignaciones e incapacidades, se observa el desarrollo de la actividad."/>
    <m/>
  </r>
  <r>
    <n v="12"/>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factores salariales y tributarios"/>
    <d v="2021-01-01T00:00:00"/>
    <d v="2021-12-31T00:00:00"/>
    <s v="Reporte Cetil de certificaciones revisadas, pdf certificaciones Cetil, correo electrónico dirigido a talento humano (coordinador) de la revisión de la solicitud"/>
    <s v="Subdirección Administrativa y Financiera"/>
    <s v="Porcentaje"/>
    <s v="Porcentaje de ingresos elaborados y depurados"/>
    <s v="Eficacia"/>
    <n v="1"/>
    <n v="0.25"/>
    <n v="0.25"/>
    <n v="0.25"/>
    <n v="0.25"/>
    <n v="0.25"/>
    <s v="Durante el primer trimestre se expidideron los certificados solicitados "/>
    <n v="0.25"/>
    <s v="Durante el segundo trimestre se expidideron los certificados solicitados "/>
    <n v="0.25"/>
    <s v="Durante el tercer trimestre se expidideron los certificados solicitados "/>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correos electronicos y certificaciones, al ser coincidentes se aprueba el seguimiento."/>
    <m/>
    <x v="0"/>
    <x v="0"/>
    <x v="0"/>
    <x v="0"/>
    <s v="Se evidencia con correos erlectrónicos del 26, 28 y 29 de enerod e 2021."/>
    <s v="Se valida con solicitud cetil del 19 de abril de 2021, consolidado certificados CETIl de abril, mayo y junio del corriente año. "/>
    <s v="De acuerdo con las evidencias suministradas, certificados generados de acuerdo con solicitudes, certificación CETIL, certificados de ingresos y retenciones para los meses de julio, agosto, septiembre se observa el desarrollo de la actividad."/>
    <m/>
  </r>
  <r>
    <n v="13"/>
    <x v="13"/>
    <s v="Gestión de Tesorería"/>
    <s v="Ingresos institucionales gestion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 mensual de ingresos de recursos propios"/>
    <d v="2021-01-01T00:00:00"/>
    <d v="2021-12-31T00:00:00"/>
    <s v="Informe de ingresos (mes vencido), correos electrónicos del movimiento de bancos"/>
    <s v="Subdirección Administrativa y Financiera"/>
    <s v="Número"/>
    <s v="Porcentaje de ingresos elaborados y depurados"/>
    <s v="Eficacia"/>
    <n v="12"/>
    <n v="3"/>
    <n v="3"/>
    <n v="3"/>
    <n v="3"/>
    <n v="3"/>
    <s v="Durante el primer trimestre se elaboraron los informes de ingresos de recursos propios"/>
    <n v="3"/>
    <s v="Durante el segundo trimestre se elaboraron los informes de ingresos de recursos propios"/>
    <n v="3"/>
    <s v="Durante el tercer trimestre se elaboraron los informes de ingresos de recursos propios"/>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correos electronicos, documentos de movimientos, al ser coincidentes se aprueba el seguimiento."/>
    <m/>
    <x v="0"/>
    <x v="0"/>
    <x v="0"/>
    <x v="0"/>
    <s v="Se evidencia con MOVIMIENTOS MES DE FEBRERO DE 2021.xlsx; COSTOS DATAFONOS CONSOLIDADO 2021.xlsx; COSTOS DATAFONOS DETALLADO 2021.xlsx;"/>
    <s v="Se valida con informes de recursos propios del trimestre en SIIF NACION. "/>
    <s v="De acuerdo con las evidencias suministradas; correo movimientos de bancos, costos datafonos de los meses de julio, agosto y septiembre se observa el desarrollo de la actividad."/>
    <m/>
  </r>
  <r>
    <n v="14"/>
    <x v="13"/>
    <s v="Gestión de Tesorería"/>
    <s v="Viáticos y legalizaciones tramitada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verificar y autorizar las órdenes de comisión y resoluciones de gasto a nivel nacional"/>
    <d v="2021-01-01T00:00:00"/>
    <d v="2021-12-31T00:00:00"/>
    <s v="Listado de ejecución de viáticos por tercero del SIIF - NACIÓN"/>
    <s v="Subdirección Administrativa y Financiera"/>
    <s v="Porcentaje"/>
    <s v="Porcentaje de Ordenes de viáticos  y legalizaciones tramitadas"/>
    <s v="Eficacia"/>
    <n v="1"/>
    <n v="0.25"/>
    <n v="0.25"/>
    <n v="0.25"/>
    <n v="0.25"/>
    <n v="0.25"/>
    <s v="Durante el primer trimestre se elaboró, verificó y autorizó las órdenes de comisión y resoluciones de gasto a nivel nacional"/>
    <n v="0.25"/>
    <s v="Durante el segundo trimestre se elaboró, verificó y autorizó las órdenes de comisión y resoluciones de gasto a nivel nacional"/>
    <n v="0.25"/>
    <s v="Durante el tercer trimestre se elaboró, verificó y autorizó las órdenes de comisión y resoluciones de gasto a nivel nacional"/>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Listados de ordenes de comisión, al ser coincidentes se aprueba el seguimiento."/>
    <m/>
    <x v="0"/>
    <x v="0"/>
    <x v="0"/>
    <x v="0"/>
    <s v="Se validan listados de SIIF NACION de ordenes de comisión pagados en el primner trimestre de 2021."/>
    <s v="Se evidencia con informe consolidado de ordenes de comisión a junio de 2021."/>
    <s v="De acuerdo con las evidencias suministradas: Listado ordenes de comisión elaboradas Sede Central y Territoriales, de los meses de julio, agosto y septiembre se observa el desarrollo de la actividad."/>
    <m/>
  </r>
  <r>
    <n v="15"/>
    <x v="13"/>
    <s v="Gestión de Tesorería"/>
    <s v="Viáticos y legalizaciones tramitada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Legalizar las órdenes de comisión y resoluciones de gastos de la Sede Central"/>
    <d v="2021-01-01T00:00:00"/>
    <d v="2021-12-31T00:00:00"/>
    <s v="Listado de Ejecución de viáticos mensualizado y entregado al GIT - TALENTO HUMANO"/>
    <s v="Subdirección Administrativa y Financiera"/>
    <s v="Porcentaje"/>
    <s v="Porcentaje de Ordenes de viáticos  y legalizaciones tramitadas"/>
    <s v="Eficacia"/>
    <n v="1"/>
    <n v="0.25"/>
    <n v="0.25"/>
    <n v="0.25"/>
    <n v="0.25"/>
    <n v="0.25"/>
    <s v="Se legalizarón las órdenes de comisión y resoluciones de gastos de la Sede Central"/>
    <n v="0.25"/>
    <s v="Se legalizarón las órdenes de comisión y resoluciones de gastos de la Sede Central"/>
    <n v="0.25"/>
    <s v="Se legalizarón las órdenes de comisión y resoluciones de gastos de la Sede Central"/>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Listados de ordenes de comisión legalizadas, al ser coincidentes se aprueba el seguimiento."/>
    <m/>
    <x v="0"/>
    <x v="0"/>
    <x v="0"/>
    <x v="0"/>
    <s v="Se validan listados de ordenes de comiisón y resoluciones de gastos de la Sede Central legalizadas durante el primer trimestre de 2021."/>
    <s v="Se evidencia con control de viáticos de abril, mayo y junio de 2021."/>
    <s v="De acuerdo con las evidencias suministradas, ordenes de comisión legalizadas de los meses de julio, agosto y septiembre, se observa el desarrollo de la actividad."/>
    <m/>
  </r>
  <r>
    <n v="16"/>
    <x v="13"/>
    <s v="Gestión de Tesorería"/>
    <s v="Viáticos y legalizaciones tramitada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mensuales de viáticos legalizados"/>
    <d v="2021-01-01T00:00:00"/>
    <d v="2021-12-31T00:00:00"/>
    <s v="Informe mensualizado de viáticos entregado al GIT TALENTO HUMANO e informe de viáticos legalizados de conductores entregado al GIT - SERVICIOS ADMINISTRATIVOS."/>
    <s v="Subdirección Administrativa y Financiera"/>
    <s v="Número"/>
    <s v="Porcentaje de Ordenes de viáticos  y legalizaciones tramitadas"/>
    <s v="Eficacia"/>
    <n v="24"/>
    <n v="6"/>
    <n v="6"/>
    <n v="6"/>
    <n v="6"/>
    <n v="6"/>
    <s v="Se realizaron informe mensual de viátios legalizados durante el primer trimestre"/>
    <n v="6"/>
    <s v="Se realizaron informe mensual de viátios legalizados durante el segundo trimestre"/>
    <n v="6"/>
    <s v="Se realizaron informe mensual de viátios legalizados durante el tercer trimestre"/>
    <m/>
    <m/>
    <d v="2021-04-09T00:00:00"/>
    <d v="2021-07-02T00:00:00"/>
    <d v="2021-10-13T00:00:00"/>
    <m/>
    <n v="0.75"/>
    <n v="1"/>
    <n v="1"/>
    <n v="1"/>
    <s v=" "/>
    <s v="Concepto Favorable"/>
    <s v="Concepto Favorable"/>
    <s v="Concepto Favorable"/>
    <m/>
    <s v="Se puede evidenciasr el reporte de legalizacion de viaticos"/>
    <s v="La actividad cuenta con las evidencias "/>
    <s v="Se verifica la información y la evidencia aportada: Informes de viaticos, al ser coincidentes se aprueba el seguimiento."/>
    <m/>
    <x v="0"/>
    <x v="0"/>
    <x v="0"/>
    <x v="0"/>
    <s v="Se valida con informes del primer trimestre 2021  de viátios legalizados en SIIF NACION. "/>
    <s v="Se valida el informe mensual de viátios legalizados durante el segundo trimestre"/>
    <s v="De acuerdo con las evidencias suministradas: Informe a Talento Humano, Informe a Servicios administrativos de los meses de julio, agosto y septiembre se observa el desarrollo de la actividad de informes mensuales de viaticos legalizados."/>
    <m/>
  </r>
  <r>
    <n v="17"/>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onciliaciones bancarias y contables"/>
    <d v="2021-01-01T00:00:00"/>
    <d v="2021-12-31T00:00:00"/>
    <s v="Formato de conciliaciones bancarias mensualmente mes vencido."/>
    <s v="Subdirección Administrativa y Financiera"/>
    <s v="Número"/>
    <s v="Número de Estados financieros presentados y publicados"/>
    <s v="Eficacia"/>
    <n v="10"/>
    <n v="1"/>
    <n v="3"/>
    <n v="3"/>
    <n v="3"/>
    <n v="0"/>
    <s v="Durante este periodo el GIT de Contabilidad no realizó las conciliaciones bancarias"/>
    <n v="4"/>
    <s v="Durante este periodo el GIT de Contabilidad  realizó las conciliaciones bancarias de los meses de febrero, marzo, abril y mayo"/>
    <n v="3"/>
    <s v="Durante este periodo el GIT de Contabilidad  realizó las conciliaciones bancarias de los meses de junio, julio y agosto"/>
    <m/>
    <m/>
    <d v="2021-04-09T00:00:00"/>
    <d v="2021-07-02T00:00:00"/>
    <d v="2021-10-13T00:00:00"/>
    <m/>
    <n v="0.7"/>
    <n v="0"/>
    <n v="1"/>
    <n v="1"/>
    <s v=" "/>
    <s v="Concepto No Favorable"/>
    <s v="Concepto Favorable"/>
    <s v="Concepto Favorable"/>
    <m/>
    <s v="No se cumplio con la actividad programada"/>
    <s v="La actividad cuenta con las evidencias "/>
    <s v="Se verifica la información y la evidencia aportada: conciliaciones bancarias, al ser coincidentes se aprueba el seguimiento."/>
    <m/>
    <x v="0"/>
    <x v="0"/>
    <x v="0"/>
    <x v="0"/>
    <s v="Se validan las conciliaciones del primer trimestre de 2021."/>
    <s v="Se validan las conciliaciones bancarias de abril y mayo"/>
    <s v="De acuerdo con las evidencias suministradas correos electrónicos de circularización, fuerza aerea,Sena, operaciones reciprocas se observa el desarrollo de la actividad."/>
    <m/>
  </r>
  <r>
    <n v="18"/>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conciliación operaciones reciprocas"/>
    <d v="2021-01-01T00:00:00"/>
    <d v="2021-10-31T00:00:00"/>
    <s v="Formato para operaciones reciprocas del CHIP emitido por CGN trimestralmente atrasado, cuando se transmita la información. "/>
    <s v="Subdirección Administrativa y Financiera"/>
    <s v="Número"/>
    <s v="Número de Estados financieros presentados y publicados"/>
    <s v="Eficacia"/>
    <n v="4"/>
    <n v="0"/>
    <n v="1"/>
    <n v="1"/>
    <n v="2"/>
    <n v="0"/>
    <s v="Durante este periodo el GIT de Contabilidad no realizó las conciliaciones operaciones reciprocas, esta actividad se encuentra para reportar en el segundo trimestre"/>
    <n v="1"/>
    <s v="Para el segundo trimestre se adjunta los correos de circularización que se envían trimestralmente a las entidades y el reporte enviado a la CGN a través del CHIP"/>
    <n v="1"/>
    <s v="Para el tercer trimestre se adjunta los correos de circularización que se envían trimestralmente a las entidades y el reporte enviado a la CGN a través del CHIP"/>
    <m/>
    <m/>
    <d v="2021-04-09T00:00:00"/>
    <d v="2021-07-02T00:00:00"/>
    <d v="2021-10-13T00:00:00"/>
    <m/>
    <n v="0.5"/>
    <s v=""/>
    <n v="1"/>
    <n v="1"/>
    <s v=" "/>
    <s v="Concepto Favorable"/>
    <s v="Concepto Favorable"/>
    <s v="Concepto Favorable"/>
    <m/>
    <s v="No hay programacion para el periodo"/>
    <s v="La actividad cuenta con las evidencias "/>
    <s v="Se verifica la información y la evidencia aportada: correos electronicos, al ser coincidentes se aprueba el seguimiento."/>
    <m/>
    <x v="1"/>
    <x v="0"/>
    <x v="0"/>
    <x v="0"/>
    <s v="No hay programacion para el periodo"/>
    <s v="Se evidencia con circularización a través de correos electrónicos del 8 de marzo,  y junio 9 del corriente año "/>
    <s v="De acuerdo con las evidencias suministradas correos electrónicos de fechas 13 y 17 de septiembre enviados a otras entidades, fuerza aerea y sena, se observa el desarrollo de la actividad."/>
    <m/>
  </r>
  <r>
    <n v="19"/>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registros contables en el sistema SIIF Nación y SIIF extendidos"/>
    <d v="2021-01-01T00:00:00"/>
    <d v="2021-12-31T00:00:00"/>
    <s v="Registro de notas manuales en SIIF nación, archivos en EXCEL y correos de instrucciones a procesos adicionales"/>
    <s v="Subdirección Administrativa y Financiera"/>
    <s v="Porcentaje"/>
    <s v="Número de Estados financieros presentados y publicados"/>
    <s v="Eficacia"/>
    <n v="1"/>
    <n v="0.25"/>
    <n v="0.25"/>
    <n v="0.25"/>
    <n v="0.25"/>
    <n v="0.25"/>
    <s v="EL GIT de Contabilidad elaboró los registros contables en el sistema SIIF Nación y SIIF extendidos"/>
    <n v="0.25"/>
    <s v="EL GIT de Contabilidad elaboró los registros contables en el sistema SIIF Nación y SIIF extendidos"/>
    <n v="0.25"/>
    <s v="EL GIT de Contabilidad elaboró los registros contables en el sistema SIIF Nación y SIIF extendidos, se encuentra en elaboración el informe del mes de septiembre"/>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s pasivos, al ser coincidentes se aprueba el seguimiento."/>
    <m/>
    <x v="0"/>
    <x v="0"/>
    <x v="0"/>
    <x v="0"/>
    <s v="Se vallida con estados balance a 31 de diciembre de 2021."/>
    <s v="Se validan registros contables en el sistema SIIF Nación y SIIF extendidos:  comoprobante manual 240 del 30 de abril, transacción contable 2550 del 29 de junio del corriente año. "/>
    <s v="De acuerdo con las evidencias suministradas: reporte comprobante Contable SIIF Nación de los meses julio y agosto se observa el desarrollo de la actividad."/>
    <m/>
  </r>
  <r>
    <n v="20"/>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mensual (Retefuente)"/>
    <d v="2021-01-01T00:00:00"/>
    <d v="2021-12-31T00:00:00"/>
    <s v="Formato de la DIAN  con la presentación de la declaración en el aplicativo"/>
    <s v="Subdirección Administrativa y Financiera"/>
    <s v="Número"/>
    <s v="Número de Estados financieros presentados y publicados"/>
    <s v="Eficacia"/>
    <n v="12"/>
    <n v="3"/>
    <n v="3"/>
    <n v="3"/>
    <n v="3"/>
    <n v="3"/>
    <s v="Durante el primer trimestre se presentó las declaraciones tributarias mensual (Retefuente)"/>
    <n v="3"/>
    <s v="Durante el primer trimestre se presentó las declaraciones tributarias mensual (Retefuente)"/>
    <n v="2"/>
    <s v="Durante el tercer trimestre se presentó las declaraciones tributarias el mes de julio y agosto (Retefuente)"/>
    <m/>
    <m/>
    <d v="2021-04-09T00:00:00"/>
    <d v="2021-07-02T00:00:00"/>
    <d v="2021-10-13T00:00:00"/>
    <m/>
    <n v="0.66666666666666663"/>
    <n v="1"/>
    <n v="1"/>
    <n v="1"/>
    <s v=" "/>
    <s v="Concepto Favorable"/>
    <s v="Concepto Favorable"/>
    <s v="Concepto Favorable"/>
    <m/>
    <s v="Estan cargadas las evidencias correspondientes"/>
    <s v="La actividad cuenta con las evidencias "/>
    <s v="Se verifica la información y la evidencia aportada: Declaración retefuente, al ser coincidentes se aprueba el seguimiento."/>
    <m/>
    <x v="0"/>
    <x v="0"/>
    <x v="0"/>
    <x v="0"/>
    <s v="Se valida con formulario de declaración de retefuente de febrerod e 2021"/>
    <s v="Presentación y pago de retefuente abril y mayo del presente año. "/>
    <s v="De acuerdo con las evidencias suministradas: Declaración retefuente presentada julio y agosto se observa el desarrollo de la actividad."/>
    <m/>
  </r>
  <r>
    <n v="21"/>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bimestral (IVA, ICA y ReteICA)"/>
    <d v="2021-01-01T00:00:00"/>
    <d v="2021-11-30T00:00:00"/>
    <s v="Formato de la DIAN  con la presentación de la declaración en el aplicativo"/>
    <s v="Subdirección Administrativa y Financiera"/>
    <s v="Número"/>
    <s v="Número de Estados financieros presentados y publicados"/>
    <s v="Eficacia"/>
    <n v="5"/>
    <n v="1"/>
    <n v="1"/>
    <n v="2"/>
    <n v="1"/>
    <n v="1"/>
    <s v="Se presentó la declaración tributaria IVA del primer bimestral"/>
    <n v="1"/>
    <s v="Se presentó la declaración tributaria IVA del primer bimestral"/>
    <n v="2"/>
    <s v="Se presentó la declaración tributaria IVA (Julio - Agosto) Reteica (Julio - Agosto) ICA (Mayo - Junio)"/>
    <m/>
    <m/>
    <d v="2021-04-09T00:00:00"/>
    <d v="2021-07-02T00:00:00"/>
    <d v="2021-10-13T00:00:00"/>
    <m/>
    <n v="0.8"/>
    <n v="1"/>
    <n v="1"/>
    <n v="1"/>
    <s v=" "/>
    <s v="Concepto Favorable"/>
    <s v="Concepto Favorable"/>
    <s v="Concepto Favorable"/>
    <m/>
    <s v="Estan cargadas las evidencias correspondientes"/>
    <s v="La actividad cuenta con las evidencias "/>
    <s v="Se verifica la información y la evidencia aportada: Declaración IVA y retefuente, al ser coincidentes se aprueba el seguimiento."/>
    <m/>
    <x v="0"/>
    <x v="0"/>
    <x v="0"/>
    <x v="0"/>
    <s v="Se valida formato de declaración de ica presentado el 24 de febrero de 2021."/>
    <s v="Se presentó y pagó la declaración tributaria IVA del segundo y tercer  bimestrde 2021."/>
    <s v="De acuerdo con las evidencias suministradas: Declaración de Iva Julio- Agosto, Declaración de Ica Mayo- Junio, Reteica Bogotá Julio- Agosto, se observa el desarrollo de la actividad."/>
    <m/>
  </r>
  <r>
    <n v="22"/>
    <x v="13"/>
    <s v="Gestión Contable"/>
    <s v="Estados financieros presentados y publicado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Informes y Estados Financieros presentados y publicados"/>
    <d v="2021-05-01T00:00:00"/>
    <d v="2021-12-31T00:00:00"/>
    <s v="Presentar al Jefe inmediato los Estados Financieros para la firma y posterior publicación."/>
    <s v="Subdirección Administrativa y Financiera"/>
    <s v="Número"/>
    <s v="Número de Estados financieros presentados y publicados"/>
    <s v="Eficacia"/>
    <n v="11"/>
    <n v="0"/>
    <n v="5"/>
    <n v="3"/>
    <n v="3"/>
    <n v="0"/>
    <s v="Durante el primer trimestre se presentó los estados financieros del mes de Diciembre, adicionalmente la CGN ha generadó unas fechas para la presentación de los estados para este año"/>
    <n v="5"/>
    <s v="EL GIT de Contabilidad realizó los informes y Estados financieros los cuales se presentación a la Dirección General pero no han sido devueltos con las firmas. Se adjuntan corros de evidencia del envio de la información de los meses de marzo, abril y mayo. Los informes y estados financieros de los meses de enero y febrero se encuentran en la pagina web (https://www.igac.gov.co/es/transparencia-y-acceso-a-informacion-publica/estados-contables)"/>
    <n v="2"/>
    <s v="Se presenraron los informes y Estados Financieros de los meses de abril y mayo, los estados financieros de junio, julio y agosto se encuentran en firma de la direcciòn general"/>
    <m/>
    <m/>
    <d v="2021-04-09T00:00:00"/>
    <d v="2021-07-02T00:00:00"/>
    <d v="2021-10-13T00:00:00"/>
    <m/>
    <n v="0.63636363636363635"/>
    <s v=""/>
    <n v="1"/>
    <n v="1"/>
    <s v=" "/>
    <s v="Concepto Favorable"/>
    <s v="Concepto Favorable"/>
    <s v="Concepto Favorable"/>
    <m/>
    <s v="No hay progrmacion para el periodo"/>
    <s v="La actividad cuenta con las evidencias "/>
    <s v="Se verifica la información y la evidencia aportada: Estados financieros, al ser coincidentes se aprueba el seguimiento."/>
    <m/>
    <x v="0"/>
    <x v="0"/>
    <x v="2"/>
    <x v="0"/>
    <s v="Se evidencia con la presentación del iva del primer bimestre de 2021."/>
    <s v="Presentación de estados financieros de abril del presente año. "/>
    <s v="De acuerdo con las evidencias suministradas, no es posible observar el desarrollo de la actividad dado que en los soportes presentan información con corte abril y mayo 2021."/>
    <m/>
  </r>
  <r>
    <n v="23"/>
    <x v="13"/>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Subdirección Administrativa y Financiera"/>
    <s v="Porcentaje"/>
    <s v="Índice de desempeño institucional"/>
    <s v="Producto"/>
    <n v="1"/>
    <n v="0"/>
    <n v="0"/>
    <n v="0.5"/>
    <n v="0.5"/>
    <n v="0"/>
    <s v="Esta actividad esta para desarrollar en el tercer trimestre"/>
    <n v="0"/>
    <s v="Esta actividad se llevará acabo en el tercer y cuarto trimestre"/>
    <n v="0"/>
    <s v="En el mes de septiembre se realizó mesa de trrabajo con la OAP y se estableció cronograma de actualizaciòn de la información documentada del SGI del proceso. "/>
    <m/>
    <m/>
    <d v="2021-04-09T00:00:00"/>
    <d v="2021-07-02T00:00:00"/>
    <d v="2021-10-13T00:00:00"/>
    <m/>
    <n v="0"/>
    <s v=""/>
    <s v=""/>
    <n v="0"/>
    <s v=" "/>
    <s v="Concepto Favorable"/>
    <s v="Sin meta asignada en el periodo"/>
    <s v="Concepto No Favorable"/>
    <m/>
    <s v="No hay programacion para el periodo"/>
    <s v="Por instrucciones de la Oficina de Planeacion la actividad de reprograma para el 3 y 4 trimestre "/>
    <s v="Sin avance para el periodo"/>
    <m/>
    <x v="1"/>
    <x v="1"/>
    <x v="2"/>
    <x v="0"/>
    <s v="No hay programacion para el periodo"/>
    <s v="Sin meta asignada en el periodo"/>
    <s v="No se presentan evidencias que evidencien el desarrollo de la actividad."/>
    <m/>
  </r>
  <r>
    <n v="24"/>
    <x v="13"/>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Subdirección Administrativa y Financiera"/>
    <s v="Número"/>
    <s v="Índice de desempeño institucional"/>
    <s v="Producto"/>
    <n v="4"/>
    <n v="1"/>
    <n v="1"/>
    <n v="1"/>
    <n v="1"/>
    <n v="1"/>
    <s v="Se desarrollo el segumiento a los controles de los riesgos del proceso"/>
    <n v="1"/>
    <s v="Se desarrollo el segumiento a los controles de los riesgos del proceso"/>
    <n v="1"/>
    <s v="Se desarrollo el segumiento a los controles de los riesgos del proceso"/>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 de riesgos con seguimiento, al ser coincidentes se aprueba el seguimiento."/>
    <m/>
    <x v="0"/>
    <x v="0"/>
    <x v="0"/>
    <x v="0"/>
    <s v="Se evidencia con correo del 14 de abril de 2021."/>
    <s v="Se valida cumplimiento matriz de riesgos. "/>
    <s v="De acuerdo con las evidencias suministradas correo electrónico de fecha 14 de octubre se observa el seguimiento realizado a los controles de los riesgos del proceso"/>
    <m/>
  </r>
  <r>
    <n v="25"/>
    <x v="13"/>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Subdirección Administrativa y Financiera"/>
    <s v="Número"/>
    <s v="Índice de desempeño institucional"/>
    <s v="Producto"/>
    <n v="1"/>
    <n v="0"/>
    <n v="0"/>
    <n v="0"/>
    <n v="1"/>
    <n v="0"/>
    <s v="Esta actividad esta para desarrollar en el cuarto trimestre"/>
    <n v="0"/>
    <s v="Esta actividad esta para desarrollar en el cuarto trimestre"/>
    <n v="0"/>
    <s v="Esta actividad esta para desarrollar en el cuarto trimestre"/>
    <m/>
    <m/>
    <d v="2021-04-09T00:00:00"/>
    <d v="2021-07-02T00:00:00"/>
    <d v="2021-10-13T00:00:00"/>
    <m/>
    <n v="0"/>
    <s v=""/>
    <s v=""/>
    <s v=""/>
    <s v=" "/>
    <s v="Concepto Favorable"/>
    <s v="Sin meta asignada en el periodo"/>
    <s v="Sin meta asignada en el periodo"/>
    <m/>
    <s v="No hay programacion para el periodo"/>
    <s v="Actividad programada para el 4 trimestre"/>
    <s v="Sin meta asignada para el periodo"/>
    <m/>
    <x v="1"/>
    <x v="1"/>
    <x v="1"/>
    <x v="0"/>
    <s v="no hay progrmación de meta. "/>
    <s v="Sin meta asignada en el periodo"/>
    <s v="Sin meta asiganada para el trimestre"/>
    <m/>
  </r>
  <r>
    <n v="26"/>
    <x v="13"/>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Subdirección Administrativa y Financiera"/>
    <s v="Número"/>
    <s v="Índice de desempeño institucional"/>
    <s v="Producto"/>
    <n v="4"/>
    <n v="1"/>
    <n v="1"/>
    <n v="1"/>
    <n v="1"/>
    <n v="1"/>
    <s v="Se realizaron las actividades y se realizó seguimiento del PAA y el PAAC del primer trimestre"/>
    <n v="1"/>
    <s v="Se realizaron las actividades y se realizó seguimiento del PAA y el PAAC del segundo trimestre"/>
    <n v="1"/>
    <s v="Se realizaron las actividades y se realizó seguimiento del PAA y el PAAC del tercer trimestre"/>
    <m/>
    <m/>
    <d v="2021-04-09T00:00:00"/>
    <d v="2021-07-02T00:00:00"/>
    <d v="2021-10-13T00:00:00"/>
    <m/>
    <n v="0.75"/>
    <n v="1"/>
    <n v="1"/>
    <n v="1"/>
    <s v=" "/>
    <s v="Concepto Favorable"/>
    <s v="Concepto Favorable"/>
    <s v="Concepto Favorable"/>
    <m/>
    <s v="Estan cargadas las evidencias correspondientes"/>
    <s v="La actividad cuenta con las evidencias "/>
    <s v="Se verifica la información y la evidencia aportada: Documentos de plan de acción y plan anticorrupción con seguimiento, al ser coincidentes se aprueba el seguimiento."/>
    <m/>
    <x v="0"/>
    <x v="0"/>
    <x v="0"/>
    <x v="0"/>
    <s v="Se evidencia con correo electrónico del 14 de abril de 2021."/>
    <s v="Se evidencia seguimiento del PAA y el PAAC del segundo trimestre"/>
    <s v="De acuerdo con las evidencias suministradas correo electrónico de fecha 14 de octubre se observa el seguimiento realizado al plan de acción anual y a las actividades del plan anticorrupción y atención al ciudadano."/>
    <m/>
  </r>
  <r>
    <n v="27"/>
    <x v="13"/>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Subdirección Administrativa y Financiera"/>
    <s v="Número"/>
    <s v="Índice de desempeño institucional"/>
    <s v="Producto"/>
    <n v="2"/>
    <n v="0"/>
    <n v="0"/>
    <n v="0"/>
    <n v="2"/>
    <n v="0"/>
    <s v="Esta actividad esta para desarrollar en el cuarto trimestre"/>
    <n v="0"/>
    <s v="Esta actividad esta para desarrollar en el cuarto trimestre"/>
    <n v="0"/>
    <s v="Esta actividad esta para desarrollar en el cuarto trimestre"/>
    <m/>
    <m/>
    <d v="2021-04-09T00:00:00"/>
    <d v="2021-07-02T00:00:00"/>
    <d v="2021-10-13T00:00:00"/>
    <m/>
    <n v="0"/>
    <s v=""/>
    <s v=""/>
    <s v=""/>
    <s v=" "/>
    <s v="Concepto Favorable"/>
    <s v="Sin meta asignada en el periodo"/>
    <s v="Sin meta asignada en el periodo"/>
    <m/>
    <s v="No hay programacion para el periodo"/>
    <s v="Actividad programada para el ultimo trimestre"/>
    <s v="Sin meta programada para el periodo"/>
    <m/>
    <x v="1"/>
    <x v="1"/>
    <x v="1"/>
    <x v="0"/>
    <s v="no hay programación de meta"/>
    <s v="Sin meta asignada en el periodo"/>
    <s v="Sin meta asignada para el trimestre"/>
    <m/>
  </r>
  <r>
    <n v="28"/>
    <x v="13"/>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Subdirección Administrativa y Financiera"/>
    <s v="Número"/>
    <s v="Índice de desempeño institucional"/>
    <s v="Producto"/>
    <n v="4"/>
    <n v="0"/>
    <n v="2"/>
    <n v="1"/>
    <n v="1"/>
    <n v="0"/>
    <s v="Esta actividad esta para desarrollar en el siguiente trimestre"/>
    <n v="0"/>
    <s v="Esta actividad se desarrollará en el tercer trimestre"/>
    <n v="0"/>
    <s v="No se realizó la actividad de implementar oportunidades de mejora relacionadas al cumplimiento del FURAG que apliquen al proceso."/>
    <m/>
    <m/>
    <d v="2021-04-09T00:00:00"/>
    <d v="2021-07-02T00:00:00"/>
    <d v="2021-10-13T00:00:00"/>
    <m/>
    <n v="0"/>
    <s v=""/>
    <n v="0"/>
    <n v="0"/>
    <s v=" "/>
    <s v="Concepto Favorable"/>
    <s v="Concepto No Favorable"/>
    <s v="Concepto No Favorable"/>
    <m/>
    <s v="No hay programacion para el periodo"/>
    <s v="El proceso no ha cargado acciones de mejora "/>
    <s v="Sin avance para el periodo"/>
    <m/>
    <x v="1"/>
    <x v="2"/>
    <x v="2"/>
    <x v="0"/>
    <s v="sin meta programada. "/>
    <s v="El proceso no ha cargado acciones de mejora "/>
    <s v="No se presentan evidencias de avance de la actividad"/>
    <m/>
  </r>
  <r>
    <n v="1"/>
    <x v="14"/>
    <s v="Normativa"/>
    <s v="Documentos de Lineamient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Defensa jurídica"/>
    <s v="Generar directrices sobre actividades que tengan incidencia a nivel jurídico en la Entidad.  (Directrices, recomendaciones, circulares)"/>
    <d v="2021-02-01T00:00:00"/>
    <d v="2021-12-31T00:00:00"/>
    <s v="Pendiente"/>
    <s v="Oficina Asesora Jurídica"/>
    <s v="Porcentaje"/>
    <s v="Porcentaje de documentosde lineamientos jurídicos formulados"/>
    <s v="Eficacia"/>
    <n v="1"/>
    <n v="0.2"/>
    <n v="0.3"/>
    <n v="0.3"/>
    <n v="0.2"/>
    <n v="0.2"/>
    <s v="Se proyectaron y remitieron las directrices por parte de la Oficina Asesora Jurídica de temas con incidencia jurídica para la Entidad. Como muestra, 3 correos electrónicos y dos circulares proyectadas por la Oficina Asesora Jurídica."/>
    <n v="0.3"/>
    <s v="Se proyectaron y remitieron las directrices por parte de la Oficina Asesora Jurídica de temas con incidencia jurídica para la Entidad. Como muestra, 34 documentos en PDF entre los cuales obran 29 correos electrónicos, 2 circulares y dos formatos de propiedad intelecual, todos proyectados por la Oficina Asesora Jurídica para dar cumplimiento a la actividad con lineamientos del comité de conciliación, circulares, correos electrónicos dirigidos a supervisores contractuales, correos dirigidos a abogados de las DT."/>
    <n v="0.3"/>
    <s v="Se proyectaron y remitieron las directrices por parte de la Oficina Asesora Jurídica de temas con incidencia jurídica para la Entidad. Como muestra, 29 documentos en PDF entre los cuales obran correos electrónicos de lineamientos de defensa judicial, circulares, oficios de requerimiento a supervisores, todos proyectados por la Oficina Asesora Jurídica para dar cumplimiento a la actividad."/>
    <m/>
    <m/>
    <d v="2021-04-09T00:00:00"/>
    <d v="2021-07-02T00:00:00"/>
    <d v="2021-10-13T00:00:00"/>
    <m/>
    <n v="0.8"/>
    <n v="1"/>
    <n v="1"/>
    <n v="1"/>
    <s v=" "/>
    <s v="Concepto Favorable"/>
    <s v="Concepto Favorable"/>
    <s v="Concepto Favorable"/>
    <m/>
    <s v="Con las circulares proyectadas con las directrices y enviadas a traves de correos electronicos se verifica el cumplimento cel control"/>
    <s v="Teniendo en cuenta correos electrónicos con el asunto: Actualización expedientes digitales y físicos (23 de junio de 2021) Lineamientos defensa judicial (1 de junio de 2021) Recomendaciones comité de conciliación (05de  abril /2021), Funciones y obligaciones del supervisor (30 de junio /2021),  Respuesta acciones de tutela asignadas ( 12 de julio de 2021) entre otras, dos  circulares y  dos formatos de propiedad intelecual,  se verifica el cumplimento cel control"/>
    <s v="La evidencia concuerda"/>
    <m/>
    <x v="0"/>
    <x v="0"/>
    <x v="0"/>
    <x v="0"/>
    <s v="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
    <s v="Se verifican como evidencias suministradas 3 correos de lineamientos defensa judicial (abril, mayo, junio 2021), Circular fija criterios para establecer precios gestiones catastrales y Circular medidas transitorias Sisben, 2 correos recomendaciones Comite Conciliación (mayo3, abril 5 de 2021), formato Aviso Privacidad, Formato Autorización Tratamiento Datos Personales, 22 correos de tutelas, correo 23/06/2021 directriz actualización expedientes  y 2 correos obligaciones supervisor (31 mayo y 30 junio 2021)."/>
    <s v="Se observa la generación de directrices, recomendaciones y circulares  con incidencia jurídica en los 29 soportes que se aportan como evidencias. "/>
    <m/>
  </r>
  <r>
    <n v="2"/>
    <x v="14"/>
    <s v="Judicial"/>
    <s v="Documentos de Lineamient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Defensa jurídica"/>
    <s v="Oficializar y socializar documento de lineamiento en defensa judicial. (Un (1) Manual de Defensa Judicial oficializado y socializado)"/>
    <d v="2021-02-01T00:00:00"/>
    <d v="2021-12-31T00:00:00"/>
    <s v="Pendiente"/>
    <s v="Oficina Asesora Jurídica"/>
    <s v="Porcentaje"/>
    <s v="Porcentaje de documentosde lineamientos jurídicos formulados"/>
    <s v="Eficacia"/>
    <n v="1"/>
    <n v="0.2"/>
    <n v="0.3"/>
    <n v="0.3"/>
    <n v="0.2"/>
    <n v="0.2"/>
    <s v="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
    <n v="0.3"/>
    <s v="Se llevó a cabo el avance en la proyección del procedimiento de Procesos Judiciales,  una capacitación a nivel nacional sobre jurisprudencia catastral, una capacitación sobre derecho de petición a nivel nacional, y muestra de cumplimiento de 16 capacitaciones en defensa judicial. Como evidencia, 19 anexos de soporte:1 proyecto de procedimiento, 1 diapositiva de capacitación del 17 de junio  de 2021, 1 correo electronico de remision de memoria de capacitacion en jurisprudencia del 27-06, 16 certificados de la ANDJE."/>
    <n v="0.3"/>
    <s v="Se llevó a cabo la actualización de la política de defensa jurídica, la caracterización del proceso de la gestión jurídica, el proyecto del procedimiento de Normograma, el avance en la proyección del procedimiento de Procesos Judiciales, una capacitación a nivel nacional sobre jurisprudencia catastral, 5   capacitaciones en defensa judicial. Como evidencia en total, 17 anexos de soporte: 2 proyectos de procedimientos, 5 soportes de capacitaciones, muestra de 5 certificados de capacitaciones de la ANDJE."/>
    <m/>
    <m/>
    <d v="2021-04-09T00:00:00"/>
    <d v="2021-07-02T00:00:00"/>
    <d v="2021-10-11T00:00:00"/>
    <m/>
    <n v="0.8"/>
    <n v="1"/>
    <n v="1"/>
    <n v="1"/>
    <s v=" "/>
    <s v="Concepto Favorable"/>
    <s v="Concepto Favorable"/>
    <s v="Concepto Favorable"/>
    <m/>
    <s v="Con la oficializacion del procedimiento de conciliación judicial y extrajudicial y su formato asociado y la realizacion de dos socializaciones, igualmente la realizacion de capacitaciones evidenciadas con registros se da cumplimiento a la meta."/>
    <s v="Con las evidencias  aportadas como: Presentación Capacitación derecho de Petición - OAJ- GIT servicio al ciudadano 2021,    Correos como del 28 de junio de 2021    remitiendo presentaciones de capacitaciones, certificado de  participación de Tatiana Andrea Vanegas Cortes al curso &quot;Cómo afrontar con éxito el desafío de su primera audiencia, Participó y completó con éxito el curso virtual, _x000d__x000a_Estrategias para Llegar a Acuerdos, Procedimiento  en versión Propuesta  de Procesos Judiciales._x000d__x000a_Se comprueba el cumplimiento de la meta_x000d__x000a_"/>
    <s v="La evidencia concuerda con la actividad"/>
    <m/>
    <x v="0"/>
    <x v="0"/>
    <x v="0"/>
    <x v="0"/>
    <s v="El 18 de marzo de 2021 mediante correo electrónico  se socializa el normograma de la institución,el 29 de marzo se realiza reunión por teams y se observan certificaciones de capacitaciones en defensa judicial."/>
    <s v="Se observan evidencias sobre capacitación el 28/06/2021 de Jurisprudencia catastral, 11 certificados asistencia curso virtual escritura jurídica (28, 29 y 30 abril, 25 y 27 de mayo de 2021), capacitación derecho de petición, capacitación ekogui perfil abogado en 9 junio 2021, certificado asistencia curso virtual técnicas de defensa del 25 junio 2021, Procedimiento Procesos Judiciales ajustado, registros de asistencia (3) a cursos sobre pensamiento estrategico para defensa jurídica, estrategia para llegar a acuerdos y Desafio primera audiencia, todos del 19 abril 2021. "/>
    <s v="Se observa ejecución de la actividad mediante los 17 soportes que suministran como evidencias, entre los cuales estan 2 proyectos de procedimiento, 5 soportes capacitación, 3 socializaciones, caracterización de Gestión Jurídica, 5 certificados de capacitaciones de la ANDJE, entre otros."/>
    <m/>
  </r>
  <r>
    <n v="3"/>
    <x v="14"/>
    <s v="Judicial"/>
    <s v="Documentos de Lineamient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Defensa jurídica"/>
    <s v="Realizar seguimiento a la implementación de la Política de Prevención del Daño Antijurídico de la Entidad (Seguimientos, reportes de actividades realizadas)"/>
    <d v="2021-02-01T00:00:00"/>
    <d v="2021-12-31T00:00:00"/>
    <s v="Pendiente"/>
    <s v="Oficina Asesora Jurídica"/>
    <s v="Número"/>
    <s v="Porcentaje de documentosde lineamientos jurídicos formulados"/>
    <s v="Eficacia"/>
    <n v="4"/>
    <n v="1"/>
    <n v="1"/>
    <n v="1"/>
    <n v="1"/>
    <n v="1"/>
    <s v="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
    <n v="1"/>
    <s v="Se realizó seguimiento a los indicadores de la política de prevención del daño antijurídico del GIT Contratación. Como soporte, 1 correo electrónico de remisión y 6 anexos en excel de asistencias a capacitaciones realizadas por el GIT Contractual para atender las causas."/>
    <n v="1"/>
    <s v="Se realizó seguimiento a los indicadores de la política de prevención del daño antijurídico así como la asistencia a capacitación de la ANDJE para formulación de la PPDA 2021-2023. Como soporte, 1 correo electrónico de remisión y 1 power point de presentación de seguimiento a la PPDA en efectuada en Comité de Conciliación en agosto de 2021, 1 pantallazo de evento programado por la ANDJE."/>
    <m/>
    <m/>
    <d v="2021-04-09T00:00:00"/>
    <d v="2021-07-02T00:00:00"/>
    <d v="2021-10-11T00:00:00"/>
    <m/>
    <n v="0.75"/>
    <n v="1"/>
    <n v="1"/>
    <n v="1"/>
    <s v=" "/>
    <s v="Concepto Favorable"/>
    <s v="Concepto Favorable"/>
    <s v="Concepto Favorable"/>
    <m/>
    <s v="Con las evidencias aportadas de  la implementación de la Política de Prevención del Daño Antijurídico se evidencia la implementacion de la actividad."/>
    <s v="Con  correo electrónico de seguimiento ( remisiorio) de asunto, evidencias indicadores política de prevención del daño anti jurídico de la entidaddel (19 de mayo de 2021) se evidencia el cumplimiento dela meta."/>
    <s v="Se validan las evidencias aportadas"/>
    <m/>
    <x v="0"/>
    <x v="0"/>
    <x v="0"/>
    <x v="0"/>
    <s v="Mediante correo electrónico del 26 de febrero de 2021 se hace entrega del aplicativo y seguimiento a la política de prevención del daño antijuridico del Instituto."/>
    <s v="Se observó correo del 19/05/2021 sobre seguimiento a indicadores de la política de prevención del daño antijurídico y 6 registros de asistencia de capacitaciones dirigidas a los supervisores adelantadas durante el periodo, para evidenciar la ejecución de la actividad. "/>
    <s v="Se verifica seguimiento a Política de Prevención del Daño Antijurídico mediante documento de 30/08/2021 y documento sobre capacitación de la ANDJE para formulación de la PPDA del 18/08/2021, entre otros. "/>
    <m/>
  </r>
  <r>
    <n v="4"/>
    <x v="14"/>
    <s v="Normativa"/>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Publicar en la página WEB del IGAC y socializar los actos administrativos, conceptos, lineamientos e instrumentos producidos o revisados en la Oficina Asesora Jurídica."/>
    <d v="2021-02-01T00:00:00"/>
    <d v="2021-12-31T00:00:00"/>
    <s v="Pendiente"/>
    <s v="Oficina Asesora Jurídica"/>
    <s v="Porcentaje"/>
    <s v="Porcentaje de Servicios Juridicos Implementados"/>
    <s v="Eficacia"/>
    <n v="1"/>
    <n v="0.2"/>
    <n v="0.3"/>
    <n v="0.3"/>
    <n v="0.2"/>
    <n v="0.2"/>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
    <n v="0.3"/>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como se evidencia en el siguiente link https://www.igac.gov.co/es/normograma."/>
    <n v="0.3"/>
    <s v="Se atendió a la solicitud de publicación en la página web de los actos administrativos producidos y revisados por la Oficina Asesora Jurídica. Como evidencia, se anexa 1 formato Excel de solicitud de actualización de normograma vigente diligenciado con las respectivas solicitudes atendidas para la publicación en el normograma institucional como se evidencia en el siguiente link https://www.igac.gov.co/es/normograma y muestra de 6 PDF con respuesta a solicitud de inclusión"/>
    <m/>
    <m/>
    <d v="2021-04-09T00:00:00"/>
    <d v="2021-07-02T00:00:00"/>
    <d v="2021-10-11T00:00:00"/>
    <m/>
    <n v="0.8"/>
    <n v="1"/>
    <n v="1"/>
    <n v="1"/>
    <s v=" "/>
    <s v="Concepto Favorable"/>
    <s v="Concepto Favorable"/>
    <s v="Concepto Favorable"/>
    <m/>
    <s v="Con la solicitud de publicaciones en la página web de los actos administrativos producidos y revisados por la Oficina Asesora Jurídicael y el formato  consolidado de solicitud de actualización de normograma vigente diligenciado se evidencia el cumplimiento de la meta."/>
    <s v="En ellink  https://www.igac.gov.co/es/normograma. y con el reistro Consolidado normas cargadas a Junio 30 2021 se compueba el cumplimiento de la meta"/>
    <s v="La evidencia cumple"/>
    <m/>
    <x v="0"/>
    <x v="0"/>
    <x v="0"/>
    <x v="0"/>
    <s v="De acuerdo con las evidencias suministradas se observa como la Oficina Asesora Jurídica lídero la actualización del normograma de la entidad el cual se encuentra publicado en la página web."/>
    <s v="Mediante Consolidado Actualización Normograma a junio 30 de 2021 y el link https://www.igac.gov.co/es/normograma se verifica ejecución de la actividad. "/>
    <s v="Se verifica ejecución de la actividad mediante formato excel Normograma a 30/09/2021, correos  electrónicos del 05/07/2021 03/08/2021 y 29/08/2021 sobre consolidado normograma, actualización normatividad y aclaración normograma, entre otros soportes."/>
    <m/>
  </r>
  <r>
    <n v="5"/>
    <x v="14"/>
    <s v="Normativa"/>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sponder las solicitudes de conceptos, asesorías y trámites de actos administrativos o contractuales, que se le requieran a la Oficina Asesora Jurídica"/>
    <d v="2021-02-01T00:00:00"/>
    <d v="2021-12-31T00:00:00"/>
    <s v="Pendiente"/>
    <s v="Oficina Asesora Jurídica"/>
    <s v="Porcentaje"/>
    <s v="Porcentaje de Servicios Juridicos Implementados"/>
    <s v="Eficacia"/>
    <n v="1"/>
    <n v="0.2"/>
    <n v="0.3"/>
    <n v="0.3"/>
    <n v="0.2"/>
    <n v="0.2"/>
    <s v="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
    <n v="0.3"/>
    <s v="La Oficina Asesora Jurídica llevó a cabo la asesoría, acompañamiento y/o proyección de actos administrativos, conceptos jurídicos, así como de revisión de la contratación remitida para trámite. Como evidencia, se adjunta muestra de 110 documentos, correos electrónicos y convocatorias a asesorías en los cuales se evidencian las revisiones a la contratación, así como de los conceptos, consultas y actos administrativos revisados y proyectados por el proceso de gestión jurídica."/>
    <n v="0.3"/>
    <s v="La Oficina Asesora Jurídica llevó a cabo la asesoría, acompañamiento y/o proyección de actos administrativos, conceptos jurídicos, así como de revisión de la contratación remitida para trámite. Como evidencia, se adjunta muestra de 31 documentos, correos electrónicos y convocatorias a asesorías en los cuales se evidencian las revisiones a la contratación, contestaciones a acciones de tutela, así como de los conceptos, consultas y actos administrativos revisados y proyectados por el proceso de gestión jurídica._x000d__x000a_"/>
    <m/>
    <m/>
    <d v="2021-04-09T00:00:00"/>
    <d v="2021-07-02T00:00:00"/>
    <d v="2021-10-11T00:00:00"/>
    <m/>
    <n v="0.8"/>
    <n v="1"/>
    <n v="1"/>
    <n v="1"/>
    <s v=" "/>
    <s v="Concepto Favorable"/>
    <s v="Concepto Favorable"/>
    <s v="Concepto Favorable"/>
    <m/>
    <s v="Con la evidencia de aseoria y acompañamiento asi como la proyeccion de respuestas  a actos administrativo, conceptos  y revision de contratos se da cumplimiento a la meta."/>
    <s v="Con correos electronicoa y convocatorias a asesorías en los cuales se evidencian las revisiones a la contratación, así como de los conceptos, consultas y actos administrativos revisados y proyectados por el proceso de gestión jurídica. evidenciando el logro de la meta"/>
    <s v="La evidencia cumple"/>
    <m/>
    <x v="0"/>
    <x v="0"/>
    <x v="0"/>
    <x v="0"/>
    <s v="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
    <s v="Se observa la ejecución de la actividad mediante los diferentes conceptos emitidos en abril, mayo y junio de 2021, las consultas atendidas durante el mismo periodo, Informe caso Línea Negra, revisiones adelantadas por el proceso de gestión jurídica (02/06/2021, 03/05/2021, 23/04/2021, entre otros), Resolución 260 de mayo 11 de 2021, Resolución 431 de junio 2021, oficio Mansarovar de 15/06/2021, oficio Puerto Boyacá, entre otros documentos proyectados y revisados por el proceso gestión jurídica.  "/>
    <s v="Mediante los 31 soportes aportados por la OAJ se evidencia el acompañamiento brindado, la atención a las consultas, conceptos emitidos y actos administrativos proyectados o revisados. "/>
    <m/>
  </r>
  <r>
    <n v="6"/>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Ejercer la defensa judicial del IGAC de acuerdo a la ley, los lineamientos y protocolos del IGAC, dentro de los términos establecidos."/>
    <d v="2021-02-01T00:00:00"/>
    <d v="2021-12-31T00:00:00"/>
    <s v="Pendiente"/>
    <s v="Oficina Asesora Jurídica"/>
    <s v="Porcentaje"/>
    <s v="Porcentaje de Servicios Juridicos Implementados"/>
    <s v="Eficacia"/>
    <n v="1"/>
    <n v="0.2"/>
    <n v="0.3"/>
    <n v="0.3"/>
    <n v="0.2"/>
    <n v="0.2"/>
    <s v="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
    <n v="0.3"/>
    <s v="Se realizó el seguimiento a la defensa judicial de los procesos en los que la Entidad asume la representación judicial. Como soporte, muestra de 10 formatos de Control de Estado de Procesos Judiciales código F11000-01/18 v4 diligenciados con los respectivos seguimientos a las actuaciones judiciales correspondientes a los meses de abril a junio de 2021; 1 excel de informe de procesos judiciales dirigido al GIT Financiera con el seguimiento a junio 30 de 2021 de los procesos judiciales de la Entidad. (11 Documentos)"/>
    <n v="0.3"/>
    <s v="Se realizó el seguimiento a la defensa judicial de los procesos en los que la Entidad asume la representación judicial. Como soporte, muestra de 9 formatos de Control de Estado de Procesos Judiciales código F11000-01/18 v4 diligenciados con los respectivos seguimientos a las actuaciones judiciales correspondientes a los meses de julio a septiembre de 2021 (1 pdf) ; 1 excel de informe de procesos judiciales dirigido al GIT Financiera con el seguimiento a septiembre 30 de 2021 de los procesos judiciales de la Entidad. (2 Documentos)"/>
    <m/>
    <m/>
    <d v="2021-04-09T00:00:00"/>
    <d v="2021-07-02T00:00:00"/>
    <d v="2021-10-12T00:00:00"/>
    <m/>
    <n v="0.8"/>
    <n v="1"/>
    <n v="1"/>
    <n v="1"/>
    <s v=" "/>
    <s v="Concepto Favorable"/>
    <s v="Concepto Favorable"/>
    <s v="Concepto Favorable"/>
    <m/>
    <s v="Con las evidencias aportadas se comprueba que se ejerce  la defensa judicial del IGAC"/>
    <s v="De acuerdo con las evidencias suministradas se observa que se han diligenciado los formatos de control de procesos judiciales, además del seguimiento a los procesos judiciales de la entidad."/>
    <s v="Las evidencias aportadas corresponden"/>
    <m/>
    <x v="0"/>
    <x v="0"/>
    <x v="0"/>
    <x v="0"/>
    <s v="De acuerdo con las evidencias suministradas se observa que se han diligenciado los formatos de control de procesos judiciales, además del seguimiento a los procesos judiciales de la entidad."/>
    <s v="Se verifica ejecución de la actividad con el Informe de procesos judiciales del 01/04/2021 al 30/06/2021 y con 10 formatos de Control de Estado de Procesos que contienen las actuaciones presentadas en los expedientes 2014-00209, 2015-02704, 2017-00192, 2018-00215, 2018-00570, 2018-00827, 2018-01433, 2020-00649, 2021-00186 y 2011-00003."/>
    <s v="Se verificó el seguimiento de la defensa judicial por parte de la OAJ mediante Informe de procesos judiciales con corte a 30/09/2021 y el formato Control de Procesos Judiciales de los expedientes 20170000601 y 20100294001 entre otros soportes."/>
    <m/>
  </r>
  <r>
    <n v="7"/>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alizar la gestión documental de los procesos a cargo de la Oficina Asesora Jurídica."/>
    <d v="2021-02-01T00:00:00"/>
    <d v="2021-12-31T00:00:00"/>
    <s v="Pendiente"/>
    <s v="Oficina Asesora Jurídica"/>
    <s v="Porcentaje"/>
    <s v="Porcentaje de Servicios Juridicos Implementados"/>
    <s v="Eficacia"/>
    <n v="1"/>
    <n v="0.2"/>
    <n v="0.3"/>
    <n v="0.3"/>
    <n v="0.2"/>
    <n v="0.2"/>
    <s v="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
    <n v="0.3"/>
    <s v="Se llevaron a cabo las actividades requeridas para controlar y mantener actualizada la gestión documental de los procesos de la dependencia. Como soporte, se anexa muestra de 34 correos electrónicos mediante los cuales se evidencia el control de los préstamos de la documentación efectuada por el archivo de gestión de la dependencia y un archivo excel de inventario único documental de la OAJ a 30 de junio de 2021."/>
    <n v="0.3"/>
    <s v="Se llevaron a cabo las actividades requeridas para controlar y mantener actualizada la gestión documental de los procesos de la dependencia. Como soporte, se anexa muestra de 5 correos electrónicos mediante los cuales se evidencia el control de los préstamos de la documentación efectuada por el archivo de gestión de la dependencia y un archivo excel de inventario único documental de la OAJ a 30 de septiembre de 2021."/>
    <m/>
    <m/>
    <d v="2021-04-09T00:00:00"/>
    <d v="2021-07-02T00:00:00"/>
    <d v="2021-10-11T00:00:00"/>
    <m/>
    <n v="0.8"/>
    <n v="1"/>
    <n v="1"/>
    <n v="1"/>
    <s v=" "/>
    <s v="Concepto Favorable"/>
    <s v="Concepto Favorable"/>
    <s v="Concepto Favorable"/>
    <m/>
    <s v="Con los sopoprtes, muestra de nueve correos electrónicos los cuales  evidencian el control de los préstamos de la documentación efectuada por el archivo de gestión de la dependencia."/>
    <s v="Se evidencian el logro de la meta en: 34 correos electrónicos mediante de préstamos de la documentación efectuados durante el periodo y archivo excel de inventario único documental de la OAJ  con corte a  30 de junio de 2021."/>
    <s v="Las evidencias aportadas corresponden"/>
    <m/>
    <x v="0"/>
    <x v="0"/>
    <x v="0"/>
    <x v="0"/>
    <s v="Mediante correos del 30 de marzo de 2021 se observa el control ejercido en el préstamo de documentos (convenios) que hacen parte del archivo de la Oficina Asesora Jurídica."/>
    <s v="Se observa ejecución de la actividad a través de los 34 documentos correspondientes al segundo trimestre 2021 que registran como evidencia del control de préstamo de documentación y el archivo excel sobre Inventario único Documental de la Oficina Asesora Jurídica. "/>
    <s v="Se verifica seguimiento y control sobre el prestamo de documentos del archivo de gestión a través del Inventario único documental de la OAJ y correo electrónico del 02/09/2021 entre otros."/>
    <m/>
  </r>
  <r>
    <n v="8"/>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
    <d v="2021-02-01T00:00:00"/>
    <d v="2021-12-31T00:00:00"/>
    <s v="Pendiente"/>
    <s v="Oficina Asesora Jurídica"/>
    <s v="Porcentaje"/>
    <s v="Porcentaje de Servicios Juridicos Implementados"/>
    <s v="Eficacia"/>
    <n v="1"/>
    <n v="0.2"/>
    <n v="0.3"/>
    <n v="0.3"/>
    <n v="0.2"/>
    <n v="0.2"/>
    <s v="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
    <n v="0.3"/>
    <s v="Se llevó a cabo la revisión del sistema y correos con solicitudes de actualización. Como soportes, 19  correos electrónicos en PDF con requerimientos específicos a los abogados para actualización del sistema EKOGUI. Un excel a 30 de junio de 2021  con el estado actualizado de los procesos en EKOGUI. (20 documentos)"/>
    <n v="0.3"/>
    <s v="Se llevó a cabo la revisión del sistema y correos con solicitudes de actualización. Como soportes, 51 documentos PDF con correos electrónicos en PDF con requerimientos específicos a los abogados para actualización del sistema EKOGUI. 1 excel a 30 de septiembre de  2021 con el estado actualizado de los procesos en EKOGUI."/>
    <m/>
    <m/>
    <d v="2021-04-09T00:00:00"/>
    <d v="2021-07-02T00:00:00"/>
    <d v="2021-10-11T00:00:00"/>
    <m/>
    <n v="0.8"/>
    <n v="1"/>
    <n v="1"/>
    <n v="1"/>
    <s v=" "/>
    <s v="Concepto Favorable"/>
    <s v="Concepto Favorable"/>
    <s v="Concepto Favorable"/>
    <m/>
    <s v="Con las evidencias aportadas de las actividades realizadas, se da cumpliieno de la Meta"/>
    <s v="Con COPIA INFORME PRO JUD FINANCIERA DEL 1 DE ABRIL 2021 AL 30 DE JUNIO DE 2021  y los correos electronicos se  evidencias el logro de la meta."/>
    <s v="Se evidencia con 51 documentos PDF con correos electrónicos en PDF con requerimientos específicos a los abogados para actualización del sistema EKOGUI. 1 excel a 30 de septiembre de  2021 con el estado actualizado de los procesos en EKOGUI."/>
    <m/>
    <x v="0"/>
    <x v="0"/>
    <x v="0"/>
    <x v="0"/>
    <s v="De acuerdo con correos electrónicos se observa las solicitudes realizadas para la actualización del sistema EKOGUI, además se observan 9 sesiones de trabajo vía TEAMS para revisar temas de procesos judiciales."/>
    <s v="Se evidencia segimiento del ekogui a traves de los 17 correos relacionados con actuaciones, asignaciones y revisión de procesos en el sistema, de los 2 correos del 01/07/2021 relacionados con la calificación de riesgo y provisión contable y con la responsabilidad en el cargue de la información en ekogui de los apoderados, así como con el Informe de Procesos Judiciales del 01/04/2021 al 30/06/2021. "/>
    <s v="Se observa seguimiento a Ekogui con los 51 documentos aportados (requerimientos a abogados para actualización de datos en el sistema) y excel que contiene el Informe de los procesos judiciales a 30/09/2021. "/>
    <m/>
  </r>
  <r>
    <n v="9"/>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Realizar los Comités de Conciliación dentro de los términos de la Ley y someter a aprobación del mismo las fichas técnicas que presenten los apoderados dentro de las diferentes actuaciones judiciales y prejudiciales que se adelanten."/>
    <d v="2021-02-01T00:00:00"/>
    <d v="2021-12-31T00:00:00"/>
    <s v="Pendiente"/>
    <s v="Oficina Asesora Jurídica"/>
    <s v="Porcentaje"/>
    <s v="Porcentaje de Servicios Juridicos Implementados"/>
    <s v="Eficacia"/>
    <n v="1"/>
    <n v="0.2"/>
    <n v="0.3"/>
    <n v="0.3"/>
    <n v="0.2"/>
    <n v="0.2"/>
    <s v="Se llevaron a cabo los comités de conciliación requeridos para someter a decisión los asuntos de su competencia. Como anexo, se aportan seis actas, en las cuales obran las sesiones realizadas de enero a marzo 31 de 2021."/>
    <n v="0.3"/>
    <s v="Se llevaron a cabo los comités de conciliación requeridos para someter a decisión los asuntos de su competencia. Como anexo, se aportan siete actas, en las cuales obran las sesiones realizadas de abril a junio 30 de 2021."/>
    <n v="0.3"/>
    <s v="Se llevaron a cabo los comités de conciliación requeridos para someter a decisión los asuntos de su competencia. Como anexo, se aportan 7 actas, en las cuales obran las sesiones realizadas de julio a septiembre 30 de 2021."/>
    <m/>
    <m/>
    <d v="2021-04-09T00:00:00"/>
    <d v="2021-07-02T00:00:00"/>
    <d v="2021-10-11T00:00:00"/>
    <m/>
    <n v="0.8"/>
    <n v="1"/>
    <n v="1"/>
    <n v="1"/>
    <s v=" "/>
    <s v="Concepto Favorable"/>
    <s v="Concepto Favorable"/>
    <s v="Concepto Favorable"/>
    <m/>
    <s v="Con las seis actas que evidencian los comites de conciliación donde se someten a decisión los asuntos de su competencia, se evidencia el cumplimiento de la meta."/>
    <s v="Con las siete actas de sesiones de comités de conciliación realizadas de abril a junio 30 de 2021.se evidencia el cumplimiento de la actividad."/>
    <s v="Se evidencia con comités de conciliación requeridos para someter a decisión los asuntos de su competencia. Como anexo, se aportan 7 actas, en las cuales obran las sesiones realizadas de julio a septiembre 30 de 2021."/>
    <m/>
    <x v="0"/>
    <x v="0"/>
    <x v="0"/>
    <x v="0"/>
    <s v="De acuerdo con las actas de fecha 14-01-2021, 27-01-2021, 11-02-2021, 24-02-2021, 03-03-2021, 15-03-2021 se observa la realización del Comité de conciliación."/>
    <s v="Se verifica celebración de los comités de conciliación con la muestra conformada por 7 actas de las reuniones de comite adelantadas durante el segundo trimestre 2021. "/>
    <s v="Se verifica cumplimiento en la celebración de los Comites de Conciliación a través de las 7 actas aportadas por la OAJ como evidencia."/>
    <m/>
  </r>
  <r>
    <n v="10"/>
    <x v="14"/>
    <s v="Judicial"/>
    <s v="Servicios de Procesos Juridicos"/>
    <s v="Implementar políticas y acciones enfocadas en el fortalecimiento institucional y la arquitectura de procesos como pilar estratégico del Institucional"/>
    <s v="Sostenimiento de las políticas del Modelo Integrado de Planeación y Gestión (MIPG)"/>
    <s v="Gestión con Valores para Resultados"/>
    <s v="Fortalecimiento organizacional y simplificación de procesos"/>
    <s v="Coordinar las actividades jurídicas desarrolladas por las Direcciones Territoriales  _x000a_"/>
    <d v="2021-02-01T00:00:00"/>
    <d v="2021-12-31T00:00:00"/>
    <s v="Pendiente"/>
    <s v="Oficina Asesora Jurídica"/>
    <s v="Porcentaje"/>
    <s v="Porcentaje de Servicios Juridicos Implementados"/>
    <s v="Eficacia"/>
    <n v="1"/>
    <n v="0.2"/>
    <n v="0.3"/>
    <n v="0.3"/>
    <n v="0.2"/>
    <n v="0.2"/>
    <s v="Se llevaron a cabo reuniones con todas las Direcciones Territoriales tendientes a articular la gestión de defensa judicial de dichas direcciones. Se anexa muestra de 25 convocatorias a reuniones virtuales en PDF realizadas para concretar dicha articulación."/>
    <n v="0.3"/>
    <s v="Se llevaron a cabo gestiones para llevar a cabo la coordinación con todas las Direcciones Territoriales tendientes a articular la gestión de defensa judicial de dichas direcciones. Se anexa muestra de 55 documentos en los cuales se encuentra 1 excel con seguimientos a todos los procesos judiciales de las DT, 5 reuniones virtuales para asesoría EKOGUI con las DT, 1 correo de memorias de capacitacion de jurisprudencia a nivel nacional, 7 correos de lineamientos a las DT, 22 correos de seguimientos a acciones de tutela de las DT, 19 correos de seguimiento de EKOGUI a las DT."/>
    <n v="0.3"/>
    <s v="Se llevaron a cabo gestiones para llevar a cabo la coordinación con todas las Direcciones Territoriales tendientes a articular la gestión de defensa judicial de dichas direcciones. Se anexa muestra de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
    <m/>
    <m/>
    <d v="2021-04-09T00:00:00"/>
    <d v="2021-07-02T00:00:00"/>
    <d v="2021-10-11T00:00:00"/>
    <m/>
    <n v="0.8"/>
    <n v="1"/>
    <n v="1"/>
    <n v="1"/>
    <s v=" "/>
    <s v="Concepto Favorable"/>
    <s v="Concepto Favorable"/>
    <s v="Concepto Favorable"/>
    <m/>
    <s v="Con las 25 convocatorias a reuniones virtuales en PDF realizadas tendientes a articular la gestión de defensa judicial se evidencia la coordinacion de las actividades juridicas"/>
    <s v="Con registros como un archivo Excel se evidencia el seguimiento a los procesos judiciales de las DT, igualmente la realización de: 5 reuniones virtuales para asesoría EKOGUI, correos de memorias de capacitación de jurisprudencia a nivel nacional y de lineamientos al igual que a acciones de tutela .Se puede comprobar el logro de la meta"/>
    <s v="Se evidencia con 25 documentos en los cuales se encuentran soportes de reuniones virtuales para asesoría EKOGUI y defensa judicial con las DT, correo de memorias de capacitación de jurisprudencia a nivel nacional, soporte de reuniones previas a Comité de Conciliación con abogados de las DT, asesorías en temas misionales"/>
    <m/>
    <x v="0"/>
    <x v="0"/>
    <x v="0"/>
    <x v="0"/>
    <s v="De acuerdo con los soportes suministrados se observa que se realizaron 23 sesiones de trabajo con las Direcciones Territoriales."/>
    <s v="Se observa coordinación de la actividadjurídica en Territoriales mediante 22 correos sobre tutelas registrados, 19 correos sobre asignación, activación y actualización de actuaciones de procesos, 3 correos de lineamientos defensa judicial, Informe Procesos Judiciales corte 30/06/2021, 5 reuniones virtuales temas Ekogui con Territoriales, correo electronico 01/07/2021 sobre calificación de riesgo, correo 23/06/2021 sobre actualización expedientes, entre otros.   "/>
    <s v="Se verifica la coordinación ejercida por la OAJ sobre las actuaciones jurídicas desplegadas por las D.T. a través de los 25 soportes que aportaron. "/>
    <m/>
  </r>
  <r>
    <n v="11"/>
    <x v="14"/>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1T00:00:00"/>
    <s v="Actualización"/>
    <s v="Oficina Asesora Jurídica"/>
    <s v="Porcentaje"/>
    <s v="Índice de desempeño institucional"/>
    <s v="Producto"/>
    <n v="1"/>
    <n v="0"/>
    <n v="0"/>
    <n v="0.5"/>
    <n v="0.5"/>
    <n v="0"/>
    <s v="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
    <n v="0.5"/>
    <s v="Se llevó a cabo la proyección del cronograma de actualización de la información del SGI del proceso de gestión jurídica y el cumplimiento de sus actividades. Como evidencia, 1 excel de avances en el cronograma de actividades de 2021 de la gestión jurídica,3 archivos en word con procedimientos proyectados según cronograma,  1 PDF con socialización de procedimiento efectuada."/>
    <n v="0.5"/>
    <s v="Se llevó a cabo el seguimiento al cronograma de actualización de la información del SGI del proceso de gestión jurídica y el cumplimiento de sus actividades. Como evidencia,  1 excel de avances en el cronograma de actividades de 2021 de la gestión jurídica y 31 documentos con procedimientos y formatos proyectados según cronograma y  PDF de reuniones efectuadas para la actualización."/>
    <m/>
    <m/>
    <d v="2021-04-09T00:00:00"/>
    <d v="2021-07-02T00:00:00"/>
    <d v="2021-10-11T00:00:00"/>
    <m/>
    <n v="1"/>
    <s v=""/>
    <s v=""/>
    <n v="1"/>
    <s v=" "/>
    <s v="Concepto Favorable"/>
    <s v="Concepto Favorable"/>
    <s v="Concepto Favorable"/>
    <m/>
    <s v="Se oficializo la actualizacion del procedimiento de Conciliacion judicial y extrajudicial codigo PC-GJU-04 y sus formatos asociados codigo FO-GJU-PC04-01 y FO-GJU-PC04-02, y la publicacion en el listado maestro, se comprueba el cmplimiento de la meta."/>
    <s v="Con cronograma de actividades, archivos en word con procedimientos proyectados según cronograma y socialización de procedimiento Se evidencia cumplimiento de  la actividad"/>
    <s v="Se evidencia con avamces del cronograma de la gestión jurídica"/>
    <m/>
    <x v="0"/>
    <x v="0"/>
    <x v="0"/>
    <x v="0"/>
    <s v="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
    <s v="Se evidencia ejecución de la actividad con el cronograma de la actualización de documentos de Gestión Jurídica 2021, 3 archivos en word con procedimientos según cronograma y correo del 05/04/2021 sobre socialización procedimiento y formatos conciliaciones judiciales y extrajudiciales."/>
    <s v="Se observa realización de la actividad mediante los 31 soportes suministrados por la OAJ de procedimientos y formatos según cronograma, excel con cronograma actualización documentos Gestión Jurídca y la caracterización de Gestión Jurídica final, entre otros soportes. .  "/>
    <m/>
  </r>
  <r>
    <n v="12"/>
    <x v="14"/>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Jurídica"/>
    <s v="Número"/>
    <s v="Índice de desempeño institucional"/>
    <s v="Producto"/>
    <n v="4"/>
    <n v="1"/>
    <n v="1"/>
    <n v="1"/>
    <n v="1"/>
    <n v="1"/>
    <s v="Se reporta el seguimiento  los riesgos del proceso en la herramienta PLANIGAC para el periodo enero, febrero y marzo de 2021. Como evidencia, la presenta herramienta planigac diligenciada y sus soportes cargados en el drive correspondiente."/>
    <n v="1"/>
    <s v="Se reporta el seguimiento  los riesgos del proceso en la herramienta PLANIGAC para el período abril, mayo y junio de 2021. Como evidencia, la presenta herramienta planigac diligenciada y sus soportes cargados en el drive correspondiente."/>
    <n v="1"/>
    <s v="Se reporta el seguimiento a los riesgos del proceso en la herramienta PLANIGAC para el período julio a septiembre de 2021. Como evidencia, la presenta herramienta planigac diligenciada y sus soportes cargados en el drive correspondiente."/>
    <m/>
    <m/>
    <d v="2021-04-09T00:00:00"/>
    <d v="2021-07-02T00:00:00"/>
    <d v="2021-10-11T00:00:00"/>
    <m/>
    <n v="0.75"/>
    <n v="1"/>
    <n v="1"/>
    <n v="1"/>
    <s v=" "/>
    <s v="Concepto Favorable"/>
    <s v="Concepto Favorable"/>
    <s v="Concepto Favorable"/>
    <m/>
    <s v="Con los controles soportes cargados en el drive y en la herrammienta Planigac. se da poe cumplida la meta"/>
    <s v="Con los soportes reportados en  el drive y en la herramienta Planigac. se da por cumplida la meta."/>
    <s v="Se  valida la evidencia con la herramienta planigac y sus soportes"/>
    <m/>
    <x v="0"/>
    <x v="0"/>
    <x v="0"/>
    <x v="0"/>
    <s v="El 14 de abril se remite el seguimiento a los riesgos establecidos al proceso en PLANIGAC  a la Oficina asesora de planeación."/>
    <s v="Se observa ejecución con soportes en drive y herramienta planigac del segundo trimestre."/>
    <s v="Se verifica cumplimiento de la actividad con herramienta PLANIGAC y soportes durante el tercer trimestre."/>
    <m/>
  </r>
  <r>
    <n v="13"/>
    <x v="14"/>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Jurídica"/>
    <s v="Número"/>
    <s v="Índice de desempeño institucional"/>
    <s v="Producto"/>
    <n v="1"/>
    <n v="0"/>
    <n v="0"/>
    <n v="0"/>
    <n v="1"/>
    <n v="0"/>
    <n v="0"/>
    <n v="0"/>
    <s v="No aplica indicador  ya que esta programado para el cuarto trimestre"/>
    <n v="0"/>
    <s v="No aplica indicador ya que está programado para el cuarto trimestre"/>
    <m/>
    <m/>
    <d v="2021-04-09T00:00:00"/>
    <d v="2021-07-02T00:00:00"/>
    <d v="2021-10-11T00:00:00"/>
    <m/>
    <n v="0"/>
    <s v=""/>
    <s v=""/>
    <s v=""/>
    <s v=" "/>
    <s v="Sin meta asignada en el periodo"/>
    <s v="Sin meta asignada en el periodo"/>
    <s v="Sin meta asignada en el periodo"/>
    <m/>
    <s v="No aplica indicador  ya que esta programado para el cuarto trimestre"/>
    <s v="No aplica indicador  ya que esta actividad esta programado para el cuarto trimestre"/>
    <s v="No aplica indicador ya que está programado para el cuarto trimestre"/>
    <m/>
    <x v="1"/>
    <x v="1"/>
    <x v="1"/>
    <x v="0"/>
    <s v="Sin meta asignada para el trimestre, sin evidencias de ejecución de la actividad."/>
    <s v="Actividad programada para el cuarto trimestre."/>
    <s v="Actividad programada para el cuarto trimestre."/>
    <m/>
  </r>
  <r>
    <n v="14"/>
    <x v="14"/>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1T00:00:00"/>
    <s v="Herramienta Planigac y Matriz PAAC"/>
    <s v="Oficina Asesora Jurídica"/>
    <s v="Número"/>
    <s v="Índice de desempeño institucional"/>
    <s v="Producto"/>
    <n v="4"/>
    <n v="1"/>
    <n v="1"/>
    <n v="1"/>
    <n v="1"/>
    <n v="1"/>
    <s v="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
    <n v="1"/>
    <s v="Se reporta el seguimiento  al plan de accion y el PAAC del proceso en la herramienta PLANIGAC proceso juridico y en la respectiva matriz del PAAC para el periodo abril, mayo y junio de 2021. Como evidencia, la presente herramienta planigac diligenciada y sus soportes cargados en el drive correspondiente. Asi como la matriz PAAC diligenciada y soportes cargados en drive correspondiente."/>
    <n v="1"/>
    <s v="Se reporta el seguimiento al plan de acción y el PAAC del proceso en la herramienta PLANIGAC proceso jurídico y en la respectiva matriz del PAAC para el periodo julio a  septiembre de 2021. Como evidencia, la presente herramienta PLANIGAC diligenciada y sus soportes cargados en el drive correspondiente. Así como la matriz PAAC diligenciada y soportes cargados en drive correspondiente."/>
    <m/>
    <m/>
    <d v="2021-04-09T00:00:00"/>
    <d v="2021-07-02T00:00:00"/>
    <d v="2021-10-11T00:00:00"/>
    <m/>
    <n v="0.75"/>
    <n v="1"/>
    <n v="1"/>
    <n v="1"/>
    <s v=" "/>
    <s v="Concepto Favorable"/>
    <s v="Concepto Favorable"/>
    <s v="Concepto Favorable"/>
    <m/>
    <s v="Con los controles soportes cargados en el drive y en la herrammienta Planigac. se da por implementada  la actividad."/>
    <s v="Con el reporte del Plan de acción  anual, y el control a los riesgos en PLANIGAC. se cumple la meta"/>
    <s v="Se valida seguimiento en Planigac del PAA Y RIESGOS"/>
    <m/>
    <x v="0"/>
    <x v="0"/>
    <x v="0"/>
    <x v="0"/>
    <s v="El 14 de abril se entrega  el seguimiento al Plan de acción  anual, y a los riesgos establecidos al proceso de gestión jurídica en PLANIGAC, el cual se remite  a la Oficina asesora de planeación."/>
    <s v="Se ejecuta actividad con el reporte del Plan de Acción Anual y el control a riesgos en Planigac. "/>
    <s v="Se verifica la ejecución de la actividad en PLANIGAC del PAA y Riesgos."/>
    <m/>
  </r>
  <r>
    <n v="15"/>
    <x v="14"/>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1T00:00:00"/>
    <s v="Herramienta Planigac y Matriz PAAC"/>
    <s v="Oficina Asesora Jurídica"/>
    <s v="Número"/>
    <s v="Índice de desempeño institucional"/>
    <s v="Producto"/>
    <n v="2"/>
    <n v="0"/>
    <n v="0"/>
    <n v="0"/>
    <n v="2"/>
    <n v="0"/>
    <n v="0"/>
    <n v="0"/>
    <s v="No se tiene programada actividad para este período, esta programado para el cuarto período."/>
    <n v="0"/>
    <s v="No se tiene programada actividad para este período, está programado para el cuarto período."/>
    <m/>
    <m/>
    <d v="2021-04-09T00:00:00"/>
    <d v="2021-07-02T00:00:00"/>
    <d v="2021-10-11T00:00:00"/>
    <m/>
    <n v="0"/>
    <s v=""/>
    <s v=""/>
    <s v=""/>
    <s v=" "/>
    <s v="Sin meta asignada en el periodo"/>
    <s v="Sin meta asignada en el periodo"/>
    <s v="Sin meta asignada en el periodo"/>
    <m/>
    <s v="No se tiene programada actividad para este periodo, esta programado par el cuarto periodo"/>
    <s v="Sin determinación de meta."/>
    <s v="No se tiene programada actividad para este período, está programado para el cuarto período."/>
    <m/>
    <x v="1"/>
    <x v="1"/>
    <x v="1"/>
    <x v="0"/>
    <s v="Sin meta asignada para el trimestre, sin evidencias de ejecución de la actividad."/>
    <s v="No se definió meta para segundo trimestre."/>
    <s v="No se estableció meta para el tercer trimestre."/>
    <m/>
  </r>
  <r>
    <n v="16"/>
    <x v="14"/>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Jurídica"/>
    <s v="Número"/>
    <s v="Índice de desempeño institucional"/>
    <s v="Producto"/>
    <n v="4"/>
    <n v="0"/>
    <n v="2"/>
    <n v="1"/>
    <n v="1"/>
    <n v="0"/>
    <n v="0"/>
    <n v="2"/>
    <s v="El proceso da continuidad a las acciones de mejora para los temas referentes a con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se encuentra en evaluación de resultado de la vigencia anterior por parte de la OAP, el cual fue remitido en marzo de 2021 para seguimiento del DAFP. Se tiene programada mesa de trabajo en el mes de julio para evaluar y realizar acciones de mejora del proceso. Se anexa cronograma, base de procesos judiciales con seguimiento en rama judicial y EKOGUI, 7 actas de comité,1 correo seguimiento PPDA."/>
    <n v="1"/>
    <s v="El proceso da continuidad a las acciones de mejora para los temas referentes a comité de conciliación, política de prevención del daño antijurídico, seguimiento a procesos judiciales y a sistema EKOGUI. Lo anterior, dando cumplimiento al cronograma planteado. Igualmente, la información documentada del sistema de gestión integral como se contempla en el cronograma y sus avances. El proceso llevó a cabo mesa de trabajo para evaluar y realizar acciones de mejora del proceso. Se anexa 1 cronograma, y 2pdf de seguimiento a la gestión jurídica."/>
    <m/>
    <m/>
    <d v="2021-04-09T00:00:00"/>
    <d v="2021-07-02T00:00:00"/>
    <d v="2021-10-11T00:00:00"/>
    <m/>
    <n v="0.75"/>
    <s v=""/>
    <n v="1"/>
    <n v="1"/>
    <s v=" "/>
    <s v="Sin meta asignada en el periodo"/>
    <s v="Concepto Favorable"/>
    <s v="Concepto Favorable"/>
    <m/>
    <s v="Para este periodo no se tiene programada meta "/>
    <s v="dando continuidad a las acciones de mejora descritas en cronograma y su identificación de avances, con seguimiento en rama judicial y EKOGUI,  actas de comité y  correo seguimiento PPDA. Se evidencia la ejecución de la actividad"/>
    <s v="Las evidencias corresponden con las actividades propuestas"/>
    <m/>
    <x v="1"/>
    <x v="0"/>
    <x v="0"/>
    <x v="0"/>
    <s v="Sin meta asignada para el trimestre, sin evidencias de ejecución de la actividad."/>
    <s v="Se observa ejecución de actividad a través de Informe de procesos judiciales del 01/04/2021 al 30/06/2021, 7 actas de los comités de conciliación adelantados durante el segundo semestre, correo de seguimiento al PPDA del 19/05/2021."/>
    <s v="Se verifica ejecución de la actividad con el cronograma de actualización de documentos de Gestión Jurídica 2021, reunión para revisión resultados matriz FURAG 29/09/2021 y correo del 28/08/2021 sobre preparación FURAG."/>
    <m/>
  </r>
  <r>
    <n v="1"/>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convenios y contratos"/>
    <d v="2021-01-01T00:00:00"/>
    <d v="2021-12-31T00:00:00"/>
    <s v="Análisis"/>
    <s v="Subdirección de Agrología"/>
    <s v="Número"/>
    <s v="Análisis químicos, físicos, mineralógicos y biológicos de suelos, aguas y tejido vegetal realizados"/>
    <s v="Producto"/>
    <n v="28000"/>
    <n v="3900"/>
    <n v="9000"/>
    <n v="8800"/>
    <n v="6300"/>
    <n v="7947"/>
    <s v="Se avanzo en los analisis el proyecto CAR"/>
    <n v="534"/>
    <s v="El cumplimiento de lo programado se ha visto afectado por el retraso en las salidas de campo debido a la pandemia, se espera programar las visitas para los próximos meses y así alcanzar las metas programas."/>
    <n v="3996"/>
    <s v="No se dio cumplimiento a la meta para esta actividad toda vez que solo se realizó una comisión por parte de la Subdirección de Agrología    "/>
    <m/>
    <m/>
    <d v="2021-04-09T00:00:00"/>
    <d v="2021-07-02T00:00:00"/>
    <d v="2021-10-12T00:00:00"/>
    <m/>
    <n v="0.44560714285714287"/>
    <n v="1"/>
    <n v="1"/>
    <n v="1"/>
    <s v=" "/>
    <s v="Concepto Favorable"/>
    <s v="Concepto No Favorable"/>
    <s v="Concepto No Favorable"/>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s v="No se dío cumplimiento con la meta esperada"/>
    <m/>
    <x v="0"/>
    <x v="2"/>
    <x v="2"/>
    <x v="0"/>
    <s v="Se evidencia el archivo donde se describen los avances correspondientes al servicio de análisis de los suelos para los meses de enero, febrero y marzo de 2021.  Donde se informa que el avance consolidad a marzo es del 27.84%."/>
    <s v="Se evidencia que se procesaron 23.444 muestras en Laboratorio Nacional de Suelos, lo que corresponde al análisis químico en un 4.02%, para clientes internos y un 80.06% para clientes externos. Sin embargo, se observa que no se cumplió con la meta programada para el segundo trimestre del año."/>
    <s v="Se evidencia el archivo donde se describen los avances correspondientes al servicio de análisis de los suelos para los meses de julio, agosto y septiembre de 2021.  Donde se informa que el avance para el tercer trimestre es del 45.40%."/>
    <m/>
  </r>
  <r>
    <n v="2"/>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convenios y contratos"/>
    <d v="2021-01-01T00:00:00"/>
    <d v="2021-12-31T00:00:00"/>
    <s v="Análisis"/>
    <s v="Subdirección de Agrología"/>
    <s v="Número"/>
    <s v="Análisis químicos, físicos, mineralógicos y biológicos de suelos, aguas y tejido vegetal realizados"/>
    <s v="Producto"/>
    <n v="6400"/>
    <n v="1510"/>
    <n v="1760"/>
    <n v="1580"/>
    <n v="1550"/>
    <n v="1245"/>
    <s v="Se avanzó en el procesamiento de muestras de suelo proyecto CAR"/>
    <n v="7"/>
    <s v="El cumplimiento de lo programado se ha visto afectado por el retraso en las salidas de campo debido a la pandemia, se espera programar las visitas para los próximos meses y así alcanzar las metas programas."/>
    <n v="1073"/>
    <s v="No se dio cumplimiento a los 1.580 análisis proyectados ya que solo se recibieron muestras del contrato de la CAR que desarrollaba la Subdirección de Agrología  "/>
    <m/>
    <m/>
    <d v="2021-04-09T00:00:00"/>
    <d v="2021-07-02T00:00:00"/>
    <d v="2021-10-12T00:00:00"/>
    <m/>
    <n v="0.36328125"/>
    <n v="0.82450331125827814"/>
    <n v="1"/>
    <n v="1"/>
    <s v=" "/>
    <s v="Concepto No Favorable"/>
    <s v="Concepto No Favorable"/>
    <s v="Concepto No Favorable"/>
    <m/>
    <s v="No se cumplió la meta programada para el trimestre, por lo que se sugiere para próximos reportes describir los motivos por los cuales no fue posible alcanzar la meta programada."/>
    <s v="No se dió cumplimiento a la meta programada en el periodo. Se espera que se de alcance a la programación realizada por la dependencia en meses hacia adelante."/>
    <s v="No se dió cumplimiento a la meta esperada en el período y la meta cuenta con rezago de periodos anteriores"/>
    <m/>
    <x v="2"/>
    <x v="2"/>
    <x v="2"/>
    <x v="0"/>
    <s v="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
    <s v="Se evidencia que se procesaron 23.444 muestras en Laboratorio Nacional de Suelos, lo que corresponde al análisis físico en un 0.065% para clientes internos y un 6.49% para clientes externos.  Sin embargo, se observa que no se cumplió con la meta programada para el segundo trimestre del año."/>
    <s v="Se evidencia el archivo donde se describen los avances correspondientes al servicio de análisis de los suelos para los meses de julio, agosto y septiembre de 2021.  Donde se informa que el avance para el tercer trimestre es del 67.97%."/>
    <m/>
  </r>
  <r>
    <n v="3"/>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convenios y contratos"/>
    <d v="2021-01-01T00:00:00"/>
    <d v="2021-12-31T00:00:00"/>
    <s v="Análisis"/>
    <s v="Subdirección de Agrología"/>
    <s v="Número"/>
    <s v="Análisis químicos, físicos, mineralógicos y biológicos de suelos, aguas y tejido vegetal realizados"/>
    <s v="Producto"/>
    <n v="1600"/>
    <n v="280"/>
    <n v="385"/>
    <n v="505"/>
    <n v="430"/>
    <n v="402"/>
    <s v="Se avanzó en el procesamiento de muestras de suelo proyecto CAR"/>
    <n v="68"/>
    <s v="El cumplimiento de lo programado se ha visto afectado por el retraso en las salidas de campo debido a la pandemia, se espera programar las visitas para los próximos meses y así alcanzar las metas programas."/>
    <n v="243"/>
    <s v="Solo se ejecutaron 243 análisis de los 505 proyectados debido a que no se recibieron más muestras de convenios y/o contratos de la Subdirección de Agrología   "/>
    <m/>
    <m/>
    <d v="2021-04-09T00:00:00"/>
    <d v="2021-07-02T00:00:00"/>
    <d v="2021-10-12T00:00:00"/>
    <m/>
    <n v="0.44562499999999999"/>
    <n v="1"/>
    <n v="1"/>
    <n v="1"/>
    <s v=" "/>
    <s v="Concepto Favorable"/>
    <s v="Concepto No Favorable"/>
    <s v="Concepto No Favorable"/>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La evidencia debe ser de acuerdo al tipo de analisis de la actividad y no debe ser igual para varias actividades. "/>
    <s v="No se dió cumplimiento con la meta esperada para el período, la meta cuenta con rezago de los periodos acumulados "/>
    <m/>
    <x v="0"/>
    <x v="2"/>
    <x v="2"/>
    <x v="0"/>
    <s v="Para el análisis mineralógico se evidencia 10% de avance para clientes externos, correspondientes al primer trimestre del año. Información descrita en el documento en pdf del 31/03/2021."/>
    <s v="Se evidencia que se procesaron 23.444 muestras en Laboratorio Nacional de Suelos, lo que corresponde al análisis mineralógico y micro morfológico de suelos en un 0.61% para clientes internos y un 1.33% para clientes externos. Sin embargo, se observa que no se cumplió con la meta programada para el segundo trimestre del año."/>
    <s v="Se evidencia el archivo donde se describen los avances correspondientes al servicio de análisis de los suelos para los meses de julio, agosto y septiembre de 2021.  Donde se informa que el avance para el tercer trimestre es del 48.11%."/>
    <m/>
  </r>
  <r>
    <n v="4"/>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convenios y contratos"/>
    <d v="2021-01-01T00:00:00"/>
    <d v="2021-12-31T00:00:00"/>
    <s v="Análisis"/>
    <s v="Subdirección de Agrología"/>
    <s v="Número"/>
    <s v="Sumatoria de análisis químicos, físicos, mineralógicos y biológicos de suelos realizados"/>
    <s v="Producto"/>
    <n v="800"/>
    <n v="175"/>
    <n v="230"/>
    <n v="245"/>
    <n v="150"/>
    <n v="343"/>
    <s v="Se avanzó en el procesamiento de muestras de suelo proyecto CAR"/>
    <n v="374"/>
    <s v="Para este trimestre se superó en un 62% el valor programado, debido a la demanda de analisis._x000d__x000a_"/>
    <n v="0"/>
    <s v="No se ejecutó lo proyectado ya que no se contó con muestras por parte de la subdirección para los respectivos análisis."/>
    <m/>
    <m/>
    <d v="2021-04-09T00:00:00"/>
    <d v="2021-07-02T00:00:00"/>
    <d v="2021-10-12T00:00:00"/>
    <m/>
    <n v="0.89624999999999999"/>
    <n v="1"/>
    <n v="1"/>
    <n v="1"/>
    <s v=" "/>
    <s v="Concepto Favorable"/>
    <s v="Concepto Favorable"/>
    <s v="Concepto No Favorable"/>
    <m/>
    <s v="Se cumplió la meta programada para el primer trimestre. se sugiere describir para futuros reportes motivos por lo que se superó la meta programada."/>
    <s v="Se dió cumplimiento a la meta programada en el periodo. El soporte debeser exclusivo para esta actividad"/>
    <s v="No se dió cumplimiento a la meta esperada."/>
    <m/>
    <x v="0"/>
    <x v="0"/>
    <x v="2"/>
    <x v="0"/>
    <s v="Para el análisis biológico de suelos se evidencia un avance del 5.24 para clientes internos y el 12.71% para clientes externos.  Se valida esta información por medio de pdf reporte avance suministrado por el área del día 31/03/2021."/>
    <s v="Se evidencia que se procesaron 23.444 muestras en Laboratorio Nacional de Suelos, lo que corresponde a los análisis biológicos en un 4.07% para clientes internos y en un 3.38% para clientes externos. De igual manera se observa el cumplimiento de esta actividad para el segundo trimestre del año 2021."/>
    <s v="No se realizaron análisis biológicos."/>
    <m/>
  </r>
  <r>
    <n v="5"/>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la satisfacción a la demanda por ventanilla"/>
    <d v="2021-01-01T00:00:00"/>
    <d v="2021-12-31T00:00:00"/>
    <s v="Análisis"/>
    <s v="Subdirección de Agrología"/>
    <s v="Número"/>
    <s v="Sumatoria de análisis químicos, físicos, mineralógicos y biológicos de suelos realizados"/>
    <s v="Producto"/>
    <n v="32000"/>
    <n v="5000"/>
    <n v="10100"/>
    <n v="15000"/>
    <n v="1900"/>
    <n v="9295"/>
    <s v="Demanda de clientes externos "/>
    <n v="19875"/>
    <s v="Para este trimestre se superó en un 96,78% el valor programado, debido a la demanda de los clientes."/>
    <n v="4480"/>
    <s v="De los 15.000 análisis proyectados para este trimestre solo se ejecutaron 4.480 debido a la baja demanda en el mes de julio y a la falta de personal en el mes de septiembre."/>
    <m/>
    <m/>
    <d v="2021-04-09T00:00:00"/>
    <d v="2021-07-02T00:00:00"/>
    <d v="2021-10-12T00:00:00"/>
    <m/>
    <n v="1"/>
    <n v="1"/>
    <n v="1"/>
    <n v="1"/>
    <s v=" "/>
    <s v="Concepto Favorable"/>
    <s v="Concepto Favorable"/>
    <s v="Concepto Favorable"/>
    <m/>
    <s v="Se cumplió la meta programada para el primer trimestre. se sugiere describir para futuros reportes motivos por lo que se superó la meta programada."/>
    <s v="Se dió cumplimiento a la meta programada en el periodo. Se debe revisar el soporte de la actividad para que sea exclusivo para la misma."/>
    <s v="Aunque no se cumplió con la meta esperada, el valor acumulado de la meta permite reportar un avance acumulado satisfacto para el período."/>
    <m/>
    <x v="0"/>
    <x v="0"/>
    <x v="0"/>
    <x v="0"/>
    <s v="Se evidencia pdf reporte avance suministrado por el área el día 31/03/2021, donde se describe que para este trimestre se tiene un avance consolidado del 27.84 %."/>
    <s v="Se evidencia que se superó la meta programada para este segundo semestre del año 2021, por favor se recomienda entregar un reporte por separado para cada actividad de forma que facilite la revisión. "/>
    <s v="Se evidencia el archivo donde se describen los avances correspondientes al servicio de análisis de los suelos para los meses de julio, agosto y septiembre de 2021.  Donde se informa que el avance para el tercer trimestre es del 29.86% de la meta programada."/>
    <m/>
  </r>
  <r>
    <n v="6"/>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la satisfacción a la demanda por ventanilla"/>
    <d v="2021-01-01T00:00:00"/>
    <d v="2021-12-31T00:00:00"/>
    <s v="Análisis"/>
    <s v="Subdirección de Agrología"/>
    <s v="Número"/>
    <s v="Sumatoria de análisis químicos, físicos, mineralógicos y biológicos de suelos realizados"/>
    <s v="Producto"/>
    <n v="6400"/>
    <n v="1450"/>
    <n v="2200"/>
    <n v="2100"/>
    <n v="650"/>
    <n v="1315"/>
    <s v="Demanda de clientes externos "/>
    <n v="1512"/>
    <s v="Se alcanzó un cumplimiento del 68,73% de lo programado frente a la demanda de los clietes externos"/>
    <n v="410"/>
    <s v="No se cumplió con lo proyectado debido a la baja demanda de clientes externos.  "/>
    <m/>
    <m/>
    <d v="2021-04-09T00:00:00"/>
    <d v="2021-07-02T00:00:00"/>
    <d v="2021-10-12T00:00:00"/>
    <m/>
    <n v="0.50578124999999996"/>
    <n v="0.90689655172413797"/>
    <n v="1"/>
    <n v="1"/>
    <s v=" "/>
    <s v="Concepto No Favorable"/>
    <s v="Concepto No Favorable"/>
    <s v="Concepto No Favorable"/>
    <m/>
    <s v="No se cumplió la meta programada para el trimestre, por lo que se sugiere para próximos reportes describir los motivos por los cuales no fue posible alcanzar la meta programada."/>
    <s v="No se dió cumplimiento a la meta programada en el periodo. Se espera que se de alcance a la programación realizada por la dependencia en meses hacia adelante. Revisar el soporte, ya que éste incluye tramites internos."/>
    <s v="No se dió cumplimiento sobre la meta esperada para el período."/>
    <m/>
    <x v="2"/>
    <x v="2"/>
    <x v="2"/>
    <x v="0"/>
    <s v="Se evidencia pdf reporte avance suministrado por el área el día 31/03/2021, donde se describe que para este trimestre se tiene un avance consolidado del 27.84 %.  Sin embargo se evidencia que no se cumplió con la meta programada para el periodo."/>
    <s v="Se evidencia pdf reporte avance suministrado por el área, donde se describe que para este trimestre se tiene un avance consolidado del 68.73 %.  Sin embargo, se observa que no se cumplió con la meta programada para el periodo."/>
    <s v="Se evidencia el archivo donde se describen los avances correspondientes al servicio de análisis de los suelos para los meses de julio, agosto y septiembre de 2021.  Donde se informa que el avance para el tercer trimestre es del 19.52% de la meta programada."/>
    <m/>
  </r>
  <r>
    <n v="7"/>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la satisfacción a la demanda por ventanilla"/>
    <d v="2021-01-01T00:00:00"/>
    <d v="2021-12-31T00:00:00"/>
    <s v="Análisis"/>
    <s v="Subdirección de Agrología"/>
    <s v="Número"/>
    <s v="Sumatoria de análisis químicos, físicos, mineralógicos y biológicos de suelos realizados"/>
    <s v="Producto"/>
    <n v="3200"/>
    <n v="490"/>
    <n v="1160"/>
    <n v="1510"/>
    <n v="40"/>
    <n v="653"/>
    <s v="Demanda de clientes externos "/>
    <n v="134"/>
    <s v="Se alcanzó un cumplimiento del 11,55% de lo programado frente a la demanda de los clientes externos"/>
    <n v="95"/>
    <s v="No se dio cumplimiento a los 1.510 análisis proyectados debido a la baja demanda y a la falta de personal para la ejecución de los análisis"/>
    <m/>
    <m/>
    <d v="2021-04-09T00:00:00"/>
    <d v="2021-07-02T00:00:00"/>
    <d v="2021-10-12T00:00:00"/>
    <m/>
    <n v="0.27562500000000001"/>
    <n v="1"/>
    <n v="1"/>
    <n v="1"/>
    <s v=" "/>
    <s v="Concepto Favorable"/>
    <s v="Concepto No Favorable"/>
    <s v="Concepto No Favorable"/>
    <m/>
    <s v="Se cumplió la meta programada para el primer trimestre. se sugiere describir para futuros reportes motivos por lo que se superó la meta programada."/>
    <s v="No se dió cumplimiento a la meta programada en el periodo. Se espera que se de alcance a la programación realizada por la dependencia en meses hacia adelante. Revisar el soporte ya que no es especifico para la actividad."/>
    <s v="No se dió cumplimiento con la meta programada esperada para el período."/>
    <m/>
    <x v="0"/>
    <x v="2"/>
    <x v="2"/>
    <x v="0"/>
    <s v="Se evidencia pdf reporte avance suministrado por el área el día 31/03/2021, donde se describe que para este trimestre se tiene un avance consolidado del 27.84 %."/>
    <s v="Se evidencia que no se cumplió con la meta programada en el segundo trimestre del año 2021."/>
    <s v="Se evidencia el archivo donde se describen los avances correspondientes al servicio de análisis de los suelos para los meses de julio, agosto y septiembre de 2021.  Donde se informa que el avance para el tercer trimestre es del 6.29% de la meta programada."/>
    <m/>
  </r>
  <r>
    <n v="8"/>
    <x v="15"/>
    <s v="Laboratorio de Suelos"/>
    <s v="Servicio de análisis químicos, físicos, mineralógicos y biológicos de suelos"/>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la satisfacción a la demanda por ventanilla"/>
    <d v="2021-01-01T00:00:00"/>
    <d v="2021-12-31T00:00:00"/>
    <s v="Análisis"/>
    <s v="Subdirección de Agrología"/>
    <s v="Número"/>
    <s v="Sumatoria de análisis químicos, físicos, mineralógicos y biológicos de suelos realizados"/>
    <s v="Producto"/>
    <n v="1600"/>
    <n v="140"/>
    <n v="940"/>
    <n v="280"/>
    <n v="240"/>
    <n v="1072"/>
    <s v="Demanda de clientes externos "/>
    <n v="960"/>
    <s v="Para este trimestre se superó en un 2,13% el valor programado, debido a la demanda de los clientes."/>
    <n v="921"/>
    <s v="Se cumplió la meta proyectada de 280 análisis ejecutando 921 para este trimestre debido a la alta demanda de clientes externos. "/>
    <m/>
    <m/>
    <d v="2021-04-09T00:00:00"/>
    <d v="2021-07-02T00:00:00"/>
    <d v="2021-10-12T00:00:00"/>
    <m/>
    <n v="1"/>
    <n v="1"/>
    <n v="1"/>
    <n v="1"/>
    <s v=" "/>
    <s v="Concepto Favorable"/>
    <s v="Concepto Favorable"/>
    <s v="Concepto Favorable"/>
    <m/>
    <s v="Se cumplió la meta programada para el primer trimestre. se sugiere describir para futuros reportes motivos por lo que se superó significativamente la meta programada."/>
    <s v="Si se dió cumplimiento a la meta programada en el periodo. Revisar el soporte de la actividad el cual debe ser específico para esta actividad."/>
    <s v="Se dió cumplimiento a la meta, sin embargo, se sobre ejecuta en mas de un 100% revisar programación de meta."/>
    <m/>
    <x v="0"/>
    <x v="0"/>
    <x v="0"/>
    <x v="0"/>
    <s v="Se evidencia pdf reporte avance suministrado por el área el día 31/03/2021, donde se describe que para este trimestre se tiene un avance consolidado del 27.84 %."/>
    <s v="Para esta actividad el GIT correspondiente dio cumplimiento a la meta programada, superándola."/>
    <s v="Se evidencia el archivo donde se describen los avances correspondientes al servicio de análisis de los suelos para los meses de julio, agosto y septiembre de 2021.  Donde se informa que el avance para el tercer trimestre es del 328.92% de la meta programada."/>
    <m/>
  </r>
  <r>
    <n v="9"/>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Revisión documental."/>
    <d v="2021-02-01T00:00:00"/>
    <d v="2021-12-31T00:00:00"/>
    <s v="Pendiente"/>
    <s v="Subdirección de Agrología"/>
    <s v="Porcentaje"/>
    <s v="Ensayos analíticos Acidez intercambiable, Carbono Orgánico, pH, Humedad, textura, Fosforo disponible, Bases intercambiables y CIC del paquete Q01 acreditados."/>
    <s v="Producto"/>
    <n v="1"/>
    <n v="0.1"/>
    <n v="0.65"/>
    <n v="0.25"/>
    <n v="0"/>
    <n v="0.1"/>
    <s v="Se inicio revisión documental"/>
    <n v="0.65"/>
    <s v="Se revisaron y ajustaron los documentos el paquete Q-01. Que por as observaciones de la auditoria del IDEAM lo ameritaron"/>
    <n v="0.25"/>
    <s v="Se alcanzo el avance proyectado del 25% esto con la revisión de documentos como el procedimiento de Carbón Orgánico"/>
    <m/>
    <m/>
    <d v="2021-04-09T00:00:00"/>
    <d v="2021-07-02T00:00:00"/>
    <d v="2021-10-12T00:00:00"/>
    <m/>
    <n v="1"/>
    <n v="1"/>
    <n v="1"/>
    <n v="1"/>
    <s v=" "/>
    <s v="Concepto Favorable"/>
    <s v="Concepto Favorable"/>
    <s v="Concepto Favorable"/>
    <m/>
    <s v="Se dio cumplimiento a la meta programada"/>
    <s v="Se dió cumplimiento a lo programado en la actividad. Se debe contar con documentos de verificación "/>
    <s v="Se da cumplimiento a lo programado"/>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s v="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
    <s v="Se evidencia avance en la actualización de documentos como el procedimiento de Carbón Orgánico"/>
    <m/>
  </r>
  <r>
    <n v="10"/>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erificación a la ejecución de los controles de acuerdo a lo dispuesto en el aseguramiento de la calidad del LNS"/>
    <d v="2021-02-01T00:00:00"/>
    <d v="2021-12-31T00:00:00"/>
    <s v="Pendiente"/>
    <s v="Subdirección de Agrología"/>
    <s v="Porcentaje"/>
    <s v="Ensayos analíticos Acidez intercambiable, Carbono Orgánico, pH, Humedad, textura, Fosforo disponible, Bases intercambiables y CIC del paquete Q01 acreditados."/>
    <s v="Producto"/>
    <n v="1"/>
    <n v="0.24"/>
    <n v="0.28000000000000003"/>
    <n v="0.24"/>
    <n v="0.24"/>
    <n v="0.24"/>
    <s v="Se viene cumliendo con la aplicación de los controles"/>
    <n v="0.28000000000000003"/>
    <s v="Se aplican los controles requeridos"/>
    <n v="0.36"/>
    <s v="En esta actividad se avanzó en un 12% más debido a que se realizó la actualización de cartas control, el monitoreo y seguimiento de los métodos y la actualización de las liberaciones del personal    "/>
    <m/>
    <m/>
    <d v="2021-04-09T00:00:00"/>
    <d v="2021-07-02T00:00:00"/>
    <d v="2021-10-12T00:00:00"/>
    <m/>
    <n v="0.88"/>
    <n v="1"/>
    <n v="1"/>
    <n v="1"/>
    <s v=" "/>
    <s v="Concepto Favorable"/>
    <s v="Concepto Favorable"/>
    <s v="Concepto Favorable"/>
    <m/>
    <s v="Se dio cumplimiento a la meta programada"/>
    <s v="Se dió cumplimiento a la meta programada, sin embargo no existen documentos de verificación asociados a la actividad."/>
    <s v="Se dió cumplimiento a lo programado y se supera en cumplimiento"/>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s v="Se evidencia que para esta actividad durante el mes de abril se presenta un avance del 17,85%, para el mes de mayo se observa un avance del 16.15% y para el mes de junio se finalizó con la recopilación y organización de la información que subsanará las no conformidades dejadas durante la acreditación.  Por lo anterior se da cumplimiento a esta actividad."/>
    <s v="Se evidencia la actualización de cartas control, el monitoreo y seguimiento de los métodos y la actualización de las liberaciones del personal."/>
    <m/>
  </r>
  <r>
    <n v="11"/>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Planificar determinaciones analíticas acreditar."/>
    <d v="2021-02-01T00:00:00"/>
    <d v="2021-12-31T00:00:00"/>
    <s v="Pendiente"/>
    <s v="Subdirección de Agrología"/>
    <s v="Porcentaje"/>
    <s v="Ensayos analíticos Acidez intercambiable, Carbono Orgánico, pH, Humedad, textura, Fosforo disponible, Bases intercambiables y CIC del paquete Q01 acreditados."/>
    <s v="Producto"/>
    <n v="1"/>
    <n v="0.45"/>
    <n v="0.55000000000000004"/>
    <n v="0"/>
    <n v="0"/>
    <n v="0.04"/>
    <s v="Se esta definición de las nuevas determinaciones para ampliar el alcance"/>
    <n v="0.55000000000000004"/>
    <s v="Se han propuesto la determinaciones para la amplición del alcance y se inciia el proceso de validación"/>
    <n v="0.2"/>
    <s v="Se avanzo un 20% de acuerdo al 0% proyectado ya que se definió con el personal del LNS las determinaciones que entraran en el nuevo proceso de acreditación.   "/>
    <m/>
    <m/>
    <d v="2021-04-09T00:00:00"/>
    <d v="2021-07-02T00:00:00"/>
    <d v="2021-10-12T00:00:00"/>
    <m/>
    <n v="0.79"/>
    <n v="8.8888888888888892E-2"/>
    <n v="1"/>
    <s v=""/>
    <s v=" "/>
    <s v="Concepto No Favorable"/>
    <s v="Concepto Favorable"/>
    <s v="Concepto Favorable"/>
    <m/>
    <s v="No se cumplió la meta programada para el trimestre, por lo que se sugiere para próximos reportes describir los motivos por los cuales no fue posible alcanzar la meta programada.  "/>
    <s v="Se dió cumplimiento a la meta programada, Sin embargo, se debe contar con soportes del desarrollo de la actividad."/>
    <s v="Se reporta avance que le aporta al avance acumulado de la meta y el rezago que viene de periodos anteriores"/>
    <m/>
    <x v="2"/>
    <x v="0"/>
    <x v="0"/>
    <x v="0"/>
    <s v="No se cumplió con la meta programada para el periodo, ni se soportó con algún documento haciendo la debida explicación."/>
    <s v="Para el segundo trimestre del año se observa que se cumplió con la meta programada. Por favor soportar las actividades con el desarrollo de cada una."/>
    <s v="Se evidencia consolidado de paquetes analíticos propuestos con fines de acreditación."/>
    <m/>
  </r>
  <r>
    <n v="12"/>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alidación de las determinaciones e informe."/>
    <d v="2021-02-01T00:00:00"/>
    <d v="2021-12-31T00:00:00"/>
    <s v="Pendiente"/>
    <s v="Subdirección de Agrología"/>
    <s v="Porcentaje"/>
    <s v="Ensayos analíticos Acidez intercambiable, Carbono Orgánico, pH, Humedad, textura, Fosforo disponible, Bases intercambiables y CIC del paquete Q01 acreditados."/>
    <s v="Producto"/>
    <n v="1"/>
    <n v="0.1"/>
    <n v="0.55000000000000004"/>
    <n v="0.35"/>
    <n v="0"/>
    <n v="0"/>
    <n v="0"/>
    <n v="0.55000000000000004"/>
    <s v="Se revisaron y ajustaron validaciones e informe de acuerdo a lo onsignado en el informe de auditoria"/>
    <n v="0.35"/>
    <s v="Se dio cumplimiento al 35% proyectado para este trimestre ya que se realizó constante seguimiento a las determinaciones que se encuentran en proceso de acreditación para realizar los ajustes en caso de ser necesario.   "/>
    <m/>
    <m/>
    <d v="2021-04-09T00:00:00"/>
    <d v="2021-07-02T00:00:00"/>
    <d v="2021-10-12T00:00:00"/>
    <m/>
    <n v="0.9"/>
    <n v="0"/>
    <n v="1"/>
    <n v="1"/>
    <s v=" "/>
    <s v="Concepto No Favorable"/>
    <s v="Concepto Favorable"/>
    <s v="Concepto Favorable"/>
    <m/>
    <s v="No se cumplió con la meta programada para el periodo, ni se soportó con algún documento haciendo la debida explicación."/>
    <s v="Se dió cumplimiento con la meta programada, sin embargo se debe alcanzar el valor acumulado esperado. Se debe contar con soportes del desarrollo de la actividad y evidencias."/>
    <s v="Se da cumplimiento con  lo programado"/>
    <m/>
    <x v="2"/>
    <x v="0"/>
    <x v="0"/>
    <x v="0"/>
    <s v="No se cumplió con la meta programada para el periodo, ni se soportó con algún documento haciendo la debida explicación."/>
    <s v="Se observa el mismo informe para el cumplimiento de varias actividades, se debe por favor ser más específico en la descripción y avance de cada una de ellas. Sin embargo, se avala el cumplimiento para el segundo trimestre del año."/>
    <s v="Se evidencia validaciones e informes que se encuentran en proceso de acreditación."/>
    <m/>
  </r>
  <r>
    <n v="13"/>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stimar la incertidumbre de la medición."/>
    <d v="2021-02-01T00:00:00"/>
    <d v="2021-12-31T00:00:00"/>
    <s v="Pendiente"/>
    <s v="Subdirección de Agrología"/>
    <s v="Porcentaje"/>
    <s v="Ensayos analíticos Acidez intercambiable, Carbono Orgánico, pH, Humedad, textura, Fosforo disponible, Bases intercambiables y CIC del paquete Q01 acreditados."/>
    <s v="Producto"/>
    <n v="1"/>
    <n v="0.1"/>
    <n v="0.55000000000000004"/>
    <n v="0.35"/>
    <n v="0"/>
    <n v="0"/>
    <n v="0"/>
    <n v="0.55000000000000004"/>
    <s v="Se han ajustado los datos de incertidumbre de las determinaciones del paquete Q01 acreditados."/>
    <n v="0.35"/>
    <s v="Se cumplió con el 35% proyectado para este trimestre realizando el control y ajuste a las incertidumbres de las determinaciones que se encuentran en proceso de acreditación.  "/>
    <m/>
    <m/>
    <d v="2021-04-09T00:00:00"/>
    <d v="2021-07-02T00:00:00"/>
    <d v="2021-10-12T00:00:00"/>
    <m/>
    <n v="0.9"/>
    <n v="0"/>
    <n v="1"/>
    <n v="1"/>
    <s v=" "/>
    <s v="Concepto No Favorable"/>
    <s v="Concepto Favorable"/>
    <s v="Concepto Favorable"/>
    <m/>
    <s v="No se cumplió con la meta programada para el periodo, ni se soportó con algún documento haciendo la debida explicación."/>
    <s v="Se dió cumplimiento con la meta programada, sin embargo se debe alcanzar el valor acumulado esperado. Se debe contar con soportes del desarrollo de la actividad y evidencias."/>
    <s v="Se da cumplimiento con lo programado"/>
    <m/>
    <x v="2"/>
    <x v="0"/>
    <x v="0"/>
    <x v="0"/>
    <s v="No se cumplió con la meta programada para el periodo, ni se soportó con algún documento haciendo la debida explicación."/>
    <s v="Se observa el mismo informe para el cumplimiento de varias actividades, se debe por favor ser más específico en la descripción y avance de cada una de ellas. Sin embargo, se avala el cumplimiento para el segundo trimestre del año."/>
    <s v="Se evidencia archivo donde se realiza los ajustes a las incertidumbres de las determinaciones que se encuentran en proceso de acreditación."/>
    <m/>
  </r>
  <r>
    <n v="14"/>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Tramitar ante el ente acreditador: solicitud, asignación y realización de visita"/>
    <d v="2021-02-01T00:00:00"/>
    <d v="2021-12-31T00:00:00"/>
    <s v="Pendiente"/>
    <s v="Subdirección de Agrología"/>
    <s v="Porcentaje"/>
    <s v="Ensayos analíticos Acidez intercambiable, Carbono Orgánico, pH, Humedad, textura, Fosforo disponible, Bases intercambiables y CIC del paquete Q01 acreditados."/>
    <s v="Producto"/>
    <n v="1"/>
    <n v="0"/>
    <n v="0.3"/>
    <n v="0"/>
    <n v="0.7"/>
    <n v="0"/>
    <n v="0"/>
    <n v="0.6"/>
    <s v="Se esta preparando solicitud de visita de seguimiento y ampliación del alcance"/>
    <n v="0"/>
    <s v="No se realizó ninguna acción con respecto a esta actividad   "/>
    <m/>
    <m/>
    <d v="2021-04-09T00:00:00"/>
    <d v="2021-07-02T00:00:00"/>
    <d v="2021-10-12T00:00:00"/>
    <m/>
    <n v="0.6"/>
    <s v=""/>
    <n v="1"/>
    <s v=""/>
    <s v=" "/>
    <s v="Sin meta asignada en el periodo"/>
    <s v="Concepto Favorable"/>
    <s v="Concepto Favorable"/>
    <m/>
    <s v="No se programó meta para este trimestre."/>
    <s v="Se dió cumplimiento con la meta programada. Se debe contar con soportes del desarrollo de la actividad y evidencias."/>
    <s v="La meta no cuenta con programación para el periodo"/>
    <m/>
    <x v="1"/>
    <x v="0"/>
    <x v="1"/>
    <x v="0"/>
    <s v="No se programó meta para este trimestre."/>
    <s v="Se observa el mismo informe para el cumplimiento de varias actividades, se debe por favor ser más específico en la descripción y avance de cada una de ellas. Sin embargo, se avala el cumplimiento para el segundo trimestre del año."/>
    <s v="No se programó meta para este trimestre."/>
    <m/>
  </r>
  <r>
    <n v="15"/>
    <x v="15"/>
    <s v="Laboratorio de Suelos"/>
    <s v="Laboratorio Nacional de Suelos acreditado "/>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jecución y seguimiento al programa de gestión ambiental y manejo de RESPEL"/>
    <d v="2021-01-01T00:00:00"/>
    <d v="2021-12-31T00:00:00"/>
    <s v="Pendiente"/>
    <s v="Subdirección de Agrología"/>
    <s v="Porcentaje"/>
    <s v="Ensayos analíticos Acidez intercambiable, Carbono Orgánico, pH, Humedad, textura, Fosforo disponible, Bases intercambiables y CIC del paquete Q01 acreditados."/>
    <s v="Producto"/>
    <n v="1"/>
    <n v="0.19"/>
    <n v="0.27"/>
    <n v="0.27"/>
    <n v="0.27"/>
    <n v="0.19"/>
    <s v="SSe gestiona el manejo de los residuos peligrosos"/>
    <n v="0.27"/>
    <s v="Se gestiono el manejo de los residuos peligrosos del Laboratorio Nacional de Suelos."/>
    <n v="0.27"/>
    <s v="Se dio cumplimiento al 27% proyectado para esta actividad toda vez que se ejecutó de manera correcta la recolección de residuos, así como la generación de certificados e informes correspondientes"/>
    <m/>
    <m/>
    <d v="2021-04-09T00:00:00"/>
    <d v="2021-07-02T00:00:00"/>
    <d v="2021-10-12T00:00:00"/>
    <m/>
    <n v="0.73"/>
    <n v="1"/>
    <n v="1"/>
    <n v="1"/>
    <s v=" "/>
    <s v="Concepto Favorable"/>
    <s v="Concepto Favorable"/>
    <s v="Concepto Favorable"/>
    <m/>
    <s v="Se dio cumplimiento a la meta programada"/>
    <s v="Se dió cumplimiento con la meta programada.  Se debe contar con soportes del desarrollo de la actividad y evidencias."/>
    <s v="Se da cumplimiento a lo programado"/>
    <m/>
    <x v="0"/>
    <x v="0"/>
    <x v="0"/>
    <x v="0"/>
    <s v="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
    <s v="Se observa el mismo informe para el cumplimiento de varias actividades, se debe por favor ser más específico en la descripción y avance de cada una de ellas. Sin embargo, se avala el cumplimiento para el segundo trimestre del año."/>
    <s v="Se evidencia registros mensuales de generación de Respel de los meses de julio y agosto."/>
    <m/>
  </r>
  <r>
    <n v="16"/>
    <x v="15"/>
    <s v="Estudios e Investigaciones"/>
    <s v="Observatorio Inmobiliario Nacional implementado"/>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oner en producción la herramienta para la captura  y disposición de la información recopilada por el Observatorio Nacional Inmobiliario"/>
    <d v="2021-02-01T00:00:00"/>
    <d v="2021-12-31T00:00:00"/>
    <s v="Reporte del observatorio"/>
    <s v="Observatorio Inmobiliario"/>
    <s v="Porcentaje"/>
    <s v="Implementación del Observatorio Inmobiliario Nacional"/>
    <s v="Producto"/>
    <n v="1"/>
    <n v="0"/>
    <n v="0.33"/>
    <n v="0.33"/>
    <n v="0.34"/>
    <n v="0"/>
    <s v="No aplica"/>
    <n v="0.3"/>
    <s v="Conceptualización del diseño del Observatorio Inmobiliario para la identificación de los requerimientos tecnológicos para la creación de un sistema con múltiples servicios. Se recibió y validó información de fuentes prioritarias para ser depurada y enviar como insumo al componente económico del equipo de actualización catastral. Entre ellas están Ofertas de PROPERATI, Ofertas de CAMACOL - Coordenada Urbana y Licencias de Construcción.  Se empezó la articulación con el componente físico del equipo de actualización para la identificación de la información requerida._x000d__x000a_Se avanzó en la etapa preliminar para la gestión de convenios con CENIT, SAE y CAMACOL._x000d__x000a_"/>
    <n v="0.36"/>
    <s v="Sobre el diseño conceptual del Observatorio Inmobiliario Catastral, se elaboró documento de soporte donde se abordaron diferentes temas._x000d__x000a_Respecto a la fase 1 de la implementación del Observatorio a través de herramientas tecnológicas, se inició la estructuración de un proyecto de analítica de datos con la elaboración de una propuesta &quot;Determinación de los niveles de probabilidad de cambios físicos en el territorio&quot;. Por otra parte, se estructuró y se revisó el documento final de convenio para el intercambio de información a suscribir con SAE. Se encuentra en proceso de validación y firmas por las partes y se gestionó y se suscribió Acuerdo para el intercambio de información con CENIT._x000d__x000a_"/>
    <m/>
    <m/>
    <d v="2021-04-09T00:00:00"/>
    <d v="2021-07-02T00:00:00"/>
    <d v="2021-10-12T00:00:00"/>
    <m/>
    <n v="0.65999999999999992"/>
    <s v=""/>
    <n v="0.90909090909090906"/>
    <n v="1"/>
    <s v=" "/>
    <s v="Sin meta asignada en el periodo"/>
    <s v="Concepto Favorable"/>
    <s v="Concepto Favorable"/>
    <m/>
    <s v="no hay meta para este periodo"/>
    <s v="Se anexa cuadro de avance en la ejecución de actividades"/>
    <s v="Se verifica la información y la evidencia aportada: Documentos del diseño conceptual del observatorio, al ser coincidentes se aprueba el seguimiento."/>
    <m/>
    <x v="1"/>
    <x v="0"/>
    <x v="0"/>
    <x v="0"/>
    <s v="Para este periodo no existe meta asignada."/>
    <s v="Se evidencia cuadro con el avance de ejecución actividades."/>
    <s v="Se evidencia documentos como el de conceptualización del observatorio inmobiliario catastral, la elaboración de una propuesta &quot;Determinación de los niveles de probabilidad de cambios físicos en el territorio&quot; y el documento final de convenio para el intercambio de información a suscribir con SAE."/>
    <m/>
  </r>
  <r>
    <n v="17"/>
    <x v="15"/>
    <s v="Prospectiva"/>
    <s v="Servicio de Gestión del conocimiento e Innovación Geográfica aplicados"/>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Realizar los eventos para la difusión y transferencia de conocimiento especializado asociado al uso y explotación de datos y tecnologías geoespaciales"/>
    <d v="2021-02-01T00:00:00"/>
    <d v="2021-12-15T00:00:00"/>
    <s v="Agenda _x000a_Convocatorias _x000a_Material de apoyo _x000a_Registros de asistencia _x000a_"/>
    <s v="Dirección  de Investigación y Prospectiva"/>
    <s v="Número"/>
    <s v="Sumatoria de eventos realizados para la difusión y transferencia de conocimiento especializado asociado al uso y explotación de datos y tecnologías geoespaciales"/>
    <s v="Eficacia"/>
    <n v="6"/>
    <n v="0"/>
    <n v="2"/>
    <n v="2"/>
    <n v="2"/>
    <n v="0"/>
    <s v="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_x000a_Por otra parte, se está gestionando con ONU SPIDER y CONIDA para desarrollar un evento técnico sobre el uso de tecnologías geoespaciales, para las sequías e inundaciones._x000d__x000a_"/>
    <n v="4"/>
    <s v="Se desarrolló con éxito, el evento técnico científico internacional denominado Primer Webinar: USO DE LA TECNOLOGÍA SATELITAL EN LA INVESTIGACIÓN PARA LA GESTIÓN DEL RIESGO DE DESASTRES. Organizado por CONIDA con participación del IGAC y en el marco de los compromisos de la COMIXTA Perú - Colombia. Se efectuó conferencia relacionada con el Sistema de Referencia Geodésico Nacional. Se dispuso en la Plataforma Telecentro Regional el material elaborado para el curso autónomo Fundamentos LADM. "/>
    <n v="2"/>
    <s v="Se realizaron los siguientes evento técnico científicos: Foro &quot;CATASTRO MULTIPROPÓSITO, NUEVOS RETOS, NUEVOS PROFESIONALES&quot;, que contó con la participación de 270 asistentes, representantes de universidades públicas y privadas así como de instituciones de formación técnica y tecnológica y  el Facebook Live para socializar la política de catastro multipropósito y los retos de los profesionales en su implementación, que contó con la asistencia en vivo de 200 personas aproximadamente y ha tenido más de 3.700 visualizaciones."/>
    <m/>
    <m/>
    <d v="2021-04-09T00:00:00"/>
    <d v="2021-07-02T00:00:00"/>
    <d v="2021-10-12T00:00:00"/>
    <m/>
    <n v="1"/>
    <s v=""/>
    <n v="1"/>
    <n v="1"/>
    <s v=" "/>
    <s v="Concepto Favorable"/>
    <s v="Concepto Favorable"/>
    <s v="Concepto Favorable"/>
    <m/>
    <s v="Se verifica el seguimiento y la evidencia aportada, al ser coincidentes se aprueba el seguimiento"/>
    <s v="Se valida el seguimiento y la evidencia aportada: registros de asistencia, contenidos de curso y correos de convocatoria, al ser coincidentes se aprueba el seguimiento"/>
    <s v="Se verifica la información y la evidencia aportada: Eventos y Facebook live, al ser coincidentes se aprueba el seguimiento."/>
    <m/>
    <x v="1"/>
    <x v="0"/>
    <x v="0"/>
    <x v="0"/>
    <s v="No se reporta avance cuantitativo, pero en el autoseguimiento del proceso si se reporta la revision de 3 cursos gratuitos: Fundamentos de percepción remota, de SIG y de Cartografía. Se reporta la actualización de los documentos del curso Fundamentos IDE"/>
    <s v="Se observa cumplimiento de la actividad con acta 01 del 28/04/2021 evento CONIDA, correo 03/05/2021 invitación conferencia virtual Sistema de Referencia Geodésica Nacional, Curso IDE y curso Fundamentos LADM en Telecentro. "/>
    <s v="Se evidencia aportada: Eventos y Facebook live de Foro &quot;CATASTRO MULTIPROPÓSITO, NUEVOS RETOS, NUEVOS PROFESIONALES&quot;."/>
    <m/>
  </r>
  <r>
    <n v="18"/>
    <x v="15"/>
    <s v="Estudios e Investigaciones"/>
    <s v="Proyectos de innovación e investigación aplicados para la optimización de procesos institucionales y/o uso de tecnologías geoespaciales para el desarrollo territorial"/>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construir e implementar en zonas pilotos los proyectos de innovación e investigación aplicada para la optimización de procesos Institucionales."/>
    <d v="2021-02-20T00:00:00"/>
    <d v="2021-12-15T00:00:00"/>
    <s v="Plan de trabajo del proyecto_x000a_Planteamiento y formulación del proyecto_x000a_Informe de resultados del proyecto_x000a_Herramienta/Aplicación desarrollada_x000a_Documento que contenga la ruta de repositorio de datos del proyecto_x000a__x000a_"/>
    <s v="Dirección  de Investigación y Prospectiva"/>
    <s v="Número"/>
    <s v="Proyectos de innovación e investigación aplicada para la optimización de procesos Institucionales desarrollados."/>
    <s v="Eficacia"/>
    <n v="2"/>
    <n v="0"/>
    <n v="0"/>
    <n v="0"/>
    <n v="2"/>
    <n v="0"/>
    <s v="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
    <n v="0"/>
    <s v="Proyecto Espectroradiometría: Se realizó comisión a campo con el fin de capturar firmas espectrales en zonas de Manglar. En temas documentales del mismo proyecto se está avanzando en la organización de referencias bibliográficas y documentación de estado del arte. Se desarrollo documento de avance del proyecto Expedición Pacífico._x000d__x000a_Proyecto de Agrología: Control de la calidad de la información primaria generada en los levantamientos de suelos. Primera parte del desarrollo planteado para la optimización del proceso de control de calidad de perfiles de suelos que corresponde al módulo de preparación de datos y del respectivo avance del manual de uso._x000d__x000a_"/>
    <n v="1"/>
    <s v="Proyecto de Espectroradiometría:  Se consolidó el documento técnico &quot;Teledetección, Espectroradiometría y Segmentación de Imágenes Multiespectrales a través de Autómatas Celulares”, con la participación de los pasantes de investigación de la Universidad Distrital Francisco José de Caldas. _x000d__x000a_Proyecto de Agrología: “Control de la calidad de la información primaria generada en los levantamientos de suelos”. Se desarrolló el aplicativo para la optimización del proceso de control de calidad de perfiles de suelos y se realiza el manual de uso respectivos, así mismo se realizó el informe final del proyecto._x000d__x000a_"/>
    <m/>
    <m/>
    <d v="2021-04-09T00:00:00"/>
    <d v="2021-07-02T00:00:00"/>
    <d v="2021-10-12T00:00:00"/>
    <m/>
    <n v="0.5"/>
    <s v=""/>
    <s v=""/>
    <s v=""/>
    <s v=" "/>
    <s v="Concepto Favorable"/>
    <s v="Concepto Favorable"/>
    <s v="Concepto Favorable"/>
    <m/>
    <s v="Se verifica el seguimiento y la evidencia aportada, al ser coincidentes se aprueba el seguimiento"/>
    <s v="Se valida el seguimiento y la evidencia aportada: estado del arte y búsqueda bibliográfica, al ser coincidentes se aprueba el seguimiento. "/>
    <s v="Se verifica la información y la evidencia aportada: Documentos de los proyectos desarrollados, al ser coincidentes se aprueba el seguimiento."/>
    <m/>
    <x v="1"/>
    <x v="0"/>
    <x v="0"/>
    <x v="0"/>
    <s v="No se reporta avance cuantitativo de la meta. Se reporta la realizción de reuniones y tareas preliminares para lograr el cumplimiento de la meta"/>
    <s v="Se observa ejecución de la actividad mediante el Proyecto Espectroradiometria (Estado del arte, avance a mayo 2021 del proyecto, Bibliografía espectro V3, borrador reporte final) y del Proyecto IDI Agrología (Calidad Datos, Evaluación Temática y Mapeo de Suelos)."/>
    <s v="Se evidencia informes de los proyectos: con el documento técnico &quot;Teledetección, Espectroradiometría y Segmentación de Imágenes Multiespectrales a través de Autómatas Celulares” y “Control de la calidad de la información primaria generada en los levantamientos de suelos”."/>
    <m/>
  </r>
  <r>
    <n v="19"/>
    <x v="15"/>
    <s v="Estudios e Investigaciones"/>
    <s v="Reconocimiento como institución técnico científica parte del Sistema Nacional de Ciencia, Tecnología e Innovación"/>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e implementar el plan de reconocimiento de la entidad como autoridad técnico científica"/>
    <d v="2021-02-01T00:00:00"/>
    <d v="2021-12-30T00:00:00"/>
    <s v="Plan de reconocimiento de la entidad_x000a_Soportes de implementación del plan (artículos, contenidos, documentación procesos minciencias, investigaciones)"/>
    <s v="Dirección  de Investigación y Prospectiva"/>
    <s v="Porcentaje"/>
    <s v="Porcentaje de avance en implementación de plan de reconocimiento de la entidad como autoridad técnico - científica "/>
    <s v="Eficacia"/>
    <n v="1"/>
    <n v="0.2"/>
    <n v="0.4"/>
    <n v="0.3"/>
    <n v="0.1"/>
    <n v="0.1"/>
    <s v="Se realizaron reuniones con los grupos de investigación y con la Subdirección de Agrología para ir adelantando la revisión de la documentación y demás acompañamiento para el reconocimiento de grupos ante Minciencias._x000d__x000a_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_x000a_"/>
    <n v="0.7"/>
    <s v="Reconocimiento de grupos: Se avanzó en la actualización de los CvLAC de los investigadores de los grupos de investigación del IGAC, se realizó el inventario de productos de I+D+i de cada uno de los grupos de investigación y se actualizo la información en el CvLAC, se amplió el plazo de la convocatoria de reconocimiento de grupos de investigación hasta el mes de octubre por parte de Minciencias._x000d__x000a_Reconocimiento CIAF: Se realizó el cronograma de actividades para el desarrollo y actualización de los documentos requeridos para la recertificación del Centro de investigación. Así mismo se Avanzó en la revisión y preparación de los documentos de reconocimiento con sus anexos respectivos. "/>
    <n v="0.2"/>
    <s v="Reconocimiento Dirección de Investigación y Prospectiva: Se radicó ante MINCIENCIAS, la solicitud de reconocimiento de la DIP como Centro de Investigación, quedando pendientes de eventuales observaciones._x000d__x000a_Reconocimiento de grupos: Se aplicó a la convocatoria MINCIENCIAS, de reconocimiento de Grupos de I+D+i e investigadores, con la participación de los siguientes grupos: Geomática; Estudios Territoriales; y Suelos y Ecología, quedando pendientes de eventuales observaciones._x000d__x000a_"/>
    <m/>
    <m/>
    <d v="2021-04-09T00:00:00"/>
    <d v="2021-07-02T00:00:00"/>
    <d v="2021-10-12T00:00:00"/>
    <m/>
    <n v="1"/>
    <n v="0.5"/>
    <n v="1"/>
    <n v="1"/>
    <s v=" "/>
    <s v="Concepto Favorable"/>
    <s v="Concepto Favorable"/>
    <s v="Concepto Favorable"/>
    <m/>
    <s v="Se verifica el seguimiento y la evidencia aportada, al ser coincidentes se aprueba el seguimiento"/>
    <s v="Se valida el seguimiento y la evidencia aportada: plan de trabajo, informe de autoevaluación, plan de mejoramiento, inventario de producción científica y actas de reuniones, al ser coincidentes se aprueba el seguimiento."/>
    <s v="Se verifica la información y la evidencia aportada: Documentación para reconocimiento ante Minciencias, al ser coincidentes se aprueba el seguimiento."/>
    <m/>
    <x v="0"/>
    <x v="0"/>
    <x v="0"/>
    <x v="0"/>
    <s v="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_x000a_"/>
    <s v="Se realiza ejecución de la actividad mediante Reconocimiento CIAF (Cronograma 21/05/2021, Plan Mejoramiento CIAF 21/06/2021, Respuesta concepto CIAF 19/05/2021, Actas 1, 2, 3 del 19, 24 y 26 mayo 2021, entre otros) y del Reconocimiento Grupos (Geomática actas 15 y 16 del 7 y 13 de mayo 2021, registro asistencia del 19/05/2021 acompañamiento investigadores, entre otros)."/>
    <s v="Se evidencia la solicitud de reconocimiento de la DIP como Centro de Investigación y la inscripción de grupos de investigadores con la participación de los siguientes: Geomática; Estudios Territoriales; y Suelos y Ecología, quedando pendientes de eventuales observaciones."/>
    <m/>
  </r>
  <r>
    <n v="20"/>
    <x v="15"/>
    <s v="Prospectiva"/>
    <s v="Sistema de información geográfica para grupos étn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diseño, desarrollo e implementación de las nuevas funcionalidades del sistema de información geográfica para grupos étnicos - Fase II"/>
    <d v="2021-02-15T00:00:00"/>
    <d v="2021-12-30T00:00:00"/>
    <s v="Documentación técnica de la etapa de diseño, desarrollo e implementación de las nuevas funcionalidades."/>
    <s v="Dirección  de Investigación y Prospectiva"/>
    <s v="Porcentaje"/>
    <s v="Sistema de información geográfica para grupos étnicos actualizado."/>
    <s v="Eficacia"/>
    <n v="1"/>
    <n v="0.15"/>
    <n v="0.25"/>
    <n v="0.4"/>
    <n v="0.2"/>
    <n v="0.15"/>
    <s v="Se elaboró el plan de gestión, diseño y desarrollo del SIG INDIGENA y el cronograma de actividades para la vigencia 2021, los cuales fueron aprobados por la Comisión Nacional de Territorios Indígenas - CNTI."/>
    <n v="0.25"/>
    <s v="1. Etapa de Diseño: Se generó el documento de diseño de la base de datos del sistema incluyendo diccionario de datos y modelos conceptual, lógico y físico. _x000d__x000a_2. Etapa de Desarrollo: Se creó la estructura en base de datos de las capas a partir de las cuales se generará la geometría de los polígonos para la funcionalidad de delimitación de resguardo. Se avanzó en el desarrollo del formulario alfanumérico para el registro de los procesos de seguimiento de solicitudes de terrenos pretendidos por la CNTI ante la ANT"/>
    <n v="0.4"/>
    <s v="Etapa de Desarrollo: Se finalizó el desarrollo de la funcionalidad de registro de solicitudes de terrenos pretendidos por la Comisión Nacional de Territorios Indígenas - CNTI ante la Agencia Nacional de Tierras – ANT en el visor geográfico de la aplicación, se avanza en la creación del formulario para actualizar las solicitudes en el módulo alfanumérico y en el desarrollo de la funcionalidad buscador de solicitudes en el visor geográfico del Sistema de Información SIG Indígenas."/>
    <m/>
    <m/>
    <d v="2021-04-09T00:00:00"/>
    <d v="2021-07-02T00:00:00"/>
    <d v="2021-10-12T00:00:00"/>
    <m/>
    <n v="0.8"/>
    <n v="1"/>
    <n v="1"/>
    <n v="1"/>
    <s v=" "/>
    <s v="Concepto Favorable"/>
    <s v="Concepto Favorable"/>
    <s v="Concepto Favorable"/>
    <m/>
    <s v="Se verifica el seguimiento y la evidencia aportada, al ser coincidentes se aprueba el seguimiento"/>
    <s v="Se valida el seguimiento y la evidencia aportada: documentos de diseño y bases de datos de desarrollo, al ser coincidentes se aprueba el seguimiento."/>
    <s v="Se verifica la información y la evidencia aportada: Documentos de desarrollo, al ser coincidentes se aprueba el seguimiento."/>
    <m/>
    <x v="0"/>
    <x v="0"/>
    <x v="0"/>
    <x v="0"/>
    <s v="Se evidencia acta de reunion del 30/03/2021 con asunto: Definición funcionalidades a ser priorizadas durante la vigencia 2021. Tambien se evidencia documento word con el plan de gestión, diseño y desarrollo del SIG INDIGENA y el cronograma de actividades para la vigencia 2021."/>
    <s v="Se valida ejecución con documentos de las etapas de diseño y desarrollo (SIG Indigena, solicitudes, Sig Indigena-RVA-V1.0 mayo 2021, Sig Indigena-CBD-SOL-V1.0 abril 2021 entre otros)."/>
    <s v="Se valida la ejecución con documentos de la etapa desarrollo de la funcionalidad de registro de solicitudes de terrenos pretendidos por la Comisión Nacional de Territorios Indígenas – CNTI en el visor geográfico."/>
    <m/>
  </r>
  <r>
    <n v="21"/>
    <x v="15"/>
    <s v="Prospectiva"/>
    <s v="Sistema de información geográfica para grupos étn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la capacitación y/o entrenamiento del SIG a los grupos étnicos de acuerdo con los lineamientos de la Comisión Nacional de Territorios Indígenas - CNTI"/>
    <d v="2021-04-01T00:00:00"/>
    <d v="2021-12-30T00:00:00"/>
    <s v="Registros de asistencia, material de apoyo."/>
    <s v="Dirección  de Investigación y Prospectiva"/>
    <s v="Número"/>
    <s v="Sistema de información geográfica para grupos étnicos actualizado."/>
    <s v="Eficacia"/>
    <n v="2"/>
    <n v="0"/>
    <n v="1"/>
    <n v="0"/>
    <n v="1"/>
    <n v="0"/>
    <s v="Esta actividad iniciara a partir del mes de abril."/>
    <n v="1"/>
    <s v="Se ajustó el material para la realización de las jornadas de capacitación a ser desarrollada para las comunidades indígenas. Se definió la estrategia para la participación de los miembros de la CNTI en los cursos virtuales ofrecidos por el CIAF (Curso virtual en fundamentos SIG)._x000d__x000a_"/>
    <n v="2"/>
    <s v="Se realizó la capacitación en administración (cargue de capas de información geográfica al sistema) y publicación de servicios web y el curso de Fundamentos IDE a los miembros definidos por la Comisión Nacional de Territorios Indígenas – CNTI a través de la plataforma Telecentro Regional."/>
    <m/>
    <m/>
    <d v="2021-04-09T00:00:00"/>
    <d v="2021-07-02T00:00:00"/>
    <d v="2021-10-12T00:00:00"/>
    <m/>
    <n v="1"/>
    <s v=""/>
    <n v="1"/>
    <s v=""/>
    <s v=" "/>
    <s v="Sin meta asignada en el periodo"/>
    <s v="Concepto Favorable"/>
    <s v="Concepto Favorable"/>
    <m/>
    <s v="Actividad programada para el mes de abril"/>
    <s v="Se valida el seguimiento y la evidencia aportada: listado de inscritos y material del curso, al ser coincidentes se aprueba el seguimiento."/>
    <s v="Se verifica la información y la evidencia aportada: Documentos de los cursos realizados, al ser coincidentes se aprueba el seguimiento."/>
    <m/>
    <x v="1"/>
    <x v="0"/>
    <x v="0"/>
    <x v="0"/>
    <s v="Sin meta programada para este periodo"/>
    <s v="Se valida ejecución de la actividad con la evidencia aportada (Lista de inscritos, 3 correos de 29/06/2021  indigenas, correo del23/06/2021 programas y formatos de inscripción y documento curso semipresencial). "/>
    <s v="Se evidencia capacitación en administración (cargue de capas de información geográfica al sistema) y publicación de servicios web y el curso de Fundamentos IDE a los miembros definidos por la Comisión Nacional de Territorios Indígenas – CNTI a través de la plataforma Telecentro."/>
    <m/>
  </r>
  <r>
    <n v="22"/>
    <x v="15"/>
    <s v="Prospectiva"/>
    <s v="Sistema de información geográfica para grupos étn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soporte del sistema de información geográfica para grupos étnicos - Fase II"/>
    <d v="2021-02-15T00:00:00"/>
    <d v="2021-12-30T00:00:00"/>
    <s v="Bitácora de incidencias solucionadas"/>
    <s v="Dirección  de Investigación y Prospectiva"/>
    <s v="Número"/>
    <s v="Sistema de información geográfica para grupos étnicos actualizado."/>
    <s v="Eficacia"/>
    <n v="4"/>
    <n v="1"/>
    <n v="1"/>
    <n v="1"/>
    <n v="1"/>
    <n v="1"/>
    <s v="No se recibieron solicitudes de soporte por parte de la Comisión Nacional de Territorios Indígenas _CNTI, así mismo el sistema no presento inconvenientes durante los meses de enero, febrero y marzo."/>
    <n v="1"/>
    <s v="Se realizó el soporte técnico a las diferentes incidencias que se presentaron en el uso y funcionamiento del SIG Indigenas."/>
    <n v="1"/>
    <s v="Se realizó soporte al Sistema de Información Geográfica -SIG Indígena validando los servicios de la Agencia Nacional de Tierras – ANT y del Ministerio del Interior para las herramientas de mapas temáticos e indicadores."/>
    <m/>
    <m/>
    <d v="2021-04-09T00:00:00"/>
    <d v="2021-07-02T00:00:00"/>
    <d v="2021-10-12T00:00:00"/>
    <m/>
    <n v="0.75"/>
    <n v="1"/>
    <n v="1"/>
    <n v="1"/>
    <s v=" "/>
    <s v="Concepto Favorable"/>
    <s v="Concepto Favorable"/>
    <s v="Concepto Favorable"/>
    <m/>
    <s v="Se verifica el seguimiento y la evidencia aportada, al ser coincidentes se aprueba el seguimiento"/>
    <s v="Se valida el seguimiento y la evidencia aportada: bitácora de incidencias solucionadas, al ser coincidentes se aprueba el seguimiento."/>
    <s v="Se verifica la información y la evidencia aportada: Bitacora de incidencias, al ser coincidentes se aprueba el seguimiento."/>
    <m/>
    <x v="0"/>
    <x v="0"/>
    <x v="0"/>
    <x v="0"/>
    <s v="Se evidencian documentos de bitacoras de incidencias solucionadas de los meses de febrero y marzo de 2021, donde se informa que no hubo solicitud de soporte por parte de la CNTI en estos meses."/>
    <s v="Se evidencia soporte brindado mediante la evidencia suministrada, denominada Bitácora de Incidencias Solucionadas-SIG Indigena."/>
    <s v="Se evidencia soporte al Sistema de Información Geográfica -SIG Indígena en el mes de agosto."/>
    <m/>
  </r>
  <r>
    <n v="23"/>
    <x v="15"/>
    <s v="Prospectiva"/>
    <s v="Asistencia técnica a entidades en la gestión de los recursos geográf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Planear la asistencia técnica, asesoría, análisis y/o consultoría a desarrollar"/>
    <d v="2021-01-05T00:00:00"/>
    <d v="2021-11-15T00:00:00"/>
    <s v="Propuestas técnico económicas y plan de trabajo del servicio"/>
    <s v="Dirección  de Investigación y Prospectiva"/>
    <s v="Número"/>
    <s v="Relación de asistencias técnicas a entidades en la gestión de los recursos geográficos"/>
    <s v="Eficacia"/>
    <n v="10"/>
    <n v="2"/>
    <n v="3"/>
    <n v="4"/>
    <n v="1"/>
    <n v="6"/>
    <s v="Se elaboró y presento propuesta técnico-económica para general el SIG del Depto del Quindío Fase III, el SIG de VALLEDUPAR, el SIG de DIPOL, el SIG de la Gobernación de Norte de Santander, el SIG del Instituto Cuervo y Caro y el SIG para Empresas públicas de Cundinamarca._x000d__x000a_"/>
    <n v="4"/>
    <s v="Se realizaron dos propuestas técnico económicas para Corponariño:  Propuesta SIG_Corponariño Fase_I y propuesta para la estandarización (estructuración de información geográfica) y asesoría en desarrollo. Se elaboró Propuesta técnico económica para la construcción de mapas geoestadísticos de las temáticas de Educación, Demografía y Sisbén para el municipio de Chia y propuesta técnico económica para el Soporte y Mantenimiento del SIGEO_Chía."/>
    <n v="2"/>
    <s v="Se realizaron dos propuestas técnico económicas, la primera para la construcción del SIG_Corpouraba fase I para la Corporación de Urabá y la segunda para la construcción de la IDE sectorial para el Ministerio de minas y energía."/>
    <m/>
    <m/>
    <d v="2021-04-09T00:00:00"/>
    <d v="2021-07-02T00:00:00"/>
    <d v="2021-10-12T00:00:00"/>
    <m/>
    <n v="1"/>
    <n v="1"/>
    <n v="1"/>
    <n v="1"/>
    <s v=" "/>
    <s v="Concepto Favorable"/>
    <s v="Concepto Favorable"/>
    <s v="Concepto Favorable"/>
    <m/>
    <s v="Se verifica el seguimiento y la evidencia aportada, al ser coincidentes se aprueba el seguimiento"/>
    <s v="Se valida el seguimiento y la evidencia aportada: propuestas técnico económicas, al ser coincidentes se aprueba el seguimiento."/>
    <s v="Se verifica la información y la evidencia aportada: Propuestas tecnicas, al ser coincidentes se aprueba el seguimiento."/>
    <m/>
    <x v="0"/>
    <x v="0"/>
    <x v="0"/>
    <x v="0"/>
    <s v="Se evidencian documentos de propuestas tecnicas de de seis proyectos"/>
    <s v="Se valida actividad con propuestas técnico económicas de SIGEO-CHIA junio 2021 y de SIG-CORPONARIÑO abril 2021."/>
    <s v="Se evidencia dos propuestas técnico económicas, la primera para la construcción del SIG_Corpouraba fase I para la Corporación de Urabá y la segunda para la construcción de la IDE sectorial para el Ministerio de minas y energía."/>
    <m/>
  </r>
  <r>
    <n v="24"/>
    <x v="15"/>
    <s v="Prospectiva"/>
    <s v="Asistencia técnica a entidades en la gestión de los recursos geográficos"/>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Desarrollar la asistencia técnica, asesoría, análisis y/o consultoría"/>
    <d v="2021-01-05T00:00:00"/>
    <d v="2021-12-30T00:00:00"/>
    <s v="Informes de avance de la asistencia técnica"/>
    <s v="Dirección  de Investigación y Prospectiva"/>
    <s v="Número"/>
    <s v="Relación de asistencias técnicas a entidades en la gestión de los recursos geográficos"/>
    <s v="Eficacia"/>
    <n v="4"/>
    <n v="0"/>
    <n v="0"/>
    <n v="1"/>
    <n v="3"/>
    <n v="0"/>
    <s v="Se da inicio a la asistencia técnica RENARE bajo el convenio Específico con Patrimonio Natural/IDEAM/IGAC y se generan avances de acuerdo al cronograma aprobado del proyecto."/>
    <n v="0"/>
    <s v="Se avanza en la ejecución del convenio  Específico de Asociación 019 de 2020 - Patrimonio Natural/IDEAM/IGAC (RENARE); se realizó la entrega de los productos N° 3, 4, y 5 según esepecificaciones del convenio."/>
    <n v="1"/>
    <s v="Se avanza en la ejecución del convenio  Específico de Asociación 019 de 2020 - Patrimonio Natural/IDEAM/IGAC (RENARE); se realizó la entrega de los productos N°  6, 7 y 8 según especificaciones del convenio._x000d__x000a_Por otra parte, se oficializó la firma e inicio del contrato interadministrativo IGAC- MUNICIPIO DE CHIA para realizar el desarrollo e implementación del módulo geoestadístico para las temáticas relacionadas con demografía, educación y estratificación, módulo de seguimiento al ordenamiento territorial en el visor geográfico, así como el soporte y mantenimiento al sistema de información geográfico sigeo_chia. Así mismo, se avanzó en la etapa de planificación, mediante la elaboración, validación y entrega del plan de gestión y cronograma de actividades del proyecto._x000d__x000a_"/>
    <m/>
    <m/>
    <d v="2021-04-09T00:00:00"/>
    <d v="2021-07-02T00:00:00"/>
    <d v="2021-10-12T00:00:00"/>
    <m/>
    <n v="0.25"/>
    <s v=""/>
    <s v=""/>
    <n v="1"/>
    <s v=" "/>
    <s v="Concepto Favorable"/>
    <s v="Concepto Favorable"/>
    <s v="Concepto Favorable"/>
    <m/>
    <s v="Se verifica el seguimiento y la evidencia aportada, al ser coincidentes se aprueba el seguimiento"/>
    <s v="Se valida el seguimiento y la evidencia aportada: entregables de avance por cada producto del convenio RENARE y actas de reunión de los seguimientos realizados al convenio, al ser coincidentes se aprueba el seguimiento."/>
    <s v="Se verifica la información y la evidencia aportada: documentos CHIA y RENARE, al ser coincidentes se aprueba el seguimiento."/>
    <m/>
    <x v="1"/>
    <x v="0"/>
    <x v="0"/>
    <x v="0"/>
    <s v="No se reporta avance cuantitativo. Se evidencian documentos de interoperabilidad, actas y listados de asistencia a reuniones, informe de incidencias atendidas y estado actual del proyecto RENARE."/>
    <s v="Se observa ejecución de la actividad mediante entrega de los productos 3, 4 y 5 (formatos para puesta en producción, listado y actas de asistencia, informe estado actual de los proyectos, entre otros) y reuniones internas y externas realizadas en el segundo trimestre 2021. "/>
    <s v="Se observa ejecución de la actividad mediante entrega de los productos 6, 7 y 8 (formatos para puesta en producción, listado y actas de asistencia, informe estado actual de los proyectos, entre otros) y reuniones internas y externas realizadas en el tercer trimestre 2021 para el proyecto (RENARE). Por otra parte se observa la firma del contrato interadministrativo IGAC- MUNICIPIO DE CHIA el cual ya se viene ejecutando en sus etapas de análisis, planificación y soporte técnico al sistema de información geográfico sigeo_chia."/>
    <m/>
  </r>
  <r>
    <n v="25"/>
    <x v="1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del SGI del proceso. "/>
    <d v="2021-01-01T00:00:00"/>
    <d v="2021-12-30T00:00:00"/>
    <s v="Documentos actualizados "/>
    <s v="Dirección  de Investigación y Prospectiva"/>
    <s v="Porcentaje"/>
    <s v="Índice de Desempeño Institucional (IDI)"/>
    <s v="Producto"/>
    <n v="1"/>
    <n v="0.2"/>
    <n v="0.3"/>
    <n v="0"/>
    <n v="0.5"/>
    <n v="0.2"/>
    <s v="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_x000a_"/>
    <n v="0.3"/>
    <s v="Se realizaron los ajustes pertinentes al Procedimiento e Instructivo de investigación, desarrollo e innovación sugeridos por la OAP, así mismo, se envió correo a la Oficina Jurídica solicitando (mediante el formato oficial) la inclusión en el normograma institucional de Resoluciones, Normas y Decretos referenciados en el Procedimiento."/>
    <n v="0"/>
    <s v="Se realizó la revisión de la documentación del proceso y se generó la derogación de algunos formatos y procedimientos que ya no aplican de acuerdo a la nueva estructura y actividades del proceso."/>
    <m/>
    <m/>
    <d v="2021-04-09T00:00:00"/>
    <d v="2021-07-02T00:00:00"/>
    <d v="2021-10-12T00:00:00"/>
    <m/>
    <n v="0.5"/>
    <n v="1"/>
    <n v="1"/>
    <s v=""/>
    <s v=" "/>
    <s v="Concepto Favorable"/>
    <s v="Concepto Favorable"/>
    <s v="Sin meta asignada en el periodo"/>
    <m/>
    <s v="Se verifica el seguimiento y la evidencia aportada, al ser coincidentes se aprueba el seguimiento"/>
    <s v="Se valida el seguimiento y la evidencia aportada: correos de revisión, procedimiento, instructivos y formatos, al ser coincidentes se aprueba el seguimiento."/>
    <s v="Sin meta programada para este periodo"/>
    <m/>
    <x v="0"/>
    <x v="0"/>
    <x v="1"/>
    <x v="0"/>
    <s v="Se evidencian documetos con ajustes al Procedimiento de Investigación, Desarrollo e Innovación, al Instructivo y a formatos. Tambien se presenta la remisión de estos documentos a la OAP para revisión y aprobación."/>
    <s v="Se verifica ejecución de la actividad mediante evidencias aportadas (correos de revisión y verificación, procedimientos, formatos e instructivos)."/>
    <s v="Sin meta programada para este periodo."/>
    <m/>
  </r>
  <r>
    <n v="26"/>
    <x v="15"/>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0T00:00:00"/>
    <s v="Herramienta Planigac_x000a_"/>
    <s v="Dirección  de Investigación y Prospectiva"/>
    <s v="Número"/>
    <s v="Índice de Desempeño Institucional (IDI)"/>
    <s v="Producto"/>
    <n v="4"/>
    <n v="1"/>
    <n v="1"/>
    <n v="1"/>
    <n v="1"/>
    <n v="1"/>
    <s v="Se realizó el seguimiento del primer trimestre a los controles de los riesgos del proceso de gestión del conocimiento, investigación e innovación."/>
    <n v="1"/>
    <s v="Se realizó el seguimiento del segundo trimestre a los controles de los riesgos del proceso de gestión del conocimiento, investigación e innovación."/>
    <n v="1"/>
    <s v="Se realizó el seguimiento del tercer trimestre a los controles de los riesgos del proceso de innovación y gestión del conocimiento aplicado"/>
    <m/>
    <m/>
    <d v="2021-04-09T00:00:00"/>
    <d v="2021-07-02T00:00:00"/>
    <d v="2021-10-12T00:00:00"/>
    <m/>
    <n v="0.75"/>
    <n v="1"/>
    <n v="1"/>
    <n v="1"/>
    <s v=" "/>
    <s v="Concepto Favorable"/>
    <s v="Concepto Favorable"/>
    <s v="Concepto Favorable"/>
    <m/>
    <s v="Se verifica el seguimiento y la evidencia aportada, al ser coincidentes se aprueba el seguimiento"/>
    <s v="Se valida el seguimiento y la evidencia aportada: herramienta PLANIGAC diligenciado y reporte de avances de riesgos, al ser coincidentes se aprueba el seguimiento."/>
    <s v="Se verifica la información y la evidencia aportada: Reportes de riesgos, al ser coincidentes se aprueba el seguimiento."/>
    <m/>
    <x v="0"/>
    <x v="0"/>
    <x v="0"/>
    <x v="0"/>
    <s v="Se evidencia archivo Planigac con el seguimiento a los controles de los riesgos del proceso de gestión del conocimiento, investigación e innovación, correspondiente al primer trimestre "/>
    <s v="Se observa ejecución de la actividad en archivo Planigac con seguimiento a controles de riesgos del proceso."/>
    <s v="Se observa ejecución de la actividad en archivo Planigac con seguimiento a controles de riesgos del proceso."/>
    <m/>
  </r>
  <r>
    <n v="27"/>
    <x v="15"/>
    <s v="Gestión de Riesgos"/>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0T00:00:00"/>
    <s v="Herramienta Planigac_x000a_"/>
    <s v="Dirección  de Investigación y Prospectiva"/>
    <s v="Número"/>
    <s v="Índice de Desempeño Institucional (IDI)"/>
    <s v="Producto"/>
    <n v="1"/>
    <n v="0"/>
    <n v="0"/>
    <n v="0"/>
    <n v="1"/>
    <n v="0"/>
    <s v="Esta actividad inicia a partir del mes de octubre"/>
    <n v="0"/>
    <s v="Esta actividad inicia a partir del mes de octubre"/>
    <n v="0"/>
    <s v="Esta actividad inicia a partir del mes de octubre"/>
    <m/>
    <m/>
    <d v="2021-04-09T00:00:00"/>
    <d v="2021-07-02T00:00:00"/>
    <d v="2021-10-12T00:00:00"/>
    <m/>
    <n v="0"/>
    <s v=""/>
    <s v=""/>
    <s v=""/>
    <s v=" "/>
    <s v="Concepto Favorable"/>
    <s v="Sin meta asignada en el periodo"/>
    <s v="Sin meta asignada en el periodo"/>
    <m/>
    <s v="Actividad programada para el mes de octubre"/>
    <s v="Sin meta programada"/>
    <s v="Sin meta asignada para el periodo"/>
    <m/>
    <x v="1"/>
    <x v="1"/>
    <x v="1"/>
    <x v="0"/>
    <s v="Sin meta programada para este periodo"/>
    <s v="Sin meta asignada para segundo trimestre."/>
    <s v="Sin meta asignada para el periodo."/>
    <m/>
  </r>
  <r>
    <n v="28"/>
    <x v="15"/>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las actividades contempladas en el PAA y en el PAAC a cargo del proceso."/>
    <d v="2021-01-01T00:00:00"/>
    <d v="2021-12-30T00:00:00"/>
    <s v="Herramienta Planigac_x000a_"/>
    <s v="Dirección  de Investigación y Prospectiva"/>
    <s v="Número"/>
    <s v="Índice de Desempeño Institucional (IDI)"/>
    <s v="Producto"/>
    <n v="4"/>
    <n v="1"/>
    <n v="1"/>
    <n v="1"/>
    <n v="1"/>
    <n v="1"/>
    <s v="Se realizó seguimiento al cumplimiento del plan de acción anual del proceso de gestión del conocimiento, investigación e innovación para el primer trimestre del año 2021."/>
    <n v="1"/>
    <s v="Se realizó seguimiento al cumplimiento del plan de acción anual del proceso de gestión del conocimiento, investigación e innovación para el segundo trimestre del año 2021."/>
    <n v="1"/>
    <s v="Se realizó seguimiento al cumplimiento del plan de acción anual del proceso de gestión de innovación y gestión del conocimiento aplicado para el tercer trimestre del año 2021."/>
    <m/>
    <m/>
    <d v="2021-04-09T00:00:00"/>
    <d v="2021-07-02T00:00:00"/>
    <d v="2021-10-12T00:00:00"/>
    <m/>
    <n v="0.75"/>
    <n v="1"/>
    <n v="1"/>
    <n v="1"/>
    <s v=" "/>
    <s v="Concepto Favorable"/>
    <s v="Concepto Favorable"/>
    <s v="Concepto Favorable"/>
    <m/>
    <s v="Se verifica el seguimiento y la evidencia aportada, al ser coincidentes se aprueba el seguimiento"/>
    <s v="Se valida el seguimiento y la evidencia aportada: herramienta PLANIGAC diligenciado, al ser coincidentes se aprueba el seguimiento."/>
    <s v="Se verifica la información y la evidencia aportada: Plan de acción del proceso con seguimiento, al ser coincidentes se aprueba el seguimiento."/>
    <m/>
    <x v="0"/>
    <x v="0"/>
    <x v="0"/>
    <x v="0"/>
    <s v="Se evidencia archivo Planigac con el seguimiento al plan de acción anual del proceso de gestión del conocimiento, investigación e innovación, correspondiente al primer trimestre de 2021"/>
    <s v="Se observa ejecución de la actividad en la herramienta Planigac con seguimiento al Plan de Acción del proceso del segundo trimestre 2021.  "/>
    <s v="Se observa ejecución de la actividad en la herramienta Planigac con seguimiento al Plan de Acción del proceso del tercer trimestre 2021."/>
    <m/>
  </r>
  <r>
    <n v="29"/>
    <x v="15"/>
    <s v="Gestión Estratégica"/>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Formular el PAA y del PAAC 2022 del proceso."/>
    <d v="2021-10-01T00:00:00"/>
    <d v="2021-12-30T00:00:00"/>
    <s v="Herramienta Planigac y Matriz PAAC"/>
    <s v="Dirección  de Investigación y Prospectiva"/>
    <s v="Número"/>
    <s v="Índice de Desempeño Institucional (IDI)"/>
    <s v="Producto"/>
    <n v="2"/>
    <n v="0"/>
    <n v="0"/>
    <n v="0"/>
    <n v="2"/>
    <n v="0"/>
    <s v="Esta actividad inicia a partir del mes de octubre."/>
    <n v="0"/>
    <s v="Esta actividad inicia a partir del mes de octubre."/>
    <n v="0"/>
    <s v="Esta actividad inicia a partir del mes de octubre."/>
    <m/>
    <m/>
    <d v="2021-04-09T00:00:00"/>
    <d v="2021-07-02T00:00:00"/>
    <d v="2021-10-12T00:00:00"/>
    <m/>
    <n v="0"/>
    <s v=""/>
    <s v=""/>
    <s v=""/>
    <s v=" "/>
    <s v="Concepto Favorable"/>
    <s v="Sin meta asignada en el periodo"/>
    <s v="Sin meta asignada en el periodo"/>
    <m/>
    <s v="Actividad programada para el mes de octubre"/>
    <s v="Sin meta programada"/>
    <s v="Sin meta asignada para el periodo"/>
    <m/>
    <x v="1"/>
    <x v="1"/>
    <x v="1"/>
    <x v="0"/>
    <s v="Sin meta programada para este periodo"/>
    <s v="Sin meta asignada en este trimestre."/>
    <s v="Sin meta asignada para el periodo"/>
    <m/>
  </r>
  <r>
    <n v="30"/>
    <x v="1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Realizar reporte a los Producto, Trabajo y/o Servicio no Conforme del proceso."/>
    <d v="2021-01-01T00:00:00"/>
    <d v="2021-12-30T00:00:00"/>
    <s v="Formato de identificación y control de PTS"/>
    <s v="Dirección  de Investigación y Prospectiva"/>
    <s v="Número"/>
    <s v="Índice de Desempeño Institucional (IDI)"/>
    <s v="Producto"/>
    <n v="12"/>
    <n v="3"/>
    <n v="3"/>
    <n v="3"/>
    <n v="3"/>
    <n v="3"/>
    <s v="Se realizó seguimiento a los productos y/o servicios ofrecidos por el proceso de gestión del conocimiento, investigación e innovación y se evidencia que para el primer trimestre del año no se presentó producto no conforme."/>
    <n v="3"/>
    <s v="Se realizó seguimiento a los productos y/o servicios ofrecidos por el proceso de gestión del conocimiento, investigación e innovación y se evidencia que para el segundo trimestre del año no se presentó producto no conforme."/>
    <n v="3"/>
    <s v="Se realizó seguimiento a los productos y/o servicios ofrecidos por el proceso de innovación y gestión del conocimiento aplicado y se evidencia que para el tercer trimestre del año no se presentó producto no conforme."/>
    <m/>
    <m/>
    <d v="2021-04-09T00:00:00"/>
    <d v="2021-07-02T00:00:00"/>
    <d v="2021-10-12T00:00:00"/>
    <m/>
    <n v="0.75"/>
    <n v="1"/>
    <n v="1"/>
    <n v="1"/>
    <s v=" "/>
    <s v="Concepto Favorable"/>
    <s v="Concepto Favorable"/>
    <s v="Concepto Favorable"/>
    <m/>
    <s v="Se verifica el seguimiento y la evidencia aportada, al ser coincidentes se aprueba el seguimiento"/>
    <s v="Se valida el seguimiento y la evidencia aportada: correos con el seguimiento al producto no conforme, al ser coincidentes se aprueba el seguimiento."/>
    <s v="Se verifica la información y la evidencia aportada: Correos de seguimiento al producto no conforme, al ser coincidentes se aprueba el seguimiento."/>
    <m/>
    <x v="0"/>
    <x v="0"/>
    <x v="0"/>
    <x v="0"/>
    <s v="Se evidencian correos en los que se informa que durante el primer trimestre de 2021 no se han presentado productos y/o servicios no conformes."/>
    <s v="Según lo reporta el proceso, para este periodo no se presentó producto no conforme."/>
    <s v="Según lo reporta el proceso, para este periodo no se presentó producto no conforme."/>
    <m/>
  </r>
  <r>
    <n v="31"/>
    <x v="15"/>
    <s v="Gestión del SGI"/>
    <s v="MIPG implementado"/>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6-01T00:00:00"/>
    <d v="2021-12-30T00:00:00"/>
    <s v="Documento con las acciones implementadas"/>
    <s v="Dirección  de Investigación y Prospectiva"/>
    <s v="Porcentaje"/>
    <s v="Índice de Desempeño Institucional (IDI)"/>
    <s v="Producto"/>
    <n v="1"/>
    <n v="0"/>
    <n v="0"/>
    <n v="0"/>
    <n v="1"/>
    <n v="0"/>
    <s v="Esta actividad inicia a partir del mes de junio."/>
    <n v="0"/>
    <s v="Se generó  matriz para identificar y establecer las actividades que se realizarán para fortalecer aquellas acciones que en la vigencia 2020 no tuvieron mayores avances, estas actividades se llevarán a cabo durante este segundo semestre y en la siguiente vigencia."/>
    <n v="0"/>
    <s v="Se realizó verificación de evidencias realizadas a la fecha para fortalecer aquellas acciones que en la vigencia 2020 no tuvieron mayores avances."/>
    <m/>
    <m/>
    <d v="2021-04-09T00:00:00"/>
    <d v="2021-07-02T00:00:00"/>
    <d v="2021-10-12T00:00:00"/>
    <m/>
    <n v="0"/>
    <s v=""/>
    <s v=""/>
    <s v=""/>
    <s v=" "/>
    <s v="Sin meta asignada en el periodo"/>
    <s v="Concepto Favorable"/>
    <s v="Sin meta asignada en el periodo"/>
    <m/>
    <s v="Actividad programada para el mes de junio"/>
    <s v="Se valida el seguimiento y la evidencia aportada: archivo preparación FURAG, al ser coincidentes se aprueba el seguimiento."/>
    <s v="Sin meta programada para el periodo"/>
    <m/>
    <x v="1"/>
    <x v="0"/>
    <x v="1"/>
    <x v="0"/>
    <s v="Sin meta programada para este periodo"/>
    <s v="Se valida ejecución de la actividad con documento excel sobre preparación de FURAG 2021 del CIAF (Respuestas, evidencias y enlaces de consulta).  "/>
    <s v="Sin meta programada para el periodo."/>
    <m/>
  </r>
  <r>
    <n v="1"/>
    <x v="16"/>
    <s v="No aplica"/>
    <s v="Informes de auditorias"/>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las auditorias Integrales, de Seguimiento y Especiales  a los procesos de la entidad en las Direcciones Territoriales, Sede Central, definidas en el plan anual de auditorias."/>
    <d v="2021-03-01T00:00:00"/>
    <d v="2021-12-30T00:00:00"/>
    <s v="Informes de Auditorias"/>
    <s v="Oficina de Control Interno"/>
    <s v="Número"/>
    <s v="Informes emitidos en el trimestre/ informes programados en el plan anual de auditorias, para el  trimestre."/>
    <s v="Eficacia"/>
    <n v="17"/>
    <n v="3"/>
    <n v="7"/>
    <n v="4"/>
    <n v="3"/>
    <n v="2"/>
    <s v="Se realiza las Auditorias programadas para el I trimestre 2021 (Auditoria de Seguimiento Direcion Territorial Magdalena y GIT Talento Humano)"/>
    <n v="7"/>
    <s v="En el segundo trimestre se ejecuto las Auditorias programadas, Avance del informe mes de Mayo e Informe Auditoría Integral Gestión Geográfica mes de junio, Auditoría de Seguimiento (Territoriales Sucre, Norte de Santander, Sede Central - Gestión Catastral, Proceso Gestión Informática y Gestión Financiera)"/>
    <n v="5"/>
    <s v="En el tercer trimestre se realizaron las auditorías programadas: Auditoría Integrales: Dirección Territorial Nariño, Dirección Territorial Tolima, Subdirección de Agrología, Auditoría Especiales:  Seguimiento Manejo de la situación de emergencia sanitaria, Continuidad de Operaciones durante la pandemia (Circular 10 Vicepresidencia)._x000d__x000a_"/>
    <m/>
    <m/>
    <d v="2021-04-09T00:00:00"/>
    <d v="2021-07-02T00:00:00"/>
    <d v="2021-10-12T00:00:00"/>
    <m/>
    <n v="0.82352941176470584"/>
    <n v="0.66666666666666663"/>
    <n v="1"/>
    <n v="1"/>
    <s v=" "/>
    <s v="Concepto Favorable"/>
    <s v="Concepto Favorable"/>
    <s v="Concepto Favorable"/>
    <m/>
    <s v="Se evidencian los informes de auditoria"/>
    <s v="La actividad cuenta con las evidencias "/>
    <s v="De acuerdo con las evidencias, se observa que durante el tercer trimestre se realizaron las auditorías Integrales: Dirección Territorial Nariño, Dirección Territorial Tolima, Subdirección de Agrología Y Auditorías Especiales:  Seguimiento Manejo de la situación de emergencia sanitaria, Continuidad de Operaciones durante la pandemia"/>
    <m/>
    <x v="0"/>
    <x v="0"/>
    <x v="0"/>
    <x v="0"/>
    <s v="Se evidencia la actividad con la  realización de las Auditorias de la Direcion Territorial Magdalena y GIT Talento Humano)"/>
    <s v="Se verifica la realización de las auditorias Integrales, de Seguimiento y Especiales  a los procesos de la entidad en las Direcciones Territoriales, Sede Central, definidas en el plan anual de auditorias."/>
    <s v="De acuerdo a los soportes entregados, cinco (5) informes de auditoría, Agrología, Nariño, Tolima, Continuidad de Operaciones durante pandemia y Manejo de la situación de emergencia sanitaria, se evidencia el avance reportado."/>
    <m/>
  </r>
  <r>
    <n v="2"/>
    <x v="16"/>
    <s v="No aplica"/>
    <s v="Informes de auditorias"/>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informes de ley y otros informes ( Ejecutivo Anual, Control Interno Contable. Seguimientos: Plan Anticorrupción y Atención al Ciudadano, PMCGR,  PAA, PES, Plan de fortalecimiento, PLANNER, SNARIV), entre otros."/>
    <d v="2021-01-01T00:00:00"/>
    <d v="2021-12-30T00:00:00"/>
    <s v="Informe"/>
    <s v="Oficina de Control Interno"/>
    <s v="Número"/>
    <s v="Informes emitidos en el trimestre/ informes programados en el plan anual de auditorias, para el  trimestre."/>
    <s v="Eficacia"/>
    <n v="64"/>
    <n v="19"/>
    <n v="18"/>
    <n v="16"/>
    <n v="11"/>
    <n v="19"/>
    <s v="Ejecuta los seguimientos de ley programados en el Plan de Auditorias I trimestre 2021"/>
    <n v="18"/>
    <s v="Se ejecuto los 18 seguimientos programados en el Plan Anual de Auditorias."/>
    <n v="16"/>
    <s v="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PDA), Austeridad del Gasto Público - DANE (Directiva 9 del 2018), Seguimiento Acuerdos Gerentes Públicos, EKOGUI (Decreto 1069 de 2015 y Decreto 2052 de 2014), Seguimiento SNARIV, Seguimiento Plan Anticorrupción y Atención al Ciudadano,Seguimiento Modelo Integrado de Planeación y Gestión."/>
    <m/>
    <m/>
    <d v="2021-04-09T00:00:00"/>
    <d v="2021-07-02T00:00:00"/>
    <d v="2021-10-13T00:00:00"/>
    <m/>
    <n v="0.828125"/>
    <n v="1"/>
    <n v="1"/>
    <n v="1"/>
    <s v=" "/>
    <s v="Concepto Favorable"/>
    <s v="Concepto Favorable"/>
    <s v="Concepto Favorable"/>
    <m/>
    <s v="La actividad cuenta con las evidencias "/>
    <s v="La actividad cuenta con las evidencias "/>
    <s v="De acuerdo con las evidencias, se observa que durante el tercer trimestre se llevaron a cabo: Informe Pormenorizado del Sistema de Control Interno, Seguimiento Plan de Mejoramiento de la Contraloría General de la República, Informe Peticiones, Quejas, Reclamos, Denuncias y Sugerencias, Informe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
    <m/>
    <x v="0"/>
    <x v="0"/>
    <x v="0"/>
    <x v="0"/>
    <s v="Se evidencia la ejecución de la actividad de los informes de Auditoria con certificados EKOGUI, Plan de Mejoramiento de la Contraloría, Control Interno Contable, Derechos de Autor, FURAG, Informes de Gestión, Radicados y correos entre otros."/>
    <s v="Se evidencian las actividades programadas para el periodo."/>
    <s v="De acuerdo a los soportes entregados, 16 informes entre los que se encuentran Sistema de Control Interno, Seguimiento Plan de Mejoramiento de la Contraloría General de la República, Peticiones, Quejas, Reclamos, Denuncias y Sugerencias, Austeridad del Gasto Público, Seguimiento Ejecución Presupuestal Direcciones Territoriales, Seguimiento Contratación (urgencia manifiesta) julio, agosto, septiembre,  Plan Estratégico Sectorial, Austeridad del Gasto Público - DANE, Seguimiento Acuerdos Gerentes Públicos, EKOGUI, Seguimiento SNARIV, Seguimiento Plan Anticorrupción y Atención al Ciudadano, Seguimiento Modelo Integrado de Planeación y Gestión, se evidencia el avance reportado."/>
    <m/>
  </r>
  <r>
    <n v="3"/>
    <x v="16"/>
    <s v="No aplica"/>
    <s v="Actividades de fomento de la cultura de autocontrol y  autoevaluación"/>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actividades para el fomento de la cultura de autocontrol y autoevaluación."/>
    <d v="2021-04-30T00:00:00"/>
    <d v="2021-12-30T00:00:00"/>
    <s v="Informe de actividades"/>
    <s v="Oficina de Control Interno"/>
    <s v="Número"/>
    <s v="Número de  Actividades de fomento autocontrol realizadas"/>
    <s v="Eficacia"/>
    <n v="4"/>
    <n v="1"/>
    <n v="1"/>
    <n v="1"/>
    <n v="1"/>
    <n v="1"/>
    <s v="Se ejecuta actividad programada para el primer trimestre 2021"/>
    <n v="1"/>
    <s v="Se cumplio con el Seguimiento de la cultura de autocontrol y eutoevaluación mediante la publicación de las Piezas en los medios de comunicación"/>
    <n v="1"/>
    <s v="La Oficina de Control Interno solicitó la publicación de las piezas de comunicación que fomentan la cultura de autocontrol y autoevaluación."/>
    <m/>
    <m/>
    <d v="2021-04-09T00:00:00"/>
    <d v="2021-07-02T00:00:00"/>
    <d v="2021-10-13T00:00:00"/>
    <m/>
    <n v="0.75"/>
    <n v="1"/>
    <n v="1"/>
    <n v="1"/>
    <s v=" "/>
    <s v="Concepto Favorable"/>
    <s v="Concepto Favorable"/>
    <s v="Concepto Favorable"/>
    <m/>
    <s v="La actuvidad cuenta con la evidencia"/>
    <s v="La actividad cuenta con las evidencias "/>
    <s v="De acuerdo con las evidencias, se observa que el 6 de octubre la Oficina de Control Interno solicitó la publicación de las piezas de comunicación que fomentan la cultura de autocontrol y autoevaluación._x000d__x000a_"/>
    <m/>
    <x v="2"/>
    <x v="0"/>
    <x v="0"/>
    <x v="0"/>
    <s v="La actividad se valida con el envío de archivos a la Oficina de Comunicaciones y Mercadeo   y su publicación en el correo institucional."/>
    <s v="Se constató cumplimiento del seguimiento de la cultura de autocontrol y eutoevaluación a través de la publicación de las Piezas en los medios de comunicación."/>
    <s v="De acuerdo a los soportes entregados, solicitud y pieza grafica de fomento del autocontrol, se evidencia el avance reportado."/>
    <m/>
  </r>
  <r>
    <n v="4"/>
    <x v="16"/>
    <s v="Gestión del SGI"/>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
    <d v="2021-06-01T00:00:00"/>
    <d v="2021-07-01T00:00:00"/>
    <s v="Informe de revisión"/>
    <s v="Oficina de Control Interno"/>
    <s v="Porcentaje"/>
    <s v="Número de revisiones de la información documentada del proceso"/>
    <s v="Producto"/>
    <n v="1"/>
    <n v="0"/>
    <n v="0"/>
    <n v="0.5"/>
    <n v="0.5"/>
    <n v="0"/>
    <s v="Para este trimestre no se programa esta actividad"/>
    <n v="0"/>
    <s v="Para este trimestre no se tiene programada esta actividad, se está programando para el último trimestre de la vigencia."/>
    <n v="0.5"/>
    <s v="De acuerdo con reunioes realizadas con la Oficina Asesora de planeación el 24 de septiembre se establece cronograma para lactualización de la información documentada del proceso de seguimiento y evaluación institucional, y el 30 de septiembre se aprueba la caracterización del proceso."/>
    <m/>
    <m/>
    <d v="2021-04-09T00:00:00"/>
    <d v="2021-07-02T00:00:00"/>
    <d v="2021-10-13T00:00:00"/>
    <m/>
    <n v="0.5"/>
    <s v=""/>
    <s v=""/>
    <n v="1"/>
    <s v=" "/>
    <s v="Concepto Favorable"/>
    <s v="Concepto Favorable"/>
    <s v="Concepto Favorable"/>
    <m/>
    <s v="No hay progrmacion para el periodo"/>
    <s v="Por instrucciones del la OAP la actividad se reprogramo para el tercer y cuarto trimestre"/>
    <s v="De acuerdo con las evidencias, se observa que el 24 de septiembre se establece cronograma para la actualización de la información documentada del proceso de Seguimiento y evaluación, y el 30 de septiembre se aprueba la caracterización del proceso._x000d__x000a_"/>
    <m/>
    <x v="1"/>
    <x v="1"/>
    <x v="0"/>
    <x v="0"/>
    <s v="La actividad no se encuentra programada para el trimestre."/>
    <s v="Sin meta signada para el periodo."/>
    <s v="De acuerdo a los soportes entregados, cronograma de actualización documentación del proceso y aprobación de la caracterización , se evidencia el avance reportado."/>
    <m/>
  </r>
  <r>
    <n v="5"/>
    <x v="16"/>
    <s v="Gestión Estratégica"/>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el seguimiento de las actividades contempladas en el Plan Anticorrupción del proceso"/>
    <d v="2021-05-01T00:00:00"/>
    <d v="2021-09-01T00:00:00"/>
    <s v="Informe de Seguimiento"/>
    <s v="Oficina de Control Interno"/>
    <s v="Número"/>
    <s v="Avence en la actualización, implementación y seguimiento de las actividades de MIPG"/>
    <s v="Producto"/>
    <n v="3"/>
    <n v="1"/>
    <n v="1"/>
    <n v="1"/>
    <n v="0"/>
    <n v="1"/>
    <s v="Se realiza seguimiento programado para el primer trimestre 2021"/>
    <n v="1"/>
    <s v="Se cumple Seguimiento Plan Anticorrupción y Atención al Ciudadano I Trimestre mediante correo del 13 de mayo del 2021"/>
    <n v="1"/>
    <s v="La oficina de Control Interno realiza envío de seguimiento del segundo trimestre del Plan Anticorrupción y Atención al Ciudadano mediante correo electrónico de fecha 08 de septiembre, asi mismo se realiza pubicación del seguimiento en la página web https://www.igac.gov.co/es/transparencia-y-acceso-a-la-informacion-publica/plan-anticorrupcion-y-de-atencion-al-ciudadano."/>
    <m/>
    <m/>
    <d v="2021-04-09T00:00:00"/>
    <d v="2021-07-02T00:00:00"/>
    <d v="2021-10-13T00:00:00"/>
    <m/>
    <n v="1"/>
    <n v="1"/>
    <n v="1"/>
    <n v="1"/>
    <s v=" "/>
    <s v="Concepto Favorable"/>
    <s v="Concepto Favorable"/>
    <s v="Concepto Favorable"/>
    <m/>
    <s v="La actividad cuenta con la evidencia"/>
    <s v="La actividad cuenta con las evidencias "/>
    <s v="De acuerdo con las evidencias, se observa que durante el tercer trimestre la Oficina de Control Interno  remitió el seguimiento de las actividades contempladas en el Plan Anticorrupción del proceso y se realizó la publicación en la web"/>
    <m/>
    <x v="2"/>
    <x v="0"/>
    <x v="0"/>
    <x v="0"/>
    <s v="Se constata la realización de la actividad durante el trimestre programado."/>
    <s v="Se evidenció cumplimiento con el Seguimiento Plan Anticorrupción y Atención al Ciudadano I Trimestre ( correo mayo del 2021)."/>
    <s v="De acuerdo a los soportes entregados, seguimiento al plan anticorrupción, se evidencia el avance reportado."/>
    <m/>
  </r>
  <r>
    <n v="6"/>
    <x v="16"/>
    <s v="Gestión de Riesgos"/>
    <s v="MIPG implementado"/>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1-01T00:00:00"/>
    <d v="2021-11-30T00:00:00"/>
    <s v="Informe de revisión"/>
    <s v="Oficina de Control Interno"/>
    <s v="Número"/>
    <s v="Revisiones ejecutadas / revisiones programadas"/>
    <s v="Producto"/>
    <n v="1"/>
    <n v="0"/>
    <n v="0"/>
    <n v="0"/>
    <n v="1"/>
    <n v="0"/>
    <s v="Para este trimestre no se programa esta actividad"/>
    <n v="0"/>
    <s v="No se programo seguimiento para esta actividad en el II trimestre "/>
    <n v="0"/>
    <s v="Esta actividad se encuentra programada para realizarse en el cuarto trimestre."/>
    <m/>
    <m/>
    <d v="2021-04-09T00:00:00"/>
    <d v="2021-07-02T00:00:00"/>
    <d v="2021-10-13T00:00:00"/>
    <m/>
    <n v="0"/>
    <s v=""/>
    <s v=""/>
    <s v=""/>
    <s v=" "/>
    <s v="Concepto Favorable"/>
    <s v="Sin meta asignada en el periodo"/>
    <s v="Sin meta asignada en el periodo"/>
    <m/>
    <s v="No hay programacion para el periodo"/>
    <s v="No hay meta programada para el trimestre"/>
    <s v="Sin meta para este periodo."/>
    <m/>
    <x v="1"/>
    <x v="1"/>
    <x v="1"/>
    <x v="0"/>
    <s v="La actividad no se encuentra programada para el trimestre."/>
    <s v="Si meta asignada en el periodo."/>
    <s v="No hay meta para este trimestre"/>
    <m/>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
  <r>
    <n v="1"/>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Atlántico"/>
    <s v="Número"/>
    <s v="Tramites de conservación Catastral realizados (Oficina)"/>
    <s v="Eficacia"/>
    <n v="0.125"/>
    <n v="8782"/>
    <n v="0"/>
    <n v="0"/>
    <n v="0"/>
    <n v="8782"/>
    <n v="2729"/>
    <s v="En el primer trimestre de año se realizaron los siguientes tramites de oficina"/>
    <n v="1104"/>
    <s v="En el segundo trimeste del año se realizaron los siguientes tramites abril: 472, mayo 422 y junio 210"/>
    <n v="7923"/>
    <s v="En el tercer trimestre del año se realizaron los siguientes tramites. Julio: 7465 , Agosto:315 , Septiembre:143"/>
    <m/>
    <m/>
    <n v="11756"/>
    <d v="2021-04-14T00:00:00"/>
    <d v="2021-07-09T00:00:00"/>
    <d v="2021-10-14T00:00:00"/>
    <m/>
    <n v="1"/>
    <s v=""/>
    <s v=""/>
    <s v=""/>
    <n v="0"/>
    <s v="Concepto Favorable"/>
    <s v="Concepto Favorable"/>
    <s v="Concepto Favorable"/>
    <m/>
    <s v="Reporte Aprobado"/>
    <s v="Se observa la relación de los tramites realizados en los meses de seguimiento"/>
    <s v="Realizaron los trámites reportados"/>
    <m/>
    <x v="0"/>
    <x v="0"/>
    <x v="0"/>
    <x v="0"/>
    <s v="Aunque para el periodo no se proyecta meta, la Territorial ejecutó 2.790 trámites de oficina."/>
    <s v="Aunque no se proyecta meta para el trimestre, se evidencia la realización de1104 trámites, soportados en libro radicador, estadística de trámites, seguimiento y detalle de rectificaciones. "/>
    <s v="De acuerdo a los soportes, relación trámites, se evidencia el avance reportado."/>
    <m/>
  </r>
  <r>
    <n v="3"/>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Atlántico"/>
    <s v="Número"/>
    <s v="Tramites de conservación Catastral realizados (Terreno)"/>
    <s v="Eficacia"/>
    <n v="0.125"/>
    <n v="5541"/>
    <n v="0"/>
    <n v="0"/>
    <n v="0"/>
    <n v="5541"/>
    <n v="238"/>
    <s v="SE REPORTA LOS TRAMITES DE TERRENO DEL PRIMER TRIMESTRE DEL 2021"/>
    <n v="764"/>
    <s v="En el segundo trimestre del año se realizaron los siguientes tramites de terreno. Abril 424, Mayo 131 y junio 209"/>
    <n v="280"/>
    <s v="En el tercer trimestre del año se realizaron los siguientes tramites de terreno. Julio: 86, Agosto: 51 y Septiembre: 143"/>
    <m/>
    <m/>
    <n v="1282"/>
    <d v="2021-04-14T00:00:00"/>
    <d v="2021-07-09T00:00:00"/>
    <d v="2021-10-14T00:00:00"/>
    <m/>
    <n v="0.23136617939000181"/>
    <s v=""/>
    <s v=""/>
    <s v=""/>
    <n v="0"/>
    <s v="Concepto Favorable"/>
    <s v="Concepto Favorable"/>
    <s v="Concepto Favorable"/>
    <m/>
    <s v="Registro de terreno aprobado"/>
    <s v="En la relación adjunta se ven los tramites de terreno realizados en el trimestre"/>
    <s v="Realizaron 280 tramites de terreno"/>
    <m/>
    <x v="0"/>
    <x v="0"/>
    <x v="0"/>
    <x v="0"/>
    <s v="Aunque para el periodo no se asigna meta, se evidencia la realización 238 trámites de terreno en los meses de enero, febrero y marzo de 2021."/>
    <s v="Si meta para el periodo, sin embargo, se evidencia la realización  de los tramites de terreno para los mesdes de abril=424, mayo=131 y junio=209, para un total de 764 trámites, evidencidos en el seguimiento a trámites con corte a 2021-06-30."/>
    <s v="De acuerdo a los soportes, relación trámites, se evidencia el avance reportado."/>
    <m/>
  </r>
  <r>
    <n v="5"/>
    <x v="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Atlántico"/>
    <s v="Porcentaje"/>
    <s v="Solicitudes atendidas en tiempo legal en el periodo"/>
    <s v="Eficacia"/>
    <n v="0.125"/>
    <n v="1"/>
    <n v="0.25"/>
    <n v="0.25"/>
    <n v="0.25"/>
    <n v="0.25"/>
    <n v="0.25"/>
    <s v="EN EL PRIMER TRIMESTRE SE RECIBIERON 17 SOLCITUDES LAS  CUALES TODAS SE RESPONDIERON, SE ACLARA QUE EN ESTE DATO NO SE INCLUYE LAS QUE SE REMITEN POR COMPETENCIA A LOS GESTORES CATASTRALES DE AMB Y BARRANQUILLA."/>
    <n v="0.25"/>
    <s v="En el segundo trimestre del año se recibieron 3 solicitudes, las cuales todas se respondieron, se aclara que en este dato no se incluye las que remiten por competencia a los gestores catastrales de AMB y Barranquilla"/>
    <n v="0.25"/>
    <s v="En el tercer trimestre del año se recibieron 3 solicitudes, las cuales todas se responden, se aclara que en este dato no se incluye las que se remiten por competencia a los gestores catastrales de AMB y Barranquilla"/>
    <m/>
    <m/>
    <n v="0.75"/>
    <d v="2021-04-14T00:00:00"/>
    <d v="2021-07-09T00:00:00"/>
    <d v="2021-10-13T00:00:00"/>
    <m/>
    <n v="0.75"/>
    <n v="1"/>
    <n v="1"/>
    <n v="1"/>
    <n v="0"/>
    <s v="Concepto Favorable"/>
    <s v="Concepto Favorable"/>
    <s v="Concepto Favorable"/>
    <m/>
    <s v="Reporte Aprobado"/>
    <s v="La Dt atendió tres solicitudes"/>
    <s v="La DT atendio las tres solicitudes relacionadas con la regularizacion de la propiedad"/>
    <m/>
    <x v="0"/>
    <x v="0"/>
    <x v="0"/>
    <x v="0"/>
    <s v="Se observa respuesta y atención  a las solicitudes realizadas por los juzgados de su jurisdicción, dando cumplimiento a la meta proyectada."/>
    <s v="Se evidencia porcentaje de avance en el trimestre mediante oficios de respuesta con Radicados Nos. 3608, 4049 y 4053, entre mayo y junio de 2021."/>
    <s v="De acuerdo a los soportes, memorandos, cuadro consolidado Avalúos Territorial Caldas, se evidencia el avance reportado."/>
    <m/>
  </r>
  <r>
    <n v="6"/>
    <x v="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Atlántico"/>
    <s v="Porcentaje"/>
    <s v="Solicitudes atendidas en tiempo legal en el periodo"/>
    <s v="Eficacia"/>
    <n v="0.125"/>
    <n v="1"/>
    <n v="0.25"/>
    <n v="0.25"/>
    <n v="0.25"/>
    <n v="0.25"/>
    <n v="0.25"/>
    <s v="NO SE RECIBIERON SOLICITUDES"/>
    <n v="0.25"/>
    <s v="No se recibieron solicitudes"/>
    <n v="0.25"/>
    <s v="No se recibieron solicitudes"/>
    <m/>
    <m/>
    <n v="0.75"/>
    <d v="2021-04-14T00:00:00"/>
    <d v="2021-07-09T00:00:00"/>
    <d v="2021-10-13T00:00:00"/>
    <m/>
    <n v="0.75"/>
    <n v="1"/>
    <n v="1"/>
    <n v="1"/>
    <n v="0"/>
    <s v="Concepto Favorable"/>
    <s v="Concepto Favorable"/>
    <s v="Concepto Favorable"/>
    <m/>
    <s v="Aprobado"/>
    <s v="No se recibieron solicitudes"/>
    <s v="La DT reporta que no se presentaron solicitudes de RT"/>
    <m/>
    <x v="0"/>
    <x v="0"/>
    <x v="0"/>
    <x v="0"/>
    <s v="De aucerdo al autoseguimiento, se informa que no se recibieron solicitudes por esta actividad."/>
    <s v="En autoseguimiento de la Dirección Territorial, se informa que no se recibieron solicitudes."/>
    <s v="No se presentaron solicitudes en la DT Caldas"/>
    <m/>
  </r>
  <r>
    <n v="7"/>
    <x v="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Atlántico"/>
    <s v="Porcentaje"/>
    <s v="Solicitudes atendidas en tiempo legal en el periodo"/>
    <s v="Eficacia"/>
    <n v="0.125"/>
    <n v="1"/>
    <n v="0.25"/>
    <n v="0.25"/>
    <n v="0.25"/>
    <n v="0.25"/>
    <n v="0.21"/>
    <s v="EN EL PRIMER TRIMESTRE DEL AÑO SE RECIBIERON 253 PETICIONES Y SE CONTESTARON A TERMINO 215"/>
    <n v="0.24"/>
    <s v="En el segundo trimestre del año se recibieron 263 peticiones y se contestaron a termino 250"/>
    <n v="0.25"/>
    <s v="En el trimestre del año se recibieron 152 peticiones y se contestaron a termino 413, las cuales incluye las 152 presentadas y peticiones de meses anteriores."/>
    <m/>
    <m/>
    <n v="0.7"/>
    <d v="2021-04-14T00:00:00"/>
    <d v="2021-07-09T00:00:00"/>
    <d v="2021-10-13T00:00:00"/>
    <m/>
    <n v="0.7"/>
    <n v="0.84"/>
    <n v="0.96"/>
    <n v="1"/>
    <n v="0"/>
    <s v="Concepto Favorable"/>
    <s v="Concepto Favorable"/>
    <s v="Concepto Favorable"/>
    <m/>
    <s v="Aprobado"/>
    <s v="Aprobado"/>
    <s v="Realizan reporte y seguimiento a las peticiones recibidas"/>
    <m/>
    <x v="0"/>
    <x v="0"/>
    <x v="0"/>
    <x v="0"/>
    <s v="De acuerdo a lo aportado por la territorial se evidencia un 85% aproximadamente, en la atención y respuesta de solicitudes en el trimestre."/>
    <s v="La Dirección Territorial en autoseguimiento informa sobre el se recibido de 263 peticiones, de las cuales se dión respuesta a término de 250."/>
    <s v="De acuerdo a los soportes, herramienta de monitoreo 2021 Caldas, se evidencia el avance reportado."/>
    <m/>
  </r>
  <r>
    <n v="8"/>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Atlántico"/>
    <s v="Porcentaje"/>
    <s v="Actas de comités entregadas en el periodo"/>
    <s v="Eficacia"/>
    <n v="0.125"/>
    <n v="1"/>
    <n v="0.25"/>
    <n v="0.25"/>
    <n v="0.25"/>
    <n v="0.25"/>
    <n v="0.25"/>
    <s v="TODAS LAS ACTAS SE ENTREGARON DENTRO DE LAS FECHAS ESTABLECIDAS"/>
    <n v="0.25"/>
    <s v="Todas las actas se entregaron dentro de las fechas establecidas"/>
    <n v="0.25"/>
    <s v="Todas las actas se entregaron dentro de las fechas establecidas, copaast julio, agosto, septiembre y convivencia de septiembre."/>
    <m/>
    <m/>
    <n v="0.75"/>
    <d v="2021-04-14T00:00:00"/>
    <d v="2021-07-09T00:00:00"/>
    <d v="2021-10-13T00:00:00"/>
    <m/>
    <n v="0.75"/>
    <n v="1"/>
    <n v="1"/>
    <n v="1"/>
    <n v="0"/>
    <s v="Concepto Favorable"/>
    <s v="Concepto Favorable"/>
    <s v="Concepto Favorable"/>
    <m/>
    <s v="Aprobado"/>
    <s v="Cumplimiento con la realizacion de las actas y envio a talento humano"/>
    <s v="Realizaron las actividades de copasst y comite de convivencia"/>
    <m/>
    <x v="0"/>
    <x v="0"/>
    <x v="0"/>
    <x v="0"/>
    <s v="Se da cumplimiento con la realización de los comités de Copasst realizados el 12-01-2021, 12-02-2021 y 12-03-2021; así como el comité de Convivencia el 11-03-2021."/>
    <s v="Se evidencia el cumplimiento con las actas aportadas de comités de Copasst y Convivencia de los meses de abril, mayo y junio de 2021."/>
    <s v="De acuerdo a los soportes, actas copasst y comite de convivencia, se evidencia el avance reportado."/>
    <m/>
  </r>
  <r>
    <n v="9"/>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Atlántico"/>
    <s v="Porcentaje"/>
    <s v="Reportes de responsabilidades asignadas en el periodo"/>
    <s v="Eficacia"/>
    <n v="0.125"/>
    <n v="1"/>
    <n v="0.25"/>
    <n v="0.25"/>
    <n v="0.25"/>
    <n v="0.25"/>
    <n v="0.25"/>
    <s v="SE A DADO CUMPLIMIENTO A LAS RESPONSABILIDADES EN EL SG Y SST"/>
    <n v="0.25"/>
    <s v="Se a dado cumplimiento a las responsabilidades en el SG y SST"/>
    <n v="0.25"/>
    <s v="Se a dado cumplimiento a las responsabilidades en el SG y SST"/>
    <m/>
    <m/>
    <n v="0.75"/>
    <d v="2021-04-14T00:00:00"/>
    <d v="2021-07-09T00:00:00"/>
    <d v="2021-10-13T00:00:00"/>
    <m/>
    <n v="0.75"/>
    <n v="1"/>
    <n v="1"/>
    <n v="1"/>
    <n v="0"/>
    <s v="Concepto Favorable"/>
    <s v="Concepto Favorable"/>
    <s v="Concepto Favorable"/>
    <m/>
    <s v="Aprobado"/>
    <s v="De acuerdo a la evidencia se observa que han realizado inspeccion a los extintores, botiquines e infraestructura"/>
    <s v="Reportan actividades de SG y SST"/>
    <m/>
    <x v="0"/>
    <x v="0"/>
    <x v="0"/>
    <x v="0"/>
    <s v="Se evidencia actividad con la realización de: Inspección a la infraestructura de fecha 31-03-2021, Botiquín de Primeros auxilios el 31-03-2021 y la Verificación del estado de extintores el 30-03-2021."/>
    <s v="Se evidencia actividad realizada, mediante formatos de Inspección botiquines y extintores, e infraestructura en el mes de junio."/>
    <s v="Se reporta actividades SST y SG"/>
    <m/>
  </r>
  <r>
    <n v="11"/>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Atlántico"/>
    <s v="Número"/>
    <s v="Recursos obtenidos por ventas de contado"/>
    <s v="Eficiencia"/>
    <n v="0.125"/>
    <n v="136585448.58387947"/>
    <n v="26969370.740170442"/>
    <n v="34961206.505192727"/>
    <n v="35594655.817368172"/>
    <n v="39060215.521148145"/>
    <n v="13638680"/>
    <s v="EN EL PRIMER TRIMESTRE INGRESO POR VENTAS 13.638.680"/>
    <n v="12607715"/>
    <s v="En el segundo trimestre ingreso por ventas 12.607.715, es de aclarar a las oficinas de planeación y control interno, que hasta la fecha NO nos han notificado meta de ventas para el año 2021."/>
    <n v="23484684"/>
    <s v="En el tercer trimestre ingreso por ventas 23.484.684."/>
    <m/>
    <m/>
    <n v="49731079"/>
    <d v="2021-04-14T00:00:00"/>
    <d v="2021-07-13T00:00:00"/>
    <d v="2021-10-13T00:00:00"/>
    <m/>
    <n v="0.36410232214055577"/>
    <n v="0.50570998231283926"/>
    <n v="0.36062013472353704"/>
    <n v="0.6597811795258548"/>
    <n v="0"/>
    <s v="Concepto Favorable"/>
    <s v="Concepto Favorable"/>
    <s v="Concepto Favorable"/>
    <m/>
    <s v="Aprobado"/>
    <s v="Anexan resumen de ventas de las DT"/>
    <s v="Se evidencia las ventas por 23.484.684."/>
    <m/>
    <x v="0"/>
    <x v="0"/>
    <x v="1"/>
    <x v="0"/>
    <s v="Teniendo en cuenta que para el trimestres no se asigna meta, se reporta y evidencian ingresos por ventas por un valor de 13.638.680"/>
    <s v="Se evidencia actividad, con resumen de ventas y autoseguimiento donde se preportan ingresos por ventas de 12.607.715."/>
    <s v="De acuerdo a los soportes, reportes mensuales, se evidencia el avance reportado de $ 23.484.684, que se encuentra por debajo de lo programado."/>
    <m/>
  </r>
  <r>
    <n v="1"/>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lívar"/>
    <s v="Número"/>
    <s v="Hectáreas urbanas con actualización o formación catastral alcanzadas"/>
    <s v="Eficacia"/>
    <n v="9.0909090909090912E-2"/>
    <n v="167"/>
    <n v="0"/>
    <n v="0"/>
    <n v="0"/>
    <n v="167"/>
    <n v="0"/>
    <s v="en el primer trimestre no se reporta actualizacion y formacion de zonasa urbanas en la territorial."/>
    <n v="0"/>
    <s v="En el segundo trimestre no se reporta actualizacion y formacion de zonas urbanas en la territorial bolivar"/>
    <n v="0"/>
    <s v="En el tercer trimestre se reporta contrato de titulacion de predios ministerio de vivienda-IGAC en municipios del departamento de bolivar,el cual se encuenta en ejecucion de campo."/>
    <m/>
    <m/>
    <n v="0"/>
    <d v="2021-04-14T00:00:00"/>
    <d v="2021-07-14T00:00:00"/>
    <d v="2021-10-08T00:00:00"/>
    <m/>
    <n v="0"/>
    <s v=""/>
    <s v=""/>
    <s v=""/>
    <n v="0"/>
    <s v="Sin meta asignada en el periodo"/>
    <s v="Sin meta asignada en el periodo"/>
    <s v="Concepto Favorable"/>
    <m/>
    <s v="Sin meta asignada en el periodo"/>
    <s v="Sin meta asignada para el período"/>
    <s v="se revisa evidencia de contrato, cumple con el producto esperado"/>
    <m/>
    <x v="1"/>
    <x v="1"/>
    <x v="2"/>
    <x v="0"/>
    <s v="Sin meta asignada en el periodo."/>
    <s v="Sin meta asignada para el periodo"/>
    <s v="Se observa que actualmente la territorial tiene activo el contrato de titulación de predios con el Ministerio de Vivienda – IGAC, el cual se encuentra en ejecución.  Sin embargo, para este trimestre del año no se programó ninguna meta.  "/>
    <m/>
  </r>
  <r>
    <n v="2"/>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lívar"/>
    <s v="Número"/>
    <s v="Hectáreas rurales con actualización o formación catastral alcanzadas"/>
    <s v="Eficacia"/>
    <n v="9.0909090909090912E-2"/>
    <n v="97882"/>
    <n v="0"/>
    <n v="0"/>
    <n v="0"/>
    <n v="97882"/>
    <n v="0"/>
    <s v="en el primer trimestre no se  reporto actualizacion y formacion de zonas rurales en la territorial"/>
    <n v="0"/>
    <s v="En el segundo trimestre no se reporta actualizacion y formacion de zonas rurales en la territorial bolivar"/>
    <n v="0"/>
    <s v="En el tercer trimestre no se reporta actualizacion y formacion de zonas rurales en la territorial bolivar."/>
    <m/>
    <m/>
    <n v="0"/>
    <d v="2021-04-14T00:00:00"/>
    <d v="2021-07-14T00:00:00"/>
    <d v="2021-10-08T00:00:00"/>
    <m/>
    <n v="0"/>
    <s v=""/>
    <s v=""/>
    <s v=""/>
    <n v="0"/>
    <s v="Sin meta asignada en el periodo"/>
    <s v="Sin meta asignada en el periodo"/>
    <s v="Sin meta asignada en el periodo"/>
    <m/>
    <s v="Sin meta asignada en el periodo"/>
    <s v="Sin meta asignada para el período"/>
    <s v="sin meta para el periodo"/>
    <m/>
    <x v="1"/>
    <x v="1"/>
    <x v="2"/>
    <x v="0"/>
    <s v="Sin meta asignada en el periodo."/>
    <s v="Sin meta asignada para el periodo."/>
    <s v="Para el tercer trimestre del año no se programó ninguna meta.  "/>
    <m/>
  </r>
  <r>
    <n v="3"/>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lívar"/>
    <s v="Número"/>
    <s v="Tramites de conservación Catastral realizados (Oficina)"/>
    <s v="Eficacia"/>
    <n v="9.0909090909090912E-2"/>
    <n v="10162"/>
    <n v="0"/>
    <n v="0"/>
    <n v="0"/>
    <n v="10162"/>
    <n v="1349"/>
    <s v="Se realizo seguimiento a los tramites de oficina durante el primer trimestre de 2021."/>
    <n v="2108"/>
    <s v="Se realizo seguimiento a los tramites de oficina durante el segundo trimestre del 2021, en la territorial bolivar"/>
    <n v="345"/>
    <s v="Se realizo seguimiento a los tramites de oficina durante el tercer trimestre, de 2021 en la territorial bolivar. Cabe anotar la disminucion de los resultados debido al cambio del sistema cobol al sistema nacianal catastral y capacitaciones y vencimiento de terminos durante el periodo."/>
    <m/>
    <m/>
    <n v="3802"/>
    <d v="2021-04-14T00:00:00"/>
    <d v="2021-07-14T00:00:00"/>
    <d v="2021-10-08T00:00:00"/>
    <m/>
    <n v="0.37413894902578232"/>
    <s v=""/>
    <s v=""/>
    <s v=""/>
    <n v="0"/>
    <s v="Concepto Favorable"/>
    <s v="Concepto Favorable"/>
    <s v="Concepto Favorable"/>
    <m/>
    <s v="En el archivo adjunto se indica la cantidad de trámites ejecutados en oficina (1349)"/>
    <s v="En los reportes generados por elsistema de información catastral se observa realización de trámites de oficina asI abril:889, mayo: 775 y junio:444, para un total de 2108"/>
    <s v="se revisa evidencia cumple con lo esperado "/>
    <m/>
    <x v="0"/>
    <x v="0"/>
    <x v="2"/>
    <x v="0"/>
    <s v="Se evidencian 1349 trámites ejecutados en oficina, para el primer trimestre. "/>
    <s v="Aunque no se asigna meta, se evidencian los reportes generados de información catastral en la realización de trámites de oficina con  un total de 2108"/>
    <s v="Para el tercer trimestre del año 2021, no se programó ninguna meta, sin embargo, se observa que se ha avanzado en el proceso de seguimiento de trámites de oficina.  "/>
    <m/>
  </r>
  <r>
    <n v="5"/>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lívar"/>
    <s v="Número"/>
    <s v="Tramites de conservación Catastral realizados (Terreno)"/>
    <s v="Eficacia"/>
    <n v="9.0909090909090912E-2"/>
    <n v="6930"/>
    <n v="0"/>
    <n v="0"/>
    <n v="0"/>
    <n v="6930"/>
    <n v="890"/>
    <s v="Se realizo seguimiento a los tramites de terreno durante el primer trimestre de 2021."/>
    <n v="1543"/>
    <s v="Se realizo seguimiento a los tramites de terreno durante el segundo trimestre del 2021, en la territorial bolivar"/>
    <n v="1"/>
    <s v="Se realizo seguimiento a los tramites de terreno durante el tercer trimestre de 2021 en la territorial bolivar.Cabe noatar uana disminucion en los resultados debido al cambio de sistema cobol al sistema nacional catastaral con acapcitaciones y vencimiento de terminos en el periodo.."/>
    <m/>
    <m/>
    <n v="2434"/>
    <d v="2021-04-14T00:00:00"/>
    <d v="2021-07-14T00:00:00"/>
    <d v="2021-10-08T00:00:00"/>
    <m/>
    <n v="0.35122655122655122"/>
    <s v=""/>
    <s v=""/>
    <s v=""/>
    <n v="0"/>
    <s v="Concepto Favorable"/>
    <s v="Concepto Favorable"/>
    <s v="Concepto Favorable"/>
    <m/>
    <s v="En el archivo adjunto (en la carpeta de la actividad 3) se indica la cantidad de trámites ejecutados de terreno (890)."/>
    <s v="En los reportes generados por elsistema de información catastral se observa realización de trámites de oficina asI abril:658, mayo: 645 y junio:240, para un total de 2108, para un total de 1543"/>
    <s v="se revisa la evidencia cargada cumple con el producto esperado"/>
    <m/>
    <x v="0"/>
    <x v="0"/>
    <x v="2"/>
    <x v="0"/>
    <s v="Se verifican de acuerdo a información adjunta, la ejecución de 890 trámites de terreno durante el periodo."/>
    <s v="Aunque no se proyecta meta para el periodo, se evidencia la realización de trámites de oficina con un total de 1543"/>
    <s v="Se ha venido avanzando en la actividad de trámites de terreno.  Sin embargo, se evidencia que para este periodo evaluado no se programó meta.  "/>
    <m/>
  </r>
  <r>
    <n v="7"/>
    <x v="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lívar"/>
    <s v="Porcentaje"/>
    <s v="Solicitudes atendidas en tiempo legal en el periodo"/>
    <s v="Eficacia"/>
    <n v="9.0909090909090912E-2"/>
    <n v="1"/>
    <n v="0.25"/>
    <n v="0.25"/>
    <n v="0.25"/>
    <n v="0.25"/>
    <n v="0.25"/>
    <s v="Se realizoel 100% y seguimiento a las solicitudes realizadas de regulacion de propiedad en el primer trimestre2021."/>
    <n v="0.25"/>
    <s v="Se  realizo seguimiento a las solicitudes, realizadas en el segundo trimestre de 2021,dando cumplimiento a la meta del periodo. "/>
    <n v="0.25"/>
    <s v="Se realizo seguimiento a las solicitudes realizadas,en el tercer trimestre de 2021 dando cumplimiento a la meta del periodo."/>
    <m/>
    <m/>
    <n v="0.75"/>
    <d v="2021-04-13T00:00:00"/>
    <d v="2021-07-14T00:00:00"/>
    <d v="2021-10-08T00:00:00"/>
    <m/>
    <n v="0.75"/>
    <n v="1"/>
    <n v="1"/>
    <n v="1"/>
    <n v="0"/>
    <s v="Concepto No Favorable"/>
    <s v="Concepto Favorable"/>
    <s v="Concepto Favorable"/>
    <m/>
    <s v="En el archivo en excel denominado &quot;informe primer trimestre restitución de tierras 2021&quot; se observan la cantidad de solicitudes en materia de regularizacion para el primer trimestre (8, 4 y 7), pero no se puede comprobar si se atendieron en el término legal"/>
    <s v="En el memorando remitido por Lina Castellar, asegura que se tramitaron dentro del término legal todas las solicitudes de regularización de la propiedad"/>
    <s v="se revisa la evidencia cargada cumple con el producto esperado Regularización de la propiedad (Ley 1561 y Ley 1564 de 2012)"/>
    <m/>
    <x v="2"/>
    <x v="0"/>
    <x v="0"/>
    <x v="0"/>
    <s v="Se observa en cuadro soporte &quot;Informe Restitución de Tierras 2021, que se recibieron durante el trimestre 19 solicitudes programadas y ejecutadas; sin embargo, no se evidencian los tiempos de ejecución de los mismos, para comprobar si fueron atendidos en los tiempos establecidos.  "/>
    <s v="Se evidencia el cumplimiento de seguimiento a las solicitudes, de acuerdo a memorando de Restitución de Tierras enviado a la Dirección Territorial."/>
    <s v="Se observa el informe correspondiente al tercer trimestre del año (julio, agosto y septiembre), donde se evidencia que se ha realizado seguimiento a las solicitudes allegadas en tema de regularización de la Propiedad, avanzado en un 25 %.  "/>
    <m/>
  </r>
  <r>
    <n v="8"/>
    <x v="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lívar"/>
    <s v="Porcentaje"/>
    <s v="Solicitudes atendidas en tiempo legal en el periodo"/>
    <s v="Eficacia"/>
    <n v="9.0909090909090912E-2"/>
    <n v="1"/>
    <n v="0.25"/>
    <n v="0.25"/>
    <n v="0.25"/>
    <n v="0.25"/>
    <n v="0.25"/>
    <s v="Se realizo el 100% de las solicitudes recibidas para el cumplimiento de politica de restitucion de tierras y ley de victimas durante el primer trimestre 2021."/>
    <n v="0.22"/>
    <s v="Se realizo seguimiento a las solicitudes recibidas durante el segundo trimestre del año2021,dando cumplimiento de la politica de restitucion de tierras y ley de victimas."/>
    <n v="0.25"/>
    <s v="Se realizo seguimiento a las solicitudes recibidas durante el tercer trimestre del año 2021,dando cumplimiento al periodo."/>
    <m/>
    <m/>
    <n v="0.72"/>
    <d v="2021-04-13T00:00:00"/>
    <d v="2021-07-14T00:00:00"/>
    <d v="2021-10-08T00:00:00"/>
    <m/>
    <n v="0.72"/>
    <n v="1"/>
    <n v="0.88"/>
    <n v="1"/>
    <n v="0"/>
    <s v="Concepto No Favorable"/>
    <s v="Concepto Favorable"/>
    <s v="Concepto Favorable"/>
    <m/>
    <s v="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
    <s v="Se observa cumplimiento del control con la evidencia aportada"/>
    <s v="se evidencia el cumplimiento con los soportes cargados "/>
    <m/>
    <x v="2"/>
    <x v="0"/>
    <x v="0"/>
    <x v="0"/>
    <s v="En cuadro excel &quot;Informe de Restitución de Tierras 2021&quot;, se observa que se recibieron 32 solicitudes en el periodo, proyectadas y ejecutadas.De otro lado en Informe a 9 de abril de 2021, se indica que se recibieron 351 solicitudes, de las cuales no se da respuesta en su totalidad; y en autoseguimiento se consigna que se realizó el 100% de las solicitudes. No se puede evidenciar tiempos de recibo y respuesta."/>
    <s v="Se da cumplimiento a la actividad de política de restitución de tierras y Ley de Victimas, evidenciado enl informe aportado."/>
    <s v="Se observa el informe correspondiente al tercer trimestre del año (julio, agosto y septiembre), donde se evidencia que se ha realizado seguimiento a las solicitudes allegadas en tema de regularización de la Propiedad, avanzado en un 25 %.  "/>
    <m/>
  </r>
  <r>
    <n v="9"/>
    <x v="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lívar"/>
    <s v="Porcentaje"/>
    <s v="Solicitudes atendidas en tiempo legal en el periodo"/>
    <s v="Eficacia"/>
    <n v="9.0909090909090912E-2"/>
    <n v="1"/>
    <n v="0.25"/>
    <n v="0.25"/>
    <n v="0.25"/>
    <n v="0.25"/>
    <n v="0.17"/>
    <s v="Se realizo seguimiento a la atencion de las PQRSD,logrando el 68% durante el primer trimestre de 2021."/>
    <n v="0.17"/>
    <s v="Se realizo seguimiento a la atencion de las PQRSD en el segundo trimestre del año2021, en la territorial bolivar,logrando un 68% de gestion.."/>
    <n v="0.17"/>
    <s v="Se realizo seguimiento a la atencion de las PQRSD en el tercer trimestredel año 2021,de la territorial bolivar,logrando un 67% de gestion.cabe notar el cambio del sistema cobol al sistema nacional catastral durante este periodo."/>
    <m/>
    <m/>
    <n v="0.51"/>
    <d v="2021-04-13T00:00:00"/>
    <d v="2021-07-15T00:00:00"/>
    <d v="2021-10-08T00:00:00"/>
    <m/>
    <n v="0.51"/>
    <n v="0.68"/>
    <n v="0.68"/>
    <n v="0.68"/>
    <n v="0"/>
    <s v="Concepto Favorable"/>
    <s v="Concepto No Favorable"/>
    <s v="Concepto Favorable"/>
    <m/>
    <s v="En el informe presentado se indica que hubo 403 PQRS que no fueron respondidas dentro de los términos, lo que representa un 26% sobre la totalidad, lo que concuerda con el porcentaje reportado."/>
    <s v="El 68% de gestión reportado hace referencia a la cantidad de PQRS respondidas de las que llegaron (1026 de 1528 recibidas); no obstante, la cantidad de las PQRSD respondidas dentro de los términos legales fueron 262, por lo que el porcentaje verdadero corresponde a 25.5% (262/1026) y no 68% como indican en el análisis cualitativo, porcentaje con el que se obtuvo el dato cuantitativo, motivo por el cual se deja el concepto no favorable."/>
    <s v="se revisa la evidencia PQRS cumple con producto esperado"/>
    <m/>
    <x v="0"/>
    <x v="2"/>
    <x v="1"/>
    <x v="0"/>
    <s v="Se verifica el seguimiento constatado con el informe de la territorial."/>
    <s v="Aunque se evidencia gestión en las PQRDS por parte de la Dirección Territorial, el % no respuesta no se cumple."/>
    <s v="Se observa que se ha realizado el seguimiento a la atención de las PQRSD para este trimestre del año evaluado.  Sin embargo, se evidencia que no se cumplió con la meta programada. "/>
    <m/>
  </r>
  <r>
    <n v="10"/>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lívar"/>
    <s v="Porcentaje"/>
    <s v="Actas de comités entregadas en el periodo"/>
    <s v="Eficacia"/>
    <n v="9.0909090909090912E-2"/>
    <n v="1"/>
    <n v="0.25"/>
    <n v="0.25"/>
    <n v="0.25"/>
    <n v="0.25"/>
    <n v="0.25"/>
    <s v="Se realizo reporte de actas de comites durante el primer trimestre de 2021 en la territorial bolivar."/>
    <n v="0.25"/>
    <s v="Se realizo reporte de seguimiento de actas de comites durante el segundo trimestre de2021,en la territorial bolivar ,respecto al comite de convivencia como se muestra en la evidencias se solicito a talento humano sede central apoyo para convocar nuevo integrantes ya que uno renuncio a la instituto y otro trasladado a la subdireccion de catastro."/>
    <n v="0.25"/>
    <s v="Se reportan actas de comties de copasst durante el periodo y se muestra convocatoria a funcionarios para el nuevo comite de convivencia en la territorial bolivar."/>
    <m/>
    <m/>
    <n v="0.75"/>
    <d v="2021-04-14T00:00:00"/>
    <d v="2021-07-14T00:00:00"/>
    <d v="2021-10-14T00:00:00"/>
    <m/>
    <n v="0.75"/>
    <n v="1"/>
    <n v="1"/>
    <n v="1"/>
    <n v="0"/>
    <s v="Concepto Favorable"/>
    <s v="Concepto Favorable"/>
    <s v="Concepto Favorable"/>
    <m/>
    <s v="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
    <s v="Se presentan actas de reunión del COPASST de abril, mayo y junio, ante las cuales se realiza las siguientes observaciones de mejora: a) Aplicar tratamiento de datps sensibles establecidos en el artículo 6to de la Ley 1581 de 2012, respecto a nombrar a las personas que se contagiaron del virus. b) Incluir en el apartado &quot;reporte de condiciones de seguridad&quot; únicamente los reportes de actos y condiciones inseguras presentados por los trabajadores c) Incluir todos los compromisos que se deriven de la reunión dentro de la tabla, indicando responsables y fecha programada de ejecución. Se observa correo solicitando apoyo para la conformación del Comité de convivencia laboral, ante lo cual se recomienda conformar el nuevo comité a la mayor brevedad."/>
    <s v="se revisa evidencia cumple con producto esperado"/>
    <m/>
    <x v="0"/>
    <x v="0"/>
    <x v="0"/>
    <x v="0"/>
    <s v="Se evidencia reporte de Actas de Comités Copasst y Convivencia Laboral, durante el trimestre."/>
    <s v="Se evidencian actas de reunión del COPASST del periodo, sin embargo, es importante tener en cuenta las recomendaciones dadas por la OAP."/>
    <s v="Se presentan los documentos donde se encuentran las actas realizadas sobre Comité paritario de Seguridad y Salud en el Trabajo – Copasst correspondientes a los meses de julio, agosto y septiembre del presente año.  Así mismo, se observa documento de convocatoria a funcionarios para el nuevo comité de convivencia en la territorial.  "/>
    <m/>
  </r>
  <r>
    <n v="11"/>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lívar"/>
    <s v="Porcentaje"/>
    <s v="Reportes de responsabilidades asignadas en el periodo"/>
    <s v="Eficacia"/>
    <n v="9.0909090909090912E-2"/>
    <n v="1"/>
    <n v="0.25"/>
    <n v="0.25"/>
    <n v="0.25"/>
    <n v="0.25"/>
    <n v="0.25"/>
    <s v="Se realizaro los reportes de las actividades asiganadas durante el primer trimestre de 2021 en la territorial boliuvar."/>
    <n v="0.25"/>
    <s v="Se realizo seguimiento y reporte en el segundo trimestre de 2021, de responsabilidades asignadas  en el periodo en la territorial bolivar"/>
    <n v="0.25"/>
    <s v="Se reoprta seguimiento a las responsabilidades de rendicion de cuentas y acyividades durante el periodo en la territorial bolivar"/>
    <m/>
    <m/>
    <n v="0.75"/>
    <d v="2021-04-14T00:00:00"/>
    <d v="2021-07-15T00:00:00"/>
    <d v="2021-10-14T00:00:00"/>
    <m/>
    <n v="0.75"/>
    <n v="1"/>
    <n v="1"/>
    <n v="1"/>
    <n v="0"/>
    <s v="Concepto No Favorable"/>
    <s v="Concepto Favorable"/>
    <s v="Concepto Favorable"/>
    <m/>
    <s v="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
    <s v="Se observa cumplimiento del control con las evidencias aportadas"/>
    <s v="se revisa evidencia cumple con lo esperado"/>
    <m/>
    <x v="2"/>
    <x v="0"/>
    <x v="0"/>
    <x v="0"/>
    <s v="Verificado lo aportado por la territorial, se evidencia que no se da cumplimiento a todas las responsabilidades establecidas en el Acta 06-01-2021."/>
    <s v="De acuerdo a lo soportado por la Dirección Territorial, se da cumplimiento en la Atención en los tiempos establecidos las responsabilidades y rendición de cuentas en el SG - SST."/>
    <s v="Para esta actividad la territorial soporta los documentos correspondientes al seguimiento a las responsabilidades de Rendición de Cuentas. "/>
    <m/>
  </r>
  <r>
    <n v="13"/>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lívar"/>
    <s v="Número"/>
    <s v="Recursos obtenidos por ventas de contado"/>
    <s v="Eficiencia"/>
    <n v="9.0909090909090912E-2"/>
    <n v="341900533.71547437"/>
    <n v="67509697.011187047"/>
    <n v="87514850.867306024"/>
    <n v="89100500.438032269"/>
    <n v="97775485.398948997"/>
    <n v="45801069"/>
    <s v="Se realizo seguimiento a  las ventas de bienes y servicios durante el primer trimestre.les remito como es de su conocimiento no tenemos asignado  aun  metas de ingresos a la fecha. "/>
    <n v="36831112"/>
    <s v="Se realizo seguimiento a las ventas de bienes y servicios durante el segundo trimestre de 2021, en la territorial bolivar"/>
    <n v="52623975"/>
    <s v="Se realizo seguimiento a las ventas de bienes y servicios por valor de  $52623975 durante el periodo en la territorial bolivar"/>
    <m/>
    <m/>
    <n v="135256156"/>
    <d v="2021-04-13T00:00:00"/>
    <d v="2021-07-14T00:00:00"/>
    <d v="2021-10-14T00:00:00"/>
    <m/>
    <n v="0.39560089166915019"/>
    <n v="0.67843689170179944"/>
    <n v="0.42085556491257692"/>
    <n v="0.59061368613298626"/>
    <n v="0"/>
    <s v="Concepto Favorable"/>
    <s v="Concepto Favorable"/>
    <s v="Concepto Favorable"/>
    <m/>
    <s v="En las evidencias reportadas se observa el mismo valor reportado de ingresos durante el primer trimestre"/>
    <s v="En las evidencias reportadas se observa el mismo valor reportado de ingresos durante el segundo trimestre"/>
    <s v="se revisa evidencias formato de ingresos."/>
    <m/>
    <x v="0"/>
    <x v="0"/>
    <x v="1"/>
    <x v="0"/>
    <s v="Aunque para el periodo no se asigna meta, se evidencia reporte  de ingresos de  45801069, durante el primer trimestre"/>
    <s v="De acuerdo a los soportes entregados por la Dirección Territorial, se evidencia el valor reportado de la meta de ingresos por la venta de bienes y servicios durante el periodo."/>
    <s v="Se evidencian como soportes la relación de ingresos de la Dirección Territorial correspondiente al tercer trimestre del año.  Sin embargo, se observa que no se dio cumplimiento a la meta programada para el periodo evaluado.  "/>
    <m/>
  </r>
  <r>
    <n v="14"/>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lívar"/>
    <s v="Porcentaje"/>
    <s v="Recursos obtenidos por recuperación de cartera"/>
    <s v="Eficiencia"/>
    <n v="9.0909090909090912E-2"/>
    <n v="1"/>
    <n v="0.25"/>
    <n v="0.25"/>
    <n v="0.25"/>
    <n v="0.25"/>
    <n v="0"/>
    <s v="en el primer trimestre no se programo ingresos por recuperacion de cartera en la territorial bolivar 2021."/>
    <n v="0.25"/>
    <s v="Se realizo proceso de seguimiento a la recuperacion de cartera en el segundo trimeste de 2021 , se informa y se soporta que la cartera de los municipios esta  en cartera castigada y esta en proceso de emitir una resolucion por parte de la direccion general, donde se absuelve esta cartera inrecuperable."/>
    <n v="0.25"/>
    <s v="Se reporta resolucion de castigo cartera por parte de sede central y realizo seguimiento a todos los procesos de la territorai bolivar durante el periodo."/>
    <m/>
    <m/>
    <n v="0.5"/>
    <d v="2021-04-14T00:00:00"/>
    <d v="2021-07-14T00:00:00"/>
    <d v="2021-10-14T00:00:00"/>
    <m/>
    <n v="0.5"/>
    <n v="0"/>
    <n v="1"/>
    <n v="1"/>
    <n v="0"/>
    <s v="Concepto No Favorable"/>
    <s v="Concepto Favorable"/>
    <s v="Concepto Favorable"/>
    <m/>
    <s v="Para esta actividad aparece planteada una meta del 25%, es ncesario que la Dirección Territorial aclare si existe cartera para ser recuperada"/>
    <s v="En las evidencias presentadas se observa gestión ante la cartera de la territorial, pero no se observa que se haya logrado recuperación de algún recurso; sin embargo, en conversación con la Directora Territorial, Lucía Cordero, manifestó que en reunión del comité de sostenibilidad contable, presidido por la Directora General, se llegó a la decisión de castigar la cartera por ser de dfícil cobro, información que fue corroborda por la funcionaria Sonia Plazas, de cartera del nivel central, indicando que el acta no se encuentra firme porque falta la firma de la anterior contadora, pero que existe la grabación de la mencionada reunión donde consta esa decisión."/>
    <s v="se revisa las evidencias cumlen con el producto esperado"/>
    <m/>
    <x v="2"/>
    <x v="0"/>
    <x v="0"/>
    <x v="0"/>
    <s v="Se asigna una meta para el periodo, sin embargo en el autoseguimiento se informa &quot;que no se programo ingresos por recuperacion de cartera en la territorial bolivar 2021&quot;."/>
    <s v="Se evidencia proceso de seguimiento a la recuperacion de cartera durante el periodo. "/>
    <s v="Para el cumplimiento de esta actividad la territorial soporta las conciliaciones bancarias correspondientes a los meses de julio, agosto y septiembre del año en curso.  "/>
    <m/>
  </r>
  <r>
    <n v="1"/>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yacá"/>
    <s v="Número"/>
    <s v="Hectáreas urbanas con actualización o formación catastral alcanzadas"/>
    <s v="Eficacia"/>
    <n v="8.3333333333333329E-2"/>
    <n v="258"/>
    <n v="0"/>
    <n v="0"/>
    <n v="0"/>
    <n v="258"/>
    <n v="0"/>
    <s v="Se firma acta de inicio entre el IGAC y la empresa ejecutora, se publica resolucion de inicio, la subdireccion de catastro comunica que el reporte de avance lo hace esa dependencia."/>
    <n v="0"/>
    <s v="Durante el segundo trimestre (Junio) se  da inicio a los procesos de Actualización Catastral Urbano-Rural para Socotá, Tasco, Beteitiva, Busbanzá, Sativasur, Socha y Corrales, por lo que aun no se reporta Hectáreas urbanas actualizadas, proceso que está programado para el siguiente trimestre según cronograma como se evidencia en archivos adjuntos de 3 memorias y 4 actas de seguimientos."/>
    <n v="64"/>
    <s v="En el TERCER trimestre se da inicio a la etapa de Reconocimiento Predial, este proceso esta en cabeza de la Subdireccion de Catastro y Proyectos, quienes en el mes de septiembre comunican un avance de entrega por el operador del 25%, se adjunto pantallazo cita reunion virtual"/>
    <m/>
    <m/>
    <n v="64"/>
    <d v="2021-04-14T00:00:00"/>
    <d v="2021-07-15T00:00:00"/>
    <d v="2021-10-13T00:00:00"/>
    <m/>
    <n v="0.24806201550387597"/>
    <s v=""/>
    <s v=""/>
    <s v=""/>
    <n v="0"/>
    <s v="Sin meta asignada en el periodo"/>
    <s v="Sin meta asignada en el periodo"/>
    <s v="Concepto Favorable"/>
    <m/>
    <s v="No se puede evaluar con la información disponible."/>
    <s v="En actas de reunión de comités operativos se observa inicio de actividades para siguiente periodo."/>
    <s v="Se evidencia cumplimiento"/>
    <m/>
    <x v="1"/>
    <x v="1"/>
    <x v="0"/>
    <x v="0"/>
    <s v="Sin meta signada para el periodo."/>
    <s v="Sin meta asignada para el periodo"/>
    <s v="De acuerdo a los soportes, reunión por team, se evidencia el avance reportado"/>
    <m/>
  </r>
  <r>
    <n v="2"/>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yacá"/>
    <s v="Número"/>
    <s v="Hectáreas rurales con actualización o formación catastral alcanzadas"/>
    <s v="Eficacia"/>
    <n v="8.3333333333333329E-2"/>
    <n v="129197"/>
    <n v="0"/>
    <n v="0"/>
    <n v="0"/>
    <n v="129197"/>
    <n v="0"/>
    <s v="Se firma acta de inicio entre el IGAC y la empresa ejecutora, se publica resolucion de inicio, la subdireccion de catastro comunica que el reporte de avance lo hace esa dependencia."/>
    <n v="0"/>
    <s v="Durante el segundo trimestre (Junio) se  da inicio a los procesos de Actualización Catastral Urbano-Rural para Socotá, Tasco, Beteitiva, Busbanzá, Sativasur, Socha y Corrales, por lo que aun no se reporta Hectáreas rurales actualizadas, proceso que está programado para el siguiente trimestre según cronograma como se evidencia en archivos adjuntos de 3 memorias y 4 actas de seguimientos."/>
    <n v="32000"/>
    <s v="En el TERCER trimestre se da inicio a la etapa de Reconocimiento Predial RURAL, este proceso esta en cabeza de la Subdireccion de Catastro y Proyectos, quienes en el mes de septiembre comunican un avance de entrega por el operador del 25%, se adjunto pantallazo cita reunion virtual"/>
    <m/>
    <m/>
    <n v="32000"/>
    <d v="2021-04-14T00:00:00"/>
    <d v="2021-07-15T00:00:00"/>
    <d v="2021-10-13T00:00:00"/>
    <m/>
    <n v="0.24768376974697556"/>
    <s v=""/>
    <s v=""/>
    <s v=""/>
    <n v="0"/>
    <s v="Sin meta asignada en el periodo"/>
    <s v="Sin meta asignada en el periodo"/>
    <s v="Concepto Favorable"/>
    <m/>
    <s v="No se puede evaluar con la información disponible."/>
    <s v="En actas de reunión de comités operativos se observa inicio de actividades para el siguiente periodo."/>
    <s v="La evidencia es concordante con la actividad"/>
    <m/>
    <x v="1"/>
    <x v="1"/>
    <x v="0"/>
    <x v="0"/>
    <s v="Sin meta asignada para el periodo."/>
    <s v="Sin meta asignada para el periodo"/>
    <s v="De acuerdo a los soportes, reunión por team, se evidencia el avance reportado"/>
    <m/>
  </r>
  <r>
    <n v="3"/>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yacá"/>
    <s v="Número"/>
    <s v="Tramites de conservación Catastral realizados (Oficina)"/>
    <s v="Eficacia"/>
    <n v="8.3333333333333329E-2"/>
    <n v="17725"/>
    <n v="0"/>
    <n v="0"/>
    <n v="0"/>
    <n v="17725"/>
    <n v="1873"/>
    <s v="De la vigencia anterior se ejecuto 220, de la presnete 1653 tramites, se anulo 288"/>
    <n v="4332"/>
    <s v="Durante el segundo trimestre se ejecutaron 4332 trámites de Oficina, como se evidencia en reporte del  sistema Cobol, el cual se adjunta demostrando el cumplimiento de la actividad."/>
    <n v="4309"/>
    <s v="Con el informe del sistema Cobol se evidencian 4309 trámites de oficina durante el TERCER trimestre"/>
    <m/>
    <m/>
    <n v="10514"/>
    <d v="2021-04-14T00:00:00"/>
    <d v="2021-07-15T00:00:00"/>
    <d v="2021-10-13T00:00:00"/>
    <m/>
    <n v="0.59317348377997181"/>
    <s v=""/>
    <s v=""/>
    <s v=""/>
    <n v="0"/>
    <s v="Concepto Favorable"/>
    <s v="Concepto Favorable"/>
    <s v="Concepto Favorable"/>
    <m/>
    <s v="Se evidencia en reporte avance  a marzo donde se puede observarun informe de tramitadas por unidad ooperativa Tunja, Sogamoso, Chiquinquira de enero, febrero y marzo."/>
    <s v="En informe tramitado de abril a junio se evidencia registro de 4332 tráomites de oficina."/>
    <s v="Se da cumplimiento con la evidencia "/>
    <m/>
    <x v="0"/>
    <x v="0"/>
    <x v="0"/>
    <x v="0"/>
    <s v="Aunque para el periodo no se asigna meta, se evidencia reporte ejecutado de 1873 tramites de las Unidades Operativas de Tunja, Sogamoso y Chiquinquirá."/>
    <s v="Aunque la Dirección Territorial no asigna meta par el periodo, se evidencia en cuadro de trámites la ejecución de 4332 trámites de oficina."/>
    <s v="De acuerdo a los soportes, informe de tramitadas por unidad operativa desde 20210701 hasta 20210930, se evidencia la realización de 4309 tramites."/>
    <m/>
  </r>
  <r>
    <n v="5"/>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yacá"/>
    <s v="Número"/>
    <s v="Tramites de conservación Catastral realizados (Terreno)"/>
    <s v="Eficacia"/>
    <n v="8.3333333333333329E-2"/>
    <n v="16539"/>
    <n v="0"/>
    <n v="0"/>
    <n v="0"/>
    <n v="16539"/>
    <n v="830"/>
    <s v="De la vigencia anterior se efectuo 592 y de la presente 238 tramites, se anulo luego de estudio y algunos cosos despues de la visita 434"/>
    <n v="1661"/>
    <s v="Durante el segundo trimestre se ejecutaron 1661 trámites de Terreno, como se evidencia en reporte del  sistema Cobol, el cual se adjunta demostrando el cumplimiento de la actividad."/>
    <n v="1339"/>
    <s v="Con el informe del sistema Cobol se evidencian 1339 trámites de terreno durante el TERCER trimestre. Se presenta falta de personal a contrato, el rediseño institucional afecto negativamente "/>
    <m/>
    <m/>
    <n v="3830"/>
    <d v="2021-04-14T00:00:00"/>
    <d v="2021-07-15T00:00:00"/>
    <d v="2021-10-13T00:00:00"/>
    <m/>
    <n v="0.23157385573492956"/>
    <s v=""/>
    <s v=""/>
    <s v=""/>
    <n v="0"/>
    <s v="Concepto Favorable"/>
    <s v="Concepto Favorable"/>
    <s v="Concepto Favorable"/>
    <m/>
    <s v="Se evidencia en informe “avance conservación a marzo” donde se puede observar descripción de tramitadas, por unidad operativa en Tunja, Sogamoso, Chiquinquira "/>
    <s v="En informe tramitado de abril a junio se evidencia registro de 1661 trámites en terreno."/>
    <s v="Se cumple con la evidencia propuesta"/>
    <m/>
    <x v="0"/>
    <x v="0"/>
    <x v="0"/>
    <x v="0"/>
    <s v="Aunque no se asigna meta para el periodo la territorial presenta un avance de 830 trámites de la Unidades Operativas  de Tunja, Sogamoso, Chiquinquira."/>
    <s v="No se asigna meta para el periodo, no obstante, en lo soportado por la Dirección Territorial se evidencia el registro de 1661 trámites en terreno."/>
    <s v="De acuerdo a los soportes, informe de tramitadas por unidad operativa desde 20210701 hasta 20210930, se evidencia la realización de 1339 tramites."/>
    <m/>
  </r>
  <r>
    <n v="7"/>
    <x v="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Boyacá"/>
    <s v="Número"/>
    <s v="Número de avalúos elaborados en el periodo"/>
    <s v="Eficacia"/>
    <n v="8.3333333333333329E-2"/>
    <n v="20"/>
    <n v="0"/>
    <n v="0"/>
    <n v="0"/>
    <n v="20"/>
    <n v="0"/>
    <s v="A la fecha no se han elaborado avaluos, se efectuo cotizacion para 13 avaluos municipio de sachica y duitama, se envio oferta de servicio a los 123 municipios del departamento, se cotizo y dio respuesta a solicitudes de los juzgados"/>
    <n v="0"/>
    <s v="Se realizaron 33 cotizaciones para juzgados, particulares y municipio de Tunja. Durante el segundo trimestre no se firmaron avalúos comerciales con otras entidades. Se adjunta como evidencia relación de la gestión con las cotizaciones realizadas."/>
    <n v="4"/>
    <s v="Se finalizaron 4 avalúos. Se tiene en proceso 8. Como evidencia se adjunta relación de los avalúos del Tercer Trimestre."/>
    <m/>
    <m/>
    <n v="4"/>
    <d v="2021-04-14T00:00:00"/>
    <d v="2021-07-15T00:00:00"/>
    <d v="2021-10-13T00:00:00"/>
    <m/>
    <n v="0.2"/>
    <s v=""/>
    <s v=""/>
    <s v=""/>
    <n v="0"/>
    <s v="Sin meta asignada en el periodo"/>
    <s v="Sin meta asignada en el periodo"/>
    <s v="Concepto Favorable"/>
    <m/>
    <s v="Se evidencia el registro de solicitudes de cotizaciones en el formato solicitud de cotizacion de avaluos FO-GCT-PC09-11, pero no avaluos comerciales realizados."/>
    <s v="Se verifica registro de información de predios rurales y urbanos en formato de solicitud de avalúos."/>
    <s v="Se cumple con la evidencia a la actividad propuesta"/>
    <m/>
    <x v="1"/>
    <x v="1"/>
    <x v="0"/>
    <x v="0"/>
    <s v="Sin meta asignada para el periodo."/>
    <s v="Sin meta asignada para el periodo."/>
    <s v="De acuerdo a los soportes, relación avalúos comerciales tercer trimestre 2021, se evidencia el avance reportado."/>
    <m/>
  </r>
  <r>
    <n v="8"/>
    <x v="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yacá"/>
    <s v="Porcentaje"/>
    <s v="Solicitudes atendidas en tiempo legal en el periodo"/>
    <s v="Eficacia"/>
    <n v="8.3333333333333329E-2"/>
    <n v="1"/>
    <n v="0.25"/>
    <n v="0.25"/>
    <n v="0.25"/>
    <n v="0.25"/>
    <n v="0.25"/>
    <s v="Durante el trimestre se atendio las certificaciones y solicitudes de los usuarios y entes como juzgados que fueron solicitadas "/>
    <n v="0.25"/>
    <s v="Se atendieron todas las solicitudes de certificados especiales para regularización de la propiedad según ley 1561. Como evidencia se adjunta relación de certificados hechos."/>
    <n v="0.25"/>
    <s v="Durante el TERCER trimestre se atendieron todas las solicitudes en materia de regularización de la propiedad. Se evidencia mediante informe generado en SIGAC"/>
    <m/>
    <m/>
    <n v="0.75"/>
    <d v="2021-04-14T00:00:00"/>
    <d v="2021-07-15T00:00:00"/>
    <d v="2021-10-13T00:00:00"/>
    <m/>
    <n v="0.75"/>
    <n v="1"/>
    <n v="1"/>
    <n v="1"/>
    <n v="0"/>
    <s v="Concepto Favorable"/>
    <s v="Concepto Favorable"/>
    <s v="Concepto Favorable"/>
    <m/>
    <s v="Se evidencia  registro una relacion de tramites de prodctos en area de sistemas de los meses enero, febrero y marzo"/>
    <s v="En formato de trazabilidad de certificados planos catastrales se aprecian registros de los meses de abril a junio. "/>
    <s v="La evidencia es concordante con la actividad propuesta"/>
    <m/>
    <x v="0"/>
    <x v="0"/>
    <x v="0"/>
    <x v="0"/>
    <s v="Se valida que durante el trimestre se dió atención a las certificaciones y solicitudes realizadas. "/>
    <s v="Se constata soporte de evidencias de certificados planos catastrales registros de abril a junio. "/>
    <s v="De acuerdo a los soportes, relación mensual, se evidencia el avance reportado."/>
    <m/>
  </r>
  <r>
    <n v="9"/>
    <x v="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yacá"/>
    <s v="Porcentaje"/>
    <s v="Solicitudes atendidas en tiempo legal en el periodo"/>
    <s v="Eficacia"/>
    <n v="8.3333333333333329E-2"/>
    <n v="1"/>
    <n v="0.25"/>
    <n v="0.25"/>
    <n v="0.25"/>
    <n v="0.25"/>
    <n v="0.25"/>
    <s v="Se atendio lo solicitado por los jueces de tierras con forme norma y herramienta monitoreo"/>
    <n v="0.25"/>
    <s v="Se atendio las diferentes solicitudes de los jueces de tierras, se elabora acta comite y diligencia herramienta de monitoreo se adjunta."/>
    <n v="0.25"/>
    <s v="Durante el TERCER trimestre se atendieron todas las solicitudes de los jueces. Como evidencia se adjunta el formato de Herramienta de Monitoreo con los casos que se han solicitado o concepto de Politica de restitución de Tierras y Ley de Victimas."/>
    <m/>
    <m/>
    <n v="0.75"/>
    <d v="2021-04-14T00:00:00"/>
    <d v="2021-07-15T00:00:00"/>
    <d v="2021-10-14T00:00:00"/>
    <m/>
    <n v="0.75"/>
    <n v="1"/>
    <n v="1"/>
    <n v="1"/>
    <n v="0"/>
    <s v="Concepto Favorable"/>
    <s v="Concepto Favorable"/>
    <s v="Concepto Favorable"/>
    <m/>
    <s v="En herramienta de monitoreo donde se describe  tramites administrativos  y portafolio tambien se identifican los tramits Judiciales"/>
    <s v="En herramienta de monitoreo y acta de comité se relacionan las solicitudes de trámites judiciales."/>
    <s v="La evidencia es concordante con la actividad propuesta"/>
    <m/>
    <x v="0"/>
    <x v="0"/>
    <x v="0"/>
    <x v="0"/>
    <s v="Se evidencia herramienta de monitoreo de tramites administrativos, portafolio, así como los judiciales."/>
    <s v="Se evidencia la atención de las diferentes solicitudes de los jueces de tierras, acta comite y diligencia herramienta de monitoreo."/>
    <s v="De acuerdo a los soportes, Tierras herramienta de monitoreo Boyacá 2021, se evidencia el avance reportado."/>
    <m/>
  </r>
  <r>
    <n v="10"/>
    <x v="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yacá"/>
    <s v="Porcentaje"/>
    <s v="Solicitudes atendidas en tiempo legal en el periodo"/>
    <s v="Eficacia"/>
    <n v="8.3333333333333329E-2"/>
    <n v="1"/>
    <n v="0.25"/>
    <n v="0.25"/>
    <n v="0.25"/>
    <n v="0.25"/>
    <n v="0.25"/>
    <s v="Se propendio por atender oportunamente, los funcioanrios estuvieron en conocimiento del nuevo sistema de correspondencia SIGAC, recibido 2478, tramitado 550, pendiente 1685"/>
    <n v="0.17"/>
    <s v="Segun reporte SIGAC correspondencia externa recibida fue de 1267 solicitudes, segun reporte control interno no se respondio 588, se respondio un 65%. Determinando que la territorial requiere de una acción correctiva para disminuir el rezago en las respuestas oportunas."/>
    <n v="0.17"/>
    <s v="Segun reporte SIGAC correspondencia externa recibida fue de 1819 solicitudes, y externa enviada fue de 2654 respuestas, segun reporte vencidas no se respondio 1004, se respondio un 65% aproximado. El sistema SIGAC presenta fallas constantemente, no es posible generar reportes de control"/>
    <m/>
    <m/>
    <n v="0.59000000000000008"/>
    <d v="2021-04-14T00:00:00"/>
    <d v="2021-07-15T00:00:00"/>
    <d v="2021-10-13T00:00:00"/>
    <m/>
    <n v="0.59000000000000008"/>
    <n v="1"/>
    <n v="0.68"/>
    <n v="0.68"/>
    <n v="0"/>
    <s v="Concepto No Favorable"/>
    <s v="Concepto Favorable"/>
    <s v="Concepto Favorable"/>
    <m/>
    <s v="Se evidencia en reporte consolidado nacional de PQRDS un resago de 1685 por atender, el valor ejecutado no corresponde a la evidencia"/>
    <s v="En relación de archivo SIGAC se aprecian las 1267 solicitudes radicadas, con 35% que faltan por dar resuesta."/>
    <s v="Las evidencias cumplen con la actividad porpuesta"/>
    <m/>
    <x v="2"/>
    <x v="0"/>
    <x v="1"/>
    <x v="0"/>
    <s v="De acuerdo al consolidado de lo recibido, tramitado y pendiente, no se da cumplimiento a la actividad."/>
    <s v="Se constata el recibo de 1267 solicitudes radicadas, de las cuales se dión respuesta a un 65% de ellas, quedando un rezago del 35%. "/>
    <s v="De acuerdo a los soportes, reporte SIGAC tercer trimestre, se evidencia el avance reportado, pero esta por debajo de lo programado."/>
    <m/>
  </r>
  <r>
    <n v="11"/>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yacá"/>
    <s v="Porcentaje"/>
    <s v="Actas de comités entregadas en el periodo"/>
    <s v="Eficacia"/>
    <n v="8.3333333333333329E-2"/>
    <n v="1"/>
    <n v="0.25"/>
    <n v="0.25"/>
    <n v="0.25"/>
    <n v="0.25"/>
    <n v="0.25"/>
    <s v="Se efectuo las actas mensuales de copasst y la de comite convivencia"/>
    <n v="0.25"/>
    <s v="Se cumplio con las reuniones y actas correspondientes a copass y comite de convivencia. Se adjunta copia de las respectivas actas."/>
    <n v="0.25"/>
    <s v="Se cumplió con las reuniones y actas correspondientes a copass y comite de convivencia. Se adjunta copia de las respectivas actas."/>
    <m/>
    <m/>
    <n v="0.75"/>
    <d v="2021-04-14T00:00:00"/>
    <d v="2021-07-14T00:00:00"/>
    <d v="2021-10-13T00:00:00"/>
    <m/>
    <n v="0.75"/>
    <n v="1"/>
    <n v="1"/>
    <n v="1"/>
    <n v="0"/>
    <s v="Concepto Favorable"/>
    <s v="Concepto Favorable"/>
    <s v="Concepto Favorable"/>
    <m/>
    <s v="Se evidencia el cumplimiento de la actividas con la actas de los comites COPASST de enero, febrero y marzo y el acta  del comite de convivencia del 23 de marzo."/>
    <s v="Se verifica cumplimiento de actividades referntes al Talento Humano con las actas de Copasst y Comisión de Personal de los meses de abril, mayo y junio así como el acta del comité de convivencia laboral del mes de junio."/>
    <s v="Las evidencias cumplen"/>
    <m/>
    <x v="0"/>
    <x v="0"/>
    <x v="0"/>
    <x v="0"/>
    <s v="Se evidencia el cumplimiento con lo observado en las actas de los comites COPASST de enero, febrero y marzo y el acta  del comite de convivencia de marzo de 2021."/>
    <s v="Se evidencia el cumplimiento de actividades con las actas de Copasst y Comisión de Personal durante el periodo (abril-junio), y acta comité de convivencia laboral en junio."/>
    <s v="De acuerdo a los soportes, actas comités de convivencia y copasst, se evidencia el avance reportado."/>
    <m/>
  </r>
  <r>
    <n v="12"/>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yacá"/>
    <s v="Porcentaje"/>
    <s v="Reportes de responsabilidades asignadas en el periodo"/>
    <s v="Eficacia"/>
    <n v="8.3333333333333329E-2"/>
    <n v="1"/>
    <n v="0.25"/>
    <n v="0.25"/>
    <n v="0.25"/>
    <n v="0.25"/>
    <n v="0.25"/>
    <s v="No se socializo el acta del 06-01-2021 "/>
    <n v="0.25"/>
    <s v="Se socializo el acta para dar cumplimiento.Se creo link de comite de convicencia laboral, comision de personal,se envía el  reporte de ausentismo diseñado por TH Se lleva reporte sintomatologia covid."/>
    <n v="0.25"/>
    <s v="Las responsabilidades ante el SG - SST se vienen atendiendo mediante el registro de la sintomatología del Covid-19 y el envío de las pruebas que se han hecho los funcionarios con posibles casos positivos, entre otros."/>
    <m/>
    <m/>
    <n v="0.75"/>
    <d v="2021-04-14T00:00:00"/>
    <d v="2021-07-15T00:00:00"/>
    <d v="2021-10-13T00:00:00"/>
    <m/>
    <n v="0.75"/>
    <n v="1"/>
    <n v="1"/>
    <n v="1"/>
    <n v="0"/>
    <s v="Concepto No Favorable"/>
    <s v="Concepto Favorable"/>
    <s v="Concepto Favorable"/>
    <m/>
    <s v="No se cumplio las actividades establecidas en acta del 06-01-2021, por desconocimiento"/>
    <s v="Se cumprueba cumplimiento con el diligenciamiento del reporte de asusentismo del periodo, el correo electrónico de participación de plataforma de registro de sintomatología Covid y comunicación de link carpeta compartida."/>
    <s v="Las evidencias son concordantes con la actividad propuesta"/>
    <m/>
    <x v="2"/>
    <x v="0"/>
    <x v="0"/>
    <x v="0"/>
    <s v="No se evidencia soporte de la actividad; igualmente en el autoseguimiento se manifiesta la no realización de socialización del acta del 06-01-2021."/>
    <s v="Se evidencia reporte de asusentismo, correo electrónico de participación plataforma de registro de sintomatología Covid y comunicación de link carpeta compartida."/>
    <s v="De acuerdo a los soportes, registro sintomatología y pruebas covid, se evidencia el avance reportado."/>
    <m/>
  </r>
  <r>
    <n v="14"/>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yacá"/>
    <s v="Número"/>
    <s v="Recursos obtenidos por ventas de contado"/>
    <s v="Eficiencia"/>
    <n v="8.3333333333333329E-2"/>
    <n v="609744234.60280323"/>
    <n v="120396561.20165437"/>
    <n v="156073683.70729411"/>
    <n v="158901525.69204906"/>
    <n v="174372464.00180572"/>
    <n v="72061730"/>
    <s v="A la fecha no se ha asignado meta, el recaudo fue de 72.061.73 millones "/>
    <n v="94970665"/>
    <s v="De la meta asignada se cumplió en un 61%, esto debido a que no se cuenta con comercializador de apoyo, se han disminuido las ventas por los Datos Abiertos. Igualmente nunca se había asignado una meta tan alta. Como evidencia se adjuntan los informes de ventas."/>
    <n v="128393722"/>
    <s v="Como evidencia se adjunta reporte de pagaduria con las ventas realizadas durante el TERCER trimestre. Es necesario aclarar que las ventas han disminuido por datos abiertos, historicamente lo reportado es consistente pero la meta asignada no guarda relacion con las ventas historicas y la situación actual. El reportado es de 128.393.722 sin IVA. (No se incluye recuperación de cartera de Sogamoso)"/>
    <m/>
    <m/>
    <n v="295426117"/>
    <d v="2021-04-14T00:00:00"/>
    <d v="2021-07-15T00:00:00"/>
    <d v="2021-10-13T00:00:00"/>
    <m/>
    <n v="0.48450825810996823"/>
    <n v="0.59853644722711397"/>
    <n v="0.60849890093009662"/>
    <n v="0.80800811345780821"/>
    <n v="0"/>
    <s v="Concepto Favorable"/>
    <s v="Concepto Favorable"/>
    <s v="Concepto Favorable"/>
    <m/>
    <s v="Se recaudo 72.061.73 millones, se evidencia en tres archivos."/>
    <s v="En evidencia se indica ingresos por $94.970.665, valor que pese a su incremento con respecto al periodo anterior y análisis respectivo, no cumple asignada."/>
    <s v="Las evidencias son concordantes con la actividad propuesta"/>
    <m/>
    <x v="0"/>
    <x v="0"/>
    <x v="1"/>
    <x v="0"/>
    <s v="Aunque para el periodo no se asigna meta, se evidencia según lo aportado por la territorial un recaudo de 72.061.730 millones."/>
    <s v="Se constatan ingresos por $94.970.665, con cumplimiento del 615 de la meta asignada."/>
    <s v="Aunquea los soportes, ingresos mensuales, se evidencian el avance reportado, este se encuentra por debajo de lo programado."/>
    <m/>
  </r>
  <r>
    <n v="15"/>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yacá"/>
    <s v="Porcentaje"/>
    <s v="Recursos obtenidos por recuperación de cartera"/>
    <s v="Eficiencia"/>
    <n v="8.3333333333333329E-2"/>
    <n v="1"/>
    <n v="0.25"/>
    <n v="0.25"/>
    <n v="0.25"/>
    <n v="0.25"/>
    <n v="0.25"/>
    <s v="Cartera pendiente por 54.870.410,  se recaudo 4.870.410"/>
    <n v="0.25"/>
    <s v="Debido a la gestion hecha en el segundo trimestre con el municipio de Sogamoso para el cobro de $ 50 millones, se logró el recaudo el 2 de julio. Se adjunta informe."/>
    <n v="0.25"/>
    <s v="Se recuperó la cartera correspondiente al municipio de Sogamoso por 50 millones el cual se refleja en los ingresos reportados por pagaduria en julio, no se tiene mas cartera para recuperar"/>
    <m/>
    <m/>
    <n v="0.75"/>
    <d v="2021-04-14T00:00:00"/>
    <d v="2021-07-15T00:00:00"/>
    <d v="2021-10-13T00:00:00"/>
    <m/>
    <n v="0.75"/>
    <n v="1"/>
    <n v="1"/>
    <n v="1"/>
    <n v="0"/>
    <s v="Concepto Favorable"/>
    <s v="Concepto Favorable"/>
    <s v="Concepto Favorable"/>
    <m/>
    <s v="Se comprueba en evidencia ingreso mes de marzo 2021 Boyacá, el recaudó de Cartera $ 4.870.410 "/>
    <s v="En orden de pago y transferencia se aprecia el recaudo de 50 millones."/>
    <s v="Cumple con la evidencia "/>
    <m/>
    <x v="0"/>
    <x v="0"/>
    <x v="0"/>
    <x v="0"/>
    <s v="Se evidencia recaudo de cartera por valor $4.870.410."/>
    <s v="De acuerdo a informe presentado, se evidencia la gestión con el municipio de Sogamoso y recaudo de $50 millones de pesos. "/>
    <s v="De acuerdo a los soportes, recuperación cartera Sogamoso, se evidencia el avance reportado."/>
    <m/>
  </r>
  <r>
    <n v="1"/>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ldas"/>
    <s v="Número"/>
    <s v="Tramites de conservación Catastral realizados (Oficina)"/>
    <s v="Eficacia"/>
    <n v="0.1"/>
    <n v="7978"/>
    <n v="0"/>
    <n v="0"/>
    <n v="0"/>
    <n v="7978"/>
    <n v="4683"/>
    <s v="La dirección territorial Caldas a realializado 4683 tramites de oficina estableciendo un 58.69% de la meta anual. tal como se evidencia en los reportes anexos "/>
    <n v="2286"/>
    <s v="A conrte del segundo trimestre la territorial Caldas a cumplido con el 87.3% de la meta de oficina "/>
    <n v="4307"/>
    <s v="Se cumplio y sobrepaso la meta establecida para mutaciones de oficina por lo que la meta se encuentra en 141%"/>
    <m/>
    <m/>
    <n v="11276"/>
    <d v="2021-04-13T00:00:00"/>
    <d v="2021-07-14T00:00:00"/>
    <d v="2021-10-11T00:00:00"/>
    <m/>
    <n v="1"/>
    <s v=""/>
    <s v=""/>
    <s v=""/>
    <n v="0"/>
    <s v="Concepto Favorable"/>
    <s v="Concepto Favorable"/>
    <s v="Concepto Favorable"/>
    <m/>
    <s v="Se cuenta con las evidencias "/>
    <s v="La actividad cuenta con evidencias"/>
    <s v="se revisa evidencias cumple con el producto esperado"/>
    <m/>
    <x v="0"/>
    <x v="0"/>
    <x v="0"/>
    <x v="0"/>
    <s v="No se asigna meta para el periodo, pero se verifica la realización de  4683 tramites de oficina , según observado en los anexos "/>
    <s v="Sin meta asignada para este periodo, sin embargo se evidencia cronograma y seguimiento de tramites catastrales de la direccion. "/>
    <s v="De acuerdo a los soportes, reporte mensual, se evidencia el avance reportado."/>
    <m/>
  </r>
  <r>
    <n v="3"/>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ldas"/>
    <s v="Número"/>
    <s v="Tramites de conservación Catastral realizados (Terreno)"/>
    <s v="Eficacia"/>
    <n v="0.1"/>
    <n v="15885"/>
    <n v="0"/>
    <n v="0"/>
    <n v="0"/>
    <n v="15885"/>
    <n v="1050"/>
    <s v="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
    <n v="500"/>
    <s v="Durante el  tercer trimestre quedaron en firme quinientas mutaciones de terreno como se logra evidenciar en los respectivos reportes "/>
    <n v="2580"/>
    <s v="Se realiza un gran esfuerzo para ejecutar y sacar de los diferentes roles las mutaciones de terreno sinb embargo se evidencia  en el sistema que suspendien   mutaciones por los cambios y roles del sistema con el proceso de restructuración. "/>
    <m/>
    <m/>
    <n v="4130"/>
    <d v="2021-04-14T00:00:00"/>
    <d v="2021-07-12T00:00:00"/>
    <d v="2021-10-11T00:00:00"/>
    <m/>
    <n v="0.25999370475291156"/>
    <s v=""/>
    <s v=""/>
    <s v=""/>
    <n v="0"/>
    <s v="Concepto Favorable"/>
    <s v="Concepto Favorable"/>
    <s v="Concepto Favorable"/>
    <m/>
    <s v="La actividad cuenta con las evidencias"/>
    <s v="La actividad cuenta con evidencias"/>
    <s v="se revisa evidencias cumple con el producto esperado"/>
    <m/>
    <x v="0"/>
    <x v="1"/>
    <x v="0"/>
    <x v="0"/>
    <s v="No se asigna meta, pero se evidencia un avance de 1050 trámites de en el periodo."/>
    <s v="Sin meta asignada para este periodo, sin embargo se evidencia cronograma y seguimiento de tramites catastrales de la direccion. "/>
    <s v="De acuerdo a los soportes, reporte mensual, se evidencia el avance reportado."/>
    <m/>
  </r>
  <r>
    <n v="5"/>
    <x v="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ldas"/>
    <s v="Número"/>
    <s v="Número de avalúos elaborados en el periodo"/>
    <s v="Eficacia"/>
    <n v="0.1"/>
    <n v="40"/>
    <n v="0"/>
    <n v="0"/>
    <n v="0"/>
    <n v="40"/>
    <n v="0"/>
    <s v="Se realiza control permanente a cada una de las solicitudes de avalúo gestionándose todo lo necesario desde el proceso de cotización hasta la entrega del avalúo. _x000d__x000a_Durante el primer trimestre de 2021 no se ha realizado ningún avalúo, pero si se ha dado respuesta a cada una de las solicitudes de cotización de avalúo como se puede evidenciar en los documentos anexos. _x000d__x000a_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
    <n v="3"/>
    <s v="La Dirección territorial durante el segundo trimestre de 2021 realizó la contratación de perito y control de calidad, realizando así las cotizaciones, y las ordenes de practica de los avalúos solicitados se encuentran en proceso a la fecha 16 avalúos, de los cuaes se encuentran en control de calidad en la sede central "/>
    <n v="15"/>
    <s v="Se han realizado y realizado el seguimiento a os avalúos solicitados a la Dirección territorial,  la territorial no cuenta con más  recursos para la ejecución de avalúos tal como fué informado al Director de Gestión Catastral,. la meta de 40 avalúos no es consistente con los recursos asignados a la territorial para la vigencia 2021. "/>
    <m/>
    <m/>
    <n v="18"/>
    <d v="2021-04-13T00:00:00"/>
    <d v="2021-07-14T00:00:00"/>
    <d v="2021-10-11T00:00:00"/>
    <m/>
    <n v="0.45"/>
    <s v=""/>
    <s v=""/>
    <s v=""/>
    <n v="0"/>
    <s v="Concepto No Favorable"/>
    <s v="Concepto Favorable"/>
    <s v="Concepto Favorable"/>
    <m/>
    <s v="La actividad no cuenta con las evidencias "/>
    <s v="La actividad cuenta con evidencias"/>
    <s v="se revisa evidencias cumple con el producto esperado"/>
    <m/>
    <x v="1"/>
    <x v="1"/>
    <x v="0"/>
    <x v="0"/>
    <s v="Sin asignación de meta para el periodo."/>
    <s v="Sin meta asignada para este periodo, sin embargo se  realizó la contratación de perito, y se practicaron avaluos que se encuentran en proceso."/>
    <s v="De acuerdo a los soportes, memorandos y consolidado Avalúos territorial Caldas, se evidencia el avance reportado."/>
    <m/>
  </r>
  <r>
    <n v="6"/>
    <x v="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ldas"/>
    <s v="Porcentaje"/>
    <s v="Solicitudes atendidas en tiempo legal en el periodo"/>
    <s v="Eficacia"/>
    <n v="0.1"/>
    <n v="1"/>
    <n v="0.25"/>
    <n v="0.25"/>
    <n v="0.25"/>
    <n v="0.25"/>
    <n v="0.25"/>
    <s v="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
    <n v="0.25"/>
    <s v="La Territorial Caldas atiende un alto flujo de procesos conforme a la Ley 1561 y Ley 1564 de 2012 relaizando estos procesos de manera oportuna "/>
    <n v="0.25"/>
    <s v="La Territorial Caldas atiende un alto flujo de procesos conforme a la Ley 1561 y Ley 1564 de 2012 relaizando estos procesos de manera oportuna expidiendo la información necesaria para este tipo de procesos "/>
    <m/>
    <m/>
    <n v="0.75"/>
    <d v="2021-04-14T00:00:00"/>
    <d v="2021-07-12T00:00:00"/>
    <d v="2021-10-11T00:00:00"/>
    <m/>
    <n v="0.75"/>
    <n v="1"/>
    <n v="1"/>
    <n v="1"/>
    <n v="0"/>
    <s v="Concepto Favorable"/>
    <s v="Concepto Favorable"/>
    <s v="Concepto Favorable"/>
    <m/>
    <s v="La actividad cuenta con las evidencias "/>
    <s v="La actividad cuenta con evidencias"/>
    <s v="se revisa evidencias cumple con el producto esperado"/>
    <m/>
    <x v="0"/>
    <x v="0"/>
    <x v="0"/>
    <x v="0"/>
    <s v="Se evidencia consolidado de los oficios de respuesta a las solicitudes presentadas en el periodo y consolidado de los certificados expedidos. "/>
    <s v="Se evidencia que la Territorial Caldas atiende las solicitudes realizadas en materia de regulacion de propiedad , se valida el seguimiento."/>
    <s v="De acuerdo a los soportes, reporte ley 1561 Caldas 30-09-2021 y procesos de pertenencia tercer trimestre 30-09-2021, se evidencia el avance reportado."/>
    <m/>
  </r>
  <r>
    <n v="7"/>
    <x v="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ldas"/>
    <s v="Porcentaje"/>
    <s v="Solicitudes atendidas en tiempo legal en el periodo"/>
    <s v="Eficacia"/>
    <n v="0.1"/>
    <n v="1"/>
    <n v="0.25"/>
    <n v="0.25"/>
    <n v="0.25"/>
    <n v="0.25"/>
    <n v="0.24"/>
    <s v="Se han atendido los requerimientos realizados dentro de los procesos de restitución de tierras y ley de Victimas de manera oportuna, algunas ordenes no se cumplen inmediatamente porque se requiere la concurrencia o el cumplimiento previo por parte de otras entidades."/>
    <n v="0.24"/>
    <s v="En la territorial Caldas se presenta un alto flujo d esolicitudes de proceso de restitución de tierras que implica tramites en etapa administrativa judicial y posfallo.  Los Jueces de estos procesos todos los días demandan una mayor actividad del IGAC. "/>
    <n v="0.24"/>
    <s v="Se presenta en la Territorial un gran numero de tramites de los procesos de restitución de tierras, sin embargo se da cumplimiento a la atención de los requerimientos en cía administrativa judicial y pos fallo de manera eficiente más aun entendiendo lo complejo de los requerimientos, se realiza seguimiento quincenal al proceso. "/>
    <m/>
    <m/>
    <n v="0.72"/>
    <d v="2021-04-14T00:00:00"/>
    <d v="2021-07-12T00:00:00"/>
    <d v="2021-10-11T00:00:00"/>
    <m/>
    <n v="0.72"/>
    <n v="0.96"/>
    <n v="0.96"/>
    <n v="0.96"/>
    <n v="0"/>
    <s v="Concepto Favorable"/>
    <s v="Concepto Favorable"/>
    <s v="Concepto Favorable"/>
    <m/>
    <s v="La actividad cuenta con las evidencias "/>
    <s v="La actividad cuenta con evidencias"/>
    <s v="se revisa evidencias cumple con el producto esperado"/>
    <m/>
    <x v="0"/>
    <x v="0"/>
    <x v="1"/>
    <x v="0"/>
    <s v="Se verifica la atención de los requerimientos realizados dentro de los procesos de restitución de tierras y ley de Victimas de manera oportuna."/>
    <s v="Se evidencia la atencion de solicitudes recibidas para el cumplimiento de la Política de Restitución de Tierras y Ley de Víctimas, se valida el seguimiento "/>
    <s v="De acuerdo a los soportes, herramienta de monitoreo 2021 Caldas mensual, se evidencia el avance reportado, pero no cumple con lo programado."/>
    <m/>
  </r>
  <r>
    <n v="8"/>
    <x v="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ldas"/>
    <s v="Porcentaje"/>
    <s v="Solicitudes atendidas en tiempo legal en el periodo"/>
    <s v="Eficacia"/>
    <n v="0.1"/>
    <n v="1"/>
    <n v="0.25"/>
    <n v="0.25"/>
    <n v="0.25"/>
    <n v="0.25"/>
    <n v="0.21"/>
    <s v="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
    <n v="0.22"/>
    <s v="Se han atendido las peticiones en un 87% de las  de 1245 peticiones que han ingresado se encuentran pendientes efectivamente 79. Se han puesto las incidencias necesarias y reportado a  la Dirección General y secretaria General los problemas de los reportes del Sigac que no son coherentes con los trámites atendidos se aportan evidencias de incidencias."/>
    <n v="0.24"/>
    <s v="Se realiza control de manerera semanal de los PQRSD en el SIGAC tal como se evidencia con los documentos anexos. se logra evidenciar que los reportes del SIGAC no son acordes a la realidad ya que reporta peticiones vencidas cuando realmente estan atendidas. se han reportado los requerimientos necesarios para que se organice el sistema como corresponde. "/>
    <m/>
    <m/>
    <n v="0.66999999999999993"/>
    <d v="2021-04-14T00:00:00"/>
    <d v="2021-07-14T00:00:00"/>
    <d v="2021-10-11T00:00:00"/>
    <m/>
    <n v="0.66999999999999993"/>
    <n v="0.84"/>
    <n v="0.88"/>
    <n v="0.96"/>
    <n v="0"/>
    <s v="Concepto Favorable"/>
    <s v="Concepto Favorable"/>
    <s v="Concepto Favorable"/>
    <m/>
    <s v="La actividad cuenta con las evidencias "/>
    <s v="La actividad cuenta con las evidencias "/>
    <s v="se revisa evidencias cumple con el producto esperado"/>
    <m/>
    <x v="0"/>
    <x v="0"/>
    <x v="1"/>
    <x v="0"/>
    <s v="Aunque lo ejecutado no alcanza la meta programada se avala la actividad, teniendo en cuenta el avance en el cumplimiento y los soportes que anexa la territorial."/>
    <s v="Se evidencia la atencion de solicitudes de PQRs , se valida el seguimiento "/>
    <s v="De acuerdo a los soportes, reporte mensual, se evidencia el avance reportado, no cumple con lo programado."/>
    <m/>
  </r>
  <r>
    <n v="9"/>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ldas"/>
    <s v="Porcentaje"/>
    <s v="Actas de comités entregadas en el periodo"/>
    <s v="Eficacia"/>
    <n v="0.1"/>
    <n v="1"/>
    <n v="0.25"/>
    <n v="0.25"/>
    <n v="0.25"/>
    <n v="0.25"/>
    <n v="0.25"/>
    <s v="Se dió cumplimeinto a la realización de los comites de convivencia laboral,  Copasst, de manera mensual tal como lo establece la norma"/>
    <n v="0.25"/>
    <s v="Se da cumplimiento al 100% de las actividades relacionadas con COPASST,CONVIVENCIA LABORAL Y PERSONAL"/>
    <n v="0.25"/>
    <s v="Se carga en el drive la información y actas de copsst y y comite de convivencia se anexa evidencia de los documentos"/>
    <m/>
    <m/>
    <n v="0.75"/>
    <d v="2021-04-14T00:00:00"/>
    <d v="2021-07-12T00:00:00"/>
    <d v="2021-10-11T00:00:00"/>
    <m/>
    <n v="0.75"/>
    <n v="1"/>
    <n v="1"/>
    <n v="1"/>
    <n v="0"/>
    <s v="Concepto Favorable"/>
    <s v="Concepto Favorable"/>
    <s v="Concepto Favorable"/>
    <m/>
    <s v="La actividad cuenta con las evidencias "/>
    <s v="La actividad cuenta con evidencias"/>
    <s v="se revisa evidencias cumple con el producto esperado"/>
    <m/>
    <x v="0"/>
    <x v="0"/>
    <x v="0"/>
    <x v="0"/>
    <s v="Se evidencia el cumplimiento en la actividad con la realización de los comites de convivencia laboral,  Copasst, en el trimestre."/>
    <s v="Se evidencia el cumplimiento en la actividad con la realización de los comites de convivencia laboral,  Copasst, en el trimestre."/>
    <s v="De acuerdo a los soportes, acta copasst y comité de convivencia, se evidencia el avance reportado."/>
    <m/>
  </r>
  <r>
    <n v="10"/>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ldas"/>
    <s v="Porcentaje"/>
    <s v="Reportes de responsabilidades asignadas en el periodo"/>
    <s v="Eficacia"/>
    <n v="0.1"/>
    <n v="1"/>
    <n v="0.25"/>
    <n v="0.25"/>
    <n v="0.25"/>
    <n v="0.25"/>
    <n v="0.25"/>
    <s v="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
    <n v="0.25"/>
    <s v="Se han gestionado las actividades SGSST cerificación botiquines, conformación brigada, informes ausentismo, analisis de condiciones de funcionarios, reuniones de comites, condiciones e instalaciones fisiscas de la territorial"/>
    <n v="0.25"/>
    <s v="Se han gestionado las actividades SGSST cerificación botiquines, conformación brigada, informes ausentismo, analisis de condiciones de funcionarios, reuniones de comites, condiciones e instalaciones fisiscas de la territorial"/>
    <m/>
    <m/>
    <n v="0.75"/>
    <d v="2021-04-14T00:00:00"/>
    <d v="2021-07-12T00:00:00"/>
    <d v="2021-10-11T00:00:00"/>
    <m/>
    <n v="0.75"/>
    <n v="1"/>
    <n v="1"/>
    <n v="1"/>
    <n v="0"/>
    <s v="Concepto Favorable"/>
    <s v="Concepto Favorable"/>
    <s v="Concepto Favorable"/>
    <m/>
    <s v="La actividad cuenta con las evidencias "/>
    <s v="La actividad cuenta con evidencias"/>
    <s v="se revisa evidencias cumple con el producto esperado"/>
    <m/>
    <x v="0"/>
    <x v="0"/>
    <x v="0"/>
    <x v="0"/>
    <s v="De acuerdo a los soportes y lo evidenciado se da cumplimiento a la actividad, durante el trimestre."/>
    <s v="De acuerdo a los soportes y lo evidenciado se da cumplimiento a la actividad, durante el trimestre"/>
    <s v="De acuerdo a los soportes, reportes, actas, se evidencia el avance reportado."/>
    <m/>
  </r>
  <r>
    <n v="12"/>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ldas"/>
    <s v="Número"/>
    <s v="Recursos obtenidos por ventas de contado"/>
    <s v="Eficiencia"/>
    <n v="0.1"/>
    <n v="187394188.88479376"/>
    <n v="37001770.005417816"/>
    <n v="47966507.4383891"/>
    <n v="48835595.040952027"/>
    <n v="53590316.400034815"/>
    <n v="32520643"/>
    <s v="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
    <n v="35375340"/>
    <s v="SE realizaron ventan por el valor aqui establecido, sin embargo se suscribió contrato de ingresos para proceso catastral con el municipio d eVillamaría por valor de 209.239.479"/>
    <n v="36764709"/>
    <s v="Se reporta valor por ventas e ingresos del centro de información pendientes de ingresar recursos por concepto de contratos de ingreso con el municipio de Villamaría y Supía Caldas"/>
    <m/>
    <m/>
    <n v="104660692"/>
    <d v="2021-04-13T00:00:00"/>
    <d v="2021-07-12T00:00:00"/>
    <d v="2021-10-11T00:00:00"/>
    <m/>
    <n v="0.55850553649955137"/>
    <n v="0.87889425276786248"/>
    <n v="0.73750084984690811"/>
    <n v="0.75282606814087649"/>
    <n v="0"/>
    <s v="Concepto Favorable"/>
    <s v="Concepto Favorable"/>
    <s v="Concepto Favorable"/>
    <m/>
    <s v="La actividad cuenta con las evidencias "/>
    <s v="La actividad cuenta con evidencias"/>
    <s v="se revisa evidencias cumple con el producto esperado"/>
    <m/>
    <x v="0"/>
    <x v="0"/>
    <x v="1"/>
    <x v="0"/>
    <s v="De acuerdo a lo reportado por la territorial se obsreva se han obtención de  ingresos en la territorial Caldas por  un valor de $32.520.643."/>
    <s v="De acuerdo a lo reportado por la territorial se obsreva quese  suscribió contrato de ingresos para proceso catastral con el municipio de Villamaría por valor de 209.239.479"/>
    <s v="Aunque con los soportes, relación ingresos de contado mensual, se evidencia el avance reportado, se encuentra por debajo de lo programado."/>
    <m/>
  </r>
  <r>
    <n v="13"/>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ldas"/>
    <s v="Porcentaje"/>
    <s v="Recursos obtenidos por recuperación de cartera"/>
    <s v="Eficiencia"/>
    <n v="0.1"/>
    <n v="1"/>
    <n v="0.25"/>
    <n v="0.25"/>
    <n v="0.25"/>
    <n v="0.25"/>
    <n v="0"/>
    <s v="Se han adelantado todos los procesos de cobro y tramites necesarios para gestionarl  a recuperación de la cartera. Se esta en proceso de pago por parte del municipio de Supía, tal como se evidencia con los anexos mediante los cuales se les realiza los cobros"/>
    <n v="0.24"/>
    <s v="Se realiza el recaudo de cartera del 96.8% de una cartera total de 27.038.305 pesos se recuperaron 26.172.462 pesos "/>
    <n v="0.72"/>
    <s v="A la fecha aparece un reporte del 0. 24% de la meta, durante todo el año la meta era recaudar el 27.038.305 de cartera y a la fecha se ha recuperado el 96.8% DEL TOTAL con el recaudo de $26.172462 sin embargo solo se refleja el 0.24% por ello y con el fin de que se observa una ejecución en el avance del recaudo de cartera durante el actual trimestre debe reportarse  como ejecutado el 0.72% solo falta por cobrar la suma de 865.843 tal como se puede evidenciar en los documentos anexos "/>
    <m/>
    <m/>
    <n v="0.96"/>
    <d v="2021-04-13T00:00:00"/>
    <d v="2021-07-12T00:00:00"/>
    <d v="2021-10-08T00:00:00"/>
    <m/>
    <n v="0.96"/>
    <n v="0"/>
    <n v="0.96"/>
    <n v="1"/>
    <n v="0"/>
    <s v="Concepto No Favorable"/>
    <s v="Concepto Favorable"/>
    <s v="Concepto Favorable"/>
    <m/>
    <s v="La actividad no cuenta con las evidencias "/>
    <s v="La actividad cuenta con evidencias"/>
    <s v="se revisa evidencias cumple con el producto esperado"/>
    <m/>
    <x v="2"/>
    <x v="0"/>
    <x v="0"/>
    <x v="0"/>
    <s v="Se evidencian los soportes para la recuperación de cartera, sin embargo no se da cumplimiento a la meta establecida."/>
    <s v="Se evidencian los soportes para la recuperación de cartera,se valida la evidencia aportada "/>
    <s v="De acuerdo a los soportes, informe de cartera por edades mensual, se evidencia el avance reportado."/>
    <m/>
  </r>
  <r>
    <n v="1"/>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quetá"/>
    <s v="Número"/>
    <s v="Tramites de conservación Catastral realizados (Oficina)"/>
    <s v="Eficacia"/>
    <n v="0.1111111111111111"/>
    <n v="3256"/>
    <n v="0"/>
    <n v="0"/>
    <n v="0"/>
    <n v="3256"/>
    <n v="1165"/>
    <s v="En el primer trimestre de 2021 la territorial Caquetá realizó 1165 trámites de oficina, como lo evidencia el pantallazo del aplicativo de REPORTES SNC que se encuentra en el DRIVE "/>
    <n v="689"/>
    <s v="En el segundo  trimestre de 2021 la territorial Caquetá realizó 689 trámites de oficina, como lo evidencia el pantallazo del aplicativo de REPORTES SNC que se encuentra en el DRIVE, dando cumpliento al 100% de la actividad"/>
    <n v="1121"/>
    <s v="En el tercer  trimestre de 2021 la territorial Caquetá realizó 1121 trámites de oficina, como lo evidencia el pantallazo del aplicativo de REPORTES SNC que se encuentra en el DRIVE, dando cumplimiento al 100% de la actividad; sin embargo es de recordar que durante el mes de agosto de 2021, se suspendieron los terminos para la atención de procesos catastrales según Resolución 1094 del 06 de agosto de 2021, además la territorial tiene definciencias de personal debido al proceso de modernización y reestructuración de la entidad según decreto 846 y 847 del 29 de julio de 2021. "/>
    <m/>
    <m/>
    <n v="2975"/>
    <d v="2021-04-14T00:00:00"/>
    <d v="2021-07-15T00:00:00"/>
    <d v="2021-10-13T00:00:00"/>
    <m/>
    <n v="0.91369778869778873"/>
    <s v=""/>
    <s v=""/>
    <s v=""/>
    <n v="0"/>
    <s v="Concepto Favorable"/>
    <s v="Concepto Favorable"/>
    <s v="Concepto Favorable"/>
    <m/>
    <s v="Se evidencia cumplimientocon el pantallazo del aplicativo REPORTES SNC "/>
    <s v="Con pantallazo del aplicativo de REPORTES SNC para los meses de abril, mayo y junio se evidencia la - Realización de los trámites en el periodo."/>
    <s v="La evidencia corresponde"/>
    <m/>
    <x v="0"/>
    <x v="0"/>
    <x v="0"/>
    <x v="0"/>
    <s v="Se evidencia con  pantallazo del aplicativo REPORTES SNC "/>
    <s v="Se evidencia en pantallazo del reporte de  SNC de abril, mayo y junio"/>
    <s v="Se verifica cumplimiento de la actividad con pantallazo de Reportes SNC del tercer trimestre 2021."/>
    <m/>
  </r>
  <r>
    <n v="3"/>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quetá"/>
    <s v="Número"/>
    <s v="Tramites de conservación Catastral realizados (Terreno)"/>
    <s v="Eficacia"/>
    <n v="0.1111111111111111"/>
    <n v="3209"/>
    <n v="0"/>
    <n v="0"/>
    <n v="0"/>
    <n v="3209"/>
    <n v="293"/>
    <s v="Durante  el primer trimestre de 2021 la territorial Caquetá ha finalizado con resolución 293 trámites de terreno. como se evidencia en el pantallazo tomado del aplicativo de REPORTES SNC que se encuentra en el DRIVE "/>
    <n v="868"/>
    <s v="Durante  el segundo  trimestre de 2021 la territorial Caquetá ha finalizado con resolución 868 trámites de terreno. como se evidencia en el pantallazo tomado del aplicativo de REPORTES SNC que se encuentra en el DRIVE; dando cumplimiento al 100% de la actividad. "/>
    <n v="487"/>
    <s v="En el tercer  trimestre de 2021 la territorial Caquetá realizó 487  trámites de terreno, como lo evidencia el pantallazo del aplicativo de REPORTES SNC que se encuentra en el DRIVE, dando cumplimiento al 100% de la actividad sin embargo es de recordar que durante el mes de agosto de 2021, se suspendieron los terminos para la atención de procesos catastrales segun Resolución 1094 del 06 de agosto de 2021, además la territorial tiene definciencias de personal debido al proceso de modernización y reestructuración de la entidad segun decreto 846 y 847 del 29 de julio de 2021. "/>
    <m/>
    <m/>
    <n v="1648"/>
    <d v="2021-04-14T00:00:00"/>
    <d v="2021-07-15T00:00:00"/>
    <d v="2021-10-14T00:00:00"/>
    <m/>
    <n v="0.51355562480523531"/>
    <s v=""/>
    <s v=""/>
    <s v=""/>
    <n v="0"/>
    <s v="Concepto Favorable"/>
    <s v="Concepto Favorable"/>
    <s v="Concepto Favorable"/>
    <m/>
    <s v="Se evidencia cumplimientocon el pantallazo del aplicativo REPORTES SNC "/>
    <s v="Se evidencia la resolución de 868 trámites en el pantallazo tomado del aplicativo de REPORTES SNC, dando cumplimiento a la actividad"/>
    <s v="La evidencia es concordante con la actividad"/>
    <m/>
    <x v="0"/>
    <x v="0"/>
    <x v="0"/>
    <x v="0"/>
    <s v="Se evidencian 293 trámites de de terreno finalizados con resolución.según pantallazo tomado del aplicativo de REPORTES SNC."/>
    <s v="Se evidencia  en el pantallazo tomado del aplicativo de SNC resolución de 868 trámites."/>
    <s v="Se observa ejecuciòn mediante el pantallazo del aplicativo de Reportes SNC del tercer trimestre 2021."/>
    <m/>
  </r>
  <r>
    <n v="5"/>
    <x v="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quetá"/>
    <s v="Número"/>
    <s v="Número de avalúos elaborados en el periodo"/>
    <s v="Eficacia"/>
    <n v="0.1111111111111111"/>
    <n v="20"/>
    <n v="0"/>
    <n v="0"/>
    <n v="0"/>
    <n v="20"/>
    <n v="0"/>
    <s v="No se han presentado solicitudes de realización de avalúos comerciales en la territorial Caquetá, por estar sujetos a la demanda no se cuenta con un ejecutable "/>
    <n v="1"/>
    <s v="Durante el segundo trimestre la territorial Caquetá reportó a la GIT de Avalúos Sede Central una solicitud de Leticia - Amazonas, ya que por lineamientos de la sede no se realizan en la territorial, se remitió a gestión de avalúos, se evidencia en el correo electrónico y el memorando de traslado con fecha de 19 de abril/2021. "/>
    <n v="1"/>
    <s v="Durante el tercer timestre, se realizó el proceso de contratación del perito avaluador, para lo cual se suscribió contrato 851 del 28-08-2021  para atender solicitudes de avalúos comerciales requeridos por los juzgados y tribunales de restitución de tierras. se le asignaron 3 avalúos, de los cuales 1 fue avalado y entregado al tribunal de restitución de tierras el 30-09-2021 los dos restantes están en proceso de visita e informes; se adjunta evidencia en el DRIVE pantallazo de contrato, pantallazo del correo entrega del avalúo. "/>
    <m/>
    <m/>
    <n v="2"/>
    <d v="2021-04-14T00:00:00"/>
    <d v="2021-07-15T00:00:00"/>
    <d v="2021-10-14T00:00:00"/>
    <m/>
    <n v="0.1"/>
    <s v=""/>
    <s v=""/>
    <s v=""/>
    <n v="0"/>
    <s v="Sin meta asignada en el periodo"/>
    <s v="Concepto Favorable"/>
    <s v="Concepto Favorable"/>
    <m/>
    <s v="Al que No se presentaran solicitudes de realización de avalúos no existe meta, no aplica indicador"/>
    <s v="Cumpliendo los lineamientos de la Sede Central, se remitió a gestión de avalúos la solicitud de avalúo Comercial de Leticia - Amazonas, se evidencia en el correo electrónico y memorando."/>
    <s v="La evidencia corresponde"/>
    <m/>
    <x v="1"/>
    <x v="0"/>
    <x v="0"/>
    <x v="0"/>
    <s v="No se observa meta programada. "/>
    <s v="Se evidencia con la gestión de avalúos, de avalúo Comercial de Leticia - Amazonas con caso 63870."/>
    <s v="Se verifica cumplimiento de la actividad mediante correo electrònico 30/09/2021 sobre entrega avaluo realizado tercer trimestre 2021 y copia contrato 851 de 2021."/>
    <m/>
  </r>
  <r>
    <n v="6"/>
    <x v="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quetá"/>
    <s v="Porcentaje"/>
    <s v="Solicitudes atendidas en tiempo legal en el periodo"/>
    <s v="Eficacia"/>
    <n v="0.1111111111111111"/>
    <n v="1"/>
    <n v="0.25"/>
    <n v="0.25"/>
    <n v="0.25"/>
    <n v="0.25"/>
    <n v="0.25"/>
    <s v="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
    <n v="0.25"/>
    <s v="Durante el segundo trimestre  se respondieron ocho (8) solicitudes realizadas en el marco de la Ley 1561 y Ley 1564 de 2012: En el CIG con la  expedición de cinco certificados catastrales y  a través de  tres solicitudes de correspondencia  externa,  se evidencia con las respuestas externas enviadas, el consolidado donde se relaciona las órdenes de consignación y las facturas generadas."/>
    <n v="0.25"/>
    <s v="Durante el tercer  trimestre  se respondieron nueve  (9) solicitudes realizadas en el marco de la Ley 1561 y Ley 1564 de 2012;  En el CIG con la  expedición de catorce certificados catastrales especiales, se addjunta evidencia en e lDRIVE con las respuestas externas enviadas, el consolidado donde se relaciona las órdenes de consignación y las facturas generadas."/>
    <m/>
    <m/>
    <n v="0.75"/>
    <d v="2021-04-14T00:00:00"/>
    <d v="2021-07-15T00:00:00"/>
    <d v="2021-10-14T00:00:00"/>
    <m/>
    <n v="0.75"/>
    <n v="1"/>
    <n v="1"/>
    <n v="1"/>
    <n v="0"/>
    <s v="Concepto Favorable"/>
    <s v="Concepto Favorable"/>
    <s v="Concepto Favorable"/>
    <m/>
    <s v="Se evidencia en la trazabilidad al requerimientos y respuestas a: ciudadano Nicasio Ahue Coello, Jaime Rodriguez Martinez, Juzgado Florencia Caqueta. "/>
    <s v="Con las respuestas externas enviadas,  la consolidación de las órdenes de consignación y las facturas generadas, se evidencia el cumplimiento de la actividad"/>
    <s v="Se adjunta evidencia en drive"/>
    <m/>
    <x v="0"/>
    <x v="0"/>
    <x v="0"/>
    <x v="0"/>
    <s v="Se observa trazabilidad al requerimientos y respuestas a: ciudadano Nicasio Ahue Coello, Jaime Rodriguez Martinez, Juzgado Florencia Caqueta. "/>
    <s v="Se evidencia con EE5498 del 18 de mayo de 2021, EE5499 del 18 de mayo de 2021, facturas de venta 39, 40, 41, 42 y 43."/>
    <s v="Se verifica ejecuciòn de la actividad con Facturas de solicitud de certificados, memorandos casos 149762 del 02/09/2021 y 133190 del 03/08/2021, formato excel solicitudes tercer trimestre 2021 de  Ley 1561/2012, entre otros soportes."/>
    <m/>
  </r>
  <r>
    <n v="7"/>
    <x v="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quetá"/>
    <s v="Porcentaje"/>
    <s v="Solicitudes atendidas en tiempo legal en el periodo"/>
    <s v="Eficacia"/>
    <n v="0.1111111111111111"/>
    <n v="1"/>
    <n v="0.25"/>
    <n v="0.25"/>
    <n v="0.25"/>
    <n v="0.25"/>
    <n v="0.25"/>
    <s v="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
    <n v="0.25"/>
    <s v="Se atienden todos los requerimiento de la Unidad de Restitución de tierras y del  juzgado de restitución de la ciudad de Florencia  y del Tribunal de Cundinamarca. la evidencia se registra en el formato de HERRAMIENTA DE MONITOREO con corte 28-06-2021. en el cual se registran todas las acciones realizadas en las diferentes etapas del proceso. como se evidencia  archivo de reporte y seguimiento."/>
    <n v="0.25"/>
    <s v="Se atienden todos los requerimiento de la Unidad de Restitución de tierras y del  juzgado de restitución de la ciudad de Florencia  y del Tribunal de Cundinamarca. la evidencia se registra en el formato de HERRAMIENTA DE MONITOREO con corte 28-09-2021. en el cual se registran todas las acciones realizadas en las diferentes etapas del proceso. como se evidencia  archivo de reporte y seguimiento."/>
    <m/>
    <m/>
    <n v="0.75"/>
    <d v="2021-04-14T00:00:00"/>
    <d v="2021-07-15T00:00:00"/>
    <d v="2021-10-14T00:00:00"/>
    <m/>
    <n v="0.75"/>
    <n v="1"/>
    <n v="1"/>
    <n v="1"/>
    <n v="0"/>
    <s v="Concepto Favorable"/>
    <s v="Concepto Favorable"/>
    <s v="Concepto Favorable"/>
    <m/>
    <s v=" Se evidencia con el registro en el formato de HERRAMIENTA DE MONITOREO  en el cual se describen las acciones realizadas en el proceso, igualmente se observan los reportes del sistema de gestion documental SIGAC  pantallazos de los meses de enero, febrero y marzo "/>
    <s v="Con el registro en formato de HERRAMIENTA DE MONITOREO con corte 28-06-2021, en el cual se registra el seguimiento al requerimiento de la Unidad de Restitución de tierras y del juzgado de la ciudad de Florencia y del Tribunal de Cundinamarca. Se evidencia cumplimiento de la actividad"/>
    <s v="Es evidenciado con registro en el formato de HERRAMIENTA DE MONITOREO con corte 28-09-2021."/>
    <m/>
    <x v="0"/>
    <x v="0"/>
    <x v="1"/>
    <x v="0"/>
    <s v="Durante el primer trimestre se evidencia los reportes del sistema de gestion documental SIGAC."/>
    <s v="Se evidencia con  registro en formato de HERRAMIENTA DE MONITOREO a 28-06-2021, en el cual se registra el seguimiento al requerimiento de la Unidad de Restitución de tierras y del juzgado de la ciudad de Florencia."/>
    <s v="No se pudo verificar la ejecuciòn  de la atenciòn de las solicitudes relacionadas con Polìtica de Restituciòn de Tierras porque la evidencia registrada es un excel que contiene cronograma de trabajo de julio a septiembre, la cual no permite evidenciar la atenciòn de las solicitudes por restituciòn de tierras, y no tiene relaciòn con la actividad. "/>
    <m/>
  </r>
  <r>
    <n v="8"/>
    <x v="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quetá"/>
    <s v="Porcentaje"/>
    <s v="Solicitudes atendidas en tiempo legal en el periodo"/>
    <s v="Eficacia"/>
    <n v="0.1111111111111111"/>
    <n v="1"/>
    <n v="0.25"/>
    <n v="0.25"/>
    <n v="0.25"/>
    <n v="0.25"/>
    <n v="0.25"/>
    <s v="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
    <n v="0.25"/>
    <s v="Durante el segundo trimestre se recibieron 467 solicitudes las cuales se propendió por atender durante los tiempos establecidos, hay que resaltar que en el SIGAC se ha encontrado procesos incompletos ya que se han finalizado y no aparecen en el reporte del SIGAC; por lo que en el  sistema figuran actividades pendientes por fallas del aplicado debido (a que esta en etapa de implementación y aún existe algo de desconocimiento en la operación del sistema). se evidencia reporte consolidado de PQR atendidas en el periodo."/>
    <n v="0.25"/>
    <s v="Se propende por atender los requerimientos,  solicitudes y tramites en el menor tiempo posible, es de recordar que durante el mes de agosto de 2021, se suspendieron los términos para la atención de procesos catastrales según Resolución 1094 del 06 de agosto de 2021, además la territorial tiene deficiencias de personal debido al proceso de modernización y reestructuración de la entidad según decreto 846 y 847 del 29 de julio de 2021, ademas los reportes del SIGAC, consideramos presentan errores ya que ne ha evidenciado que no se tiene toda la cantidad de radicados pendientes, tal cual lo arrojan los reportes. "/>
    <m/>
    <m/>
    <n v="0.75"/>
    <d v="2021-04-14T00:00:00"/>
    <d v="2021-07-15T00:00:00"/>
    <d v="2021-10-14T00:00:00"/>
    <m/>
    <n v="0.75"/>
    <n v="1"/>
    <n v="1"/>
    <n v="1"/>
    <n v="0"/>
    <s v="Concepto Favorable"/>
    <s v="Concepto Favorable"/>
    <s v="Concepto Favorable"/>
    <m/>
    <s v=" Se evidencia con el registro en el formato de HERRAMIENTA DE MONITOREO  en el cual se describen las acciones realizadas en el proceso, igualmente se observan los reportes del sistema de gestion documental SIGAC con destinatario Unidad Restitucion de Tierras,  pantallazos de los meses de enero, febrero y marzo "/>
    <s v="Se evidencia en archivo excel con reporte de solicitudes atendidas,  tiempos de respuesta y seguimiento a  las PQRs para el trimestre, de acuerdo al reporte generado por el GIT del servicio al ciudadano y analisis de seguimiento."/>
    <s v="Se evidencia con reporte SIGAC"/>
    <m/>
    <x v="0"/>
    <x v="0"/>
    <x v="0"/>
    <x v="0"/>
    <s v=" Se observa en el formato de HERRAMIENTA DE MONITOREO  las acciones realizadas en el proceso, para el primer timestre del corriente año. "/>
    <s v="Se avala en archivo excel reporte de solicitudes atendidas,  tiempos de respuesta y seguimiento a  las PQRs para el trimestre."/>
    <s v="Se observa ejecuciòn de actividad con soporte SIGAC."/>
    <m/>
  </r>
  <r>
    <n v="9"/>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quetá"/>
    <s v="Porcentaje"/>
    <s v="Actas de comités entregadas en el periodo"/>
    <s v="Eficacia"/>
    <n v="0.1111111111111111"/>
    <n v="1"/>
    <n v="0.25"/>
    <n v="0.25"/>
    <n v="0.25"/>
    <n v="0.25"/>
    <n v="0.25"/>
    <s v="Se han realizado los comités en los tiempos establecidos y se han enviado por correo electrónico , en el DRIVE se reportan copias de las actas "/>
    <n v="0.25"/>
    <s v="Para el segundo trimestre se han realizado los comités  (Copasst y Comité de convivencia) en los tiempos establecidos y se han remitido las actas y el envio del  correo electrónico a la dependencia encargada, como se evidencia copia del correo y  de las actas respectivas en el  DRIVE."/>
    <n v="0.25"/>
    <s v="Para el tercer trimestre se han realizado los comités  (Copasst y Comité de convivencia) en los tiempos establecidos y se han remitido las actas y el envio del  correo electrónico a la dependencia encargada, como se evidencia copia del correo y  de las actas respectivas en el  DRIVE."/>
    <m/>
    <m/>
    <n v="0.75"/>
    <d v="2021-04-14T00:00:00"/>
    <d v="2021-07-15T00:00:00"/>
    <d v="2021-10-14T00:00:00"/>
    <m/>
    <n v="0.75"/>
    <n v="1"/>
    <n v="1"/>
    <n v="1"/>
    <n v="0"/>
    <s v="Concepto Favorable"/>
    <s v="Concepto Favorable"/>
    <s v="Concepto Favorable"/>
    <m/>
    <s v="Se evidencia que se realizaron los comites con las actas y pantallazos de los correos electronicos enviados"/>
    <s v="Se evidencia el cumplimiento de  la entrega de las actas de los comités (Copasst y Comité de convivencia) al GIT Gestión del Talento Humano en imágenes de correos electrónicos remisorios."/>
    <s v="Se valida mesdiante actas y correo electrónico. "/>
    <m/>
    <x v="0"/>
    <x v="0"/>
    <x v="0"/>
    <x v="0"/>
    <s v="Se evidencia la realización de los comités en los tiempos establecidos y se han enviado por correo electrónico , en el DRIVE se reportan copias de las actas "/>
    <s v="Se evidencia con actas de los comités (Copasst y Comité de convivencia) remitidas al GIT Gestión del Talento Humano."/>
    <s v="Se observa ejecuciòn de la actividad mediante acta Comite Convivencia septiembre 2021, correo 06/10/2021 de envìo acta, acta reuniòn COPASST 31/08/2021 y acta COPASST del 30/07/2021. "/>
    <m/>
  </r>
  <r>
    <n v="10"/>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quetá"/>
    <s v="Porcentaje"/>
    <s v="Reportes de responsabilidades asignadas en el periodo"/>
    <s v="Eficacia"/>
    <n v="0.1111111111111111"/>
    <n v="1"/>
    <n v="0.25"/>
    <n v="0.25"/>
    <n v="0.25"/>
    <n v="0.25"/>
    <n v="0.25"/>
    <s v="A paesar de que no se conoce de forma oficial el acta 06-01-2021, la territorial Caquetá ha cumplido con las actividades ahi propuestas según las acciones de COPASST y CONVIVENCIA que se adelanta de manera  frecuente y se evidencian el el DRIVE"/>
    <n v="0.25"/>
    <s v="Para el segundo trimestre la territorial Caquetá ha cumplido con las actividades ahi propuestas según las acciones de COPASST, CONVIVENCIA y  AUSENTISMO que se adelanta de manera  frecuente; se evidencian el DRIVE  las respectivas actas y pantallazos de los correos enviados a la dependencia correspondiente."/>
    <n v="0.25"/>
    <s v="Durante el tercer trimestre la territorial Caquetá cumplió con las actividades  propuestas según las acciones de COPASST, CONVIVENCIA y  AUSENTISMO que se adelanta de manera  frecuente; para el día 27-07-2021 se ralizó simulacro de evacuación; se evidencian el DRIVE  las respectivas actas y pantallazos de los correos enviados a la dependencia correspondiente; informe del simulacro de evacuación; además se realizaron observaciones a la matriz de riesgo y se envió a sede central"/>
    <m/>
    <m/>
    <n v="0.75"/>
    <d v="2021-04-14T00:00:00"/>
    <d v="2021-07-15T00:00:00"/>
    <d v="2021-10-14T00:00:00"/>
    <m/>
    <n v="0.75"/>
    <n v="1"/>
    <n v="1"/>
    <n v="1"/>
    <n v="0"/>
    <s v="Concepto Favorable"/>
    <s v="Concepto Favorable"/>
    <s v="Concepto Favorable"/>
    <m/>
    <s v="Se verifico la realizacion de actividades como: comites de COPASST y CONVIVENCIA, igualmente se hace seguimiento a los reportes de  Ausentismo de enero, febrero y mmarzo."/>
    <s v="Cumple con las evidencias"/>
    <s v="La evidencia corresponde"/>
    <m/>
    <x v="0"/>
    <x v="0"/>
    <x v="0"/>
    <x v="0"/>
    <s v="Se verifico la realizacion de actividades de comites de COPASST y CONVIVENCIA, igualmente se hace seguimiento a los reportes de  Ausentismo de enero, febrero y mmarzo."/>
    <s v="Se evidencia con las actas de abaril mayo y junio de los comites de Copasst, así como del cumplimientode envío mediante correos electrónicos del ausentismo. "/>
    <s v="Se observa ejecuciòn de la actividad a travès de documento del 27/07/2021 sobre simulacro de evacuaciòn terremoto, correo sobre revisiòn y observaciones matriz de peligro de la Territorial, actas Comite COPASST julio, agosto y septiembre 2021."/>
    <m/>
  </r>
  <r>
    <n v="12"/>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quetá"/>
    <s v="Número"/>
    <s v="Recursos obtenidos por ventas de contado"/>
    <s v="Eficiencia"/>
    <n v="0.1111111111111111"/>
    <n v="102297250.41641048"/>
    <n v="20199021.936703201"/>
    <n v="26184599.705181543"/>
    <n v="26659028.88915072"/>
    <n v="29254599.885375008"/>
    <n v="22555302"/>
    <s v="Para el primer trimestre de 2021 la Territorial Caquetá ha realizado ventas de bienes y servicios por valor de $22.555.302 (sin IVA) en el DRIVE se encuentra el reporte consolidado de ventas generado por el aplicativo de facturación. "/>
    <n v="23023789"/>
    <s v="Para el segundo trimestre de 2021 la Territorial Caquetá ha realizado ventas de bienes y servicios por valor de $23.023.789 (sin IVA) ; en el DRIVE se encuentra el reporte por mes y consolidado de ventas generado por el aplicativo de facturación. "/>
    <n v="27211925"/>
    <s v="Para el tercer trimestre de 2021 la Territorial Caquetá realizó la venta de bienes y servicios por valor de $27.211.925 (sin IVA) ; en el DRIVE se encuentra el reporte por mes y consolidado de ventas generado por el aplicativo de facturación. "/>
    <m/>
    <m/>
    <n v="72791016"/>
    <d v="2021-04-14T00:00:00"/>
    <d v="2021-07-15T00:00:00"/>
    <d v="2021-10-14T00:00:00"/>
    <m/>
    <n v="0.71156375859270304"/>
    <n v="1"/>
    <n v="0.87928741547436884"/>
    <n v="1"/>
    <n v="0"/>
    <s v="Concepto Favorable"/>
    <s v="Concepto Favorable"/>
    <s v="Concepto Favorable"/>
    <m/>
    <s v="Se verifica reporte consolidado de ventas (Relacion de ingresos de contado  ventas del enero, febrero y marzo, generado por el aplicativo de facturación. "/>
    <s v="Con reporte de los  meses abril, mayo, junio  y consolidado del trimestre de ventas generado por el aplicativo de facturación, se evidencia el cumplimiento de la meta "/>
    <s v="Se valida la evidencia."/>
    <m/>
    <x v="0"/>
    <x v="0"/>
    <x v="0"/>
    <x v="0"/>
    <s v="Se verifica reporte consolidado de ventas (Relacion de ingresos de contado  ventas del enero, febrero y marzo."/>
    <s v="Se evidencia con informe consolidado de ventas de contado a junio de 20211."/>
    <s v="Se valida ejecuciòn con la Relaciòn Ingresos de Contado-Ventas del tercer trimestre 2021 "/>
    <m/>
  </r>
  <r>
    <n v="1"/>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sanare"/>
    <s v="Número"/>
    <s v="Hectáreas urbanas con actualización o formación catastral alcanzadas"/>
    <s v="Eficacia"/>
    <n v="0.1"/>
    <n v="258"/>
    <n v="0"/>
    <n v="0"/>
    <n v="0"/>
    <n v="258"/>
    <n v="0"/>
    <s v="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
    <n v="0"/>
    <s v="Si bien no se han concretado negocios de actualización catastral y de conservación  en el trimestre, se han hicieron gestiones para que las alcaldías solicitaran propuestas (municipios de Yopal, orocue, Villanueva y trinidad y la concesionaria vial 4g LLANOS). Se evidencia el seguimiento con las comunicaciones recibidas por las entidades.  "/>
    <n v="0"/>
    <s v="Para el tercer trimestre se recepcionaron 3 solicitudes de formación o actualización urbana (Yopal, Paz de Ariporo y Puerto Rondon) , de las cuales se emitieron 2 y se enviasron a los clientes y 1 se encuentra en proceso de estructuración. Se adjunta correo electrónico por parte del Director Territorial para cumplimiento al seguimiento del trimestre. "/>
    <m/>
    <m/>
    <n v="0"/>
    <d v="2021-04-14T00:00:00"/>
    <d v="2021-07-15T00:00:00"/>
    <d v="2021-10-14T00:00:00"/>
    <m/>
    <n v="0"/>
    <s v=""/>
    <s v=""/>
    <s v=""/>
    <n v="0"/>
    <s v="Sin meta asignada en el periodo"/>
    <s v="Sin meta asignada en el periodo"/>
    <s v="Sin meta asignada en el periodo"/>
    <m/>
    <s v="Se evidencia gestion con 7 archivos de soportes y propuestas economicas,"/>
    <s v="Se evidencia Gestión,  pero aún no se han ejecutado procesos de formación o actualización"/>
    <s v="Sin meta asignada en el periodo"/>
    <m/>
    <x v="1"/>
    <x v="1"/>
    <x v="2"/>
    <x v="0"/>
    <s v="Sin meta asignada en el periodo"/>
    <s v="Sin meta asignada en el periodo"/>
    <s v="Sin meta asignada en el periodo."/>
    <m/>
  </r>
  <r>
    <n v="2"/>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sanare"/>
    <s v="Número"/>
    <s v="Hectáreas rurales con actualización o formación catastral alcanzadas"/>
    <s v="Eficacia"/>
    <n v="0.1"/>
    <n v="129197"/>
    <n v="0"/>
    <n v="0"/>
    <n v="0"/>
    <n v="129197"/>
    <n v="0"/>
    <s v="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
    <n v="0"/>
    <s v="Si bien no se han concretado negocios de actualización catastral y de conservación  en el trimestre, se han hicieron gestiones para que las alcaldías solicitaran propuestas (municipios de orocue, Villanueva, trinidad, Saravena y la concesionaria vial 4g LLANOS). Se evidencia el seguimiento con las comunicaciones recibidas por las entidades.  "/>
    <n v="0"/>
    <s v="Para el tercer trimestre se recepcionó 1 solicitud de formación o actualización rural para el municipio de Puerto Rondon, se encuentra en estructuración para ser enviada al municipio. Se adjunta correo electrónico por parte del Director Territorial para cumplimiento al seguimiento del trimestre. "/>
    <m/>
    <m/>
    <n v="0"/>
    <d v="2021-04-14T00:00:00"/>
    <d v="2021-07-15T00:00:00"/>
    <d v="2021-10-14T00:00:00"/>
    <m/>
    <n v="0"/>
    <s v=""/>
    <s v=""/>
    <s v=""/>
    <n v="0"/>
    <s v="Sin meta asignada en el periodo"/>
    <s v="Sin meta asignada en el periodo"/>
    <s v="Sin meta asignada en el periodo"/>
    <m/>
    <s v="Se demuestra gestion con 7 archivos de propuestas economicas,  retomar las propuestos,"/>
    <s v="Se evidencia Gestión,  pero aún no se han ejecutado procesos de formación o actualización."/>
    <s v="Sin meta asignada en el periodo"/>
    <m/>
    <x v="1"/>
    <x v="1"/>
    <x v="2"/>
    <x v="0"/>
    <s v="Sin meta asignada en el periodo"/>
    <s v="Sin meta asignada en el periodo"/>
    <s v="Sin meta asignada en el periodo"/>
    <m/>
  </r>
  <r>
    <n v="3"/>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sanare"/>
    <s v="Número"/>
    <s v="Tramites de conservación Catastral realizados (Oficina)"/>
    <s v="Eficacia"/>
    <n v="0.1"/>
    <n v="17725"/>
    <n v="0"/>
    <n v="0"/>
    <n v="0"/>
    <n v="17725"/>
    <n v="35"/>
    <s v="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
    <n v="40"/>
    <s v="Para el segundo trimestre 2021, se atienden (40 trámites de oficina) como se evidencia con el reporte del SNC, cumpiendo la actividad programada. (Se hace la aclaración de que para el periodo anterior,donde se reportaron 35 trámites por fallas en el sistema, ya que el  dato real fue de 3799 tramites de oficina atendidos como se evidencia en pantallazo del reporte actualizado generado por el SNC. Para el 31 de junio se cuenta con un consolidado de 3849 tramites de oficina atendidos. "/>
    <n v="12397"/>
    <s v="Para el Tercer trimestre 2021 se reportan 12397 tramites de oficina, como se evidencia con el reporte del SNC cumpiendo la actividad programada. "/>
    <m/>
    <m/>
    <n v="12472"/>
    <d v="2021-04-14T00:00:00"/>
    <d v="2021-07-14T00:00:00"/>
    <d v="2021-10-13T00:00:00"/>
    <m/>
    <n v="0.70363892806770101"/>
    <s v=""/>
    <s v=""/>
    <s v=""/>
    <n v="0"/>
    <s v="Concepto Favorable"/>
    <s v="Concepto Favorable"/>
    <s v="Concepto Favorable"/>
    <m/>
    <s v="Se comprueba cumplimiento del control con reporte SISGES de enero, febrero y marzo"/>
    <s v="Se evidencia la resolución de 40 trámites en el pantallazo tomado del aplicativo de REPORTES SNC, dando cumpiendo la actividad programada.  "/>
    <s v="Se evidencia cumplimiento "/>
    <m/>
    <x v="0"/>
    <x v="0"/>
    <x v="0"/>
    <x v="0"/>
    <s v="Se valida con reporte SISGES de enero, febrero y marzo"/>
    <s v="Se evidencian 40 trámites en el pantallazo tomado del aplicativo de REPORTES SNC"/>
    <s v="Se evidencia ejecuciòn de la actividad mediante excel aportado sobre Reporte tràmites de Oficina y Terreno."/>
    <m/>
  </r>
  <r>
    <n v="5"/>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sanare"/>
    <s v="Número"/>
    <s v="Tramites de conservación Catastral realizados (Terreno)"/>
    <s v="Eficacia"/>
    <n v="0.1"/>
    <n v="16539"/>
    <n v="0"/>
    <n v="0"/>
    <n v="0"/>
    <n v="16539"/>
    <n v="0"/>
    <s v="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
    <n v="0"/>
    <s v="Para el segundo trimestre 2021, no se reportan trámites de terreno debido a que a la fecha la DT Casanare no cuenta con reconocedores prediales (Las personas que se contrataron para tal tarea, comenzaron a laborar a en mayo, en ese sentido se verá reflejado en la producción del mes de julio según la calidad de la información y aprobación por responsable de conservación catastral.  Adicionalmente los oficiales de catastro con los que cuenta la DT Casanare no hicieron trámites de terreno debido a que su avanzada edad y comorbilidades frente al COVID -19 les impedía salir. Se adjunta grafico del reporte de SNC como evidencia. "/>
    <n v="391"/>
    <s v="Para el tercer trimestre se reportan 391 tramites de terreno, gracias a la integración del nuevo personal para dicha labor. Se aporta informe en excel descargado del SNC como evidencia del seguimiento a la actividad 5 y se da por cumplida"/>
    <m/>
    <m/>
    <n v="391"/>
    <d v="2021-04-14T00:00:00"/>
    <d v="2021-07-15T00:00:00"/>
    <d v="2021-10-13T00:00:00"/>
    <m/>
    <n v="2.3641090755184713E-2"/>
    <s v=""/>
    <s v=""/>
    <s v=""/>
    <n v="0"/>
    <s v="Concepto No Favorable"/>
    <s v="Sin meta asignada en el periodo"/>
    <s v="Concepto Favorable"/>
    <m/>
    <s v="No se puede evidenciar la realización de Tramites de conservación Catastral realizados "/>
    <s v="Al no poder hacerse trámites de terreno debido al justifiicación presentada no se pudo determinar meta"/>
    <s v="Es la misma evidencia de la actividad 3.  cumple"/>
    <m/>
    <x v="2"/>
    <x v="1"/>
    <x v="0"/>
    <x v="0"/>
    <s v="No se observa evidencia"/>
    <s v="Sin meta asignada en el periodo"/>
    <s v="Se verifica ejecuciòn de 391 tràmites de terreno mediante excel sobre Reporte Tràmites de Oficina y Terreno aportado como evidencia."/>
    <m/>
  </r>
  <r>
    <n v="7"/>
    <x v="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sanare"/>
    <s v="Porcentaje"/>
    <s v="Solicitudes atendidas en tiempo legal en el periodo"/>
    <s v="Eficacia"/>
    <n v="0.1"/>
    <n v="1"/>
    <n v="0.25"/>
    <n v="0.25"/>
    <n v="0.25"/>
    <n v="0.25"/>
    <n v="0.25"/>
    <s v="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
    <n v="0.25"/>
    <s v="Para el segundo trimestre, se da respuesta respuesta a las 10 solicitudes las cuales fueron  atendidas en su totalidad. Se evidencia la adecuada atención a los requerimientos, adjuntando los soportes de comunicaciones emitidas a los usuarios (10) y correo electrónico en el que suministra la información cumpliendo al 100% la actividad. "/>
    <n v="0.25"/>
    <s v="Para el tercer trimestre por medio del correo electrónico recibido por parte del DT, no se recibieron solicitudes en materia de regularización de la propiedad. Se adjunta correo para dar cumplimiento al seguimiento."/>
    <m/>
    <m/>
    <n v="0.75"/>
    <d v="2021-04-14T00:00:00"/>
    <d v="2021-07-14T00:00:00"/>
    <d v="2021-10-14T00:00:00"/>
    <m/>
    <n v="0.75"/>
    <n v="1"/>
    <n v="1"/>
    <n v="1"/>
    <n v="0"/>
    <s v="Sin meta asignada en el periodo"/>
    <s v="Concepto Favorable"/>
    <s v="Concepto Favorable"/>
    <m/>
    <s v="Como entre enero a marzo, no se a recibido requerimientos. por lo que no se tiene que reportar."/>
    <s v="Con los soportes de comunicaciones y respuestas emitidas a las 10 solicitudes recibidas, se evidencia  el cumplimiento de la actividad."/>
    <s v="Se adjunta correo para dar cumplimiento"/>
    <m/>
    <x v="1"/>
    <x v="0"/>
    <x v="0"/>
    <x v="0"/>
    <s v="Sin meta asignada en el periodo"/>
    <s v="Se evidencia con soportes de comunicaciones y respuestas emitidas a las 10 solicitudes recibidas"/>
    <s v="Mediante correo del 14/10/2021 el Director de la Territorial informa que en el tercer trilmestre de 2021 no se presentaron solicitudes sobre el tema."/>
    <m/>
  </r>
  <r>
    <n v="8"/>
    <x v="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sanare"/>
    <s v="Porcentaje"/>
    <s v="Solicitudes atendidas en tiempo legal en el periodo"/>
    <s v="Eficacia"/>
    <n v="0.1"/>
    <n v="1"/>
    <n v="0.25"/>
    <n v="0.25"/>
    <n v="0.25"/>
    <n v="0.25"/>
    <n v="0.25"/>
    <s v="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
    <n v="0.25"/>
    <s v="Para el seguimiento del trimestre se reporta en la Herramienta de monitoreo el seguimiento de trámites Administrativos (31 todos atendidos)  y Judiciales (88 de los cuales 65 fueron atendidos y 23 se encuentran en trámite en sus diferentes etapas procesales). Se la herramienta de monitoreo se evidencia el cumplimiento a las solicitudes en materia de política de restitución de tierras y ley de víctimas."/>
    <n v="0.25"/>
    <s v="Para el seguimiento del tercer trimestre se reporta en la Herramienta de monitoreo el seguimiento de trámites Administrativos 31, todos se encuentran atendidos  y trámites Judiciales 101, de los cuales 83 fueron atendidos y 18 se encuentran en trámite, en sus diferentes etapas procesales. En  la herramienta de monitoreo se evidencia el cumplimiento a las solicitudes en materia de política de restitución de tierras y ley de víctimas."/>
    <m/>
    <m/>
    <n v="0.75"/>
    <d v="2021-04-14T00:00:00"/>
    <d v="2021-07-15T00:00:00"/>
    <d v="2021-10-13T00:00:00"/>
    <m/>
    <n v="0.75"/>
    <n v="1"/>
    <n v="1"/>
    <n v="1"/>
    <n v="0"/>
    <s v="Concepto Favorable"/>
    <s v="Concepto Favorable"/>
    <s v="Concepto Favorable"/>
    <m/>
    <s v="coforme a la evidencia reporte en laHERRAMIENTA DE MONITOREO 2021 CASANARE, se observa la implementacion de la actividad."/>
    <s v="Se evidencia reporte  de los meses abril, mayo y junio en la HERRAMIENTA DE MONITOREO 2021 el seguimiento de tramites administrativos y Judiciales en materia de política de restitución de tierras y ley de víctimas. dando cumplimiento a la actividad"/>
    <s v="Se reporta en herramienta de monitore."/>
    <m/>
    <x v="0"/>
    <x v="0"/>
    <x v="0"/>
    <x v="0"/>
    <s v="Se evidencia reporte en la HERRAMIENTA DE MONITOREO 2021."/>
    <s v="Se valida reporte  de los meses abril, mayo y junio en la HERRAMIENTA DE MONITOREO 2021."/>
    <s v="Se observa seguimiento de los tràmites relacionados con Polìtica de Tierras mediante Herramienta de Monitoreo suministrada."/>
    <m/>
  </r>
  <r>
    <n v="9"/>
    <x v="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sanare"/>
    <s v="Porcentaje"/>
    <s v="Solicitudes atendidas en tiempo legal en el periodo"/>
    <s v="Eficacia"/>
    <n v="0.1"/>
    <n v="1"/>
    <n v="0.25"/>
    <n v="0.25"/>
    <n v="0.25"/>
    <n v="0.25"/>
    <n v="0.17"/>
    <s v="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
    <n v="0.1"/>
    <s v="Para el segundo trimestre se respondieron 69 solicitudes atendidas. Como se obervan en los reportes soministrados por control interno y teniendo en cuenta el SIGAC igulamente se identifican varias acciones que ya están cerradas con el debido radicado de respuesta, pero no aparecen en el aplicativo de la misma manera, sinó que están como pendientes. Teniendo en cuenta que el aplicativo está en etapa de implementación y que se obervan deficiencias en el conocimiento de SIGAC se propondrá acción correctiva. "/>
    <n v="0.25"/>
    <s v="En el tercer trimestre se hizo seguimiento a 450 PQRs que han sido radicadas por medio de canal presencial y virtual, se observa la siguiente información: de las  440 PQRs que se encuentran en trámite, 33 ya se les dio respuesta pero no se han cerrado y/o Finalizado en el sistema (se envía correo a la contratista encargada para la gestión de los cierres no efectivos), quedando un pendiente de 407 dar respuesta y posterior cierre. Se adjunta documento Excel con informe de PQRs de control interno."/>
    <m/>
    <m/>
    <n v="0.52"/>
    <d v="2021-04-14T00:00:00"/>
    <d v="2021-07-15T00:00:00"/>
    <d v="2021-10-14T00:00:00"/>
    <m/>
    <n v="0.52"/>
    <n v="0.68"/>
    <n v="0.4"/>
    <n v="1"/>
    <n v="0"/>
    <s v="Concepto Favorable"/>
    <s v="Concepto Favorable"/>
    <s v="Concepto No Favorable"/>
    <m/>
    <s v="Se evidencia el cumplimiento del 0,17% de la meta en reporte consolidado de de PQRs con corte a 31 de marzo. se sugiere implementar accion de mejora"/>
    <s v="En el REPORTE PQRSD DE CONTROL INTERNO se observa que para este periodose res pondieron 69 solicitudes, dando cumplimiento a la actividad"/>
    <s v="De 440 PQRDS én trámite, quedan 407 pendientes de dar respuesta, eso significa que solo el 7.5% se ha tramitado"/>
    <m/>
    <x v="0"/>
    <x v="0"/>
    <x v="1"/>
    <x v="0"/>
    <s v="Se evidencia en reporte consolidado de de PQRs con corte a 31 de marzo. "/>
    <s v="Se evidencia resporte de 69 solicitudes atendidas en SIGAC. igulamente se identifican varias acciones  cerradas con el debido radicado de respuesta, pero pendientes. "/>
    <s v="La Territorial no ha cumplido con la atenciòn del 100% de las PQRs recibidas durante el tercer trimestre 2021, de las 440 que estan en tràmite se han respondido 33 pero no se han cerrado y quedan por responder y cerrar 407. "/>
    <m/>
  </r>
  <r>
    <n v="10"/>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sanare"/>
    <s v="Porcentaje"/>
    <s v="Actas de comités entregadas en el periodo"/>
    <s v="Eficacia"/>
    <n v="0.1"/>
    <n v="1"/>
    <n v="0.25"/>
    <n v="0.25"/>
    <n v="0.25"/>
    <n v="0.25"/>
    <n v="0.25"/>
    <s v="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
    <n v="0.25"/>
    <s v="Para el segundo trimestre no se reporta actas de los CCL y COPASST  que como se informó mediante memorando del Director al proceso de Gestión de Talento humano. Que en el mes de marzo se venció la vigencia de los comités, por lo que se hicieron algunas reuniones para evaluar la situación y que debido a la reducida cantidad de funcionarios no se logró conformar el comité. En ese sentido se elevó consulta a nivel central para determinar la forma de solucionarlo, por lo que estamos esperando respuesta (igualmente se evidencia agenamiento programadas por nivel central de las reuniones y memorando de consulta a Talento Humano)."/>
    <n v="0.25"/>
    <s v="En el trimestre se gestionó la estructuración del proyecto de convocatoria para COPASST, pero no fue posible lanzarla, debido a la gran reducción de los empleos en la planta de personal como consecuencia de los efectos de los DECRETOS 846 Y 847 DE 2021, reduciéndose la planta de personal a 4 funcionarios. Que a la fecha se continúa sin el nombramiento de funcionarios. Respecto de la conformación del CCL, en reunión con el entonces GIT DE TALENTO HUMANO (SST), se identificó que no era al momento viable la conformación de dicho comité por cuanto 3 de los 4 FUNCIONARIOS de la planta, tienen casos en manejo por parte del CCL del nivel nacional, lo que por normatividad los inhabilita para participar en la conformación del comité en la DT Casanare. se adjunta correo del Director"/>
    <m/>
    <m/>
    <n v="0.75"/>
    <d v="2021-04-13T00:00:00"/>
    <d v="2021-07-15T00:00:00"/>
    <d v="2021-10-14T00:00:00"/>
    <m/>
    <n v="0.75"/>
    <n v="1"/>
    <n v="1"/>
    <n v="1"/>
    <n v="0"/>
    <s v="Concepto Favorable"/>
    <s v="Sin meta asignada en el periodo"/>
    <s v="Concepto Favorable"/>
    <m/>
    <s v="Se evidencia cumplimiento de la realizacion de comites con las actas. convivencia laboral el 29- 03/2021, actas de COPASST, 26-02/2021 ( DONDE SE HACE NOTA ACLARATORIA EN RELACION AL COMITE QUE SE DEBIA REALIZAR EN EL  MES  DE ENEO)y  Acta del 29-03 2021"/>
    <s v="Teniendo en cuenta que no se ha podido conformar el comité en la territorial debido a la reducida cantidad de funcionarios  y que se esta en espera de los lineamientos del Procesos Gestio del Talento Humano, no se cuenta con la posibilidad de dar cumplimiento a la meta."/>
    <s v="Se evidencia la gestión"/>
    <m/>
    <x v="0"/>
    <x v="1"/>
    <x v="0"/>
    <x v="0"/>
    <s v="Se evidencia con comites con las actas. convivencia laboral el 29 de marzo de 2021,  actas de COPASST, 26 de febrero de 2021."/>
    <s v="Sin meta asignada en el periodo"/>
    <s v="Se verifica gestiòn mediante correo del Director Territorial del 14/10/2021 sobre estructuraciòn COPASST Casanare y conformaciòn del Comitè de Convivencia Laboral de la Territorial."/>
    <m/>
  </r>
  <r>
    <n v="11"/>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sanare"/>
    <s v="Porcentaje"/>
    <s v="Reportes de responsabilidades asignadas en el periodo"/>
    <s v="Eficacia"/>
    <n v="0.1"/>
    <n v="1"/>
    <n v="0.25"/>
    <n v="0.25"/>
    <n v="0.25"/>
    <n v="0.25"/>
    <n v="0"/>
    <s v="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
    <n v="0.25"/>
    <s v="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los respectivos PDF de lo consignado en el Documento en excel. "/>
    <n v="0.25"/>
    <s v="Por medio de tablero de seguimiento de responsabilidades establecidas según acta 06-01-2021, se desarrollaron actividades relacionadas con SG-SST, reportadas en el trimestre. Se da cumplimiento a la meta como se videncia en el documento SEGUIMIENTO DE RESPONSABILIDADES ACTA 06-01-2021 y el respectivo PDF del  informe del simulacro realizado. "/>
    <m/>
    <m/>
    <n v="0.5"/>
    <d v="2021-04-14T00:00:00"/>
    <d v="2021-07-15T00:00:00"/>
    <d v="2021-10-13T00:00:00"/>
    <m/>
    <n v="0.5"/>
    <n v="0"/>
    <n v="1"/>
    <n v="1"/>
    <n v="0"/>
    <s v="Concepto Favorable"/>
    <s v="Concepto Favorable"/>
    <s v="Concepto Favorable"/>
    <m/>
    <s v="Se cumple actividad demostrando reporte consolidado enviado en correo electronico enviado el 14- 04 2021"/>
    <s v="Se evidencia en acta 06-01-2021, SEGUIMIENTO DE RESPONSABILIDADES entre otros el cumplimiento de la actividad"/>
    <s v="La evidencia corresponde "/>
    <m/>
    <x v="0"/>
    <x v="0"/>
    <x v="0"/>
    <x v="0"/>
    <s v="Se aprubea con reporte consolidado enviado en correo electronico enviado el 14 de abril del presente año."/>
    <s v="Se evidencia en acta 06-01-2021."/>
    <s v="Se valida gestiòn mediante correo del 14/10/2021 sobre solicitud del reporte Plan de Emergencia Casanare, Informe Simulacro de Evacuaciòn del 27/07/2021 y excel seguimiento de responsabilidades. "/>
    <m/>
  </r>
  <r>
    <n v="13"/>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sanare"/>
    <s v="Número"/>
    <s v="Recursos obtenidos por ventas de contado"/>
    <s v="Eficiencia"/>
    <n v="0.1"/>
    <n v="229167265.84571284"/>
    <n v="45250039.577302985"/>
    <n v="58658987.385044038"/>
    <n v="59721808.120548248"/>
    <n v="65536430.762817577"/>
    <n v="19535840"/>
    <s v="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
    <n v="10000841"/>
    <s v="Para el seguimiento en curso se cuenta con tres documentos que soportan los ingresos económicos registrados durante el tercer trimestre relacionados con las ventas de servicios en la DT Casanare (Abril $5.029.707), (Mayo $3.880.122), (Junio  no se cuenta con el registro del mes de mayo) ya que el área financiera emite estos registros corte de 15 del mes siguiente, es decir, el 15 de julio. Sin embargo adjuntamos soporte de facturación generada en la DT Casanare. Se reporta el valor de $10.000.841"/>
    <n v="17098625"/>
    <s v="Para el seguimiento del tercer trimestre se cuenta con dos documentos que soportan los ingresos económicos registrados relacionados con las ventas de servicios en la DT Casanare Julio $ 8.326.625, Agosto $3.388.688, para el mes de septiembre se informa que los informes de ingresos se realizan dos días hábiles después del cierre que es el 15 de cada mes es decir el informe de septiembre se realizará entre el 18 y 20 de octubre de 2021. Sin embargo adjuntamos soporte de facturación generada en la DT Casanare. Se reporta el valor de $5.382.938"/>
    <m/>
    <m/>
    <n v="46635306"/>
    <d v="2021-04-13T00:00:00"/>
    <d v="2021-07-13T00:00:00"/>
    <d v="2021-10-13T00:00:00"/>
    <m/>
    <n v="0.20349898502256986"/>
    <n v="0.43173089311062179"/>
    <n v="0.17049119744180685"/>
    <n v="0.2863045433166807"/>
    <n v="0"/>
    <s v="Concepto Favorable"/>
    <s v="Concepto Favorable"/>
    <s v="Concepto Favorable"/>
    <m/>
    <s v="Se evidencia cumplimiento con reportes de ingresos incluyendo los meses de enero, febrero y marzo reportado a en eeste mes."/>
    <s v="Con tres documentos que soportan los ingresos económicos se evidencia el cumplimiento de la actividad para el periodo "/>
    <s v="Se valida la evidencia"/>
    <m/>
    <x v="0"/>
    <x v="0"/>
    <x v="0"/>
    <x v="0"/>
    <s v="Se evidencia con reportes de ingresos de enero, febrero y marzo reportado a en eeste mes."/>
    <s v="Se valida con facturación detallada del 1 al 9 de junio del presente año al igual que con ingresos de la Dirección Territorial de abril y mayo del corriente año."/>
    <s v="Se verifica gestiòn de la actividad mediante excel sobre ingresos Bogota y Direcciones Territoriales de julio y agosto 2021 y reporte de ventas detallado septiembre de 2021. "/>
    <m/>
  </r>
  <r>
    <n v="1"/>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uca"/>
    <s v="Número"/>
    <s v="Hectáreas urbanas con actualización o formación catastral alcanzadas"/>
    <s v="Eficacia"/>
    <n v="9.0909090909090912E-2"/>
    <n v="3200"/>
    <n v="0"/>
    <n v="0"/>
    <n v="0"/>
    <n v="3200"/>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n v="561"/>
    <s v="En este trimestre se tuvo varios inconvenientes debido al paro nacional que afectó la ciudad de Popayán por los bloqueos en el norte y en el sur del municipio, viendose reflejado en las actividades de campo como reconocimiento predial y control de calidad, esta situación generó un problema social ocasioando temory desconfianza en la comunidad por los inconvenientes de orden públicólo que dificultó las labores en campo, dificultando lograr las metas propuestas en hectáreas de acuerdo al cronograma, toda vez que el bloqueo de la ciudad al norte y sur se extendió desde el 28 de abril, hasta el 17 de junio de 2021."/>
    <n v="1322"/>
    <s v="En este trimestre se presentó dificultad para el ingreso de personal a los asentamientos urbanos a lo largo de las quebradas en zonas de proteccción y en el sector 5. Igualmente se presentaron problemas con el cargue de areas en el Server, caida, colapso y con la aplicación CICA."/>
    <m/>
    <m/>
    <n v="1883"/>
    <d v="2021-04-18T00:00:00"/>
    <d v="2021-07-15T00:00:00"/>
    <d v="2021-10-14T00:00:00"/>
    <m/>
    <n v="0.58843749999999995"/>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conocieron 1322 has urbanas"/>
    <m/>
    <x v="0"/>
    <x v="0"/>
    <x v="0"/>
    <x v="0"/>
    <s v="Se evidencia cronograma y plan de trabajo"/>
    <s v="Se evidencia con avance imágnes e informe en excel de los procesos de formación y actualización urbana en el municipio"/>
    <s v="Se verifica ejecución de la actividad con el mapa del área reconocida de 1322 has con corte a septiembre 2021, correo del 12/10/2021 sobre area reconocida rural y urbana así como pantallazo de sumatoria de área sector urbano."/>
    <m/>
  </r>
  <r>
    <n v="2"/>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uca"/>
    <s v="Número"/>
    <s v="Hectáreas rurales con actualización o formación catastral alcanzadas"/>
    <s v="Eficacia"/>
    <n v="9.0909090909090912E-2"/>
    <n v="44818"/>
    <n v="0"/>
    <n v="0"/>
    <n v="0"/>
    <n v="44818"/>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n v="0"/>
    <s v="De acuerdo al cronograma inicial de actividades la zona rural del municipio de Popayán se intervendrá a partir del mes de julio"/>
    <n v="1138"/>
    <s v="En este trimestre se incia la intervención de la zona rural del municipio de Popayán"/>
    <m/>
    <m/>
    <n v="1138"/>
    <d v="2021-04-18T00:00:00"/>
    <d v="2021-07-15T00:00:00"/>
    <d v="2021-10-12T00:00:00"/>
    <m/>
    <n v="2.5391583738676424E-2"/>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conocieron 1138 has rurales"/>
    <m/>
    <x v="0"/>
    <x v="2"/>
    <x v="0"/>
    <x v="0"/>
    <s v="Se evidencia cronograma y plan de trabajo "/>
    <s v="De acuerdo al cronograma inicial de actividades la zona rural del municipio de Popayán se intervendrá a partir del mes de julio"/>
    <s v="Se verifica cumplimiento de la actividad mediante mapa de reconocimiento de 1138 has del sector rural con corte a septiembre 2021, correo del 12/10/2021 sobre el área total rural con corte a 30/09/2021 y con pantallazo de sumatoria de área del sector rural.  "/>
    <m/>
  </r>
  <r>
    <n v="3"/>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uca"/>
    <s v="Número"/>
    <s v="Tramites de conservación Catastral realizados (Oficina)"/>
    <s v="Eficacia"/>
    <n v="9.0909090909090912E-2"/>
    <n v="6064"/>
    <n v="0"/>
    <n v="0"/>
    <n v="0"/>
    <n v="6064"/>
    <n v="1017"/>
    <s v="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
    <n v="1751"/>
    <s v="Se realizaron trámites de Oficina en Cobol 1309 y en el SNC 442"/>
    <n v="12219"/>
    <s v="Se realizaron Trámites de Oficina en Cobol 1627 y en SNC 10572 "/>
    <m/>
    <m/>
    <n v="14987"/>
    <d v="2021-04-19T00:00:00"/>
    <d v="2021-07-15T00:00:00"/>
    <d v="2021-10-14T00:00:00"/>
    <m/>
    <n v="1"/>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alizaron en Cobol 1627 y en SNC 10572 Trámites de Oficina "/>
    <m/>
    <x v="0"/>
    <x v="0"/>
    <x v="0"/>
    <x v="0"/>
    <s v="Se valida en la herramienta cobol 1017 trámites realizados en el trimestre. "/>
    <s v="Se evidencia con informe trámites en cobol: de Oficina en Cobol 1309 y en el SNC 442"/>
    <s v="Se observa ejecución de la actividad mediante reportes COBOL oficina correspondiente a los meses de julio, agosto y septiembre de 2021 y reportes SNC de julio-septiembre 2021."/>
    <m/>
  </r>
  <r>
    <n v="5"/>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uca"/>
    <s v="Número"/>
    <s v="Tramites de conservación Catastral realizados (Terreno)"/>
    <s v="Eficacia"/>
    <n v="9.0909090909090912E-2"/>
    <n v="5038"/>
    <n v="0"/>
    <n v="0"/>
    <n v="0"/>
    <n v="5038"/>
    <n v="121"/>
    <s v="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
    <n v="402"/>
    <s v="El avance en la meta de terreno es baja porque todavía se cuenta con poco personal para reconocimiento predial para los 41 municipios del departamento del Cauca.  "/>
    <n v="877"/>
    <s v="El avance en la meta de terreno de Conservación es baja por cuanto el personal de reconocimineto para los 41 municipios del Departamento del Cauca es insuficiente, además se han presentado dificultades de orden público en varios municipios.  En Cobol 447 trámites y en SNC 10, Saldos de vigencias anteriores Cobol 420"/>
    <m/>
    <m/>
    <n v="1400"/>
    <d v="2021-04-19T00:00:00"/>
    <d v="2021-07-15T00:00:00"/>
    <d v="2021-10-14T00:00:00"/>
    <m/>
    <n v="0.27788805081381501"/>
    <s v=""/>
    <s v=""/>
    <s v=""/>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alizaron en Cobol 447 trámites y en SNC 10, Saldos de vigencias anteriores Cobol 420"/>
    <m/>
    <x v="0"/>
    <x v="0"/>
    <x v="0"/>
    <x v="0"/>
    <s v="Se valida la realización de 121 trámites de terrenos realizados en el trimestre. "/>
    <s v="Se evidencia en Cobol los 402 trámites en terreno "/>
    <s v="Se verifica con reportes SNC julio-septiembre 2021 y reportes COBOL del tercer trimestre 2021, la realización de 447 trámites, en SNC 10 y saldos de vigencias anteriores COBOL 420, para un total ejecutado de 877. "/>
    <m/>
  </r>
  <r>
    <n v="7"/>
    <x v="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uca"/>
    <s v="Número"/>
    <s v="Número de avalúos elaborados en el periodo"/>
    <s v="Eficacia"/>
    <n v="9.0909090909090912E-2"/>
    <n v="50"/>
    <n v="0"/>
    <n v="0"/>
    <n v="0"/>
    <n v="50"/>
    <n v="0"/>
    <s v="No se han realizado avalúos comerciales en este trimestre, se encuentran en proceso de contratación los peritos avaluadores."/>
    <n v="8"/>
    <s v="Durante este trimestre se realizó la contratación de los peritos pero debido a los problemas de orden público generados por el paro nacional durante los meses de mayo y junio no se pudo realizar la práctica valuatoria en municipios del departamento del Cauca "/>
    <n v="13"/>
    <s v="En este trimestre se realizaron 13 avalúos en etapa final en los diferentes municipios del departamento del Cauca.  Se presentó dificultad con uno de los peritos referente a la entrega. Se han realizado 15 visitas pendiente del informe y el control de calidad."/>
    <m/>
    <m/>
    <n v="21"/>
    <d v="2021-04-18T00:00:00"/>
    <d v="2021-07-15T00:00:00"/>
    <d v="2021-10-12T00:00:00"/>
    <m/>
    <n v="0.42"/>
    <s v=""/>
    <s v=""/>
    <s v=""/>
    <n v="0"/>
    <s v="Concepto Favorable"/>
    <s v="Concepto Favorable"/>
    <s v="Concepto Favorable"/>
    <m/>
    <s v="no se desarrolla en el periodo"/>
    <s v="se revisa evidencia, cumple con producto esperado"/>
    <s v="De acuerdo con las evidencias, se observa que durante el tercer ttrimestre se realizaron 13 avalúos en etapa final en los diferentes municipios del departamento del Cauca"/>
    <m/>
    <x v="1"/>
    <x v="0"/>
    <x v="0"/>
    <x v="0"/>
    <s v="Sin meta asignada en el periodo"/>
    <s v="Se evidencia con correo del 25 de junio de 2021, carta del 3 de mayo de 2021, relación de visitas asignadas para avalúos. "/>
    <s v="Se observa ejecución de la actividad mediante los 5 correos de envío para control de calidad y revisión de avaluos realizados de julio a septiembre de 2021, los 8 memorandos de entrega de avalúos realizados en el tercer trimestre 2021 y el Informe presentado por la Territorial a 30/09/2021 sobre los avalúos realizados en este trimestre. "/>
    <m/>
  </r>
  <r>
    <n v="8"/>
    <x v="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uca"/>
    <s v="Porcentaje"/>
    <s v="Solicitudes atendidas en tiempo legal en el periodo"/>
    <s v="Eficacia"/>
    <n v="9.0909090909090912E-2"/>
    <n v="1"/>
    <n v="0.25"/>
    <n v="0.25"/>
    <n v="0.25"/>
    <n v="0.25"/>
    <n v="0.2475"/>
    <s v=" Se respondieron el 99% de las solicitudes de regularización de la propiedad"/>
    <n v="0.25"/>
    <s v="Se respondieron el 100% de las solicitudes de regularizacion de la propiedad"/>
    <n v="0.25"/>
    <s v="Se respondieron el 100% de las solicitudes de regularización de la propiedad rural."/>
    <m/>
    <m/>
    <n v="0.74750000000000005"/>
    <d v="2021-04-19T00:00:00"/>
    <d v="2021-07-15T00:00:00"/>
    <d v="2021-10-12T00:00:00"/>
    <m/>
    <n v="0.74750000000000005"/>
    <n v="0.99"/>
    <n v="1"/>
    <n v="1"/>
    <n v="0"/>
    <s v="Concepto Favorable"/>
    <s v="Concepto Favorable"/>
    <s v="Concepto Favorable"/>
    <m/>
    <s v="se revisa las evidencias, se encuentra acordes con el producto esperado"/>
    <s v="se revisa evidencia, cumple con producto esperado"/>
    <s v="De acuerdo con la evidencia, se observa que durante el tercer trimestre se respondieron el 100% de las solicitudes de regularización de la propiedad rural."/>
    <m/>
    <x v="0"/>
    <x v="0"/>
    <x v="0"/>
    <x v="0"/>
    <s v="Se evidencia control en excel del primer trimestre 2021."/>
    <s v="Se evidencia con Seguimiento correspondencia de los oficios y comunicaciones dirigidas a la Dirección Territorial relacionadas con Política Integral de Reparación a víctimas.  "/>
    <s v="Se verifica cumplimiento del 100% de la actividad con el excel Informe de Solicitudes en el que se observa la atención de las solicitudes recibidas en el trimestre."/>
    <m/>
  </r>
  <r>
    <n v="9"/>
    <x v="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uca"/>
    <s v="Porcentaje"/>
    <s v="Solicitudes atendidas en tiempo legal en el periodo"/>
    <s v="Eficacia"/>
    <n v="9.0909090909090912E-2"/>
    <n v="1"/>
    <n v="0.25"/>
    <n v="0.25"/>
    <n v="0.25"/>
    <n v="0.25"/>
    <n v="0.25"/>
    <s v="Se da respuesta a todas las solicitudes de Juzgados y Procuradurias en temas de Restitución de Tierras y Ley de Víctimas"/>
    <n v="0.25"/>
    <s v="Se da respuesta a todas las solicitudes de Juzgados y Procuraduría en temas de Restitución de Tierras"/>
    <n v="0.25"/>
    <s v="Se da respuesta a todas las solicitudes del Juzgado y Procuraduría en temas de Restitución.  Igualmente se atienden las mesas técnicas conjuntas solicitadas por la URT y una visita técnica."/>
    <m/>
    <m/>
    <n v="0.75"/>
    <d v="2021-04-19T00:00:00"/>
    <d v="2021-07-15T00:00:00"/>
    <d v="2021-10-14T00:00:00"/>
    <m/>
    <n v="0.75"/>
    <n v="1"/>
    <n v="1"/>
    <n v="1"/>
    <n v="0"/>
    <s v="Concepto Favorable"/>
    <s v="Concepto Favorable"/>
    <s v="Concepto Favorable"/>
    <m/>
    <s v="se revisa las evidencias, se encuentra acordes con el producto esperado"/>
    <s v="se revisa evidencia, cumple con producto esperado"/>
    <s v="De acuerdo con las evidencias, se observa que durante el tercer trimestre se dio respuesta a todas las solicitudes del Juzgado y Procuraduría en temas de Restitución.  Igualmente se atendieron las mesas técnicas conjuntas solicitadas por la URT y una visita técnica"/>
    <m/>
    <x v="0"/>
    <x v="0"/>
    <x v="0"/>
    <x v="0"/>
    <s v="Se valida control en excel de los procesos cursados en el primer trimestre de 2021."/>
    <s v="Se evidencia con Seguimiento correspondencia de los oficios y comunicaciones dirigidas a la Dirección Territorial relacionadas con Política Integral de Reparación a víctimas"/>
    <s v="Se observa ejecución de la actividad a través de las Actas de mesa técnica URT-IGAC de agosto y septiembre de 2021, Acta visita técnica URT-IGAC de julio 2021 y excel solicitudes del tercer trimestre 2021."/>
    <m/>
  </r>
  <r>
    <n v="10"/>
    <x v="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uca"/>
    <s v="Porcentaje"/>
    <s v="Solicitudes atendidas en tiempo legal en el periodo"/>
    <s v="Eficacia"/>
    <n v="9.0909090909090912E-2"/>
    <n v="1"/>
    <n v="0.25"/>
    <n v="0.25"/>
    <n v="0.25"/>
    <n v="0.25"/>
    <n v="0.15"/>
    <s v="Se han atendido el 60% de las solicitudes, teniendo en cuenta las dificultades presentadas con la nueva pltaforma SIGAC, que no entrega respuestas en tiempo real por lo que hay que reenviarlas nuevamente por correo electrónico."/>
    <n v="0.2"/>
    <s v="Se han atendido el 80 % de las solicitudes, teniendo en cuenta que continúan las dificultades con la plataforam SIGAC toda vez que en sus reportes no se evidencian realmente las solicitudes finalizadas es decir que no se tiene la información real de que se ha finalizado, además hay casos puntuales que se han consultado por radicaciones con inconsistencias pero que no se han realizado y cuando se deja en no afecta términos tampoco las deja cerrar.  Para resolver estas inconsistencias se realizó una reunión el día 12 de julio de 2021 con la secretaria general y los encargados tanto del igac como de macroproyectos, quienes atendieron las consultas y  manifestaron estan realizando unas mejoras ajustando estas inconsistencias."/>
    <n v="0.2"/>
    <s v="Se ha atendido el 80% de las solicitudes, teneindo en cuenta las dificultades presentadas con la Plataforma SIGAC, toda vez que se evidencias fallas constantes en la misma.  Igualmente la disminución de personal con la reestructuración de la entidad por lo cual se presentó variación de roles en las bandejas sobre todo del director territorial lo que generó traumarismo en las asignaciones al personal para dar respuesta."/>
    <m/>
    <m/>
    <n v="0.55000000000000004"/>
    <d v="2021-04-19T00:00:00"/>
    <d v="2021-07-15T00:00:00"/>
    <d v="2021-10-12T00:00:00"/>
    <m/>
    <n v="0.55000000000000004"/>
    <n v="0.6"/>
    <n v="0.8"/>
    <n v="0.8"/>
    <n v="0"/>
    <s v="Concepto Favorable"/>
    <s v="Concepto Favorable"/>
    <s v="Concepto Favorable"/>
    <m/>
    <s v="se revisa las evidencias, se encuentra acordes con el producto esperado"/>
    <s v="se revisa evidencia, cumple con producto esperado"/>
    <s v="De acuerdo con las evidencias y con el autoseguimiento, se observa que se avanzó en la atención de las PQR a pesar de que no se alcanzó con la meta propuesta."/>
    <m/>
    <x v="0"/>
    <x v="0"/>
    <x v="0"/>
    <x v="0"/>
    <s v="Se evidencia con correo del 18 de enero de 2021."/>
    <s v="Se evidencia con registro de asistencia del 9 de junio de 2021 &quot;Seguimiento Sigac y Cordis&quot;"/>
    <s v="Se verifica realización de la actividad a través de correo del 21/09/2021 sobre reporte de paz y salvo por usuario Sistema Sigac, correo sobre seguimiento Sigac del 06/08/2021 y correo del 11/10/2021 sobre reporte de fallas en Sigac."/>
    <m/>
  </r>
  <r>
    <n v="11"/>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uca"/>
    <s v="Porcentaje"/>
    <s v="Actas de comités entregadas en el periodo"/>
    <s v="Eficacia"/>
    <n v="9.0909090909090912E-2"/>
    <n v="1"/>
    <n v="0.25"/>
    <n v="0.25"/>
    <n v="0.25"/>
    <n v="0.25"/>
    <n v="0.25"/>
    <s v="Se realizaron las Actas de Copasst mensuales y el Acta  Trimestral Convivencia Laboral "/>
    <n v="0.25"/>
    <s v="Se realizaron las actas de Copasst y de Convivencia Laboral. Igualmente se dieron dos capacitaciones al personal que labora en la Dirección Territorial de Clima Laboral y Comunicación Asertiva"/>
    <n v="0.25"/>
    <s v="Se realizaron las Actas de Copasst mensuales y el Acta de Convivencia Laboral trimestral, se conforma nuevo comite de COPASST."/>
    <m/>
    <m/>
    <n v="0.75"/>
    <d v="2021-04-19T00:00:00"/>
    <d v="2021-07-15T00:00:00"/>
    <d v="2021-10-14T00:00:00"/>
    <m/>
    <n v="0.75"/>
    <n v="1"/>
    <n v="1"/>
    <n v="1"/>
    <n v="0"/>
    <s v="Concepto Favorable"/>
    <s v="Concepto Favorable"/>
    <s v="Concepto Favorable"/>
    <m/>
    <s v="se revisa las evidencias, se encuentra acordes con el producto esperado"/>
    <s v="se revisa evidencia, cumple con producto esperado"/>
    <s v="De acuerdo con las evidencias, se observa que durante el tercer trimestre se realizaron las Actas de Copasst mensuales y el Acta de Convivencia Laboral trimestral, se conforma nuevo comite de COPASST."/>
    <m/>
    <x v="0"/>
    <x v="0"/>
    <x v="0"/>
    <x v="0"/>
    <s v="SE evidencias de copasst, y convivencia del primer trimestre de 2021. "/>
    <s v="Se evidencia con Acta Copasst del 27 de abril, del 28 de junio, del 31 de mayo, registrode asistencia del 20 de mayo de 2021 &quot;Capacitación clima laboral&quot;. "/>
    <s v="Se verifica ejecución de la actividad mediante evidencias aportadas sobre conformación de COPASST en la Territorial (acta de escrutinio, acta de conformación,aviso de convocatoria, designación de jurado, registro de sufragio), acta COPASST septiembre 2021 y acta CCL de julio 2021."/>
    <m/>
  </r>
  <r>
    <n v="12"/>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uca"/>
    <s v="Porcentaje"/>
    <s v="Reportes de responsabilidades asignadas en el periodo"/>
    <s v="Eficacia"/>
    <n v="9.0909090909090912E-2"/>
    <n v="1"/>
    <n v="0.25"/>
    <n v="0.25"/>
    <n v="0.25"/>
    <n v="0.25"/>
    <n v="0.25"/>
    <s v="Se atienden las responsabilidades y rendición de cuentas en el SG-SST  "/>
    <n v="0.25"/>
    <s v="Se atienden las responsabilidades del SG-SST"/>
    <n v="0.25"/>
    <s v="Se atienden las responsabilidades del SG-SST"/>
    <m/>
    <m/>
    <n v="0.75"/>
    <d v="2021-04-19T00:00:00"/>
    <d v="2021-07-15T00:00:00"/>
    <d v="2021-10-12T00:00:00"/>
    <m/>
    <n v="0.75"/>
    <n v="1"/>
    <n v="1"/>
    <n v="1"/>
    <n v="0"/>
    <s v="Concepto Favorable"/>
    <s v="Concepto Favorable"/>
    <s v="Concepto Favorable"/>
    <m/>
    <s v="se revisa las evidencias, se encuentra acordes con el producto esperado"/>
    <s v="se revisa evidencia, cumple con producto esperado"/>
    <s v="De acuerdo con las evidencias, se observa que durante el tercer trimestre se atendieron responsabilidades derivaas del SG-SST"/>
    <m/>
    <x v="0"/>
    <x v="0"/>
    <x v="0"/>
    <x v="0"/>
    <s v="Se evidencia con correo electrónico del 23 de febrero de 2021."/>
    <s v="Se videncia con correo del 9 de abril de 2021, ficha autodiagnóstico entorno ainmediato y senderos a la edificación e informe de riesgos. "/>
    <s v="Se observa atención por parte de la Territorial de las responsabilidades del SG-SST mediante correo del 14/07/2021 sobre fumigación de las instalaciones y el registro sobre entrega de elementos de bioseguridad de fecha 23/07/2021. "/>
    <m/>
  </r>
  <r>
    <n v="14"/>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uca"/>
    <s v="Número"/>
    <s v="Recursos obtenidos por ventas de contado"/>
    <s v="Eficiencia"/>
    <n v="9.0909090909090912E-2"/>
    <n v="279042227.08234406"/>
    <n v="55098060.242669024"/>
    <n v="71425272.793269768"/>
    <n v="72719401.184294254"/>
    <n v="79799492.862111002"/>
    <n v="30828410"/>
    <s v="Se realizaron el 100% de ventas de certificados catastrales especiales, cartas catastrales y certificados planos catastrales que ingresaron en el trimestre"/>
    <n v="32575749"/>
    <s v="Se realizaron ventas de certificados sencillos y especiales, cartas catastrales y certificados planos $ 32.575.749"/>
    <n v="47432783"/>
    <s v="Se realizaron ventas de certificados catastrales sencilos y especiales, cartas catastrales y certificados planos por valor de $47.432.783"/>
    <m/>
    <m/>
    <n v="110836942"/>
    <d v="2021-04-19T00:00:00"/>
    <d v="2021-07-15T00:00:00"/>
    <d v="2021-10-14T00:00:00"/>
    <m/>
    <n v="0.39720490751133714"/>
    <n v="0.55951897152498797"/>
    <n v="0.45608154825373709"/>
    <n v="0.65227136400353647"/>
    <n v="0"/>
    <s v="Concepto Favorable"/>
    <s v="Concepto Favorable"/>
    <s v="Concepto Favorable"/>
    <m/>
    <s v="se revisa las evidencias, se encuentra acordes con el producto esperado"/>
    <s v="se revisa evidencia, cumple con producto esperado"/>
    <s v="De acuerdo con la relación de ventas de contado, se observa que durante el tercer trimestre se hicieron ventas por bienes y servicios."/>
    <m/>
    <x v="0"/>
    <x v="0"/>
    <x v="0"/>
    <x v="0"/>
    <s v="Se evidencia con relación de ingresos por la suma de 30.828.410.00. a marzo de 2021."/>
    <s v="Se evidencia con relación de ingresos por la suma de 32.575.749.00   del 1 de abril al 30 de junio del corriente año."/>
    <s v="Se observa ejecución de la actividad mediante la Relación de Ingresos de Contado- Ventas correspondiente al periodo de julio-septiembre de 2021."/>
    <m/>
  </r>
  <r>
    <n v="1"/>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esar"/>
    <s v="Número"/>
    <s v="Tramites de conservación Catastral realizados (Oficina)"/>
    <s v="Eficacia"/>
    <n v="0.1"/>
    <n v="5530"/>
    <n v="0"/>
    <n v="0"/>
    <n v="0"/>
    <n v="5530"/>
    <n v="573"/>
    <s v="En este periodo se ejecutaron 573 tramites de oficina, por la falta de organizaciòn, espacio fisico de los archivos de la extintas unidades operativas de catastro y por falta de personal contratado la cantidad de tramite no fue mayor."/>
    <n v="1883"/>
    <s v="En este periodo se ejecutaron 1.883 trámites de oficina, provenientes de registro y las solicitudes recibidas por ventanilla, para un avance del 44. 41% de la meta en lo corrido de la vigencia."/>
    <n v="1806"/>
    <s v="En este periodo se ejecutaron 1.806 trámites de oficina, provenientes de registro y las solicitudes recibidas por ventanilla, para un avance del 77.07% de la meta en lo corrido de la vigencia."/>
    <m/>
    <m/>
    <n v="4262"/>
    <d v="2021-04-14T00:00:00"/>
    <d v="2021-07-10T00:00:00"/>
    <d v="2021-10-13T00:00:00"/>
    <m/>
    <n v="0.77070524412296559"/>
    <s v=""/>
    <s v=""/>
    <s v=""/>
    <n v="0"/>
    <s v="Concepto Favorable"/>
    <s v="Concepto Favorable"/>
    <s v="Concepto Favorable"/>
    <m/>
    <s v="Reporte aprobado"/>
    <s v="L a DT relaciona los tramites durante el trimestre"/>
    <s v="De acuerdo a las evidencias se verifica que realizaron 1806 tramites de oficina"/>
    <m/>
    <x v="0"/>
    <x v="0"/>
    <x v="0"/>
    <x v="0"/>
    <s v="Se evidencia en pantallazo de SNC la sumade 1.148 trámite de oficina y terreno a 31 de marzo de 2021."/>
    <s v="Se reporta la ejecución de 1883 tramites de oficina en el segundo trimestre, lo cual se observa con las evidencias aportadas (Excel tramitadas SNC segundo trimestre 2021, Informes tramitadas Cesar abril, mayo y junio 2021, entre otros). "/>
    <s v="Se evidencia reporte de tramites de oficina para el tercer trimestre de 1806 realizados."/>
    <m/>
  </r>
  <r>
    <n v="3"/>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esar"/>
    <s v="Número"/>
    <s v="Tramites de conservación Catastral realizados (Terreno)"/>
    <s v="Eficacia"/>
    <n v="0.1"/>
    <n v="9524"/>
    <n v="0"/>
    <n v="0"/>
    <n v="0"/>
    <n v="9524"/>
    <n v="724"/>
    <s v="En este periodo se ejecutaron 724 trámites de terreno, por la falta de organización, espacio físico de los archivos de las extintas unidades operativas de catastro y por falta de personal contratado la cantidad de trámite ejecutado no fue mayor."/>
    <n v="1116"/>
    <s v="En este periodo se ejecutaron 1.116 trámites de terreno, esto debido a que se contaba con personal contratado y se dispuso más trámites de terreno, sin embargo se presentan fallas en el SNC, que muchas veces nos impiden ser más eficiente en resolver los trámites, además el personal de planta por la edad y por comorbilidad no ha sido posible enviarlos a realizar trámites de terreno, se propuso un plan de contingencia con el área de conservación de la territorial Cesar a partir del mes de julio, para evacuar saldos y aumentar el volumen de trámites y así poder alcanzar la meta propuesta."/>
    <n v="2946"/>
    <s v="En este periodo se ejecutaron 2.946 trámites de terreno, para un avance del 50.26% de la meta en lo corrido de la vigencia, sin embargo se presentan fallas en el SNC, que muchas veces nos impiden ser más eficiente en resolver los trámites, se está realizando un plan de contingencia con el área de conservación de la Territorial Cesar a partir del mes de julio, para evacuar saldos y aumentar el volumen de trámites y así poder alcanzar la meta propuesta."/>
    <m/>
    <m/>
    <n v="4786"/>
    <d v="2021-04-14T00:00:00"/>
    <d v="2021-07-10T00:00:00"/>
    <d v="2021-10-13T00:00:00"/>
    <m/>
    <n v="0.50251994960100799"/>
    <s v=""/>
    <s v=""/>
    <s v=""/>
    <n v="0"/>
    <s v="Concepto Favorable"/>
    <s v="Concepto Favorable"/>
    <s v="Concepto Favorable"/>
    <m/>
    <s v="Muy buena ejecucion en terreno"/>
    <s v="Se anexan evidencias de los tramites de terreno elaborados"/>
    <s v="La DT realizó tramites de terreno por 2946 en cobol y por el SNC según los reportes"/>
    <m/>
    <x v="2"/>
    <x v="0"/>
    <x v="0"/>
    <x v="0"/>
    <s v="Nota:  No  pude observar la evidencia, pués viene vacío el archivo.  "/>
    <s v="Se observa ejecución de la actividad en excel tramitadas SNC segundo trimestre 2021."/>
    <s v="Se evidencia reporte de tramites de terreno para el tercer trimestre de 2946 realizados."/>
    <m/>
  </r>
  <r>
    <n v="5"/>
    <x v="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esar"/>
    <s v="Número"/>
    <s v="Número de avalúos elaborados en el periodo"/>
    <s v="Eficacia"/>
    <n v="0.1"/>
    <n v="90"/>
    <n v="0"/>
    <n v="0"/>
    <n v="0"/>
    <n v="90"/>
    <n v="2"/>
    <s v="Durante este periodo se realizaron dos avalúos del proceso de restitución de tierras, por el investigador de mercado, no se tiene peritos a valuadores contratados, ni se tiene viáticos para este labor, estos se realizaron con viáticos del área de conservación."/>
    <n v="18"/>
    <s v="Durante este periodo se realizaron 18 avalúos, la mayoría del proceso de restitución de tierras, para un avance del 22.22% de la meta en lo corrido del año, se espera aumentar el rendimiento de los avalúos, ya que se tiene los peritos a valuadores y el control de calidad contratados desde el mes de mayo."/>
    <n v="52"/>
    <s v="Durante este periodo se realizaron 52 avalúos, la mayoría del proceso de restitución de tierras, para un avance del 80% de la meta en lo corrido del año."/>
    <m/>
    <m/>
    <n v="72"/>
    <d v="2021-04-14T00:00:00"/>
    <d v="2021-07-10T00:00:00"/>
    <d v="2021-10-13T00:00:00"/>
    <m/>
    <n v="0.8"/>
    <s v=""/>
    <s v=""/>
    <s v=""/>
    <n v="0"/>
    <s v="Concepto Favorable"/>
    <s v="Concepto No Favorable"/>
    <s v="Concepto Favorable"/>
    <m/>
    <s v="Reporte aprobado"/>
    <s v="En la evidencia no aparece la relacion de los 18 avaluos realizados en el trimestre"/>
    <s v="Se registra la realizacion de los 52 avalúos"/>
    <m/>
    <x v="0"/>
    <x v="0"/>
    <x v="0"/>
    <x v="0"/>
    <s v="De 35 avalúos recibidos se observa que dos han realizado en el primer trimestre de 2021."/>
    <s v="Se observa ejecución de la actividad con soporte excel segundo trimestre-Junio Relación avaluos realizados 2021 en el que se reporta avance del 22.22% por 18 avaluos realizados. "/>
    <s v="Se evidencia reporte de avalúos donde se han realizado 52 para el tercer trimestre."/>
    <m/>
  </r>
  <r>
    <n v="6"/>
    <x v="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esar"/>
    <s v="Porcentaje"/>
    <s v="Solicitudes atendidas en tiempo legal en el periodo"/>
    <s v="Eficacia"/>
    <n v="0.1"/>
    <n v="1"/>
    <n v="0.25"/>
    <n v="0.25"/>
    <n v="0.25"/>
    <n v="0.25"/>
    <n v="0.2059"/>
    <s v="Durante este periodo se respondieron 14 solicitudes de regularización de la ley 1561 y 1564 de 2012 de las 17 recibidas, esto debido al cambio de sistema de correspondencia, a la implementación, parametrización y fallas presentadas."/>
    <n v="0.3"/>
    <s v="Durante este periodo se respondieron 42 solicitudes de regularización de la ley 1561 y 1564 de 2012, y además 4 del periodo anterior para un total de 46 finalizadas, todavía se presentan fallas en el SIGAC, que nos hacen más dispendiosa esta labor."/>
    <n v="0.25"/>
    <s v="Durante este periodo se respondieron 53 solicitudes de regularización de la ley 1561 y 1564 de 2012, de las 57 recibidas, todavía se presentan fallas en el SIGAC, que nos hacen más dispendiosa esta labor."/>
    <m/>
    <m/>
    <n v="0.75590000000000002"/>
    <d v="2021-04-14T00:00:00"/>
    <d v="2021-07-12T00:00:00"/>
    <d v="2021-10-13T00:00:00"/>
    <m/>
    <n v="0.75590000000000002"/>
    <n v="0.8236"/>
    <n v="1"/>
    <n v="1"/>
    <n v="0"/>
    <s v="Concepto Favorable"/>
    <s v="Concepto Favorable"/>
    <s v="Concepto Favorable"/>
    <m/>
    <s v="Aprobado"/>
    <s v="Realizaron relacion de las solicitudes atendidas"/>
    <s v="Realizan un buen informe sobre la atencion a las solicitudes de regularizacion de la propiedad"/>
    <m/>
    <x v="2"/>
    <x v="0"/>
    <x v="0"/>
    <x v="0"/>
    <s v="De esta actividad no se pudo observar evidencia en el archivo adjunto no hay nada. "/>
    <s v="Se observa ejecución de la actividad con los soportes aportados (6 reportes excel de regularización de la propiedad y 3 correos de respuesta sobre pertenencia, otorgados en abril, mayo y junio 2021). "/>
    <s v="Se evidencia informe de solicitudes de regularización donde se han recibido 57 y quedan 4 por atender."/>
    <m/>
  </r>
  <r>
    <n v="7"/>
    <x v="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esar"/>
    <s v="Porcentaje"/>
    <s v="Solicitudes atendidas en tiempo legal en el periodo"/>
    <s v="Eficacia"/>
    <n v="0.1"/>
    <n v="1"/>
    <n v="0.25"/>
    <n v="0.25"/>
    <n v="0.25"/>
    <n v="0.25"/>
    <n v="0.21609999999999999"/>
    <s v="Durante este periodo se respondieron 83 solicitudes de las 96 recibidas, esto debido a que no había personal de apoyo contratado, para realizar las visitas conjuntas, los distintos posicionamientos de coordenadas y el cumplimiento de sentencia."/>
    <n v="0.21"/>
    <s v="Durante este periodo se respondieron 138 solicitudes de las 168 recibidas, esto debido a las múltiples solicitudes de los juzgado, tribunales y de la unidad de restitución de tierras, las visitas conjuntas, los distintos posicionamientos de coordenadas y el cumplimiento de sentencia."/>
    <n v="0.25"/>
    <s v="Durante este periodo se respondieron 123 solicitudes de las 125 recibidas, esto debido a las múltiples solicitudes de los juzgado, tribunales y de la unidad de restitución de tierras, las visitas conjuntas, los distintos posicionamientos de coordenadas y el cumplimiento de sentencia."/>
    <m/>
    <m/>
    <n v="0.67609999999999992"/>
    <d v="2021-04-14T00:00:00"/>
    <d v="2021-07-13T00:00:00"/>
    <d v="2021-10-13T00:00:00"/>
    <m/>
    <n v="0.67609999999999992"/>
    <n v="0.86439999999999995"/>
    <n v="0.84"/>
    <n v="1"/>
    <n v="0"/>
    <s v="Concepto Favorable"/>
    <s v="Concepto Favorable"/>
    <s v="Concepto Favorable"/>
    <m/>
    <s v="aprobado el reporte"/>
    <s v="Cumple con la actividad"/>
    <s v="La DT ha atendido las solicitudes dentro de la politica de restitucion de tierras"/>
    <m/>
    <x v="0"/>
    <x v="0"/>
    <x v="3"/>
    <x v="0"/>
    <s v="SE evidencia con relación avalúos a marzo 31 de 2021."/>
    <s v="Se observa ejecución de la actividad con la evidencia aportada (Informe corte 30 junio 2021 sobre solicitudes respondidas)."/>
    <m/>
    <m/>
  </r>
  <r>
    <n v="8"/>
    <x v="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esar"/>
    <s v="Porcentaje"/>
    <s v="Solicitudes atendidas en tiempo legal en el periodo"/>
    <s v="Eficacia"/>
    <n v="0.1"/>
    <n v="1"/>
    <n v="0.25"/>
    <n v="0.25"/>
    <n v="0.25"/>
    <n v="0.25"/>
    <n v="0.151"/>
    <s v="Durante este periodo se respondieron 238 solicitudes de las 394 recibidas, esto debido al cambio de sistema de correspondencia, a la implementación, parametrización, fallas presentadas y falta de personal de apoyo."/>
    <n v="0.14000000000000001"/>
    <s v="Durante este periodo se respondieron 417 solicitudes de las 723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para el tercer trimestre estar al día con todas las solicitudes."/>
    <n v="0.18"/>
    <s v="Durante este periodo se respondieron 69 solicitudes de las 95 recibidas, esto debido al cambio de sistema de correspondencia, a la implementación, parametrización, fallas presentadas y a la duplicidad de radicaciones que se presentan, por el rezago que se tiene se estableció un plan de contingencia para la evacuación y control de todas las peticiones. "/>
    <m/>
    <m/>
    <n v="0.47099999999999997"/>
    <d v="2021-04-14T00:00:00"/>
    <d v="2021-07-13T00:00:00"/>
    <d v="2021-10-13T00:00:00"/>
    <m/>
    <n v="0.47100000000000003"/>
    <n v="0.60399999999999998"/>
    <n v="0.56000000000000005"/>
    <n v="0.72"/>
    <n v="0"/>
    <s v="Concepto Favorable"/>
    <s v="Concepto Favorable"/>
    <s v="Concepto Favorable"/>
    <m/>
    <s v="Se recomienda ponerse al dia"/>
    <s v="Se observa relacion de las PQRS atendidos en el trimestre"/>
    <s v="La DT ha venido atendiendo las solicitudes recibidas sobre informacion a los ususarios"/>
    <m/>
    <x v="0"/>
    <x v="0"/>
    <x v="1"/>
    <x v="0"/>
    <s v="Se evidencia que de 394 recibidas se respondieron  238 solicitudes en este periodo se "/>
    <s v="Se observa ejecución de la actividad mediante Informe PQRD emitido por la Territorial al corte 30/06/2021 y excel reportes solicitudes PQRSD abril, mayo, junio 2021. Se recomienda evacuar la totalidad de peticiones represadas para el próximo trimestre."/>
    <s v="Se evidencia reportes de atención de PQRs donde se observa que se atendieron en los términos legales el 72.63% de las PQRs recibidas."/>
    <m/>
  </r>
  <r>
    <n v="9"/>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esar"/>
    <s v="Porcentaje"/>
    <s v="Actas de comités entregadas en el periodo"/>
    <s v="Eficacia"/>
    <n v="0.1"/>
    <n v="1"/>
    <n v="0.25"/>
    <n v="0.25"/>
    <n v="0.25"/>
    <n v="0.25"/>
    <n v="0.25"/>
    <s v="Durante este periodo se realizaron y se firmaron las actas de los comités Coppast y convivencia y se reportaron al GIT de talento humano el día  07/04/2021 a las 22:40 y el día 17/02/2021 a las 15:02, respectivamente."/>
    <n v="0.25"/>
    <s v="Durante este periodo se realizaron las respectivas reuniones y se firmaron las actas de los comités Coppast y convivencia, y se cargaron al DRIVE dispuesto para ello."/>
    <n v="0.25"/>
    <s v="Durante este periodo se realizaron las respectivas reuniones y se firmaron las actas de los comités Coppast y convivencia, y se cargaron al DRIVE dispuesto para ello. "/>
    <m/>
    <m/>
    <n v="0.75"/>
    <d v="2021-04-14T00:00:00"/>
    <d v="2021-07-13T00:00:00"/>
    <d v="2021-10-13T00:00:00"/>
    <m/>
    <n v="0.75"/>
    <n v="1"/>
    <n v="1"/>
    <n v="1"/>
    <n v="0"/>
    <s v="Concepto Favorable"/>
    <s v="Concepto Favorable"/>
    <s v="Concepto Favorable"/>
    <m/>
    <s v="Reporte aprobado"/>
    <s v="La Dt realizó las reuniones y actas de los comites de Coppast y convivencia"/>
    <s v="realizaron reuniones de coppast y de convivencia"/>
    <m/>
    <x v="0"/>
    <x v="0"/>
    <x v="0"/>
    <x v="0"/>
    <s v="Se evidencias actas de comites de reunión de los meses de enero, febrero y marzo del corriente año (FM20100-01/17.V1)"/>
    <s v="Se evidencia acta Comite Convivencia del 25/05/2021 y registro de asistencia, actas Comité Copasst de abril, mayo y junio 2021 y sus respectivos registros de asistencia.  "/>
    <s v="Se evidencia actas de COPASST de los meses de Julio, agosto y septiembre y acta de comité de convivencia laboral."/>
    <m/>
  </r>
  <r>
    <n v="10"/>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esar"/>
    <s v="Porcentaje"/>
    <s v="Reportes de responsabilidades asignadas en el periodo"/>
    <s v="Eficacia"/>
    <n v="0.1"/>
    <n v="1"/>
    <n v="0.25"/>
    <n v="0.25"/>
    <n v="0.25"/>
    <n v="0.25"/>
    <m/>
    <m/>
    <n v="0.75"/>
    <s v="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presentó una emergencia ambiental (derrame de tóner), la cual fue controlado por la brigada de emergencia, para evitar un accidente laboral o una consecuencia en la salud de los trabajadores de la entidad, además se realizaron los comités de Convivencia y COPASST. "/>
    <n v="0.25"/>
    <s v="Durante este periodo se realizaron las actividades de participación ciudadana informando a los usuarios, el objetivo de la entidad lo que hacemos, nuestra misión y visión, los canales de comunicación y la trazabilidad en materia de catastro y demás temas misionales de la entidad, se conformaron las brigadas de emergencias y se realizó el simulacro de Autoprotección con los trabajadores de la entidad y los usuarios presentes."/>
    <m/>
    <m/>
    <n v="1"/>
    <m/>
    <d v="2021-07-14T00:00:00"/>
    <d v="2021-10-13T00:00:00"/>
    <m/>
    <n v="1"/>
    <n v="0"/>
    <n v="1"/>
    <n v="1"/>
    <n v="0"/>
    <s v="Concepto No Favorable"/>
    <s v="Concepto Favorable"/>
    <s v="Concepto Favorable"/>
    <m/>
    <s v="No hubo reporte"/>
    <s v="se oberva en la evidencia que se desarrollaron las actividades de esta actividad 10"/>
    <s v="Lo reportado en el avance se evidencia en los registros cargados para la actividad"/>
    <m/>
    <x v="2"/>
    <x v="0"/>
    <x v="0"/>
    <x v="0"/>
    <s v="No se evidencia reporte"/>
    <s v="Se observa ejecución de la actividad con evidencias aportadas (acta Comite convivencia y registro asistencia 25/05/2021, actas Copasst abril, mayo, junio 2021 y registros de asistencia, evidencia fotográfica y registro asistencia 18/05/2021 de Foro Participación Ciudadana, Informe de Emergencia Ambiental de 23/06/2021 y fotos."/>
    <s v="Se evidencia listado de asistencia y registros fotográficos de participación ciudadana, también se observa video de simulacro de autoprotección."/>
    <m/>
  </r>
  <r>
    <n v="12"/>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esar"/>
    <s v="Número"/>
    <s v="Recursos obtenidos por ventas de contado"/>
    <s v="Eficiencia"/>
    <n v="0.1"/>
    <n v="244044037.19724238"/>
    <n v="48187520.591246814"/>
    <n v="62466932.380238384"/>
    <n v="63598747.878198795"/>
    <n v="69790836.347558379"/>
    <n v="34191991"/>
    <s v="Durante este periodo  se realizaron ventas por valor de $ 34.191.991,00, esta se realizaron en su gran mayoría de manera presencial, el porcentaje de venta de manera virtual fue muy bajo."/>
    <n v="27404109"/>
    <s v="Durante este periodo  se realizaron ventas por valor de $ 27.404.109, hubo un cierre de las oficinas por un brote de COVID, estas ventas se realizaron en su gran mayoría de manera presencial, el porcentaje de venta de manera virtual fue muy bajo."/>
    <n v="42809582"/>
    <s v="Durante este periodo  se realizaron ventas por valor de $ 42.809.582, estas ventas se realizaron en su gran mayoría de manera presencial, el porcentaje de venta de manera virtual fue muy bajo."/>
    <m/>
    <m/>
    <n v="104405682"/>
    <d v="2021-04-14T00:00:00"/>
    <d v="2021-07-13T00:00:00"/>
    <d v="2021-10-13T00:00:00"/>
    <m/>
    <n v="0.42781492717077435"/>
    <n v="0.70956111832429325"/>
    <n v="0.43869785109968645"/>
    <n v="0.67311988723405081"/>
    <n v="0"/>
    <s v="Concepto Favorable"/>
    <s v="Concepto Favorable"/>
    <s v="Concepto Favorable"/>
    <m/>
    <s v="aprobado el reporte"/>
    <s v="la DT realizo ventas por 27.404.109"/>
    <s v="Muy bueno el incremento en las ventas respecto a los periodos anteriores"/>
    <m/>
    <x v="0"/>
    <x v="0"/>
    <x v="1"/>
    <x v="0"/>
    <s v="Se validan reportes de relación de  ingresos del trimestre del presente año, por la suma de $34.191.991"/>
    <s v="Se observa ejecución de la actividad con la relación de ingresos de contado Ventas de abril, mayo y junio 2021."/>
    <s v="Se evidencia reportes de relación de ingresos del tercer trimestre del presente año, por la suma $ 42.809.582"/>
    <m/>
  </r>
  <r>
    <n v="13"/>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esar"/>
    <s v="Porcentaje"/>
    <s v="Recursos obtenidos por recuperación de cartera"/>
    <s v="Eficiencia"/>
    <n v="0.1"/>
    <n v="1"/>
    <n v="0.25"/>
    <n v="0.25"/>
    <n v="0.25"/>
    <n v="0.25"/>
    <n v="0.25"/>
    <s v="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
    <n v="0.66"/>
    <s v="Durante este periodo se recuperaron $ 189.100.000 de la cartera del contrato de actualización catastral del municipio de la Jagua de Ibirico, quedando a paz y salvo por este concepto, este pago fue confirmado por el área de financiera de sede central, por Alicia Paola Garcia Muñoz. El día Lunes 03/05/2021 a las 13:28, se solicitó a la subdirectora de catastro, quien a su vez reenvió a Jhon Ortiz y Leidy Lozano, la cotización de la actualización catastral parcial con ampliación de perímetro urbano del municipio de Rio de Oro y hasta la fecha no se ha obtenido respuesta alguna."/>
    <n v="0.04"/>
    <s v="Durante este periodo se solicitó nuevamente el pago de los $ 26.000.000 al municipio de Manaure y se procedió por parte del Secretario de Hacienda a realizar nuevamente el pago."/>
    <m/>
    <m/>
    <n v="0.95000000000000007"/>
    <d v="2021-04-14T00:00:00"/>
    <d v="2021-07-13T00:00:00"/>
    <d v="2021-10-13T00:00:00"/>
    <m/>
    <n v="0.95000000000000007"/>
    <n v="1"/>
    <n v="1"/>
    <n v="0.16"/>
    <n v="0"/>
    <s v="Concepto Favorable"/>
    <s v="Concepto Favorable"/>
    <s v="Concepto Favorable"/>
    <m/>
    <s v="Buena recuperacion de la cartera"/>
    <s v="La dt recupero cartera por $189.100.000 de la Jagua de Ibirico"/>
    <s v="se evidencia el pago de Manaure"/>
    <m/>
    <x v="0"/>
    <x v="0"/>
    <x v="0"/>
    <x v="0"/>
    <s v="Se validan $171.000.000 millones de pesos relcuperados de cartera "/>
    <s v="Se observa ejecución de la actividad con orden de pago 4695 municipio la Jagua de Ibirico y comprobante Banco de Bogotá. "/>
    <s v="Se evidencia pago realizado por el municipio de Manaure."/>
    <m/>
  </r>
  <r>
    <n v="1"/>
    <x v="8"/>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órdoba"/>
    <s v="Número"/>
    <s v="Hectáreas rurales con actualización o formación catastral alcanzadas"/>
    <s v="Eficacia"/>
    <n v="9.0909090909090912E-2"/>
    <n v="91184"/>
    <n v="0"/>
    <n v="0"/>
    <n v="0"/>
    <n v="91184"/>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n v="0"/>
    <s v="El jefe de actualización informa que a la fecha no se ha firmado convenio o contrato con ningún ente territorial para adelantar un proceso de actualización catastral en los municipios bajo la jurisdicción de la Territorial Córdoba. Sin meta asignada para el periodo. Se anexa soporte en PDF."/>
    <m/>
    <m/>
    <n v="0"/>
    <d v="2021-04-12T00:00:00"/>
    <d v="2021-07-09T00:00:00"/>
    <d v="2021-10-07T00:00:00"/>
    <m/>
    <n v="0"/>
    <s v=""/>
    <s v=""/>
    <s v=""/>
    <n v="0"/>
    <s v="Sin meta asignada en el periodo"/>
    <s v="Sin meta asignada en el periodo"/>
    <s v="Sin meta asignada en el periodo"/>
    <m/>
    <s v="Sin meta asignada en el periodo"/>
    <s v="Sin meta asignada en el periodo"/>
    <s v="no se presentan contratos en el periodo"/>
    <m/>
    <x v="1"/>
    <x v="1"/>
    <x v="2"/>
    <x v="0"/>
    <s v="Sin meta para el periodo"/>
    <s v="Sin meta asignada para el periodo "/>
    <s v="Sin meta asignada para el periodo "/>
    <m/>
  </r>
  <r>
    <n v="2"/>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órdoba"/>
    <s v="Número"/>
    <s v="Tramites de conservación Catastral realizados (Oficina)"/>
    <s v="Eficacia"/>
    <n v="9.0909090909090912E-2"/>
    <n v="4778"/>
    <n v="0"/>
    <n v="0"/>
    <n v="0"/>
    <n v="4778"/>
    <n v="1592"/>
    <s v="En el primer trimestre de 2021 la Territorial finalizó 1592 trámites de Oficina correspondientes a la vigengia 2021 y años anteriores. "/>
    <n v="1884"/>
    <s v="En el segundo trimestre de 2021 la Territorial finalizó 1.884 trámites de Oficina correspondientes a la vigengia 2021 y años anteriores. "/>
    <n v="1056"/>
    <s v="En el tercer trimestre de 2021 la Territorial finalizó 1.056 trámites de Oficina correspondientes a 1.042 la vigengia 2021 y  14 de las vigencias anteriores. "/>
    <m/>
    <m/>
    <n v="4532"/>
    <d v="2021-04-13T00:00:00"/>
    <d v="2021-07-13T00:00:00"/>
    <d v="2021-10-05T00:00:00"/>
    <m/>
    <n v="0.94851402260359985"/>
    <s v=""/>
    <s v=""/>
    <s v=""/>
    <n v="0"/>
    <s v="Concepto Favorable"/>
    <s v="Concepto Favorable"/>
    <s v="Concepto Favorable"/>
    <m/>
    <s v="El ejecutado (1592) corresponde a lo indicado en la evidencia soportada. "/>
    <s v="Las evidencias están acordes a lo reportado en el autoseguimiento de la territorial"/>
    <s v="se revisa la evidencia cumple con el producto esperado"/>
    <m/>
    <x v="0"/>
    <x v="0"/>
    <x v="0"/>
    <x v="0"/>
    <s v="Se evidencia informe firmado de Trámites Finalizados de Oficina y Terreno, Vigencia y Años Anteriores - Primer Trimestre 2021, donde se observa que que la Territorial finalizó 1592 trámites de Oficina"/>
    <s v="Se evidencia informe firmado de Trámites Finalizados de Oficina y Terreno, Vigencia y Años Anteriores - Segundo Trimestre 2021, donde se observa que que la Territorial finalizó 1.884  trámites de Oficina"/>
    <s v="Se evidencia reporte de trámites de oficina donde se realizaron 1056 para el tercer trimestre"/>
    <m/>
  </r>
  <r>
    <n v="4"/>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órdoba"/>
    <s v="Número"/>
    <s v="Tramites de conservación Catastral realizados (Terreno)"/>
    <s v="Eficacia"/>
    <n v="9.0909090909090912E-2"/>
    <n v="8072"/>
    <n v="0"/>
    <n v="0"/>
    <n v="0"/>
    <n v="8072"/>
    <n v="904"/>
    <s v="En el primer trimestre de 2021 la Territorial finalizó 904 trámites de Terreno correspondientes a la vigengia 2021 y años anteriores. "/>
    <n v="1716"/>
    <s v="En el segundo trimestre de 2021 la Territorial finalizó 1.716 trámites de Terreno correspondientes a la vigengia 2021 y años anteriores. "/>
    <n v="1066"/>
    <s v="En el tercer trimestre de 2021 la Territorial finalizó 1.066 trámites de Terreno correspondientes a 954 de la vigengia 2021 y 112 de vigencias anteriores. "/>
    <m/>
    <m/>
    <n v="3686"/>
    <d v="2021-04-13T00:00:00"/>
    <d v="2021-07-13T00:00:00"/>
    <d v="2021-10-05T00:00:00"/>
    <m/>
    <n v="0.45664023785926661"/>
    <s v=""/>
    <s v=""/>
    <s v=""/>
    <n v="0"/>
    <s v="Concepto Favorable"/>
    <s v="Concepto Favorable"/>
    <s v="Concepto Favorable"/>
    <m/>
    <s v="El ejecutado (904) corresponde a lo indicado en la evidencia soportada. "/>
    <s v="Las evidencias están acordes a lo reportado en el autoseguimiento de la territorial"/>
    <s v="se revisa la evidencia cumple con el producto esperado"/>
    <m/>
    <x v="0"/>
    <x v="0"/>
    <x v="0"/>
    <x v="0"/>
    <s v="Se evidencia informe firmado de Trámites Finalizados de Oficina y Terreno, Vigencia y Años Anteriores - Primer Trimestre 2021, donde se observa que que la Territorial finalizó 904 trámites de Terreno en el primer trimestre de 2021"/>
    <s v="Se evidencia informe firmado de Trámites Finalizados de Oficina y Terreno, Vigencia  - Segundo Trimestre 2021, donde se observa que que la Territorial finalizó 1.716 trámites."/>
    <s v="Se evidencia reporte de trámites de terreno donde se realizaron 1066 para el tercer trimestre."/>
    <m/>
  </r>
  <r>
    <n v="6"/>
    <x v="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órdoba"/>
    <s v="Número"/>
    <s v="Número de avalúos elaborados en el periodo"/>
    <s v="Eficacia"/>
    <n v="9.0909090909090912E-2"/>
    <n v="40"/>
    <n v="0"/>
    <n v="0"/>
    <n v="0"/>
    <n v="40"/>
    <n v="6"/>
    <s v="En el primer trimestre se practicaron 6 avalúos comerciales, entregados oportunamente de acuerdo a los requerimientos del caso."/>
    <n v="9"/>
    <s v="En el segundo trimestre se recibieron 14 solicitudes: Se entregaron 5 avalúos discriminados así: 3 en los tiempos establecido según la Macro(BD Estructura Seguimiento y Control GIT Avalúos) y 2 fuera del tiempo. 4 avalúos se encuentran en control de calidad por el GIT de Avalúos. 5 avalúos están asignados al perito para su elaboración, de los cuales 3 se encuentran suspendidos por aplazamiento de visita por parte del juzgado y 2 dentro de los terminos establecidos. Es dado informar que la D.T. elaboró 9 avalúos en el trimestre de los cuales 4 de ellos se encuentran en control de calidad por parte del GIT de Avalúos."/>
    <n v="17"/>
    <s v="En el tercer trimestre se recibieron 11 solicitudes: Se elaboraron y entregaron 9 avalúos, Todos dentro de los tiempos establecido según la Macro(BD Estructura Seguimiento y Control GIT Avalúos).  La DT envìa oportunamente dichos avalúos para control de calidad al GIT de Avalúos. 2 avalúos están asignados al perito para su elaboración. Como quiera que cada trimestre se reflejan avalúos pendientes por entregar, para el presente trimestre reportamos y ajustamos el avance de los avalúos elaborados y entregado en los trimestres anteriores que se había dejado de reportar. Se anexa soporte en herramienta excel."/>
    <m/>
    <m/>
    <n v="32"/>
    <d v="2021-04-12T00:00:00"/>
    <d v="2021-07-14T00:00:00"/>
    <d v="2021-10-11T00:00:00"/>
    <m/>
    <n v="0.8"/>
    <s v=""/>
    <s v=""/>
    <s v=""/>
    <n v="0"/>
    <s v="Concepto Favorable"/>
    <s v="Concepto Favorable"/>
    <s v="Concepto Favorable"/>
    <m/>
    <s v="En el archivo adjunto se observan las seis solicitudes de avalúos comerciales en estado entregado"/>
    <s v="Las evidencias están acordes a lo reportado en el autoseguimiento de la territorial"/>
    <s v="se revisa la evidencia cumple con el producto esperado"/>
    <m/>
    <x v="0"/>
    <x v="0"/>
    <x v="0"/>
    <x v="0"/>
    <s v="Se evidencia archivo con el reporte de 6 avaluos realizados durante el primer trimestre de 2021, sin embargo, al revisar la información reportada por el GIT de Avaluos de la Subdirección de Catastro, no aparecen reportados, por lo tanto se sugiere hacer el respectivo reporte y actualizar la información."/>
    <s v="Las evidencias están acordes a lo reportado en el autoseguimiento de la territorial"/>
    <s v="Se evidencia reporte de avalúos realizados con 17 para el tercer trimestre."/>
    <m/>
  </r>
  <r>
    <n v="7"/>
    <x v="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órdoba"/>
    <s v="Porcentaje"/>
    <s v="Solicitudes atendidas en tiempo legal en el periodo"/>
    <s v="Eficacia"/>
    <n v="9.0909090909090912E-2"/>
    <n v="1"/>
    <n v="0.25"/>
    <n v="0.25"/>
    <n v="0.25"/>
    <n v="0.25"/>
    <n v="0.25"/>
    <s v="En el primer trimestre de 2021 se recibieron y trámitaron 22 solicitudes en materia de regularización de la propiedad (Ley 1561 y Ley 1564 de 2012). Se anexa PDF."/>
    <n v="0.23"/>
    <s v="En el Segundo trimestre de 2021 se recibieron y trámitaron en 62 solicitudes en materia de regularización de la propiedad (Ley 1561 y Ley 1564 de 2012); Discriminadas así: 56 trámites dentro de los terminos legales establecidos y 6 fuera de terminos. Se anexa PDF: CONSOLIDADO PETICIONES 1561 y 1564 - 2 Trimestre, Ley 1561 y 1564 - Abril, mayo y junio en excel. "/>
    <n v="0.24"/>
    <s v="En el Tercer trimestre de 2021 se recibieron 70 solicitudes en materia de regularización de la propiedad (Ley 1561 y Ley 1564 de 2012); Discriminadas así: 63 trámites dentro de los terminos legales establecidos y 6 fuera de terminos, 1 pendiente. Se anexa PDF: CONSOLIDADO PETICIONES 1561 y 1564 - 3 Trimestre, Ley 1561 y 1564 de julio, agosto y septiembre en excel. "/>
    <m/>
    <m/>
    <n v="0.72"/>
    <d v="2021-04-12T00:00:00"/>
    <d v="2021-07-14T00:00:00"/>
    <d v="2021-10-07T00:00:00"/>
    <m/>
    <n v="0.72"/>
    <n v="1"/>
    <n v="0.92"/>
    <n v="0.96"/>
    <n v="0"/>
    <s v="Concepto Favorable"/>
    <s v="Concepto Favorable"/>
    <s v="Concepto Favorable"/>
    <m/>
    <s v="En la evidencia que se adjuntó se observa documento firmado por Ruth Martínez Gonzáles en el que se indica que se recibieron 22 solicitudes en materia de regularización de la propiedad, las cuales fueron tramitadas en su totalidad"/>
    <s v="Las evidencias están acordes a lo reportado en el autoseguimiento de la territorial"/>
    <s v="se revisa la evidencia cumple con el producto esperado"/>
    <m/>
    <x v="0"/>
    <x v="0"/>
    <x v="1"/>
    <x v="0"/>
    <s v="Se presenta como evidencia documento firmado por Ruth Patricia Martínez González, en el que se informa que se  recibieron y tramitaron 22 solicitudes en materia de regularización de la propiedad."/>
    <s v="Las evidencias están acordes a lo reportado en el autoseguimiento de la territorial "/>
    <s v="Las evidencias reportadas no coinciden con el periodo evaluado."/>
    <m/>
  </r>
  <r>
    <n v="8"/>
    <x v="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órdoba"/>
    <s v="Porcentaje"/>
    <s v="Solicitudes atendidas en tiempo legal en el periodo"/>
    <s v="Eficacia"/>
    <n v="9.0909090909090912E-2"/>
    <n v="1"/>
    <n v="0.25"/>
    <n v="0.25"/>
    <n v="0.25"/>
    <n v="0.25"/>
    <n v="0.25"/>
    <s v="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
    <n v="0.25"/>
    <s v="Total Solicitudes recibidas y trámitadas en el trimestre fue de 83, discriminadas así:  41 solicitudes en trámites administrativos, 29 solicitudes en Trámites Judiciales y 13 solicitudes de sentencias en Posfallo. Se realiza la inclusión en el aplicativo de manitoreo y se dieron las respuestas debidas en los tiempos establecidos a los diferentes operadores judiciales y entidades solicitantes. Se anexan los soportes respectivos."/>
    <n v="0.22"/>
    <s v="Total Solicitudes recibidas y trámitadas en el trimestre fue de 71, discriminadas así:  38 solicitudes en trámites administrativos, 26 solicitudes en Trámites Judiciales y 7 solicitudes de sentencias en Posfallo. Se realiza la inclusión en el aplicativo de monitoreo y se dieron las respuestas debidas en los tiempos establecidos a los diferentes operadores judiciales y entidades solicitantes. Nota: En las sentencias recibidas quedaron 6 pendientes por cumplir ya que dependen de otras enidades. Se anexan los soportes respectivos."/>
    <m/>
    <m/>
    <n v="0.72"/>
    <d v="2021-04-12T00:00:00"/>
    <d v="2021-07-15T00:00:00"/>
    <d v="2021-10-12T00:00:00"/>
    <m/>
    <n v="0.72"/>
    <n v="1"/>
    <n v="1"/>
    <n v="0.88"/>
    <n v="0"/>
    <s v="Concepto Favorable"/>
    <s v="Concepto Favorable"/>
    <s v="Concepto Favorable"/>
    <m/>
    <s v="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
    <s v="Las evidencias están acordes a lo reportado en el autoseguimiento de la territorial"/>
    <s v="se revisa evidencia cumple con el producto esperado"/>
    <m/>
    <x v="0"/>
    <x v="0"/>
    <x v="0"/>
    <x v="0"/>
    <s v="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
    <s v="Las evidencias están acordes a lo reportado en el autoseguimiento de la territorial"/>
    <s v="Se evidencia reporte de solicitudes recibidas y atendidas."/>
    <m/>
  </r>
  <r>
    <n v="9"/>
    <x v="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órdoba"/>
    <s v="Porcentaje"/>
    <s v="Solicitudes atendidas en tiempo legal en el periodo"/>
    <s v="Eficacia"/>
    <n v="9.0909090909090912E-2"/>
    <n v="1"/>
    <n v="0.25"/>
    <n v="0.25"/>
    <n v="0.25"/>
    <n v="0.25"/>
    <n v="0.24"/>
    <s v="En el primer semestre de 2021 se recibieron 336 Pqrs, se trámitaron 323. De las trece (13) peticiones pendientes, (3) están fuera del plazo legal y_x000d__x000a_(10) estan dentro del término legal."/>
    <n v="0.24"/>
    <s v="En el Segundo Trimestre de 2021 se recibieron 321 Pqrs, de ellas se trámitaron 314 del trimestre más 13 del trimestre anterior, para un total de trámitadas de 327. Se discriminan así: Tramitadas en tiempo Legal establecido:309 (299 del trimestre más 10 del trimestre anterior), Tramitadas fuera de tiempo 18 (15 del trimestre más 3 del Anterior), Pedientes por tramitar 7 (3 dentro de los terminos y 4 fuera de terminos). Se anexa documento en pdf: CONSOLIDADO PETICIONES 2 TRIMESTRE, Peticiones Enero - Marzo 13 Pendientes-tramitadas y  Reporte PQR 2 Trimestre en excel."/>
    <n v="0.24"/>
    <s v="En el Tercer Trimestre de 2021 se recibieron 354 Pqrs, de ellas se trámitaron 342 del trimestre más 7 del trimestre anterior, para un total de PQRS trámitadas de 349. Se discriminan así: Tramitadas en tiempo Legal establecido:324, Tramitadas fuera de tiempo 18. Pedientes por tramitar 12 (4 dentro de los terminos y 8 fuera de terminos). Se anexa documento: CONSOLIDADO PETICIONES 3 TRIMESTRE en pdf, Peticiones de julio a septiembre y  Reporte PQR 3 Trimestre en excel."/>
    <m/>
    <m/>
    <n v="0.72"/>
    <d v="2021-04-12T00:00:00"/>
    <d v="2021-07-14T00:00:00"/>
    <d v="2021-10-07T00:00:00"/>
    <m/>
    <n v="0.72"/>
    <n v="0.96"/>
    <n v="0.96"/>
    <n v="0.96"/>
    <n v="0"/>
    <s v="Concepto No Favorable"/>
    <s v="Concepto Favorable"/>
    <s v="Concepto Favorable"/>
    <m/>
    <s v="En la evidencia que se adjuntó se observa documento firmado por Ruth Martínez Gonzáles en el que se indica la información reportada en el seguimiento, pero no se logra constatar de las 323 tramitadas cuántas se atendieron dentro de los plazos"/>
    <s v="Las evidencias están acordes a lo reportado en el autoseguimiento de la territorial"/>
    <s v="se revisa evidencia cumple con el producto esperado"/>
    <m/>
    <x v="0"/>
    <x v="0"/>
    <x v="0"/>
    <x v="0"/>
    <s v="Se presenta como evidencia informe firmado por Ruth Patricia Martínez González, de Peticiones recibidas en la D.T Córdoba - 2021, donde se observa que que la Territorial recibió 336 peticiones y se atendieron 323. No es posible verificar la oportunidad de la atención."/>
    <s v="Las evidencias están acordes a lo reportado en el autoseguimiento de la territorial"/>
    <s v="Se evidencia reporte de PQRs donde se recibieron 354 donde se tramitaron en tiempo Legal establecido:324, Tramitadas fuera de tiempo 18. Pendientes por tramitar 12 (4 dentro de los términos y 8 fuera de términos)."/>
    <m/>
  </r>
  <r>
    <n v="10"/>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órdoba"/>
    <s v="Porcentaje"/>
    <s v="Actas de comités entregadas en el periodo"/>
    <s v="Eficacia"/>
    <n v="9.0909090909090912E-2"/>
    <n v="1"/>
    <n v="0.25"/>
    <n v="0.25"/>
    <n v="0.25"/>
    <n v="0.25"/>
    <n v="0.25"/>
    <s v="Se realizó la reunión trimestral de comité de convivencia laboral y tres reuniones del Copasst, dando cumplimiento al 100% de las actividades programadas para el primer trimestre de 2021. Se Anexan evidencias."/>
    <n v="0.25"/>
    <s v="Se realizó la reunión trimestral de comité de convivencia laboral y tres reuniones del Copasst, dando cumplimiento al 100% de las actividades programadas para el Segundo trimestre de 2021. Se Anexan evidencias."/>
    <n v="0.25"/>
    <s v="Se realizó la reunión trimestral de comité de convivencia laboral y tres reuniones del Copasst, dando cumplimiento al 100% de las actividades programadas para el Tercer trimestre de 2021. Se Anexan evidencias."/>
    <m/>
    <m/>
    <n v="0.75"/>
    <d v="2021-04-12T00:00:00"/>
    <d v="2021-07-08T00:00:00"/>
    <d v="2021-10-12T00:00:00"/>
    <m/>
    <n v="0.75"/>
    <n v="1"/>
    <n v="1"/>
    <n v="1"/>
    <n v="0"/>
    <s v="Concepto Favorable"/>
    <s v="Concepto Favorable"/>
    <s v="Concepto Favorable"/>
    <m/>
    <s v="Se observan actas conforme al seguimiento realizado por la Dirección Territorial, ante las cuales surgen las siguientes recomendaciones: 1. Por el derecho a la privacidad y protección de datos personales, se recomienda anonimizar las actas del COPASST cuando se envi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
    <s v="Las evidencias están acordes a lo reportado en el autoseguimiento de la territorial"/>
    <s v="se revisa evidencia cumple con el producto esperado"/>
    <m/>
    <x v="0"/>
    <x v="0"/>
    <x v="0"/>
    <x v="0"/>
    <s v="Se evidencian actas mensuales firmadas de reuniones del Copasst y un acta correspondiente al primer trimestre de 2021 de reunión del de comité de convivencia laboral."/>
    <s v="Se evidencian actas mensuales firmadas de reuniones del Copasst y un acta correspondiente al  comité de convivencia laboral."/>
    <s v="Se evidencian actas mensuales firmadas de reuniones del Copasst y un acta correspondiente al  comité de convivencia laboral."/>
    <m/>
  </r>
  <r>
    <n v="11"/>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órdoba"/>
    <s v="Porcentaje"/>
    <s v="Reportes de responsabilidades asignadas en el periodo"/>
    <s v="Eficacia"/>
    <n v="9.0909090909090912E-2"/>
    <n v="1"/>
    <n v="0.25"/>
    <n v="0.25"/>
    <n v="0.25"/>
    <n v="0.25"/>
    <n v="0.25"/>
    <s v="En el primer trimestre de 2021 la territorial se dió cumplimiento a lo acordado en el acta del 06-01-2021 en lo atinente a las responsabilidades y rendición de cuentas en el SG-SST. Se anexan soportes en PDF con la información pertinente."/>
    <n v="0.25"/>
    <s v="En el Segundo trimestre de 2021 la territorial se dio cumplimiento a lo acordado en el acta del 06-01-2021 en lo atinente a las responsabilidades y rendición de cuentas en el SG-SST. Se anexan soportes en PDF con la información pertinente."/>
    <n v="0.25"/>
    <s v="En el tercer trimestre de 2021 la territorial se dio cumplimiento a lo acordado en el acta del 06-01-2021 en lo atinente a las responsabilidades y rendición de cuentas en el SG-SST. Se anexan soportes en PDF con la información pertinente."/>
    <m/>
    <m/>
    <n v="0.75"/>
    <d v="2021-04-14T00:00:00"/>
    <d v="2021-07-08T00:00:00"/>
    <d v="2021-10-12T00:00:00"/>
    <m/>
    <n v="0.75"/>
    <n v="1"/>
    <n v="1"/>
    <n v="1"/>
    <n v="0"/>
    <s v="Concepto Favorable"/>
    <s v="Concepto Favorable"/>
    <s v="Concepto Favorable"/>
    <m/>
    <s v="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 en medidas preventivas y su implementación."/>
    <s v="Las evidencias están acordes a lo reportado en el autoseguimiento de la territorial"/>
    <s v="se revisa evidencia cumple con el producto esperado"/>
    <m/>
    <x v="0"/>
    <x v="0"/>
    <x v="0"/>
    <x v="0"/>
    <s v="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
    <s v="Las evidencias están acordes a lo reportado en el autoseguimiento de la territorial, tales como la responsabilidades y rendición de cuentas en el SG-SST."/>
    <s v="Se evidencia informe SG - SST del tercer trimestre."/>
    <m/>
  </r>
  <r>
    <n v="13"/>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órdoba"/>
    <s v="Número"/>
    <s v="Recursos obtenidos por ventas de contado"/>
    <s v="Eficiencia"/>
    <n v="9.0909090909090912E-2"/>
    <n v="471432492.01579696"/>
    <n v="93086326.456865847"/>
    <n v="120670604.94002855"/>
    <n v="122856991.4907244"/>
    <n v="134818569.12817818"/>
    <n v="65263147"/>
    <s v="En el primer trimestre de 2021 las ventas de la Territorial incluyendo la OUC de San Andres Isla, ascendieron a: 65.263.147 pesos m/cte, discriminadas así: Enero: 20.136.689, Febrero: 25.086.948, Marzo: 20.039.510. Se anexan los soportes en formato PDF."/>
    <n v="47748497"/>
    <s v="En el Segundo trimestre de 2021 las ventas de la D.T Córdoba incluyendo la OUC de San Andres Isla, ascendieron a: 47.748.497 pesos m/cte. Se anexa el soporte de ventas mensuales en PDF: VENTAS TRIMESTRE II CORDOBA_2021. NOTA: Para el segundo trimestre se realiza el análisis y se encuentra la siguiente diferencia:Total documentos de causaciones ingresos $ 48.592.258, Total documentos de recaudo ingresos $ 47.681.797, Total diferencia $ 910.641. Este análisis sera enviado a finaciera para que realice los ajuste necesarios junto con la pagadora de la D.T. (Se anexa archivo Analisis de ingresos y recaudos 2 trimestre de 2021)."/>
    <n v="51922819"/>
    <s v="En el Tercer trimestre de 2021 las ventas de la D.T Córdoba incluyendo la OUC de San Andres Isla, ascendieron a: 51.922.819 pesos m/cte. Se anexa el soporte de ventas mensuales en PDF.  NOTA: Para el tercer trimestre se realiza el análisis y se encuentra la siguiente diferencia:Total documentos de causaciones ingresos $ 52.989.418, Total documentos de recaudo ingresos $ 51.889.081, Total diferencia $ 1.100.337. Este análisis sera enviado a finaciera para que realice los ajuste necesarios junto con la pagadora de la D.T. (Se anexa archivo Analisis de ingresos y recaudos tercer trimestre de 2021)."/>
    <m/>
    <m/>
    <n v="164934463"/>
    <d v="2021-04-12T00:00:00"/>
    <d v="2021-07-15T00:00:00"/>
    <d v="2021-10-14T00:00:00"/>
    <m/>
    <n v="0.34985807256253626"/>
    <n v="0.70110347549531349"/>
    <n v="0.39569286176803603"/>
    <n v="0.4226281172115478"/>
    <n v="0"/>
    <s v="Concepto Favorable"/>
    <s v="Concepto Favorable"/>
    <s v="Concepto Favorable"/>
    <m/>
    <s v="En los archivos adjuntos se observa la discriminación de las ventas de la sede territorial y de la UOC San Andrés por cada mes"/>
    <s v="Las evidencias están acordes a lo reportado en el autoseguimiento de la territorial"/>
    <s v="se revisa evidencia cumple con el producto esperado"/>
    <m/>
    <x v="0"/>
    <x v="0"/>
    <x v="0"/>
    <x v="0"/>
    <s v="Se evidencian archivos mensuales con las ventas de la Territorial incluyendo la UOC de San Andres Isla. No es posible establecer cual es la meta programada para cada trimestre."/>
    <s v="Las evidencias están acordes a lo reportado en el autoseguimiento de la territorial"/>
    <s v="Se evidencian reportes mensuales con las ventas de la Territorial donde el monto por esto fue de $ 51.922.819."/>
    <m/>
  </r>
  <r>
    <n v="14"/>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Córdoba"/>
    <s v="Porcentaje"/>
    <s v="Recursos obtenidos por recuperación de cartera"/>
    <s v="Eficiencia"/>
    <n v="9.0909090909090912E-2"/>
    <n v="1"/>
    <n v="0.25"/>
    <n v="0.25"/>
    <n v="0.25"/>
    <n v="0.25"/>
    <n v="0"/>
    <s v="Para el primer trimestre de 2021 en la Territorial no hay procesos en curso de recuperación de Cartera."/>
    <n v="0"/>
    <s v="Para el  Segundo de 2021 en la Territorial no hay procesos en curso de recuperación de Cartera. Se anexa soporte de cartera por edades."/>
    <n v="0"/>
    <s v="Para el  tercer trimestre de 2021 en la Territorial no hay procesos en curso de recuperación de Cartera. Se anexa soporte de cartera por edades."/>
    <m/>
    <m/>
    <n v="0"/>
    <d v="2021-04-12T00:00:00"/>
    <d v="2021-07-13T00:00:00"/>
    <d v="2021-10-13T00:00:00"/>
    <m/>
    <n v="0"/>
    <n v="0"/>
    <n v="0"/>
    <n v="0"/>
    <n v="0"/>
    <s v="Sin meta asignada en el periodo"/>
    <s v="Sin meta asignada en el periodo"/>
    <s v="Concepto Favorable"/>
    <m/>
    <s v="Sin meta asignada en el periodo"/>
    <s v="Sin meta asignada"/>
    <s v="se revisa evidencia cumple con el producto esperado"/>
    <m/>
    <x v="1"/>
    <x v="1"/>
    <x v="0"/>
    <x v="0"/>
    <s v="No hay meta programada para el periodo"/>
    <s v="Sin meta asignada "/>
    <s v="No hay procesos en curso de recuperación de Cartera."/>
    <m/>
  </r>
  <r>
    <n v="1"/>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undinamarca"/>
    <s v="Número"/>
    <s v="Tramites de conservación Catastral realizados (Oficina)"/>
    <s v="Eficacia"/>
    <n v="0.1"/>
    <n v="15284"/>
    <n v="0"/>
    <n v="0"/>
    <n v="0"/>
    <n v="15284"/>
    <n v="2477"/>
    <s v="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n v="5726"/>
    <s v="Para el segundo trimestre del 2021 se tramitaron en la Dirección Territorial Cundinamarca 5726 mutaciones de oficina, lo que sumado al trimestre anterior representa un avance del 53,7% en la meta de oficina establecida por la circular 1000-2021-0000182-IE-005 que es de 15284 trámites. Actualmente se están implementando nuevas estrategias dentro de los planes de trabajo con el fin de mejorar los rendimientos del personal, siempre con un alto sentido de responsabilidad y compromiso por parte del grupo. Se carga como evidencia archivo consolidado (SIC+SNC) e informes obtenidos del SIC con las mutaciones tramitadas para los meses de abril, mayo y junio. "/>
    <n v="8756"/>
    <s v="Para el tercer trimestre del 2021 se tramitaron en la Dirección Territorial  Cundinamarca se adelantaron 8756 mutaciones de oficina, con el resultado anterior a la fecha la Territorial cundinamarca Cumple con la meta propuesta para el año 2021"/>
    <m/>
    <m/>
    <n v="16959"/>
    <d v="2021-04-14T00:00:00"/>
    <d v="2021-07-15T00:00:00"/>
    <d v="2021-10-14T00:00:00"/>
    <m/>
    <n v="1"/>
    <s v=""/>
    <s v=""/>
    <s v=""/>
    <n v="0"/>
    <s v="Concepto Favorable"/>
    <s v="Concepto Favorable"/>
    <s v="Concepto Favorable"/>
    <m/>
    <s v="Se observa que durante el primer trimestre de 2021  la DT avanzó en los Tramites de conservación Catastral realizados (mutaciones de Oficina)"/>
    <s v="Se observa que durante el segundo trimestre de 2021  la DT avanzó en los Tramites de conservación Catastral realizados (mutaciones de Oficina)"/>
    <s v="De acuerdo con las evidencias, se observa que durante el tercer trimestre se adelantaron 8756 mutaciones de oficina"/>
    <m/>
    <x v="0"/>
    <x v="0"/>
    <x v="0"/>
    <x v="0"/>
    <s v="Se evidencian informes del SIC con las mutaciones tramitadas por la D.T Cundinamarca en los meses de enero, febrero y marzo. Tambien se presenta archivo Excel con mutaciones tramitadas en 2021 por la D.T. Se reportan 2477 mutaciones de oficina tramitadas por la D.T Cundinamarca"/>
    <s v="Se evidencian informes del SIC con las mutaciones tramitadas por la D.T Cundinamarca en los meses de ABRIL, MAYO Y JUNIO . Tambien se presenta archivo Excel con mutaciones tramitadas en 2021 por la D.T. Se reportan 5726 mutaciones de oficina tramitadas por la D.T Cundinamarca"/>
    <s v="En Archivo &quot;CONSOLIDADO DE AVANCE EN LAS METAS DE MUTACIONES PARA LA DIRECCION TERRITORIAL CUNDINAMARCA 2021&quot; se evidencia que a la fecha la Territorial cundinamarca Cumple Con la meta determinada para el año 2021 de 15284 y una ejecucion consolidada al cuarto trimestre de 16959 trámites de Conservación Catastral cumpliendo la meta para el periodo vigente."/>
    <m/>
  </r>
  <r>
    <n v="3"/>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undinamarca"/>
    <s v="Número"/>
    <s v="Tramites de conservación Catastral realizados (Terreno)"/>
    <s v="Eficacia"/>
    <n v="0.1"/>
    <n v="43978"/>
    <n v="0"/>
    <n v="0"/>
    <n v="0"/>
    <n v="43978"/>
    <n v="5590"/>
    <s v="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n v="12416"/>
    <s v="Por su parte, para el segundo trimestre del 2021 se tramitaron en la Dirección Territorial Cundinamarca 12416 mutaciones de terreno, lo que sumado al trimestre anterior representa un avance del 40,9% en la meta de terreno establecida por la circular 1000-2021-0000182-IE-005 que es de 43978 trámites. Igualmente, con los nuevos planes de trabajo se espera alcanzar en lo que queda del año dicho objetivo. Se carga como evidencia archivo consolidado (SIC+SNC) e informes obtenidos del SIC con las mutaciones tramitadas para los meses de abril, mayo y junio. "/>
    <n v="3060"/>
    <s v="Para el tercer trimestre la territorial adelantó 3060 mutaciones de terreno, es importante notar que para este período de tiempo se han tenido suspensiones de terminos por la entrada en vigencia del sistema Nacional Catastrañ"/>
    <m/>
    <m/>
    <n v="21066"/>
    <d v="2021-04-14T00:00:00"/>
    <d v="2021-07-15T00:00:00"/>
    <d v="2021-10-14T00:00:00"/>
    <m/>
    <n v="0.479012233389422"/>
    <s v=""/>
    <s v=""/>
    <s v=""/>
    <n v="0"/>
    <s v="Concepto Favorable"/>
    <s v="Concepto Favorable"/>
    <s v="Concepto Favorable"/>
    <m/>
    <s v="Se observa que la DT avanzó en los Tramites de terreno (mutaciones de terreno) durante el primer trimestre de 2021"/>
    <s v="Se observa que la DT avanzó en los Tramites de terreno (mutaciones de terreno) durante el segundo trimestre de 2021"/>
    <s v="De acuerdo con las evidencias, se observa que durante el tercer trimestre se adelantaron 3060 mutaciones de terreno"/>
    <m/>
    <x v="0"/>
    <x v="0"/>
    <x v="0"/>
    <x v="0"/>
    <s v="Se evidencian informes del SIC con las mutaciones tramitadas por la D.T Cundinamarca en los meses de enero, febrero y marzo. Tambien se presenta archivo Excel con mutaciones tramitadas en 2021 por la D.T. Se reportan 5590 mutaciones de terreno tramitadas por la D.T Cundinamarca"/>
    <s v="Se evidencian informes del SIC con las mutaciones tramitadas por la D.T Cundinamarca en los meses de abril, mayo y junio . Tambien se presenta archivo Excel con mutaciones tramitadas en 2021.                                "/>
    <s v="En archivo &quot;CONSOLIDADO DE AVANCE EN LAS METAS DE MUTACIONES PARA LA DIRECCION TERRITORIAL CUNDINAMARCA 2021&quot;  Se identifica que durante el tercer trimestre se realizaronc tramitaron 3060 mutaciones de terreno de Conservación Catastral. "/>
    <m/>
  </r>
  <r>
    <n v="5"/>
    <x v="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undinamarca"/>
    <s v="Número"/>
    <s v="Número de avalúos elaborados en el periodo"/>
    <s v="Eficacia"/>
    <n v="0.1"/>
    <n v="40"/>
    <n v="0"/>
    <n v="0"/>
    <n v="0"/>
    <n v="40"/>
    <n v="0"/>
    <s v="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
    <n v="0"/>
    <s v="se han recibido 12 solicitudes por parte de los Juzgados correspondientes de Restitución de Tierras,de estos avalúos se han asignado 3 a los peritos avaluadores , los faltantes se esta a la espera de documentación para ser asignados, los avaluos no han sido allegados para la evaluación de control de calidad por lo tanto la meta no será evaluada. Las solicitudesd actuales llevaran al cumplimiento de la meta anual de 40. Se anexa como evidencia cuadro de seguimiento a los tramitede avaluo"/>
    <n v="17"/>
    <s v="Se adelantan 17 visitas efectivas a los inmuebles objeto de restitución de tierras se anexa cuadro oficial de seguimiento y citaciones a reunion con el grupo de peritos avaluadores adscritos a la territorial"/>
    <m/>
    <m/>
    <n v="17"/>
    <d v="2021-04-14T00:00:00"/>
    <d v="2021-07-15T00:00:00"/>
    <d v="2021-10-13T00:00:00"/>
    <m/>
    <n v="0.42499999999999999"/>
    <s v=""/>
    <s v=""/>
    <s v=""/>
    <n v="0"/>
    <s v="Sin meta asignada en el periodo"/>
    <s v="Sin meta asignada en el periodo"/>
    <s v="Concepto Favorable"/>
    <m/>
    <s v="Sin meta asignada en el periodo"/>
    <s v="se verifican evidencias presentadas por la territorial"/>
    <s v="De acuerdo con las evidencias, se observa que durante el tercer trimestre se realizaron 17 visitas efectivas a los inmuebles objeto de restitución de tierras "/>
    <m/>
    <x v="1"/>
    <x v="0"/>
    <x v="0"/>
    <x v="0"/>
    <s v="Se presenta como evidencia documento firmado por el responsable de Gestión Catastral en la D.T Cundinamarca, en el que se informa que no se  recibieron solicitudes de elaboración de avalúos comerciales"/>
    <s v="Se evidencia seguimiento a los tramites de avaluo, sin embargo no hay meta registrada para este periodo "/>
    <s v="Con archivo excel &quot;CUADRO AVALUOS OFICIAL 2021&quot;  Se identifica en la columna Observaciones -Aclaraciones, se evidencia que se han realizado 17 visitas a inmuebles objeto de restitución de tierras, igualmente se carga como evidencia 7 imagenes de convocatorias a reuniones de seguiiento pero no las actas correspondientes y no se puede validar su realización                                                                                                                                                                                                                                                                                                                                                                                                                                                      "/>
    <m/>
  </r>
  <r>
    <n v="6"/>
    <x v="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undinamarca"/>
    <s v="Porcentaje"/>
    <s v="Solicitudes atendidas en tiempo legal en el periodo"/>
    <s v="Eficacia"/>
    <n v="0.1"/>
    <n v="1"/>
    <n v="0.25"/>
    <n v="0.25"/>
    <n v="0.25"/>
    <n v="0.25"/>
    <n v="0.25"/>
    <s v="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n v="0.25"/>
    <s v="Para el Segundo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n v="0.25"/>
    <s v="Para el terecr trimestre se atendieron 4 solicitudes en el marco de la Ley 1561 y 1564 de 2012. se anexan las facturas de los tramites"/>
    <m/>
    <m/>
    <n v="0.75"/>
    <d v="2021-04-14T00:00:00"/>
    <d v="2021-07-15T00:00:00"/>
    <d v="2021-10-13T00:00:00"/>
    <m/>
    <n v="0.75"/>
    <n v="1"/>
    <n v="1"/>
    <n v="1"/>
    <n v="0"/>
    <s v="Sin meta asignada en el periodo"/>
    <s v="Concepto Favorable"/>
    <s v="Concepto Favorable"/>
    <m/>
    <s v="Se observa que no han recibido solicitudes en materia de regularización de la propiedad (Ley 1561 y Ley 1564 de 2012)"/>
    <s v="Se observa que no han recibido solicitudes en materia de regularización de la propiedad (Ley 1561 y Ley 1564 de 2012)"/>
    <s v="De acuerdo con la evidencia, se observa que durante el tercer trimestre se atendieron 4 solicitudes en el marco de la Ley 1561 y 1564 de 2012"/>
    <m/>
    <x v="1"/>
    <x v="0"/>
    <x v="0"/>
    <x v="0"/>
    <s v="Se presenta como evidencia correo remitido por el funcionario encargado de atención en ventanilla , en el que se informa que no se  recibieron solicitudes en materia de regularización de la propiedad en la D.T Cundinamarca. No es claro por que se reporta un avance de 0.25"/>
    <s v="Conforme a lo manifestado por la Dirrecion Territorial no se han recibido solicitudes de trámites en el marco de la Ley 1561 y 1564 de 2012."/>
    <s v="Para el tercer trimestre Se cumple con la actividad en la que se evidencia la  atención de 4 solicitudes:  FACTURA 10-002-129674 NUMERO DE ORDEN 75483 de 29-09-2021- producto 31, FACTURA 10-002 129513 NUMERO DE ORDEN 75308 del 17-09-2021- producto 31, FACTURA 10-002 128633 NUMERO DE ORDEN 74246 del 21-07-2021- producto 31, FACTURA 10-002-129674 NUMERO DE ORDEN 75483 del 29-09-2021- producto 31 (marco de la Ley 1561 y 1564 de 2012)"/>
    <m/>
  </r>
  <r>
    <n v="7"/>
    <x v="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undinamarca"/>
    <s v="Porcentaje"/>
    <s v="Solicitudes atendidas en tiempo legal en el periodo"/>
    <s v="Eficacia"/>
    <n v="0.1"/>
    <n v="1"/>
    <n v="0.25"/>
    <n v="0.25"/>
    <n v="0.25"/>
    <n v="0.25"/>
    <n v="0.25"/>
    <s v="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
    <n v="0.25"/>
    <s v="A la fecha se han adelantado las dos reuniones trimestrales obligatorias, se anexan como evidencia los cuadros de seguimeinto a los tramites; 142 de los municipios cuyo gestor catastral es la Gobernacion de Cundinamarca, 108 tramites de los municipios a cargo de la territorial."/>
    <n v="0.25"/>
    <s v="Se anexa cuadro de seguimientos a los proceos de avalúos que estan a cargo de la Dirección territorial en el marco de los procesos de restitución de tierras, así mismo se anexa el acta de seguimiento trimestral a los procesos de restitucion proceso encabezado porel director territorial"/>
    <m/>
    <m/>
    <n v="0.75"/>
    <d v="2021-04-14T00:00:00"/>
    <d v="2021-07-15T00:00:00"/>
    <d v="2021-10-13T00:00:00"/>
    <m/>
    <n v="0.75"/>
    <n v="1"/>
    <n v="1"/>
    <n v="1"/>
    <n v="0"/>
    <s v="Concepto Favorable"/>
    <s v="Concepto Favorable"/>
    <s v="Concepto Favorable"/>
    <m/>
    <s v="Se observa que la DT realizó seguimiento para el cumplimiento de la Política de Restitución de Tierras y Ley de Víctimas durante el primer trimestre de 2021"/>
    <s v="Se observa que la DT realizó seguimiento para el cumplimiento de la Política de Restitución de Tierras y Ley de Víctimas durante el segundo trimestre de 2021"/>
    <s v="De acuerdo con las evidencias, se observa que durante el tercer trimestre se realizó seguimiento a los procesos de avalúos que estan a cargo de la Dirección territorial en el marco de los procesos de restitución de tierras"/>
    <m/>
    <x v="0"/>
    <x v="0"/>
    <x v="0"/>
    <x v="0"/>
    <s v="Se evidencian archivos Excel donde se reporta la atención de 125 solicitudes recibidas para el cumplimiento de la Política de Restitución de Tierras y Ley de Víctimas. No es posible verificar la atención de estas solicitudes en los términos de ley."/>
    <s v="Se evidencia el seguimiento realizado por la DT para el cumplimiento de la Política de Restitución de Tierras y Ley de Víctimas durante el segundo trimestre de 2021."/>
    <s v="Con Acta de reunión de comité restitución de tierras 2021-09-30 y con archivo Excel  – “Cuadro avalúos oficial 2021” Se evidencia cumplimiento de la actividad"/>
    <m/>
  </r>
  <r>
    <n v="8"/>
    <x v="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undinamarca"/>
    <s v="Porcentaje"/>
    <s v="Solicitudes atendidas en tiempo legal en el periodo"/>
    <s v="Eficacia"/>
    <n v="0.1"/>
    <n v="1"/>
    <n v="0.25"/>
    <n v="0.25"/>
    <n v="0.25"/>
    <n v="0.25"/>
    <n v="0.25"/>
    <s v="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
    <n v="0.25"/>
    <s v="Se carga como evidencia archivo consolidado, que incluye el reporte de los trámites relacionados con PQRDS que han sido asignados por funcionario y el estado en el que se encuentran a la fecha de generación del informe. Se insiste en la necesidad para que el SIGAC permita identificar los tramites que ya obtuvieron respuesta.Se anexan felicitaciones dirigidas a funcionarios"/>
    <n v="0.25"/>
    <s v="Se cargan como evidencias los cuadros de seguimiento ER para toda la territorial, así mismo el consolidado de solicitudes radicadas al correo dtcundi@igac.gov.co; se anexan memorandos de felicitación y quejas a funcionarios"/>
    <m/>
    <m/>
    <n v="0.75"/>
    <d v="2021-04-14T00:00:00"/>
    <d v="2021-07-15T00:00:00"/>
    <d v="2021-10-13T00:00:00"/>
    <m/>
    <n v="0.75"/>
    <n v="1"/>
    <n v="1"/>
    <n v="1"/>
    <n v="0"/>
    <s v="Concepto Favorable"/>
    <s v="Concepto Favorable"/>
    <s v="Concepto Favorable"/>
    <m/>
    <s v="Se observa que la DT realizó seguimiento durante el primer trimestre para atender oportunamente las PQRS"/>
    <s v="Se observa que la DT realizó seguimiento durante el segundo trimestre para atender oportunamente las PQRS"/>
    <s v="De acuerdo con las evidencias se observa  seguimiento de peticiones recibidas, felicitaciones y quejas"/>
    <m/>
    <x v="2"/>
    <x v="0"/>
    <x v="0"/>
    <x v="0"/>
    <s v="Se observa que se presentan informes de SIGAC de PQRDS asignadas por funcionario y el estado en el que se encuentran, pero no se está realizando el seguimiento establecido en el control, con el fin de garantizar la atención de las PQRs en los términos de ley."/>
    <s v="Se evidencia  seguimiento durante el segundo trimestre con el reporte de los trámites relacionados con PQRDS que han sido asignados por funcionario y el estado en el que se encuentran.  "/>
    <s v="Tenniendo en cuenta las evidencias: Archivo Excel de los cuadros de seguimiento ER para toda la territorial en el que se observa el seguimiento para los meses julio, agosto, septiembre, así mismo el consolidado de la RELACION de las radicadas al correo dtcundi@igac.gov.co; igualmente anexan memorandos con el asunto “quejas por la atención prestada a los usuarios en la ventanilla de atención de la territorial Cundinamarca” del 15/09 del 2021 y el memorando con asunto Reconocimiento a su Labor  del  29/09/2021. Se observa el cumplimiento de la actividad"/>
    <m/>
  </r>
  <r>
    <n v="9"/>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undinamarca"/>
    <s v="Porcentaje"/>
    <s v="Actas de comités entregadas en el periodo"/>
    <s v="Eficacia"/>
    <n v="0.1"/>
    <n v="1"/>
    <n v="0.25"/>
    <n v="0.25"/>
    <n v="0.25"/>
    <n v="0.25"/>
    <n v="0.25"/>
    <s v="Se cargan como evidencias las 3 actas del las reuniones del COPASST correspondientes a los meses de enero, febrero y marzo del 2021. Igualmente el acta del Comité de Convivencia Laboral realizado en marzo. Responsable: Luis Carlos Ramírez"/>
    <n v="0.25"/>
    <s v="Se cargan como evidencias las 3 convocatorias y 3 actas del las reuniones del COPASST correspondientes a los meses de enero, Abril y Junio del 2021. Igualmente el acta del Comité de Convivencia Laboral realizado en Junio. "/>
    <n v="0.25"/>
    <s v="Se cargan como evidencias las 3 actas del las reuniones del COPASST correspondientes a los meses de Julio, Agosto  y Septiembre del 2021. Igualmente el acta del Comité de Convivencia Laboral realizado en marzo. Responsable: Luis Carlos Ramírez"/>
    <m/>
    <m/>
    <n v="0.75"/>
    <d v="2021-04-14T00:00:00"/>
    <d v="2021-07-15T00:00:00"/>
    <d v="2021-10-14T00:00:00"/>
    <m/>
    <n v="0.75"/>
    <n v="1"/>
    <n v="1"/>
    <n v="1"/>
    <n v="0"/>
    <s v="Concepto Favorable"/>
    <s v="Concepto Favorable"/>
    <s v="Concepto Favorable"/>
    <m/>
    <s v="Se observa que durante el primer trimestre la DT cumplió con la entrega de las actas de los comités (Copasst y Comité de convivencia) al GIT Gestión del Talento Humano"/>
    <s v="Se observa que durante el segundo trimestre la DT cumplió con la entrega de las actas de los comités (Copasst y Comité de convivencia) al GIT Gestión del Talento Humano"/>
    <s v="De acuerdo con las evidencias, se observa que durante el tercer trimestre se realizaron las Actas de Copasst mensuales y el Acta de Convivencia Laboral realizado en septiembre 30"/>
    <m/>
    <x v="0"/>
    <x v="0"/>
    <x v="0"/>
    <x v="0"/>
    <s v="Se evidencian actas mensuales firmadas de reuniones del Copasst y un acta correspondiente al primer trimestre de 2021 de reunión del de comité de convivencia laboral."/>
    <s v="Se evidencian 3  actas  firmadas de reuniones del Copasst y un acta correspondiente del  segundo trimestre de 2021 del comité de convivencia laboral."/>
    <s v="Con actas de reunión de comité- COPASTT de 2021 - 08 – 27, 2021 - 09 – 30 y COMITÉS: Territorial de apoyo a la gestión institucional de la política de atención y reparación integral de víctimas y tierras. de 2021 - 09- 30, 2021 - 09- 30, se cumple actividad, sin embargo se sugiere para proximas ocasiones verificar los archivos que se cargan como evidencia ya que no son los que describen en la Observación autoseguimiento Territorial."/>
    <m/>
  </r>
  <r>
    <n v="10"/>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undinamarca"/>
    <s v="Porcentaje"/>
    <s v="Reportes de responsabilidades asignadas en el periodo"/>
    <s v="Eficacia"/>
    <n v="0.1"/>
    <n v="1"/>
    <n v="0.25"/>
    <n v="0.25"/>
    <n v="0.25"/>
    <n v="0.25"/>
    <n v="0.25"/>
    <s v="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
    <n v="0.25"/>
    <s v="Como cumplimiento a las obligaciones ,se reportan los casos postivos para Covid -19 total 8 contagios de los cuales 2 hospitalizaciones, En la carpeta de actividad 9 se cargan las actas correspondientes."/>
    <n v="0.25"/>
    <s v="En el marco de este actividad se realiza el reporte de una incapacidad , en la DT no se presentan nuevos casos por COVID 19, la DT participa de manera activa en jornadas de capacitación por parte del director Juridico, así mismo se anexa el reporte de asistencia a la jornada de evacuación programada por la sede central"/>
    <m/>
    <m/>
    <n v="0.75"/>
    <d v="2021-04-14T00:00:00"/>
    <d v="2021-07-15T00:00:00"/>
    <d v="2021-10-13T00:00:00"/>
    <m/>
    <n v="0.75"/>
    <n v="1"/>
    <n v="1"/>
    <n v="1"/>
    <n v="0"/>
    <s v="Concepto Favorable"/>
    <s v="Concepto Favorable"/>
    <s v="Concepto Favorable"/>
    <m/>
    <s v="Se observa que se atendieron las responsabilidades y rendición de cuentas en el SG - SST por parte de la DT durante el primer trimestre. "/>
    <s v="Se observa que se atendieron las responsabilidades y rendición de cuentas en el SG - SST por parte de la DT durante el segundo trimestre. "/>
    <s v="De acuerdo con las evidencias, se observa que durante el tercer trimestre se atendieron actividades relacionadas con el SGSST"/>
    <m/>
    <x v="0"/>
    <x v="0"/>
    <x v="0"/>
    <x v="0"/>
    <s v="Se observa el cumplimiento de la  rendición de cuentas del SG-SST . Se evidencian reportes hechos a Talento Humano. "/>
    <s v="Se evidencia el cumplimiento de la  rendición de cuentas del SG-SST . Se evidencian reportes de casos  de covid a Talento Humano. "/>
    <s v="Con registro de asistencia del 27/07-2021 (donde no se registra el tema a desarrollar y en la cual no se encuentra acta, por lo que se sugiere para el próximo periodo mejorar el diligenciamiento del formato ya que tiene campos vacíos)  y con el registro de incapacidad  por enfermedad general de Isaías Fonseca Mendoza del 21/09 y 22/09 del 2021"/>
    <m/>
  </r>
  <r>
    <n v="12"/>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undinamarca"/>
    <s v="Número"/>
    <s v="Recursos obtenidos por ventas de contado"/>
    <s v="Eficiencia"/>
    <n v="0.1"/>
    <n v="429679945.57058656"/>
    <n v="84842110.721574351"/>
    <n v="109983380.10368578"/>
    <n v="111976128.73686185"/>
    <n v="122878326.00846455"/>
    <n v="33109583"/>
    <s v="Para el primer trimestre del 2021, la Dirección Territorial de Cundinamarca obtuvo ingresos totales por la venta de productos y servicios de $ 33.109.583. Se cargan como evidencias los informes de ventas de contado de enero a marzo. Responsable: Amanda Bernal"/>
    <n v="32805866"/>
    <s v="Para el segundo trimestre se reporta un total en ventas por valor de 32'805.866. Se cargan como evidencias, los informes para los meses de Abril, Mayo y Junio"/>
    <n v="46301901"/>
    <s v="Para el tercer trimestre se reporta un total en ventas por valor de 46'301.901. Se cargan como evidencias, los informes para los meses de Julio. Agosto y Septiembre"/>
    <m/>
    <m/>
    <n v="112217350"/>
    <d v="2021-04-14T00:00:00"/>
    <d v="2021-07-15T00:00:00"/>
    <d v="2021-10-13T00:00:00"/>
    <m/>
    <n v="0.26116496977996678"/>
    <n v="0.39024940231220134"/>
    <n v="0.29828021260187298"/>
    <n v="0.41349796177368381"/>
    <n v="0"/>
    <s v="Concepto Favorable"/>
    <s v="Concepto Favorable"/>
    <s v="Concepto Favorable"/>
    <m/>
    <s v="Se observa que la DT recibió ingresos por la venta de bienes y servicios durante el primer trimestre"/>
    <s v="Se observa que la DT recibió ingresos por la venta de bienes y servicios durante el segundo trimestre"/>
    <s v="De acuerdo con los informes de ventas para los meses de Julio. Agosto y Septiembre, la DT reporta los ingresos por ventas de bienes y servicios"/>
    <m/>
    <x v="0"/>
    <x v="0"/>
    <x v="0"/>
    <x v="0"/>
    <s v="Se evidencian relaciones de ingresos de contado de los meses de enero, febrero y marzo de 2021 en la D.T Cundinamarca"/>
    <s v="Se evidencian relaciones de ingresos de contado de los meses de abril , mayo y junio  de 2021 en la D.T Cundinamarca"/>
    <s v="Relación de Ingresos de contado Del: 01-JUL a 31-JUL con reporte ($12,931,136); del 01-AUG- al 31-AUG ($18,369,370), del 01-SEP-a 30-SEP-2021(Total $ 17,934,397)_x000d__x000a_Con archivo Excel reporte Ingreso Julio y agosto para el mes de septiembre fue imposible abrir archivo._x000d__x000a_Facturación detallada 01-Julio a 31-Julio; 01-agosto- al 31- agosto, No se cuenta con este registro, pues en la carpeta se encuentra nuevamente el archivo del mes de agosto._x000d__x000a_Se sugiere para el proximo periodo la verificación de las evidencias."/>
    <m/>
  </r>
  <r>
    <n v="13"/>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undinamarca"/>
    <s v="Porcentaje"/>
    <s v="Recursos obtenidos por recuperación de cartera"/>
    <s v="Eficiencia"/>
    <n v="0.1"/>
    <n v="1"/>
    <n v="0.25"/>
    <n v="0.25"/>
    <n v="0.25"/>
    <n v="0.25"/>
    <n v="0.25"/>
    <s v="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
    <n v="0.25"/>
    <s v="Para el segundo trimestre la DT no reporta saldos de cartera"/>
    <n v="0.25"/>
    <s v="Para el tercer trimestre del año No se reportan saldos de cartera para la territorial"/>
    <m/>
    <m/>
    <n v="0.75"/>
    <d v="2021-04-14T00:00:00"/>
    <d v="2021-07-15T00:00:00"/>
    <d v="2021-10-13T00:00:00"/>
    <m/>
    <n v="0.75"/>
    <n v="1"/>
    <n v="1"/>
    <n v="1"/>
    <n v="0"/>
    <s v="Concepto Favorable"/>
    <s v="Concepto Favorable"/>
    <s v="Concepto Favorable"/>
    <m/>
    <s v="Se observa que durante el primer trimestre la DT recuperó cartera pendiente por convenios y contratos de la territorial "/>
    <s v="Se observa que durante el segundo trimestre la DT no reporta saldos de cartera"/>
    <s v="De acuerdo con el avance cualitaativo la DT no  reporta saldos de cartera"/>
    <m/>
    <x v="0"/>
    <x v="0"/>
    <x v="2"/>
    <x v="0"/>
    <s v="Se presentan informes mensuales de cartera por edades, evidenciando la recuperación de cartera de enero a marzo de 2021"/>
    <s v="Durante el trimestre no se reorta saldos de cartera "/>
    <s v="No tiene meta definida"/>
    <m/>
  </r>
  <r>
    <n v="1"/>
    <x v="1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Guajira"/>
    <s v="Número"/>
    <s v="Hectáreas rurales con actualización o formación catastral alcanzadas"/>
    <s v="Eficacia"/>
    <n v="0.1"/>
    <n v="177498"/>
    <n v="0"/>
    <n v="0"/>
    <n v="0"/>
    <n v="177498"/>
    <n v="0"/>
    <s v="NO SE HA PRESENTADO  O REALIZADO NINGUN PROCESO DE ACTUALIZACION RURAL EN EL AREA  RURAL CORRESPONDIENTE AL DEPARTAMENTO  DE LA GUAJIRA "/>
    <n v="0"/>
    <s v="NO SE HA PRESENTADO  O REALIZADO NINGUN PROCESO DE ACTUALIZACION RURAL EN EL AREA  RURAL CORRESPONDIENTE AL DEPARTAMENTO  DE LA GUAJIRA "/>
    <n v="0"/>
    <s v="NO SE HA PRESENTADO  O REALIZADO NINGUN PROCESO DE ACTUALIZACION RURAL EN EL AREA  RURAL CORRESPONDIENTE AL DEPARTAMENTO  DE LA GUAJIRA "/>
    <m/>
    <m/>
    <n v="0"/>
    <d v="2021-04-12T00:00:00"/>
    <d v="2021-07-12T00:00:00"/>
    <d v="2021-10-07T00:00:00"/>
    <m/>
    <n v="0"/>
    <s v=""/>
    <s v=""/>
    <s v=""/>
    <n v="0"/>
    <s v="Sin meta asignada en el periodo"/>
    <s v="Sin meta asignada en el periodo"/>
    <s v="Sin meta asignada en el periodo"/>
    <m/>
    <s v="NO APLICA"/>
    <s v=" No hay procesos de actualizacion en la territorial"/>
    <s v="no aplica"/>
    <m/>
    <x v="1"/>
    <x v="1"/>
    <x v="2"/>
    <x v="0"/>
    <s v="Sin meta para el periodo"/>
    <s v="La territorial no tiene procesos de actualización en este segundo trimestre."/>
    <s v="La territorial no tiene procesos de actualización en este tercer trimestre."/>
    <m/>
  </r>
  <r>
    <n v="2"/>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Guajira"/>
    <s v="Número"/>
    <s v="Tramites de conservación Catastral realizados (Oficina)"/>
    <s v="Eficacia"/>
    <n v="0.1"/>
    <n v="3393"/>
    <n v="0"/>
    <n v="0"/>
    <n v="0"/>
    <n v="3393"/>
    <n v="634"/>
    <s v="SE REALIZARON LOS TRAMITES SOLICITADOS DE OFICINA, DE ACUERDO A LOS REQUERIMIENTOS Y LA DOCUMENTACION PRESENTADA POR CADA SOLICITANTE"/>
    <n v="1719"/>
    <s v="Analizada la producción de la Territorial de 1719 de trámites de oficina y de acuerdo a la línea base que determina la Subdirección de Catastro, podemos decir lo siguiente: Se tramitó la cantidad de 1719 tra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amite con la rapidez que se requiere.   "/>
    <n v="1461"/>
    <s v="Analizada la producción de la Territorial de 1461 de trámites de oficina y de acuerdo a la línea base que determina la Subdirección de Catastro, podemos decir lo siguiente: Se tramitó la cantidad de 1461 trámites en el término establecido, es decir a un 100% de esas solicitudes se le brindó la solución a su petición en un tiempo de respuesta en un 5%.  Cabe anotar que la producción aumentó considerablemente debido a que se nombró una persona exclusivamente para realizar trámites de oficina, además se trabaja con el Sistema Nacional Catastral y en algunos casos se quedan pegadas las resoluciones y no podemos finalizar el trámite con la rapidez que se requiere"/>
    <m/>
    <m/>
    <n v="3814"/>
    <d v="2021-04-12T00:00:00"/>
    <d v="2021-07-12T00:00:00"/>
    <d v="2021-10-07T00:00:00"/>
    <m/>
    <n v="1"/>
    <s v=""/>
    <s v=""/>
    <s v=""/>
    <n v="0"/>
    <s v="Concepto Favorable"/>
    <s v="Concepto Favorable"/>
    <s v="Concepto Favorable"/>
    <m/>
    <s v="Se aprueba el reporte"/>
    <s v="La DT anexa listado de tramites de terreno y Oficina en el periodo"/>
    <s v="La Dt realizo las 1461 tramites de oficina"/>
    <m/>
    <x v="0"/>
    <x v="0"/>
    <x v="0"/>
    <x v="0"/>
    <s v="Se evidencian informes del SIC con las mutaciones tramitadas por la D.T Guajira en los meses de enero, febrero y marzo. Tambien se presenta archivo Excel con mutaciones tramitadas en 2021 por la D.T. Se reportan 634 mutaciones de oficina tramitadas por la D.T Guajira"/>
    <s v="Se observa ejecución con archivo excel Tramitadas DT Guajira SNC y con los informes de las tramitadas por la Territorial en abril, mayo y junio 2021. "/>
    <s v="Se evidencia reporte de tramites de oficina para el tercer trimestre de 1461 realizados."/>
    <m/>
  </r>
  <r>
    <n v="4"/>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Guajira"/>
    <s v="Número"/>
    <s v="Tramites de conservación Catastral realizados (Terreno)"/>
    <s v="Eficacia"/>
    <n v="0.1"/>
    <n v="5062"/>
    <n v="0"/>
    <n v="0"/>
    <n v="0"/>
    <n v="5062"/>
    <n v="88"/>
    <s v="SE REALIZARON LOS TRAMITES SOLICITADOS DE TERRENO, DE ACUERDO A LOS REQUERIMIENTOS Y LA DOCUMENTACION PRESENTADA POR CADA SOLICITANTE"/>
    <n v="543"/>
    <s v="Analizada la producción de la Territorial de 543 de trámites de terreno de acuerdo a la línea base que determina la Subdirección de Catastro, podemos decir lo siguiente: Se tramitó la cantidad de 543 tramites en el término establecido, es decir a un 80%  de esas solicitudes se les brindó la solución a su petición en un tiempo de respuesta en un 5%  y solo a 162 trámites no se les dió respuesta en un tiempo superior a este rango representado un 3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n v="211"/>
    <s v="Analizada la producción de la Territorial de 211 de trámites de terreno de acuerdo a la línea base que determina la Subdirección de Catastro, podemos decir lo siguiente: Se tramitó la cantidad de 211 trámites en el término establecido, es decir a un 60%  de esas solicitudes se les brindó la solución a su petición en un tiempo de respuesta en un 5%  y solo a 85 trámites no se les dio respuesta en un tiempo superior a este rango representado un 40%. Cabe anotar las dificultades que se nos presentan en los trámites de terreno, a pesar que ya teníamos contratados dos personas para realizar las funciones de ejecutor y poder realizar dichas mutaciones, además se trabaja con el Sistema Nacional Catastral y en algunos casos se quedan pegadas las resoluciones tenemos que estar montando incidencias "/>
    <m/>
    <m/>
    <n v="842"/>
    <d v="2021-04-12T00:00:00"/>
    <d v="2021-07-12T00:00:00"/>
    <d v="2021-10-07T00:00:00"/>
    <m/>
    <n v="0.16633741604109048"/>
    <s v=""/>
    <s v=""/>
    <s v=""/>
    <n v="0"/>
    <s v="Concepto Favorable"/>
    <s v="Concepto Favorable"/>
    <s v="Concepto Favorable"/>
    <m/>
    <s v="Se aprueba el reporte"/>
    <s v="La DT anexa listado de tramites de terreno y Oficina en el periodo"/>
    <s v="Aunque con dificultades realizaron 211 tramites de terreno"/>
    <m/>
    <x v="0"/>
    <x v="0"/>
    <x v="0"/>
    <x v="0"/>
    <s v="Se evidencian informes del SIC con las mutaciones tramitadas por la D.T Guajira en los meses de enero, febrero y marzo. Tambien se presenta archivo Excel con mutaciones tramitadas en 2021 por la D.T. Se reportan 88 mutaciones de terreno tramitadas por la D.T Guajira"/>
    <s v="Se observa ejecución de la actividad mediante excel tramitadas por la DT en el SNC y los informes de tramitadas por la Territorial Guajira en los meses de abril, mayo y junio 2021. "/>
    <s v="Se evidencia reporte de tramites de terreno para el tercer trimestre de 211 realizados."/>
    <m/>
  </r>
  <r>
    <n v="6"/>
    <x v="1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Guajira"/>
    <s v="Porcentaje"/>
    <s v="Solicitudes atendidas en tiempo legal en el periodo"/>
    <s v="Eficacia"/>
    <n v="0.1"/>
    <n v="1"/>
    <n v="0.25"/>
    <n v="0.25"/>
    <n v="0.25"/>
    <n v="0.25"/>
    <n v="0"/>
    <s v="NO SE PRESENTARON EN  EL PRIMER TRIMESTRE  PETICIONES  POR PARTE DE LAS OFICINAS  DE REGULARIZACION DE LA PROPIEDAD. "/>
    <n v="0.5"/>
    <s v="EN  EL SEGUNDO TRIMESTRE SE PRESENTARON  7 PETICIONES  POR PARTE DE LAS OFICINAS  DE REGULARIZACION DE LA PROPIEDAD, CABE ACLARAR QUE PARA EL SEGUNDO TRIMESTRE SE COLOCÓ COMO PORCENTAJE EJECUTADO 0,50, ESTO DEBIDO A QUE PARA EL PRIMER TRIMESTRE SE COLOCÓ 0"/>
    <n v="0.25"/>
    <s v="EN  EL TERCER TRIMESTRE SE PRESENTARON  7 PETICIONES  POR PARTE DE LAS OFICINAS  DE REGULARIZACION DE LA PROPIEDAD"/>
    <m/>
    <m/>
    <n v="0.75"/>
    <d v="2021-04-12T00:00:00"/>
    <d v="2021-07-13T00:00:00"/>
    <d v="2021-10-07T00:00:00"/>
    <m/>
    <n v="0.75"/>
    <n v="0"/>
    <n v="1"/>
    <n v="1"/>
    <n v="0"/>
    <s v="Concepto Favorable"/>
    <s v="Concepto Favorable"/>
    <s v="Concepto Favorable"/>
    <m/>
    <s v="Se aprueba el reporte. Ajustar lo ejecutado para el segundo trimestre ya que el no haber recibido peticiones no implica que no hayan cumplido con la meta"/>
    <s v="Recibieron y atendieron 7 peticiones. El trimestre anterior no se recibieron, se acepta el avance de 0,5 de avance"/>
    <s v="La DT atendió las peticiones de regularización de la propiedad"/>
    <m/>
    <x v="2"/>
    <x v="0"/>
    <x v="0"/>
    <x v="0"/>
    <s v="Se informa que no se  recibieron solicitudes en materia de regularización de la propiedad en la D.T Guajira. No se presenta evidencia que permita verificar esta información. "/>
    <s v="Se valida ejecución con el informe trimestral de solicitudes Ley 1561 y 1564 de 2012 sobre regularización de la propiedad y se acepta el avance reportado."/>
    <s v="Se valida ejecución con el informe trimestral de solicitudes Ley 1561 y 1564 de 2012 sobre regularización de la propiedad y se acepta el avance reportado."/>
    <m/>
  </r>
  <r>
    <n v="7"/>
    <x v="1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Guajira"/>
    <s v="Porcentaje"/>
    <s v="Solicitudes atendidas en tiempo legal en el periodo"/>
    <s v="Eficacia"/>
    <n v="0.1"/>
    <n v="1"/>
    <n v="0.25"/>
    <n v="0.25"/>
    <n v="0.25"/>
    <n v="0.25"/>
    <n v="0.25"/>
    <s v="DURANTE EL PRIMER TRIMESTRE TODAS LAS PETICIONES RECIBIDAS POR PARTE DE LAS OFICINA DE UNIDAD DE TIERRAS  SE CONTESTAN DENTRO DEL TERMINO LEGAL. "/>
    <n v="0.25"/>
    <s v="DURANTE EL SEGUNDO TRIMESTRE SE ATENDIERON TODAS LAS PETICIONES RECIBIDAS POR PARTE DE LAS OFICINA DE UNIDAD DE TIERRAS (10)  Y  SE CONTESTAN DENTRO DEL TERMINO LEGAL. "/>
    <n v="0.25"/>
    <s v="DURANTE EL TERCER TRIMESTRE SE ATENDIERON TODAS LAS PETICIONES RECIBIDAS POR PARTE DE LAS OFICINA DE UNIDAD DE TIERRAS (20)  Y  SE CONTESTARON  DENTRO DEL TERMINO LEGAL"/>
    <m/>
    <m/>
    <n v="0.75"/>
    <d v="2021-04-12T00:00:00"/>
    <d v="2021-07-13T00:00:00"/>
    <d v="2021-10-07T00:00:00"/>
    <m/>
    <n v="0.75"/>
    <n v="1"/>
    <n v="1"/>
    <n v="1"/>
    <n v="0"/>
    <s v="Concepto Favorable"/>
    <s v="Concepto Favorable"/>
    <s v="Concepto Favorable"/>
    <m/>
    <s v="Se aprueba el reporte"/>
    <s v="De acuerdo a la evidencia se ve atendieron las solicitudes en cumplimiento de restitucion de tierras. la atencion es con la entrega de la información que registrará la subcatastro"/>
    <s v="La Dt atendió 20 solicitudes de la URT"/>
    <m/>
    <x v="0"/>
    <x v="0"/>
    <x v="0"/>
    <x v="0"/>
    <s v="Se evidencia archivo Excel donde se reporta la atención de las solicitudes recibidas para el cumplimiento de la Política de Restitución de Tierras y Ley de Víctimas. No es posible verificar la atención de estas solicitudes en los términos de ley."/>
    <s v="Se evidencia archivo en excel Herramienta Monitoreo DT Guajira segundo trimestre 2021, en el que se reportan las solicitudes recibidas para el cumplimiento de la Política de Restitución de Tierras. "/>
    <s v="Se evidencia archivo Excel donde se reporta la atención de las solicitudes recibidas para el cumplimiento de la Política de Restitución de Tierras y Ley de Víctimas. No es posible verificar la atención de estas solicitudes en los términos de ley."/>
    <m/>
  </r>
  <r>
    <n v="8"/>
    <x v="1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Guajira"/>
    <s v="Porcentaje"/>
    <s v="Solicitudes atendidas en tiempo legal en el periodo"/>
    <s v="Eficacia"/>
    <n v="0.1"/>
    <n v="1"/>
    <n v="0.25"/>
    <n v="0.25"/>
    <n v="0.25"/>
    <n v="0.25"/>
    <n v="0.25"/>
    <s v="Se atendieron oportunamente todas las solicitudes recibidas en el trimestre Enero-Marzo de 2021"/>
    <n v="0.25"/>
    <s v="Se atendieron oportunamente todas las solicitudes recibidas (206) en el trimestre Abril-Junio de 2021"/>
    <n v="0.25"/>
    <s v="Se atendieron oportunamente todas las solicitudes recibidas (178) en el trimestre Julio-Septiembre de 2021"/>
    <m/>
    <m/>
    <n v="0.75"/>
    <d v="2021-04-12T00:00:00"/>
    <d v="2021-07-13T00:00:00"/>
    <d v="2021-10-07T00:00:00"/>
    <m/>
    <n v="0.75"/>
    <n v="1"/>
    <n v="1"/>
    <n v="1"/>
    <n v="0"/>
    <s v="Concepto Favorable"/>
    <s v="Concepto Favorable"/>
    <s v="Concepto Favorable"/>
    <m/>
    <s v="Se aprueba el reporte"/>
    <s v="Anexan evidencias que se aclaran con cuadro anexo"/>
    <s v="Atendieron 178 solicitudes dentro de las PQRS"/>
    <m/>
    <x v="2"/>
    <x v="0"/>
    <x v="0"/>
    <x v="0"/>
    <s v="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
    <s v="Se observa ejecución de la actividad mediante evidencias SIGAC Guajira solicitudes recibidas y tramitadas por dependencia y excel informe PQRDS segundo trimestre 2021 Guajira.  "/>
    <s v="Se evidencia reporte de atención de PQRs donde se observa que se atendieron en los términos legales las recibidas."/>
    <m/>
  </r>
  <r>
    <n v="9"/>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Guajira"/>
    <s v="Porcentaje"/>
    <s v="Actas de comités entregadas en el periodo"/>
    <s v="Eficacia"/>
    <n v="0.1"/>
    <n v="1"/>
    <n v="0.25"/>
    <n v="0.25"/>
    <n v="0.25"/>
    <n v="0.25"/>
    <n v="0.25"/>
    <s v="Durante el primer trimestre (Enero, Febrero y maro) se cumplió con la entrega de las actas de los comites de Copasst y Convivencia Laboral al GIT Gestion del Talento Humano."/>
    <n v="0.25"/>
    <s v="Durante el segundo trimestre (Abril, mayo y junio) se cumplió con la entrega de las actas de los comites de Copasst y Convivencia Laboral al GIT Gestion del Talento Humano."/>
    <n v="0.25"/>
    <s v="Durante el tercer trimestre (Julio-Septiembre) se cumplió con la entrega de las actas de los comites de Copasst y Convivencia Laboral al GIT Gestion del Talento Humano."/>
    <m/>
    <m/>
    <n v="0.75"/>
    <d v="2021-04-12T00:00:00"/>
    <d v="2021-07-12T00:00:00"/>
    <d v="2021-10-07T00:00:00"/>
    <m/>
    <n v="0.75"/>
    <n v="1"/>
    <n v="1"/>
    <n v="1"/>
    <n v="0"/>
    <s v="Concepto Favorable"/>
    <s v="Concepto Favorable"/>
    <s v="Concepto Favorable"/>
    <m/>
    <s v="Se aprueba el reporte"/>
    <s v="La DT realizó las actas de comité y colgadas en una carpeta drive de talento humano"/>
    <s v="Realizaron reuniones y las actas de Copasst y Convivencia Laboral"/>
    <m/>
    <x v="0"/>
    <x v="0"/>
    <x v="0"/>
    <x v="0"/>
    <s v="Se evidencia correos en los que se remiten las actas mensuales de reuniones del Copasst y acta correspondiente a reunión del de comité de convivencia laboral del primer trimestre de 2021."/>
    <s v="Se observa ejecución de la actividad mediante actas COPASST de abril, mayo y junio 2021 y acta Convivencia Laboral del segundo trimestre 2021."/>
    <s v="Se evidencia actas de COPASST de los meses de Julio, agosto y septiembre y acta de comité de convivencia laboral."/>
    <m/>
  </r>
  <r>
    <n v="10"/>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Guajira"/>
    <s v="Porcentaje"/>
    <s v="Reportes de responsabilidades asignadas en el periodo"/>
    <s v="Eficacia"/>
    <n v="0.1"/>
    <n v="1"/>
    <n v="0.25"/>
    <n v="0.25"/>
    <n v="0.25"/>
    <n v="0.25"/>
    <n v="0.25"/>
    <s v="Durante el primer trimestre (Enero, Febrero y maro) se dio cumplimiento a lo establecido en el acta del 06-01-2021"/>
    <n v="0.25"/>
    <s v="Durante el segundor trimestre (Abril, Mayo, Junio) se dio cumplimiento a lo establecido en el acta del 06-01-2021"/>
    <n v="0.25"/>
    <s v="Durante el tercer trimestre (Julio-Septiembre) se dio cumplimiento a lo establecido en el acta del 06-01-2021"/>
    <m/>
    <m/>
    <n v="0.75"/>
    <d v="2021-04-12T00:00:00"/>
    <d v="2021-07-12T00:00:00"/>
    <d v="2021-10-07T00:00:00"/>
    <m/>
    <n v="0.75"/>
    <n v="1"/>
    <n v="1"/>
    <n v="1"/>
    <n v="0"/>
    <s v="Concepto Favorable"/>
    <s v="Concepto Favorable"/>
    <s v="Concepto Favorable"/>
    <m/>
    <s v="Se aprueba el reporte"/>
    <s v="La DT realizó el cumplimiento de la rendicion de cuentas del SG-SST"/>
    <s v="La DT cumplio con el desarrollo de ésta actividad para el tercer trimestre"/>
    <m/>
    <x v="2"/>
    <x v="0"/>
    <x v="0"/>
    <x v="0"/>
    <s v="No es posible evidenciar el cumplimiento de la  rendición de cuentas del SG-SST . No se evidencian reportes hechos a Talento Humano."/>
    <s v="Se realizó cumplimiento de esta actividad por la DT para el segundo trimestre (se adjuntan 3 actas comite Copasst y 1 acta de convivencia laboral del segundo trimestre 2021).  "/>
    <s v="Se realizó cumplimiento de esta actividad por la DT para el segundo trimestre (se adjuntan 3 actas comite Copasst y 1 acta de convivencia laboral del tercer trimestre 2021).  "/>
    <m/>
  </r>
  <r>
    <n v="12"/>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Guajira"/>
    <s v="Número"/>
    <s v="Recursos obtenidos por ventas de contado"/>
    <s v="Eficiencia"/>
    <n v="0.1"/>
    <n v="113644495.16247328"/>
    <n v="22439583.091708541"/>
    <n v="29089106.524503782"/>
    <n v="29616161.405090004"/>
    <n v="32499644.141170949"/>
    <n v="23654823"/>
    <s v="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
    <n v="29111743"/>
    <s v="Para este segundo trimestre del 2021 la territorial Guajira ha tenido ingresos por venta de Bienes y Servicios por valor total de $29.111.743 que en su gran mayoria corresponden a las ventas de Certificados Catastrales y de Cartas Catastrales. Y el mes de mayo fue donde mayor ventas se pudo facturar con un porcentaje del mas de 37,66% del total del trimestre."/>
    <n v="21905762"/>
    <s v="Para este tercer trimestre del 2021 la territorial Guajira ha tenido ingresos por venta de Bienes y Servicios por valor total de $21.905.762 que en su gran mayoria corresponden a las ventas de Certificados Catastrales y de Cartas Catastrales. Y el mes de agosto fue donde mayor ventas se pudo facturar con un porcentaje del mas de 35.96% del total del trimestre."/>
    <m/>
    <m/>
    <n v="74672328"/>
    <d v="2021-04-12T00:00:00"/>
    <d v="2021-07-12T00:00:00"/>
    <d v="2021-10-07T00:00:00"/>
    <m/>
    <n v="0.65706946819767886"/>
    <n v="1"/>
    <n v="1"/>
    <n v="0.73965567989628622"/>
    <n v="0"/>
    <s v="Concepto Favorable"/>
    <s v="Concepto Favorable"/>
    <s v="Concepto Favorable"/>
    <m/>
    <s v="Se aprueba el reporte"/>
    <s v="Se observa la relacion de ingresos duerante el trimestre con un buen reporte"/>
    <s v="La DT realizo ventas por 21.905.762 en el trimestre"/>
    <m/>
    <x v="0"/>
    <x v="0"/>
    <x v="0"/>
    <x v="0"/>
    <s v="Se evidencian relaciones de ingresos de contado de los meses de enero, febrero y marzo de 2021 en la D.T Guajira."/>
    <s v="Se observa ejecución de la actividad y cumplimiento meta propuesta con Excel formato reporte a Sede Central de ingreso DT Guajira de abril, mayo y junio 2021, excel ingresos Bogota y DT de abril y mayo 2021, relación de ingresos ventas de contado de abril, mayo y junio 2021 y formatos Facturación detallada de igual periodo.   "/>
    <s v="Se evidencia reportes de relación de ingresos del tercer trimestre del presente año, por la suma $21.905.762."/>
    <m/>
  </r>
  <r>
    <n v="13"/>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Guajira"/>
    <s v="Porcentaje"/>
    <s v="Recursos obtenidos por recuperación de cartera"/>
    <s v="Eficiencia"/>
    <n v="0.1"/>
    <n v="1"/>
    <n v="0.25"/>
    <n v="0.25"/>
    <n v="0.25"/>
    <n v="0.25"/>
    <n v="0"/>
    <s v="Durante el primer trimestre de este año 2021 no se ha obtenido ingresos por concepto de recupueracion de la cartera en la Territorial Guajira, aunque se han realizado las gestiones de cobro a los entes territoriales que tienen deuda."/>
    <n v="0.5"/>
    <s v="Durante el segundo trimestre de este año 2021 se logró obtener ingresos por concepto de recuperación de la cartera en la Territorial Guajira, por valor de $25.950.819. Se está siguiendo con las gestiones de cobro a los entes territoriales que tienen aún  deuda con la territorial Guajira. Cabe aclarar que para el segundo trimestre se colocó como porcentaje ejecutado 0,50 que es la sumatoria del primer y segundo trimestre, esto debido  que para el primer trimestre se colocó el valor en cero"/>
    <n v="0.25"/>
    <s v="Durante el tercer trimestre de este año 2021 en la Territorial Guajira no hay cartera pendiente de recuperar."/>
    <m/>
    <m/>
    <n v="0.75"/>
    <d v="2021-04-12T00:00:00"/>
    <d v="2021-07-13T00:00:00"/>
    <d v="2021-10-07T00:00:00"/>
    <m/>
    <n v="0.75"/>
    <n v="0"/>
    <n v="1"/>
    <n v="1"/>
    <n v="0"/>
    <s v="Concepto Favorable"/>
    <s v="Concepto Favorable"/>
    <s v="Concepto Favorable"/>
    <m/>
    <s v="Se aprueba el reporte"/>
    <s v="Se observa la recuperacion de cartera en la DT y el reporte de las cuentas de dificil cobro"/>
    <s v="para el proximo reporte aclarar si no hay cartera pendiente en la DT di fue que la sede central clasifico el saldo como de dificil cobro"/>
    <m/>
    <x v="0"/>
    <x v="0"/>
    <x v="0"/>
    <x v="0"/>
    <s v="Se presentan corresos de cobro de cartera. Se evidencia que no hubo recuperación de cartera en el primer trimestre de 2021"/>
    <s v="Se observa ejecución de la actividad mediante comprobante de pago 035-00234 del 13/05/2021 del municipio de San Juan correspondiente al contrato 162 de 2020 y el Informe de Cartera a 30/06/2021."/>
    <s v="No hay cartera pendiente de recuperar"/>
    <m/>
  </r>
  <r>
    <n v="1"/>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Huila"/>
    <s v="Número"/>
    <s v="Tramites de conservación Catastral realizados (Oficina)"/>
    <s v="Eficacia"/>
    <n v="0.1111111111111111"/>
    <n v="12229"/>
    <n v="0"/>
    <n v="0"/>
    <n v="0"/>
    <n v="12229"/>
    <n v="2409"/>
    <s v="Se evidencia que con el proceso de Interrelación Catastro Registro en cuanto a la actualización de propietarios se presenta duplicidad de trabajo ya que tenemos que revisar todas las solicitudes recibidas y unas ya han sido tramitadas por SubCatastro."/>
    <n v="6318"/>
    <s v=" Durante el segundo trimestre del año 2021 en T. Huila se realizaron 6318 trámites de oficina."/>
    <n v="13646"/>
    <s v=" Para el tercer trimestre del año La DT Huila acumuló un total de 13.646 trámites de oficina, con esto superando la meta proyectada para el año."/>
    <m/>
    <m/>
    <n v="22373"/>
    <d v="2021-04-14T00:00:00"/>
    <d v="2021-07-15T00:00:00"/>
    <d v="2021-10-12T00:00:00"/>
    <m/>
    <n v="1"/>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reporte de tramites de oficina para el primer trimestre de 2412 realizados."/>
    <s v="Se evidencia reporte de tramites de oficina del segundo trimestre 3909 realizados.Nota: se debe corregir el numero reportado deben ser los realizados en el trimestre."/>
    <s v="Se evidencia reporte de tramites de oficina del tercer trimestre con acumulado de 13.646 realizados."/>
    <m/>
  </r>
  <r>
    <n v="3"/>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Huila"/>
    <s v="Número"/>
    <s v="Tramites de conservación Catastral realizados (Terreno)"/>
    <s v="Eficacia"/>
    <n v="0.1111111111111111"/>
    <n v="5953"/>
    <n v="0"/>
    <n v="0"/>
    <n v="0"/>
    <n v="5953"/>
    <n v="436"/>
    <s v="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
    <n v="793"/>
    <s v="  Durante el segundo trimestre del año 2021 en la T. Huila se realizaron 793 trámites de terreno.  Importante comunicar que los rendimientos se ven afectados por el mal funcionamiento del SNC, como se evidencia en la cantidad de requerimientos realizados mensualmente por la Territorial."/>
    <n v="1012"/>
    <s v=" Para el tercer trimestre del año se acumuló un total de 1.012 trámites de terreno, los rendimientos no son los deseados en parte por el pobre rendimiento del SNC, y como evidencia de lo anterior se tienen 450 requerimientos abiertos hasta el mes de agosto."/>
    <m/>
    <m/>
    <n v="2241"/>
    <d v="2021-04-14T00:00:00"/>
    <d v="2021-07-15T00:00:00"/>
    <d v="2021-10-12T00:00:00"/>
    <m/>
    <n v="0.37644884931967076"/>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 Se evidencia reporte de tramites de terreno para el primer trimestre de 436 realizados."/>
    <s v=" Se evidencia reporte de tramites de terreno para el primer trimestre de 357 realizados.Nota: se debe corregir el numero reportado deben ser los realizados en el trimestre."/>
    <s v="Se evidencia reporte de tramites de terreno para el primer trimestre, no se evidencia meta para este tercer trimestre"/>
    <m/>
  </r>
  <r>
    <n v="5"/>
    <x v="1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Huila"/>
    <s v="Porcentaje"/>
    <s v="Solicitudes atendidas en tiempo legal en el periodo"/>
    <s v="Eficacia"/>
    <n v="0.1111111111111111"/>
    <n v="1"/>
    <n v="0"/>
    <n v="0"/>
    <n v="0"/>
    <n v="1"/>
    <n v="0.25"/>
    <s v="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
    <n v="0.25"/>
    <s v="Durante el segundo trimestre del año 2021 en la T Huila diariamente se proyectaron las respuestas en los tiempos oportunos de todas las solicitudes realizadas con relación al tema de regularización de la propiedad, es así, como en los meses de abril a junio de 2021 se recibieron 56 solicitudes, siete solicitudes están pendiente por responder"/>
    <n v="0.25"/>
    <s v="Durante el tercer trimestre del año 2021 en la T Huila diariamente se proyectaron las respuestas en los tiempos oportunos de todas las solicitudes realizadas con relación al tema de regularización de la propiedad, es así, como en los meses de julio a septiembre de 2021 se recibieron 101 solicitudes, de las cuales setenta y seis se finalizaron y 25 se encuentran en trámite dentro de los tiempos para proyectar la respuesta."/>
    <m/>
    <m/>
    <n v="0.75"/>
    <d v="2021-04-14T00:00:00"/>
    <d v="2021-07-15T00:00:00"/>
    <d v="2021-10-12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reporte solicitudes de regularización de la propiedad, se recibieron 37 solicitudes y  36 fueron atendidas, está pendiente una pero se encuentra entre los tiempos de ley para responder."/>
    <s v="Se evidencia reporte solicitudes de regularización de la propiedad, se recibieron 56 solicitudes y  49 fueron atendidas, está pendiente 7 pero se encuentra entre los tiempos de ley para responder."/>
    <s v="Se evidencia reporte solicitudes de regularización de la propiedad, se recibieron 101 solicitudes y  66 fueron atendidas, está pendiente 25 pero se encuentra entre los tiempos de ley para responder."/>
    <m/>
  </r>
  <r>
    <n v="6"/>
    <x v="1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Huila"/>
    <s v="Porcentaje"/>
    <s v="Solicitudes atendidas en tiempo legal en el periodo"/>
    <s v="Eficacia"/>
    <n v="0.1111111111111111"/>
    <n v="1"/>
    <n v="0"/>
    <n v="0"/>
    <n v="0"/>
    <n v="1"/>
    <n v="0.25"/>
    <s v="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
    <n v="0.25"/>
    <s v="Durante el segundo trimestre del año 2021 en la T. Huila se atendió oportunamente las solicitudes emitidas por la Agencia Nacional de Tierras. Se adjunta evidencia."/>
    <n v="0.25"/>
    <s v="Durante el tercer trimestre se allegaron las sentencias 079 y 093 provenientes de los Juzgados de Restitución de Tierras de Ibagué y se encuentran en trámite de rectificación._x000d__x000a_Adjunto Herramienta de monitoreo, donde se consolida el informe que se entrega cada 15 días sobre las solicitudes realizadas por la Unidad de Restitución de Tierras_x000d__x000a_"/>
    <m/>
    <m/>
    <n v="0.75"/>
    <d v="2021-04-14T00:00:00"/>
    <d v="2021-07-15T00:00:00"/>
    <d v="2021-10-12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2"/>
    <x v="0"/>
    <x v="0"/>
    <x v="0"/>
    <s v="Se evidencia reporte de procesos de restitución, pero falta información sobre la actividad. Nota: este consolidado de solicitudes debe concordar con el que reporta el Git de tierras de la subdirección de catastro."/>
    <s v="Se evidencia informe donde se reportan el número de solicitudes atendidas para el segundo trimestre."/>
    <s v="Se evidencia informe donde se reportan el número de solicitudes atendidas para el tercer trimestre, sin embargo no se evidencia meta asignada para este trimestre "/>
    <m/>
  </r>
  <r>
    <n v="7"/>
    <x v="1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Huila"/>
    <s v="Porcentaje"/>
    <s v="Solicitudes atendidas en tiempo legal en el periodo"/>
    <s v="Eficacia"/>
    <n v="0.1111111111111111"/>
    <n v="1"/>
    <n v="0"/>
    <n v="0"/>
    <n v="0"/>
    <n v="1"/>
    <n v="0.25"/>
    <s v="Total peticiones del trimestre 1004. Finalizadas 355. Atendidas en termino legal 264 y pendientes de contestar 245"/>
    <n v="0.25"/>
    <s v="Total peticiones del trimestre 1052. Finalizadas 563. Atendidas en termino legal 417 y pendientes de contestar 489"/>
    <n v="0.25"/>
    <s v="Durante el tercer trimestre se recibieron un total 1076 peticiones. Finalizadas 570. Atendidas en termino legal 385 y pendientes de contestar 506 peticiones"/>
    <m/>
    <m/>
    <n v="0.75"/>
    <d v="2021-04-14T00:00:00"/>
    <d v="2021-07-14T00:00:00"/>
    <d v="2021-10-12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2"/>
    <x v="2"/>
    <x v="0"/>
    <x v="0"/>
    <s v="Se evidencia reporte de atención de PQRs, el índice de oportunidad de atención en términos legales es de 26.29%."/>
    <s v="Se evidencia reporte de atención de PQRs y se han dejado de atender en los términos de ley un 31.55% de la las PQRs recibidas."/>
    <s v="Se evidencia reporte de atención de PQRs y se han dejado de atender en los términos de ley un 35.78% de la las PQRs recibidas."/>
    <m/>
  </r>
  <r>
    <n v="8"/>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Huila"/>
    <s v="Porcentaje"/>
    <s v="Actas de comités entregadas en el periodo"/>
    <s v="Eficacia"/>
    <n v="0.1111111111111111"/>
    <n v="1"/>
    <n v="0"/>
    <n v="0"/>
    <n v="0"/>
    <n v="1"/>
    <n v="0.25"/>
    <s v="Durante el trimestre cumplio con la realización de las actas"/>
    <n v="0.25"/>
    <s v="Durante el segundo trimestre del año 2021 se cumplio con la realización de las actas e informes de Copasst y Comité de Convivencia."/>
    <n v="0.25"/>
    <s v="Durante el tercer trimestre del año 2021 se cumplio con la realización de las actas e informes de Copasst y Comité de Convivencia."/>
    <m/>
    <m/>
    <n v="0.75"/>
    <d v="2021-04-14T00:00:00"/>
    <d v="2021-07-15T00:00:00"/>
    <d v="2021-10-13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actas de COPASST de los tres primeros meses y acta de comité de convivencia laboral."/>
    <s v="Se evidencia actas de COPASST de los meses abril, mayo, junio y acta de comité de convivencia laboral."/>
    <s v="Se evidencia actas de COPASST de los meses julio.agosto y septiembre  y acta de comité de convivencia laboral."/>
    <m/>
  </r>
  <r>
    <n v="9"/>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Huila"/>
    <s v="Porcentaje"/>
    <s v="Reportes de responsabilidades asignadas en el periodo"/>
    <s v="Eficacia"/>
    <n v="0.1111111111111111"/>
    <n v="1"/>
    <n v="0"/>
    <n v="0"/>
    <n v="0"/>
    <n v="1"/>
    <n v="0.25"/>
    <s v="Durante el trimestre la territorial realizó el reporte mensual de ausentismo y actividades , por lo cuanto se cumplio el plan de Seguridad y Salud en el trabajo"/>
    <n v="0.25"/>
    <s v="Durante el segundo trimestre la territorial realizó el reporte mensual de ausentismo y actividades , por lo cuanto se cumplio el plan de Seguridad y Salud en el trabajo"/>
    <n v="0.25"/>
    <s v="Durante el tercer trimestre la territorial realizó oportunamente todas las responsabilidades en temas de SG y SST , por cuanto se cumplio con el plan de Seguridad y Salud en el trabajo. Se adjuntan las evidencias correspondientes. Nueve carpetas."/>
    <m/>
    <m/>
    <n v="0.75"/>
    <d v="2021-04-14T00:00:00"/>
    <d v="2021-07-15T00:00:00"/>
    <d v="2021-10-13T00:00:00"/>
    <m/>
    <n v="0.75"/>
    <s v=""/>
    <s v=""/>
    <s v=""/>
    <n v="0"/>
    <s v="Concepto Favorable"/>
    <s v="Concepto Favorable"/>
    <s v="Concepto Favorable"/>
    <m/>
    <s v="se revisa evidencias, se encuentran acordes al producto esperado"/>
    <s v="se revisa evidencia, cumple con producto esperado"/>
    <s v="se revisa evidencias cumple con el producto esperado"/>
    <m/>
    <x v="0"/>
    <x v="0"/>
    <x v="0"/>
    <x v="0"/>
    <s v="Se evidencia actas y reportes que soportan las responsabilidades y rendición cuentas en el SG - SST, establecida mediante acta del 06-01-2021"/>
    <s v="Se evidencia reportes de ausentismo de los meses de abril, mayo y junio y se observa reporte de ejecución del plan de bienestar."/>
    <s v="Se evidencia reportes de ausentismo de los meses de julio agosto y septiembre y se observa reporte de ejecución del plan de bienestar y capacitaciones "/>
    <m/>
  </r>
  <r>
    <n v="11"/>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Huila"/>
    <s v="Número"/>
    <s v="Recursos obtenidos por ventas de contado"/>
    <s v="Eficiencia"/>
    <n v="0.1111111111111111"/>
    <n v="185918463.13188434"/>
    <n v="36710381.754665844"/>
    <n v="47588772.084239617"/>
    <n v="48451015.638092875"/>
    <n v="53168293.654886007"/>
    <n v="23214785"/>
    <s v="Se adjunta como evidencia el informe de ingresos del primer trimestre"/>
    <n v="25196080"/>
    <s v="Se adjunta como evidencia el informe de ingresos de los meses de abril, mayo y junio de 2021"/>
    <n v="25000873"/>
    <s v="Se adjunta como evidencia el informe de ingresos de los meses de julio, agosto y septiembre de 2021"/>
    <m/>
    <m/>
    <n v="73411738"/>
    <d v="2021-04-14T00:00:00"/>
    <d v="2021-07-14T00:00:00"/>
    <d v="2021-10-13T00:00:00"/>
    <m/>
    <n v="0.39485985825907011"/>
    <n v="0.63237656189858149"/>
    <n v="0.52945429975371028"/>
    <n v="0.51600307384153077"/>
    <n v="0"/>
    <s v="Concepto Favorable"/>
    <s v="Concepto Favorable"/>
    <s v="Concepto Favorable"/>
    <m/>
    <s v="se revisa evidencias, se encuentran acordes al producto esperado, sin embargo se debe revisar el valor del ejecutado y llevarlo a la unidad de medida solicitada."/>
    <s v="se revisa evidencia, cumple con producto esperado"/>
    <s v="se revisa evidencias cumple con el producto esperado"/>
    <m/>
    <x v="0"/>
    <x v="0"/>
    <x v="0"/>
    <x v="0"/>
    <s v="Se evidencia reporte de ingresos recibidos en el primer trimestre, no se tiene definida meta de ingresos, se debe llevar el valor a la unidad de medida propuesta."/>
    <s v=" Se evidencia el informe de ingresos de los meses de abril, mayo y junio, para un total de ingresos $25.196.080 ."/>
    <s v=" Se evidencia el informe de ingresos de los meses de Julio, agosto y septiembre.para un total de ingresos de 25.000.873"/>
    <m/>
  </r>
  <r>
    <n v="12"/>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Huila"/>
    <s v="Porcentaje"/>
    <s v="Recursos obtenidos por recuperación de cartera"/>
    <s v="Eficiencia"/>
    <n v="0.1111111111111111"/>
    <n v="1"/>
    <n v="0"/>
    <n v="0"/>
    <n v="0"/>
    <n v="1"/>
    <n v="0.25"/>
    <s v="La territorial tienela suma de 22.600.000 por recuperar, que esta en proceso de pago por parte de la álcaldia de Neiva "/>
    <n v="0.25"/>
    <s v="Para el segundo trimestre del año 2021 la Territorial Huila continua con la misma suma de $22.600.000 por recuperación de cartera pendiente.  Se encuentra en Proceso Conciliatorio por parte de la Alcaldía de la ciudad de Neiva. Se adjunta pantallazo del Estado de Cartera."/>
    <n v="0.25"/>
    <s v="Para el tercer trimestre del año 2021 la Territorial Huila continua con la misma suma de $22.600.000 por recuperación de cartera pendiente.  Se encuentra en Proceso Conciliatorio por parte de la Alcaldía de la ciudad de Neiva. Se adjunta pantallazo del Estado de Cartera."/>
    <m/>
    <m/>
    <n v="0.75"/>
    <d v="2021-04-14T00:00:00"/>
    <d v="2021-07-14T00:00:00"/>
    <d v="2021-10-13T00:00:00"/>
    <m/>
    <n v="0.75"/>
    <s v=""/>
    <s v=""/>
    <s v=""/>
    <n v="0"/>
    <s v="Concepto No Favorable"/>
    <s v="Concepto No Favorable"/>
    <s v="Concepto Favorable"/>
    <m/>
    <s v="no se encuentra evidenciada la gestion de cobro de la territorial, por lo cual no se puede dar concepto favorable"/>
    <s v="no se encuentra evidenciada la gestion de cobro de la territorial, por lo cual no se puede dar concepto favorable"/>
    <s v="se revisa evidencias cumple con el producto esperado"/>
    <m/>
    <x v="2"/>
    <x v="2"/>
    <x v="0"/>
    <x v="0"/>
    <s v="Se evidencia reporte de cartera pero no se ha hecho efectiva el pago de esta por parte de la alcaldía."/>
    <s v="Se evidencia reporte de cartera pero no se ha hecho efectiva el pago de esta por parte de la alcaldía."/>
    <s v="Se evidencia pantallazo del estado de cartera, no se ha hecho efectiva el pago por parte de alcaldia."/>
    <m/>
  </r>
  <r>
    <n v="1"/>
    <x v="1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agdalena"/>
    <s v="Número"/>
    <s v="Hectáreas rurales con actualización o formación catastral alcanzadas"/>
    <s v="Eficacia"/>
    <n v="0.1"/>
    <n v="131492"/>
    <n v="0"/>
    <n v="0"/>
    <n v="0"/>
    <n v="131492"/>
    <n v="0"/>
    <s v="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
    <n v="0"/>
    <s v="Hasta la fecha no se ha ejecutado ningun proceso de actualizacion catastral en la Territorial"/>
    <n v="0"/>
    <s v="Hasta la fecha no se esta ejecutando ningun proceso de Actualizacion Catastral, se han recibido cartas de intencion para desarrollar proyectos de actualizacion de los municipios de Sitionuevo y Aracataca, las cuales han sido enviada a la sede central. Se anexan cartas de intencion y correos enviados a sede central"/>
    <m/>
    <m/>
    <n v="0"/>
    <d v="2021-04-14T00:00:00"/>
    <d v="2021-07-13T00:00:00"/>
    <d v="2021-10-13T00:00:00"/>
    <m/>
    <n v="0"/>
    <s v=""/>
    <s v=""/>
    <s v=""/>
    <n v="0"/>
    <s v="Sin meta asignada en el periodo"/>
    <s v="Sin meta asignada en el periodo"/>
    <s v="Sin meta asignada en el periodo"/>
    <m/>
    <s v="No aplica"/>
    <s v="No hay ningun proceso de actualizacion en tramite"/>
    <s v="No aplica"/>
    <m/>
    <x v="1"/>
    <x v="1"/>
    <x v="2"/>
    <x v="0"/>
    <s v="Para este periodo no existe meta asignada."/>
    <s v="Para este periodo no existe meta asignada."/>
    <s v="A pesar de que adjunta: Oficio de la alcaldía de Aracataca, agosto 27 de 2021 solicitamos una propuesta Técnico Financiera para la contratación con el IGAC de un proyecto de actualización catastral rural del Municipio de Aracataca._x000d__x000a_Oficio de la alcaldía de Sitio Nuevo, de agosto 24 de 2021 Solicitud de Información - /Proceso/trámite para la actualización formación Catastral._x000d__x000a_Correos electrónicos: Del 01/09/2021Por medio de la presente remito oficio número 2613-DTM2021-0000106-ER-000 con el fin que se le genere una propuesta tecno económica de actualización catastral rural. 06/09/2021 Por medio de la presente remito solicitud municipio ROTULO_2613DTM-2021-0000220-ER-000.pdf; 2613DTM-2021-0000220-ER-000.pdf; para adelantar proceso de actualización. No aplican ya que no se cuenta con meta._x000d__x000a_"/>
    <m/>
  </r>
  <r>
    <n v="2"/>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agdalena"/>
    <s v="Número"/>
    <s v="Tramites de conservación Catastral realizados (Oficina)"/>
    <s v="Eficacia"/>
    <n v="0.1"/>
    <n v="2960"/>
    <n v="0"/>
    <n v="0"/>
    <n v="0"/>
    <n v="2960"/>
    <n v="690"/>
    <s v="Durante el I trimestre se han realizado 690 mutaciones de oficina"/>
    <n v="1818"/>
    <s v="Durante el II trimestre se realizaron 1818 tramites de oficina"/>
    <n v="1275"/>
    <s v="Durante el III trimestre se realizaron 1275 tramites de oficina"/>
    <m/>
    <m/>
    <n v="3783"/>
    <d v="2021-04-14T00:00:00"/>
    <d v="2021-07-13T00:00:00"/>
    <d v="2021-10-13T00:00:00"/>
    <m/>
    <n v="1"/>
    <s v=""/>
    <s v=""/>
    <s v=""/>
    <n v="0"/>
    <s v="Concepto Favorable"/>
    <s v="Concepto Favorable"/>
    <s v="Concepto Favorable"/>
    <m/>
    <s v="Se aprueba el reporte presentado"/>
    <s v="La DT realizó 1818 tramites de oficina de acuerdo a la relacion adjunta en evidencias"/>
    <s v="Registran 1275 trámites de oficina en la DT"/>
    <m/>
    <x v="0"/>
    <x v="0"/>
    <x v="0"/>
    <x v="0"/>
    <s v="Se evidencia reporte de tramites de oficina para el primer trimestre de 690 realizados."/>
    <s v="Se evidencia reporte de tramites de oficina para el segundo trimestre de 1818 realizados."/>
    <s v="A pesar de no tener definida meta para el periodo se verifica la realzación de 1275 tramites de oficina a septiembre, en archivo excel &quot; PROGRAMACIÓN Y EJECUCIÓN DE METAS FISICAS SEDE TERRITORIAL-2021. (Formto facilitativo)"/>
    <m/>
  </r>
  <r>
    <n v="4"/>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agdalena"/>
    <s v="Número"/>
    <s v="Tramites de conservación Catastral realizados (Terreno)"/>
    <s v="Eficacia"/>
    <n v="0.1"/>
    <n v="3536"/>
    <n v="0"/>
    <n v="0"/>
    <n v="0"/>
    <n v="3536"/>
    <n v="69"/>
    <s v="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n v="814"/>
    <s v="Durante el II trimestre se realizaron 814 mutaciones de terreno de las cuales 411 fueron urbanas y 403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n v="823"/>
    <s v="Durante el III trimestre se realizaron 823 mutaciones de terreno de las cuales 415 fueron urbanas y 408 rurales."/>
    <m/>
    <m/>
    <n v="1706"/>
    <d v="2021-04-14T00:00:00"/>
    <d v="2021-07-13T00:00:00"/>
    <d v="2021-10-13T00:00:00"/>
    <m/>
    <n v="0.4824660633484163"/>
    <s v=""/>
    <s v=""/>
    <s v=""/>
    <n v="0"/>
    <s v="Concepto Favorable"/>
    <s v="Concepto Favorable"/>
    <s v="Concepto Favorable"/>
    <m/>
    <s v="Se aprueba el reporte"/>
    <s v="Registran 814 mutaciones de terreno en el periodo"/>
    <s v="La DT realizó 823 mutaciones de terreno"/>
    <m/>
    <x v="0"/>
    <x v="0"/>
    <x v="0"/>
    <x v="0"/>
    <s v="Se evidencia reporte de tramites de terreno para el primer trimestre de 69 realizados."/>
    <s v="Se evidencia reporte de tramites de terreno para el segundo trimestre de 814 realizados."/>
    <s v="A pesar de no tener definida meta para el periodo se verifica  la realzación de tramites de conservación asi:  823 mutaciones (de terreno de las cuales 415 fueron urbanas y 408 rurales) con corte a septiembre, se evidencia en archivo excel &quot; PROGRAMACIÓN Y EJECUCIÓN DE METAS FISICAS SEDE TERRITORIAL-2021. (Formto facilitativo).    Igualmente con informe Avance Conservación III Trimestre 2021"/>
    <m/>
  </r>
  <r>
    <n v="6"/>
    <x v="1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agdalena"/>
    <s v="Número"/>
    <s v="Número de avalúos elaborados en el periodo"/>
    <s v="Eficacia"/>
    <n v="0.1"/>
    <n v="40"/>
    <n v="0"/>
    <n v="0"/>
    <n v="0"/>
    <n v="40"/>
    <n v="0"/>
    <s v="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
    <n v="16"/>
    <s v="Para el II trimestre se realizaron 16 avaluos comerciales. asi mismo se realizaron reuniones de seguimiento con el fin de establecer estrategias para dar cumplimiento a la meta"/>
    <n v="47"/>
    <s v="Para el III trimestre se realizaron 47 avaluos comerciales. Asi mismo se realizaron reuniones de seguimiento con el fin de establecer estrategias para dar cumplimiento a la meta"/>
    <m/>
    <m/>
    <n v="63"/>
    <d v="2021-04-14T00:00:00"/>
    <d v="2021-07-13T00:00:00"/>
    <d v="2021-10-13T00:00:00"/>
    <m/>
    <n v="1"/>
    <s v=""/>
    <s v=""/>
    <s v=""/>
    <n v="0"/>
    <s v="Sin meta asignada en el periodo"/>
    <s v="Concepto Favorable"/>
    <s v="Concepto Favorable"/>
    <m/>
    <s v="NO aplica"/>
    <s v="La DT hace un reporte muy bueno de los avalúos y las actas de revisión"/>
    <s v="La DT realizó 47 avalúos comerciales"/>
    <m/>
    <x v="1"/>
    <x v="0"/>
    <x v="0"/>
    <x v="0"/>
    <s v="Para este periodo no existe meta asignada."/>
    <s v="Se evidencia informe donde se reportan los 16 avalúos realizados para el segundo trimestre."/>
    <s v="Con actas de reunión de seguimiento avalúos con fechas; 12de Julio 2021, 9 de agosto 2021, 26 de agosto, 10 de septiembre, 24 de septiembre del 2021. Y con memorando del asunto “acuerdo de Gestión a septiembre 30” en el que se presenta el Plan de Acción de Avalúos a fecha 30 de septiembre donde se identifica avalúos realizados en el mes de julio 13 y en el mes de agosto 34. Evidenciando el cumplimiento de la actividad con  47 avalúos ( a pesar de que no se habia determinado meta)"/>
    <m/>
  </r>
  <r>
    <n v="7"/>
    <x v="1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agdalena"/>
    <s v="Porcentaje"/>
    <s v="Solicitudes atendidas en tiempo legal en el periodo"/>
    <s v="Eficacia"/>
    <n v="0.1"/>
    <n v="1"/>
    <n v="0.25"/>
    <n v="0.25"/>
    <n v="0.25"/>
    <n v="0.25"/>
    <n v="0.25"/>
    <s v="Durante el I trimestre se recibieron 18 solicituds en materia de regularizacion de la propiedad todas fueron resueltas en el tiempo legal alcanzando un porcentae del  25%"/>
    <n v="0.25"/>
    <s v="Durante el II trimestre se recibieron 18 solicituds en materia de regularizacion de la propiedad todas fueron resueltas en el tiempo legal alcanzando un porcentae del  25%"/>
    <n v="0.25"/>
    <s v="Durante el III trimestre se recibieron 28 solicitudes en materia de regularizacion de la propiedad todas fueron resueltas en el tiempo legal alcanzando un porcentae del  25%"/>
    <m/>
    <m/>
    <n v="0.75"/>
    <d v="2021-04-14T00:00:00"/>
    <d v="2021-07-13T00:00:00"/>
    <d v="2021-10-14T00:00:00"/>
    <m/>
    <n v="0.75"/>
    <n v="1"/>
    <n v="1"/>
    <n v="1"/>
    <n v="0"/>
    <s v="Concepto Favorable"/>
    <s v="Concepto Favorable"/>
    <s v="Concepto Favorable"/>
    <m/>
    <s v="Revisado el registro se aprueba el reporte"/>
    <s v="Se observa la atención a las solicitudes en materia de regularización"/>
    <s v="La DT atendió las solicitudes  en materia de regularización"/>
    <m/>
    <x v="0"/>
    <x v="0"/>
    <x v="0"/>
    <x v="0"/>
    <s v="Se evidencia reporte solicitudes de regularización de la propiedad, se recibieron 18 solicitudes y estas fueron atendidas. "/>
    <s v="Se evidencia reporte solicitudes de regularización de la propiedad, se recibieron 18 solicitudes y estas fueron atendidas. "/>
    <s v="Con memorando del 09 de octubre del 2021 en asunto: “Informe Avance tercer trimestre del Proceso de Restitución de Tierras de2021. En el que se identifica N° de solicitudes para el trimestre 28 y atendidas oportunamente al 100%. Igualmente evidencian reportes para el mes de Julio, agosto y septiembre. Cumpliendo con la meta"/>
    <m/>
  </r>
  <r>
    <n v="8"/>
    <x v="1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agdalena"/>
    <s v="Porcentaje"/>
    <s v="Solicitudes atendidas en tiempo legal en el periodo"/>
    <s v="Eficacia"/>
    <n v="0.1"/>
    <n v="1"/>
    <n v="0.25"/>
    <n v="0.25"/>
    <n v="0.25"/>
    <n v="0.25"/>
    <n v="0.32"/>
    <s v="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
    <n v="0.25"/>
    <s v="Durante el segundo trimestre se recibieron ochenta y siete 87 solicitudes de las cuales fueron respondidas en tiempo oportuno."/>
    <n v="0.25"/>
    <s v="Durante el segundo trimestre se recibieron setenta y cinco 75 solicitudes de las cuales fueron respondidas en tiempo oportuno."/>
    <m/>
    <m/>
    <n v="0.82000000000000006"/>
    <d v="2021-04-14T00:00:00"/>
    <d v="2021-07-13T00:00:00"/>
    <d v="2021-10-13T00:00:00"/>
    <m/>
    <n v="0.82000000000000006"/>
    <n v="1"/>
    <n v="1"/>
    <n v="1"/>
    <n v="0"/>
    <s v="Concepto Favorable"/>
    <s v="Concepto Favorable"/>
    <s v="Concepto Favorable"/>
    <m/>
    <s v="Se aprueba el reporte"/>
    <s v="La Dt atendió las solicitudes en cumplimiento de la politica de restitución de tieras"/>
    <s v="Atendieron 75 solicitudes de Restitución de Tierras"/>
    <m/>
    <x v="0"/>
    <x v="0"/>
    <x v="0"/>
    <x v="0"/>
    <s v="Se evidencia reporte de procesos y solicitudes de restitución. Nota: este consolidado de solicitudes debe concordar con el que reporta el Git de tierras de la subdirección de catastro."/>
    <s v="Se evidencia reporte de procesos y solicitudes de restitución"/>
    <s v="Con memorando del 09 de octubre del 2021 en asunto: “Informe Avance tercer trimestre del Proceso Con memorando del 09 de octubre del 2021 en asunto: “Informe Avance tercer trimestre del Proceso de Restitución de Tierras de2021. En el que se identifica N° de solicitudes para el trimestre 28 (5 en julio, 9 agosto.14 seprtirmbre) y atendidas oportunamente al 100%. Igualmente evidencian reportes para el mes de Julio, agosto y septiembre"/>
    <m/>
  </r>
  <r>
    <n v="9"/>
    <x v="1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agdalena"/>
    <s v="Porcentaje"/>
    <s v="Solicitudes atendidas en tiempo legal en el periodo"/>
    <s v="Eficacia"/>
    <n v="0.1"/>
    <n v="1"/>
    <n v="0.25"/>
    <n v="0.25"/>
    <n v="0.25"/>
    <n v="0.25"/>
    <n v="0.17"/>
    <s v="Durante el I trimestre se recibieron 94 solicitudes de las cualesfueron atendidas en tiempo oportuno 78 quedando 18 por fuera del termino legal"/>
    <n v="0.61"/>
    <s v="Durante el II trimestre se recibieron en la territorial 155 solicitudes, con termino legal de respuesta dentro del mismo mes. Se respondieron oportnamente 408 teniendo en cuenta que hay muchas que se atienden dentro del mes y su fecha de vencimiento es en el mes siguiente. vencidas se tienen 13 solicitudes"/>
    <n v="0.18"/>
    <s v="Durante el III trimestre se recibieron en la territorial 647 solicitudes, con termino legal de respuesta dentro del mismo mes. Se respondieron oportnamente 544 teniendo en cuenta que hay muchas que se atienden dentro del mes y su fecha de vencimiento es en el mes siguiente. vencidas se tienen 103 solicitudes"/>
    <m/>
    <m/>
    <n v="0.96000000000000008"/>
    <d v="2021-04-14T00:00:00"/>
    <d v="2021-07-15T00:00:00"/>
    <d v="2021-10-13T00:00:00"/>
    <m/>
    <n v="0.96"/>
    <n v="0.68"/>
    <n v="1"/>
    <n v="0.72"/>
    <n v="0"/>
    <s v="Concepto Favorable"/>
    <s v="Concepto Favorable"/>
    <s v="Concepto Favorable"/>
    <m/>
    <s v="Registro de avance aprobado"/>
    <s v="La DT atendió las solicitudes de PQRS de acuerdo a relacion adjunta en las evidencias"/>
    <s v="La DT atendió las PQRS"/>
    <m/>
    <x v="2"/>
    <x v="0"/>
    <x v="0"/>
    <x v="0"/>
    <s v="Se evidencia reporte de atención de PQRs, se recibieron 94 y se atendieron 76 en los términos legales, para una atención del 80.85% dentro de los términos."/>
    <s v="Se evidencia reportes de atención de PQRs donde se observa que se atendieron en los términos legales las PQRs recibidas."/>
    <s v="En archivo Excel - reportes: RPT- RGC-012 Reporte General de Peticiones y Consultas Peticiones, RPT- RGC -012 Reporte General de Peticiones y Consultas Tramites y Servicios, RPT-RGC-012 Reporte General de Peticiones y Consultas Ventanilla virtual, RPT- RSQR-009 Reporte Control Interno Canal Presencial Mensajería; RPT-RSQR-009 Reporte Control Interno Canal Presencial Punto de Atención, RPT-RSQ-_009 Reporte control interno Canal Virtual correo electrónico, RPT-RSQR-009 Reporte Control interno Canal virtual notificación web. Se evidencia que cumple en 0,18% de la actividad, para lo que se sugiere planear acción para el manejo de resago."/>
    <m/>
  </r>
  <r>
    <n v="10"/>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agdalena"/>
    <s v="Porcentaje"/>
    <s v="Actas de comités entregadas en el periodo"/>
    <s v="Eficacia"/>
    <n v="0.1"/>
    <n v="1"/>
    <n v="0.25"/>
    <n v="0.25"/>
    <n v="0.25"/>
    <n v="0.25"/>
    <n v="0.25"/>
    <s v="Durante el primer trimestre se dio cumplimiento a la entrega de las actas COpasst y comite de convivencia laboral"/>
    <n v="0.25"/>
    <s v="Durante el II trimestre se dio cumplimiento a la entrega de las actas COpasst y comite de convivencia laboral. estas fueron reportadas en el DRIVE dispuest por el GIT de talento Humano"/>
    <n v="0.25"/>
    <s v="Durante el III trimestre se dio cumplimiento a la entrega de las actas Copasst y comite de convivencia laboral. estas fueron reportadas en el DRIVE dispuest0 por el GIT de talento Humano"/>
    <m/>
    <m/>
    <n v="0.75"/>
    <d v="2021-04-14T00:00:00"/>
    <d v="2021-07-13T00:00:00"/>
    <d v="2021-10-13T00:00:00"/>
    <m/>
    <n v="0.75"/>
    <n v="1"/>
    <n v="1"/>
    <n v="1"/>
    <n v="0"/>
    <s v="Concepto Favorable"/>
    <s v="Concepto Favorable"/>
    <s v="Concepto Favorable"/>
    <m/>
    <s v="Registro de avance aprobado"/>
    <s v="Se evidencia actas de COPASST y acta de comité de convivencia laboral, es de conocimiento que ahora no envian correo a talento humano sino que cuelgan las actas en un drive que dispone TH"/>
    <s v="Realizaron actividades de Copasst y comite de convivencia"/>
    <m/>
    <x v="0"/>
    <x v="0"/>
    <x v="0"/>
    <x v="0"/>
    <s v="Se evidencia actas de COPASST de los tres primeros meses y acta de comité de convivencia laboral y correo electrónico donde son enviadas a Talento Humano."/>
    <s v="Se evidencia actas de COPASST de los meses de abril, mayo junio y acta de comité de convivencia laboral y correo electrónico donde son enviadas a Talento Humano."/>
    <s v="Se evidencia cumplimento de la actividad con actas de: 07/30, 08/30, 09/30 y con imágenes cargadas al Drive determinado para tal fin por Gestión del Talento Humano"/>
    <m/>
  </r>
  <r>
    <n v="11"/>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agdalena"/>
    <s v="Porcentaje"/>
    <s v="Reportes de responsabilidades asignadas en el periodo"/>
    <s v="Eficacia"/>
    <n v="0.1"/>
    <n v="1"/>
    <n v="0.25"/>
    <n v="0.25"/>
    <n v="0.25"/>
    <n v="0.25"/>
    <n v="0.25"/>
    <s v="durante el I trimestre se realizaron las actividades en cuanto a los roles de el acta 06-01-2021"/>
    <n v="0.25"/>
    <s v="durante el II trimestre se realizaron las actividades en cuanto a los roles de el acta 06-01-2021"/>
    <n v="0.25"/>
    <s v="durante el III trimestre se realizaron las actividades en cuanto a los roles de el acta 06-01-2021. se anexa informe del proceso de Talento Humano"/>
    <m/>
    <m/>
    <n v="0.75"/>
    <d v="2021-04-14T00:00:00"/>
    <d v="2021-07-13T00:00:00"/>
    <d v="2021-10-14T00:00:00"/>
    <m/>
    <n v="0.75"/>
    <n v="1"/>
    <n v="1"/>
    <n v="1"/>
    <n v="0"/>
    <s v="Concepto Favorable"/>
    <s v="Concepto Favorable"/>
    <s v="Concepto Favorable"/>
    <m/>
    <s v="Reporte aprobado"/>
    <s v="La DT realizó las actividades en cuanto a los roles del acta de 06-01-2021"/>
    <s v="Reportaron a talento humano actividades de rendicion de cuentas en el SG, SST"/>
    <m/>
    <x v="0"/>
    <x v="0"/>
    <x v="0"/>
    <x v="0"/>
    <s v="Se evidencia correos electrónicos donde se observa la realización de las actividades en cuanto a los roles del acta 06-01-2021."/>
    <s v="Se evidencia informe de actividades en cuanto a los roles del acta 06-01-2021."/>
    <s v="Con memorando de Asunto: Informe Actividades al III trimestrePlan de acción anual 2021 se evidencia la realización de la actividad."/>
    <m/>
  </r>
  <r>
    <n v="13"/>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agdalena"/>
    <s v="Número"/>
    <s v="Recursos obtenidos por ventas de contado"/>
    <s v="Eficiencia"/>
    <n v="0.1"/>
    <n v="228143291.15037256"/>
    <n v="45047851.471077122"/>
    <n v="58396884.861304849"/>
    <n v="59454956.657056168"/>
    <n v="65243598.160934433"/>
    <n v="8700523"/>
    <s v="Durante el primer trimestre se han recaudado por concepto de venta de bienes y servicios un valor de $8700523. A la fecha la territorial no ha recibido la meta de ingresos de bienes y servicios"/>
    <n v="8301006"/>
    <s v="Durante el Segundo trimestre se han recaudado por concepto de venta de bienes y servicios un valor de $8.301.006. es importante manifestar que la territorial ya no cuenta con el catastro del distrito de santa marta, el cual era el que representaba el 90% de sus ingresos"/>
    <n v="25969242"/>
    <s v="Durante el III trimestre se han recaudado por concepto de venta de bienes y servicios un valor de $25.969.242. es importante manifestar que la territorial ya no cuenta con el catastro del distrito de santa marta, el cual era el que representaba el 90% de sus ingresos"/>
    <m/>
    <m/>
    <n v="42970771"/>
    <d v="2021-04-14T00:00:00"/>
    <d v="2021-07-13T00:00:00"/>
    <d v="2021-10-13T00:00:00"/>
    <m/>
    <n v="0.18834992159237915"/>
    <n v="0.1931395774909743"/>
    <n v="0.14214809607935855"/>
    <n v="0.43678851117147266"/>
    <n v="0"/>
    <s v="Concepto Favorable"/>
    <s v="Concepto Favorable"/>
    <s v="Concepto Favorable"/>
    <m/>
    <s v="Reporte aprobado"/>
    <s v="Las ventas han sido reportadas según realción"/>
    <s v="Realizaron ventas por un valor de $25.969.242. "/>
    <m/>
    <x v="1"/>
    <x v="0"/>
    <x v="0"/>
    <x v="0"/>
    <s v="Se evidencia reporte de ingresos recibidos en el primer trimestre, no se tiene definida meta de ingresos."/>
    <s v="Se evidencia reporte de ingresos para el segundo trimestre el cual llego a $ 8.301.006."/>
    <s v="Con el reporte “relación de ingresos de contado” de julio 01 al 30 de septiembre del 2021 se observa un total: $30,842,348 y en “ventas totalizadas por producto” del 01 de julio al 30 de septiembre con total tipo $21,135,461. informaición que idica que la ejecución no corresponde a la meta."/>
    <m/>
  </r>
  <r>
    <n v="1"/>
    <x v="13"/>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eta"/>
    <s v="Número"/>
    <s v="Hectáreas rurales con actualización o formación catastral alcanzadas"/>
    <s v="Eficacia"/>
    <n v="9.0909090909090912E-2"/>
    <n v="17614"/>
    <n v="0"/>
    <n v="0"/>
    <n v="0"/>
    <n v="17614"/>
    <n v="17442"/>
    <s v="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
    <n v="0"/>
    <s v="La meta  se cumplio en el primer tirmestre,  como se soporto con el informe de ejecucion anterior, sin tener mas area para cubrir, se evidencia con actas de seguimiento, el proceso de cierre está proyectado para el mes de octubre. "/>
    <n v="0"/>
    <s v="La meta  se cumplio en el primer tirmestre, sin tener mas area para cubrir, se encuentran en etapa de digitalizacion final, se anexa cronograma de cumplimiento."/>
    <m/>
    <m/>
    <n v="17442"/>
    <d v="2021-04-14T00:00:00"/>
    <d v="2021-07-15T00:00:00"/>
    <d v="2021-10-12T00:00:00"/>
    <m/>
    <n v="0.99023504030884524"/>
    <s v=""/>
    <s v=""/>
    <s v=""/>
    <n v="0"/>
    <s v="Concepto Favorable"/>
    <s v="Sin meta asignada en el periodo"/>
    <s v="Concepto Favorable"/>
    <m/>
    <s v="Se evidencia cumplimiento de meta con el Informe de ejecución  del PRIMER TRIMESTRE 2021 ACTUALIZACIÓN CATASTRAL ZONA URBANA Y RURAL ETAPA 1 AÑO 2020 y ETAPA 2 AÑO 2021VILLAVICENCIO, META"/>
    <s v="Sin tener mas area para cubrir y el aviendo cumplido la meta en el mes anterior, no se cuets meta por cumplir."/>
    <s v="sin meta asignada"/>
    <m/>
    <x v="1"/>
    <x v="1"/>
    <x v="2"/>
    <x v="0"/>
    <s v="Se evidencia informe de avance de la actualización del municipio de Villavicencio, no se valida lo reportado hasta que no se culmine el proceso."/>
    <s v="Se evidencia informe de avance de la actualización Fase II con el area a cubrir."/>
    <s v="sin meta asignada, se aporta excel con actualizacion predios. "/>
    <m/>
  </r>
  <r>
    <n v="2"/>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eta"/>
    <s v="Número"/>
    <s v="Tramites de conservación Catastral realizados (Oficina)"/>
    <s v="Eficacia"/>
    <n v="9.0909090909090912E-2"/>
    <n v="8351"/>
    <n v="0"/>
    <n v="0"/>
    <n v="0"/>
    <n v="8351"/>
    <n v="379"/>
    <s v="En cumplimiento al seguimiento se registra tramites de oficina 379 al corte de 31 de marzo. se evidenci con los reporte mensuales de tramitadas."/>
    <n v="668"/>
    <s v="En cumplimiento al seguimiento se registra tramites de oficina 668 al corte de 30 de junio. se evidencai con los reporte mensuales (abril, mayo y junio) de tramitadas."/>
    <n v="1824"/>
    <s v="En cumplimiento al seguimiento se registra tramites de oficina 1824 al corte de 30 de septiembre. se evidencai con los reporte mensuales (Julio, agosto septiembe) de tramitadas."/>
    <m/>
    <m/>
    <n v="2871"/>
    <d v="2021-04-14T00:00:00"/>
    <d v="2021-07-13T00:00:00"/>
    <d v="2021-10-12T00:00:00"/>
    <m/>
    <n v="0.34379116273500182"/>
    <s v=""/>
    <s v=""/>
    <s v=""/>
    <n v="0"/>
    <s v="Concepto Favorable"/>
    <s v="Concepto Favorable"/>
    <s v="Concepto Favorable"/>
    <m/>
    <s v="Se observa en reporte consolidado del trimestre e informes de Tramitadas ppor departamento de  los meses enero, febrero y marzo. El cumplimiento de la meta."/>
    <s v="Se evidencia reporte de 668 tramites de oficina para los meses de abril, maro y junio. con informe por mes"/>
    <s v="Se valida cumplimiento"/>
    <m/>
    <x v="0"/>
    <x v="0"/>
    <x v="0"/>
    <x v="0"/>
    <s v="Se evidencia reporte de tramites de oficina para el primer trimestre de 379 realizados."/>
    <s v="Se evidencia reporte de tramites de oficina para el segundo trimestre, contrastado con el informe de la subdirección de catastro el numero reportado no coincide, el numero de tramites es de 1.047."/>
    <s v="Se evidencia reporte de tramites de oficina para el tercer trimestre, meses julio, agosto y septiembre."/>
    <m/>
  </r>
  <r>
    <n v="4"/>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eta"/>
    <s v="Número"/>
    <s v="Tramites de conservación Catastral realizados (Terreno)"/>
    <s v="Eficacia"/>
    <n v="9.0909090909090912E-2"/>
    <n v="11965"/>
    <n v="0"/>
    <n v="0"/>
    <n v="0"/>
    <n v="11965"/>
    <n v="438"/>
    <s v="En cumplimiento al seguimiento se registra tramites de terreno  438 al corte de 31 de marzo.. se evidencia con los reporte mensuales."/>
    <n v="1737"/>
    <s v="En cumplimiento al seguimiento se registra tramites de terreno  1737 al corte de 30 de junio. se evidencia con los reporte mensuales de abril , mayo y junio."/>
    <n v="1048"/>
    <s v="En cumplimiento al seguimiento se registra tramites de terreno  1048 al corte de 30 de septiembre. se evidencia con los reporte mensuales de julio, agosto y septiembre."/>
    <m/>
    <m/>
    <n v="3223"/>
    <d v="2021-04-14T00:00:00"/>
    <d v="2021-07-13T00:00:00"/>
    <d v="2021-10-12T00:00:00"/>
    <m/>
    <n v="0.26936899289594651"/>
    <s v=""/>
    <s v=""/>
    <s v=""/>
    <n v="0"/>
    <s v="Concepto Favorable"/>
    <s v="Concepto Favorable"/>
    <s v="Concepto Favorable"/>
    <m/>
    <s v="se evidencia la realizacion de la actividad y se puede identificar en el reporte triemestral"/>
    <s v="Se evidencia con los reporte mensuales de abril, mayo y junio para 1737 tramites de terreno"/>
    <s v="Se evidencia cumplimiento"/>
    <m/>
    <x v="0"/>
    <x v="0"/>
    <x v="0"/>
    <x v="0"/>
    <s v="Se evidencia reporte de tramites de terreno para el primer trimestre de 438 realizados."/>
    <s v="Se evidencia reporte de tramites de terreno para el segundo trimestre, contrastado con el informe de la subdirección de catastro el número reportado no coincide, el número de tramites es de 1.373."/>
    <s v="Se evidencia reporte de tramites de terreno para el tercer trimestre de 1048 realizados,reporte mensuales de los meses de julio, agosto y septiembre"/>
    <m/>
  </r>
  <r>
    <n v="6"/>
    <x v="1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eta"/>
    <s v="Número"/>
    <s v="Número de avalúos elaborados en el periodo"/>
    <s v="Eficacia"/>
    <n v="9.0909090909090912E-2"/>
    <n v="30"/>
    <n v="0"/>
    <n v="0"/>
    <n v="0"/>
    <n v="30"/>
    <n v="11"/>
    <s v="Se realizaron 11 visitas de avaluos al corte del 31 de marzo. se evidencia con reporte trimestral de visitas."/>
    <n v="2"/>
    <s v="Se realizaron 2 avaluo (6014-2021-0000061-ER-000  EL DIAMANTE, VDA. LA CASTAÑEDA, 6502020ER6305-01 LA CABAÑA, EL PLACER Y BUENOS AIRES (HOY LA CABAÑA). VER. CAÑO TIGRE) los cuales fueron remitidos  a la sede sentral para el control de calidad y terminacion del proceso (se evidencia con correo electronico)al corte del  1 Abril al 30 de Junio.igualmente  se anexa correo por profesional del area manifestando dificultades de orden publico (para nacional) y cancelacion de 7 visitas de la unidad de restitucion de tierras , se reprograma una visita por la contraloria debido a la imposibiliada de entrar al predio."/>
    <n v="3"/>
    <s v="_x000d__x000a_Se realizaron 3 avaluos, con Radicado Nº5020-2021-0015205-EE-001, Radicado Nº Nº5020-2021-0015208-EE-001 y Radicado Nº Nº5020-2021-0014208-EE-001. al corte dell 30 de septiembre.igualmente  se anexa correo por profesional del area manifestando dificultades de orden publico y la imposibiliada de realizar actividades es explicada en las actas de seguimiento.._x000d__x000a_"/>
    <m/>
    <m/>
    <n v="16"/>
    <d v="2021-04-14T00:00:00"/>
    <d v="2021-07-13T00:00:00"/>
    <d v="2021-10-13T00:00:00"/>
    <m/>
    <n v="0.53333333333333333"/>
    <s v=""/>
    <s v=""/>
    <s v=""/>
    <n v="0"/>
    <s v="Concepto Favorable"/>
    <s v="Concepto Favorable"/>
    <s v="Concepto Favorable"/>
    <m/>
    <s v="Con correo electronico en el que se reporta las visitas  ejecutadas en el trimestre. se observa el cumplimiento de la actividad"/>
    <s v="Cumpliendo los lineamientos de la Sede Central, se remitió a gestión de avalúos para control de calidad los  avalúos Comerciales (6014-2021-0000061-ER-000  EL DIAMANTE, VDA. LA CASTAÑEDA, 6502020ER6305-01 LA CABAÑA, EL PLACER Y BUENOS AIRES (HOY LA CABAÑA). VER. CAÑO TIGRE)  se evidencia en el correo electrónico del 28/06/2021."/>
    <s v="Actividad cumplida mediante evidencia"/>
    <m/>
    <x v="2"/>
    <x v="0"/>
    <x v="0"/>
    <x v="0"/>
    <s v="Se evidencia reporte de avalúos realizados por la territorial, este no concuerda por el consolidado suministrado por el GIT de avalúos de la Subdirección de Catastro, en el cual la territorial ha realizado 3 avalúos."/>
    <s v="Se evidencia correo donde se reportan los 2 avalúos realizados para el segundo trimestre."/>
    <s v="Se evidencia correo donde se reportan los 3 avalúos realizados para el tercer trimestre."/>
    <m/>
  </r>
  <r>
    <n v="7"/>
    <x v="1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eta"/>
    <s v="Porcentaje"/>
    <s v="Solicitudes atendidas en tiempo legal en el periodo"/>
    <s v="Eficacia"/>
    <n v="9.0909090909090912E-2"/>
    <n v="1"/>
    <n v="0.25"/>
    <n v="0.25"/>
    <n v="0.25"/>
    <n v="0.25"/>
    <n v="0.25"/>
    <s v="Se atendieron 56 solicitudes en materia de regularización en el primer trimestre, con corte al 31 de marzo. se evidencia con reporte en herramienta de monitorea"/>
    <n v="0.25"/>
    <s v="Se atendieron 102  solicitudes en materia de regularización en el segundor trimestre, con corte al 28 de Junio. se evidencia con reporte en herramienta de monitoreo y correo enviado. Dando cumplimiento a esta actividad."/>
    <n v="0.25"/>
    <s v="Se atendieron 159  solicitudes en materia de regularización en el tercerr trimestre, con corte al 30 de septiembre. se evidencia con reporte en herramienta de monitoreo y correo enviado. Dando cumplimiento a esta actividad."/>
    <m/>
    <m/>
    <n v="0.75"/>
    <d v="2021-04-14T00:00:00"/>
    <d v="2021-07-15T00:00:00"/>
    <d v="2021-10-12T00:00:00"/>
    <m/>
    <n v="0.75"/>
    <n v="1"/>
    <n v="1"/>
    <n v="1"/>
    <n v="0"/>
    <s v="Concepto Favorable"/>
    <s v="Concepto Favorable"/>
    <s v="Concepto Favorable"/>
    <m/>
    <s v="Con reporte en herramienta de monitoreo con corte a 28 de marzo y con cuadro de descripcion  de estrategia se observa la realizacion de la actividad"/>
    <s v="Se evidencia a ver  atendido 102  solicitudes en materia de regularizacióncon reporte en herramienta de monitoreo y correo remisorio."/>
    <s v="Se evidencia cumplimiento"/>
    <m/>
    <x v="0"/>
    <x v="0"/>
    <x v="0"/>
    <x v="0"/>
    <s v="Se evidencia reporte de solitudes atendidas en materia de regularización, se recibieron 65 y se han atendido 56 solicitudes."/>
    <s v="Se evidencia reporte de solitudes atendidas en materia de regularización, se atendieron 102 solicitudes."/>
    <s v="Se evidencia reporte en la herramienta de monitoreo, y correo enviado, se atendieron 159 solicitudes"/>
    <m/>
  </r>
  <r>
    <n v="8"/>
    <x v="1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eta"/>
    <s v="Porcentaje"/>
    <s v="Solicitudes atendidas en tiempo legal en el periodo"/>
    <s v="Eficacia"/>
    <n v="9.0909090909090912E-2"/>
    <n v="1"/>
    <n v="0.25"/>
    <n v="0.25"/>
    <n v="0.25"/>
    <n v="0.25"/>
    <n v="0.25"/>
    <s v="Se atendieron 37 solicitudes de politicas de restitución de tierras al corte del 31 de marzo."/>
    <n v="0.25"/>
    <s v="Se atendieron 138 solicitudes de politicas de restitución de tierras al corte del 28 de Junio, Evidenciando con el archivo excel Herramienta de corte."/>
    <n v="0.25"/>
    <s v="Se atendieron 133 solicitudes de politicas de restitución de tierras al corte del 3o de septiembre, Evidenciando con el archivo excel Herramienta de corte."/>
    <m/>
    <m/>
    <n v="0.75"/>
    <d v="2021-04-13T00:00:00"/>
    <d v="2021-07-14T00:00:00"/>
    <d v="2021-10-12T00:00:00"/>
    <m/>
    <n v="0.75"/>
    <n v="1"/>
    <n v="1"/>
    <n v="1"/>
    <n v="0"/>
    <s v="Concepto Favorable"/>
    <s v="Concepto Favorable"/>
    <s v="Concepto Favorable"/>
    <m/>
    <s v="Con reporte en herramienta de monitoreo y con cuadro de descripcion  de estrategia se observa la realizacion de la actividad"/>
    <s v="Con reporte en herramienta de monitoreo y con imagen de correo electronico (cuadro de descripcion) se observa la realizacion de la actividad"/>
    <s v="Se valida evidencia"/>
    <m/>
    <x v="0"/>
    <x v="0"/>
    <x v="0"/>
    <x v="0"/>
    <s v="Se recibieron 51 solicitudes de información y se atendieron 37 solicitudes para un porcentaje de atención del 72.54%."/>
    <s v="Se evidencia reporte de tierras donde se recibieron 145 solicitudes y se atendieron 138 solicitudes."/>
    <s v="Se evidencia reporte de restitucion de  tierras  se atendieron 133 solicitudes."/>
    <m/>
  </r>
  <r>
    <n v="9"/>
    <x v="1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eta"/>
    <s v="Porcentaje"/>
    <s v="Solicitudes atendidas en tiempo legal en el periodo"/>
    <s v="Eficacia"/>
    <n v="9.0909090909090912E-2"/>
    <n v="1"/>
    <n v="0.25"/>
    <n v="0.25"/>
    <n v="0.25"/>
    <n v="0.25"/>
    <n v="0.25"/>
    <s v="Se presenta  grandes retrazos en las respuestas a solicitudes y por ende en los terminos legales, en razon de problemas tecnicos de las plataformas de servicio ajenas a la territorial. se tramitaron 41 solicitudes."/>
    <n v="0.25"/>
    <s v="Se presenta  retrazos en las respuestas a solicitudes y por ende en los terminos legales, a razon de problemas presentados de tipo tecnicos de las plataformas (SNC Y SIGANET) de servicio ajenas a la territorial. se tramitaron 55 solicitudes, por lo que se realizara una accion de correctiva."/>
    <n v="0.25"/>
    <s v="Se presenta  retrazos en las respuestas a solicitudes y por ende en los terminos legales, a razon de problemas presentados de tipo tecnicos de las plataformas (SNC Y SIGANET) de servicio ajenas a la territorial ademas de actuaciones administrativas la resolución 1094 por el cual se suspendieron los términos de   todo los tramites del área de conservación a partir del 6 de agosto, lo que causo un  traumatismo en  las actividades de atención al usuario. se tramitaron 61 solicitudes al core del 30 de septiembre. Se anexa reporte de julio, agosto y septiembre."/>
    <m/>
    <m/>
    <n v="0.75"/>
    <d v="2021-04-14T00:00:00"/>
    <d v="2021-07-15T00:00:00"/>
    <d v="2021-10-14T00:00:00"/>
    <m/>
    <n v="0.75"/>
    <n v="1"/>
    <n v="1"/>
    <n v="1"/>
    <n v="0"/>
    <s v="Concepto Favorable"/>
    <s v="Concepto Favorable"/>
    <s v="Concepto Favorable"/>
    <m/>
    <s v="Con reporte trimetral de PQRs se evidencian resagos en el tratamiento de solicitudes se sugiere implemtar accion de mejora"/>
    <s v="Se evidencia reporte de atención de 55 PQRs atendidas, Se planea realizar accion correctiva para el manejo de rezagos"/>
    <s v="Se valida evidencia"/>
    <m/>
    <x v="0"/>
    <x v="2"/>
    <x v="1"/>
    <x v="0"/>
    <s v="Se evidencia reporte de atención de PQRs, el índice de oportunidad de atención en términos legales es de 5.98%."/>
    <s v="Se evidencia reporte de PQRs el nivel de atención en términos legales es baja."/>
    <s v="Se evidencia reporte de PQRs el nivel de atención en términos legales es baja."/>
    <m/>
  </r>
  <r>
    <n v="10"/>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eta"/>
    <s v="Porcentaje"/>
    <s v="Actas de comités entregadas en el periodo"/>
    <s v="Eficacia"/>
    <n v="9.0909090909090912E-2"/>
    <n v="1"/>
    <n v="0.25"/>
    <n v="0.25"/>
    <n v="0.25"/>
    <n v="0.25"/>
    <n v="0.25"/>
    <s v="En cumplimiento se anexa actas de reunion de copasst de los meses de enero, febrero y marzo al igual que el acta de comie de convivencia del primer trimestre."/>
    <n v="0.25"/>
    <s v=" Se evidencia la realizacion de las actividades conlas  actas de reunion de copasst de los meses de abril, mayo y junio al igual que el acta de comite de convivencia del segundo trimestre trimestre. Cumpliendo con lo programado."/>
    <n v="0.25"/>
    <s v="En cumplimiento se anexa actas de reunion de copasst de los meses de julio, agosto y septiembre al igual que el acta de comie de convivencia del tercer trimestre."/>
    <m/>
    <m/>
    <n v="0.75"/>
    <d v="2021-04-12T00:00:00"/>
    <d v="2021-07-13T00:00:00"/>
    <d v="2021-10-13T00:00:00"/>
    <m/>
    <n v="0.75"/>
    <n v="1"/>
    <n v="1"/>
    <n v="1"/>
    <n v="0"/>
    <s v="Concepto Favorable"/>
    <s v="Concepto Favorable"/>
    <s v="Concepto Favorable"/>
    <m/>
    <s v="Se evidencian las actas de  copasst de los meses de enero, febrero y marzo y el acta de comie de convivencia, cumpliendo con la actividad. "/>
    <s v="Se evidencia el cumplimiento en  actas de los comités (Copasst y Comité de convivencia), correo electronico remisorio"/>
    <s v="Se evidencia con actas"/>
    <m/>
    <x v="0"/>
    <x v="0"/>
    <x v="0"/>
    <x v="0"/>
    <s v="Se evidencia actas de COPASST de los tres primeros meses y acta de comité de convivencia laboral."/>
    <s v="Se evidencia actas de COPASST de los meses de abril, mayo, junio y acta de comité de convivencia laboral."/>
    <s v="Se evidencia actas de COPASST de los meses de julio, agosto y septiembre y acta de comité de convivencia laboral."/>
    <m/>
  </r>
  <r>
    <n v="11"/>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eta"/>
    <s v="Porcentaje"/>
    <s v="Reportes de responsabilidades asignadas en el periodo"/>
    <s v="Eficacia"/>
    <n v="9.0909090909090912E-2"/>
    <n v="1"/>
    <n v="0.25"/>
    <n v="0.25"/>
    <n v="0.25"/>
    <n v="0.25"/>
    <n v="0.25"/>
    <s v="Se presenta acta N°1 de Informe de rendicion de cuentas del SG-SST de la territorial del primer trimestre."/>
    <n v="0.25"/>
    <s v="Se presenta acta N°2 de Informe de rendicion de cuentas del SG-SST de la territorial del Segundo trimestre, cumplirndo con la actividad."/>
    <n v="0.25"/>
    <s v="Se presenta acta N°3 de Informe de rendicion de cuentas del SG-SST de la territorial del tercer trimestre."/>
    <m/>
    <m/>
    <n v="0.75"/>
    <d v="2021-04-13T00:00:00"/>
    <d v="2021-07-15T00:00:00"/>
    <d v="2021-10-13T00:00:00"/>
    <m/>
    <n v="0.75"/>
    <n v="1"/>
    <n v="1"/>
    <n v="1"/>
    <n v="0"/>
    <s v="Concepto Favorable"/>
    <s v="Concepto Favorable"/>
    <s v="Concepto Favorable"/>
    <m/>
    <s v="Se evidencia la realizacion de la actividad con Acta  N°1  &quot; RENDICION DE CUENTAS I TRIMESTRE DE 2021 TERRITORIAL METAcon corte a  31_03 /2021"/>
    <s v="Se evidencia cumplimiento de actividad con el informe N° 2 que soportan las responsabilidades y rendición cuentas en el SG - SST, establecida mediante acta del 06-01-2021."/>
    <s v="Se evidencia con acta SG-SST"/>
    <m/>
    <x v="0"/>
    <x v="0"/>
    <x v="0"/>
    <x v="0"/>
    <s v="Se evidencia informe que soportan las responsabilidades y rendición cuentas en el SG - SST, establecida mediante acta del 06-01-2021."/>
    <s v="Se evidencia informe que soportan las responsabilidades y rendición cuentas en el SG – SST."/>
    <s v="Se evidencia Informe de rendicion de cuentas del SG-SST de la territorial del tercer trimestre"/>
    <m/>
  </r>
  <r>
    <n v="13"/>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eta"/>
    <s v="Número"/>
    <s v="Recursos obtenidos por ventas de contado"/>
    <s v="Eficiencia"/>
    <n v="9.0909090909090912E-2"/>
    <n v="537998450.13475347"/>
    <n v="106230054.5904108"/>
    <n v="137709215.07120705"/>
    <n v="140204317.96630073"/>
    <n v="153854862.50683486"/>
    <n v="20317114"/>
    <s v="Se reporte el ingreso por ventas de bienes y servicios del mes de enereo y febrero, el mes de marzo no alcanza a reportarse en razon que el informe por parte del area de gestion financiera son enviados hasta los dias 15 del siguiente mes."/>
    <n v="447444570"/>
    <s v="Se reporta el ingreso por ventas de bienes y servicios del mes de abril,  mayo y  julio con certificados de ingresos."/>
    <n v="25180149"/>
    <s v="Se reporta el ingreso por ventas de bienes y servicios del mes de julio y agosto  con certificados de ingreso, .el mes de septiembre queda pendiente en razon que los informes son enviados por el area central despues del dia 15 de cada mes."/>
    <m/>
    <m/>
    <n v="492941833"/>
    <d v="2021-04-12T00:00:00"/>
    <d v="2021-07-13T00:00:00"/>
    <d v="2021-10-12T00:00:00"/>
    <m/>
    <n v="0.91625139975130399"/>
    <n v="0.19125579929650144"/>
    <n v="1"/>
    <n v="0.17959610206906937"/>
    <n v="0"/>
    <s v="Concepto Favorable"/>
    <s v="Concepto Favorable"/>
    <s v="Concepto Favorable"/>
    <m/>
    <s v="Se realiza actividad se evidente con archivos facilitados por Financiera"/>
    <s v="Con certificados de ingresos se reporta ventas de bienes y servicios del mes de abril,  mayo y  junio, cumpliendo la meta."/>
    <s v="Se valida información"/>
    <m/>
    <x v="0"/>
    <x v="2"/>
    <x v="0"/>
    <x v="0"/>
    <s v="Se evidencia reporte de ingresos recibidos en el primer trimestre, no se tiene definida meta de ingresos, se debe llevar el valor a la unidad de medida propuesta."/>
    <s v="Se evidencia comprobante de ingresos de los meses de abril, mayo y junio, la cifra reportada difiere de la de los comprobantes. Nota: corregir la cifra."/>
    <s v="Se evidencia reporte de  ingreso por ventas de bienes y servicios del mes de julio y agosto  con certificados de ingresos"/>
    <m/>
  </r>
  <r>
    <n v="14"/>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Meta"/>
    <s v="Porcentaje"/>
    <s v="Recursos obtenidos por recuperación de cartera"/>
    <s v="Eficiencia"/>
    <n v="9.0909090909090912E-2"/>
    <n v="1"/>
    <n v="0.25"/>
    <n v="0.25"/>
    <n v="0.25"/>
    <n v="0.25"/>
    <n v="0"/>
    <s v="En el repoter enviado por el area de finciera recursos obtenidos por recuperación de cartera."/>
    <n v="0"/>
    <s v="El area finaciera  de la territorial, manifiesta no tener cobros por cartera en razon que no tiene convenios con ningun municipio. ( Dentro las metas de la territorial no se encentra valor de referencia para recuperar)."/>
    <n v="0"/>
    <s v="El area finaciera  de la territorial, manifiesta no tener cobros por cartera en razon que no tiene convenios con ningun municipio. ( Dentro las metas de la territorial no se encentra valor de referencia para recuperar)."/>
    <m/>
    <m/>
    <n v="0"/>
    <d v="2021-04-14T00:00:00"/>
    <d v="2021-07-13T00:00:00"/>
    <d v="2021-10-12T00:00:00"/>
    <m/>
    <n v="0"/>
    <n v="0"/>
    <n v="0"/>
    <n v="0"/>
    <n v="0"/>
    <s v="Sin meta asignada en el periodo"/>
    <s v="Sin meta asignada en el periodo"/>
    <s v="Sin meta asignada en el periodo"/>
    <m/>
    <s v="No se reporta recuperacion de cartera ya que en evidencia no se tiene monto a recuperar"/>
    <s v="Al no tener  cartera por recuperar, no aplica indicador"/>
    <s v="Sin meta asignada en el periodo"/>
    <m/>
    <x v="2"/>
    <x v="1"/>
    <x v="0"/>
    <x v="0"/>
    <s v="Se evidencia reporte de financiera donde no se observa cartera."/>
    <s v="No se tiene cartera."/>
    <s v="Conforme con lo manifetado por la territorial  no se  tiene cobros por cartera en razon que no tiene convenios con ningun municipio"/>
    <m/>
  </r>
  <r>
    <n v="1"/>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ariño"/>
    <s v="Número"/>
    <s v="Tramites de conservación Catastral realizados (Oficina)"/>
    <s v="Eficacia"/>
    <n v="0.1"/>
    <n v="19194"/>
    <n v="0"/>
    <n v="0"/>
    <n v="0"/>
    <n v="19194"/>
    <n v="4974"/>
    <s v="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
    <n v="5872"/>
    <s v="Durante el segundo trimestre de 2021 (abril, mayo, junio) se ejecutaron 5872 mutaciones de oficina de los departamentos de Nariño y Putumayo, para un acumulado a 30 de junio de 2021 de 10,846 mutaciones de oficina. Se continúa con el inconveniente de las ORIP ya que no entregan oportunamente las escrituras, se adolece de personal para el trámite de mutaciones de oficina de las suprimidas UOC de Ipiales y Mocoa. Presentaron renuncia los 2 funcionarios y Mocoa y una funcionaria de Ipiales. Producto del Paro Nacional y la Vandalización de la ORIP Pasto se suspendieron términos registrales lo cual ha afectado la entrega de material para realizar los trámites catastrales."/>
    <n v="3198"/>
    <s v="Durante el tercer trimestre de 2021 (julio, agosto y septiembre) se ejecutaron 3.198 mutaciones de oficina de los departamentos de Nariño y Putumayo, para un acumulado a 30 de septiembre de 2021 de 14.041 mutaciones de oficina. Se continúa con el inconveniente de las ORIP ya que no entregan oportunamente las escrituras, se adolece de personal para el trámite de mutaciones de oficina de las suprimidas UOC de Ipiales y Mocoa, carencia de viáticos. A partir de 3 de agosto de 2021 se radican todos los trámites de mutaciones de primera, lo que implica mayor tiempo para dar respuesta, antes se tramitaban por ventanilla de manera presencia. Suspensión de términos del 10 al  19 de agosto de 2021 de acuerdo a la Resolución 1094 de 2021 de la Dirección General del IGAC."/>
    <m/>
    <m/>
    <n v="14044"/>
    <d v="2021-04-14T00:00:00"/>
    <d v="2021-07-14T00:00:00"/>
    <d v="2021-10-11T00:00:00"/>
    <m/>
    <n v="0.73168698551630718"/>
    <s v=""/>
    <s v=""/>
    <s v=""/>
    <n v="0"/>
    <s v="Concepto Favorable"/>
    <s v="Concepto Favorable"/>
    <s v="Concepto Favorable"/>
    <m/>
    <s v="se revisa evidencias, se encuentran acordes al producto esperado"/>
    <s v="se revisa evidecia, cumple con producto esperado"/>
    <s v="La Dt realizó 3198 tramites de oficina y reporta su ejecución"/>
    <m/>
    <x v="0"/>
    <x v="0"/>
    <x v="0"/>
    <x v="0"/>
    <s v="Se presenta archivo donde se evidencian los trámites de oficina correspondientes a los meses de enero, febrero y marzo, para un total de 4.962 trámites."/>
    <s v="Se presenta archivo donde se evidencian los trámites de oficina correspondientes a los meses de abril, mayo y junio, para un total de 5.872 trámites."/>
    <s v="Se presenta archivo donde se evidencian los trámites de oficina correspondientes a los meses de julio, agosto y septiembre, para un total de 3.198 mutaciones "/>
    <m/>
  </r>
  <r>
    <n v="3"/>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ariño"/>
    <s v="Número"/>
    <s v="Tramites de conservación Catastral realizados (Terreno)"/>
    <s v="Eficacia"/>
    <n v="0.1"/>
    <n v="9431"/>
    <n v="0"/>
    <n v="0"/>
    <n v="0"/>
    <n v="9431"/>
    <n v="1143"/>
    <s v="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
    <n v="2253"/>
    <s v="Durante el segundo trimestre de 2021 (abril, mayo, junio) se ejecutaron 2,253 mutaciones de terreno de los departamentos de Nariño y Putumayo, para un acumulado a 30/06/2021 de 3,396 mutaciones de terreno. Finalizó en el mes de junio el contrato interadministrativo entre el IGAC y la ADC el que tenía por objeto realizar 3,995 mutaciones de terreno en los municipios de Pasto, Ipiales y Tumaco. La Territorial se encuentra en proceso de entrega de información a la ADC y los municipios con el objeto de elaborar el acta de liquidación. En el mes de junio se presentaron contagios de 4 funcionarios y contratistas de la oficina de conservación, así como vacaciones de oficiales de catastro."/>
    <n v="1195"/>
    <s v="Durante el tercer trimestre de 2021 (julio, agosto y septiembre) se ejecutaron1195 mutaciones de terreno de los departamentos de Nariño y Putumayo, para un acumulado a 30 de septiembre de 2021 de 4591 mutaciones de terreno. Se continúa con el inconveniente de las ORIP ya que no entregan oportunamente las escrituras. Suspensión de términos del 10 al  19 de agosto de 2021 de acuerdo a la Resolución 1094 de 2021 de la Dirección General del IGAC. Se solicitará la modificación de la meta debido a que no se cuenta con personal, ni presupuesto para viático  para la atención de las solicitudes de terreno, de igual manera no se cuenta con los apoyo de auxiliares de oficina que se encontraban en provisionalidad."/>
    <m/>
    <m/>
    <n v="4591"/>
    <d v="2021-04-14T00:00:00"/>
    <d v="2021-07-13T00:00:00"/>
    <d v="2021-10-11T00:00:00"/>
    <m/>
    <n v="0.4867988548404199"/>
    <s v=""/>
    <s v=""/>
    <s v=""/>
    <n v="0"/>
    <s v="Concepto Favorable"/>
    <s v="Concepto Favorable"/>
    <s v="Concepto Favorable"/>
    <m/>
    <s v="se revisa evidencias, se encuentran acordes al producto esperado"/>
    <s v="se revisa evidecia, cumple con producto esperado"/>
    <s v="En el tercer trimeste la DT realizó 1195 tramites de terreno"/>
    <m/>
    <x v="0"/>
    <x v="0"/>
    <x v="0"/>
    <x v="0"/>
    <s v="Se evidencia archivo donde se describe que para este primer trimestre la Dirección Territorial lleva un avance de 1.156 trámites de terreno.  "/>
    <s v="Se evidencia archivo donde se describe que para este segundo trimestre la Dirección Territorial lleva un avance de 2.253 trámites de terreno.  "/>
    <s v="Se evidencia archivo donde se describe que para este segundo trimestre la Dirección Territorial lleva un avance de 1195  trámites de terreno.  "/>
    <m/>
  </r>
  <r>
    <n v="5"/>
    <x v="1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ariño"/>
    <s v="Número"/>
    <s v="Número de avalúos elaborados en el periodo"/>
    <s v="Eficacia"/>
    <n v="0.1"/>
    <n v="60"/>
    <n v="0"/>
    <n v="0"/>
    <n v="0"/>
    <n v="60"/>
    <n v="0"/>
    <s v="En primer trimestre y especificamente en el mes de marzo se realizo contrato de los contratistas control de calidad y peritos avaluadores externos, esperando que se firme el contrato IGAC-URT para iniciar con la asignación y elaboración de avaluos comerciales."/>
    <n v="3"/>
    <s v="En el trimestre correspondiente a los meses abril, mayo y junio se realizó asignación de avaluos comerciales a los peritos Avaluadores contratados para tal fin, se da inicio a las actividades de asignación de 15 avalúos y se elaboraron 3 avaluos, con su respectivo comité de avalúos."/>
    <n v="20"/>
    <s v="En el trimestre correspondiente a los meses julio, agosto y septiembre se realizó la entrega de 20 avaluos comerciales a las entidades solicitantes, los cuales fueron aprobados en el correspondiente comité de avalúos. No se cuenta con nuevas solicitudes por parte de la URT, tampoco se han firmado convenios por lo cual la Dirección Territorial solicitará la modificación de la meta de avalúos."/>
    <m/>
    <m/>
    <n v="23"/>
    <d v="2021-04-14T00:00:00"/>
    <d v="2021-07-13T00:00:00"/>
    <d v="2021-10-11T00:00:00"/>
    <m/>
    <n v="0.38333333333333336"/>
    <s v=""/>
    <s v=""/>
    <s v=""/>
    <n v="0"/>
    <s v="Concepto Favorable"/>
    <s v="Concepto Favorable"/>
    <s v="Concepto Favorable"/>
    <m/>
    <s v="se revisa evidencias, se encuentran acordes al producto esperado"/>
    <s v="se revisa evidecia, cumple con producto esperado"/>
    <s v="La DT de acuerdo a evidencias realizó 20 avalúos comerciales"/>
    <m/>
    <x v="1"/>
    <x v="0"/>
    <x v="0"/>
    <x v="0"/>
    <s v="Se presentan documentos de contratación a personas encargadas de realizar los avalúos comerciales a nivel nacional de los bienes urbanos y rurales. Sin embargo no se programó meta para este periodo."/>
    <s v="Se observan que, para el segundo trimestre del año 2021, la D.T realizó tres (3) avalúos comerciales, se soportan documentos de listados de asistencia y un acta de comité de avalúos del 25/06/2021 donde se describe el avalúo realizado al predio con matrícula inmobiliaria 868650002000000011124000000000. Cumpliendo con el producto esperado."/>
    <s v="Se observan que, para el tercer trimestre del año 2021, la D.T realizó veinte (20) avalúos comerciales, con su respectiva aprobacion del comite."/>
    <m/>
  </r>
  <r>
    <n v="6"/>
    <x v="1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ariño"/>
    <s v="Porcentaje"/>
    <s v="Solicitudes atendidas en tiempo legal en el periodo"/>
    <s v="Eficacia"/>
    <n v="0.1"/>
    <n v="1"/>
    <n v="0.25"/>
    <n v="0.25"/>
    <n v="0.25"/>
    <n v="0.25"/>
    <n v="0.25"/>
    <s v="La oficina jurìdica dio respuesta a 34 las solicitudes asignadas mediante oficio recibido en SIGAC de los peticionarios y juzgados referente a regularizacion de la propiedad Ley 1561 y Ley 1564 de 2012"/>
    <n v="0.25"/>
    <s v="La oficina jurídica ha dado respuesta en el segundo trimestre del año 2021 a 69 solicitudes de peticionarios y juzgados referentes a regularización de la propiedad Ley 1561 y Ley 1564 de 2012, para un acumulado en el semestre de 103 peticiones respondidas."/>
    <n v="0.25"/>
    <s v="La oficina jurídica ha dado respuesta en el tercer trimestre del año 2021 a 58 solicitudes de peticionarios y juzgados referentes a regularización de la propiedad Ley 1561 y Ley 1564 de 2012, para un acumulado en el año de 161 peticiones respondidas."/>
    <m/>
    <m/>
    <n v="0.75"/>
    <d v="2021-04-14T00:00:00"/>
    <d v="2021-07-13T00:00:00"/>
    <d v="2021-10-11T00:00:00"/>
    <m/>
    <n v="0.75"/>
    <n v="1"/>
    <n v="1"/>
    <n v="1"/>
    <n v="0"/>
    <s v="Concepto Favorable"/>
    <s v="Concepto Favorable"/>
    <s v="Concepto Favorable"/>
    <m/>
    <s v="se revisa las evidencias, se encuentra acordes con el producto esperado"/>
    <s v="se revisa evidecia, cumple con producto esperado"/>
    <s v="Realizaron atención a 58 solicitudes en materia de regularizacion de la propiedad"/>
    <m/>
    <x v="0"/>
    <x v="0"/>
    <x v="0"/>
    <x v="0"/>
    <s v="Se evidencian dos documentos sobre solicitudes uno de pertenencia y el otro donde se informa el aplazamiento de la visita ocular por parte de funcionarios del IGAC, por problemas personales."/>
    <s v="Se evidencian diferentes memorandos de fechas 29/04/2021, 20/05/2021 22/06/2021 y 28/06/2021, dando respuesta a solicitudes de peticionarios y juzgados referentes a regularización de la propiedad Ley 1561 y Ley 1564 de 2012, se da cumplimiento al producto esperado."/>
    <s v="Se evidencian diferentes memorandos, dando respuesta a solicitudes de peticionarios y juzgados referentes a regularización de la propiedad Ley 1561 y Ley 1564 de 2012, se da cumplimiento al producto esperado."/>
    <m/>
  </r>
  <r>
    <n v="7"/>
    <x v="1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ariño"/>
    <s v="Porcentaje"/>
    <s v="Solicitudes atendidas en tiempo legal en el periodo"/>
    <s v="Eficacia"/>
    <n v="0.1"/>
    <n v="1"/>
    <n v="0.25"/>
    <n v="0.25"/>
    <n v="0.25"/>
    <n v="0.25"/>
    <n v="0.1910569105691057"/>
    <s v="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
    <n v="0.25"/>
    <s v="Se realiza segundo comité de Victimas y tierras en la Territorial Nariño, el cual es presentado ante la Subdirección de Catastro. En etapa administrativa del año 2020 se atendieron 85 solicitudes; del periodo 2021 se han atendido 88 y se encuentran en trámite 37. En la Etapa Judicial se ha notificado 164 autos de los cuales se encuentran atendidos 55 y en trámite 109. En etapa Pos fallo acumulado para el departamento del Putumayo la Territorial ha recibido 624 sentencias notificadas de las cuales se ha cumplido 285 y se encuentran pendientes 339. Para el caso del departamento de Nariño se han recepcionado 928 sentencias acumuladas, atendidas 650 y en trámite 278. Se realiza contratación una persona de apoyo para el proceso de restitución de tierras de Putumayo realizando inventario."/>
    <n v="0.31"/>
    <s v="Para departamento de Nariño se atendieron: 19 solicitudes de la URT, en etapa judicial 89 autos admisorios, 20 sentencias en postfallo y 10 seguimientos de la Procuraduría. Para el departamento del Putumayo la Territorial atendió 75 de 134  solicitudes en etapa administrativa, en etapa judicial se atendieron 35 de 101 solicitudes y se notificaron 82 solicitudes de revisión ITP y ITG. En etapa Postfallo se han recibido 624 sentencias notificadas de las cuales se ha cumplido 285 y se encuentran en revisión 339. Se adjunta la herramienta de monitoreo la cual se remite quincenalmente al GIT de Tierras."/>
    <m/>
    <m/>
    <n v="0.75105691056910573"/>
    <d v="2021-04-14T00:00:00"/>
    <d v="2021-07-13T00:00:00"/>
    <d v="2021-10-11T00:00:00"/>
    <m/>
    <n v="0.75105691056910562"/>
    <n v="0.76422764227642281"/>
    <n v="1"/>
    <n v="1"/>
    <n v="0"/>
    <s v="Concepto Favorable"/>
    <s v="Concepto Favorable"/>
    <s v="Concepto Favorable"/>
    <m/>
    <s v="se revisa las evidencias, se encuentra acordes con el producto esperado"/>
    <s v="se revisa evidecia, cumple con producto esperado"/>
    <s v="La DT realiza el reporte de las solicitudes atendidas en la Politica de Restitución de Tierras"/>
    <m/>
    <x v="0"/>
    <x v="0"/>
    <x v="0"/>
    <x v="0"/>
    <s v="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
    <s v="Se evidencia documento de acta 002/2021 correspondiente al segundo comité territorial de Víctimas y Restitución de Tierras para Nariño con el fin de “Socializar el estado de los requerimientos, solicitudes y procesos notificados al IGAC en el marco de la Ley 1448/2011”. De igual forma se observa el informe al Proceso de clasificación y organización de procesos de la Unidad de Restitución de Tierras del Departamento de Putumayo desde al año 2012 al 2020. "/>
    <s v="Se evidencia herramienta de monitoreo de las solicitudes recibidas para el cumplimiento de la Política de Restitución de Tierras y Ley de Víctimas, en los términos de ley   "/>
    <m/>
  </r>
  <r>
    <n v="8"/>
    <x v="1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ariño"/>
    <s v="Porcentaje"/>
    <s v="Solicitudes atendidas en tiempo legal en el periodo"/>
    <s v="Eficacia"/>
    <n v="0.1"/>
    <n v="1"/>
    <n v="0.25"/>
    <n v="0.25"/>
    <n v="0.25"/>
    <n v="0.25"/>
    <n v="0.25"/>
    <s v="De acuerdo a informe del GIT de Servicio al ciudadano y reporte del aplicativo SIGAC se han recepcionado PQRSD 575 Peticiones"/>
    <n v="0.25"/>
    <s v="En el segundo trimestre se observa que muchos ciudadanos han realizado sus trámites de forma presencial, es por esto que se ha reducido el trámite de radicación en el aplicativo SIGAC, existen trámites de terreno radicados en sistema pendientes de atender dado a la limitación de personal, viáticos, pandemia por COVID-19, el paro nacional (28 de abril 2021) y las manifestaciones permanentes de los días miércoles, debido a esto no se ha podido atender las mutaciones de terreno pendientes y radicadas en SIGAC. Se han recepcionado en el trimestre 2,848 peticiones. Para dar cumplimiento a la oportunidad en las respuestas se implementó una Acción de mejoramiento la cual esta siendo desarrollada la que consiste en capacitaciones y seguimiento del aplicativo SIGAC"/>
    <n v="0.25"/>
    <s v="Para el tercer trimestre por parte de Sede Central no nos han enviado reportes de seguimiento. Por lo tanto, se procedió a descargar los reportes de SIGAC de la correspondencia externa recibida en la Territorial Nariño y se encontró que se radicaron: 599 en julio, 998 en agosto y 1681 en septiembre, para un total de 3.278. De las cuales corresponde a PQRSD 486 radicados, se atendieron 198, del reporte generado en SIGAC las PQRSD pendientes son 292, es decir que se atendió 40% durante el trimestre. Se cargan los archivos exportados del SIGAC. Se observa que, de toda la correspondencia que se recibe en la territorial el 85,2% corresponde a tramites y servicios catastrales que se dan respuesta con oportunidad._x000d__x000a_"/>
    <m/>
    <m/>
    <n v="0.75"/>
    <d v="2021-04-14T00:00:00"/>
    <d v="2021-07-13T00:00:00"/>
    <d v="2021-10-11T00:00:00"/>
    <m/>
    <n v="0.75"/>
    <n v="1"/>
    <n v="1"/>
    <n v="1"/>
    <n v="0"/>
    <s v="Concepto Favorable"/>
    <s v="Concepto Favorable"/>
    <s v="Concepto Favorable"/>
    <m/>
    <s v="se revisa las evidencias, se encuentra acordes con el producto esperado"/>
    <s v="se revisa evidecia, cumple con producto esperado"/>
    <s v="Registran el avance de acuerdo al reporte del SIGAC con el fin de hacer seguimiento y atender las solicitudes"/>
    <m/>
    <x v="0"/>
    <x v="0"/>
    <x v="0"/>
    <x v="0"/>
    <s v="Se presenta informe consolidado de PQRSD, donde se evidencia que, para el primer trimestre de 2021, de han recibido 575 solicitudes, de las cuales se encuentran finalizadas 144, por lo cual están pendientes por resolver 431 solicitudes. "/>
    <s v="Se presenta informe consolidado de PQRSD, donde se evidencia que, para el segundo trimestre de 2021, de han recibido 2.848 solicitudes, de las cuales se encuentran finalizadas 1.268, por lo cual están pendientes por tramitar y/o resolver 1.580 solicitudes.  Se recomienda tomar las medidas necesarias para dar respuesta a las solicitudes pendientes para el año 2021. "/>
    <s v="Se presenta informe consolidado de PQRSD, donde se evidencia que, para el tercer trimestre de 2021, de han recibido un total de 3.278. De las cuales corresponde a PQRSD 486 radicados, se atendieron 198, del reporte generado en SIGAC las PQRSD pendientes son 292, es decir que se atendió 40% durante el trimestre, se recomienda implementar plan de choque para dar respuesta a las PQRSD pendientes "/>
    <m/>
  </r>
  <r>
    <n v="9"/>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ariño"/>
    <s v="Porcentaje"/>
    <s v="Actas de comités entregadas en el periodo"/>
    <s v="Eficacia"/>
    <n v="0.1"/>
    <n v="1"/>
    <n v="0.25"/>
    <n v="0.25"/>
    <n v="0.25"/>
    <n v="0.25"/>
    <n v="0.25"/>
    <s v="Se efectuan y envian evidencias al Grupo Interno de Trabajo de Talento Humano en lo referente a las actas de Comite de COPASST, así como Comité de convivencia, reuniones efectuadas via virtual a traves de teams."/>
    <n v="0.25"/>
    <s v="En los meses de abril, mayo y junio se remiten las actas No. 4, 5 y 6 de COPASST a la oficina de Talento Humano, de desarrollo el segundo comité de convivencia y se envió el acta No. 2 respectiva."/>
    <n v="0.25"/>
    <s v="En los meses de julio, agosto y septiembre se remiten las actas No. 7, 8 y9 de COPASST a la oficina de Talento Humano, de desarrollo el tercer comité de convivencia y se envió el acta No. 3 respectiva."/>
    <m/>
    <m/>
    <n v="0.75"/>
    <d v="2021-04-13T00:00:00"/>
    <d v="2021-07-13T00:00:00"/>
    <d v="2021-10-11T00:00:00"/>
    <m/>
    <n v="0.75"/>
    <n v="1"/>
    <n v="1"/>
    <n v="1"/>
    <n v="0"/>
    <s v="Concepto Favorable"/>
    <s v="Concepto Favorable"/>
    <s v="Concepto Favorable"/>
    <m/>
    <s v="se revisa las evidencias, se encuentra acordes con el producto esperado"/>
    <s v="se revisa evidecia, cumple con producto esperado"/>
    <s v="La DT remitio a Talento humano las actas de COPASST y comité de convivencia"/>
    <m/>
    <x v="0"/>
    <x v="0"/>
    <x v="0"/>
    <x v="0"/>
    <s v="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
    <s v="Se presentan los documentos donde se encuentran las actas realizadas sobre Comité paritario de Seguridad y Salud en el Trabajo – Copasst correspondientes a los meses de abril, mayo y junio del presente año.  Así mismo, se presenta el acta No. 2 sobre el Comité de Convivencia Laboral realizada el día 22/06/2021.  Por lo anterior se valida el avance de esta actividad por parte de la OCI."/>
    <s v="Se presentan los documentos donde se encuentran las actas realizadas sobre Comité paritario de Seguridad y Salud en el Trabajo – Copasst correspondientes a los meses de julio, agosto y septiembre del presente año.  Así mismo, se presenta el acta No. 3 sobre el Comité de Convivencia Laboral.  Por lo anterior se valida el avance de esta actividad por parte de la OCI."/>
    <m/>
  </r>
  <r>
    <n v="10"/>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ariño"/>
    <s v="Porcentaje"/>
    <s v="Reportes de responsabilidades asignadas en el periodo"/>
    <s v="Eficacia"/>
    <n v="0.1"/>
    <n v="1"/>
    <n v="0.25"/>
    <n v="0.25"/>
    <n v="0.25"/>
    <n v="0.25"/>
    <n v="0.25"/>
    <s v="Se realiza reporte de asuentismo, el cual esta reportado en el Drive dispuesto por la oficina de Talento Humano, se informa ademas la celebración de cumpleaños, dia de la mujer, dia del hombre"/>
    <n v="0.25"/>
    <s v="Se realiza reporte de ausentismo mensual en el drive dispuesto por la Oficina de Talento Humano, se realiza celebración de cumpleaños. Evento despedida de funcionarios."/>
    <n v="0.25"/>
    <s v="Se realiza reporte de ausentismo mensual en el drive dispuesto por la Oficina de Talento Humano, se realiza celebración de cumpleaños."/>
    <m/>
    <m/>
    <n v="0.75"/>
    <d v="2021-04-14T00:00:00"/>
    <d v="2021-07-13T00:00:00"/>
    <d v="2021-10-11T00:00:00"/>
    <m/>
    <n v="0.75"/>
    <n v="1"/>
    <n v="1"/>
    <n v="1"/>
    <n v="0"/>
    <s v="Concepto Favorable"/>
    <s v="Concepto Favorable"/>
    <s v="Concepto Favorable"/>
    <m/>
    <s v="se revisa las evidencias, se encuentra acordes con el producto esperado"/>
    <s v="se revisa evidecia, cumple con producto esperado"/>
    <s v="Realizan reporte de ausentismo y celebraciones de cumpleaños"/>
    <m/>
    <x v="0"/>
    <x v="0"/>
    <x v="0"/>
    <x v="0"/>
    <s v="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
    <s v="Se observan los siguientes documentos: agradecimiento y despedida a funcionarios y contratistas que finalizaron actividades en el IGAC, celebración de cumpleaños correspondiente a los meses de abril, mayo y junio, jornadas de pausas activas del mes de abril.  De igual manera se realizó la socialización del Manual de procedimientos peticiones, quejas, reclamos, denuncias y sugerencias realizado el día 29/06/2021 vía virtual, así mismo se observa la capacitación sobre buenas prácticas en materia ambiental realizada el día 24/06/2021 la cual contó con la participación de 23 funcionarios y contratistas.  Por otro lado, se evidencian los informes de gestión correspondiente a los meses de abril, mayo y junio de 2021."/>
    <s v="Se observan los siguientes documentos referente a reporte de ausentismo mensual y celebracion de cumpleaños de contratistas y funcionarios "/>
    <m/>
  </r>
  <r>
    <n v="12"/>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ariño"/>
    <s v="Número"/>
    <s v="Recursos obtenidos por ventas de contado"/>
    <s v="Eficiencia"/>
    <n v="0.1"/>
    <n v="428737869.73131013"/>
    <n v="84656093.888608426"/>
    <n v="109742240.88789099"/>
    <n v="111730620.40782264"/>
    <n v="122608914.54698808"/>
    <n v="111614482"/>
    <s v="En el primer trimestre de 2021 se obtuvo ventas acumuladas por valor de $ 111.614.482, debidamente soportado por informes y reportes de cada uno de los meses (enero, febrero, marzo)_x000d__x000a_"/>
    <n v="105908313"/>
    <s v="En segundo trimestre de 2021 se obtuvo ventas acumuladas por valor de $ 105,908,313 para un acumulado de $ 217,522,794  sin IVA, que equivale al 50,7% de la meta ($428,737,869). Se han comercializado en el semestre un total de 11,634 certificados catastrales; 32,209 productos de Información catastral, y 201 servicios del Laboratorio de suelos para un gran total de 44,044 productos."/>
    <n v="113013147"/>
    <s v="En tecer trimestre de 2021 se obtuvo ventas acumuladas por valor de $ 113.013.147 para un acumulado de $ 330.535.942 sin IVA, que equivale al 77.10% de la meta ($428,737,869). Se han comercializado hasta el tercer trimestre un total de 17.674 certificados catastrales; 43.119 productos de Información catastral, 202 servicios del Laboratorio de suelos,1  información agrológica y 1 publicaciones para un gran total de 60.996 productos."/>
    <m/>
    <m/>
    <n v="330535942"/>
    <d v="2021-04-13T00:00:00"/>
    <d v="2021-07-13T00:00:00"/>
    <d v="2021-10-11T00:00:00"/>
    <m/>
    <n v="0.77095112266883903"/>
    <n v="1"/>
    <n v="0.96506424639344113"/>
    <n v="1"/>
    <n v="0"/>
    <s v="Concepto Favorable"/>
    <s v="Concepto Favorable"/>
    <s v="Concepto Favorable"/>
    <m/>
    <s v="se revisa las evidencias, se encuentra acordes con el producto esperado"/>
    <s v="se revisa evidecia, cumple con producto esperado"/>
    <s v="La DT reporta ventas por valor de $113.013.147 en el trimestre"/>
    <m/>
    <x v="0"/>
    <x v="0"/>
    <x v="0"/>
    <x v="0"/>
    <s v="Se valida esta actividad con los documentos suministrados como soporte donde se evidencian las ventas totalizadas por productos y la relación de ingresos de contado de ventas correspondiente al primer trimestre del año 2021."/>
    <s v="Se valida esta actividad con los documentos suministrados como soporte donde se evidencian las ventas totalizadas por productos y la relación de ingresos de contado de ventas correspondiente al segundo trimestre del año 2021."/>
    <s v="Se valida esta actividad con los documentos suministrados como soporte donde se evidencian las ventas totalizadas por productos y la relación de ingresos de contado de ventas correspondiente al tercer  trimestre del año 2021."/>
    <m/>
  </r>
  <r>
    <n v="13"/>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Nariño"/>
    <s v="Porcentaje"/>
    <s v="Recursos obtenidos por recuperación de cartera"/>
    <s v="Eficiencia"/>
    <n v="0.1"/>
    <n v="1"/>
    <n v="0.25"/>
    <n v="0.25"/>
    <n v="0.25"/>
    <n v="0.25"/>
    <n v="0.25"/>
    <s v="Se realiza seguimiento a cartera obteniendo recaudo por valor de $15.625.194 del Municipio de Mocoa"/>
    <n v="0.25"/>
    <s v="Se recaudó el segundo pago del contrato IGAC-ADC por valor de $ 159,998,172, se presentó la cuenta de cobro por el saldo del contrato mencionado por valor de $ 119,998,629 del cual falta acta de liquidación y se espera que en el mes de julio realicen la cancelación del mismo. Se realizó gestión de cobro al Municipio de Mocoa por producto de avalúo especial por valor de $3,149,930 se envió oficios de reiteración de pago al municipio, se informó a la oficina financiera, y a la oficina jurídica de los trámites de cobro de cartera realizado por la Territorial."/>
    <n v="0.5"/>
    <s v="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
    <m/>
    <m/>
    <n v="1"/>
    <d v="2021-04-13T00:00:00"/>
    <d v="2021-07-13T00:00:00"/>
    <d v="2021-10-11T00:00:00"/>
    <m/>
    <n v="1"/>
    <n v="1"/>
    <n v="1"/>
    <n v="1"/>
    <n v="0"/>
    <s v="Concepto Favorable"/>
    <s v="Concepto Favorable"/>
    <s v="Concepto Favorable"/>
    <m/>
    <s v="se revisa las evidencias, se encuentra acordes con el producto esperado"/>
    <s v="se revisa evidecia, cumple con producto esperado"/>
    <s v="La DT registra la recuperación de cartera por valor de $3.149.930"/>
    <m/>
    <x v="0"/>
    <x v="0"/>
    <x v="0"/>
    <x v="0"/>
    <s v="Para este trimestre se soporta el documento comprobante de egresos."/>
    <s v="Para este trimestre se soporta el documento comprobante de egresos, donde se evidencia pago por el contrato IGAC-ADC, de igual manera se observa el memorando del 04/05/2021, solicitando a la Alcaldía de Mocoa el pago correspondiente al avalúo comercial realizado al predio identificado con matrícula inmobiliaria No. 440-23338 denominado El Naranjito por un valor $3’149.930 pesos m/cte. "/>
    <s v="Para este trimestre se Se recuperó cartera en el mes de septiembre de 2021 por concepto de contrato No.293-2020 por el valor de $3.149.930 correspondiente al pago total del avalúo comercial solicitado por el Municipio de Mocoa, factura No. 15-016-314789 del 9-12-2020. Se recuperó el 100% de la cartera de la Territorial Nariño. "/>
    <m/>
  </r>
  <r>
    <n v="1"/>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orte de Santander"/>
    <s v="Número"/>
    <s v="Tramites de conservación Catastral realizados (Oficina)"/>
    <s v="Eficacia"/>
    <n v="0.1111111111111111"/>
    <n v="9556"/>
    <n v="0"/>
    <n v="0"/>
    <n v="0"/>
    <n v="9556"/>
    <n v="1801"/>
    <s v="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n v="3077"/>
    <s v="Durante el II Trimestre del 2021 se ejecutaron 3.077 trámites de oficina, lo cual correspondió al 123% de los trámites de este tipo que se programaron para este período (2.500). El volumen alcanzado en el I semestre para los trámites de oficina alcanzan los 4.878, es decir el 51,05% de la meta anual establecida por la Sede Central, lo cual es concordante con la etapa del año del reporte (mitad)."/>
    <n v="3262"/>
    <s v="Durante el III Trimestre del 2021 se ejecutaron 3.262 trámites de oficina, con lo cual se alcanza un acumulado durante los primeros 9 meses del año de 8140, lo que equivale 85,18% de la meta establecida por Sede Central que es de 9.556. Manteniendo el promedio mensual de ejecución de este tipo de trámites (904 mes), se tiene que se cumplirá y sobrepasará holgadamente la meta, pues se alcanzarían aproximadamente 10.853 trámites de oficina (8140+2713). Se resalta que al mes de septiembre la ejecución debería estar en 75% (100%/12 meses), es decir, vamos por encima de lo programado."/>
    <m/>
    <m/>
    <n v="8140"/>
    <d v="2021-04-09T00:00:00"/>
    <d v="2021-07-15T00:00:00"/>
    <d v="2021-10-13T00:00:00"/>
    <m/>
    <n v="0.85182084554206783"/>
    <s v=""/>
    <s v=""/>
    <s v=""/>
    <n v="0"/>
    <s v="Concepto Favorable"/>
    <s v="Concepto Favorable"/>
    <s v="Concepto Favorable"/>
    <m/>
    <s v="Se observa que la DT avanzó en los Tramites de conservación Catastral realizados (mutaciones de Oficina) durante el primer trimestre de 2021"/>
    <s v="Durante el II Trimestre se pudo verificar con las evidencias que realizaron 3077 mutaciones, superando ya el 50% de la meta del año"/>
    <s v="De acuerdo con las evidencias, se observa que durante el tercer trimestre se ejecutaron 3262 trámites de oficina"/>
    <m/>
    <x v="0"/>
    <x v="0"/>
    <x v="0"/>
    <x v="0"/>
    <s v="Se evidencia soporte donde se han realizado 1.801 trámites de oficina para este primer trimestre."/>
    <s v="Se evidencia soporte donde se han realizado 3.077 trámites de oficina para el segundo trimestre del año 2021."/>
    <s v="De acuerdo con las evidencias suministradas, &quot;Tramites de Conservacion catastral proyectados y realizados DT Norte de Santander vigencia 2021&quot; se observa que durante el tercer trimestre se realizaron 3262 tramites de oficina"/>
    <m/>
  </r>
  <r>
    <n v="3"/>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orte de Santander"/>
    <s v="Número"/>
    <s v="Tramites de conservación Catastral realizados (Terreno)"/>
    <s v="Eficacia"/>
    <n v="0.1111111111111111"/>
    <n v="9678"/>
    <n v="0"/>
    <n v="0"/>
    <n v="0"/>
    <n v="9678"/>
    <n v="896"/>
    <s v="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n v="1506"/>
    <s v="En el II Trimestre del 2021 se ejecutaron 1.506 trámites de terreno, es decir, el 101,75% de los trámites de este tipo que se programaron para este período (1.480). Con lo anterior el volumen de trámites de terreno ejecutados en el I Semestre alcanza los 2.402, lo que es el 24,82% de la meta establecida para este tipo de trámites por la Sede Central; pero que está al 97,67% del rendimiento establecido para este tipo de labores en la Circular 31 del 2020, ello dado la cantidad de oficiales y reconocedores con los que se contaron en la primera mitad del año (ver cuadro de seguimiento). Se resalta el incremento de la producción con relación al I Trimestre, pues con referencia a los tres primeros meses del año se ejecutaron 610 trámites adicionales."/>
    <n v="1436"/>
    <s v="En el III Trimestre del 2021 se ejecutaron 1.436 trámites de terreno, con lo cual se alcanza un acumulado durante los primeros 9 meses del año de 3.843. Sin embargo, para este III trimestre se tenían proyectados 3.009 trámites de este tipo, dado que entrarían a sumar los del Contrato Interadministrativo 095-5287 iniciado el 4 de julio; sin embargo, la grabación de las nuevas ZHFyG solo se dio hasta inicios del mes de octubre, por lo que se tiene todo listo para realizar una grabación masiva de este proyecto en ese mes (aprox 2.700) y recuperar así lo no ejecutado. También afectó sensiblemente la salida a inicio de agosto de 14 funcionarios dado la modernización, y la suspensión de términos que en la realidad duro casi todo agosto, dado ausencia de normatividad y cambio de roles en cruce."/>
    <m/>
    <m/>
    <n v="3838"/>
    <d v="2021-04-09T00:00:00"/>
    <d v="2021-07-15T00:00:00"/>
    <d v="2021-10-13T00:00:00"/>
    <m/>
    <n v="0.3965695391609837"/>
    <s v=""/>
    <s v=""/>
    <s v=""/>
    <n v="0"/>
    <s v="Concepto Favorable"/>
    <s v="Concepto Favorable"/>
    <s v="Concepto Favorable"/>
    <m/>
    <s v="Se observa que la DT avanzó en los Tramites de terreno (mutaciones de terreno) durante el primer trimestre de 2021"/>
    <s v="Se pudo verificar que la DT ha venido realizando mutaciones de oficina y que las realizadas en el II trimestre son 1506"/>
    <s v="De acuerdo con las evidencias, se observa que durante el tercer Trimestre se ejecutaron 1.436 trámites de terreno"/>
    <m/>
    <x v="0"/>
    <x v="0"/>
    <x v="0"/>
    <x v="0"/>
    <s v="En el documento soporte se valida un avance en los trámites de terreno en 899 para los meses de enero a marzo de 2021."/>
    <s v="En el documento soporte se valida un avance en los trámites de terreno en 1.506 para los meses de abril, mayo y junio de 2021."/>
    <s v="De acuerdo con las evidencias suministradas, &quot;Tramites de Conservacion catastral proyectados y realizados DT Norte de Santander vigencia 2021&quot; se observa que durante el tercer trimestre se realizaron 1036 trámites de terreno"/>
    <m/>
  </r>
  <r>
    <n v="5"/>
    <x v="15"/>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orte de Santander"/>
    <s v="Número"/>
    <s v="Número de avalúos elaborados en el periodo"/>
    <s v="Eficacia"/>
    <n v="0.1111111111111111"/>
    <n v="30"/>
    <n v="0"/>
    <n v="0"/>
    <n v="0"/>
    <n v="30"/>
    <n v="0"/>
    <s v="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
    <n v="2"/>
    <s v="En el II Trimestre del 2021 se terminaro y entregaron dos avalúos para el Juzgado Primero Especializado en Tierras de Cúcuta (cuadro de control soporte). Se recibió el Orden de Práctica 070 del 25 de junio del GIT Avalúos, para realizar dos avalúos en Abrego y uno en Teorama, para lo cual se solicitó acompañamiento de la fuerza pública dado el deteriorado estado de seguridad de la zona del Catatumbo (comunicaciones de soporte), recibiéndose respuesta positiva para Abrego pero para mediados de julio. Teorama al igual que dos procesos valuatorios en Tibú, ordenados por las autoridades de restitución, la fuerza pública en los comités operativos junto con la UAEGRTD, ha indicado que no es oportuno ni seguro comisionar, por lo que a la fecha no se tienen más solicitudes pendientes y factibles."/>
    <n v="3"/>
    <s v="Durante el III Trimestre se finiquitaron y entregaron tres trabajos valuatorios, dos en agosto para la ANT, y uno en septiembre con destino al Juzgado Séptimo Civil del Circuito de Cúcuta. Se cargan Informe de Avalúos y correos remisorios de avalúos. Se resalta que no se cuenta aún con fecha de acompañamiento de la fuerza pública para ejecutar los avalúos en Toledo, Teorama, y ahora en Chitagá, pues el 22 de septiembre se recibio la Orden de Práctica 130, donde solicitan 3 avaluos en zona rural de dicho municipio, sin embargo, este también se encuentra en zona roja o de orden público convulsionado."/>
    <m/>
    <m/>
    <n v="5"/>
    <d v="2021-04-09T00:00:00"/>
    <d v="2021-07-15T00:00:00"/>
    <d v="2021-10-13T00:00:00"/>
    <m/>
    <n v="0.16666666666666666"/>
    <s v=""/>
    <s v=""/>
    <s v=""/>
    <n v="0"/>
    <s v="Sin meta asignada en el periodo"/>
    <s v="Concepto Favorable"/>
    <s v="Concepto Favorable"/>
    <m/>
    <s v="Se observa que la DT no recibió solicitudes de elaboración de avalúos comerciales pero atendió solicitudes por restitución de Tierras "/>
    <s v="Aunque no hay meta asignada en el periodo, hay un total de 30 al año, en este trimestre atendieron 2 avalúos de la unidad de restitucion de tierras"/>
    <s v="De acuerdo con las evidencias, se observa que durante el tercer trimestre se realizaron 3 avalúos "/>
    <m/>
    <x v="1"/>
    <x v="0"/>
    <x v="0"/>
    <x v="0"/>
    <s v="Se evidencia documento soporte donde se da respuesta a dos solicitudes recibidas en los meses de febrero y marzo.  Sin embargo se observa que no se programó meta para este trimestre."/>
    <s v="No se tiene meta programada para el segundo trimestre del año 2021, sin embargo, se realizaron dos (2) avalúos para el juzgado Primero Especializado en Tierras de Cúcuta (cuadro de control soporte)."/>
    <s v="De acuerdo con las evidencias suministradas, correos electrónicos del 15 de agosto, 22 de agosto y 15 de septiembre en donde se remiten los avalúos realizados a los predios se observa que se la Dirección Territorial Norte de Santander  atiende las solicitudes realizadas por los juzgados."/>
    <m/>
  </r>
  <r>
    <n v="6"/>
    <x v="1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orte de Santander"/>
    <s v="Porcentaje"/>
    <s v="Solicitudes atendidas en tiempo legal en el periodo"/>
    <s v="Eficacia"/>
    <n v="0.1111111111111111"/>
    <n v="1"/>
    <n v="0.25"/>
    <n v="0.25"/>
    <n v="0.25"/>
    <n v="0.25"/>
    <n v="0.25"/>
    <s v="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
    <n v="0.25"/>
    <s v="Durante el II Trimestre del 2021, se culminó con la remisión gratuita de 1.846 fichas prediales solicitadas por la ANT como insumo técnico para delimitar la ampliación del Resguardo Indígena Motilón Barí y Catalaura, ello en cumplimiento de la Sentencia T-052 del 2017, ello a través de las comunicaciones 6016-2021-0004183-EE-001 y 6016-2021-0004507 del 18 y 26 de mayo respectivamente (en soportes). No se recibieron requerimientos en este aspecto durante el II Trimestre."/>
    <n v="0.25"/>
    <s v="Durante el III Trimestre del 2021, recibimos dos solicitudes concernientes a Regularización de la Propiedad (6016-2021-0006400-ER-000 y 6016-2021-0006467-ER-000 del 26 y 29 de julio respectivamente), siendo la primera informativa que no requería respuesta, y la segunda se atendieó en la oportunidad de ley y de forma integral (radicado de salida 6016-2021-0006503-EE-001 del 30 de julio del 2021)."/>
    <m/>
    <m/>
    <n v="0.75"/>
    <d v="2021-04-14T00:00:00"/>
    <d v="2021-07-15T00:00:00"/>
    <d v="2021-10-13T00:00:00"/>
    <m/>
    <n v="0.75"/>
    <n v="1"/>
    <n v="1"/>
    <n v="1"/>
    <n v="0"/>
    <s v="Concepto Favorable"/>
    <s v="Concepto Favorable"/>
    <s v="Concepto Favorable"/>
    <m/>
    <s v="Se observa que durante el primer trimestre la DT atendió solicitudes concernientes a Regularización de la Propiedad"/>
    <s v="De acuerdo a la relacion aportada se puede verificar que han atendido solicitudes de información de restitucion de tierras en el segundo trimestre, aunque informan que no se recibieron requerimientos enmarcados dentro de la ley 1561 y 1564 de 2012"/>
    <s v="De acuerdo con la evidencia, se observa que durante el tercer trimestre recibieron dos solicitudes concernientes a Regularización de la Propiedad "/>
    <m/>
    <x v="0"/>
    <x v="0"/>
    <x v="0"/>
    <x v="0"/>
    <s v="Se evidencia documento soporte donde se da respuesta a dos solicitudes recibidas en los meses de febrero y marzo."/>
    <s v="Se evidencia informe de solicitudes de Restitución de Tierras con su respectiva respuesta para los trámites allegados al grupo para los meses de abril, mayo y junio. De igual manera se observa el memorando de fecha 18/05/2021 donde se informa a la Agencia Nacional de Tierras de Cúcuta la remisión gratuita de 1.846 fichas prediales con el respectivo insumo técnico para delimitar la ampliación del Resguardo Indígena Motilón Barí y Catalaura."/>
    <s v="De acuerdo con las evidencias suministradas, &quot;Solicitudes de restitución de tierras DT NDS 2021&quot; se observa que durante el trimestre se atendieron 26 solicitudes de los procesos de restitución distribuidas de la siguiente manera: 10 en julio, 6 en agosto, 10 en septiembre."/>
    <m/>
  </r>
  <r>
    <n v="7"/>
    <x v="1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orte de Santander"/>
    <s v="Porcentaje"/>
    <s v="Solicitudes atendidas en tiempo legal en el periodo"/>
    <s v="Eficacia"/>
    <n v="0.1111111111111111"/>
    <n v="1"/>
    <n v="0.25"/>
    <n v="0.25"/>
    <n v="0.25"/>
    <n v="0.25"/>
    <n v="0.25"/>
    <s v="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
    <n v="0.25"/>
    <s v="Durante el II Trimestre del 2021, recibimos 39 solicitudes (11 en abril, 15 en mayo y 13 en junio), concernientes a Política de Restitución y Ley de Víctimas; así como 7 requerimientos de la Unidad Administrativa Especial para la Gestión de Restitución de Tierras Despojadas -UAEGRTD- (5 en abril y 2 en mayo), las cuales se atendieron en la oportunidad de ley y de forma integral. En soporte encontraran listado con radicados y fechas de recibo y atención."/>
    <n v="0.25"/>
    <s v="Durante el III Trimestre del 2021, recibimos 26 solicitudes (10 en julio, 6 en agosto y 10 en septiembre), concernientes a Política de Restitución y Ley de Víctimas; así como 2 requerimientos de la Unidad Administrativa Especial para la Gestión de Restitución de Tierras Despojadas -UAEGRTD- (1 en julio y 1 en septiembre), las cuales se atendieron en la oportunidad de ley y de forma integral. En soporte encontraran listado con radicados y fechas de recibo y atención."/>
    <m/>
    <m/>
    <n v="0.75"/>
    <d v="2021-04-14T00:00:00"/>
    <d v="2021-07-15T00:00:00"/>
    <d v="2021-10-13T00:00:00"/>
    <m/>
    <n v="0.75"/>
    <n v="1"/>
    <n v="1"/>
    <n v="1"/>
    <n v="0"/>
    <s v="Concepto Favorable"/>
    <s v="Concepto Favorable"/>
    <s v="Concepto Favorable"/>
    <m/>
    <s v="Se observa que la DT realizó seguimiento para el cumplimiento de la Política de Restitución de Tierras y Ley de Víctimas durante el primer trimestre de 2021"/>
    <s v="En evidencias se encuentra el listado de las solicitudes atendidas de restitución de tierras"/>
    <s v="De acuerdo con las evidencias, se observa que durante el tercer trimestre recibieron26 referentes a Política de Restitución y Ley de Víctimas"/>
    <m/>
    <x v="0"/>
    <x v="0"/>
    <x v="0"/>
    <x v="0"/>
    <s v="Se evidencia que para el primer trimestre del año 2021 se recibieron 26 solicitudes las cuales fueron respondidas dentro de los tiempos establecidos. "/>
    <s v="Se evidencia el informe sobre las Solicitudes de Restitución de Tierras, donde se observa que se ha dado respuesta en los tiempos establecidos por la ley.  "/>
    <s v="De acuerdo con las evidencias suministradas, &quot;Solicitudes de restitución de tierras DT NDS 2021&quot; se observa que durante el trimestre se atendieron 2 solicitudes del  proceso UAEGRTD distribuidas de la siguiente manera: 1 en julio, 1 en Septiembre."/>
    <m/>
  </r>
  <r>
    <n v="8"/>
    <x v="1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orte de Santander"/>
    <s v="Porcentaje"/>
    <s v="Solicitudes atendidas en tiempo legal en el periodo"/>
    <s v="Eficacia"/>
    <n v="0.1111111111111111"/>
    <n v="1"/>
    <n v="0.25"/>
    <n v="0.25"/>
    <n v="0.25"/>
    <n v="0.25"/>
    <n v="0.22"/>
    <s v="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
    <n v="0.25"/>
    <s v="Durante el II trimestre del 2021 recibimos 371 PQRDS de las cuales se atendieron 365, quedando únicamente 6 pendientes de atender. En ese orden se puede decir que se atendieron el 98,38% de las PQRD recibidas en el trimestre, lo cual al dársele un valor del 25% al trimestre en el año, se puede decir que se alcanzó una meta del 24.59%. Se adjunta Informe donde se encuentran soportes extraídos directamente del aplicativo SIGAC."/>
    <n v="0.25"/>
    <s v="Durante el III trimestre del 2021 recibimos 411 PQRDS de las cuales se atendieron 410, quedando únicamente la petición 2616DTNS-2021-0000044-ER-000 (se atendió e 1 de oct). En ese orden se puede decir que se atendieron el 99,75% de las PQRDS recibidas en el trimestre, lo cual al dársele un valor del 25% al trimestre en el año, se puede decir que se alcanzó una meta del 24.93%. Se adjunta Informe donde se encuentran soportes extraídos directamente del aplicativo SIGAC, así como correos del seguimiento."/>
    <m/>
    <m/>
    <n v="0.72"/>
    <d v="2021-04-14T00:00:00"/>
    <d v="2021-07-15T00:00:00"/>
    <d v="2021-10-13T00:00:00"/>
    <m/>
    <n v="0.72"/>
    <n v="0.88"/>
    <n v="1"/>
    <n v="1"/>
    <n v="0"/>
    <s v="Concepto Favorable"/>
    <s v="Concepto Favorable"/>
    <s v="Concepto Favorable"/>
    <m/>
    <s v="Se observa que la DT realizó seguimiento durante el primer trimestre para atender oportunamente las PQRS"/>
    <s v="dentro de su capacidad atendió las PQRD oportunamente y realizó el seguimiento"/>
    <s v="De acuerdo con las evidencias y con el autoseguimiento, se observa que se avanzó en 99,75%  la atención de las PQR "/>
    <m/>
    <x v="0"/>
    <x v="0"/>
    <x v="0"/>
    <x v="0"/>
    <s v="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
    <s v="Se evidencia el informe sobre el segundo trimestre del año, donde se describe que se recibieron 371 solicitudes y 6 se encuentran pendientes por dar respuesta. "/>
    <s v="De acuerdo con las evidencias suministradas, &quot;Informe de Peticiones;Quejas, Reclamos, Denuncias, Sugerencias y Peticiones Ventanilla Virtual -PQRDS-de la Dirección Territorial Norte de Santander. III Trimestre de 2021&quot; se observa que durante el tercer trimestre se recibieron 411 solicitudes, de las cuales se encuentra pendiente solo 1."/>
    <m/>
  </r>
  <r>
    <n v="9"/>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orte de Santander"/>
    <s v="Porcentaje"/>
    <s v="Actas de comités entregadas en el periodo"/>
    <s v="Eficacia"/>
    <n v="0.1111111111111111"/>
    <n v="1"/>
    <n v="0.25"/>
    <n v="0.25"/>
    <n v="0.25"/>
    <n v="0.25"/>
    <n v="0.25"/>
    <s v="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
    <n v="0.25"/>
    <s v="Durante el II Trimestre del 2021 y de acuerdo con el cronograma establecido, se celebraron 3 Comités de COPASST (uno mensual: 28 abril, 27 mayo y 29 junio), uno de Convivencia Laboral (trimestral: 28 abril) y tres de Comisión de Personal (uno mensual: 5 abril, 4 mayo y 1 junio). Así mismo las respectivas actas fueron sometidas a aprobación de los miembros de cada órgano respectivo, y una vez aprobadas se remitieron al GIT de Gestión de Talento Humano. (En evidencias actas y correos remisorios)."/>
    <n v="0.25"/>
    <s v="Durante el III Trimestre del 2021 y de acuerdo con el cronograma establecido, se celebraron 3 Comités de COPASST (uno mensual: 29 julio, 27 agosto y 28 septiembre), uno de Convivencia Laboral (trimestral: 28 julio) y tres de Comisión de Personal (uno mensual: 2 julio, 26 agosto y 3 septiembre). Así mismo las respectivas actas fueron sometidas a aprobación de los miembros de cada órgano respectivo, y una vez aprobadas se remitieron a la Subdirección de Talento Humano. (En evidencias actas y correos remisorios)."/>
    <m/>
    <m/>
    <n v="0.75"/>
    <d v="2021-04-14T00:00:00"/>
    <d v="2021-07-15T00:00:00"/>
    <d v="2021-10-13T00:00:00"/>
    <m/>
    <n v="0.75"/>
    <n v="1"/>
    <n v="1"/>
    <n v="1"/>
    <n v="0"/>
    <s v="Concepto Favorable"/>
    <s v="Concepto Favorable"/>
    <s v="Concepto Favorable"/>
    <m/>
    <s v="Se observa que durante el primer trimestre la DT cumplió con la entrega de las actas de los comités (Copasst y Comité de convivencia) al GIT Gestión del Talento Humano"/>
    <s v="La DT cumplió con la entrega de las actas de los comites al GIT de talento humano"/>
    <s v="De acuerdo con las evidencias, se observa que durante el tercer trimestre se realizaron las Actas de Copasst mensuales y el Acta de Convivencia Laboral trimestral"/>
    <m/>
    <x v="0"/>
    <x v="0"/>
    <x v="0"/>
    <x v="0"/>
    <s v="Para el apoyo a esta actividad se presentan las actas de comités COPASST, de Convivencia Laboral y reuniones de la Comisión de Personal realizadas en el transcurso del primer trimestre del año 2021."/>
    <s v="Para el apoyo a esta actividad se presentan las actas de comités COPASST, de Convivencia Laboral y reuniones de la Comisión de Personal realizadas en el transcurso del segundo trimestre del año 2021."/>
    <s v="De acuerdo con las evidencias suministradas, Actas de reunión del Comité de convicencia laboral, COPASST y comisión de personal y sus respectivos correos electrónicos remisorios se observa el desarrollo de la actividad."/>
    <m/>
  </r>
  <r>
    <n v="10"/>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orte de Santander"/>
    <s v="Porcentaje"/>
    <s v="Reportes de responsabilidades asignadas en el periodo"/>
    <s v="Eficacia"/>
    <n v="0.1111111111111111"/>
    <n v="1"/>
    <n v="0.25"/>
    <n v="0.25"/>
    <n v="0.25"/>
    <n v="0.25"/>
    <n v="0.25"/>
    <s v="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
    <n v="0.25"/>
    <s v="Durante el II Trimestre del 2021 se celebraron 3 Comités de COPASST (uno mensual: 28 abril, 27 mayo y 29 junio), uno de Convivencia Laboral (trimestral: 28 abril); así mismo el 26 de mayo se realizó inspección a la infraestructura física de la DT NdS, se solicitaron y obtuvieron recursos para el mantenimiento de los aires acondicionados, y se estuvo atento a la presentación de cualquier accidente de trabajo, o queja de Acoso Laboral, ello sin que se llegara a presentarse ninguna de esas dos situaciones."/>
    <n v="0.25"/>
    <s v="Durante el III Trimestre del 2021 se celebraron 3 Comités de COPASST (uno mensual: 29 julio, 27 agosto y 28 septiembre), uno de Convivencia Laboral (trimestral: 28 julio); así mismo el 29 de julio se realizó inspección a la infraestructura física de la DT NdS, se ejecutaron recursos para el mantenimiento de los aires acondicionados, y se estuvo atento a la presentación de cualquier accidente de trabajo, o queja de Acoso Laboral, ello sin que se llegara a presentarse ninguna de esas dos situaciones."/>
    <m/>
    <m/>
    <n v="0.75"/>
    <d v="2021-04-14T00:00:00"/>
    <d v="2021-07-15T00:00:00"/>
    <d v="2021-10-13T00:00:00"/>
    <m/>
    <n v="0.75"/>
    <n v="1"/>
    <n v="1"/>
    <n v="1"/>
    <n v="0"/>
    <s v="Concepto Favorable"/>
    <s v="Concepto Favorable"/>
    <s v="Concepto Favorable"/>
    <m/>
    <s v="Se observa que se atendieron las responsabilidades y rendición de cuentas en el SG - SST por parte de la DT durante el primer trimestre."/>
    <s v="Atendieron en el II trimestre las responsabilidades y rendicion de cuentas en el SG-SST en la DT"/>
    <s v="De acuerdo con las evidencias, se observa que durante el tercer trimestre se realizaron las Actas de Copasst mensuales y el Acta de Convivencia Laboral trimestral y se atendieron las actividades del SGSST"/>
    <m/>
    <x v="0"/>
    <x v="0"/>
    <x v="0"/>
    <x v="0"/>
    <s v="Se soportan formatos de Inspección de Infraestructura General, así como las actas de comité de Copasst para los meses de enero, febrero y marzo de 2021."/>
    <s v="Se soportan formatos de Inspección de Infraestructura General, así como las actas de comité de Copasst para los meses de abril, mayo y junio de 2021."/>
    <s v="De acuerdo con las evidencias suministradas, actass de reunión, inspección de seguridad DT NTDS, informe de gestión trimestral se observa que la dirección territorial de Norte de Santander ha estado presta a atender las actividades del SG-SST."/>
    <m/>
  </r>
  <r>
    <n v="12"/>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orte de Santander"/>
    <s v="Número"/>
    <s v="Recursos obtenidos por ventas de contado"/>
    <s v="Eficiencia"/>
    <n v="0.1111111111111111"/>
    <n v="226218396.26888514"/>
    <n v="44667772.888527304"/>
    <n v="57904177.562319465"/>
    <n v="58953322.174748316"/>
    <n v="64693123.643290028"/>
    <n v="23307845"/>
    <s v="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
    <n v="29496563"/>
    <s v="En el II Trimestre se presentaron ventas de contado por $29.496.563 (se soporta cuadro y reporte mensual emitido por GIT Tesorería), lo cual es superior en más de 6 millones a las ventas del I Trimestre, y con el cual se alcanza el 23,36% de la hasta ahora desconocida meta de ventas ($226.218.396),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
    <n v="34566541"/>
    <s v="En el III Trimestre se presentaron ventas de contado por $34.566.541 (se cargan Informe de Ingresos, Relación de Ingresos e Informe Cartera agrupados por mes), lo cual es superior en más de 11 y 5 millones a las ventas del I y II Trimestre, y con el cual se alcanza el 38,62% de meta de ventas ($226.218.396) conocida en junio, la cual fue asignada sin tener en cuenta el comportamiento de las ventas en el 2021 ni históricos, pues en esta vigencia como se acotó en el pasado seguimiento no se venden productos de la ciudad de Cúcuta, lo cual representó en el 2020 aporx el 50% de las ventas que efectivamente ascendieron a $155.240.081, y donde la meta era de $148.370.710; es decir, este año casi doblaron la meta teniéndose una demanda que se redujo a la mitad¡"/>
    <m/>
    <m/>
    <n v="87370949"/>
    <d v="2021-04-14T00:00:00"/>
    <d v="2021-07-15T00:00:00"/>
    <d v="2021-10-13T00:00:00"/>
    <m/>
    <n v="0.3862238900153378"/>
    <n v="0.52180450227878961"/>
    <n v="0.50940302136671012"/>
    <n v="0.58633745690426942"/>
    <n v="0"/>
    <s v="Concepto Favorable"/>
    <s v="Concepto Favorable"/>
    <s v="Concepto Favorable"/>
    <m/>
    <s v="Se observa que durante el primer trimestre la DT recaudó ingresos por venta de bienes y servicios"/>
    <s v="La oficina de Difusion y mercadeo asigna las metas de ingresos por bienes y servicios, la DT realizo ventas por 29496563 según reporte financiero"/>
    <s v="De acuerdo con la relación de ventas de contado, se observa que durante el tercer trimestre se hicieron ventas por bienes y servicios."/>
    <m/>
    <x v="0"/>
    <x v="0"/>
    <x v="0"/>
    <x v="0"/>
    <s v="Se presenta reporte con los ingresos recibidos por la D.T durante el primer trimestre del año 2021."/>
    <s v="Se presenta reporte con los ingresos recibidos por la D.T durante el segundo trimestre del año 2021.  De igual manera se observa que para este periodo la D.T realizó ventas por $29’496.563 pesos m/cte."/>
    <s v="De acuerdo con las evidencias suministradas, &quot; Relación de ingresos contado ventas&quot; se presenta que para el mes de julio se vendieron $12.183.517, en agosto $13.167.548 y en septiembre $15.752.317 para un total de $41.103.382"/>
    <m/>
  </r>
  <r>
    <n v="1"/>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Quindío"/>
    <s v="Número"/>
    <s v="Tramites de conservación Catastral realizados (Oficina)"/>
    <s v="Eficacia"/>
    <n v="0.1"/>
    <n v="6504"/>
    <n v="0"/>
    <n v="0"/>
    <n v="0"/>
    <n v="6504"/>
    <n v="1024"/>
    <s v="En los meses de enero y febrero la direccion territorial quindio incorpo 308 nuevos predios en lo que va corrido 2021 predios en propiedad horizontal, tramites que no estan siendo contabilizados en los datos estadisticos y son cuantificados como un solo radicado catastral."/>
    <n v="1900"/>
    <s v="En este trimestre se ejecutaron 2371 tramites de oficinA, incluidas vigencias anteriores."/>
    <n v="1393"/>
    <s v="EN ESTE TRIMESTRE SE EJECUTARON 1560 TRAMITES EN TOTAL, 1393 TRAMITES DE OFICINA, DE VIGENCIAS ANTERIORES Y LA ACTUAL,  CUMPLIENDO ASI UN PORCENTAJE DE EJECUCION DE LA META DE  66%. SE HAN ATENDIDO UN TOTAL DE 46 TRAMITES DE VIGENCIAS ANTERIORES  Y 1514 DE VIGENCIA 2021."/>
    <m/>
    <m/>
    <n v="4317"/>
    <d v="2021-04-12T00:00:00"/>
    <d v="2021-07-12T00:00:00"/>
    <d v="2021-10-14T00:00:00"/>
    <m/>
    <n v="0.66374538745387457"/>
    <s v=""/>
    <s v=""/>
    <s v=""/>
    <n v="0"/>
    <s v="Concepto Favorable"/>
    <s v="Concepto Favorable"/>
    <s v="Concepto Favorable"/>
    <m/>
    <s v="La actividad cuenta con evidencias "/>
    <s v="La actividad cuenta con evidencias"/>
    <s v="De acuerdo con las evidencias, se observa que durante el tercer trimestre se reconocieron 1393 trámites de oficina"/>
    <m/>
    <x v="0"/>
    <x v="0"/>
    <x v="0"/>
    <x v="0"/>
    <s v="Se observa el archivo detallado de Catastro donde se informa que la D.T a ejecutado 1.138 trámites de oficina, para un avance del 17% para este primer trimestre del año 2021."/>
    <s v="Se observa el archivo detallado de Catastro donde se informa que la D.T a ejecutado 1.900, trámites de oficina, correspondiente segundo trimestre del año 2021."/>
    <s v="De acuerdo con los soportes suministrados, &quot;cronograma 2021 Julio Septiembre&quot; se relizarón 1393 trámistes de oficina distribuidos de la siguiente manera: 501 en Julio, 183 en Agosto, 709 en septiembre"/>
    <m/>
  </r>
  <r>
    <n v="3"/>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Quindío"/>
    <s v="Número"/>
    <s v="Tramites de conservación Catastral realizados (Terreno)"/>
    <s v="Eficacia"/>
    <n v="0.1"/>
    <n v="5392"/>
    <n v="0"/>
    <n v="0"/>
    <n v="0"/>
    <n v="5392"/>
    <n v="733"/>
    <s v="Con corte al primer trimetre se han realizado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
    <n v="421"/>
    <s v="Durante este periodo se realizaron 2321 tramites asi: 1900 de oficina y 421 vigencias anteriores y actual, se incorporaron 1378 nuevos predios en la base catastral, 14 resoluciones individuales con fines registrales que no registran en la plataforma."/>
    <n v="173"/>
    <s v="DURANTE ESTE TRIMESTRE SE EJECUTARON 167 TRAMITES DE TERRENO, Y 6 DE RESOLUCIONES INDIVIDUALES CON FINES REGISTRALES, PARA UN TOTAL DE 173. EN EL PERIODO DE TRANSICION DE LA ENTREGA AL NUEVO GESTOR CATASTRAL (ARMENIA), LO QUE GENERO DISMINUCION EN EL RENDIMIENTO ASOCIADO A DICHA LABOR, LA PLATAFORMA DEL SNC FUE CERRADA POR SUSPENSION  TERMINOS A TRAMITES CATASTRALES DURANTE DOS SEMANAS. LA DIRECCION GENERAL DEFINIO UNA ESTRATEGIA DE ATENCION DE TRAMITES DE VIGENCIAS ANTERIORES, LA CUAL A LA FECHA NO HA INICIADO Y SE ESTAN EJECUTANDO TRAMITES NUEVOS A LA ESPERA DE INICIO DE SU IMPLEMENTACION. ES IMPORTANTE PRECISAR QUE LAS RESOLUCIONES INDIVIDUALES SON TRAMITES CATASTRALES ESPECIALES LOS CUALES REQUIEREN DE MAYOR TIEMPO DE EJECUCION Y ANALISIS."/>
    <m/>
    <m/>
    <n v="1327"/>
    <d v="2021-04-09T00:00:00"/>
    <d v="2021-07-12T00:00:00"/>
    <d v="2021-10-14T00:00:00"/>
    <m/>
    <n v="0.2461053412462908"/>
    <s v=""/>
    <s v=""/>
    <s v=""/>
    <n v="0"/>
    <s v="Concepto Favorable"/>
    <s v="Concepto Favorable"/>
    <s v="Concepto Favorable"/>
    <m/>
    <s v="La actividad cuenta con evidencias"/>
    <s v="La actividad cuenta con la evidecncia"/>
    <s v="De acuerdo con las evidencias, se observa que durante el tercer trimestre se ejecutaron 167 trámites de terreno y 6 con fines registrales"/>
    <m/>
    <x v="0"/>
    <x v="0"/>
    <x v="0"/>
    <x v="0"/>
    <s v="En el reporte detallado de Catastro se observa que la Dirección Territorial ha ejecutado 621 trámites correspondientes a campo, para un avance del 12% para el primer trimestre del año 2021."/>
    <s v="En el reporte detallado de Catastro se observa que la Dirección Territorial ha ejecutado 421 trámites correspondientes a terreno, para segundo trimestre del año 2021."/>
    <s v="De acuerdo con los soportes suministrados,&quot;cronograma 2021 julio septiembre&quot; se observa que se realizarón 167 trámites en terreno distribuidos de la siguiente manera: 45 en Julio, 49 en Agosto y 73 en Septiembre."/>
    <m/>
  </r>
  <r>
    <n v="5"/>
    <x v="1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Quindío"/>
    <s v="Número"/>
    <s v="Número de avalúos elaborados en el periodo"/>
    <s v="Eficacia"/>
    <n v="0.1"/>
    <n v="10"/>
    <n v="0"/>
    <n v="0"/>
    <n v="0"/>
    <n v="10"/>
    <n v="0"/>
    <s v="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
    <n v="1"/>
    <s v="Se envió a Elizabeth Mena recordatorio para el avance al proceso de contratación de avalúos comerciales de la Gobernación. el 19 de mayo de 2021. Se presto asesoria y se realizo cotización de dos predios del municipio de Calarca. Se realizaron y entregaron 3 informes solicitados por el GIT de Avaluos para la Agencia Nacional de Tierras, se hizo visita a avaluo requerido por el Juzgado de Pereira, predios ubicados en el municipio de Cordoba."/>
    <n v="3"/>
    <s v="Se aprobaron tres avaluos  del municipio de Cordoba el GIT de avalùos. Se continuo con el apoyo para elaborar el contrato de avaluos con el municipio de Calarca y cotizacion de avaluo en el municipio de Circasia."/>
    <m/>
    <m/>
    <n v="4"/>
    <d v="2021-04-14T00:00:00"/>
    <d v="2021-07-13T00:00:00"/>
    <d v="2021-10-05T00:00:00"/>
    <m/>
    <n v="0.4"/>
    <s v=""/>
    <s v=""/>
    <s v=""/>
    <n v="0"/>
    <s v="Concepto No Favorable"/>
    <s v="Concepto Favorable"/>
    <s v="Concepto Favorable"/>
    <m/>
    <s v="Se tienen evidencias de la gestion, pero no se han materizalizado los avaluos "/>
    <s v="Se evidencia la realizacion de 1 avaluo que se envio para revision a sede central"/>
    <s v="De acuerdo con las evidencias, se observa que durante el tercer trimestre se realizaron 3 avalúos "/>
    <m/>
    <x v="1"/>
    <x v="0"/>
    <x v="0"/>
    <x v="0"/>
    <s v="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
    <s v="Se soporta la evidencia con el cumplimiento de esta actividad."/>
    <s v="De acuerdo con las evidencias suministradas, &quot;PAA avaluos quindio 01 10 2021&quot; Se observa que durante el trimestre se realizarón 3 avalúos comerciales, dos de ellos en el mes de agosto y uno en el mes de septiembre."/>
    <m/>
  </r>
  <r>
    <n v="6"/>
    <x v="1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Quindío"/>
    <s v="Porcentaje"/>
    <s v="Solicitudes atendidas en tiempo legal en el periodo"/>
    <s v="Eficacia"/>
    <n v="0.1"/>
    <n v="1"/>
    <n v="0.25"/>
    <n v="0.25"/>
    <n v="0.25"/>
    <n v="0.25"/>
    <n v="0.25"/>
    <s v="EN LA DIRECCION TERITORIAL NO CONTAMOS CON PROGRAMA DE TITULACION, NI CONVENIOS POR EJECUTAR REFERENTES A LA FORMALIZACION DE TIERRAS, DE IGUAL MANERA SE ATIENDEN LAS SOLICITUDES DE LOS JUZGADOS DE CERTIFICADOS DE LEY 1561 DE 2012."/>
    <n v="0.25"/>
    <s v="EN LA DIRECCION TERITORIAL NO CONTAMOS CON PROGRAMA DE TITULACION, NI CONVENIOS POR EJECUTAR REFERENTES A LA FORMALIZACION DE TIERRAS, DE IGUAL MANERA SE ATIENDEN LAS SOLICITUDES DE LOS JUZGADOS DE CERTIFICADOS DE LEY 1561 DE 2012. SE ATENDIERON CERTIFICADOS DE MEDIDAS Y LINDEROS PARA LEY 1561 , EN EL MES DE ABRIL 7 , MAYO 2 Y JUNIO 0. "/>
    <n v="0.25"/>
    <s v="EN LA DIRECCION TERRITORIAL QUNDIO PARA ESTA VIGENCIA NO SE CUENTA CON PROGRAMAS DE TITULACION, PERO SE ATIENDEN TODAS LAS SOLICITUDES DE JUZGADOS CON REQUERIMIENTOS DE LEY 1561 Y DE LAS ALCALDIAS PARA ESTUDIAR TITULACION DE PRESIOS, TODAS DENTRO D ELOS TERMINOS ESTABLECIDOS LEGALMENTE."/>
    <m/>
    <m/>
    <n v="0.75"/>
    <d v="2021-04-14T00:00:00"/>
    <d v="2021-07-12T00:00:00"/>
    <d v="2021-10-07T00:00:00"/>
    <m/>
    <n v="0.75"/>
    <n v="1"/>
    <n v="1"/>
    <n v="1"/>
    <n v="0"/>
    <s v="Concepto Favorable"/>
    <s v="Concepto Favorable"/>
    <s v="Concepto Favorable"/>
    <m/>
    <s v="Se tiene la evidenacia de lo realizado en esta actividad "/>
    <s v="La actividad cuenta con las evidencias"/>
    <s v="De acuerdo con el avance cualitativo para este trimestre no se cuenta con programas de titulación pero se atienden las solicitudes de juzgados dentro de los términos legales"/>
    <m/>
    <x v="0"/>
    <x v="0"/>
    <x v="0"/>
    <x v="0"/>
    <s v="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
    <s v="Para esta actividad se soporta documento el cual da cumplimiento a la actividad donde se evidencia que se atendieron solicitudes de los juzgados y verificados de medidas y linderos para el segundo trimestre del año."/>
    <s v="De acuerdo con los soportes suministrados, &quot;Ley 1561 tercer trimestre&quot; se observa que la Dirección Territorial Quindio atendió las solicitudes recibidas en el marco de las ley 1561 y 1564 de 2012."/>
    <m/>
  </r>
  <r>
    <n v="7"/>
    <x v="1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Quindío"/>
    <s v="Porcentaje"/>
    <s v="Solicitudes atendidas en tiempo legal en el periodo"/>
    <s v="Eficacia"/>
    <n v="0.1"/>
    <n v="1"/>
    <n v="0.25"/>
    <n v="0.25"/>
    <n v="0.25"/>
    <n v="0.25"/>
    <n v="0.25"/>
    <s v="SE HAN ATENDIDO TODOS LOS REQUERIMIENTOS SOLICITADOS EN LA PARTE ADMINISTRATIVA Y JUDICIAL REFERENTES AL TEMA DE RESTITUCION DE TIERRAS, UNA AVALUOS CATASTRALES"/>
    <n v="0.25"/>
    <s v="DURANTE ESTE RIMESTRE NO SE TIENE SOLICITUDES EN EL TEMA DE RESTITUCION DE TIERRAS, SE REALIZO EL COMIE Y EL ACTA RESPECTIVO, ADEMAS SE ENVIA MES A MES LA HERRAMIENTA DE LA INFORMACION SOLICITADA POR LA SEDE CENTRAL FRENTE AL TEMA."/>
    <n v="0.25"/>
    <s v="EN EL PRESENTE TRIMESTRE NO SE PRESENTARON REQUERIMIENTOS DE RESTITUCION DE TIERRAS Y DE VICTIMAS, SE RESOLVIERON LOS 3 AVALUOS SOLICITADOS POR LA AGENCIA NACIONAL DE TIERRAS EN EL PERIODO PASADO Y SE PARTICIPO DE LA SECCION VIRTUAL DEL SUBCOMITE DE REPARACION INTEGRAL DE VICTIMAS EL DIA 24 DE JUNIO."/>
    <m/>
    <m/>
    <n v="0.75"/>
    <d v="2021-04-14T00:00:00"/>
    <d v="2021-07-12T00:00:00"/>
    <d v="2021-10-05T00:00:00"/>
    <m/>
    <n v="0.75"/>
    <n v="1"/>
    <n v="1"/>
    <n v="1"/>
    <n v="0"/>
    <s v="Concepto Favorable"/>
    <s v="Concepto Favorable"/>
    <s v="Concepto Favorable"/>
    <m/>
    <s v="La actividad cuenta con evidencias "/>
    <s v="La actividad cuenta con las evidencias"/>
    <s v="De acuerdo con el avance cualitativo para este trimestre no se presentaron requerimientos de restitución de tierras y de víctimas pero se participó en subcomité de reparación integral de víctimas. Se atendieron 3 avalúos solicitados por la ANT con oficio del 19 de julio de 2021"/>
    <m/>
    <x v="0"/>
    <x v="0"/>
    <x v="0"/>
    <x v="0"/>
    <s v="Se evidencia una (1) sentencia allegada a la D.T la cual se encuentra pendiente de responder."/>
    <s v="Se evidencia acta de comité sobre Restitución de Tierras realizado el 02/07/2021, de igual manera se observa el segundo informe trimestral del año correspondiente a los meses de abril, mayo y junio donde se describen las actividades realizadas, las reuniones en las que se participó, entre otras."/>
    <s v="De acuerdo con las evidencias suministradas, &quot;Restitución de Tierras III trimestre&quot; se observa que se atendieron 3 avalúos solicitados por la Agencia Nacional de Tierras."/>
    <m/>
  </r>
  <r>
    <n v="8"/>
    <x v="1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Quindío"/>
    <s v="Porcentaje"/>
    <s v="Solicitudes atendidas en tiempo legal en el periodo"/>
    <s v="Eficacia"/>
    <n v="0.1"/>
    <n v="1"/>
    <n v="0.25"/>
    <n v="0.25"/>
    <n v="0.25"/>
    <n v="0.25"/>
    <n v="0.25"/>
    <s v="Todas las solicitudes recibidas son atendidas dentro de los terminos establecidos legalmente, la nueva plataforma SIGAC no genera ningun tipo de reporte al respecto, estamos a la espera de que el proveedor del aplicativo de solucion."/>
    <n v="0.25"/>
    <s v="Todas las solicitudes recibidas son atendidas dentro de los terminos establecidos legalmente, la nueva plataforma SIGAC no genera ningun tipo de reporte al respecto, estamos a la espera de que el proveedor del aplicativo de solucion. "/>
    <n v="0.25"/>
    <s v="LA PLATAFORMA DE CORRESPONDENCIA SIGAC , AUN NO GENERA REPORTES CONFIABLES, PERO DE MANERA MANUAL SE REALIZA SEGUIMIENTO MES A MES PARA DAR CUMPLIMIENTO A TODOS LOS REQUERIMIENTOS DENTRO DE LOS TERMINOS ESTABLECIDOS LEGALMENTE."/>
    <m/>
    <m/>
    <n v="0.75"/>
    <d v="2021-04-14T00:00:00"/>
    <d v="2021-07-12T00:00:00"/>
    <d v="2021-10-05T00:00:00"/>
    <m/>
    <n v="0.75"/>
    <n v="1"/>
    <n v="1"/>
    <n v="1"/>
    <n v="0"/>
    <s v="Concepto Favorable"/>
    <s v="Concepto Favorable"/>
    <s v="Concepto Favorable"/>
    <m/>
    <s v="La actividad cuenta con evidencias de su realización"/>
    <s v="La actividad cuenta con las evidencias"/>
    <s v="De acuerdo con las evidencias y con el autoseguimiento, se observa que se avanzó en la atención de las PQR "/>
    <m/>
    <x v="0"/>
    <x v="0"/>
    <x v="0"/>
    <x v="0"/>
    <s v="Se observa que para el mes de enero no se recibieron PQRDS en la D.T, para el mes de febrero y marzo se atendieron 72 solicitudes, así como 524 llamadas telefónicas."/>
    <s v="Se observa que, para el segundo trimestre del año 2021, se revivieron 30.161 solicitudes en atención presencial, atendidas dentro de los tiempos establecidos por la ley.  Se recomienda generar el reporte en la plataforma de SIGAC."/>
    <s v="De acuerdo con las evidencias suministradas, correo eectrónico de fecha 09 de agosto se mencionan que solo existen 14 solicitudes que se encuentran pendientes por responder, se sugiere revisar las cifras que arroja el aplicativo CORDIS."/>
    <m/>
  </r>
  <r>
    <n v="9"/>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Quindío"/>
    <s v="Porcentaje"/>
    <s v="Actas de comités entregadas en el periodo"/>
    <s v="Eficacia"/>
    <n v="0.1"/>
    <n v="1"/>
    <n v="0.25"/>
    <n v="0.25"/>
    <n v="0.25"/>
    <n v="0.25"/>
    <n v="0.25"/>
    <s v="Se han realizado los comites oportunamente y se ha realizado el envio a sede central de las actas respectivas, 3 de Copasst y 1 de Convivencia Laboral."/>
    <n v="0.25"/>
    <s v="Se han realizado los comites correspondientes al trimestre y se han enviado a sede central"/>
    <n v="0.25"/>
    <s v="EN ESTE TRIMESTRE SE CARGARON LAS ACTAS DE COPASST Y CONVIVENCIA LABORAL EN EL DRIVE, DE ACUERDO A LAS NUEVAS DIRECTRICES DE LA SEDE CENTRAL."/>
    <m/>
    <m/>
    <n v="0.75"/>
    <d v="2021-04-14T00:00:00"/>
    <d v="2021-07-12T00:00:00"/>
    <d v="2021-10-06T00:00:00"/>
    <m/>
    <n v="0.75"/>
    <n v="1"/>
    <n v="1"/>
    <n v="1"/>
    <n v="0"/>
    <s v="Concepto Favorable"/>
    <s v="Concepto Favorable"/>
    <s v="Concepto Favorable"/>
    <m/>
    <s v="La actividad cuenta con evidencias de su realización"/>
    <s v="La actividad cuenta con las evidencias"/>
    <s v="De acuerdo con las evidencias, se observa que durante el tercer trimestre se realizaron las Actas de Copasst mensuales y el Acta de Convivencia Laboral"/>
    <m/>
    <x v="0"/>
    <x v="0"/>
    <x v="0"/>
    <x v="0"/>
    <s v="Se evidencia correos electrónicos del 19/02/2021, 18/03/2021 y del 07/04/2021, donde envían al área de Talento Humano del IGAC Sede Central las actas de Comité de Convivencia y las actas de Comités de Copasst, realizadas durante el primer trimestre del año 2021."/>
    <s v="Se evidencia pantallazos sobre las actas de Comités de Convivencia y Copasst correspondiente al segundo trimestre del año.  No se observa el envió de los soportes a sede central ya que los correos suministrados corresponden al primer semestre."/>
    <s v="De acuerdo con las evidencias suministradas, &quot;Informe Tercer trimestre COPASST, Informe Tercer trimestre CCL&quot; se onserva que se han venido llevando a cabos estos comites en la Dirección Territorial Quindio."/>
    <m/>
  </r>
  <r>
    <n v="10"/>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Quindío"/>
    <s v="Porcentaje"/>
    <s v="Reportes de responsabilidades asignadas en el periodo"/>
    <s v="Eficacia"/>
    <n v="0.1"/>
    <n v="1"/>
    <n v="0.25"/>
    <n v="0.25"/>
    <n v="0.25"/>
    <n v="0.25"/>
    <n v="0.25"/>
    <s v="SE DA CUMPLIMIENTO A TODAS LAS ACTIVIDADES LAS CUALES QUEDAN REPORTADAS UNA EN EL INF. DE CAPACITACIONES., OTRAS EL EN DE BIENESTAR Y LAS OTRAS EN LAS REUNIONES MENSUALES DEL COPASST"/>
    <n v="0.25"/>
    <s v="Se da cumplimiento a todas las responsabilidades establecidas, Copasst, capacitaciones y bienestar ."/>
    <n v="0.25"/>
    <s v="SE DIO CUMPLIMIENTO DURANTE EL TRIMESTRE CON TODAS LAS ACTIVIDADES Y SE DILIGENCIO EL FORMATO INFORME DE GESTION TRIMESTRAL CON CADA UNA DE LAS EVIDENCIAS."/>
    <m/>
    <m/>
    <n v="0.75"/>
    <d v="2021-04-14T00:00:00"/>
    <d v="2021-07-12T00:00:00"/>
    <d v="2021-10-08T00:00:00"/>
    <m/>
    <n v="0.75"/>
    <n v="1"/>
    <n v="1"/>
    <n v="1"/>
    <n v="0"/>
    <s v="Concepto Favorable"/>
    <s v="Concepto Favorable"/>
    <s v="Concepto Favorable"/>
    <m/>
    <s v="La actividad cuenta con evidencias de su realización"/>
    <s v="La actividad cuenta con las evidencias"/>
    <s v="De acuerdo con las evidencias, se observa que durante el tercer trmiestre se realizó el informe de gestión relacionando las actividades del SGSST"/>
    <m/>
    <x v="0"/>
    <x v="0"/>
    <x v="0"/>
    <x v="0"/>
    <s v="Se presenta reporte Copasst con las actividades correspondientes al primer trimestre del año 2021."/>
    <s v="Se presentan correos electrónicos con asunto de informe de las capacitaciones correspondiente al segundo trimestre del año. "/>
    <s v="DE acuerdo con las evidencias suministradas, &quot;Plantilla Informe Gestión Trimestral&quot; Se onbserva que se han venido realizando diferentes actividades de Talento Humano, como reporte de ausentismo laboral, Entrega de elementos de protección personal, brigada de emergencias, entre otros."/>
    <m/>
  </r>
  <r>
    <n v="12"/>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Quindío"/>
    <s v="Número"/>
    <s v="Recursos obtenidos por ventas de contado"/>
    <s v="Eficiencia"/>
    <n v="0.1"/>
    <n v="158161439.37895647"/>
    <n v="31229640.782638304"/>
    <n v="40483922.706381485"/>
    <n v="41217436.093246773"/>
    <n v="45230439.79668992"/>
    <n v="27612414"/>
    <s v="Durante el trimestre se evidencia que el producto mas representativo en ventas son los certificados catastrales"/>
    <n v="25528026"/>
    <s v="Se presento una reduccion con respecto al trimestre anterior, sin embargo se logro un cumplimiento del 63.06% de la meta del trimestre."/>
    <n v="19072070"/>
    <s v="Se oberva una reducciòn representativa en ventas, ya que fue entregada la gestiòn catastral al municipio de Armenia a partir del mes de julio de 2021. Se procesan muchos certificados que estan exentos de pago y por el efecto de los servicios en linea que no permite que se vean reflejadas  las ventas de la territorial Quindio sino que se registran como ventas de  la sede central."/>
    <m/>
    <m/>
    <n v="72212510"/>
    <d v="2021-04-14T00:00:00"/>
    <d v="2021-07-09T00:00:00"/>
    <d v="2021-10-08T00:00:00"/>
    <m/>
    <n v="0.45657468902377696"/>
    <n v="0.88417328243335891"/>
    <n v="0.63057194790997895"/>
    <n v="0.46271849507701046"/>
    <n v="0"/>
    <s v="Concepto Favorable"/>
    <s v="Concepto Favorable"/>
    <s v="Concepto Favorable"/>
    <m/>
    <s v="La actividad cuenta con evidencias de su realización"/>
    <s v="La actividad cuenta con las evidencias"/>
    <s v="De acuerdo con las relaciones de ventas de contado, se observa que durante el tercer trimestre se hicieron ventas por bienes y servicios"/>
    <m/>
    <x v="0"/>
    <x v="2"/>
    <x v="0"/>
    <x v="0"/>
    <s v="Se observa archivo sobre la relación de ingresos correspondiente al primer trimestre del año 2021, por un valor de $ 27’612.414 pesos m/cte."/>
    <s v="Se observa que la meta para el segundo semestre es de $40’483.922 de pesos m/cte, y se ejecutó 25’528.026, es decir que NO se cumplió con la meta programada. Es necesario dar cumplimiento para el siguiente trimestre."/>
    <s v="De acuerdo con las evidencias suministras, &quot;relación de ingresos de contado venta&quot; de los meses de juio, agosto y septiembre se observa que durante el trimestre ppor este concepto se percibieron $22.696.161"/>
    <m/>
  </r>
  <r>
    <n v="13"/>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Quindío"/>
    <s v="Porcentaje"/>
    <s v="Recursos obtenidos por recuperación de cartera"/>
    <s v="Eficiencia"/>
    <n v="0.1"/>
    <n v="1"/>
    <n v="0.25"/>
    <n v="0.25"/>
    <n v="0.25"/>
    <n v="0.25"/>
    <n v="0"/>
    <s v="A la fecha la cartera que se refleja ya es incobrable, por fallo judicial, estamos en espera para dar de baja contablemente."/>
    <n v="0"/>
    <s v="En la Territorial no se tiene cartera por convenios o contratos, la cartera que se presenta es por avaluos, la cual es inconbrable y ya fue autorizado su saneamiento por el comite contable,estamos en espera de las indicaciones de este proceso."/>
    <n v="1"/>
    <s v="En la Territorial no se tiene cartera por convenios o contratos, la cartera que se presentaba era por avaluos, era cartera inconbrable y fue autorizado su saneamiento por el comite contable y la derecion general por medio de la Resolucion No.1435/2021"/>
    <m/>
    <m/>
    <n v="1"/>
    <d v="2021-04-14T00:00:00"/>
    <d v="2021-07-08T00:00:00"/>
    <d v="2021-10-08T00:00:00"/>
    <m/>
    <n v="1"/>
    <n v="0"/>
    <n v="0"/>
    <n v="1"/>
    <n v="0"/>
    <s v="Concepto No Favorable"/>
    <s v="Concepto Favorable"/>
    <s v="Concepto Favorable"/>
    <m/>
    <s v="Aducen no tener cartera pendiente, adjunta evidencia"/>
    <s v="Se da concepto favorable por que la Territorial no cuenta con cartera pendiente a la fecha "/>
    <s v="De acuerdo con el avance cualitativo, se observa que la cartera que tenía la DT era inconbrable y fue autorizado su saneamiento por el comite contable y la dirección general por medio de la Resolución No.1435/2021"/>
    <m/>
    <x v="2"/>
    <x v="0"/>
    <x v="0"/>
    <x v="0"/>
    <s v="Existe foto de un juzgado, sin embargo no se valida como soporte."/>
    <s v="Se observa que la D.T no cuenta con cartera por lo tanto se aprueba el avance."/>
    <s v="De acuerdo con los soportes suministrados, &quot;RESOLUCION 1435 DE 2021&quot; de fecha 17 de septiembre se autoriza la depuración de la cartera por valor de $1.518.845."/>
    <m/>
  </r>
  <r>
    <n v="1"/>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Risaralda"/>
    <s v="Número"/>
    <s v="Tramites de conservación Catastral realizados (Oficina)"/>
    <s v="Eficacia"/>
    <n v="0.1"/>
    <n v="14324"/>
    <n v="0"/>
    <n v="0"/>
    <n v="0"/>
    <n v="14324"/>
    <n v="2677"/>
    <s v="A fecha 31 de marzo de 2021, se han elaborado 2677 tramites de Oficina, consistentes en tramites de mutacion de primera, rectificaciones y complentaciones."/>
    <n v="7195"/>
    <s v="A fecha 30 de junio de 2021, se han elaborado 7.195 tramites de Oficina, consistentes en tramites de mutacion de primera, rectificaciones y complentaciones."/>
    <n v="3669"/>
    <s v="A fecha 30 de septiembre se realizaron 3669 tramites de oficina en ambos sistemas SNC, y, COBOL. en los departamentos de Risaralda y Choco."/>
    <m/>
    <m/>
    <n v="13541"/>
    <d v="2021-04-12T00:00:00"/>
    <d v="2021-07-09T00:00:00"/>
    <d v="2021-10-22T00:00:00"/>
    <m/>
    <n v="0.94533649818486454"/>
    <s v=""/>
    <s v=""/>
    <s v=""/>
    <n v="0"/>
    <s v="Concepto Favorable"/>
    <s v="Concepto Favorable"/>
    <s v="Concepto Favorable"/>
    <m/>
    <s v="La actividad cuenta con la evidencia"/>
    <s v="La actividad cuenta con las evidencias"/>
    <s v="se revisa evidencia cumple con el producto esperado"/>
    <m/>
    <x v="0"/>
    <x v="0"/>
    <x v="0"/>
    <x v="0"/>
    <s v="Se observa en el archivo consolidado de Catastro que la D.T ejecutó 2.567 trámites de oficina para este primer trimestre del año 2021."/>
    <s v="Se observa la ejecución de la actividad mediante excel Estadísticas Seguimiento de Trámites Risaralda-Chocó 2021, el Seguimiento a Trámites SNC segundo trimestre 2021 y cuadro sobre Trámites de Oficina y Terreno vigencias anteriores y actual. "/>
    <s v="De acuerdo a los soportes, reportes mensuales, se evidencia el avance reportado."/>
    <m/>
  </r>
  <r>
    <n v="3"/>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Risaralda"/>
    <s v="Número"/>
    <s v="Tramites de conservación Catastral realizados (Terreno)"/>
    <s v="Eficacia"/>
    <n v="0.1"/>
    <n v="4506"/>
    <n v="0"/>
    <n v="0"/>
    <n v="0"/>
    <n v="4506"/>
    <n v="192"/>
    <s v="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
    <n v="845"/>
    <s v="A fecha 30 de junio de 2021 se han realizado 845 tramites de terreno y se le dio prioridad a los tramites de terreno de vigencias anteriores, se debe tener en cuenta las restricciones de personal para realizar visitas de campo por la emergencia samitaria. "/>
    <n v="301"/>
    <s v="A 30 de septiembre se realizaron 301  tramites catastrales de terreno en ambos sistemas Sistema Nacional Catastral y COBOL, dando prioridad a tramites de vigencias anteriores."/>
    <m/>
    <m/>
    <n v="1338"/>
    <d v="2021-04-12T00:00:00"/>
    <d v="2021-07-09T00:00:00"/>
    <d v="2021-10-22T00:00:00"/>
    <m/>
    <n v="0.2969374167776298"/>
    <s v=""/>
    <s v=""/>
    <s v=""/>
    <n v="0"/>
    <s v="Concepto Favorable"/>
    <s v="Concepto Favorable"/>
    <s v="Concepto Favorable"/>
    <m/>
    <s v="La actividad cuenta con la evidencia"/>
    <s v="La actividad cuenta con las evidencias"/>
    <s v="se revisa evidencia cumple con el producto esperado"/>
    <m/>
    <x v="0"/>
    <x v="0"/>
    <x v="0"/>
    <x v="0"/>
    <s v="En archivo consolidado de Catastro se observa que la D.T ejecutó 1.044 trámites de terreno para los meses de enero, febrero y marzo de 2021."/>
    <s v="Se evidencia ejecución de la actividad mediante documento word Trámites de Oficina y Terreno vigencia anterior y actual, Excel de seguimiento a Trámites SNC segundo trilestre 2021 y excel sobre Trámites segundo trimestre 2021 Chocó. "/>
    <s v="De acuerdo a los soportes, reportes mensuales, se evidencia el avance reportado."/>
    <m/>
  </r>
  <r>
    <n v="5"/>
    <x v="1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Risaralda"/>
    <s v="Número"/>
    <s v="Número de avalúos elaborados en el periodo"/>
    <s v="Eficacia"/>
    <n v="0.1"/>
    <n v="30"/>
    <n v="0"/>
    <n v="0"/>
    <n v="0"/>
    <n v="30"/>
    <n v="0"/>
    <s v="Se han elaborado cuatro avaluos comerciales en el primer trimestre que se encuentran para entrega de control de calidad en el GIT de Valoracion Economica."/>
    <n v="1"/>
    <s v="Se han elaborado tres avaluos comerciales en el primer trimestre que se encuentran para entrega de control de calidad en el GIT de Valoracion Economica y se hizo entrega de un avaluo comercial."/>
    <n v="9"/>
    <s v="Se estan elaborando varios avaluos comerciales dentro del contrato interadministrativo 564-2021 con la goberncion de Risaralda."/>
    <m/>
    <m/>
    <n v="10"/>
    <d v="2021-04-14T00:00:00"/>
    <d v="2021-07-09T00:00:00"/>
    <d v="2021-10-22T00:00:00"/>
    <m/>
    <n v="0.33333333333333331"/>
    <s v=""/>
    <s v=""/>
    <s v=""/>
    <n v="0"/>
    <s v="Concepto No Favorable"/>
    <s v="Concepto No Favorable"/>
    <s v="Concepto Favorable"/>
    <m/>
    <s v="No se cuenta con la evidencia (Avaluos entregados)"/>
    <s v="La actividad cuenta con evidencias"/>
    <s v="se revisa evidencia cumple con el producto esperado"/>
    <m/>
    <x v="1"/>
    <x v="0"/>
    <x v="0"/>
    <x v="0"/>
    <s v="Se presenta contrato interadministrativo firmado entre el IGAC y el Departamento de Risaralda por 10 meses con el objeto de “Realizar avalúos de predios rurales y urbanos en el Departamento de Risaralda” . Sin embargo no se programó meta para este trimestre del año."/>
    <s v="Se observa ejecución de la  actividad mediante las evidencias aportadas (Comunicaciones de entrega informes avaluos de Santa Rosa, Quibdó y Pereira de fechas 31/05/2021, 25/05/2021 y 20/05/2021 respectivamente, comunicación de entrega complementación avalúo Mistrató del 29/06/2021) y comunicación entrega de adición avalúo Pueblo Rico 26/04/2021. "/>
    <s v="De acuerdo a los soportes, informe de avaluos, se evidencia el avance reportado."/>
    <m/>
  </r>
  <r>
    <n v="6"/>
    <x v="1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Risaralda"/>
    <s v="Porcentaje"/>
    <s v="Solicitudes atendidas en tiempo legal en el periodo"/>
    <s v="Eficacia"/>
    <n v="0.1"/>
    <n v="1"/>
    <n v="0.25"/>
    <n v="0.25"/>
    <n v="0.25"/>
    <n v="0.25"/>
    <n v="0.25"/>
    <s v="Se ha dado respuesta a 18 oficios de ley 1561 a los juzgados de competencia en jurisdiccion de la Territorial Risaralda, los demas se remiten se remiten por competencia al AMCO."/>
    <n v="0.25"/>
    <s v="Se ha dado respuesta a 28 oficios de ley 1561 a los juzgados de competencia en jurisdiccion de la Territorial Risaralda, los demas se remiten se remiten por competencia al AMCO."/>
    <n v="0.25"/>
    <s v="Durante los meses de julio, agosto y septiembre se respondieron 19 oficios de ley 1561 a los juzgados de competenciaa de la Territorial Risaralda."/>
    <m/>
    <m/>
    <n v="0.75"/>
    <d v="2021-04-14T00:00:00"/>
    <d v="2021-07-13T00:00:00"/>
    <d v="2021-10-22T00:00:00"/>
    <m/>
    <n v="0.75"/>
    <n v="1"/>
    <n v="1"/>
    <n v="1"/>
    <n v="0"/>
    <s v="Concepto Favorable"/>
    <s v="Concepto Favorable"/>
    <s v="Concepto Favorable"/>
    <m/>
    <s v="La actividad cuenta con la evidencia"/>
    <s v="La actividad cuenta con las evidencias"/>
    <s v="se revisa evidencia cumple con el producto esperado"/>
    <m/>
    <x v="0"/>
    <x v="0"/>
    <x v="0"/>
    <x v="0"/>
    <s v="Se observa avance para el primer trimestre del año 2021, donde se evidencia el recibido de solicitudes las cuales se encuentran en proceso de respuesta a cada entidad solicitante."/>
    <s v="Se observa ejecución de la actividad con la Relación de Respuestas a Oficios Ley 1561 de 2012 DT Risaralda y con los 27 oficios relacionados con regularización de la propiedad Ley 1561 de 2012."/>
    <s v="De acuerdo a los soportes, relación de respuestas a oficios ley 1561 de 2012 - DT Risaralda 2021, se evidencia el avance reportado."/>
    <m/>
  </r>
  <r>
    <n v="7"/>
    <x v="1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Risaralda"/>
    <s v="Porcentaje"/>
    <s v="Solicitudes atendidas en tiempo legal en el periodo"/>
    <s v="Eficacia"/>
    <n v="0.1"/>
    <n v="1"/>
    <n v="0.25"/>
    <n v="0.25"/>
    <n v="0.25"/>
    <n v="0.25"/>
    <n v="0.25"/>
    <s v="Se ha dado respuesta a todos los tramites solicitados por los juzgados de Restitucion de Tierras de Risaralda y Choco, ademas lo solicitado por la Unidad de Restitucion de Victimas de estos Departamentos."/>
    <n v="0.25"/>
    <s v="Se ha dado respuesta a 60 peticiones solicitadas por los Juzgados de Restitucion de Tierras de Risaralda y Choco, ademas lo solicitado por la Unidad de Restitucion de Victimas de estos Departamentos."/>
    <n v="0.25"/>
    <s v="Durante los meses de julio, agosto y septiembre se dieron respuesta a 15 peticiones solicitadas por los juzgados de Restitucion de Tierras de Risaralda y Choco, ademas los solicitado por la Unidad de Restitucion de Victimas de estos departamentos."/>
    <m/>
    <m/>
    <n v="0.75"/>
    <d v="2021-04-14T00:00:00"/>
    <d v="2021-07-13T00:00:00"/>
    <d v="2021-10-22T00:00:00"/>
    <m/>
    <n v="0.75"/>
    <n v="1"/>
    <n v="1"/>
    <n v="1"/>
    <n v="0"/>
    <s v="Concepto Favorable"/>
    <s v="Concepto Favorable"/>
    <s v="Concepto Favorable"/>
    <m/>
    <s v="La actividad cuenta con evidencias"/>
    <s v="La actividad cuenta con las evidencias"/>
    <s v="se revisa evidencia cumple con el producto esperado"/>
    <m/>
    <x v="0"/>
    <x v="0"/>
    <x v="0"/>
    <x v="0"/>
    <s v="Se evidencia documentos sobre solicitudes recibidas para el cumplimiento de la Política de Restitución de Tierras y Ley de Víctimas y en estado de respuesta."/>
    <s v="Se observa ejeucón de la actividad mediante los 60 oficios aportados por la Territorial que guardan relación con la Política de Restitución de Tierras. "/>
    <s v="De acuerdo a los soportes, relación oficios contestados procesos restitución de tierras, se evidencia el avance reportado."/>
    <m/>
  </r>
  <r>
    <n v="8"/>
    <x v="1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Risaralda"/>
    <s v="Porcentaje"/>
    <s v="Solicitudes atendidas en tiempo legal en el periodo"/>
    <s v="Eficacia"/>
    <n v="0.1"/>
    <n v="1"/>
    <n v="0.25"/>
    <n v="0.25"/>
    <n v="0.25"/>
    <n v="0.25"/>
    <n v="0.25"/>
    <s v="Se ha dado respuesta oportuna a las PQRD radicas en el SIGAC, pero se debe tener en cuenta que dicha plataforma presenta problemas para remitir la respuesta al usuario inicial."/>
    <n v="0.25"/>
    <s v="Se ha dado respuesta oportuna a las PQRD radicas en el SIGAC, pero se debe tener en cuenta que dicha plataforma presenta problemas para remitir la respuesta al usuario inicial y esta duplicando las peticiones de los usuarios a los funcionarios, a pesar de que se de respuesta a los usuarios, situacion que fue puesta en conocimiento de la secretaria general."/>
    <n v="0.25"/>
    <s v="Durante el tercer semestre se dio respuesta a las PQRD radicadas en el SIGAC."/>
    <m/>
    <m/>
    <n v="0.75"/>
    <d v="2021-04-14T00:00:00"/>
    <d v="2021-07-15T00:00:00"/>
    <d v="2021-10-22T00:00:00"/>
    <m/>
    <n v="0.75"/>
    <n v="1"/>
    <n v="1"/>
    <n v="1"/>
    <n v="0"/>
    <s v="Concepto Favorable"/>
    <s v="Concepto Favorable"/>
    <s v="Concepto Favorable"/>
    <m/>
    <s v="La actividad cuenta con la evidencia"/>
    <s v="La actividad cuenta con las evidencias"/>
    <s v="se revisa evidencia cumple con el producto esperado"/>
    <m/>
    <x v="0"/>
    <x v="0"/>
    <x v="0"/>
    <x v="0"/>
    <s v="Para esta actividad se soportan los reportes correspondientes a los meses de enero, febrero y marzo sobre las solicitudes allegadas a la D.T, de igual manera se evidencia las respuestas a estas."/>
    <s v="Se observa ejecución de la actividad con los soportes suministrados por la Territorial."/>
    <s v="De acuerdo a los soportes, PQRS III trimestre julio agosto septiembre t Rda, se evidencia el avance reportado."/>
    <m/>
  </r>
  <r>
    <n v="9"/>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Risaralda"/>
    <s v="Porcentaje"/>
    <s v="Actas de comités entregadas en el periodo"/>
    <s v="Eficacia"/>
    <n v="0.1"/>
    <n v="1"/>
    <n v="0.25"/>
    <n v="0.25"/>
    <n v="0.25"/>
    <n v="0.25"/>
    <n v="0.25"/>
    <s v="Se realizaron las actas correspondientes de copasst de enero, febrero y marzo, al igual que el acta de c convivencia del primer trimestre 2021"/>
    <n v="0.25"/>
    <s v="Se realizaron las actas correspondientes de copasst de abril, mayo y junio, al igual que el acta de c convivencia del segundo trimestre 2021"/>
    <n v="0.25"/>
    <s v="Se realizaron las actas correspondientes de copasst de julio, agosto y septiembre, al igual que el acta de c convivencia del  tercer trimestre 2021"/>
    <m/>
    <m/>
    <n v="0.75"/>
    <d v="2021-04-14T00:00:00"/>
    <d v="2021-07-13T00:00:00"/>
    <d v="2021-10-22T00:00:00"/>
    <m/>
    <n v="0.75"/>
    <n v="1"/>
    <n v="1"/>
    <n v="1"/>
    <n v="0"/>
    <s v="Concepto Favorable"/>
    <s v="Concepto Favorable"/>
    <s v="Concepto Favorable"/>
    <m/>
    <s v="La actividad cuenta con las evidencias"/>
    <s v="La actividad cuenta con las evidencias"/>
    <s v="se revisa evidencia cumple con el producto esperado"/>
    <m/>
    <x v="0"/>
    <x v="0"/>
    <x v="0"/>
    <x v="0"/>
    <s v="Esta actividad se soporta con las actas de Comités Copasst correspondiente a los meses de enero, febrero y marzo.  Así mismo se soporta el acta de comité de Convivencia Laboral realizada el día 05/03/2021."/>
    <s v="Se soporta ejecución de la actividad con actas de Copasst de abril, mayo y junio 2021 y acta Comité Convivencia del 25/06/2021."/>
    <s v="De acuerdo a los soportes, acta de convivencia y copass, se evidencia el avance reportado."/>
    <m/>
  </r>
  <r>
    <n v="10"/>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Risaralda"/>
    <s v="Porcentaje"/>
    <s v="Reportes de responsabilidades asignadas en el periodo"/>
    <s v="Eficacia"/>
    <n v="0.1"/>
    <n v="1"/>
    <n v="0.25"/>
    <n v="0.25"/>
    <n v="0.25"/>
    <n v="0.25"/>
    <n v="0.25"/>
    <s v=" A pesar de que no se conoce de forma oficial el acta 06-01-2021, la territorial Risaralda ha cumplido con las actividades ahi propuestas."/>
    <m/>
    <m/>
    <m/>
    <m/>
    <m/>
    <m/>
    <n v="0.25"/>
    <d v="2021-04-14T00:00:00"/>
    <m/>
    <m/>
    <m/>
    <n v="0.25"/>
    <n v="1"/>
    <n v="0"/>
    <n v="0"/>
    <n v="0"/>
    <s v="Concepto No Favorable"/>
    <s v="Concepto No Favorable"/>
    <s v="Concepto No Favorable"/>
    <m/>
    <s v="No aporta evidencias "/>
    <s v="No cargaron avance ni evidencias"/>
    <s v="no se revisa evidencia no cumple con el producto esperado"/>
    <m/>
    <x v="2"/>
    <x v="2"/>
    <x v="1"/>
    <x v="0"/>
    <s v="No se soportan evidencias para validar esta actividad."/>
    <s v="No se aportaron evidencias ni se reporto avance."/>
    <s v="No se aporta evidencia"/>
    <m/>
  </r>
  <r>
    <n v="12"/>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Risaralda"/>
    <s v="Número"/>
    <s v="Recursos obtenidos por ventas de contado"/>
    <s v="Eficiencia"/>
    <n v="0.1"/>
    <n v="341887132.94983864"/>
    <n v="67507050.973703712"/>
    <n v="87511420.72932592"/>
    <n v="89097008.150636837"/>
    <n v="97771653.096172184"/>
    <n v="32000000"/>
    <s v="En el primer trimestre, se efectuaron ventas por el valor de $32.000.000."/>
    <n v="21071546"/>
    <s v="En el primer trimestre, se efectuaron ventas por el valor de $ 21.071.546."/>
    <n v="23036178"/>
    <s v="En el tercer trimestre se efectuaron ventas por valor de $23.036.178."/>
    <m/>
    <m/>
    <n v="76107724"/>
    <d v="2021-04-14T00:00:00"/>
    <d v="2021-07-09T00:00:00"/>
    <d v="2021-10-22T00:00:00"/>
    <m/>
    <n v="0.22261067078873206"/>
    <n v="0.47402455800454218"/>
    <n v="0.240786240520247"/>
    <n v="0.25855164475391362"/>
    <n v="0"/>
    <s v="Concepto Favorable"/>
    <s v="Concepto Favorable"/>
    <s v="Concepto Favorable"/>
    <m/>
    <s v="La actividad cuenta con las evidencias"/>
    <s v="La actividad cuenta con las evidencias"/>
    <s v="se revisa evidencia cumple con el producto esperado"/>
    <m/>
    <x v="0"/>
    <x v="0"/>
    <x v="1"/>
    <x v="0"/>
    <s v="Se evidencian reportes de relación de ingresos de contado ventas correspondientes a los meses de enero, febrero y marzo por valores de (5’987.369, 12’868.558 y 8’896.938 pesos m/cte, respectivamente)."/>
    <s v="Se observa ejecuión de la actividad con las evidencias aportadas de Facturación detallada meses de abril, mayo y junio 2021 y Relación de Ingresos Ventas de Contado del segundo trimestre 2021."/>
    <s v="De acuerdo a los soportes, relación de ingresos mensuales, se evidencia el avance reportado, aunque no se cumple con lo programado."/>
    <m/>
  </r>
  <r>
    <n v="13"/>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Risaralda"/>
    <s v="Porcentaje"/>
    <s v="Recursos obtenidos por recuperación de cartera"/>
    <s v="Eficiencia"/>
    <n v="0.1"/>
    <n v="1"/>
    <n v="0.25"/>
    <n v="0.25"/>
    <n v="0.25"/>
    <n v="0.25"/>
    <n v="0"/>
    <s v="La territorial Risaralda tiene pendiente el cobro de una cartera por valor de $ 352.000.000 con la Gobernacion de Risaralda, quedando pendiente la liquidacion del contrato por revision del contratante de los productos entregados"/>
    <n v="1"/>
    <s v="La Gobernacion de Risaralda realizo el pago del saldo pendiente por el proceso de actualizacion catastral realizado en ocho municipios del departamento dentro del contrato interadministrativo 5150/2019, por valor de $ 332.842.115."/>
    <n v="0"/>
    <s v="No se tiene pendiente ningun cobro."/>
    <m/>
    <m/>
    <n v="1"/>
    <d v="2021-04-14T00:00:00"/>
    <d v="2021-07-15T00:00:00"/>
    <d v="2021-10-22T00:00:00"/>
    <m/>
    <n v="1"/>
    <n v="0"/>
    <n v="1"/>
    <n v="0"/>
    <n v="0"/>
    <s v="Concepto No Favorable"/>
    <s v="Concepto Favorable"/>
    <s v="Concepto Favorable"/>
    <m/>
    <s v="La actividad no cuenta con la evidencia del ingreso por  la gestion de cobro de cartera"/>
    <s v="La actividad cuenta con las evidencias"/>
    <s v="se revisa evidencia cumple con el producto esperado"/>
    <m/>
    <x v="2"/>
    <x v="0"/>
    <x v="1"/>
    <x v="0"/>
    <s v="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
    <s v="Se observó recaudo mediante comprobante de pago 88224321 del 26/05/2021 por $332.842.115 de la Gobernación de Risaralda. "/>
    <s v="De acuerdo a los soportes, se evidencia el avance reportado, no se cumple con lo programado"/>
    <m/>
  </r>
  <r>
    <n v="1"/>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antander"/>
    <s v="Número"/>
    <s v="Tramites de conservación Catastral realizados (Oficina)"/>
    <s v="Eficacia"/>
    <n v="0.1111111111111111"/>
    <n v="21982"/>
    <n v="0"/>
    <n v="0"/>
    <n v="0"/>
    <n v="21982"/>
    <n v="3605"/>
    <s v="Se realizaron los trámites de oficina de conformidad con lo que ha llegado de Registro en el presente año."/>
    <n v="5101"/>
    <s v="Se realizaron 5101 mutaciones de tramites de oficina en el segundo trimestre, de acuerdo con lo allegado por la oficina de registro y solicitudes de los usuarios."/>
    <n v="1678"/>
    <s v="Se realizaron 1678 tramites de oficina en el tercer trimestre, de acuerdo con lo allegado por la oficina de registro y solicitudes de los usuarios  de vigencias anteriores"/>
    <m/>
    <m/>
    <n v="10384"/>
    <d v="2021-04-14T00:00:00"/>
    <d v="2021-07-15T00:00:00"/>
    <d v="2021-10-14T00:00:00"/>
    <m/>
    <n v="0.47238649804385408"/>
    <s v=""/>
    <s v=""/>
    <s v=""/>
    <n v="0"/>
    <s v="Concepto Favorable"/>
    <s v="Concepto Favorable"/>
    <s v="Concepto Favorable"/>
    <m/>
    <s v="Se observa que la DT avanzó en los Tramites de conservación Catastral realizados (mutaciones de Oficina) durante el primer trimestre de 2021"/>
    <s v="La territorial evidencia la ejecución de 5101 mutaciones para el segundo trimestre de 2021"/>
    <s v="De acuerdo con las evidencias, se observa que durante el tercer trimestre se realizaron 1678 tramites de oficina "/>
    <m/>
    <x v="0"/>
    <x v="0"/>
    <x v="0"/>
    <x v="0"/>
    <s v="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
    <s v="De acuerdo con las evidencias suministradas se observa que la Dirección Territorial Santander para los meses de abril, mayo y junio finalizo 5101 trámites de oficina."/>
    <s v="A pesar de  no tener meta fijada para el periodo se observan avances con archivo Excel: Reporte MAESTRO RADICADOR SEP 30, TRAMITADAS TERCER TRIMESTRE 2021 e “INFORME DE AVANCE - METAS FISICAS 2021” en el que se observan avances % así: julio 3,24, agosto 13,84 ;  septiembre1,53; "/>
    <m/>
  </r>
  <r>
    <n v="3"/>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antander"/>
    <s v="Número"/>
    <s v="Tramites de conservación Catastral realizados (Terreno)"/>
    <s v="Eficacia"/>
    <n v="0.1111111111111111"/>
    <n v="15660"/>
    <n v="0"/>
    <n v="0"/>
    <n v="0"/>
    <n v="15660"/>
    <n v="137"/>
    <s v="Son trámites de terreno realizados desde oficina.  "/>
    <n v="414"/>
    <s v="Se realizaron 414 mutaciones de tramites de terreno en el segundo trimestre, de acuerdo con lo solicitudes presentadas por los usuarios y al presupuesto asignado para comisiones."/>
    <n v="4790"/>
    <s v="Se realizaron 4790 tramites de terreno en el tercer trimestre, de acuerdo con lo solicitudes presentadas por los usuarios y al presupuesto asignado para comisiones; asi como la depuracion de saldos de vigencias anteriores. "/>
    <m/>
    <m/>
    <n v="5341"/>
    <d v="2021-04-14T00:00:00"/>
    <d v="2021-07-15T00:00:00"/>
    <d v="2021-10-14T00:00:00"/>
    <m/>
    <n v="0.34106002554278414"/>
    <s v=""/>
    <s v=""/>
    <s v=""/>
    <n v="0"/>
    <s v="Concepto Favorable"/>
    <s v="Concepto Favorable"/>
    <s v="Concepto Favorable"/>
    <m/>
    <s v="Se observa que la DT avanzó en los Tramites de terreno (mutaciones de terreno) durante el primer trimestre de 2021"/>
    <s v="Se evidencia la realización de 404  trámites de terreno, se recomienda avanzar en mayores cantidades en la ejecución de la meta, ya que se encuentra en un avance del 3,52%"/>
    <s v="De acuerdo con las evidencias, se observa que durante el tercer trimestre se realizaron 4790 tramites de terreno "/>
    <m/>
    <x v="0"/>
    <x v="0"/>
    <x v="0"/>
    <x v="0"/>
    <s v="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
    <s v="De acuerdo con las evidencias suministradas se observa que la Dirección Territorial Santander para los meses de abril, mayo y junio finalizo 414 trámites de terreno."/>
    <s v="A pesar de que para el tercer trimestre no tiene meta fijada, se observan avances asi:Con archivo Excel: TRAMITADAS TERCER TRIMESTRE 2021 e INFORME DE AVANCE - METAS FISICAS 2021.avances en los meses julio 3,24, agosto 13,84;  septiembre1,53; _x000d__x000a__x000d__x000a_"/>
    <m/>
  </r>
  <r>
    <n v="5"/>
    <x v="1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antander"/>
    <s v="Número"/>
    <s v="Número de avalúos elaborados en el periodo"/>
    <s v="Eficacia"/>
    <n v="0.1111111111111111"/>
    <n v="40"/>
    <n v="0"/>
    <n v="0"/>
    <n v="0"/>
    <n v="40"/>
    <n v="1"/>
    <s v="Durante el primer trimestre del 2021 se elaboró el avalúo del predio la Cabaña del municipio de Puerto Parra."/>
    <n v="4"/>
    <s v="Se realizó la elaboarción de el avaluo del predio la  plamita del municpio de Sabana de Torres  y eleboracion de 3 avaluos para la Contraloria del Municpio de San Jose de Miranda, para un total de 4 avalúos, de acuerdo a las solicitudes presentadas."/>
    <n v="100"/>
    <s v="Se realizarón de 100 avaluos de IVP Indice de Valoración Predial  DANE del municipio Bucaramanga. Así mismo, se encuentran en proceso de elaboración 18 avalúos correspondiente al proceso 68081-3121-001-0219-0126-00 del municipio de Barrancabermeja según orden de práctica de avalúo No. 4  "/>
    <m/>
    <m/>
    <n v="105"/>
    <d v="2021-04-14T00:00:00"/>
    <d v="2021-07-15T00:00:00"/>
    <d v="2021-10-12T00:00:00"/>
    <m/>
    <n v="1"/>
    <s v=""/>
    <s v=""/>
    <s v=""/>
    <n v="0"/>
    <s v="Concepto Favorable"/>
    <s v="Concepto Favorable"/>
    <s v="Concepto Favorable"/>
    <m/>
    <s v="Se observa que la DT  recibió atendió 1  solicitud de elaboración de avalúos comerciales "/>
    <s v="Se observa en las evidencias que la territorial atendió cuatro solicitudes de elaboración de avalúos comerciales"/>
    <s v="De acuerdo con las evidencias, se observa que durante el tercer trimestre se realizaron 100 avalúos IVP"/>
    <m/>
    <x v="0"/>
    <x v="0"/>
    <x v="0"/>
    <x v="0"/>
    <s v="De acuerdo con las evidencias suministradas por la Dirección Territorial Santander y el radicado 6019-2021-0004055 EE-001 del 06 de abril se hace entrega del informe de avalúo comercial rural del predio ubicado en municipio de Puerto Parra."/>
    <s v="De acuerdo con las evidencias suministradas la Dirección Territorial Sanatander recibe 2 solicitudes para avalúos en el marco de la política de restitución de tierras y 1 solicitud para un avalúo comercial de 2 predios."/>
    <s v="Con correos: Del 08-07-2021 de Asignación Investigación Índice de Valoración Predial 2020-2021; del 12-07-2021 ASUNTO: respuesta a oficio con radicado IGAC 6019-2021-0022-0708957-ER-000; del 22-07-2021 con asunto: Su oficio con radicado IGAC 6019-2021-0008957-ER-000;  del 18-08-2021 Asunto: Traslado por No Competencia del 20-08-2021 asunto: incorporar al área urbana 50 predios municipio de Betulia  caso 139713; del 20-08-202 1asunto: traslado predios suita –Oiba  caso 112504; del 15-09-2021 asunto: avaluó predios radicado no: 2619 DTS-2021-0001415-ER-000 _x000d__x000a_Correo del 06/10/2021 Myriam Leal Castillo, reenvío Inicio orden Desacato DOCUMENTACION PROC. 2019-00126-00 ID 75582 Y75601 Orden de practica de Avaluo- fecha 09/08/2021A pesarde que no se tenia meta para este periodo, se evidencia avance"/>
    <m/>
  </r>
  <r>
    <n v="6"/>
    <x v="1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antander"/>
    <s v="Porcentaje"/>
    <s v="Solicitudes atendidas en tiempo legal en el periodo"/>
    <s v="Eficacia"/>
    <n v="0.1111111111111111"/>
    <n v="1"/>
    <n v="0.25"/>
    <n v="0.25"/>
    <n v="0.25"/>
    <n v="0.25"/>
    <n v="0.25"/>
    <s v="en el primer Trimestre se respondierón 1100 solicitudes, cumpliendo con las solicitudes en materia de regularizacion de la propiedad"/>
    <n v="0.25"/>
    <s v="Se atendieron todas las solciitudes en materia de regularización de la propiedad Ley 1561 y 1564 como lo fueron la expedición de Certificados Planos prediales y Certificados Especiales; dado que son estos productos y servicios que hacen referencia a lo citado en la norma de regularización. Así mismo, se da el cumplimiento en el envio a los juzgados cuando así lo requieren. Para un total de 225 solcitudes para el II trimestre."/>
    <n v="0.25"/>
    <s v="Se realizaron a cabalidad los trámites y/o solicitudes referentes a la regularización de la Ley 1561 y 1564 de 2012 de conformidad con lo que ha llegado en el presente año."/>
    <m/>
    <m/>
    <n v="0.75"/>
    <d v="2021-04-14T00:00:00"/>
    <d v="2021-07-15T00:00:00"/>
    <d v="2021-10-14T00:00:00"/>
    <m/>
    <n v="0.75"/>
    <n v="1"/>
    <n v="1"/>
    <n v="1"/>
    <n v="0"/>
    <s v="Concepto Favorable"/>
    <s v="Concepto Favorable"/>
    <s v="Concepto Favorable"/>
    <m/>
    <s v="Se observa que durante el primer trimestre la DT atendió solicitudes concernientes a Regularización de la Propiedad"/>
    <s v="Se observa que en el segundo trimestre la territorial atendió las  solicitudes concernientes a Regularización de la Propiedad, para un total de 225 solicitudes"/>
    <s v="Se observa que durante el tercer trimestre se realizaron los trámites y/o solicitudes referentes a la regularización de la Ley 1561 y 1564 de 2012 "/>
    <m/>
    <x v="2"/>
    <x v="0"/>
    <x v="0"/>
    <x v="0"/>
    <s v="Las evidencias suministradas por la Dirección Territorial Santander no corresponden  a la actividad dado que se presenta reporte de SIGAC, por lo que no es posible validar si las respuestas entregads hacen parte del tramite de Regularización de la propiedad."/>
    <s v="De acuerdo con las evidencias suministradas se observa que la Dirección Territorial Santander genero los certificados prediales necesarios para la regularización de la propiedad. Muestra de ello se presentan dos certificados."/>
    <s v="Con VENTAS TOTALIZADAS POR PRODUCTO del 01-07-2021 al 30-09-2021 con total  de reporte  $5,219,676 se evidencia que la Dirección Territorial Santander genero los certificados prediales necesarios para la regularización de la propiedad"/>
    <m/>
  </r>
  <r>
    <n v="7"/>
    <x v="1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antander"/>
    <s v="Porcentaje"/>
    <s v="Solicitudes atendidas en tiempo legal en el periodo"/>
    <s v="Eficacia"/>
    <n v="0.1111111111111111"/>
    <n v="1"/>
    <n v="0.25"/>
    <n v="0.25"/>
    <n v="0.25"/>
    <n v="0.25"/>
    <n v="0.25"/>
    <s v="Se respondieron 100 solicitudes para el cumplimiento de de la Política de Restitución de Tierras y Ley de Víctimas"/>
    <n v="0.25"/>
    <s v="Se respondieron en total 84 solicitudes para el cumplimiento de la Política de Tierras, distribuidas así: de 56 procedentes de los Juzgados, Tribunal, y ORIP. _x000d__x000a_28 solicitudes de la Unidad de Restitución de Tierras de Barrancabermeja y Bucaramanga. Cumpliendo a cabalidad con los requerimientos solicitados."/>
    <n v="0.25"/>
    <s v="Se respondieron en total 172 solicitudes para el cumplimiento de la Política de Tierras, distribuidas así:  En estapa judicial y Post- Fallo 101 procedentes de los Juzgados, Tribunal, y ORIP.   En etapa Administrativa  71 solicitudes de la Unidad de Restitución de Tierras de Barrancabermeja y Bucaramanga.  Se envia a Sede la matriz HM-DT-SANTANDER-V-12 cada 15 días, donde se puede evidenciar lo enunciado. "/>
    <m/>
    <m/>
    <n v="0.75"/>
    <d v="2021-04-14T00:00:00"/>
    <d v="2021-07-15T00:00:00"/>
    <d v="2021-10-14T00:00:00"/>
    <m/>
    <n v="0.75"/>
    <n v="1"/>
    <n v="1"/>
    <n v="1"/>
    <n v="0"/>
    <s v="Concepto Favorable"/>
    <s v="Concepto Favorable"/>
    <s v="Concepto Favorable"/>
    <m/>
    <s v="Se observa que la DT realizó seguimiento para el cumplimiento de la Política de Restitución de Tierras y Ley de Víctimas durante el primer trimestre de 2021"/>
    <s v="La evidencia da cumplimiento a la actividad para el segundo trimestre"/>
    <s v="De acuerdo con la evidencia, se observa que durante el tercer trimestre se respondieron las solicitudes para el cumplimiento de la Política de Tierras"/>
    <m/>
    <x v="0"/>
    <x v="0"/>
    <x v="0"/>
    <x v="0"/>
    <s v="De acuerdo con las evidencias suministradas por la Dirección Territorial Santader se observa la respuesta a solicitudes relacionadas con la Política de Restitución de Tierras y Ley de Víctimas"/>
    <s v="De acuerdo con las evidencias suministradas se observa que la Dirección Territorial Santander atiende 22 solicitudes referentes a procesos de restitución de tierras."/>
    <s v="  Su   comunicación   con   radicado   IGAC   6019-2021-0007697-ER-000,   referente   al   proceso   de Restitución de Tierras con radicado 68081-3121-001-2017-00177-01 la evidencia, se observa que durante el tercer trimestre se respondieron las solicitudes para el cumplimiento de la Política de Tierras"/>
    <m/>
  </r>
  <r>
    <n v="8"/>
    <x v="1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antander"/>
    <s v="Porcentaje"/>
    <s v="Solicitudes atendidas en tiempo legal en el periodo"/>
    <s v="Eficacia"/>
    <n v="0.1111111111111111"/>
    <n v="1"/>
    <n v="0.25"/>
    <n v="0.25"/>
    <n v="0.25"/>
    <n v="0.25"/>
    <n v="0.25"/>
    <s v="Se atendieron 35 peticiones de PQRS en el primer Trimestre"/>
    <n v="0.25"/>
    <s v="Se recibieron 7 PQRSD en el segundo trimestre del 2021, de las cuales se tramitaron 4 del trimestre mas el acumulado que se tenía pendiente del primer trimestre, quedando solo un saldo de 10 PQRSD  en el semestre."/>
    <n v="0.25"/>
    <s v="Se han atendido en terminos de ley las peticiones ,quejas, reclamos, sugerencias, y demas tramites y/o solicitudes presentadas por los usuarios durante el tercer trimestre del 2021. de los cuales es presiso manifestar que dado el proceso de modernizacion y rediseño institucional de la entidad se han incrementado los timepos de respuesta a los peticionarios dado la la falta de personal para atender dichos requerimientos. "/>
    <m/>
    <m/>
    <n v="0.75"/>
    <d v="2021-04-14T00:00:00"/>
    <d v="2021-07-15T00:00:00"/>
    <d v="2021-10-14T00:00:00"/>
    <m/>
    <n v="0.75"/>
    <n v="1"/>
    <n v="1"/>
    <n v="1"/>
    <n v="0"/>
    <s v="Concepto Favorable"/>
    <s v="Concepto Favorable"/>
    <s v="Concepto Favorable"/>
    <m/>
    <s v="Se observa que la DT realizó seguimiento durante el primer trimestre para atender oportunamente las PQRS"/>
    <s v="Se verifica el seguimiento a las PQRS del segundo trimestre con base a la evidencia reportada por la territorial"/>
    <s v="De acuerdo con el seguimiento de la DT Se han atendido en términos de ley las peticiones, quejas, reclamos, sugerencias, y demas tramites y/o solicitudes presentadas por los usuarios durante el tercer trimestre del 2021. "/>
    <m/>
    <x v="0"/>
    <x v="0"/>
    <x v="0"/>
    <x v="0"/>
    <s v="De acuerdo con las evidencias suministradas por la Dirección Territorial Santander documento &quot; PQRS primer trimestre&quot; se observa que durante el primer trimestre se recibieron 85 solicitudes de las cuales se finalizaron 31 y están pendientes 54. Se recomienda revisar los tiempos de respuesta de estas solicitudes."/>
    <s v="De acuerdo con información proporcionada por el GIT de Servicio al Ciudadano y participación la Dirección Territorial Santander recibió 8 peticiones, de las cuales atendió oportunamente 4 con un porcentaje del 50% .Se recomienda revisar el proceso de atención de las PQRS."/>
    <s v="Con INFORMES 2021-JULIO-AGOSTO-SEPTIEMBRE se evidencia que han atendido en términos de ley las peticiones, quejas, reclamos, sugerencias, y demas tramites y/o solicitudes "/>
    <m/>
  </r>
  <r>
    <n v="9"/>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antander"/>
    <s v="Porcentaje"/>
    <s v="Actas de comités entregadas en el periodo"/>
    <s v="Eficacia"/>
    <n v="0.1111111111111111"/>
    <n v="1"/>
    <n v="0.25"/>
    <n v="0.25"/>
    <n v="0.25"/>
    <n v="0.25"/>
    <n v="0.25"/>
    <s v="En el primer trimestre, se realizaron la reunion de comite pertinente, en el cual se deja evidencia en las  acta, y se manifiesta las actividades que se deben llevar acabo. cumpliendo a cabalidad con la entrega de las actas  de comite copasst y comite de convivencia"/>
    <n v="0.25"/>
    <s v="Se realizó envio de las actas correspondientes al Git de Talento Humano del II trimestre de acuerdo con las metas asignadas; tal como se evidencia en las actas y los informes enviados a sede central."/>
    <n v="0.25"/>
    <s v="Se realizó envio de las actas correspondientes al Git de Talento Humano correspondiente a lo ejecutado en el tercer trimestre tal como se muestra en los soportes de evidenia"/>
    <m/>
    <m/>
    <n v="0.75"/>
    <d v="2021-04-14T00:00:00"/>
    <d v="2021-07-15T00:00:00"/>
    <d v="2021-10-14T00:00:00"/>
    <m/>
    <n v="0.75"/>
    <n v="1"/>
    <n v="1"/>
    <n v="1"/>
    <n v="0"/>
    <s v="Concepto Favorable"/>
    <s v="Concepto Favorable"/>
    <s v="Concepto Favorable"/>
    <m/>
    <s v="Se observa que durante el primer trimestre la DT cumplió con la entrega de las actas de los comités (Copasst y Comité de convivencia) al GIT Gestión del Talento Humano"/>
    <s v="La territorial cumple con la actividad para el segundo trimestre"/>
    <s v="De acuerdo con las evidencias, se observa que durante el tercer trimestre se realizaron las Actas de Copasst  y el Acta de Convivencia Laboral "/>
    <m/>
    <x v="0"/>
    <x v="0"/>
    <x v="0"/>
    <x v="0"/>
    <s v="De acuerdo con las evidencias suministradas por la Direección Territorial Santander se observa acta de COPASST del 30 de enero de 2021"/>
    <s v="De acuerdo con las evidencias suministradas por la Dirección Territorial Santander se obseva que se han desarrollado los comités COPASTT de acuerdo con actas del 30-04-2021, 23-06-2021, 30-06-2021, sin embargo, de acuerdo con las evidencias comité de convivencia laboral no se ha realizado."/>
    <s v="Se evidencia  acta de reunión Comité Copasst del 30/09/2021 se sugiere para el proximo periodo la inclusión de las  Actas de Copasst  y el Acta de Convivencia Laboral completas del periodo."/>
    <m/>
  </r>
  <r>
    <n v="10"/>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antander"/>
    <s v="Porcentaje"/>
    <s v="Reportes de responsabilidades asignadas en el periodo"/>
    <s v="Eficacia"/>
    <n v="0.1111111111111111"/>
    <n v="1"/>
    <n v="0.25"/>
    <n v="0.25"/>
    <n v="0.25"/>
    <n v="0.25"/>
    <n v="0.25"/>
    <s v="En el primer trimestres, se realizaron los controles mensuales de asistencia, los cuales se envian mensualmente a la sede central, Git Talento Humano. "/>
    <n v="0.25"/>
    <s v="Se realizó envio de los informes correspondientes a las actvidades de seguridad y salud en el trabajo de acuerdo al cronograma de trabajo para el II trimestre del 2021."/>
    <n v="0.25"/>
    <s v="Se realizó envio de los informes correspondientes a las actvidades de seguridad y salud en el trabajo de las activades ejecutadas durante tercer trimestre del 2021 como se evidencia en los soportes adjuntos."/>
    <m/>
    <m/>
    <n v="0.75"/>
    <d v="2021-04-14T00:00:00"/>
    <d v="2021-07-15T00:00:00"/>
    <d v="2021-10-14T00:00:00"/>
    <m/>
    <n v="0.75"/>
    <n v="1"/>
    <n v="1"/>
    <n v="1"/>
    <n v="0"/>
    <s v="Concepto Favorable"/>
    <s v="Concepto Favorable"/>
    <s v="Concepto Favorable"/>
    <m/>
    <s v="Se observa que se atendieron las responsabilidades y rendición de cuentas en el SG - SST por parte de la DT durante el primer trimestre."/>
    <s v="La territorial realiza el seguimiento a las responsabilidades  en el SG - SST para el segundo trimestre"/>
    <s v="De acuerdo con las evidencias, se observa que durante el tercer trimestre se realizaron los informes correspondientes a las actvidades de seguridad y salud en el trabajo "/>
    <m/>
    <x v="2"/>
    <x v="0"/>
    <x v="0"/>
    <x v="0"/>
    <s v="De acuerdo con las eviencias suministradas por la Dirección Territorial Sanatander radicado número 2010-2021-0003913- IE-001 del 17 de febrero de 2021 se realiza reporte de ausentismo para el mes de enero, no se presentan evidencias de ejecución en los meses de febrero y marzo. "/>
    <s v="De acuerdo con las evidencias suministradas la Dirección Territorial Santander Presenta acata del 23-06-2021 en la que se mencionan temas relacionados con el SG-SST como el ausentismo laboral."/>
    <s v="Con reporte de informe de ausentismo de julio, agosto y septiembre, Sistema de Gestión de Seguridad y Salud en el trabajo Direcciones Territoriales-Informe de gestión trimestral elaborado el 02/10/2021. se evidencia l cumplimiento de la meta."/>
    <m/>
  </r>
  <r>
    <n v="12"/>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antander"/>
    <s v="Número"/>
    <s v="Recursos obtenidos por ventas de contado"/>
    <s v="Eficiencia"/>
    <n v="0.1111111111111111"/>
    <n v="342048958.83722198"/>
    <n v="67539004.175142452"/>
    <n v="87552842.62547484"/>
    <n v="89139180.554970324"/>
    <n v="97817931.481634408"/>
    <n v="28605649"/>
    <s v="Las ventas están representadas en certificados catastrales, información catastral y publicaciones por un valor total de $ 28.605.649.  Se realizó la validación del 100% de las ventas reportadas por el CIG con el movimiento bancario."/>
    <n v="38155744"/>
    <s v="Las ventas están representadas en certificados catastrales, información catastral y publicaciones por un valor total de $ 38.155.744.  Se realizó la validación del 100% de las ventas reportadas por el CIG con el movimiento bancario."/>
    <n v="42374176"/>
    <s v="Las ventas están representadas en certificados catastrales, información catastral y publicaciones por un valor total de $ 42.374.176.  Se realizó la validación del 100% de las ventas reportadas por el CIG con el movimiento bancario.Las ventas están representadas en certificados catastrales, información catastral y publicaciones por un valor total de $ 42.374.176.  Se realizó la validación del 100% de las ventas reportadas por el CIG con el movimiento bancario."/>
    <m/>
    <m/>
    <n v="109135569"/>
    <d v="2021-04-14T00:00:00"/>
    <d v="2021-07-15T00:00:00"/>
    <d v="2021-10-13T00:00:00"/>
    <m/>
    <n v="0.31906417540635357"/>
    <n v="0.42354265286203657"/>
    <n v="0.4358024577593555"/>
    <n v="0.47537093942510167"/>
    <n v="0"/>
    <s v="Concepto Favorable"/>
    <s v="Concepto Favorable"/>
    <s v="Concepto Favorable"/>
    <m/>
    <s v=" Se observa que durante el primer trimestre la DT recaudó ingresos por venta de bienes y servicios"/>
    <s v="la territorial realizó ventas por un valor total de $ 38.155.744, actualmente se tiene un avance del 19,52%"/>
    <s v="De acuerdo con la relación de ventas de contado, se observa que durante el tercer trimestre se hicieron ventas por bienes y servicios._x000d__x000a__x000d__x000a_"/>
    <m/>
    <x v="0"/>
    <x v="0"/>
    <x v="0"/>
    <x v="0"/>
    <s v="De acuerdo con los soportes suministrados por la Dirección Territorial Santander los ingresos percibidos son por concepto de certificados catastrales e información catastral."/>
    <s v="De acuerdo con las evidencias suministradas por la Dirección Territorial Santander Ingresos Bogotá y Direcciones Territoriales las ventas por producto con corte 30 de mayo 2021 se observa que se han generado ingresos por venta de certificados catastrales por $6.146.864, por información catastral por $3.791.710 para un total de $9.938.574."/>
    <s v="Se evidencia un  reporte de RELACION DE INGRESOS DE CONTADO, se sugierepara el proximo periodo incluir  otro tipo de evidencia que permita verificar el dato. "/>
    <m/>
  </r>
  <r>
    <n v="1"/>
    <x v="19"/>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Sucre"/>
    <s v="Número"/>
    <s v="Hectáreas rurales con actualización o formación catastral alcanzadas"/>
    <s v="Eficacia"/>
    <n v="0.1"/>
    <n v="96331"/>
    <n v="0"/>
    <n v="0"/>
    <n v="0"/>
    <n v="96331"/>
    <n v="0"/>
    <s v="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
    <n v="0"/>
    <s v="DURANTE EL SEGUIMIENTO DEL SEGUNTO TRIMESTRE 2021, EN  TERRITORIAL  NO SE REALIZARON NI FIRMARON CONTRATOS PARA LA REALIZACION DE PROCESOS DE FORMACION O ACTUALIZACION CATASTRAL RURAL, POR LO ANTERIOR NO SE SUBEN EVIDENCIAS."/>
    <n v="0"/>
    <s v="DURANTE EL SEGUIMIENTO DEL TERCER TRIMESTRE DE 2021, EN  TERRITORIAL  NO SE REALIZARON NI FIRMARON CONTRATOS PARA LA REALIZACION DE PROCESOS DE FORMACION O ACTUALIZACION CATASTRAL RURAL, POR LO ANTERIOR NO SE SUBEN EVIDENCIAS."/>
    <m/>
    <m/>
    <n v="0"/>
    <d v="2021-04-14T00:00:00"/>
    <d v="2021-07-13T00:00:00"/>
    <d v="2021-10-08T00:00:00"/>
    <m/>
    <n v="0"/>
    <s v=""/>
    <s v=""/>
    <s v=""/>
    <n v="0"/>
    <s v="Sin meta asignada en el periodo"/>
    <s v="Sin meta asignada en el periodo"/>
    <s v="Concepto Favorable"/>
    <m/>
    <s v="Sin meta asignada en el periodo"/>
    <s v="Sin meta asignada en el periodo"/>
    <s v="no se adelanto procesos de formación"/>
    <m/>
    <x v="1"/>
    <x v="1"/>
    <x v="2"/>
    <x v="0"/>
    <s v="Sin meta asignada para el periodo, sin evidencias de ejecución de las actividades"/>
    <s v="Sin meta asignada para el periodo, sin evidencias de ejecución de las actividades"/>
    <s v="Sin meta asignada para el periodo, sin evidencias de ejecución de las actividades"/>
    <m/>
  </r>
  <r>
    <n v="2"/>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ucre"/>
    <s v="Número"/>
    <s v="Tramites de conservación Catastral realizados (Oficina)"/>
    <s v="Eficacia"/>
    <n v="0.1"/>
    <n v="5789"/>
    <n v="0"/>
    <n v="0"/>
    <n v="0"/>
    <n v="5789"/>
    <n v="0"/>
    <s v="SE ATENDIERON LOS TRAMITES DE OFICINA RECIBIDOS EN EL TRIMESTRE EN SU TOTALIDAD."/>
    <n v="1507"/>
    <s v="EN EL SEGUNDO TRIMESTRE SE ATENDIERON LOS TRAMITES DE OFICINA RADICADOS EN LA TERRITORIAL"/>
    <n v="2639"/>
    <s v="EN EL TERCER TRIMESTRE SE ATENDIERON LOS TRAMITES DE OFICINA RADICADOS EN LA TERRITORIAL."/>
    <m/>
    <m/>
    <n v="4146"/>
    <d v="2021-04-14T00:00:00"/>
    <d v="2021-07-13T00:00:00"/>
    <d v="2021-10-14T00:00:00"/>
    <m/>
    <n v="0.71618586975297982"/>
    <s v=""/>
    <s v=""/>
    <s v=""/>
    <n v="0"/>
    <s v="Concepto Favorable"/>
    <s v="Concepto Favorable"/>
    <s v="Concepto Favorable"/>
    <m/>
    <s v="Con la evidencia aportada se observa cumplimiento a la actividad establecida. Faltó seguimiento cuantitativo"/>
    <s v="Con las evidencias adjuntas se constata la realización de 1507 trámites de oficina"/>
    <s v="se revisa la evidencia cumple con el producto esperado"/>
    <m/>
    <x v="0"/>
    <x v="0"/>
    <x v="0"/>
    <x v="0"/>
    <s v="De acuerdo con el Informe detallado de la Subdirección de Catastro se observa que la Dirección Territorial Sucre durante el primer trimestre de la vigencia 2021 tiene como meta realizar 5.789 solicitudes de oficina de las cuales realizó 1.862 con un porcentaje de avance del 32%."/>
    <s v="De acuerdo con las evidencias suministradas se observa que la Dirección Territorial Sucre para los meses de abril, mayo y junio finalizo 1507 trámites de oficina."/>
    <s v="De acuerdo con las evidencias suministradas se observa que la Dirección Territorial Sucre para los meses de julio , agosto y  septiembre finalizo 2639 trámites de oficina."/>
    <m/>
  </r>
  <r>
    <n v="4"/>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ucre"/>
    <s v="Número"/>
    <s v="Tramites de conservación Catastral realizados (Terreno)"/>
    <s v="Eficacia"/>
    <n v="0.1"/>
    <n v="4939"/>
    <n v="0"/>
    <n v="0"/>
    <n v="0"/>
    <n v="4939"/>
    <n v="0"/>
    <s v="EN LA TERRITORIAL DURANTE EL PRIMER TRIMESTRE EL TRABAJO DE CAMPO FUE MINIMO POR CUANTO LA CONTRATACION DEL PERSONAL DE APOYO A ESTE PROCESO SE REALIZO A FINALES DEL MES DE FEBRERO DE 2021 Y PRACTIAMENTE LOS RESULTADOS OBTENIDOS CON LOS CORRESPONDIENTES AL MES DE MARZO."/>
    <n v="514"/>
    <s v="UNA VEZ CONTRATADO EL PERSONAL, LA TERRITORIAL DURANTE EL SEGUNDO TRIMESTRE EMPEZO A REALIZAR LAS VISITAS PARA DAR TRAMITE A LAS MUTACIONES DE TERRENO RADICADAS."/>
    <n v="640"/>
    <s v="EN EL TERCER TRIMESTRE DE 2021 SE ATENDIERON LOS TRAMITES DE TERRENO APLICANDO LOS PROTOCOLOS SIN PONER EN RIESGO LA SALUD DE LOS FUNCIONARIOS Y CONTRATISTAS"/>
    <m/>
    <m/>
    <n v="1154"/>
    <d v="2021-04-14T00:00:00"/>
    <d v="2021-07-13T00:00:00"/>
    <d v="2021-10-08T00:00:00"/>
    <m/>
    <n v="0.23365053654585949"/>
    <s v=""/>
    <s v=""/>
    <s v=""/>
    <n v="0"/>
    <s v="Concepto Favorable"/>
    <s v="Concepto Favorable"/>
    <s v="Concepto Favorable"/>
    <m/>
    <s v="Con la evidencia aportada se observa cumplimiento a la actividad establecida. Faltó seguimiento cuantitativo"/>
    <s v="Con las evidencias adjuntas se constata la realización de 514 trámites de terreno"/>
    <s v="se revisa la evidencia cumple con el producto esperado"/>
    <m/>
    <x v="0"/>
    <x v="0"/>
    <x v="0"/>
    <x v="0"/>
    <s v="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
    <s v="De acuerdo con las evidencias suministradas se observa que la Dirección Territorial Sucre para los meses de abril, mayo y junio finalizo 489 trámites de terreno."/>
    <s v="De acuerdo con las evidencias suministradas se observa que la Dirección Territorial Sucre para los meses de julio, agosto y septiembre finalizo 560  trámites de oficina."/>
    <m/>
  </r>
  <r>
    <n v="6"/>
    <x v="1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ucre"/>
    <s v="Número"/>
    <s v="Número de avalúos elaborados en el periodo"/>
    <s v="Eficacia"/>
    <n v="0.1"/>
    <n v="40"/>
    <n v="0"/>
    <n v="0"/>
    <n v="0"/>
    <n v="40"/>
    <n v="0"/>
    <s v="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
    <n v="7"/>
    <s v="EN EL SEGUNDO TRIMESTRE SE EMPIEZAN A ATENDER LAS SOLICITUDES RADICADAS EN LA TERRITORIAL, LAS CUALES CORRESPNDEN A PROCESOS DE RESTITUCION  DE TIERRAS Y UN SOLO AVALUO ADMINISTRATIVO DEL CUAL SE RECIBE EL ANTICIPO PARA INICIAR EL PROCESO."/>
    <n v="11"/>
    <s v="EN EL TERCER TRIMESTRE SE ATENDIERON LAS SOLICITUDES RADICADAS EN LA TERRITORIAL, LAS CUALES CORRESPONDEN A PROCESOS DE RESTITUCION  DE TIERRAS Y UN SOLO AVALUO ADMINISTRATIVO UNA VEZ RECIBIDOS LA DOCUMENTACION COMPLETA REQUERIDA PARA EJECUCION."/>
    <m/>
    <m/>
    <n v="18"/>
    <d v="2021-04-14T00:00:00"/>
    <d v="2021-07-15T00:00:00"/>
    <d v="2021-10-08T00:00:00"/>
    <m/>
    <n v="0.45"/>
    <s v=""/>
    <s v=""/>
    <s v=""/>
    <n v="0"/>
    <s v="Sin meta asignada en el periodo"/>
    <s v="Concepto Favorable"/>
    <s v="Concepto Favorable"/>
    <m/>
    <s v="Sin meta asignada en el periodo"/>
    <s v="Con las evidencias adjuntas se constata la realización de 7 avalúos"/>
    <s v="se revisa la evidencia cumple con el producto esperado"/>
    <m/>
    <x v="1"/>
    <x v="0"/>
    <x v="0"/>
    <x v="0"/>
    <s v="Sin meta asignada para el periodo y sin evidencias de ejecución de la actividad."/>
    <s v="De acuerdo con las evidencias suministradas se observa que la Dirección Territorial Sucre, realizo avalúos comerciales de los predios, algo me queda, casa lote corregimiento de pichilín, el cerrito parcela 3 Lote A, el cerrito parcela 3 Lote B, la morena Parcel 1- La envidia,Carrera 5 # 5 –41 Corregimiento de Berrugas, Carrera 5 # 5 –65 Corregimiento de Berrugas. Por lo que se presenta ejecución de la actividad."/>
    <s v="De acuerdo con las evidencias suministradas se observa que la Dirección Territorial Sucre, realizo 11 avalúos comerciales de los predios. Por lo que se presenta ejecución de la actividad."/>
    <m/>
  </r>
  <r>
    <n v="7"/>
    <x v="1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ucre"/>
    <s v="Porcentaje"/>
    <s v="Solicitudes atendidas en tiempo legal en el periodo"/>
    <s v="Eficacia"/>
    <n v="0.1"/>
    <n v="1"/>
    <n v="0.25"/>
    <n v="0.25"/>
    <n v="0.25"/>
    <n v="0.25"/>
    <n v="0"/>
    <s v="SE ATENDIERON LA TOTALIDAD DE LAS SOLICITUDES DE INFORMACION PREDIAL, TENDIENTES A LA FORMALIZACION DE PREDIOS VIA LEY 1561 Y PROCESOS DE PERTENENCIA."/>
    <n v="0.24"/>
    <s v="SE RECIBIERON 18 SOLICITUDES EN TRIMESTRE, SE ATENDIERON LA TOTALIDAD DE LAS SOLICITUDES DE INFORMACION PREDIAL, TENDIENTES A LA FORMALIZACION DE PREDIOS VIA LEY 1561 Y PROCESOS DE PERTENENCIA, DURANTE EL SEGUNDO TRIMESTRE DE 2021, 17 DENTRO DE LOS TERMINOS LEGALES Y UNA (1) FUERA DEL TERMINO PARA UN 94.44% DE CUMPLIMIENTO"/>
    <n v="0.25"/>
    <s v="SE RECIBIERON 9 SOLICITUDES EN EL TRIMESTRE, SE ATENDIERON LA TOTALIDAD DE LAS SOLICITUDES DE INFORMACION PREDIAL, TENDIENTES A LA FORMALIZACION DE PREDIOS VIA LEY 1561 Y PROCESOS DE PERTENENCIA, DURANTE EL TERCER TRIMESTRE DE 2021, 9 SOLICITUDES RESUELTAS DENTRO DE LOS TERMINOS LEGALES  PARA UN 100% DE CUMPLIMIENTO"/>
    <m/>
    <m/>
    <n v="0.49"/>
    <d v="2021-04-14T00:00:00"/>
    <d v="2021-07-14T00:00:00"/>
    <d v="2021-10-14T00:00:00"/>
    <m/>
    <n v="0.49"/>
    <n v="0"/>
    <n v="0.96"/>
    <n v="1"/>
    <n v="0"/>
    <s v="Concepto No Favorable"/>
    <s v="Concepto Favorable"/>
    <s v="Concepto Favorable"/>
    <m/>
    <s v="En el archivo en excel denominado &quot;trámites ley 1561 2021&quot; se observan la cantidad de solicitudes en materia de regularizacion para el primer trimestre (20), pero no se puede comprobar si se atendieron dentro del término legal. Tampoco se realizó seguimiento cuantitativo."/>
    <s v="Con las evidencias adjuntas se constata el avance de esta actividad conforme lo indicó la dirección territorial"/>
    <s v="se revisa la evidencia cumple con el producto esperado"/>
    <m/>
    <x v="2"/>
    <x v="0"/>
    <x v="0"/>
    <x v="0"/>
    <s v="De acuerdo con las evidencias suministradas por la Dirección Territorial Sucre &quot;trámites ley 1561 2021&quot; se listan las solicitudes relacionadas con regularización para el primer trimestre 20, sin embargo no se cuenta con las evidencias que permitan determinar la gestión realizada por parte de la Dirección Territorial."/>
    <s v="De acuerdo con información proporcionada por el GIT de Servicio al Ciudadano y participación la Dirección Territorial Súcre recibió 152 peticiones, de las cuales atendió oportunamente 145 con un porcentaje del 95%."/>
    <s v="De acuerdo con las evidencias suministradas por la Dirección Territorial Sucre &quot;trámites ley 1561 2021&quot; se listan las solicitudes relacionadas con regularización para el tercer trimestre se recibieron  9 solicitudes resueltas dentro del termino legal."/>
    <m/>
  </r>
  <r>
    <n v="8"/>
    <x v="1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ucre"/>
    <s v="Porcentaje"/>
    <s v="Solicitudes atendidas en tiempo legal en el periodo"/>
    <s v="Eficacia"/>
    <n v="0.1"/>
    <n v="1"/>
    <n v="0.25"/>
    <n v="0.25"/>
    <n v="0.25"/>
    <n v="0.25"/>
    <n v="0"/>
    <s v="SE RECIBIERON 7 SOLICITUDES, ATENDIDAS EN SU TOTALIDAD INCLUYENDO UNA DE BLOQUEO DE PREDIOS, CON RESPECTO A LAS SOLCITUDES DE AVALUOS SE RECIBIERON 8 QUE SE VIENEN EJECUTANDO EN EL SEGUNDO TRIMESTRE."/>
    <n v="0.24"/>
    <s v="durante el trimestre desde abril a junio del 2021 se atendieron 24 solicitudes: 5 Admisiones de demandas, 2 solicitudes de información catastral por la ANT, 6 cumplimientos de órdenes judiciales, 4 sentencias, 1 seguimiento y corrección de sentencia, 4 suspensión de procesos y 2 órdenes de la procuraduríacon respecto a las solicitudes avaluos se recibieron 11 en el trimestre, las cuales están en proceso, de los tramites de tierra se resolvieron dentro de los tiempos 23 trámites con una ejecución del 96%, lo que representa una ejecución del 0.24"/>
    <n v="0.25"/>
    <s v="Durante el Tercer trimestre de 2021 se atendieron 14 solicitudes: 3 Admisiones de demandas, 1 solicitud de información catastral por la ANT, 2 cumplimientos de órdenes judiciales, 3 sentencias, 1 seguimiento orden judicial, 2 suspensión de procesos y 1 solicitud del juzgado y 1 información de sentenciacon respecto a las solicitudes de avalúos se recibieron 11 en el trimestre, las cuales están en proceso, de los tramites de tierra se resolvieron dentro de los tiempos 14 trámites con una ejecución del 100%"/>
    <m/>
    <m/>
    <n v="0.49"/>
    <d v="2021-04-14T00:00:00"/>
    <d v="2021-07-15T00:00:00"/>
    <d v="2021-10-14T00:00:00"/>
    <m/>
    <n v="0.49"/>
    <n v="0"/>
    <n v="0.96"/>
    <n v="1"/>
    <n v="0"/>
    <s v="Concepto Favorable"/>
    <s v="Concepto Favorable"/>
    <s v="Concepto Favorable"/>
    <m/>
    <s v="Con la evidencia aportada se observa cumplimiento a la actividad establecida. Faltó seguimiento cuantitativo"/>
    <s v="Con las evidencias adjuntas se constata el avance de esta actividad conforme lo indicó la dirección territorial"/>
    <s v="se revisa la evidencia cumple con el producto esperado"/>
    <m/>
    <x v="0"/>
    <x v="0"/>
    <x v="0"/>
    <x v="0"/>
    <s v="De acuerdo con las evidencias suministradas por la Dirección Territorial Sucre se observan solicitudes en el marco de la Política de Restitución de Tierras y ley de victimas: 2 solicitudes en étapa administrativa, 1 solicitud en trámite judicial las cuales se encuentran en tramite"/>
    <s v="De acuerdo con las evidencias suministradas la Dirección Territorial Sucre, recibió 24 solicitudes para la restitución de tierras que implican procesos judiciales de las cuales se han atendido oportunamente 23 y se encuentra en trámite 1."/>
    <s v="De acuerdo con las evidencias suministradas la Dirección Territorial Sucre, se resolvieron dentro de los tiempos 14 trámites con una ejecución del 100%"/>
    <m/>
  </r>
  <r>
    <n v="9"/>
    <x v="1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ucre"/>
    <s v="Porcentaje"/>
    <s v="Solicitudes atendidas en tiempo legal en el periodo"/>
    <s v="Eficacia"/>
    <n v="0.1"/>
    <n v="1"/>
    <n v="0.25"/>
    <n v="0.25"/>
    <n v="0.25"/>
    <n v="0.25"/>
    <n v="0"/>
    <s v="DURANTE EL PRIMER TRIMESTRE EN LA TERRITORIAL SE RECIBIERON 230 SOLICITUDES DE LAS CUALES FUERON ATENDIDAS 166 CORRESPONDIENTE AL 72, 17% "/>
    <n v="0.1"/>
    <s v="EN EL SEGUNDO TRIMESTRE DE 2021 LA TERRITORIAL RECIBIO 159 PETICIONES, DE LAS CUALES SE ATENDIERON DENTRO DE LOS TERMINOS LEGALMENTE ESTABLECIDOS 64 PARA UN PORCENTAJE DE EJECUCION DEL 40.25%"/>
    <n v="0.09"/>
    <s v="EN EL TERCER TRIMESTRE DE 2021 LA TERRITORIAL RECIBIO 84 PETICIONES, DE LAS CUALES SE ATENDIERON DENTRO DE LOS TERMINOS LEGALMENTE ESTABLECIDOS 31 PARA UN PORCENTAJE DE EJECUCION DEL 36.90%, ESTE PROCESO SE VIO AFECTADO DIRECTAMENTE POR LA RESTRUCTURACION AL QUEDAR LA TERRITORIAL SIN LA SECRETARIA EJECUTIVA DE DIRECCION QUE ERA LA PERSONA QUE LIDERABA LAS PQRS Y EL MANEJO DEL SIGAC"/>
    <m/>
    <m/>
    <n v="0.19"/>
    <d v="2021-04-14T00:00:00"/>
    <d v="2021-07-13T00:00:00"/>
    <d v="2021-10-14T00:00:00"/>
    <m/>
    <n v="0.19"/>
    <n v="0"/>
    <n v="0.4"/>
    <n v="0.36"/>
    <n v="0"/>
    <s v="Concepto No Favorable"/>
    <s v="Concepto Favorable"/>
    <s v="Concepto Favorable"/>
    <m/>
    <s v="Hizo falta seguimiento cuantitativo. El seguimiento cualitativo es impreciso, toda vez que confo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
    <s v="Con las evidencias adjuntas se constata el avance de esta actividad conforme lo indicó la dirección territorial"/>
    <s v="se revisa la evidencia cumple con el producto esperado"/>
    <m/>
    <x v="2"/>
    <x v="0"/>
    <x v="1"/>
    <x v="0"/>
    <s v="De acuerdo con las evidencias suministradas por la Dirección Territorial Sucre documento &quot;Consolidado Nacional PQRSDF&quot; se observa que durante el primer trimestre se recibieron 230 solicitudes de las cuales se finalizaron 166 y están pendientes 64. Se recomienda revisar los tiempos de respuesta de estas solicitudes."/>
    <s v="De acuerdo con información proporcionada por el GIT de Servicio al Ciudadano y participación la Dirección Territorial Sucre recibió 152 peticiones, de las cuales atendió oportunamente 145 con un porcentaje del 95%."/>
    <s v="De acuerdo con las evidencias suministradas por la Dirección Territorial Sucre se observa que durante el tercer trimestre se recibieron 84 peticiones  de las cuales se atendieron dentro del termino legal 31. Se recomienda revisar los tiempos de respuesta de estas solicitudes."/>
    <m/>
  </r>
  <r>
    <n v="10"/>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ucre"/>
    <s v="Porcentaje"/>
    <s v="Actas de comités entregadas en el periodo"/>
    <s v="Eficacia"/>
    <n v="0.1"/>
    <n v="1"/>
    <n v="0.25"/>
    <n v="0.25"/>
    <n v="0.25"/>
    <n v="0.25"/>
    <n v="0"/>
    <s v="LA TERRITORIAL REALIZO LOS COMITES E HIZO EL CARGUE Y ENVIO L GIT DE TALENTO HUMANO"/>
    <n v="0.25"/>
    <s v="DURANTE EL PERIODO OBJETO DE SEGUIMIENTO LA TERRITORIAL REALIZO LOS COMITES DE COPASST Y CONVIVENCIA RESPECTIVAMENTE Y SE REMITIERON VIA DRIVE A SEDE CENTRAL"/>
    <n v="0.25"/>
    <s v="DURANTE EL PERIODO OBJETO DE SEGUIMIENTO LA TERRITORIAL REALIZO LOS COMITES DE COPASST Y CONVIVENCIA RESPECTIVAMENTE Y SE REMITIERON VIA DRIVE A SEDE CENTRAL"/>
    <m/>
    <m/>
    <n v="0.5"/>
    <d v="2021-04-14T00:00:00"/>
    <d v="2021-07-13T00:00:00"/>
    <d v="2021-10-08T00:00:00"/>
    <m/>
    <n v="0.5"/>
    <n v="0"/>
    <n v="1"/>
    <n v="1"/>
    <n v="0"/>
    <s v="Concepto Favorable"/>
    <s v="Concepto Favorable"/>
    <s v="Concepto Favorable"/>
    <m/>
    <s v="No se realizó seguimiento cuantitativo. Con las tres actas del comité de COPASST se observa un cumplimiento parcial a la actividad, ya que faltó emviar evidencia de la realización de la reunión del Comité de Convivencia Laboral."/>
    <s v="Con las evidencias adjuntas se constata el avance de esta actividad conforme lo indicó la dirección territorial"/>
    <s v="se revisa la evidencia cumple con el producto esperado"/>
    <m/>
    <x v="2"/>
    <x v="0"/>
    <x v="0"/>
    <x v="0"/>
    <s v="De acuerdo con las evidencias suministradas por la Dirección Territorial Sucre las actas de Copasst de los meses de enero, febrero y marzo se realizarón en la vigencia 2020 el 08-01-2020, 06-02-2020, 04-03-2020, por lo que no se cuenta con evidencias de realización de estos comités para la vigencia 2021"/>
    <s v="De acuerdo con las evidencias suministradas por la Dirección Territorial Sucre se obseva que se han desarrollado los comités COPASTT de acuerdo con actas del 06-04-2021, 07-05-2021, 08-06-2021, sin embargo, de acuerdo con las evidencias comité de convivencia laboral no se ha realizado dado que se reporta acta con fecha 30-06-2020."/>
    <s v="De acuerdo con las evidencias suministradas por la Dirección Territorial Sucre se obseva que se han desarrollado los comités COPASTT y  comité de convivencia. "/>
    <m/>
  </r>
  <r>
    <n v="11"/>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ucre"/>
    <s v="Porcentaje"/>
    <s v="Reportes de responsabilidades asignadas en el periodo"/>
    <s v="Eficacia"/>
    <n v="0.1"/>
    <n v="1"/>
    <n v="0.25"/>
    <n v="0.25"/>
    <n v="0.25"/>
    <n v="0.25"/>
    <m/>
    <m/>
    <n v="0.15"/>
    <s v="EN LA TERRITORIAL SE REALIZARON LAS REVISIONES A LOS EXTINTORES, SE CARGO LA INFORMACION Y ENVIO LA MATRIZ DE INFORMACION DE ELEMENTOS DE PROTECCION DE LA TERRITORIAL, INCLUYE  EL ESTADO DE LOS BOTIQUINES, EL CONDUCTOR ASISTIO A LA CAPACITACION SOBRE DESORDENES MUSCULOESQUELETICOS PROGRAMADA POR LA SEDE CENTRAL, SE DILIGENCIO EL FORMULARIO VIRTUALMENTE DE LA CONSOLIDACION PARA EL DISEÑO DE LOS PLANES DE EMERGENCIA DE LA ENTIDAD."/>
    <n v="0.25"/>
    <s v="DURANTE EL TERCER TRIMESTRE LA TERRITORIAL PARTICIPO EN LAS DIFERENTES ACTIVIDADES DANDO CUMPLIMIENTO A LAS RESPONSABILIDADES CON EL SST, SE ATENDIO LA VISITA PARA ELABORAR LOS PLANES DE EMERGENCIAS DE LA TERRITORIAL CON EL FUNCIONARIO DE ARL, SE PARTICIPO EN LA PREPARACION Y EN EL SIMULACRO NACIONAL PROGRAMADO PARA EL 27 DE JULIO DE 2021, SE ENTREGARON ELEMENTOS DE PROTECCION PERSONAL, SE REALIZARON LOS COMITES COPASST Y DEMAS ACTIVIDADES QUE CONLLEVAN AL MANTENIMIENTO DEL SGSST"/>
    <m/>
    <m/>
    <n v="0.4"/>
    <m/>
    <d v="2021-07-14T00:00:00"/>
    <d v="2021-10-14T00:00:00"/>
    <m/>
    <n v="0.4"/>
    <n v="0"/>
    <n v="0.6"/>
    <n v="1"/>
    <n v="0"/>
    <s v="Concepto No Favorable"/>
    <s v="Concepto Favorable"/>
    <s v="Concepto Favorable"/>
    <m/>
    <s v="No realizó seguimiento cualitativo ni cuantitativo"/>
    <s v="Con las evidencias adjuntas se constata el avance de esta actividad conforme lo indicó la dirección territorial. Para próximos seguimientos se recomienda realizar una matriz e indicar por cada responsabilidad el avance logrado,´para así tener mayor claridad del avance cuantitativo reportado"/>
    <s v="se revisa la evidencia cumple con el producto esperado"/>
    <m/>
    <x v="2"/>
    <x v="0"/>
    <x v="0"/>
    <x v="0"/>
    <s v="Se presentan evidencias de actividades relacionadas con bienestar, siendo esta una de las áreas del Plan estratégico de Talento Humano sin embargo, no se presentan evidencias de cpacitación, seguridad y Salud en el Trabajo, plan anual de provisiones entre otros."/>
    <s v="De acuerdo con las evidencias suminnistradas por la Dirección Territorial Sucre, se observa ejecución de actividades relacionadas con el SD-SST tales como capacitaciones, participación conn información para el diseño de los planes de emergencia del IGAC , verificación estado de extintores."/>
    <s v="De acuerdo con las evidencias suminnistradas por la Dirección Territorial Sucre, se observa ejecución de actividades relacionadas con el SD-SST tales como capacitaciones, participacion de simulacro nacional y comites copasst."/>
    <m/>
  </r>
  <r>
    <n v="13"/>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ucre"/>
    <s v="Número"/>
    <s v="Recursos obtenidos por ventas de contado"/>
    <s v="Eficiencia"/>
    <n v="0.1"/>
    <n v="205652053.22484106"/>
    <n v="40606862.036931559"/>
    <n v="52639896.676805563"/>
    <n v="53593659.709495969"/>
    <n v="58811634.801607959"/>
    <n v="0"/>
    <s v="DURANTE EL PRIMER TRIMESTRE DE 2021, SE GENERARON INGRESOS CORRESPONDIENTE A LA VENTA DE PRODUCTOS Y SERVICIOS CATASTRALES GENERADOS EN EL CIG, A PESAR DE LA PANDEMIALA TERRITORIAL CON SU EQUIPO DE TRABAJO HA LOGRADO MANTENER UN ALTO PORCENTAJE DE INGRESOS."/>
    <n v="27616839"/>
    <s v="LA TERRITORIAL EN EL SEGUNDO TRIMESTRE GENERO INGRESOS POR VENTA DE PRODUCTOS Y SERVICIOS, NO ACORDE A LO PROGAMADO, LO ANTERIOR DEBIDO A QUE EL MAYOR GENERADOR DE INGRESOS PARA LA TERRITORIAL ERA LA VENTA DE PRODUCTOS CATASTRALES DEL MUNICIPO DE SINCELEJO Y A PARTIR DEL MES DE ABRIL YA LA ALCADIA DE SINCELEJO SE CONVIRTIO EN GESTOR CATASTRAL LO QUE AFECTO DIRECTAMENTE LA GENERACION DE INGRESOS DEL PERIODO. "/>
    <n v="20421208"/>
    <s v="LA TERRITORIAL EN EL TERCER TRIMESTRE GENERO INGRESOS POR VENTA DE PRODUCTOS Y SERVICIOS, AUNQUE NO SE LLEGO A LA META INICIALMENTE PROGRAMADA SE HA TRATADO DE MANTENER UN PROMEDIO ACEPTABLE DENTRO DE LOS PARAMETROS TENIENDO EN CUENTA QUE LA META DEBE SER REVALUADA YA QUE EL MUNICIPIO DE SINCELEJO ERA QUIEN MAS INGRESOS PARA LA TERRITORIAL POR LA VENTA DE PRODUCTOS Y SERVICIOS Y ESTE FUE ENTREGADO A LA ALCALDIA DE SINCELEJO QUE SE CONVIRTIO EN EN NUEVO GESTOR CATASTRAL LO QUE AFECTO CONSIDERABLEMENTE EL FLUJO DE INGRESOS."/>
    <m/>
    <m/>
    <n v="48038047"/>
    <d v="2021-04-14T00:00:00"/>
    <d v="2021-07-15T00:00:00"/>
    <d v="2021-10-08T00:00:00"/>
    <m/>
    <n v="0.23358894913380521"/>
    <n v="0"/>
    <n v="0.52463702901165954"/>
    <n v="0.38103775914339505"/>
    <n v="0"/>
    <s v="Concepto Favorable"/>
    <s v="Concepto Favorable"/>
    <s v="Concepto Favorable"/>
    <m/>
    <s v="No se realizó seguimiento cuantitativo. En el reporte de ventas totalizadas por producto se observa por $42.336.359 antes de IVA. Faltan firmas en ese reporte"/>
    <s v="Con las evidencias adjuntas se constata el avance de esta actividad conforme lo indicó la dirección territorial"/>
    <s v="se revisa la evidencia cumple con el producto esperado"/>
    <m/>
    <x v="0"/>
    <x v="0"/>
    <x v="0"/>
    <x v="0"/>
    <s v="De acuerdo con los soportes suministrados por la Dirección Territorial Sucre Ventas totalizadas por producto con corte 31 de marzo 2021 se observa que se han generado ingresos por venta de certificados catastrales por $39.968.066 y por información catastral por $42.336.359"/>
    <s v="De acuerdo con las evidencias suministradas por la Dirección Territorial Sucre Sucre Ventas totalizadas por producto con corte 30 de junio 2021 se observa que se han generado ingresos por venta de certificados catastrales por $27.223.423,  por información catastral por $5.514.940 y publicaciones $105.700 para un total de $32.844.063."/>
    <s v="De acuerdo con las evidencias suministradas por la Dirección Territorial Sucre Sucre Ventas totalizadas por producto con corte 30 de septiembre 2021 se observa que se han generado ingresos por un total de $10.091.516"/>
    <m/>
  </r>
  <r>
    <n v="1"/>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Tolima"/>
    <s v="Número"/>
    <s v="Hectáreas urbanas con actualización o formación catastral alcanzadas"/>
    <s v="Eficacia"/>
    <n v="9.0909090909090912E-2"/>
    <n v="39"/>
    <n v="0"/>
    <n v="0"/>
    <n v="0"/>
    <n v="39"/>
    <n v="0"/>
    <s v="La meta asignada a la direccion territorial corresponde al muncipio de Rioblanco, el cual esta siendo intervenido por la agencia nacional de tierras y no se tiene asignado presupuesto para atender el componente urbano."/>
    <n v="0"/>
    <s v="Para el proceso de actualizacion de la zona urbana del municipio de Rio Blanco la territorial no tiene conocimento de avance ni ha participado en seguimientos o cumplimientos.  ACorde a comunicacion de la subdireccion de catastro esta actividad esta a cargo de ellos."/>
    <n v="0"/>
    <s v="Se sigue teniendo cargada esta meta y se ha informado reiteradamente que la territorial no tiene acceso a las actvidades de este proceso ya que esta dirigido desde el nivel central."/>
    <m/>
    <m/>
    <n v="0"/>
    <d v="2021-04-07T00:00:00"/>
    <d v="2021-07-09T00:00:00"/>
    <d v="2021-10-09T00:00:00"/>
    <m/>
    <n v="0"/>
    <s v=""/>
    <s v=""/>
    <s v=""/>
    <n v="0"/>
    <s v="Concepto Favorable"/>
    <s v="Sin meta asignada en el periodo"/>
    <s v="Sin meta asignada en el periodo"/>
    <m/>
    <s v="Se requiere revision de la meta para la Territorial"/>
    <s v="El seguimiento al proceso de actualizacion del municipio de rio blanco le esta haciendo la sede central  "/>
    <s v="N/A "/>
    <m/>
    <x v="2"/>
    <x v="1"/>
    <x v="2"/>
    <x v="0"/>
    <s v="No se presentan evidencias de ejecución de la actividad."/>
    <s v="Sin meta asignada para el periodo, sin evidencias de ejecución de las actividades dado que los procesos de actualización de acuerdo con correos electrónicos del 10 de junio se estan llevando a cabo desde Sede Central."/>
    <s v="Sin meta asignada en tercer trimestre"/>
    <m/>
  </r>
  <r>
    <n v="2"/>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Tolima"/>
    <s v="Número"/>
    <s v="Hectáreas rurales con actualización o formación catastral alcanzadas"/>
    <s v="Eficacia"/>
    <n v="9.0909090909090912E-2"/>
    <n v="204584"/>
    <n v="0"/>
    <n v="0"/>
    <n v="0"/>
    <n v="204584"/>
    <n v="0"/>
    <s v="Se tiene asignado la realizacion del componente economico del municipio de Rioblanco. El proceso de barrido predial o reconocimiento predial lo viene realizando la agencia nacional de tierras y no se tiene conocimiento de los productos resultantes del proceso. "/>
    <n v="0"/>
    <s v="Para el proceso de actualizacion de la zona rural del municipio de Rio Blanco la territorial no tiene conocimento de avance ni ha participado en seguimientos o cumplimientos.  ACorde a comunicacion de la subdireccion de catastro esta actividad esta a cargo de ellos."/>
    <n v="0"/>
    <s v="Se sigue teniendo cargada esta meta y se ha informado reiteradamente que la territorial no tiene acceso a las actvidades de este proceso ya que esta dirigido desde el nivel central."/>
    <m/>
    <m/>
    <n v="0"/>
    <d v="2021-04-07T00:00:00"/>
    <d v="2021-07-09T00:00:00"/>
    <d v="2021-10-09T00:00:00"/>
    <m/>
    <n v="0"/>
    <s v=""/>
    <s v=""/>
    <s v=""/>
    <n v="0"/>
    <s v="Concepto Favorable"/>
    <s v="Sin meta asignada en el periodo"/>
    <s v="Concepto Favorable"/>
    <m/>
    <s v="Se requiere revision de la meta para la Territorial"/>
    <s v="El seguimiento al proceso de actualizacion del municipio de rio blanco le esta haciendo la sede central  "/>
    <s v="NA"/>
    <m/>
    <x v="2"/>
    <x v="1"/>
    <x v="2"/>
    <x v="0"/>
    <s v="No se prsentan evidencias de ejecución de la actividad"/>
    <s v="Sin meta asignada para el periodo, sin evidencias de ejecución de las actividades dado que los procesos de actualización de acuerdo con correos electrónicos del 10 de junio se estan llevando a cabo desde Sede Central."/>
    <s v="Sin meta asignada en tercer trimestre."/>
    <m/>
  </r>
  <r>
    <n v="3"/>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Tolima"/>
    <s v="Número"/>
    <s v="Tramites de conservación Catastral realizados (Oficina)"/>
    <s v="Eficacia"/>
    <n v="9.0909090909090912E-2"/>
    <n v="16668"/>
    <n v="0"/>
    <n v="0"/>
    <n v="0"/>
    <n v="16668"/>
    <n v="5237"/>
    <s v="En el primer trimestre se alcanza el 31,42% de la meta asignada en tramites de oficina. Se cumple con los tiempos establecidos en el modulo de correspondencia  implementado en el IGAC (SIGAC) y se esta depurando los tramites de años anteriores. "/>
    <n v="7346"/>
    <s v="Se alcanza un avance en la meta anueal del 75,49%, donde se viene cumpliendo con los tiempos establecidos y respuestas acorde a la radicacion en el SIGAC.  Desde el 15-06-2021, se suepndieron terminos de via administrativa en temas catastrales y se inicio la migracion al SNC, lo que puede afectar los rendimientos."/>
    <n v="1068"/>
    <s v="Con las dificultades del ingreso al SNC se disminuyo el rendimiento de tramites de oficina y esta complicado llegar a cumplir la meta asignada. "/>
    <m/>
    <m/>
    <n v="13651"/>
    <d v="2021-04-09T00:00:00"/>
    <d v="2021-07-12T00:00:00"/>
    <d v="2021-10-13T00:00:00"/>
    <m/>
    <n v="0.81899448044156464"/>
    <s v=""/>
    <s v=""/>
    <s v=""/>
    <n v="0"/>
    <s v="Concepto Favorable"/>
    <s v="Concepto Favorable"/>
    <s v="Concepto No Favorable"/>
    <m/>
    <s v="La actividad cuenta con evidencias "/>
    <s v="La actividad cuenta con las evidencias"/>
    <s v="No se observa evidencia"/>
    <m/>
    <x v="0"/>
    <x v="0"/>
    <x v="1"/>
    <x v="0"/>
    <s v="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
    <s v="De acuerdo con las evidencias suministradas se observa que la Dirección Territorial Tolima para los meses de abril, mayo y junio finalizo 7,346 trámites de oficina."/>
    <s v="Se evidencian 1068 tràmites de oficina reportados para el tercer trimestre de 2021 por la Territorial a travès del excel Reporte de Proyecciòn de Meta 2020-2021."/>
    <m/>
  </r>
  <r>
    <n v="5"/>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Tolima"/>
    <s v="Número"/>
    <s v="Tramites de conservación Catastral realizados (Terreno)"/>
    <s v="Eficacia"/>
    <n v="9.0909090909090912E-2"/>
    <n v="22254"/>
    <n v="0"/>
    <n v="0"/>
    <n v="0"/>
    <n v="22254"/>
    <n v="2499"/>
    <s v="Se alcanza el 11,22% de la meta asignada. A finales del mes de febrero se realiza la contrataciion de 5 reconocedores y 9 auxiliares de apoyo. "/>
    <n v="8910"/>
    <s v="Se alcanza un avance en la meta anual del 51,25%, donde se viene cumpliendo con los tiempos establecidos y respuestas acorde a la radicacion en el SIGAC.  Desde el 15-06-2021, se suepndieron terminos de via administrativa en temas catastrales y se inicio la migracion al SNC, lo que puede afectar los rendimientos."/>
    <n v="72"/>
    <s v="Los problemas generados y reportados a traves de incidencias del SNC han frenado el cumplimiento de tranites de terreno debido a la problematica evidenciada con el editor grafico del sistema. "/>
    <m/>
    <m/>
    <n v="11481"/>
    <d v="2021-04-09T00:00:00"/>
    <d v="2021-07-12T00:00:00"/>
    <d v="2021-10-13T00:00:00"/>
    <m/>
    <n v="0.51590725262874093"/>
    <s v=""/>
    <s v=""/>
    <s v=""/>
    <n v="0"/>
    <s v="Concepto Favorable"/>
    <s v="Concepto Favorable"/>
    <s v="Concepto Favorable"/>
    <m/>
    <s v="La actividad cuenta con evidencias "/>
    <s v="La actividad cuenta con las evidencias"/>
    <s v="Se la valida la evidencia "/>
    <m/>
    <x v="0"/>
    <x v="0"/>
    <x v="1"/>
    <x v="0"/>
    <s v="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
    <s v="De acuerdo con las evidencias suministradas se observa que la Dirección Territorial Tolima para los meses de abril, mayo y junio finalizo 8910 trámites de terreno."/>
    <s v="No se aportó evidencia que permita verificar trámites reportados en tercer trimestre."/>
    <m/>
  </r>
  <r>
    <n v="7"/>
    <x v="20"/>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Tolima"/>
    <s v="Número"/>
    <s v="Número de avalúos elaborados en el periodo"/>
    <s v="Eficacia"/>
    <n v="9.0909090909090912E-2"/>
    <n v="40"/>
    <n v="0"/>
    <n v="0"/>
    <n v="0"/>
    <n v="40"/>
    <n v="0"/>
    <s v="En el trimestre no se han realizado avaluos comerciales. Se tiene en negociacion 8 solicitudes."/>
    <n v="0"/>
    <s v="Se ha realizado avaluos para los juzgados de restitucion de tierrras y estan en proceso avaluos contratados con externos. "/>
    <n v="0"/>
    <s v="Se ha realizadao la gestion con el IMDRI, pero desafortunadamente desde sede central no se ha podido finiquitar la negociacion por falta de aporte de documentos soporte requeridos. "/>
    <m/>
    <m/>
    <n v="0"/>
    <d v="2021-04-13T00:00:00"/>
    <d v="2021-07-12T00:00:00"/>
    <d v="2021-10-13T00:00:00"/>
    <m/>
    <n v="0"/>
    <s v=""/>
    <s v=""/>
    <s v=""/>
    <n v="0"/>
    <s v="Concepto No Favorable"/>
    <s v="Concepto No Favorable"/>
    <s v="Sin meta asignada en el periodo"/>
    <m/>
    <s v="No hay evidencia de avaluos elaborados para el periodo"/>
    <s v="La actividad no cuenta con evidencias de avaluos comerciales "/>
    <s v="No hay meta asiganada"/>
    <m/>
    <x v="2"/>
    <x v="2"/>
    <x v="2"/>
    <x v="0"/>
    <s v="No hay evidencias de ejecución de la actividad"/>
    <s v="De acuerdo con las evidencias suministradas por la Dirección Territorial Tolima se observa que se han realizado avalúos, sin embargo no es claro si estos son en el marco de la política de restitución de tierras o son comerciales."/>
    <s v="No se asignó meta."/>
    <m/>
  </r>
  <r>
    <n v="8"/>
    <x v="2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Tolima"/>
    <s v="Porcentaje"/>
    <s v="Solicitudes atendidas en tiempo legal en el periodo"/>
    <s v="Eficacia"/>
    <n v="9.0909090909090912E-2"/>
    <n v="1"/>
    <n v="0.25"/>
    <n v="0.25"/>
    <n v="0.25"/>
    <n v="0.25"/>
    <n v="0.17"/>
    <s v="Se han recibido 117 solicitudes, de las cuales se han atendido 81. 19 faltantes corresponden a certficados especiales y 17 a inspecciones judiciales en terreno."/>
    <n v="0.2"/>
    <s v="En el trimestre se recepcionaron 140 solicitudes del las cuales se atendieron 125."/>
    <n v="0.25"/>
    <s v="Gracias a las reuniones sostenidas con los juzgados y jueces se ha logrado aclarar los alcances de las solicitudes envidas y en el trimestre se recibieron 86, las cuales fueron atendidas en su totalidad. "/>
    <m/>
    <m/>
    <n v="0.62"/>
    <d v="2021-04-13T00:00:00"/>
    <d v="2021-07-14T00:00:00"/>
    <d v="2021-10-13T00:00:00"/>
    <m/>
    <n v="0.62"/>
    <n v="0.68"/>
    <n v="0.8"/>
    <n v="1"/>
    <n v="0"/>
    <s v="Concepto Favorable"/>
    <s v="Concepto Favorable"/>
    <s v="Concepto Favorable"/>
    <m/>
    <s v="La actividad cuenta con evidencias "/>
    <s v="La actividad cuenta con las evidencias"/>
    <s v="Se validan los trámites"/>
    <m/>
    <x v="2"/>
    <x v="0"/>
    <x v="0"/>
    <x v="0"/>
    <s v="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
    <s v="De acuerdo con las evidencias suministradas por la Dirección Territorial Tolima y el documento &quot;segundo trimestre 2021_tierras&quot; se han recibido 140 solicitudes de las cuales se han atendido 125 y 15 están en trámite con un 89,28% de oportunidad en la atención"/>
    <s v="Se observa ejecución a través de Herramienta de Monitoreo 2021 y excel URT Herramienta de Monitoreo tercer trimestre 2021."/>
    <m/>
  </r>
  <r>
    <n v="9"/>
    <x v="2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Tolima"/>
    <s v="Porcentaje"/>
    <s v="Solicitudes atendidas en tiempo legal en el periodo"/>
    <s v="Eficacia"/>
    <n v="9.0909090909090912E-2"/>
    <n v="1"/>
    <n v="0.25"/>
    <n v="0.25"/>
    <n v="0.25"/>
    <n v="0.25"/>
    <n v="0.16"/>
    <s v="Se ha recibido 8 sentencias de los juzgados, de las cuales se han tramitado 5 y las 3 restantes esta pendiente el envio por parte de la ORIP la anotacion en el certificado de tradicion. "/>
    <n v="7.0000000000000007E-2"/>
    <s v="Se recepcionaron 66 sentencia de los juzgados de restitucion de tierras de las cuales se tramitaron 18. Tener en cuenta que se requiere el envio por parte de la ORIT correpondiente el certificado de tradicion con la anotacion pertienente. Esta situacion no permite al IGAC el cumplimiento de la actualizacion de la informacion catastral.  "/>
    <n v="0"/>
    <s v="En el trimestre se recibieron 44 posfallos de los cuales 28 estan sin resolucion (Las ORIP no han realizadao la anotacion en el folio de matricula inmobiliara o la ANT no ha realizado la entrega del predio) y 16 estan por atender."/>
    <m/>
    <m/>
    <n v="0.23"/>
    <d v="2021-04-13T00:00:00"/>
    <d v="2021-07-10T00:00:00"/>
    <d v="2021-10-13T00:00:00"/>
    <m/>
    <n v="0.23"/>
    <n v="0.64"/>
    <n v="0.28000000000000003"/>
    <n v="0"/>
    <n v="0"/>
    <s v="Concepto Favorable"/>
    <s v="Concepto Favorable"/>
    <s v="Sin meta asignada en el periodo"/>
    <m/>
    <s v="La actividad cuenta con evidencias "/>
    <s v="La actividad cuenta con las evidencias"/>
    <s v="Sin meta asignada en el periodo"/>
    <m/>
    <x v="0"/>
    <x v="0"/>
    <x v="1"/>
    <x v="0"/>
    <s v="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
    <s v="De acuerdo con las evidencias suministradas por la Dirección Territorial Tolima  y el documento &quot;Herramienta de monitoreo 2020 Tolima&quot; se observa que se realiza seguimiento a las solicitudes recibidas de la política de restitución de tierras y ley de víctimas, conociendo si el proceso se encuentra en trámite administrativo, trámite judicial o posfallo. Se recomienda organizar de forma clara los archivos de monitoreo."/>
    <s v="La meta se fijó en 0.25 y se reporta ejecución de 0 en el trimestre, se recibieron 44 posfallos de los cuales 28 estan sin resolución y 16 no han sido atendidos.  "/>
    <m/>
  </r>
  <r>
    <n v="10"/>
    <x v="2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Tolima"/>
    <s v="Porcentaje"/>
    <s v="Solicitudes atendidas en tiempo legal en el periodo"/>
    <s v="Eficacia"/>
    <n v="9.0909090909090912E-2"/>
    <n v="1"/>
    <n v="0.25"/>
    <n v="0.25"/>
    <n v="0.25"/>
    <n v="0.25"/>
    <n v="0.19"/>
    <s v="El sistema de correspondencia externa recibida reporta la radicaciion de 2847 solicitudes, de las cuales se atendieros 2216 y aparecen vencidas"/>
    <n v="0.16"/>
    <s v="El reporte generado informa 2136 radicvados en el trimestre de los cuales se atendieron 1379, quedando vencidas 757. El SIGAC sigue presentando dificultades para el cierre de los radicados y envio de respuestas que no permite ser abiertas por los destinatarios. "/>
    <n v="0.23"/>
    <s v="En el trimestre se recibieron 11.031 solicitudes de los usuarios por los diferentes medios establecidos para su atencion de los cuales 8841 estan en tramite y 706 vencidos. "/>
    <m/>
    <m/>
    <n v="0.58000000000000007"/>
    <d v="2021-04-13T00:00:00"/>
    <d v="2021-07-10T00:00:00"/>
    <d v="2021-10-13T00:00:00"/>
    <m/>
    <n v="0.57999999999999996"/>
    <n v="0.76"/>
    <n v="0.64"/>
    <n v="0.92"/>
    <n v="0"/>
    <s v="Concepto Favorable"/>
    <s v="Concepto Favorable"/>
    <s v="Concepto Favorable"/>
    <m/>
    <s v="La actividad cuenta con evidencias "/>
    <s v="La actividad cuenta con las evidencias"/>
    <s v="La actividad cuenta con la evidencia"/>
    <m/>
    <x v="2"/>
    <x v="0"/>
    <x v="1"/>
    <x v="0"/>
    <s v="De acuerdo con las evidencias suministradas por la Dirección Territorial Tolima &quot;Informe Tolima&quot; de los meses de enero, febrero y marzo se observa que existen solicitudes radicadas vencidas por 86, 427 y 108 de los meses mencionados."/>
    <s v="De acuerdo con información proporcionada por el GIT de Servicio al Ciudadano y participación la Dirección Territorial Tolima recibió 357 peticiones, de las cuales atendió oportunamente 314 con un porcentaje del 88%."/>
    <s v="No se cumplió con la meta, no se atendieron la totalidad de solicitudes recibidas en el trimestre, de las 11.031 recibidas hay 8841 en trámite y 706 vencidas. Deben atenderse todas las solicitudes recibidas dentro de los términos de ley."/>
    <m/>
  </r>
  <r>
    <n v="11"/>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Tolima"/>
    <s v="Porcentaje"/>
    <s v="Actas de comités entregadas en el periodo"/>
    <s v="Eficacia"/>
    <n v="9.0909090909090912E-2"/>
    <n v="1"/>
    <n v="0.25"/>
    <n v="0.25"/>
    <n v="0.25"/>
    <n v="0.25"/>
    <n v="0.25"/>
    <s v="Se han realizado tres comit4es de copasst y 1 de CCL en el trimestre. "/>
    <n v="0.25"/>
    <s v="Se realizaron los comites de SST y conviviencia en segundo trimestre del año. Se esta en proceso de eleccion de comites, pero no se ha podido realizar debido a la no inscripcion de cadidatos. "/>
    <n v="0.25"/>
    <s v="Se cumple con la realizacion de los comie de SST y convivencia en el tercer rimestre del año."/>
    <m/>
    <m/>
    <n v="0.75"/>
    <d v="2021-04-13T00:00:00"/>
    <d v="2021-07-10T00:00:00"/>
    <d v="2021-10-09T00:00:00"/>
    <m/>
    <n v="0.75"/>
    <n v="1"/>
    <n v="1"/>
    <n v="1"/>
    <n v="0"/>
    <s v="Concepto Favorable"/>
    <s v="Concepto Favorable"/>
    <s v="Concepto Favorable"/>
    <m/>
    <s v="La actividad cuenta con evidencias "/>
    <s v="La actividad cuenta con las evidencias"/>
    <s v="se evidencia con actas de comite de SST."/>
    <m/>
    <x v="0"/>
    <x v="0"/>
    <x v="0"/>
    <x v="0"/>
    <s v="De acuerdo con las evidencias suministradas por la Dirección Territorial Tolima &quot;Acta COPASST&quot; del 29-01-2021, 26-02-2021, 05-04-2021 y el acta de comité de convivencia laboral con fecha 26-02-2021 se observa el desarrollo de la actividad."/>
    <s v="De acuerdo con las evidencias suministradas por la Dirección Territorial Tolimae se observa que se han desarrollado los comités COPASTT de acuerdo con actas del 03-05-2021, 21-06-2021, 04-06-2021, sin embargo, de acuerdo con las evidencias comité de convivencia laboral no se ha realizado."/>
    <s v="Se verifica cumplimiento de la actividad con las actas COPASST de julio, agosto y septiembre 2021 y acta del CCL del 13/09/2021.  "/>
    <m/>
  </r>
  <r>
    <n v="12"/>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Tolima"/>
    <s v="Porcentaje"/>
    <s v="Reportes de responsabilidades asignadas en el periodo"/>
    <s v="Eficacia"/>
    <n v="9.0909090909090912E-2"/>
    <n v="1"/>
    <n v="0.25"/>
    <n v="0.25"/>
    <n v="0.25"/>
    <n v="0.25"/>
    <n v="0.25"/>
    <s v="Se ha realizado los comites acorde a lo convenido, se ha hecho seguimiento en la plataforma de la ARL del autodiagnodtivo de covid 19, se siguen multiplicando las campañas de autocuidado y demas actividades convenidas. "/>
    <n v="0.25"/>
    <s v="Se realizaron  los comites acorde a lo convenido, se ha hecho seguimiento en la plataforma de la ARL del autodiagnodtivo de covid 19, se siguen multiplicando las campañas de autocuidado y demas actividades convenidas. "/>
    <n v="0.25"/>
    <s v="Se realiza el comite de SST acorde a lo establecido, se sigue realizando el autodiagnostico en la plataforma de la ARL y se continua con las campañas de autocuidado. "/>
    <m/>
    <m/>
    <n v="0.75"/>
    <d v="2021-04-13T00:00:00"/>
    <d v="2021-07-10T00:00:00"/>
    <d v="2021-10-09T00:00:00"/>
    <m/>
    <n v="0.75"/>
    <n v="1"/>
    <n v="1"/>
    <n v="1"/>
    <n v="0"/>
    <s v="Concepto Favorable"/>
    <s v="Concepto Favorable"/>
    <s v="Concepto Favorable"/>
    <m/>
    <s v="La actividad cuenta con evidencias "/>
    <s v="La actividad cuenta con las evidencias"/>
    <s v="La actividad cuenta con las evidencias"/>
    <m/>
    <x v="0"/>
    <x v="2"/>
    <x v="0"/>
    <x v="0"/>
    <s v="De acuerdo con los soportes suministrados por la Dirección Territorial Tolima se observa que se ha venido realizando seguimiento a las actividades del SG-SST"/>
    <s v="De acuerdo con las evidencias suministradas por la Dirección Territorial Tolima no es posible evidenciar el desarrollo de actividades en el marco del SG-SST, ni tampoco lo mencionado en el autoseguimiento."/>
    <s v="Se verifica ejecución de la actividad mediante actas COPASST de julio, agosto y septiembre 2021, acta CCL del 13/09/2021 y correo del 06/07/2021 sobre autocuidado."/>
    <m/>
  </r>
  <r>
    <n v="14"/>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Tolima"/>
    <s v="Número"/>
    <s v="Recursos obtenidos por ventas de contado"/>
    <s v="Eficiencia"/>
    <n v="9.0909090909090912E-2"/>
    <n v="288303006.95085412"/>
    <n v="56926640.140501812"/>
    <n v="73795715.916889057"/>
    <n v="75132793.499783784"/>
    <n v="82447857.39367947"/>
    <n v="22434459"/>
    <s v="En el primer  trimestre se obtuvo ingresos por valor de $.22.434.459, donde prevalece la expedicion de certificados catastrales. "/>
    <n v="27104781"/>
    <s v="En el trimerstre se tiene ingresos en promedio mensual de $.9.000.000.  La meta asignada de $.288.303.006, es dificil de cumplir ya que la mayoria de productos estan en datos abiertos, los certificados catastrales siguen dejando los mayores ingresos y no se ha porido concretar la realizacion de avaluos comerciales. "/>
    <n v="31964399"/>
    <s v="Se obtiene un ingreso promedio de $.10.600.000, pero sigue siendo dificil el cumplimiento de la meta asignada. En el mes de octubre se hace entrega del catastro del municipio de Ibague, el cual genera la mayor parte de los ingresos propios a la territorial. "/>
    <m/>
    <m/>
    <n v="81503639"/>
    <d v="2021-04-14T00:00:00"/>
    <d v="2021-07-10T00:00:00"/>
    <d v="2021-10-13T00:00:00"/>
    <m/>
    <n v="0.28270131436365353"/>
    <n v="0.39409420518458582"/>
    <n v="0.36729477671205485"/>
    <n v="0.4254387133907378"/>
    <n v="0"/>
    <s v="Concepto Favorable"/>
    <s v="Concepto Favorable"/>
    <s v="Concepto Favorable"/>
    <m/>
    <s v="La actividad cuenta con evidencias "/>
    <s v="La actividad cuenta con las evidencias"/>
    <s v="Se validan las evidencias"/>
    <m/>
    <x v="0"/>
    <x v="0"/>
    <x v="0"/>
    <x v="0"/>
    <s v="De acuerdo con los soportes suministrados por la Dirección Territorial Tolima &quot;Ingresos de Contado Ventas&quot; con corte 31 de marzo 2021 se observa que se han generado ingresos por venta de certificados catastrales por $2.076.906 y por información catastral por $1.068.733."/>
    <s v="De acuerdo con las evidencias suministradas por la Dirección Territorial Tolima Ventas totalizadas por producto con corte 30 de junio 2021 se observa que se han generado ingresos por venta por valor de $27.104.781"/>
    <s v="Según las evidencias aportadas por la Territorial las ventas por productos han generado ingresos de 31964399 para el tercer trimestre."/>
    <m/>
  </r>
  <r>
    <n v="15"/>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Si aplica) Llevar a cabo el proceso de recuperación del 100% de la cartera pendiente por convenios y contratos de la territorial "/>
    <d v="2021-01-01T00:00:00"/>
    <d v="2021-12-31T00:00:00"/>
    <s v="Pendiente"/>
    <s v="Tolima"/>
    <s v="Porcentaje"/>
    <s v="Recursos obtenidos por recuperación de cartera"/>
    <s v="Eficiencia"/>
    <n v="9.0909090909090912E-2"/>
    <n v="1"/>
    <n v="0.25"/>
    <n v="0.25"/>
    <n v="0.25"/>
    <n v="0.25"/>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n v="0"/>
    <s v="No se tiene contablemente cartera en la territorial."/>
    <m/>
    <m/>
    <n v="0"/>
    <d v="2021-04-13T00:00:00"/>
    <d v="2021-07-10T00:00:00"/>
    <d v="2021-10-13T00:00:00"/>
    <m/>
    <n v="0"/>
    <n v="0"/>
    <n v="0"/>
    <n v="0"/>
    <n v="0"/>
    <s v="Concepto Favorable"/>
    <s v="Sin meta asignada en el periodo"/>
    <s v="Sin meta asignada en el periodo"/>
    <m/>
    <s v="No cuentan con cartera venciada"/>
    <s v="La territorial no tiene cartera por cobrar "/>
    <s v="Sin meta asignada en el periodo"/>
    <m/>
    <x v="1"/>
    <x v="1"/>
    <x v="2"/>
    <x v="0"/>
    <s v="Sin meta asignada para el periodo y sin evidencias de ejecución de la actividad."/>
    <s v="Sin meta asignada para el trimestre y sin evidencias de ejecución de la actividad."/>
    <s v="Según manifiesta la Territorial Tolima, no se tiene contablemente cartera."/>
    <m/>
  </r>
  <r>
    <n v="1"/>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Valle del Cauca"/>
    <s v="Número"/>
    <s v="Tramites de conservación Catastral realizados (Oficina)"/>
    <s v="Eficacia"/>
    <n v="0.1111111111111111"/>
    <n v="17588"/>
    <n v="0"/>
    <n v="0"/>
    <n v="0"/>
    <n v="17588"/>
    <n v="5704"/>
    <s v="Durante el mes de enero se tramitan 12 mutaciones, en febrero 1402 y en marzo 4290."/>
    <n v="26781"/>
    <s v="Durante el mes de Abril se tramitan 6868 mutaciones, en mayo 8895y en junio 11018."/>
    <n v="3132"/>
    <s v="Durante el mes de Julio se tramitan 2164 mutaciones, en Agosto 907 y en Septiembre 1117."/>
    <m/>
    <m/>
    <n v="35617"/>
    <d v="2021-04-14T00:00:00"/>
    <d v="2021-07-13T00:00:00"/>
    <d v="2021-10-14T00:00:00"/>
    <m/>
    <n v="1"/>
    <s v=""/>
    <s v=""/>
    <s v=""/>
    <n v="0"/>
    <s v="Concepto Favorable"/>
    <s v="Concepto Favorable"/>
    <s v="Concepto No Favorable"/>
    <m/>
    <s v="se revisa las evidencias, se encuentra acordes con el producto esperado"/>
    <s v="se revisa evidencia, cumple con producto esperado"/>
    <s v="Realizaron los tramites de oficina de acuerdo a los reportes"/>
    <m/>
    <x v="0"/>
    <x v="0"/>
    <x v="0"/>
    <x v="0"/>
    <s v="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_x000a_"/>
    <s v="Se evidencia Informe del área de Conservación Territorial a junio 30 del 2021,donde se tramitan en abril 6868 mutaciones, en mayo 8895y en junio 11018"/>
    <s v="Se evidencia reporte de trámites de oficina donde se realizaron 3132 para el tercer trimestre."/>
    <m/>
  </r>
  <r>
    <n v="3"/>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Valle del Cauca"/>
    <s v="Número"/>
    <s v="Tramites de conservación Catastral realizados (Terreno)"/>
    <s v="Eficacia"/>
    <n v="0.1111111111111111"/>
    <n v="8263"/>
    <n v="0"/>
    <n v="0"/>
    <n v="0"/>
    <n v="8263"/>
    <n v="1195"/>
    <s v="Se tramita mutaciones de terreno asi: en enero 70, febrero 434 y en marzo 691"/>
    <n v="3449"/>
    <s v="Se tramitan mutaciones de terreno asi:En abril 842, en mayo 1002, en junio 1605. "/>
    <n v="397"/>
    <s v="Se tramitan mutaciones de terreno asi:En Julio 67, en agosto 89, en septiembre 241. "/>
    <m/>
    <m/>
    <n v="5041"/>
    <d v="2021-04-14T00:00:00"/>
    <d v="2021-07-13T00:00:00"/>
    <d v="2021-10-14T00:00:00"/>
    <m/>
    <n v="0.61006898220985117"/>
    <s v=""/>
    <s v=""/>
    <s v=""/>
    <n v="0"/>
    <s v="Concepto Favorable"/>
    <s v="Concepto Favorable"/>
    <s v="Concepto Favorable"/>
    <m/>
    <s v="se revisa las evidencias, se encuentra acordes con el producto esperado"/>
    <s v="se revisa evidencia, cumple con producto esperado"/>
    <s v="Según reporte realizaron 397  tramites de terreno"/>
    <m/>
    <x v="0"/>
    <x v="0"/>
    <x v="0"/>
    <x v="0"/>
    <s v="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_x000a_"/>
    <s v="Se evidencia Informe área de Conservación Territorial a junio 30 del 2021 ,  tramitan mutaciones de terreno asi:En abril 842, en mayo 1002, en junio 1605. "/>
    <s v="Se evidencia reporte de trámites de terreno donde se realizaron 397 para el tercer trimestre."/>
    <m/>
  </r>
  <r>
    <n v="5"/>
    <x v="21"/>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Valle del Cauca"/>
    <s v="Número"/>
    <s v="Número de avalúos elaborados en el periodo"/>
    <s v="Eficacia"/>
    <n v="0.1111111111111111"/>
    <n v="40"/>
    <n v="0"/>
    <n v="0"/>
    <n v="0"/>
    <n v="40"/>
    <n v="7"/>
    <s v="Durante el trilmestre enero a marzo 2021 se han recibido 7 solicitudes de avalúos, los cuales se encuentran en fase de elaboración y/o en control de calidad."/>
    <n v="7"/>
    <s v="Para el segundo trimestre Abril a Junio se finalizan y entregan 3 avaluos, de los 7 avaluos solicitados. Los 4 restantes se encuentran en proceso y control. Cabe anotar que al momento nos encontramos en empalme de funcionario, debido al fallecimiento del compañero Daniel Baquero quien lideraba este proceso en la territorial."/>
    <n v="1"/>
    <s v="Para el trimestre Julio a Septiembre se realiza el avaluo de la sede Territorial Valle, el cual se encuentra en proceso de control de calidad en sede central. En el momento, la territorial no cuenta con funcionario que apoye la labor de elaboración de avalúos."/>
    <m/>
    <m/>
    <n v="15"/>
    <d v="2021-04-14T00:00:00"/>
    <d v="2021-07-14T00:00:00"/>
    <d v="2021-10-14T00:00:00"/>
    <m/>
    <n v="0.375"/>
    <s v=""/>
    <s v=""/>
    <s v=""/>
    <n v="0"/>
    <s v="Concepto Favorable"/>
    <s v="Concepto Favorable"/>
    <s v="Concepto Favorable"/>
    <m/>
    <s v="se revisa las evidencias, se encuentra acordes con el producto esperado"/>
    <s v="se revisa evidencia, cumple con producto esperado"/>
    <s v="Realizaron sólo un avalúo en el trimestre. "/>
    <m/>
    <x v="0"/>
    <x v="0"/>
    <x v="0"/>
    <x v="0"/>
    <s v="Conforme las evidencias suminitradas por la Dirección Territorial Valle del Cauca &quot; Avalúos -Evidencias de Avance GIT AVALUOS - MARZO&quot; se han recibido 7 solicitudes para realizar avalúos comerciales los cuales se encuentran en trámite."/>
    <s v="Conforme las evidencias suminitradas por la Dirección Territorial Valle del Cauca para el segundo trimestre Abril a Junio se finalizan y entregan 3 avaluos, de los 7 avaluos solicitados "/>
    <s v="Se evidencia reporte de avalúos realizados con 1 para el tercer trimestre."/>
    <m/>
  </r>
  <r>
    <n v="6"/>
    <x v="2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Valle del Cauca"/>
    <s v="Porcentaje"/>
    <s v="Solicitudes atendidas en tiempo legal en el periodo"/>
    <s v="Eficacia"/>
    <n v="0.1111111111111111"/>
    <n v="1"/>
    <n v="0.25"/>
    <n v="0.25"/>
    <n v="0.25"/>
    <n v="0.25"/>
    <n v="0.25"/>
    <s v="Durante el trimestre de enero a marzo del 2021 se han recibido 83 solicitudes en materia de regulación de la propiedad (Ley 1561 y 1564 del 2012), las cuales han sido analizadas y atendidas."/>
    <n v="0.25"/>
    <s v="Durante el segundo trimestre de Abril a junio se han recibido 108 solicitudes en materia de regulacion de la propiedad (ley 1561 y 1564 de 2012), las cuales han sido analizadas y atendidas"/>
    <n v="0.25"/>
    <s v="Durante el trimestre de Julio a Septiembre se han recibido 190 solicitudes en materia de regulacion de la propiedad (ley 1561 y 1564 de 2012)."/>
    <m/>
    <m/>
    <n v="0.75"/>
    <d v="2021-04-14T00:00:00"/>
    <d v="2021-07-13T00:00:00"/>
    <d v="2021-10-14T00:00:00"/>
    <m/>
    <n v="0.75"/>
    <n v="1"/>
    <n v="1"/>
    <n v="1"/>
    <n v="0"/>
    <s v="Concepto Favorable"/>
    <s v="Concepto Favorable"/>
    <s v="Concepto Favorable"/>
    <m/>
    <s v="se revisa las evidencias, se encuentra acordes con el producto esperado"/>
    <s v="se revisa evidencia, cumple con producto esperado"/>
    <s v="se verifica en el reporte la atención a las solicitudes en materia de regulación"/>
    <m/>
    <x v="0"/>
    <x v="0"/>
    <x v="0"/>
    <x v="0"/>
    <s v="De acuerdo con las evidencias suministradas por la Dirección Territorial Valle del Cauca &quot;INFORME PRIMER TRIMESTRE 2021 REGULARIZACIÓN DE LA PROPIEDAD (LEY 1561 Y LEY 1564 DE 2012)&quot; se han recibido 83 solicitudes, de las cuales se ha proyectado rspuesta de 54, esta pendiente por responder 6  y pendiente por revisar 3."/>
    <s v="De acuerdo con las evidencias suministradas por la Dirección Territorial Valle del Cauca  se atendieron solicitudes en materia de regulacion de la propiedad (ley 1561 y 1564 de 2012."/>
    <s v="De acuerdo con las evidencias suministradas por la Dirección Territorial Valle del Cauca se atendieron solicitudes en materia de regulación de la propiedad (ley 1561 y 1564 de 2012."/>
    <m/>
  </r>
  <r>
    <n v="7"/>
    <x v="2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Valle del Cauca"/>
    <s v="Porcentaje"/>
    <s v="Solicitudes atendidas en tiempo legal en el periodo"/>
    <s v="Eficacia"/>
    <n v="0.1111111111111111"/>
    <n v="1"/>
    <n v="0.25"/>
    <n v="0.25"/>
    <n v="0.25"/>
    <n v="0.25"/>
    <n v="0.25"/>
    <s v="Durante el trimestre enero a marzo 2021 se reciben 79 solicitudes de URT Administrativas y de Juzgados, de las cuales hay 5 en proceso de finalización de trámite."/>
    <n v="0.25"/>
    <s v="Durante el segundo trimestre abril a junio, se reciben 87 solicitudes de URT administrativas y de juzgados, de las cuales hay en proceso de finalizacion de tramite 1"/>
    <n v="0.25"/>
    <s v="Durante el trimestre Julio a Septiembre, se reciben 84 solicitudes de URT administrativas y de juzgados, de las cuales hay en proceso de finalizacion de tramite 2"/>
    <m/>
    <m/>
    <n v="0.75"/>
    <d v="2021-04-14T00:00:00"/>
    <d v="2021-07-13T00:00:00"/>
    <d v="2021-10-13T00:00:00"/>
    <m/>
    <n v="0.75"/>
    <n v="1"/>
    <n v="1"/>
    <n v="1"/>
    <n v="0"/>
    <s v="Concepto Favorable"/>
    <s v="Concepto Favorable"/>
    <s v="Concepto Favorable"/>
    <m/>
    <s v="se revisa las evidencias, se encuentra acordes con el producto esperado"/>
    <s v="se revisa evidencia, cumple con producto esperado"/>
    <s v="Recibieron 84 solicitudes y tienen pendientes de atender 2 solicitudes"/>
    <m/>
    <x v="0"/>
    <x v="0"/>
    <x v="0"/>
    <x v="0"/>
    <s v="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dnientes por atender 5."/>
    <s v="De acuerdo con las evidencias suministradas por la Dirección Territorial Valle del Cauca se observa informe II trimestre de restitucion de Tierras."/>
    <s v="De acuerdo con las evidencias suministradas por la Dirección Territorial Valle del Cauca se observa informe III trimestre de restitucion de Tierras."/>
    <m/>
  </r>
  <r>
    <n v="8"/>
    <x v="2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Valle del Cauca"/>
    <s v="Porcentaje"/>
    <s v="Solicitudes atendidas en tiempo legal en el periodo"/>
    <s v="Eficacia"/>
    <n v="0.1111111111111111"/>
    <n v="1"/>
    <n v="0.25"/>
    <n v="0.25"/>
    <n v="0.25"/>
    <n v="0.25"/>
    <n v="0.10796545105566219"/>
    <s v="Durante el trimestre enero a marzo del 2021, se recibieron 521 peticiones, se finalizan 225 y hay pendientes por finalizar 296, alcanzando una gestión del 43.18%"/>
    <n v="0.15"/>
    <s v="Durante el segundo trimestre Abril a Junio del 2021, se recibieron 1367 peticiones, se finalizan 795 y hay pendientes por finalizar572, alcanzando una gestión del 58.31%"/>
    <n v="0.25"/>
    <s v="Durante el trimestre Julio a Septiembre del 2021, se recibieron 1081 peticiones, se finalizan 1326.  El aplicativo aun no permite reportes automáticos, es necesario acudir a reportes manuales."/>
    <m/>
    <m/>
    <n v="0.50796545105566215"/>
    <d v="2021-04-14T00:00:00"/>
    <d v="2021-07-13T00:00:00"/>
    <d v="2021-10-13T00:00:00"/>
    <m/>
    <n v="0.50796545105566215"/>
    <n v="0.43186180422264875"/>
    <n v="0.6"/>
    <n v="1"/>
    <n v="0"/>
    <s v="Concepto Favorable"/>
    <s v="Concepto Favorable"/>
    <s v="Concepto Favorable"/>
    <m/>
    <s v="se revisa las evidencias, se encuentra acordes con el producto esperado"/>
    <s v="se revisa evidencia, cumple con producto esperado"/>
    <s v="para el proximo reporte incluir los saldos que traen de meses anteriores ya que registran saldos negativos pero es por los saldos que sacan de meses anteriores"/>
    <m/>
    <x v="0"/>
    <x v="0"/>
    <x v="0"/>
    <x v="0"/>
    <s v="De acuerdo con las evidencias suministradas por la Dirección Territorial Valle del Cauca &quot; RELACION DE PQRS PARA EL PRIMER TIRMESTRE DE 2021&quot; durante el primer trimestre se han recibido 524 solicitudes , de las cuales se han finalizado 225 y se encuentran pendientes 296"/>
    <s v="De acuerdo con las evidencias suministradas por la Dirección Territorial Valle del Cauca se observa informe de PQRS de segundo informe."/>
    <s v="De acuerdo con las evidencias suministradas por la Dirección Territorial Valle del Cauca se observa informe de PQRS del tercer trimestre."/>
    <m/>
  </r>
  <r>
    <n v="9"/>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Valle del Cauca"/>
    <s v="Porcentaje"/>
    <s v="Actas de comités entregadas en el periodo"/>
    <s v="Eficacia"/>
    <n v="0.1111111111111111"/>
    <n v="1"/>
    <n v="0.25"/>
    <n v="0.25"/>
    <n v="0.25"/>
    <n v="0.25"/>
    <n v="0.25"/>
    <s v="Durante el trimestre de enero a marzo del 2021, se cumplio con la entrega de un acta deL Comité de Convivencia y tres actas del COPASST."/>
    <n v="0.25"/>
    <s v="Durante el segundo trimestre de Abril a Junio del 2021, se cumplio con la entrega de un acta deL Comité de Convivencia y tres actas del COPASST."/>
    <n v="0.25"/>
    <s v="Durante el trimestre de Julio a Septiembre del 2021, se cumplio con la entrega de un acta deL Comité de Convivencia y tres actas del COPASST."/>
    <m/>
    <m/>
    <n v="0.75"/>
    <d v="2021-04-14T00:00:00"/>
    <d v="2021-07-13T00:00:00"/>
    <d v="2021-10-13T00:00:00"/>
    <m/>
    <n v="0.75"/>
    <n v="1"/>
    <n v="1"/>
    <n v="1"/>
    <n v="0"/>
    <s v="Concepto Favorable"/>
    <s v="Concepto Favorable"/>
    <s v="Concepto Favorable"/>
    <m/>
    <s v="se revisa las evidencias, se encuentra acordes con el producto esperado"/>
    <s v="se revisa evidencia, cumple con producto esperado"/>
    <s v="De acuerdo a registro se realizaron los comités de convivencia y COPASST"/>
    <m/>
    <x v="0"/>
    <x v="0"/>
    <x v="0"/>
    <x v="0"/>
    <s v="De acuerdo con las evidencias suministradas por la Dirección Territorial Valle del Cauca se han realizado tres comites de COPASST los días 04-02-2021, 01-03-2021 y 31-03-2021 y un comite de convicencia laboral el 23-03-2021."/>
    <s v="De acuerdo con las evidencias suministradas por la Dirección Territorial Valle del Cauca acta de comite de convivencia y actas del COPASST."/>
    <s v="De acuerdo con las evidencias suministradas por la Dirección Territorial Valle del Cauca acta de conformación de comité de convivencia y actas del COPASST."/>
    <m/>
  </r>
  <r>
    <n v="10"/>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Valle del Cauca"/>
    <s v="Porcentaje"/>
    <s v="Reportes de responsabilidades asignadas en el periodo"/>
    <s v="Eficacia"/>
    <n v="0.1111111111111111"/>
    <n v="1"/>
    <n v="0.25"/>
    <n v="0.25"/>
    <n v="0.25"/>
    <n v="0.25"/>
    <n v="0.25"/>
    <s v="Durante el trimestre enero a marzo del 2021, según lo establecido en el acta del 06-01-2021 la profesional especializada rindió informe en el cual no se presentaron novedades y/o situaciones de riesgo asociadas al personal de la DT Valle."/>
    <n v="0.25"/>
    <s v="Durante el segundo trimestre Abril a Junio del 2021, la profesional especializada rindió informe en el cual no se presentaron novedades y/o situaciones de riesgo asociadas al personal de la DT Valle."/>
    <n v="0.25"/>
    <s v="Durante el Julio a Septiembre del 2021, la profesional especializada rindió informe en el cual no se presentaron novedades y/o situaciones de riesgo asociadas al personal de la DT Valle."/>
    <m/>
    <m/>
    <n v="0.75"/>
    <d v="2021-04-14T00:00:00"/>
    <d v="2021-07-13T00:00:00"/>
    <d v="2021-10-14T00:00:00"/>
    <m/>
    <n v="0.75"/>
    <n v="1"/>
    <n v="1"/>
    <n v="1"/>
    <n v="0"/>
    <s v="Concepto Favorable"/>
    <s v="Concepto Favorable"/>
    <s v="Concepto Favorable"/>
    <m/>
    <s v="se revisa las evidencias, se encuentra acordes con el producto esperado"/>
    <s v="se revisa evidencia, cumple con producto esperado"/>
    <s v="Realizaron varias actividades como encuestas de satisfacion al usuario, simulacro"/>
    <m/>
    <x v="0"/>
    <x v="0"/>
    <x v="0"/>
    <x v="0"/>
    <s v="De acuerdo con las evidencias suministradas por la Dirección Territorial Valle del Cauca mediante correo electrónico del 13 de abril de 2021 se informa a Sede Central que no han habido accidentes laborales ni casos positivos de COVID "/>
    <s v="De acuerdo con las evidencias suministradas por la Dirección Territorial Valle del Cauca se rindió informe en el cual no se presentaron novedades y/o situaciones de riesgo asociadas al personal."/>
    <s v="Se evidencia encuesta de satisfacción y percepción, informe de emergencias ambientales e informe de evaluación de simulacro."/>
    <m/>
  </r>
  <r>
    <n v="12"/>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Valle del Cauca"/>
    <s v="Número"/>
    <s v="Recursos obtenidos por ventas de contado"/>
    <s v="Eficiencia"/>
    <n v="0.1111111111111111"/>
    <n v="257647595.56882262"/>
    <n v="50873600.352396414"/>
    <n v="65948978.369509257"/>
    <n v="67143883.785048425"/>
    <n v="73681133.061868519"/>
    <n v="25231815"/>
    <s v="Durante el trimeste enero a marzo de 2021 se recaudaron: en Enero $5.682.813, en Febrero $8.245.949 y en Marzo $11.303.053 para un total de $25.231.815"/>
    <n v="15331016"/>
    <s v="Durante el segundo trimestre abril a junio de 2021, se recaudaron: Abril $7.514.741, en Mayo $973.074 y en Junio $6.843.201, para un total de $15.331.016"/>
    <n v="27699703"/>
    <s v="Durante el trimestre julio a septiembre de 2021, se recaudaron: Julio $9.877.347, en Agosto $7.614.098 y en Septiembre $10.208.258, para un total de $27699703"/>
    <m/>
    <m/>
    <n v="68262534"/>
    <d v="2021-04-14T00:00:00"/>
    <d v="2021-07-13T00:00:00"/>
    <d v="2021-10-14T00:00:00"/>
    <m/>
    <n v="0.26494535626964844"/>
    <n v="0.49597069649526876"/>
    <n v="0.2324678316334331"/>
    <n v="0.41254246013943208"/>
    <n v="0"/>
    <s v="Concepto Favorable"/>
    <s v="Concepto Favorable"/>
    <s v="Concepto Favorable"/>
    <m/>
    <s v="se revisa las evidencias, se encuentra acordes con el producto esperado"/>
    <s v="se revisa evidencia, cumple con producto esperado"/>
    <s v="se registra unas ventas por 27.699.703 en el trimestre"/>
    <m/>
    <x v="0"/>
    <x v="0"/>
    <x v="0"/>
    <x v="0"/>
    <s v="De acuerdo con las evidencias suministradas por la Dirección Territorial Valle &quot; Relación Ingresos de Contado&quot; durante el primer semestre se han recibido $25.231.815 por concepto de certificados catastrales e información catastral"/>
    <s v="De acuerdo con las evidencias suministradas por la Dirección Territorial Valle Relación Ingresos de Contado"/>
    <s v="Se evidencian reportes mensuales con las ventas de la Territorial donde el monto por esto fue de $ 27.699.703"/>
    <m/>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s v="04-03-00"/>
    <s v="INSTITUTO GEOGRÁFICO AGUSTÍN CODAZZI - IGAC"/>
    <s v="A-01-01-01"/>
    <s v="A"/>
    <s v="01"/>
    <s v="01"/>
    <s v="01"/>
    <m/>
    <m/>
    <m/>
    <m/>
    <m/>
    <s v="Nación"/>
    <x v="0"/>
    <s v="CSF"/>
    <x v="0"/>
    <n v="33040000000"/>
    <n v="8283571415"/>
    <n v="505000000"/>
    <n v="40818571415"/>
    <n v="0"/>
    <n v="32183048861"/>
    <n v="8635522554"/>
    <n v="32176377499"/>
    <n v="32176377499"/>
    <n v="32174938652"/>
    <n v="32174938652"/>
  </r>
  <r>
    <s v="04-03-00"/>
    <s v="INSTITUTO GEOGRÁFICO AGUSTÍN CODAZZI - IGAC"/>
    <s v="A-01-01-02"/>
    <s v="A"/>
    <s v="01"/>
    <s v="01"/>
    <s v="02"/>
    <m/>
    <m/>
    <m/>
    <m/>
    <m/>
    <s v="Nación"/>
    <x v="0"/>
    <s v="CSF"/>
    <x v="1"/>
    <n v="11004000000"/>
    <n v="3431977472"/>
    <n v="0"/>
    <n v="14435977472"/>
    <n v="0"/>
    <n v="11488649744"/>
    <n v="2947327728"/>
    <n v="11189743944"/>
    <n v="11189743944"/>
    <n v="11189342344"/>
    <n v="11189342344"/>
  </r>
  <r>
    <s v="04-03-00"/>
    <s v="INSTITUTO GEOGRÁFICO AGUSTÍN CODAZZI - IGAC"/>
    <s v="A-01-01-03"/>
    <s v="A"/>
    <s v="01"/>
    <s v="01"/>
    <s v="03"/>
    <m/>
    <m/>
    <m/>
    <m/>
    <m/>
    <s v="Nación"/>
    <x v="0"/>
    <s v="CSF"/>
    <x v="2"/>
    <n v="2983000000"/>
    <n v="617687803"/>
    <n v="0"/>
    <n v="3600687803"/>
    <n v="0"/>
    <n v="2962659405"/>
    <n v="638028398"/>
    <n v="2961514141"/>
    <n v="2961514141"/>
    <n v="2961514141"/>
    <n v="2961514141"/>
  </r>
  <r>
    <s v="04-03-00"/>
    <s v="INSTITUTO GEOGRÁFICO AGUSTÍN CODAZZI - IGAC"/>
    <s v="A-03-03-01-999"/>
    <s v="A"/>
    <s v="03"/>
    <s v="03"/>
    <s v="01"/>
    <s v="999"/>
    <m/>
    <m/>
    <m/>
    <m/>
    <s v="Nación"/>
    <x v="0"/>
    <s v="CSF"/>
    <x v="3"/>
    <n v="14148984173"/>
    <n v="0"/>
    <n v="11133639390"/>
    <n v="3015344783"/>
    <n v="3015344783"/>
    <n v="0"/>
    <n v="0"/>
    <n v="0"/>
    <n v="0"/>
    <n v="0"/>
    <n v="0"/>
  </r>
  <r>
    <s v="04-03-00"/>
    <s v="INSTITUTO GEOGRÁFICO AGUSTÍN CODAZZI - IGAC"/>
    <s v="A-03-03-01-999"/>
    <s v="A"/>
    <s v="03"/>
    <s v="03"/>
    <s v="01"/>
    <s v="999"/>
    <m/>
    <m/>
    <m/>
    <m/>
    <s v="Nación"/>
    <x v="1"/>
    <s v="CSF"/>
    <x v="3"/>
    <n v="3591272693"/>
    <n v="0"/>
    <n v="2016304913"/>
    <n v="1574967780"/>
    <n v="1574967780"/>
    <n v="0"/>
    <n v="0"/>
    <n v="0"/>
    <n v="0"/>
    <n v="0"/>
    <n v="0"/>
  </r>
  <r>
    <s v="04-03-00"/>
    <s v="INSTITUTO GEOGRÁFICO AGUSTÍN CODAZZI - IGAC"/>
    <s v="A-03-04-02-012"/>
    <s v="A"/>
    <s v="03"/>
    <s v="04"/>
    <s v="02"/>
    <s v="012"/>
    <m/>
    <m/>
    <m/>
    <m/>
    <s v="Nación"/>
    <x v="0"/>
    <s v="CSF"/>
    <x v="4"/>
    <n v="207000000"/>
    <n v="35402700"/>
    <n v="0"/>
    <n v="242402700"/>
    <n v="0"/>
    <n v="205654175"/>
    <n v="36748525"/>
    <n v="175185856"/>
    <n v="175185856"/>
    <n v="175185856"/>
    <n v="175185856"/>
  </r>
  <r>
    <s v="04-03-00"/>
    <s v="INSTITUTO GEOGRÁFICO AGUSTÍN CODAZZI - IGAC"/>
    <s v="A-08-01"/>
    <s v="A"/>
    <s v="08"/>
    <s v="01"/>
    <m/>
    <m/>
    <m/>
    <m/>
    <m/>
    <m/>
    <s v="Nación"/>
    <x v="0"/>
    <s v="CSF"/>
    <x v="5"/>
    <n v="425000000"/>
    <n v="0"/>
    <n v="114686345"/>
    <n v="310313655"/>
    <n v="0"/>
    <n v="309236554"/>
    <n v="1077101"/>
    <n v="309175554"/>
    <n v="309175554"/>
    <n v="309175554"/>
    <n v="309175554"/>
  </r>
  <r>
    <s v="04-03-00"/>
    <s v="INSTITUTO GEOGRÁFICO AGUSTÍN CODAZZI - IGAC"/>
    <s v="A-08-01"/>
    <s v="A"/>
    <s v="08"/>
    <s v="01"/>
    <m/>
    <m/>
    <m/>
    <m/>
    <m/>
    <m/>
    <s v="Propios"/>
    <x v="2"/>
    <s v="CSF"/>
    <x v="5"/>
    <n v="469000000"/>
    <n v="0"/>
    <n v="0"/>
    <n v="469000000"/>
    <n v="0"/>
    <n v="223518031"/>
    <n v="245481969"/>
    <n v="223518031"/>
    <n v="223518031"/>
    <n v="223518031"/>
    <n v="223518031"/>
  </r>
  <r>
    <s v="04-03-00"/>
    <s v="INSTITUTO GEOGRÁFICO AGUSTÍN CODAZZI - IGAC"/>
    <s v="A-08-04-01"/>
    <s v="A"/>
    <s v="08"/>
    <s v="04"/>
    <s v="01"/>
    <m/>
    <m/>
    <m/>
    <m/>
    <m/>
    <s v="Nación"/>
    <x v="1"/>
    <s v="CSF"/>
    <x v="6"/>
    <n v="0"/>
    <n v="399304913"/>
    <n v="399304913"/>
    <n v="0"/>
    <n v="0"/>
    <n v="0"/>
    <n v="0"/>
    <n v="0"/>
    <n v="0"/>
    <n v="0"/>
    <n v="0"/>
  </r>
  <r>
    <s v="04-03-00"/>
    <s v="INSTITUTO GEOGRÁFICO AGUSTÍN CODAZZI - IGAC"/>
    <s v="A-08-04-01"/>
    <s v="A"/>
    <s v="08"/>
    <s v="04"/>
    <s v="01"/>
    <m/>
    <m/>
    <m/>
    <m/>
    <m/>
    <s v="Nación"/>
    <x v="1"/>
    <s v="SSF"/>
    <x v="6"/>
    <n v="0"/>
    <n v="399304913"/>
    <n v="0"/>
    <n v="399304913"/>
    <n v="0"/>
    <n v="399304913"/>
    <n v="0"/>
    <n v="399304913"/>
    <n v="399304913"/>
    <n v="399304913"/>
    <n v="399304913"/>
  </r>
  <r>
    <s v="04-03-00"/>
    <s v="INSTITUTO GEOGRÁFICO AGUSTÍN CODAZZI - IGAC"/>
    <s v="A-08-04-01"/>
    <s v="A"/>
    <s v="08"/>
    <s v="04"/>
    <s v="01"/>
    <m/>
    <m/>
    <m/>
    <m/>
    <m/>
    <s v="Propios"/>
    <x v="2"/>
    <s v="CSF"/>
    <x v="6"/>
    <n v="280000000"/>
    <n v="0"/>
    <n v="0"/>
    <n v="280000000"/>
    <n v="0"/>
    <n v="280000000"/>
    <n v="0"/>
    <n v="280000000"/>
    <n v="280000000"/>
    <n v="280000000"/>
    <n v="280000000"/>
  </r>
  <r>
    <s v="04-03-00"/>
    <s v="INSTITUTO GEOGRÁFICO AGUSTÍN CODAZZI - IGAC"/>
    <s v="C-0402-1003-7"/>
    <s v="C"/>
    <s v="0402"/>
    <s v="1003"/>
    <s v="7"/>
    <m/>
    <m/>
    <m/>
    <m/>
    <m/>
    <s v="Nación"/>
    <x v="1"/>
    <s v="CSF"/>
    <x v="7"/>
    <n v="1036559168"/>
    <n v="0"/>
    <n v="0"/>
    <n v="1036559168"/>
    <n v="0"/>
    <n v="1033255847"/>
    <n v="3303321"/>
    <n v="1033146397"/>
    <n v="1031391372"/>
    <n v="1031391372"/>
    <n v="1031391372"/>
  </r>
  <r>
    <s v="04-03-00"/>
    <s v="INSTITUTO GEOGRÁFICO AGUSTÍN CODAZZI - IGAC"/>
    <s v="C-0402-1003-7"/>
    <s v="C"/>
    <s v="0402"/>
    <s v="1003"/>
    <s v="7"/>
    <m/>
    <m/>
    <m/>
    <m/>
    <m/>
    <s v="Propios"/>
    <x v="2"/>
    <s v="CSF"/>
    <x v="7"/>
    <n v="834778626"/>
    <n v="0"/>
    <n v="0"/>
    <n v="834778626"/>
    <n v="0"/>
    <n v="797631229"/>
    <n v="37147397"/>
    <n v="797631229"/>
    <n v="793987518"/>
    <n v="742380765"/>
    <n v="742380765"/>
  </r>
  <r>
    <s v="04-03-00"/>
    <s v="INSTITUTO GEOGRÁFICO AGUSTÍN CODAZZI - IGAC"/>
    <s v="C-0402-1003-8"/>
    <s v="C"/>
    <s v="0402"/>
    <s v="1003"/>
    <s v="8"/>
    <m/>
    <m/>
    <m/>
    <m/>
    <m/>
    <s v="Nación"/>
    <x v="1"/>
    <s v="CSF"/>
    <x v="8"/>
    <n v="3839249599"/>
    <n v="0"/>
    <n v="0"/>
    <n v="3839249599"/>
    <n v="0"/>
    <n v="3812125507.2199998"/>
    <n v="27124091.780000001"/>
    <n v="3794407268.1900001"/>
    <n v="3697615426.5500002"/>
    <n v="3697615426.5500002"/>
    <n v="3697615426.5500002"/>
  </r>
  <r>
    <s v="04-03-00"/>
    <s v="INSTITUTO GEOGRÁFICO AGUSTÍN CODAZZI - IGAC"/>
    <s v="C-0402-1003-8"/>
    <s v="C"/>
    <s v="0402"/>
    <s v="1003"/>
    <s v="8"/>
    <m/>
    <m/>
    <m/>
    <m/>
    <m/>
    <s v="Propios"/>
    <x v="2"/>
    <s v="CSF"/>
    <x v="8"/>
    <n v="5990764260"/>
    <n v="0"/>
    <n v="0"/>
    <n v="5990764260"/>
    <n v="0"/>
    <n v="5100610454.5600004"/>
    <n v="890153805.44000006"/>
    <n v="5081332160.5500002"/>
    <n v="4225611027.5"/>
    <n v="3147241606.3000002"/>
    <n v="3147241606.3000002"/>
  </r>
  <r>
    <s v="04-03-00"/>
    <s v="INSTITUTO GEOGRÁFICO AGUSTÍN CODAZZI - IGAC"/>
    <s v="C-0403-1003-2"/>
    <s v="C"/>
    <s v="0403"/>
    <s v="1003"/>
    <s v="2"/>
    <m/>
    <m/>
    <m/>
    <m/>
    <m/>
    <s v="Nación"/>
    <x v="1"/>
    <s v="CSF"/>
    <x v="9"/>
    <n v="1170510266"/>
    <n v="0"/>
    <n v="0"/>
    <n v="1170510266"/>
    <n v="0"/>
    <n v="1168915840"/>
    <n v="1594426"/>
    <n v="1168145559"/>
    <n v="1162287295"/>
    <n v="1162287295"/>
    <n v="1162287295"/>
  </r>
  <r>
    <s v="04-03-00"/>
    <s v="INSTITUTO GEOGRÁFICO AGUSTÍN CODAZZI - IGAC"/>
    <s v="C-0403-1003-2"/>
    <s v="C"/>
    <s v="0403"/>
    <s v="1003"/>
    <s v="2"/>
    <m/>
    <m/>
    <m/>
    <m/>
    <m/>
    <s v="Propios"/>
    <x v="2"/>
    <s v="CSF"/>
    <x v="9"/>
    <n v="11116476893"/>
    <n v="0"/>
    <n v="0"/>
    <n v="11116476893"/>
    <n v="0"/>
    <n v="403951556.77999997"/>
    <n v="10712525336.219999"/>
    <n v="401839063.77999997"/>
    <n v="367717193.77999997"/>
    <n v="331645984.77999997"/>
    <n v="331645984.77999997"/>
  </r>
  <r>
    <s v="04-03-00"/>
    <s v="INSTITUTO GEOGRÁFICO AGUSTÍN CODAZZI - IGAC"/>
    <s v="C-0404-1003-2"/>
    <s v="C"/>
    <s v="0404"/>
    <s v="1003"/>
    <s v="2"/>
    <m/>
    <m/>
    <m/>
    <m/>
    <m/>
    <s v="Nación"/>
    <x v="1"/>
    <s v="CSF"/>
    <x v="10"/>
    <n v="10334515783"/>
    <n v="0"/>
    <n v="0"/>
    <n v="10334515783"/>
    <n v="0"/>
    <n v="10085328840.030001"/>
    <n v="249186942.97"/>
    <n v="9375106496.5"/>
    <n v="8813193415.4799995"/>
    <n v="8799654525.4799995"/>
    <n v="8799654525.4799995"/>
  </r>
  <r>
    <s v="04-03-00"/>
    <s v="INSTITUTO GEOGRÁFICO AGUSTÍN CODAZZI - IGAC"/>
    <s v="C-0404-1003-2"/>
    <s v="C"/>
    <s v="0404"/>
    <s v="1003"/>
    <s v="2"/>
    <m/>
    <m/>
    <m/>
    <m/>
    <m/>
    <s v="Nación"/>
    <x v="3"/>
    <s v="CSF"/>
    <x v="10"/>
    <n v="134445997196"/>
    <n v="0"/>
    <n v="0"/>
    <n v="134445997196"/>
    <n v="0"/>
    <n v="63767933807.019997"/>
    <n v="70678063388.979996"/>
    <n v="42950230956.459999"/>
    <n v="12156513657.42"/>
    <n v="12156513657.42"/>
    <n v="12156513657.42"/>
  </r>
  <r>
    <s v="04-03-00"/>
    <s v="INSTITUTO GEOGRÁFICO AGUSTÍN CODAZZI - IGAC"/>
    <s v="C-0404-1003-2"/>
    <s v="C"/>
    <s v="0404"/>
    <s v="1003"/>
    <s v="2"/>
    <m/>
    <m/>
    <m/>
    <m/>
    <m/>
    <s v="Propios"/>
    <x v="2"/>
    <s v="CSF"/>
    <x v="10"/>
    <n v="28514586583"/>
    <n v="0"/>
    <n v="0"/>
    <n v="28514586583"/>
    <n v="0"/>
    <n v="17716101038.560001"/>
    <n v="10798485544.440001"/>
    <n v="15715188912.27"/>
    <n v="14261432082.610001"/>
    <n v="13113980508.360001"/>
    <n v="13113980508.360001"/>
  </r>
  <r>
    <s v="04-03-00"/>
    <s v="INSTITUTO GEOGRÁFICO AGUSTÍN CODAZZI - IGAC"/>
    <s v="C-0405-1003-4"/>
    <s v="C"/>
    <s v="0405"/>
    <s v="1003"/>
    <s v="4"/>
    <m/>
    <m/>
    <m/>
    <m/>
    <m/>
    <s v="Nación"/>
    <x v="1"/>
    <s v="CSF"/>
    <x v="11"/>
    <n v="117931087"/>
    <n v="0"/>
    <n v="0"/>
    <n v="117931087"/>
    <n v="0"/>
    <n v="117774174"/>
    <n v="156913"/>
    <n v="117774174"/>
    <n v="117529828"/>
    <n v="117529828"/>
    <n v="117529828"/>
  </r>
  <r>
    <s v="04-03-00"/>
    <s v="INSTITUTO GEOGRÁFICO AGUSTÍN CODAZZI - IGAC"/>
    <s v="C-0405-1003-4"/>
    <s v="C"/>
    <s v="0405"/>
    <s v="1003"/>
    <s v="4"/>
    <m/>
    <m/>
    <m/>
    <m/>
    <m/>
    <s v="Propios"/>
    <x v="2"/>
    <s v="CSF"/>
    <x v="11"/>
    <n v="3673814716"/>
    <n v="0"/>
    <n v="0"/>
    <n v="3673814716"/>
    <n v="0"/>
    <n v="1084088755.8199999"/>
    <n v="2589725960.1799998"/>
    <n v="1059582755.8200001"/>
    <n v="977957970.75"/>
    <n v="874231147.82000005"/>
    <n v="874231147.82000005"/>
  </r>
  <r>
    <s v="04-03-00"/>
    <s v="INSTITUTO GEOGRÁFICO AGUSTÍN CODAZZI - IGAC"/>
    <s v="C-0499-1003-5"/>
    <s v="C"/>
    <s v="0499"/>
    <s v="1003"/>
    <s v="5"/>
    <m/>
    <m/>
    <m/>
    <m/>
    <m/>
    <s v="Nación"/>
    <x v="1"/>
    <s v="CSF"/>
    <x v="12"/>
    <n v="2562805098"/>
    <n v="0"/>
    <n v="0"/>
    <n v="2562805098"/>
    <n v="0"/>
    <n v="2486943557.7199998"/>
    <n v="75861540.280000001"/>
    <n v="2477054521.7600002"/>
    <n v="2274855616.52"/>
    <n v="2262270147.52"/>
    <n v="2262270147.52"/>
  </r>
  <r>
    <s v="04-03-00"/>
    <s v="INSTITUTO GEOGRÁFICO AGUSTÍN CODAZZI - IGAC"/>
    <s v="C-0499-1003-5"/>
    <s v="C"/>
    <s v="0499"/>
    <s v="1003"/>
    <s v="5"/>
    <m/>
    <m/>
    <m/>
    <m/>
    <m/>
    <s v="Propios"/>
    <x v="2"/>
    <s v="CSF"/>
    <x v="12"/>
    <n v="3402445240"/>
    <n v="0"/>
    <n v="0"/>
    <n v="3402445240"/>
    <n v="0"/>
    <n v="3235685494"/>
    <n v="166759746"/>
    <n v="3234950654"/>
    <n v="3181659222"/>
    <n v="3049310511"/>
    <n v="3049310511"/>
  </r>
  <r>
    <s v="04-03-00"/>
    <s v="INSTITUTO GEOGRÁFICO AGUSTÍN CODAZZI - IGAC"/>
    <s v="C-0499-1003-6"/>
    <s v="C"/>
    <s v="0499"/>
    <s v="1003"/>
    <s v="6"/>
    <m/>
    <m/>
    <m/>
    <m/>
    <m/>
    <s v="Nación"/>
    <x v="1"/>
    <s v="CSF"/>
    <x v="13"/>
    <n v="1000000000"/>
    <n v="0"/>
    <n v="0"/>
    <n v="1000000000"/>
    <n v="0"/>
    <n v="678833242.75"/>
    <n v="321166757.25"/>
    <n v="676674935.75"/>
    <n v="441344147.92000002"/>
    <n v="414553726.92000002"/>
    <n v="414553726.92000002"/>
  </r>
  <r>
    <s v="04-03-00"/>
    <s v="INSTITUTO GEOGRÁFICO AGUSTÍN CODAZZI - IGAC"/>
    <s v="C-0499-1003-6"/>
    <s v="C"/>
    <s v="0499"/>
    <s v="1003"/>
    <s v="6"/>
    <m/>
    <m/>
    <m/>
    <m/>
    <m/>
    <s v="Propios"/>
    <x v="2"/>
    <s v="CSF"/>
    <x v="13"/>
    <n v="793530741"/>
    <n v="0"/>
    <n v="0"/>
    <n v="793530741"/>
    <n v="0"/>
    <n v="104087600"/>
    <n v="689443141"/>
    <n v="104087600"/>
    <n v="83578903.870000005"/>
    <n v="83578903.870000005"/>
    <n v="83578903.870000005"/>
  </r>
  <r>
    <s v="04-03-00"/>
    <s v="INSTITUTO GEOGRÁFICO AGUSTÍN CODAZZI - IGAC"/>
    <s v="C-0499-1003-7"/>
    <s v="C"/>
    <s v="0499"/>
    <s v="1003"/>
    <s v="7"/>
    <m/>
    <m/>
    <m/>
    <m/>
    <m/>
    <s v="Nación"/>
    <x v="1"/>
    <s v="CSF"/>
    <x v="14"/>
    <n v="206818844"/>
    <n v="0"/>
    <n v="0"/>
    <n v="206818844"/>
    <n v="0"/>
    <n v="204340906"/>
    <n v="2477938"/>
    <n v="204340906"/>
    <n v="204340905"/>
    <n v="204340905"/>
    <n v="204340905"/>
  </r>
  <r>
    <s v="04-03-00"/>
    <s v="INSTITUTO GEOGRÁFICO AGUSTÍN CODAZZI - IGAC"/>
    <s v="C-0499-1003-8"/>
    <s v="C"/>
    <s v="0499"/>
    <s v="1003"/>
    <s v="8"/>
    <m/>
    <m/>
    <m/>
    <m/>
    <m/>
    <s v="Nación"/>
    <x v="1"/>
    <s v="CSF"/>
    <x v="15"/>
    <n v="54006100"/>
    <n v="0"/>
    <n v="0"/>
    <n v="54006100"/>
    <n v="0"/>
    <n v="45016722"/>
    <n v="8989378"/>
    <n v="31900622"/>
    <n v="21386939"/>
    <n v="21386939"/>
    <n v="21386939"/>
  </r>
  <r>
    <s v="04-03-00"/>
    <s v="INSTITUTO GEOGRÁFICO AGUSTÍN CODAZZI - IGAC"/>
    <s v="C-0499-1003-8"/>
    <s v="C"/>
    <s v="0499"/>
    <s v="1003"/>
    <s v="8"/>
    <m/>
    <m/>
    <m/>
    <m/>
    <m/>
    <s v="Propios"/>
    <x v="2"/>
    <s v="CSF"/>
    <x v="15"/>
    <n v="969041818"/>
    <n v="0"/>
    <n v="0"/>
    <n v="969041818"/>
    <n v="0"/>
    <n v="932735602"/>
    <n v="36306216"/>
    <n v="917413494"/>
    <n v="887519715"/>
    <n v="830409190"/>
    <n v="830409190"/>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6">
  <r>
    <s v="04-03-00-002"/>
    <x v="0"/>
    <s v="A-01-01-01-001-001"/>
    <x v="0"/>
    <s v="01"/>
    <s v="01"/>
    <s v="01"/>
    <s v="001"/>
    <s v="001"/>
    <m/>
    <m/>
    <m/>
    <s v="Nación"/>
    <x v="0"/>
    <s v="CSF"/>
    <x v="0"/>
    <m/>
    <n v="660000000"/>
    <n v="39833000"/>
    <n v="177575"/>
    <n v="699655425"/>
    <n v="0"/>
    <n v="699655425"/>
    <n v="0"/>
    <n v="699655425"/>
    <n v="699655425"/>
    <n v="699655425"/>
    <n v="699655425"/>
  </r>
  <r>
    <s v="04-03-00-002"/>
    <x v="0"/>
    <s v="A-01-01-01-001-003"/>
    <x v="0"/>
    <s v="01"/>
    <s v="01"/>
    <s v="01"/>
    <s v="001"/>
    <s v="003"/>
    <m/>
    <m/>
    <m/>
    <s v="Nación"/>
    <x v="0"/>
    <s v="CSF"/>
    <x v="1"/>
    <m/>
    <n v="0"/>
    <n v="10928100"/>
    <n v="23"/>
    <n v="10928077"/>
    <n v="0"/>
    <n v="10928077"/>
    <n v="0"/>
    <n v="10928077"/>
    <n v="10928077"/>
    <n v="10928077"/>
    <n v="10928077"/>
  </r>
  <r>
    <s v="04-03-00-002"/>
    <x v="0"/>
    <s v="A-01-01-01-001-004"/>
    <x v="0"/>
    <s v="01"/>
    <s v="01"/>
    <s v="01"/>
    <s v="001"/>
    <s v="004"/>
    <m/>
    <m/>
    <m/>
    <s v="Nación"/>
    <x v="0"/>
    <s v="CSF"/>
    <x v="2"/>
    <m/>
    <n v="15000000"/>
    <n v="636000"/>
    <n v="572420"/>
    <n v="15063580"/>
    <n v="0"/>
    <n v="15063580"/>
    <n v="0"/>
    <n v="15063580"/>
    <n v="15063580"/>
    <n v="15063580"/>
    <n v="15063580"/>
  </r>
  <r>
    <s v="04-03-00-002"/>
    <x v="0"/>
    <s v="A-01-01-01-001-005"/>
    <x v="0"/>
    <s v="01"/>
    <s v="01"/>
    <s v="01"/>
    <s v="001"/>
    <s v="005"/>
    <m/>
    <m/>
    <m/>
    <s v="Nación"/>
    <x v="0"/>
    <s v="CSF"/>
    <x v="3"/>
    <m/>
    <n v="10166000"/>
    <n v="5291000"/>
    <n v="10166235"/>
    <n v="5290765"/>
    <n v="0"/>
    <n v="5290765"/>
    <n v="0"/>
    <n v="5290765"/>
    <n v="5290765"/>
    <n v="5290765"/>
    <n v="5290765"/>
  </r>
  <r>
    <s v="04-03-00-002"/>
    <x v="0"/>
    <s v="A-01-01-01-001-006"/>
    <x v="0"/>
    <s v="01"/>
    <s v="01"/>
    <s v="01"/>
    <s v="001"/>
    <s v="006"/>
    <m/>
    <m/>
    <m/>
    <s v="Nación"/>
    <x v="0"/>
    <s v="CSF"/>
    <x v="4"/>
    <m/>
    <n v="66300000"/>
    <n v="2720362"/>
    <n v="28"/>
    <n v="69020334"/>
    <n v="0"/>
    <n v="69020334"/>
    <n v="0"/>
    <n v="69020334"/>
    <n v="69020334"/>
    <n v="69020334"/>
    <n v="69020334"/>
  </r>
  <r>
    <s v="04-03-00-002"/>
    <x v="0"/>
    <s v="A-01-01-01-001-007"/>
    <x v="0"/>
    <s v="01"/>
    <s v="01"/>
    <s v="01"/>
    <s v="001"/>
    <s v="007"/>
    <m/>
    <m/>
    <m/>
    <s v="Nación"/>
    <x v="0"/>
    <s v="CSF"/>
    <x v="5"/>
    <m/>
    <n v="25000000"/>
    <n v="2000000"/>
    <n v="2201120"/>
    <n v="24798880"/>
    <n v="0"/>
    <n v="24798880"/>
    <n v="0"/>
    <n v="24798880"/>
    <n v="24798880"/>
    <n v="24798880"/>
    <n v="24798880"/>
  </r>
  <r>
    <s v="04-03-00-002"/>
    <x v="0"/>
    <s v="A-01-01-01-001-009"/>
    <x v="0"/>
    <s v="01"/>
    <s v="01"/>
    <s v="01"/>
    <s v="001"/>
    <s v="009"/>
    <m/>
    <m/>
    <m/>
    <s v="Nación"/>
    <x v="0"/>
    <s v="CSF"/>
    <x v="6"/>
    <m/>
    <n v="84000000"/>
    <n v="4744000"/>
    <n v="467"/>
    <n v="88743533"/>
    <n v="0"/>
    <n v="88743533"/>
    <n v="0"/>
    <n v="88743533"/>
    <n v="88743533"/>
    <n v="88743533"/>
    <n v="88743533"/>
  </r>
  <r>
    <s v="04-03-00-002"/>
    <x v="0"/>
    <s v="A-01-01-01-001-010"/>
    <x v="0"/>
    <s v="01"/>
    <s v="01"/>
    <s v="01"/>
    <s v="001"/>
    <s v="010"/>
    <m/>
    <m/>
    <m/>
    <s v="Nación"/>
    <x v="0"/>
    <s v="CSF"/>
    <x v="7"/>
    <m/>
    <n v="49000000"/>
    <n v="0"/>
    <n v="901041"/>
    <n v="48098959"/>
    <n v="0"/>
    <n v="48098959"/>
    <n v="0"/>
    <n v="48098959"/>
    <n v="48098959"/>
    <n v="48098959"/>
    <n v="48098959"/>
  </r>
  <r>
    <s v="04-03-00-002"/>
    <x v="0"/>
    <s v="A-01-01-01-001-012"/>
    <x v="0"/>
    <s v="01"/>
    <s v="01"/>
    <s v="01"/>
    <s v="001"/>
    <s v="012"/>
    <m/>
    <m/>
    <m/>
    <s v="Nación"/>
    <x v="0"/>
    <s v="CSF"/>
    <x v="8"/>
    <m/>
    <n v="10000000"/>
    <n v="10000000"/>
    <n v="3755118"/>
    <n v="16244882"/>
    <n v="0"/>
    <n v="16244882"/>
    <n v="0"/>
    <n v="16244882"/>
    <n v="16244882"/>
    <n v="16244882"/>
    <n v="16244882"/>
  </r>
  <r>
    <s v="04-03-00-002"/>
    <x v="0"/>
    <s v="A-01-01-02-001"/>
    <x v="0"/>
    <s v="01"/>
    <s v="01"/>
    <s v="02"/>
    <s v="001"/>
    <m/>
    <m/>
    <m/>
    <m/>
    <s v="Nación"/>
    <x v="0"/>
    <s v="CSF"/>
    <x v="9"/>
    <m/>
    <n v="80000000"/>
    <n v="12522000"/>
    <n v="500"/>
    <n v="92521500"/>
    <n v="0"/>
    <n v="92521500"/>
    <n v="0"/>
    <n v="92521500"/>
    <n v="92521500"/>
    <n v="92521500"/>
    <n v="92521500"/>
  </r>
  <r>
    <s v="04-03-00-002"/>
    <x v="0"/>
    <s v="A-01-01-02-002"/>
    <x v="0"/>
    <s v="01"/>
    <s v="01"/>
    <s v="02"/>
    <s v="002"/>
    <m/>
    <m/>
    <m/>
    <m/>
    <s v="Nación"/>
    <x v="0"/>
    <s v="CSF"/>
    <x v="10"/>
    <m/>
    <n v="62000000"/>
    <n v="4596700"/>
    <n v="0"/>
    <n v="66596700"/>
    <n v="0"/>
    <n v="66596700"/>
    <n v="0"/>
    <n v="66596700"/>
    <n v="66596700"/>
    <n v="66596700"/>
    <n v="66596700"/>
  </r>
  <r>
    <s v="04-03-00-002"/>
    <x v="0"/>
    <s v="A-01-01-02-004"/>
    <x v="0"/>
    <s v="01"/>
    <s v="01"/>
    <s v="02"/>
    <s v="004"/>
    <m/>
    <m/>
    <m/>
    <m/>
    <s v="Nación"/>
    <x v="0"/>
    <s v="CSF"/>
    <x v="11"/>
    <m/>
    <n v="35000000"/>
    <n v="2183300"/>
    <n v="0"/>
    <n v="37183300"/>
    <n v="0"/>
    <n v="37183300"/>
    <n v="0"/>
    <n v="37183300"/>
    <n v="37183300"/>
    <n v="37183300"/>
    <n v="37183300"/>
  </r>
  <r>
    <s v="04-03-00-002"/>
    <x v="0"/>
    <s v="A-01-01-02-005"/>
    <x v="0"/>
    <s v="01"/>
    <s v="01"/>
    <s v="02"/>
    <s v="005"/>
    <m/>
    <m/>
    <m/>
    <m/>
    <s v="Nación"/>
    <x v="0"/>
    <s v="CSF"/>
    <x v="12"/>
    <m/>
    <n v="7000000"/>
    <n v="1783900"/>
    <n v="100"/>
    <n v="8783800"/>
    <n v="0"/>
    <n v="8783800"/>
    <n v="0"/>
    <n v="8783800"/>
    <n v="8783800"/>
    <n v="8783800"/>
    <n v="8783800"/>
  </r>
  <r>
    <s v="04-03-00-002"/>
    <x v="0"/>
    <s v="A-01-01-02-006"/>
    <x v="0"/>
    <s v="01"/>
    <s v="01"/>
    <s v="02"/>
    <s v="006"/>
    <m/>
    <m/>
    <m/>
    <m/>
    <s v="Nación"/>
    <x v="0"/>
    <s v="CSF"/>
    <x v="13"/>
    <m/>
    <n v="27000000"/>
    <n v="1000000"/>
    <n v="708400"/>
    <n v="27291600"/>
    <n v="0"/>
    <n v="27291600"/>
    <n v="0"/>
    <n v="27291600"/>
    <n v="27291600"/>
    <n v="27291600"/>
    <n v="27291600"/>
  </r>
  <r>
    <s v="04-03-00-002"/>
    <x v="0"/>
    <s v="A-01-01-02-007"/>
    <x v="0"/>
    <s v="01"/>
    <s v="01"/>
    <s v="02"/>
    <s v="007"/>
    <m/>
    <m/>
    <m/>
    <m/>
    <s v="Nación"/>
    <x v="0"/>
    <s v="CSF"/>
    <x v="14"/>
    <m/>
    <n v="4000000"/>
    <n v="15198500"/>
    <n v="900"/>
    <n v="19197600"/>
    <n v="0"/>
    <n v="19197600"/>
    <n v="0"/>
    <n v="19197600"/>
    <n v="19197600"/>
    <n v="19197600"/>
    <n v="19197600"/>
  </r>
  <r>
    <s v="04-03-00-002"/>
    <x v="0"/>
    <s v="A-01-01-02-008"/>
    <x v="0"/>
    <s v="01"/>
    <s v="01"/>
    <s v="02"/>
    <s v="008"/>
    <m/>
    <m/>
    <m/>
    <m/>
    <s v="Nación"/>
    <x v="0"/>
    <s v="CSF"/>
    <x v="15"/>
    <m/>
    <n v="4000000"/>
    <n v="0"/>
    <n v="4000000"/>
    <n v="0"/>
    <n v="0"/>
    <n v="0"/>
    <n v="0"/>
    <n v="0"/>
    <n v="0"/>
    <n v="0"/>
    <n v="0"/>
  </r>
  <r>
    <s v="04-03-00-002"/>
    <x v="0"/>
    <s v="A-01-01-02-009"/>
    <x v="0"/>
    <s v="01"/>
    <s v="01"/>
    <s v="02"/>
    <s v="009"/>
    <m/>
    <m/>
    <m/>
    <m/>
    <s v="Nación"/>
    <x v="0"/>
    <s v="CSF"/>
    <x v="16"/>
    <m/>
    <n v="8000000"/>
    <n v="0"/>
    <n v="8000000"/>
    <n v="0"/>
    <n v="0"/>
    <n v="0"/>
    <n v="0"/>
    <n v="0"/>
    <n v="0"/>
    <n v="0"/>
    <n v="0"/>
  </r>
  <r>
    <s v="04-03-00-002"/>
    <x v="0"/>
    <s v="A-01-01-03-001-001"/>
    <x v="0"/>
    <s v="01"/>
    <s v="01"/>
    <s v="03"/>
    <s v="001"/>
    <s v="001"/>
    <m/>
    <m/>
    <m/>
    <s v="Nación"/>
    <x v="0"/>
    <s v="CSF"/>
    <x v="17"/>
    <m/>
    <n v="52000000"/>
    <n v="0"/>
    <n v="4453372"/>
    <n v="47546628"/>
    <n v="0"/>
    <n v="47546628"/>
    <n v="0"/>
    <n v="47546628"/>
    <n v="47546628"/>
    <n v="47546628"/>
    <n v="47546628"/>
  </r>
  <r>
    <s v="04-03-00-002"/>
    <x v="0"/>
    <s v="A-01-01-03-001-002"/>
    <x v="0"/>
    <s v="01"/>
    <s v="01"/>
    <s v="03"/>
    <s v="001"/>
    <s v="002"/>
    <m/>
    <m/>
    <m/>
    <s v="Nación"/>
    <x v="0"/>
    <s v="CSF"/>
    <x v="18"/>
    <m/>
    <n v="0"/>
    <n v="1422500"/>
    <n v="116329"/>
    <n v="1306171"/>
    <n v="0"/>
    <n v="1306171"/>
    <n v="0"/>
    <n v="1306171"/>
    <n v="1306171"/>
    <n v="1306171"/>
    <n v="1306171"/>
  </r>
  <r>
    <s v="04-03-00-002"/>
    <x v="0"/>
    <s v="A-01-01-03-001-003"/>
    <x v="0"/>
    <s v="01"/>
    <s v="01"/>
    <s v="03"/>
    <s v="001"/>
    <s v="003"/>
    <m/>
    <m/>
    <m/>
    <s v="Nación"/>
    <x v="0"/>
    <s v="CSF"/>
    <x v="19"/>
    <m/>
    <n v="4000000"/>
    <n v="0"/>
    <n v="165040"/>
    <n v="3834960"/>
    <n v="0"/>
    <n v="3834960"/>
    <n v="0"/>
    <n v="3834960"/>
    <n v="3834960"/>
    <n v="3834960"/>
    <n v="3834960"/>
  </r>
  <r>
    <s v="04-03-00-002"/>
    <x v="0"/>
    <s v="A-01-01-03-002"/>
    <x v="0"/>
    <s v="01"/>
    <s v="01"/>
    <s v="03"/>
    <s v="002"/>
    <m/>
    <m/>
    <m/>
    <m/>
    <s v="Nación"/>
    <x v="0"/>
    <s v="CSF"/>
    <x v="20"/>
    <m/>
    <n v="29000000"/>
    <n v="0"/>
    <n v="8321009"/>
    <n v="20678991"/>
    <n v="0"/>
    <n v="20678991"/>
    <n v="0"/>
    <n v="20678991"/>
    <n v="20678991"/>
    <n v="20678991"/>
    <n v="20678991"/>
  </r>
  <r>
    <s v="04-03-00-002"/>
    <x v="0"/>
    <s v="A-02-02-02-006-004"/>
    <x v="0"/>
    <s v="02"/>
    <s v="02"/>
    <s v="02"/>
    <s v="006"/>
    <s v="004"/>
    <m/>
    <m/>
    <m/>
    <s v="Nación"/>
    <x v="0"/>
    <s v="CSF"/>
    <x v="21"/>
    <m/>
    <n v="0"/>
    <n v="120000"/>
    <n v="0"/>
    <n v="120000"/>
    <n v="0"/>
    <n v="120000"/>
    <n v="0"/>
    <n v="120000"/>
    <n v="120000"/>
    <n v="120000"/>
    <n v="120000"/>
  </r>
  <r>
    <s v="04-03-00-002"/>
    <x v="0"/>
    <s v="A-02-02-02-006-004"/>
    <x v="0"/>
    <s v="02"/>
    <s v="02"/>
    <s v="02"/>
    <s v="006"/>
    <s v="004"/>
    <m/>
    <m/>
    <m/>
    <s v="Propios"/>
    <x v="1"/>
    <s v="CSF"/>
    <x v="21"/>
    <m/>
    <n v="0"/>
    <n v="210000"/>
    <n v="0"/>
    <n v="210000"/>
    <n v="0"/>
    <n v="210000"/>
    <n v="0"/>
    <n v="210000"/>
    <n v="210000"/>
    <n v="210000"/>
    <n v="210000"/>
  </r>
  <r>
    <s v="04-03-00-002"/>
    <x v="0"/>
    <s v="A-02-02-02-006-009"/>
    <x v="0"/>
    <s v="02"/>
    <s v="02"/>
    <s v="02"/>
    <s v="006"/>
    <s v="009"/>
    <m/>
    <m/>
    <m/>
    <s v="Nación"/>
    <x v="0"/>
    <s v="CSF"/>
    <x v="22"/>
    <m/>
    <n v="61000000"/>
    <n v="54386000"/>
    <n v="0"/>
    <n v="115386000"/>
    <n v="0"/>
    <n v="114078480"/>
    <n v="1307520"/>
    <n v="114078480"/>
    <n v="114078480"/>
    <n v="114078480"/>
    <n v="114078480"/>
  </r>
  <r>
    <s v="04-03-00-002"/>
    <x v="0"/>
    <s v="A-02-02-02-008-004"/>
    <x v="0"/>
    <s v="02"/>
    <s v="02"/>
    <s v="02"/>
    <s v="008"/>
    <s v="004"/>
    <m/>
    <m/>
    <m/>
    <s v="Nación"/>
    <x v="0"/>
    <s v="CSF"/>
    <x v="23"/>
    <m/>
    <n v="400000"/>
    <n v="0"/>
    <n v="400000"/>
    <n v="0"/>
    <n v="0"/>
    <n v="0"/>
    <n v="0"/>
    <n v="0"/>
    <n v="0"/>
    <n v="0"/>
    <n v="0"/>
  </r>
  <r>
    <s v="04-03-00-002"/>
    <x v="0"/>
    <s v="A-02-02-02-009-004"/>
    <x v="0"/>
    <s v="02"/>
    <s v="02"/>
    <s v="02"/>
    <s v="009"/>
    <s v="004"/>
    <m/>
    <m/>
    <m/>
    <s v="Nación"/>
    <x v="0"/>
    <s v="CSF"/>
    <x v="24"/>
    <m/>
    <n v="1500000"/>
    <n v="11164400"/>
    <n v="9264400"/>
    <n v="3400000"/>
    <n v="0"/>
    <n v="3367927"/>
    <n v="32073"/>
    <n v="3367927"/>
    <n v="3367927"/>
    <n v="3367927"/>
    <n v="3367927"/>
  </r>
  <r>
    <s v="04-03-00-002"/>
    <x v="0"/>
    <s v="A-02-02-02-010"/>
    <x v="0"/>
    <s v="02"/>
    <s v="02"/>
    <s v="02"/>
    <s v="010"/>
    <m/>
    <m/>
    <m/>
    <m/>
    <s v="Nación"/>
    <x v="0"/>
    <s v="CSF"/>
    <x v="25"/>
    <m/>
    <n v="0"/>
    <n v="2421346"/>
    <n v="0"/>
    <n v="2421346"/>
    <n v="0"/>
    <n v="2421346"/>
    <n v="0"/>
    <n v="2421346"/>
    <n v="2421346"/>
    <n v="2421346"/>
    <n v="2421346"/>
  </r>
  <r>
    <s v="04-03-00-002"/>
    <x v="0"/>
    <s v="A-03-04-02-012-001"/>
    <x v="0"/>
    <s v="03"/>
    <s v="04"/>
    <s v="02"/>
    <s v="012"/>
    <s v="001"/>
    <m/>
    <m/>
    <m/>
    <s v="Nación"/>
    <x v="0"/>
    <s v="CSF"/>
    <x v="26"/>
    <m/>
    <n v="0"/>
    <n v="1715000"/>
    <n v="473612"/>
    <n v="1241388"/>
    <n v="0"/>
    <n v="1241388"/>
    <n v="0"/>
    <n v="1241388"/>
    <n v="1241388"/>
    <n v="1241388"/>
    <n v="1241388"/>
  </r>
  <r>
    <s v="04-03-00-002"/>
    <x v="0"/>
    <s v="A-08-01-02-001"/>
    <x v="0"/>
    <s v="08"/>
    <s v="01"/>
    <s v="02"/>
    <s v="001"/>
    <m/>
    <m/>
    <m/>
    <m/>
    <s v="Nación"/>
    <x v="0"/>
    <s v="CSF"/>
    <x v="27"/>
    <m/>
    <n v="0"/>
    <n v="18286020"/>
    <n v="0"/>
    <n v="18286020"/>
    <n v="0"/>
    <n v="18286020"/>
    <n v="0"/>
    <n v="18286020"/>
    <n v="18286020"/>
    <n v="18286020"/>
    <n v="18286020"/>
  </r>
  <r>
    <s v="04-03-00-002"/>
    <x v="0"/>
    <s v="A-08-01-02-003"/>
    <x v="0"/>
    <s v="08"/>
    <s v="01"/>
    <s v="02"/>
    <s v="003"/>
    <m/>
    <m/>
    <m/>
    <m/>
    <s v="Propios"/>
    <x v="1"/>
    <s v="CSF"/>
    <x v="28"/>
    <m/>
    <n v="0"/>
    <n v="1148067"/>
    <n v="49720"/>
    <n v="1098347"/>
    <n v="0"/>
    <n v="1098347"/>
    <n v="0"/>
    <n v="1098347"/>
    <n v="1098347"/>
    <n v="1098347"/>
    <n v="1098347"/>
  </r>
  <r>
    <s v="04-03-00-002"/>
    <x v="0"/>
    <s v="A-08-01-02-006"/>
    <x v="0"/>
    <s v="08"/>
    <s v="01"/>
    <s v="02"/>
    <s v="006"/>
    <m/>
    <m/>
    <m/>
    <m/>
    <s v="Nación"/>
    <x v="0"/>
    <s v="CSF"/>
    <x v="29"/>
    <m/>
    <n v="0"/>
    <n v="951852"/>
    <n v="264453"/>
    <n v="687399"/>
    <n v="0"/>
    <n v="687399"/>
    <n v="0"/>
    <n v="687399"/>
    <n v="687399"/>
    <n v="687399"/>
    <n v="687399"/>
  </r>
  <r>
    <s v="04-03-00-003"/>
    <x v="1"/>
    <s v="A-01-01-01-001-001"/>
    <x v="0"/>
    <s v="01"/>
    <s v="01"/>
    <s v="01"/>
    <s v="001"/>
    <s v="001"/>
    <m/>
    <m/>
    <m/>
    <s v="Nación"/>
    <x v="0"/>
    <s v="CSF"/>
    <x v="0"/>
    <m/>
    <n v="529000000"/>
    <n v="0"/>
    <n v="70046760"/>
    <n v="458953240"/>
    <n v="0"/>
    <n v="458953240"/>
    <n v="0"/>
    <n v="458953240"/>
    <n v="458953240"/>
    <n v="458953240"/>
    <n v="458953240"/>
  </r>
  <r>
    <s v="04-03-00-003"/>
    <x v="1"/>
    <s v="A-01-01-01-001-003"/>
    <x v="0"/>
    <s v="01"/>
    <s v="01"/>
    <s v="01"/>
    <s v="001"/>
    <s v="003"/>
    <m/>
    <m/>
    <m/>
    <s v="Nación"/>
    <x v="0"/>
    <s v="CSF"/>
    <x v="1"/>
    <m/>
    <n v="0"/>
    <n v="7683804"/>
    <n v="0"/>
    <n v="7683804"/>
    <n v="0"/>
    <n v="7683804"/>
    <n v="0"/>
    <n v="7683804"/>
    <n v="7683804"/>
    <n v="7683804"/>
    <n v="7683804"/>
  </r>
  <r>
    <s v="04-03-00-003"/>
    <x v="1"/>
    <s v="A-01-01-01-001-004"/>
    <x v="0"/>
    <s v="01"/>
    <s v="01"/>
    <s v="01"/>
    <s v="001"/>
    <s v="004"/>
    <m/>
    <m/>
    <m/>
    <s v="Nación"/>
    <x v="0"/>
    <s v="CSF"/>
    <x v="2"/>
    <m/>
    <n v="9665000"/>
    <n v="0"/>
    <n v="2137967"/>
    <n v="7527033"/>
    <n v="0"/>
    <n v="7527033"/>
    <n v="0"/>
    <n v="7527033"/>
    <n v="7527033"/>
    <n v="7527033"/>
    <n v="7527033"/>
  </r>
  <r>
    <s v="04-03-00-003"/>
    <x v="1"/>
    <s v="A-01-01-01-001-005"/>
    <x v="0"/>
    <s v="01"/>
    <s v="01"/>
    <s v="01"/>
    <s v="001"/>
    <s v="005"/>
    <m/>
    <m/>
    <m/>
    <s v="Nación"/>
    <x v="0"/>
    <s v="CSF"/>
    <x v="3"/>
    <m/>
    <n v="6508000"/>
    <n v="3200000"/>
    <n v="7564725"/>
    <n v="2143275"/>
    <n v="0"/>
    <n v="2143275"/>
    <n v="0"/>
    <n v="2143275"/>
    <n v="2143275"/>
    <n v="2143275"/>
    <n v="2143275"/>
  </r>
  <r>
    <s v="04-03-00-003"/>
    <x v="1"/>
    <s v="A-01-01-01-001-006"/>
    <x v="0"/>
    <s v="01"/>
    <s v="01"/>
    <s v="01"/>
    <s v="001"/>
    <s v="006"/>
    <m/>
    <m/>
    <m/>
    <s v="Nación"/>
    <x v="0"/>
    <s v="CSF"/>
    <x v="4"/>
    <m/>
    <n v="53000000"/>
    <n v="1174000"/>
    <n v="8196372"/>
    <n v="45977628"/>
    <n v="0"/>
    <n v="45977103"/>
    <n v="525"/>
    <n v="45977103"/>
    <n v="45977103"/>
    <n v="45977103"/>
    <n v="45977103"/>
  </r>
  <r>
    <s v="04-03-00-003"/>
    <x v="1"/>
    <s v="A-01-01-01-001-007"/>
    <x v="0"/>
    <s v="01"/>
    <s v="01"/>
    <s v="01"/>
    <s v="001"/>
    <s v="007"/>
    <m/>
    <m/>
    <m/>
    <s v="Nación"/>
    <x v="0"/>
    <s v="CSF"/>
    <x v="5"/>
    <m/>
    <n v="18000000"/>
    <n v="2300000"/>
    <n v="0"/>
    <n v="20300000"/>
    <n v="0"/>
    <n v="19602007"/>
    <n v="697993"/>
    <n v="19602007"/>
    <n v="19602007"/>
    <n v="19602007"/>
    <n v="19602007"/>
  </r>
  <r>
    <s v="04-03-00-003"/>
    <x v="1"/>
    <s v="A-01-01-01-001-009"/>
    <x v="0"/>
    <s v="01"/>
    <s v="01"/>
    <s v="01"/>
    <s v="001"/>
    <s v="009"/>
    <m/>
    <m/>
    <m/>
    <s v="Nación"/>
    <x v="0"/>
    <s v="CSF"/>
    <x v="6"/>
    <m/>
    <n v="67000000"/>
    <n v="0"/>
    <n v="0"/>
    <n v="67000000"/>
    <n v="0"/>
    <n v="56523652"/>
    <n v="10476348"/>
    <n v="56523652"/>
    <n v="56523652"/>
    <n v="56523652"/>
    <n v="56523652"/>
  </r>
  <r>
    <s v="04-03-00-003"/>
    <x v="1"/>
    <s v="A-01-01-01-001-010"/>
    <x v="0"/>
    <s v="01"/>
    <s v="01"/>
    <s v="01"/>
    <s v="001"/>
    <s v="010"/>
    <m/>
    <m/>
    <m/>
    <s v="Nación"/>
    <x v="0"/>
    <s v="CSF"/>
    <x v="7"/>
    <m/>
    <n v="34000000"/>
    <n v="6770000"/>
    <n v="0"/>
    <n v="40770000"/>
    <n v="0"/>
    <n v="40754225"/>
    <n v="15775"/>
    <n v="40754225"/>
    <n v="40754225"/>
    <n v="40754225"/>
    <n v="40754225"/>
  </r>
  <r>
    <s v="04-03-00-003"/>
    <x v="1"/>
    <s v="A-01-01-01-001-012"/>
    <x v="0"/>
    <s v="01"/>
    <s v="01"/>
    <s v="01"/>
    <s v="001"/>
    <s v="012"/>
    <m/>
    <m/>
    <m/>
    <s v="Nación"/>
    <x v="0"/>
    <s v="CSF"/>
    <x v="8"/>
    <m/>
    <n v="6000000"/>
    <n v="2000000"/>
    <n v="218214"/>
    <n v="7781786"/>
    <n v="0"/>
    <n v="7781786"/>
    <n v="0"/>
    <n v="7781786"/>
    <n v="7781786"/>
    <n v="7781786"/>
    <n v="7781786"/>
  </r>
  <r>
    <s v="04-03-00-003"/>
    <x v="1"/>
    <s v="A-01-01-02-001"/>
    <x v="0"/>
    <s v="01"/>
    <s v="01"/>
    <s v="02"/>
    <s v="001"/>
    <m/>
    <m/>
    <m/>
    <m/>
    <s v="Nación"/>
    <x v="0"/>
    <s v="CSF"/>
    <x v="9"/>
    <m/>
    <n v="70000000"/>
    <n v="0"/>
    <n v="0"/>
    <n v="70000000"/>
    <n v="0"/>
    <n v="62549600"/>
    <n v="7450400"/>
    <n v="62549600"/>
    <n v="62549600"/>
    <n v="62549600"/>
    <n v="62549600"/>
  </r>
  <r>
    <s v="04-03-00-003"/>
    <x v="1"/>
    <s v="A-01-01-02-002"/>
    <x v="0"/>
    <s v="01"/>
    <s v="01"/>
    <s v="02"/>
    <s v="002"/>
    <m/>
    <m/>
    <m/>
    <m/>
    <s v="Nación"/>
    <x v="0"/>
    <s v="CSF"/>
    <x v="10"/>
    <m/>
    <n v="49000000"/>
    <n v="2000000"/>
    <n v="0"/>
    <n v="51000000"/>
    <n v="0"/>
    <n v="44297400"/>
    <n v="6702600"/>
    <n v="44297400"/>
    <n v="44297400"/>
    <n v="44297400"/>
    <n v="44297400"/>
  </r>
  <r>
    <s v="04-03-00-003"/>
    <x v="1"/>
    <s v="A-01-01-02-004"/>
    <x v="0"/>
    <s v="01"/>
    <s v="01"/>
    <s v="02"/>
    <s v="004"/>
    <m/>
    <m/>
    <m/>
    <m/>
    <s v="Nación"/>
    <x v="0"/>
    <s v="CSF"/>
    <x v="11"/>
    <m/>
    <n v="28000000"/>
    <n v="800000"/>
    <n v="0"/>
    <n v="28800000"/>
    <n v="0"/>
    <n v="25054000"/>
    <n v="3746000"/>
    <n v="25054000"/>
    <n v="25054000"/>
    <n v="25054000"/>
    <n v="25054000"/>
  </r>
  <r>
    <s v="04-03-00-003"/>
    <x v="1"/>
    <s v="A-01-01-02-005"/>
    <x v="0"/>
    <s v="01"/>
    <s v="01"/>
    <s v="02"/>
    <s v="005"/>
    <m/>
    <m/>
    <m/>
    <m/>
    <s v="Nación"/>
    <x v="0"/>
    <s v="CSF"/>
    <x v="12"/>
    <m/>
    <n v="7000000"/>
    <n v="0"/>
    <n v="0"/>
    <n v="7000000"/>
    <n v="0"/>
    <n v="6603800"/>
    <n v="396200"/>
    <n v="6603800"/>
    <n v="6603800"/>
    <n v="6603800"/>
    <n v="6603800"/>
  </r>
  <r>
    <s v="04-03-00-003"/>
    <x v="1"/>
    <s v="A-01-01-02-006"/>
    <x v="0"/>
    <s v="01"/>
    <s v="01"/>
    <s v="02"/>
    <s v="006"/>
    <m/>
    <m/>
    <m/>
    <m/>
    <s v="Nación"/>
    <x v="0"/>
    <s v="CSF"/>
    <x v="13"/>
    <m/>
    <n v="21000000"/>
    <n v="1000000"/>
    <n v="0"/>
    <n v="22000000"/>
    <n v="0"/>
    <n v="18794200"/>
    <n v="3205800"/>
    <n v="18794200"/>
    <n v="18794200"/>
    <n v="18794200"/>
    <n v="18794200"/>
  </r>
  <r>
    <s v="04-03-00-003"/>
    <x v="1"/>
    <s v="A-01-01-02-007"/>
    <x v="0"/>
    <s v="01"/>
    <s v="01"/>
    <s v="02"/>
    <s v="007"/>
    <m/>
    <m/>
    <m/>
    <m/>
    <s v="Nación"/>
    <x v="0"/>
    <s v="CSF"/>
    <x v="14"/>
    <m/>
    <n v="3000000"/>
    <n v="9600000"/>
    <n v="0"/>
    <n v="12600000"/>
    <n v="0"/>
    <n v="12533200"/>
    <n v="66800"/>
    <n v="12533200"/>
    <n v="12533200"/>
    <n v="12533200"/>
    <n v="12533200"/>
  </r>
  <r>
    <s v="04-03-00-003"/>
    <x v="1"/>
    <s v="A-01-01-02-008"/>
    <x v="0"/>
    <s v="01"/>
    <s v="01"/>
    <s v="02"/>
    <s v="008"/>
    <m/>
    <m/>
    <m/>
    <m/>
    <s v="Nación"/>
    <x v="0"/>
    <s v="CSF"/>
    <x v="15"/>
    <m/>
    <n v="3000000"/>
    <n v="0"/>
    <n v="3000000"/>
    <n v="0"/>
    <n v="0"/>
    <n v="0"/>
    <n v="0"/>
    <n v="0"/>
    <n v="0"/>
    <n v="0"/>
    <n v="0"/>
  </r>
  <r>
    <s v="04-03-00-003"/>
    <x v="1"/>
    <s v="A-01-01-02-009"/>
    <x v="0"/>
    <s v="01"/>
    <s v="01"/>
    <s v="02"/>
    <s v="009"/>
    <m/>
    <m/>
    <m/>
    <m/>
    <s v="Nación"/>
    <x v="0"/>
    <s v="CSF"/>
    <x v="16"/>
    <m/>
    <n v="6000000"/>
    <n v="0"/>
    <n v="6000000"/>
    <n v="0"/>
    <n v="0"/>
    <n v="0"/>
    <n v="0"/>
    <n v="0"/>
    <n v="0"/>
    <n v="0"/>
    <n v="0"/>
  </r>
  <r>
    <s v="04-03-00-003"/>
    <x v="1"/>
    <s v="A-01-01-03-001-001"/>
    <x v="0"/>
    <s v="01"/>
    <s v="01"/>
    <s v="03"/>
    <s v="001"/>
    <s v="001"/>
    <m/>
    <m/>
    <m/>
    <s v="Nación"/>
    <x v="0"/>
    <s v="CSF"/>
    <x v="17"/>
    <m/>
    <n v="40000000"/>
    <n v="2100000"/>
    <n v="2100000"/>
    <n v="40000000"/>
    <n v="0"/>
    <n v="31219089"/>
    <n v="8780911"/>
    <n v="31219089"/>
    <n v="31219089"/>
    <n v="31219089"/>
    <n v="31219089"/>
  </r>
  <r>
    <s v="04-03-00-003"/>
    <x v="1"/>
    <s v="A-01-01-03-001-002"/>
    <x v="0"/>
    <s v="01"/>
    <s v="01"/>
    <s v="03"/>
    <s v="001"/>
    <s v="002"/>
    <m/>
    <m/>
    <m/>
    <s v="Nación"/>
    <x v="0"/>
    <s v="CSF"/>
    <x v="18"/>
    <m/>
    <n v="0"/>
    <n v="11782035"/>
    <n v="0"/>
    <n v="11782035"/>
    <n v="0"/>
    <n v="11759678"/>
    <n v="22357"/>
    <n v="11759678"/>
    <n v="11759678"/>
    <n v="11759678"/>
    <n v="11759678"/>
  </r>
  <r>
    <s v="04-03-00-003"/>
    <x v="1"/>
    <s v="A-01-01-03-001-003"/>
    <x v="0"/>
    <s v="01"/>
    <s v="01"/>
    <s v="03"/>
    <s v="001"/>
    <s v="003"/>
    <m/>
    <m/>
    <m/>
    <s v="Nación"/>
    <x v="0"/>
    <s v="CSF"/>
    <x v="19"/>
    <m/>
    <n v="3000000"/>
    <n v="420000"/>
    <n v="0"/>
    <n v="3420000"/>
    <n v="0"/>
    <n v="3402025"/>
    <n v="17975"/>
    <n v="3402025"/>
    <n v="3402025"/>
    <n v="3402025"/>
    <n v="3402025"/>
  </r>
  <r>
    <s v="04-03-00-003"/>
    <x v="1"/>
    <s v="A-01-01-03-002"/>
    <x v="0"/>
    <s v="01"/>
    <s v="01"/>
    <s v="03"/>
    <s v="002"/>
    <m/>
    <m/>
    <m/>
    <m/>
    <s v="Nación"/>
    <x v="0"/>
    <s v="CSF"/>
    <x v="20"/>
    <m/>
    <n v="29000000"/>
    <n v="0"/>
    <n v="0"/>
    <n v="29000000"/>
    <n v="0"/>
    <n v="23923264"/>
    <n v="5076736"/>
    <n v="23923264"/>
    <n v="23923264"/>
    <n v="23923264"/>
    <n v="23923264"/>
  </r>
  <r>
    <s v="04-03-00-003"/>
    <x v="1"/>
    <s v="A-02-02-02-006-004"/>
    <x v="0"/>
    <s v="02"/>
    <s v="02"/>
    <s v="02"/>
    <s v="006"/>
    <s v="004"/>
    <m/>
    <m/>
    <m/>
    <s v="Propios"/>
    <x v="1"/>
    <s v="CSF"/>
    <x v="21"/>
    <m/>
    <n v="0"/>
    <n v="1326600"/>
    <n v="1"/>
    <n v="1326599"/>
    <n v="0"/>
    <n v="1326599"/>
    <n v="0"/>
    <n v="1326599"/>
    <n v="1326599"/>
    <n v="1326599"/>
    <n v="1326599"/>
  </r>
  <r>
    <s v="04-03-00-003"/>
    <x v="1"/>
    <s v="A-02-02-02-006-009"/>
    <x v="0"/>
    <s v="02"/>
    <s v="02"/>
    <s v="02"/>
    <s v="006"/>
    <s v="009"/>
    <m/>
    <m/>
    <m/>
    <s v="Nación"/>
    <x v="0"/>
    <s v="CSF"/>
    <x v="22"/>
    <m/>
    <n v="53000000"/>
    <n v="14996408"/>
    <n v="0"/>
    <n v="67996408"/>
    <n v="0"/>
    <n v="67996408"/>
    <n v="0"/>
    <n v="67996408"/>
    <n v="67996408"/>
    <n v="67996408"/>
    <n v="67996408"/>
  </r>
  <r>
    <s v="04-03-00-003"/>
    <x v="1"/>
    <s v="A-02-02-02-007-002"/>
    <x v="0"/>
    <s v="02"/>
    <s v="02"/>
    <s v="02"/>
    <s v="007"/>
    <s v="002"/>
    <m/>
    <m/>
    <m/>
    <s v="Nación"/>
    <x v="0"/>
    <s v="CSF"/>
    <x v="30"/>
    <m/>
    <n v="80000000"/>
    <n v="15773335.67"/>
    <n v="1413412"/>
    <n v="94359923.670000002"/>
    <n v="0"/>
    <n v="94359923.670000002"/>
    <n v="0"/>
    <n v="94359923.670000002"/>
    <n v="89464750"/>
    <n v="89464750"/>
    <n v="89464750"/>
  </r>
  <r>
    <s v="04-03-00-003"/>
    <x v="1"/>
    <s v="A-02-02-02-008-004"/>
    <x v="0"/>
    <s v="02"/>
    <s v="02"/>
    <s v="02"/>
    <s v="008"/>
    <s v="004"/>
    <m/>
    <m/>
    <m/>
    <s v="Nación"/>
    <x v="0"/>
    <s v="CSF"/>
    <x v="23"/>
    <m/>
    <n v="3000000"/>
    <n v="3150000"/>
    <n v="25401"/>
    <n v="6124599"/>
    <n v="0"/>
    <n v="6124599"/>
    <n v="0"/>
    <n v="6124599"/>
    <n v="6124599"/>
    <n v="6124599"/>
    <n v="6124599"/>
  </r>
  <r>
    <s v="04-03-00-003"/>
    <x v="1"/>
    <s v="A-02-02-02-009-004"/>
    <x v="0"/>
    <s v="02"/>
    <s v="02"/>
    <s v="02"/>
    <s v="009"/>
    <s v="004"/>
    <m/>
    <m/>
    <m/>
    <s v="Nación"/>
    <x v="0"/>
    <s v="CSF"/>
    <x v="24"/>
    <m/>
    <n v="2000000"/>
    <n v="1869509"/>
    <n v="670000"/>
    <n v="3199509"/>
    <n v="0"/>
    <n v="3199509"/>
    <n v="0"/>
    <n v="3199509"/>
    <n v="3199509"/>
    <n v="3199509"/>
    <n v="3199509"/>
  </r>
  <r>
    <s v="04-03-00-003"/>
    <x v="1"/>
    <s v="A-02-02-02-010"/>
    <x v="0"/>
    <s v="02"/>
    <s v="02"/>
    <s v="02"/>
    <s v="010"/>
    <m/>
    <m/>
    <m/>
    <m/>
    <s v="Nación"/>
    <x v="0"/>
    <s v="CSF"/>
    <x v="25"/>
    <m/>
    <n v="0"/>
    <n v="2998639"/>
    <n v="0"/>
    <n v="2998639"/>
    <n v="0"/>
    <n v="2998639"/>
    <n v="0"/>
    <n v="2998639"/>
    <n v="2998639"/>
    <n v="2998639"/>
    <n v="2998639"/>
  </r>
  <r>
    <s v="04-03-00-003"/>
    <x v="1"/>
    <s v="A-02-02-02-010"/>
    <x v="0"/>
    <s v="02"/>
    <s v="02"/>
    <s v="02"/>
    <s v="010"/>
    <m/>
    <m/>
    <m/>
    <m/>
    <s v="Propios"/>
    <x v="1"/>
    <s v="CSF"/>
    <x v="25"/>
    <m/>
    <n v="0"/>
    <n v="1523040"/>
    <n v="0"/>
    <n v="1523040"/>
    <n v="0"/>
    <n v="1523040"/>
    <n v="0"/>
    <n v="1523040"/>
    <n v="1523040"/>
    <n v="1523040"/>
    <n v="1523040"/>
  </r>
  <r>
    <s v="04-03-00-003"/>
    <x v="1"/>
    <s v="A-03-04-02-012-001"/>
    <x v="0"/>
    <s v="03"/>
    <s v="04"/>
    <s v="02"/>
    <s v="012"/>
    <s v="001"/>
    <m/>
    <m/>
    <m/>
    <s v="Nación"/>
    <x v="0"/>
    <s v="CSF"/>
    <x v="26"/>
    <m/>
    <n v="0"/>
    <n v="4646128"/>
    <n v="0"/>
    <n v="4646128"/>
    <n v="0"/>
    <n v="3119371"/>
    <n v="1526757"/>
    <n v="3119371"/>
    <n v="3119371"/>
    <n v="3119371"/>
    <n v="3119371"/>
  </r>
  <r>
    <s v="04-03-00-003"/>
    <x v="1"/>
    <s v="A-03-04-02-012-002"/>
    <x v="0"/>
    <s v="03"/>
    <s v="04"/>
    <s v="02"/>
    <s v="012"/>
    <s v="002"/>
    <m/>
    <m/>
    <m/>
    <s v="Nación"/>
    <x v="0"/>
    <s v="CSF"/>
    <x v="31"/>
    <m/>
    <n v="0"/>
    <n v="1700000"/>
    <n v="1700000"/>
    <n v="0"/>
    <n v="0"/>
    <n v="0"/>
    <n v="0"/>
    <n v="0"/>
    <n v="0"/>
    <n v="0"/>
    <n v="0"/>
  </r>
  <r>
    <s v="04-03-00-003"/>
    <x v="1"/>
    <s v="A-08-01-02-001"/>
    <x v="0"/>
    <s v="08"/>
    <s v="01"/>
    <s v="02"/>
    <s v="001"/>
    <m/>
    <m/>
    <m/>
    <m/>
    <s v="Nación"/>
    <x v="0"/>
    <s v="CSF"/>
    <x v="27"/>
    <m/>
    <n v="0"/>
    <n v="50701699"/>
    <n v="0"/>
    <n v="50701699"/>
    <n v="0"/>
    <n v="50701699"/>
    <n v="0"/>
    <n v="50701699"/>
    <n v="50701699"/>
    <n v="50701699"/>
    <n v="50701699"/>
  </r>
  <r>
    <s v="04-03-00-003"/>
    <x v="1"/>
    <s v="A-08-01-02-003"/>
    <x v="0"/>
    <s v="08"/>
    <s v="01"/>
    <s v="02"/>
    <s v="003"/>
    <m/>
    <m/>
    <m/>
    <m/>
    <s v="Propios"/>
    <x v="1"/>
    <s v="CSF"/>
    <x v="28"/>
    <m/>
    <n v="0"/>
    <n v="1520000"/>
    <n v="0"/>
    <n v="1520000"/>
    <n v="0"/>
    <n v="1520000"/>
    <n v="0"/>
    <n v="1520000"/>
    <n v="1520000"/>
    <n v="1520000"/>
    <n v="1520000"/>
  </r>
  <r>
    <s v="04-03-00-004"/>
    <x v="2"/>
    <s v="A-01-01-01-001-001"/>
    <x v="0"/>
    <s v="01"/>
    <s v="01"/>
    <s v="01"/>
    <s v="001"/>
    <s v="001"/>
    <m/>
    <m/>
    <m/>
    <s v="Nación"/>
    <x v="0"/>
    <s v="CSF"/>
    <x v="0"/>
    <m/>
    <n v="932000000"/>
    <n v="0"/>
    <n v="0"/>
    <n v="932000000"/>
    <n v="0"/>
    <n v="894675395"/>
    <n v="37324605"/>
    <n v="894675395"/>
    <n v="894675395"/>
    <n v="894675395"/>
    <n v="894675395"/>
  </r>
  <r>
    <s v="04-03-00-004"/>
    <x v="2"/>
    <s v="A-01-01-01-001-003"/>
    <x v="0"/>
    <s v="01"/>
    <s v="01"/>
    <s v="01"/>
    <s v="001"/>
    <s v="003"/>
    <m/>
    <m/>
    <m/>
    <s v="Nación"/>
    <x v="0"/>
    <s v="CSF"/>
    <x v="1"/>
    <m/>
    <n v="0"/>
    <n v="11000000"/>
    <n v="0"/>
    <n v="11000000"/>
    <n v="0"/>
    <n v="10928077"/>
    <n v="71923"/>
    <n v="10928077"/>
    <n v="10928077"/>
    <n v="10928077"/>
    <n v="10928077"/>
  </r>
  <r>
    <s v="04-03-00-004"/>
    <x v="2"/>
    <s v="A-01-01-01-001-004"/>
    <x v="0"/>
    <s v="01"/>
    <s v="01"/>
    <s v="01"/>
    <s v="001"/>
    <s v="004"/>
    <m/>
    <m/>
    <m/>
    <s v="Nación"/>
    <x v="0"/>
    <s v="CSF"/>
    <x v="2"/>
    <m/>
    <n v="23000000"/>
    <n v="0"/>
    <n v="0"/>
    <n v="23000000"/>
    <n v="0"/>
    <n v="19052211"/>
    <n v="3947789"/>
    <n v="19052211"/>
    <n v="19052211"/>
    <n v="19052211"/>
    <n v="19052211"/>
  </r>
  <r>
    <s v="04-03-00-004"/>
    <x v="2"/>
    <s v="A-01-01-01-001-005"/>
    <x v="0"/>
    <s v="01"/>
    <s v="01"/>
    <s v="01"/>
    <s v="001"/>
    <s v="005"/>
    <m/>
    <m/>
    <m/>
    <s v="Nación"/>
    <x v="0"/>
    <s v="CSF"/>
    <x v="3"/>
    <m/>
    <n v="18896000"/>
    <n v="6400000"/>
    <n v="18896000"/>
    <n v="6400000"/>
    <n v="0"/>
    <n v="6326917"/>
    <n v="73083"/>
    <n v="6326917"/>
    <n v="6326917"/>
    <n v="6326917"/>
    <n v="6326917"/>
  </r>
  <r>
    <s v="04-03-00-004"/>
    <x v="2"/>
    <s v="A-01-01-01-001-006"/>
    <x v="0"/>
    <s v="01"/>
    <s v="01"/>
    <s v="01"/>
    <s v="001"/>
    <s v="006"/>
    <m/>
    <m/>
    <m/>
    <s v="Nación"/>
    <x v="0"/>
    <s v="CSF"/>
    <x v="4"/>
    <m/>
    <n v="90000000"/>
    <n v="3120000"/>
    <n v="875"/>
    <n v="93119125"/>
    <n v="0"/>
    <n v="93116831"/>
    <n v="2294"/>
    <n v="93116831"/>
    <n v="93116831"/>
    <n v="93116831"/>
    <n v="93116831"/>
  </r>
  <r>
    <s v="04-03-00-004"/>
    <x v="2"/>
    <s v="A-01-01-01-001-007"/>
    <x v="0"/>
    <s v="01"/>
    <s v="01"/>
    <s v="01"/>
    <s v="001"/>
    <s v="007"/>
    <m/>
    <m/>
    <m/>
    <s v="Nación"/>
    <x v="0"/>
    <s v="CSF"/>
    <x v="5"/>
    <m/>
    <n v="35000000"/>
    <n v="8500000"/>
    <n v="0"/>
    <n v="43500000"/>
    <n v="0"/>
    <n v="36317307"/>
    <n v="7182693"/>
    <n v="36317307"/>
    <n v="36317307"/>
    <n v="36317307"/>
    <n v="36317307"/>
  </r>
  <r>
    <s v="04-03-00-004"/>
    <x v="2"/>
    <s v="A-01-01-01-001-009"/>
    <x v="0"/>
    <s v="01"/>
    <s v="01"/>
    <s v="01"/>
    <s v="001"/>
    <s v="009"/>
    <m/>
    <m/>
    <m/>
    <s v="Nación"/>
    <x v="0"/>
    <s v="CSF"/>
    <x v="6"/>
    <m/>
    <n v="122000000"/>
    <n v="0"/>
    <n v="0"/>
    <n v="122000000"/>
    <n v="0"/>
    <n v="106701286"/>
    <n v="15298714"/>
    <n v="106701286"/>
    <n v="106701286"/>
    <n v="106701286"/>
    <n v="106701286"/>
  </r>
  <r>
    <s v="04-03-00-004"/>
    <x v="2"/>
    <s v="A-01-01-01-001-010"/>
    <x v="0"/>
    <s v="01"/>
    <s v="01"/>
    <s v="01"/>
    <s v="001"/>
    <s v="010"/>
    <m/>
    <m/>
    <m/>
    <s v="Nación"/>
    <x v="0"/>
    <s v="CSF"/>
    <x v="7"/>
    <m/>
    <n v="57000000"/>
    <n v="32320000"/>
    <n v="0"/>
    <n v="89320000"/>
    <n v="0"/>
    <n v="89252061"/>
    <n v="67939"/>
    <n v="89252061"/>
    <n v="89252061"/>
    <n v="89252061"/>
    <n v="89252061"/>
  </r>
  <r>
    <s v="04-03-00-004"/>
    <x v="2"/>
    <s v="A-01-01-01-001-012"/>
    <x v="0"/>
    <s v="01"/>
    <s v="01"/>
    <s v="01"/>
    <s v="001"/>
    <s v="012"/>
    <m/>
    <m/>
    <m/>
    <s v="Nación"/>
    <x v="0"/>
    <s v="CSF"/>
    <x v="8"/>
    <m/>
    <n v="18000000"/>
    <n v="4800000"/>
    <n v="430468"/>
    <n v="22369532"/>
    <n v="0"/>
    <n v="22369532"/>
    <n v="0"/>
    <n v="22369532"/>
    <n v="22369532"/>
    <n v="22369532"/>
    <n v="22369532"/>
  </r>
  <r>
    <s v="04-03-00-004"/>
    <x v="2"/>
    <s v="A-01-01-02-001"/>
    <x v="0"/>
    <s v="01"/>
    <s v="01"/>
    <s v="02"/>
    <s v="001"/>
    <m/>
    <m/>
    <m/>
    <m/>
    <s v="Nación"/>
    <x v="0"/>
    <s v="CSF"/>
    <x v="9"/>
    <m/>
    <n v="115000000"/>
    <n v="7200000"/>
    <n v="0"/>
    <n v="122200000"/>
    <n v="0"/>
    <n v="122130500"/>
    <n v="69500"/>
    <n v="122130500"/>
    <n v="122130500"/>
    <n v="122130500"/>
    <n v="122130500"/>
  </r>
  <r>
    <s v="04-03-00-004"/>
    <x v="2"/>
    <s v="A-01-01-02-002"/>
    <x v="0"/>
    <s v="01"/>
    <s v="01"/>
    <s v="02"/>
    <s v="002"/>
    <m/>
    <m/>
    <m/>
    <m/>
    <s v="Nación"/>
    <x v="0"/>
    <s v="CSF"/>
    <x v="10"/>
    <m/>
    <n v="86000000"/>
    <n v="4500000"/>
    <n v="0"/>
    <n v="90500000"/>
    <n v="0"/>
    <n v="86526700"/>
    <n v="3973300"/>
    <n v="86526700"/>
    <n v="86526700"/>
    <n v="86526700"/>
    <n v="86526700"/>
  </r>
  <r>
    <s v="04-03-00-004"/>
    <x v="2"/>
    <s v="A-01-01-02-004"/>
    <x v="0"/>
    <s v="01"/>
    <s v="01"/>
    <s v="02"/>
    <s v="004"/>
    <m/>
    <m/>
    <m/>
    <m/>
    <s v="Nación"/>
    <x v="0"/>
    <s v="CSF"/>
    <x v="11"/>
    <m/>
    <n v="51000000"/>
    <n v="2000000"/>
    <n v="0"/>
    <n v="53000000"/>
    <n v="0"/>
    <n v="51037700"/>
    <n v="1962300"/>
    <n v="51037700"/>
    <n v="51037700"/>
    <n v="51037700"/>
    <n v="51037700"/>
  </r>
  <r>
    <s v="04-03-00-004"/>
    <x v="2"/>
    <s v="A-01-01-02-005"/>
    <x v="0"/>
    <s v="01"/>
    <s v="01"/>
    <s v="02"/>
    <s v="005"/>
    <m/>
    <m/>
    <m/>
    <m/>
    <s v="Nación"/>
    <x v="0"/>
    <s v="CSF"/>
    <x v="12"/>
    <m/>
    <n v="16000000"/>
    <n v="0"/>
    <n v="0"/>
    <n v="16000000"/>
    <n v="0"/>
    <n v="15518800"/>
    <n v="481200"/>
    <n v="15518800"/>
    <n v="15518800"/>
    <n v="15518800"/>
    <n v="15518800"/>
  </r>
  <r>
    <s v="04-03-00-004"/>
    <x v="2"/>
    <s v="A-01-01-02-006"/>
    <x v="0"/>
    <s v="01"/>
    <s v="01"/>
    <s v="02"/>
    <s v="006"/>
    <m/>
    <m/>
    <m/>
    <m/>
    <s v="Nación"/>
    <x v="0"/>
    <s v="CSF"/>
    <x v="13"/>
    <m/>
    <n v="38000000"/>
    <n v="3900000"/>
    <n v="0"/>
    <n v="41900000"/>
    <n v="0"/>
    <n v="38282000"/>
    <n v="3618000"/>
    <n v="38282000"/>
    <n v="38282000"/>
    <n v="38282000"/>
    <n v="38282000"/>
  </r>
  <r>
    <s v="04-03-00-004"/>
    <x v="2"/>
    <s v="A-01-01-02-007"/>
    <x v="0"/>
    <s v="01"/>
    <s v="01"/>
    <s v="02"/>
    <s v="007"/>
    <m/>
    <m/>
    <m/>
    <m/>
    <s v="Nación"/>
    <x v="0"/>
    <s v="CSF"/>
    <x v="14"/>
    <m/>
    <n v="5000000"/>
    <n v="20570000"/>
    <n v="0"/>
    <n v="25570000"/>
    <n v="0"/>
    <n v="25533400"/>
    <n v="36600"/>
    <n v="25533400"/>
    <n v="25533400"/>
    <n v="25533400"/>
    <n v="25533400"/>
  </r>
  <r>
    <s v="04-03-00-004"/>
    <x v="2"/>
    <s v="A-01-01-02-008"/>
    <x v="0"/>
    <s v="01"/>
    <s v="01"/>
    <s v="02"/>
    <s v="008"/>
    <m/>
    <m/>
    <m/>
    <m/>
    <s v="Nación"/>
    <x v="0"/>
    <s v="CSF"/>
    <x v="15"/>
    <m/>
    <n v="5000000"/>
    <n v="0"/>
    <n v="5000000"/>
    <n v="0"/>
    <n v="0"/>
    <n v="0"/>
    <n v="0"/>
    <n v="0"/>
    <n v="0"/>
    <n v="0"/>
    <n v="0"/>
  </r>
  <r>
    <s v="04-03-00-004"/>
    <x v="2"/>
    <s v="A-01-01-02-009"/>
    <x v="0"/>
    <s v="01"/>
    <s v="01"/>
    <s v="02"/>
    <s v="009"/>
    <m/>
    <m/>
    <m/>
    <m/>
    <s v="Nación"/>
    <x v="0"/>
    <s v="CSF"/>
    <x v="16"/>
    <m/>
    <n v="10000000"/>
    <n v="0"/>
    <n v="10000000"/>
    <n v="0"/>
    <n v="0"/>
    <n v="0"/>
    <n v="0"/>
    <n v="0"/>
    <n v="0"/>
    <n v="0"/>
    <n v="0"/>
  </r>
  <r>
    <s v="04-03-00-004"/>
    <x v="2"/>
    <s v="A-01-01-03-001-001"/>
    <x v="0"/>
    <s v="01"/>
    <s v="01"/>
    <s v="03"/>
    <s v="001"/>
    <s v="001"/>
    <m/>
    <m/>
    <m/>
    <s v="Nación"/>
    <x v="0"/>
    <s v="CSF"/>
    <x v="17"/>
    <m/>
    <n v="63000000"/>
    <n v="2100000"/>
    <n v="0"/>
    <n v="65100000"/>
    <n v="0"/>
    <n v="64039944"/>
    <n v="1060056"/>
    <n v="64039944"/>
    <n v="64039944"/>
    <n v="64039944"/>
    <n v="64039944"/>
  </r>
  <r>
    <s v="04-03-00-004"/>
    <x v="2"/>
    <s v="A-01-01-03-001-002"/>
    <x v="0"/>
    <s v="01"/>
    <s v="01"/>
    <s v="03"/>
    <s v="001"/>
    <s v="002"/>
    <m/>
    <m/>
    <m/>
    <s v="Nación"/>
    <x v="0"/>
    <s v="CSF"/>
    <x v="18"/>
    <m/>
    <n v="0"/>
    <n v="32426692"/>
    <n v="0"/>
    <n v="32426692"/>
    <n v="0"/>
    <n v="31348099"/>
    <n v="1078593"/>
    <n v="31348099"/>
    <n v="31348099"/>
    <n v="31348099"/>
    <n v="31348099"/>
  </r>
  <r>
    <s v="04-03-00-004"/>
    <x v="2"/>
    <s v="A-01-01-03-001-003"/>
    <x v="0"/>
    <s v="01"/>
    <s v="01"/>
    <s v="03"/>
    <s v="001"/>
    <s v="003"/>
    <m/>
    <m/>
    <m/>
    <s v="Nación"/>
    <x v="0"/>
    <s v="CSF"/>
    <x v="19"/>
    <m/>
    <n v="5000000"/>
    <n v="2250000"/>
    <n v="0"/>
    <n v="7250000"/>
    <n v="0"/>
    <n v="7181381"/>
    <n v="68619"/>
    <n v="7181381"/>
    <n v="7181381"/>
    <n v="7181381"/>
    <n v="7181381"/>
  </r>
  <r>
    <s v="04-03-00-004"/>
    <x v="2"/>
    <s v="A-01-01-03-002"/>
    <x v="0"/>
    <s v="01"/>
    <s v="01"/>
    <s v="03"/>
    <s v="002"/>
    <m/>
    <m/>
    <m/>
    <m/>
    <s v="Nación"/>
    <x v="0"/>
    <s v="CSF"/>
    <x v="20"/>
    <m/>
    <n v="29000000"/>
    <n v="0"/>
    <n v="0"/>
    <n v="29000000"/>
    <n v="0"/>
    <n v="18971478"/>
    <n v="10028522"/>
    <n v="18971478"/>
    <n v="18971478"/>
    <n v="18971478"/>
    <n v="18971478"/>
  </r>
  <r>
    <s v="04-03-00-004"/>
    <x v="2"/>
    <s v="A-02-02-02-006-004"/>
    <x v="0"/>
    <s v="02"/>
    <s v="02"/>
    <s v="02"/>
    <s v="006"/>
    <s v="004"/>
    <m/>
    <m/>
    <m/>
    <s v="Propios"/>
    <x v="1"/>
    <s v="CSF"/>
    <x v="21"/>
    <m/>
    <n v="1440000"/>
    <n v="2587000"/>
    <n v="733000"/>
    <n v="3294000"/>
    <n v="0"/>
    <n v="3294000"/>
    <n v="0"/>
    <n v="3294000"/>
    <n v="3294000"/>
    <n v="3294000"/>
    <n v="3294000"/>
  </r>
  <r>
    <s v="04-03-00-004"/>
    <x v="2"/>
    <s v="A-02-02-02-006-009"/>
    <x v="0"/>
    <s v="02"/>
    <s v="02"/>
    <s v="02"/>
    <s v="006"/>
    <s v="009"/>
    <m/>
    <m/>
    <m/>
    <s v="Nación"/>
    <x v="0"/>
    <s v="CSF"/>
    <x v="22"/>
    <m/>
    <n v="11600000"/>
    <n v="6450000"/>
    <n v="0"/>
    <n v="18050000"/>
    <n v="0"/>
    <n v="18045239"/>
    <n v="4761"/>
    <n v="18045239"/>
    <n v="18045239"/>
    <n v="18045239"/>
    <n v="18045239"/>
  </r>
  <r>
    <s v="04-03-00-004"/>
    <x v="2"/>
    <s v="A-02-02-02-007-002"/>
    <x v="0"/>
    <s v="02"/>
    <s v="02"/>
    <s v="02"/>
    <s v="007"/>
    <s v="002"/>
    <m/>
    <m/>
    <m/>
    <s v="Nación"/>
    <x v="0"/>
    <s v="CSF"/>
    <x v="30"/>
    <m/>
    <n v="4000000"/>
    <n v="3021537"/>
    <n v="5"/>
    <n v="7021532"/>
    <n v="0"/>
    <n v="7021532"/>
    <n v="0"/>
    <n v="7021532"/>
    <n v="2927463"/>
    <n v="2927463"/>
    <n v="2927463"/>
  </r>
  <r>
    <s v="04-03-00-004"/>
    <x v="2"/>
    <s v="A-02-02-02-007-002"/>
    <x v="0"/>
    <s v="02"/>
    <s v="02"/>
    <s v="02"/>
    <s v="007"/>
    <s v="002"/>
    <m/>
    <m/>
    <m/>
    <s v="Propios"/>
    <x v="1"/>
    <s v="CSF"/>
    <x v="30"/>
    <m/>
    <n v="0"/>
    <n v="38500000"/>
    <n v="0"/>
    <n v="38500000"/>
    <n v="0"/>
    <n v="38500000"/>
    <n v="0"/>
    <n v="38500000"/>
    <n v="38150000"/>
    <n v="38150000"/>
    <n v="38150000"/>
  </r>
  <r>
    <s v="04-03-00-004"/>
    <x v="2"/>
    <s v="A-02-02-02-008-004"/>
    <x v="0"/>
    <s v="02"/>
    <s v="02"/>
    <s v="02"/>
    <s v="008"/>
    <s v="004"/>
    <m/>
    <m/>
    <m/>
    <s v="Nación"/>
    <x v="0"/>
    <s v="CSF"/>
    <x v="23"/>
    <m/>
    <n v="2800000"/>
    <n v="0"/>
    <n v="0"/>
    <n v="2800000"/>
    <n v="0"/>
    <n v="1907005"/>
    <n v="892995"/>
    <n v="1907005"/>
    <n v="1907005"/>
    <n v="1907005"/>
    <n v="1907005"/>
  </r>
  <r>
    <s v="04-03-00-004"/>
    <x v="2"/>
    <s v="A-02-02-02-009-004"/>
    <x v="0"/>
    <s v="02"/>
    <s v="02"/>
    <s v="02"/>
    <s v="009"/>
    <s v="004"/>
    <m/>
    <m/>
    <m/>
    <s v="Nación"/>
    <x v="0"/>
    <s v="CSF"/>
    <x v="24"/>
    <m/>
    <n v="1500000"/>
    <n v="670000"/>
    <n v="0"/>
    <n v="2170000"/>
    <n v="0"/>
    <n v="2112120"/>
    <n v="57880"/>
    <n v="2112120"/>
    <n v="2112120"/>
    <n v="2112120"/>
    <n v="2112120"/>
  </r>
  <r>
    <s v="04-03-00-004"/>
    <x v="2"/>
    <s v="A-02-02-02-010"/>
    <x v="0"/>
    <s v="02"/>
    <s v="02"/>
    <s v="02"/>
    <s v="010"/>
    <m/>
    <m/>
    <m/>
    <m/>
    <s v="Nación"/>
    <x v="0"/>
    <s v="CSF"/>
    <x v="25"/>
    <m/>
    <n v="0"/>
    <n v="1023976"/>
    <n v="0"/>
    <n v="1023976"/>
    <n v="0"/>
    <n v="1023976"/>
    <n v="0"/>
    <n v="1023976"/>
    <n v="1023976"/>
    <n v="1023976"/>
    <n v="1023976"/>
  </r>
  <r>
    <s v="04-03-00-004"/>
    <x v="2"/>
    <s v="A-02-02-02-010"/>
    <x v="0"/>
    <s v="02"/>
    <s v="02"/>
    <s v="02"/>
    <s v="010"/>
    <m/>
    <m/>
    <m/>
    <m/>
    <s v="Propios"/>
    <x v="1"/>
    <s v="CSF"/>
    <x v="25"/>
    <m/>
    <n v="1706531"/>
    <n v="9234"/>
    <n v="9234"/>
    <n v="1706531"/>
    <n v="0"/>
    <n v="1706531"/>
    <n v="0"/>
    <n v="1706531"/>
    <n v="1706531"/>
    <n v="1706531"/>
    <n v="1706531"/>
  </r>
  <r>
    <s v="04-03-00-004"/>
    <x v="2"/>
    <s v="A-03-04-02-012-001"/>
    <x v="0"/>
    <s v="03"/>
    <s v="04"/>
    <s v="02"/>
    <s v="012"/>
    <s v="001"/>
    <m/>
    <m/>
    <m/>
    <s v="Nación"/>
    <x v="0"/>
    <s v="CSF"/>
    <x v="26"/>
    <m/>
    <n v="0"/>
    <n v="7619468"/>
    <n v="0"/>
    <n v="7619468"/>
    <n v="0"/>
    <n v="5809228"/>
    <n v="1810240"/>
    <n v="5809228"/>
    <n v="5809228"/>
    <n v="5809228"/>
    <n v="5809228"/>
  </r>
  <r>
    <s v="04-03-00-004"/>
    <x v="2"/>
    <s v="A-03-04-02-012-002"/>
    <x v="0"/>
    <s v="03"/>
    <s v="04"/>
    <s v="02"/>
    <s v="012"/>
    <s v="002"/>
    <m/>
    <m/>
    <m/>
    <s v="Nación"/>
    <x v="0"/>
    <s v="CSF"/>
    <x v="31"/>
    <m/>
    <n v="0"/>
    <n v="12100000"/>
    <n v="0"/>
    <n v="12100000"/>
    <n v="0"/>
    <n v="12050791"/>
    <n v="49209"/>
    <n v="12050791"/>
    <n v="12050791"/>
    <n v="12050791"/>
    <n v="12050791"/>
  </r>
  <r>
    <s v="04-03-00-004"/>
    <x v="2"/>
    <s v="A-08-01-02-001"/>
    <x v="0"/>
    <s v="08"/>
    <s v="01"/>
    <s v="02"/>
    <s v="001"/>
    <m/>
    <m/>
    <m/>
    <m/>
    <s v="Nación"/>
    <x v="0"/>
    <s v="CSF"/>
    <x v="27"/>
    <m/>
    <n v="0"/>
    <n v="33208000"/>
    <n v="0"/>
    <n v="33208000"/>
    <n v="0"/>
    <n v="33208000"/>
    <n v="0"/>
    <n v="33208000"/>
    <n v="33208000"/>
    <n v="33208000"/>
    <n v="33208000"/>
  </r>
  <r>
    <s v="04-03-00-004"/>
    <x v="2"/>
    <s v="A-08-01-02-003"/>
    <x v="0"/>
    <s v="08"/>
    <s v="01"/>
    <s v="02"/>
    <s v="003"/>
    <m/>
    <m/>
    <m/>
    <m/>
    <s v="Propios"/>
    <x v="1"/>
    <s v="CSF"/>
    <x v="28"/>
    <m/>
    <n v="0"/>
    <n v="3542000"/>
    <n v="762000"/>
    <n v="2780000"/>
    <n v="0"/>
    <n v="2780000"/>
    <n v="0"/>
    <n v="2780000"/>
    <n v="2780000"/>
    <n v="2780000"/>
    <n v="2780000"/>
  </r>
  <r>
    <s v="04-03-00-005"/>
    <x v="3"/>
    <s v="A-01-01-01-001-001"/>
    <x v="0"/>
    <s v="01"/>
    <s v="01"/>
    <s v="01"/>
    <s v="001"/>
    <s v="001"/>
    <m/>
    <m/>
    <m/>
    <s v="Nación"/>
    <x v="0"/>
    <s v="CSF"/>
    <x v="0"/>
    <m/>
    <n v="445000000"/>
    <n v="49586555"/>
    <n v="0"/>
    <n v="494586555"/>
    <n v="0"/>
    <n v="494586555"/>
    <n v="0"/>
    <n v="494586555"/>
    <n v="494586555"/>
    <n v="494586555"/>
    <n v="494586555"/>
  </r>
  <r>
    <s v="04-03-00-005"/>
    <x v="3"/>
    <s v="A-01-01-01-001-003"/>
    <x v="0"/>
    <s v="01"/>
    <s v="01"/>
    <s v="01"/>
    <s v="001"/>
    <s v="003"/>
    <m/>
    <m/>
    <m/>
    <s v="Nación"/>
    <x v="0"/>
    <s v="CSF"/>
    <x v="1"/>
    <m/>
    <n v="0"/>
    <n v="10928077"/>
    <n v="0"/>
    <n v="10928077"/>
    <n v="0"/>
    <n v="10928077"/>
    <n v="0"/>
    <n v="10928077"/>
    <n v="10928077"/>
    <n v="10928077"/>
    <n v="10928077"/>
  </r>
  <r>
    <s v="04-03-00-005"/>
    <x v="3"/>
    <s v="A-01-01-01-001-004"/>
    <x v="0"/>
    <s v="01"/>
    <s v="01"/>
    <s v="01"/>
    <s v="001"/>
    <s v="004"/>
    <m/>
    <m/>
    <m/>
    <s v="Nación"/>
    <x v="0"/>
    <s v="CSF"/>
    <x v="2"/>
    <m/>
    <n v="9000000"/>
    <n v="101663"/>
    <n v="0"/>
    <n v="9101663"/>
    <n v="0"/>
    <n v="9101663"/>
    <n v="0"/>
    <n v="9101663"/>
    <n v="9101663"/>
    <n v="9101663"/>
    <n v="9101663"/>
  </r>
  <r>
    <s v="04-03-00-005"/>
    <x v="3"/>
    <s v="A-01-01-01-001-005"/>
    <x v="0"/>
    <s v="01"/>
    <s v="01"/>
    <s v="01"/>
    <s v="001"/>
    <s v="005"/>
    <m/>
    <m/>
    <m/>
    <s v="Nación"/>
    <x v="0"/>
    <s v="CSF"/>
    <x v="3"/>
    <m/>
    <n v="5771000"/>
    <n v="3247000"/>
    <n v="6019545"/>
    <n v="2998455"/>
    <n v="0"/>
    <n v="2998455"/>
    <n v="0"/>
    <n v="2998455"/>
    <n v="2998455"/>
    <n v="2998455"/>
    <n v="2998455"/>
  </r>
  <r>
    <s v="04-03-00-005"/>
    <x v="3"/>
    <s v="A-01-01-01-001-006"/>
    <x v="0"/>
    <s v="01"/>
    <s v="01"/>
    <s v="01"/>
    <s v="001"/>
    <s v="006"/>
    <m/>
    <m/>
    <m/>
    <s v="Nación"/>
    <x v="0"/>
    <s v="CSF"/>
    <x v="4"/>
    <m/>
    <n v="41000000"/>
    <n v="7714210"/>
    <n v="6"/>
    <n v="48714204"/>
    <n v="0"/>
    <n v="48714204"/>
    <n v="0"/>
    <n v="48714204"/>
    <n v="48714204"/>
    <n v="48714204"/>
    <n v="48714204"/>
  </r>
  <r>
    <s v="04-03-00-005"/>
    <x v="3"/>
    <s v="A-01-01-01-001-007"/>
    <x v="0"/>
    <s v="01"/>
    <s v="01"/>
    <s v="01"/>
    <s v="001"/>
    <s v="007"/>
    <m/>
    <m/>
    <m/>
    <s v="Nación"/>
    <x v="0"/>
    <s v="CSF"/>
    <x v="5"/>
    <m/>
    <n v="14000000"/>
    <n v="8900000"/>
    <n v="3596794"/>
    <n v="19303206"/>
    <n v="0"/>
    <n v="19303206"/>
    <n v="0"/>
    <n v="19303206"/>
    <n v="19303206"/>
    <n v="19303206"/>
    <n v="19303206"/>
  </r>
  <r>
    <s v="04-03-00-005"/>
    <x v="3"/>
    <s v="A-01-01-01-001-009"/>
    <x v="0"/>
    <s v="01"/>
    <s v="01"/>
    <s v="01"/>
    <s v="001"/>
    <s v="009"/>
    <m/>
    <m/>
    <m/>
    <s v="Nación"/>
    <x v="0"/>
    <s v="CSF"/>
    <x v="6"/>
    <m/>
    <n v="53000000"/>
    <n v="4011934"/>
    <n v="17256"/>
    <n v="56994678"/>
    <n v="0"/>
    <n v="56994678"/>
    <n v="0"/>
    <n v="56994678"/>
    <n v="56994678"/>
    <n v="56994678"/>
    <n v="56994678"/>
  </r>
  <r>
    <s v="04-03-00-005"/>
    <x v="3"/>
    <s v="A-01-01-01-001-010"/>
    <x v="0"/>
    <s v="01"/>
    <s v="01"/>
    <s v="01"/>
    <s v="001"/>
    <s v="010"/>
    <m/>
    <m/>
    <m/>
    <s v="Nación"/>
    <x v="0"/>
    <s v="CSF"/>
    <x v="7"/>
    <m/>
    <n v="28000000"/>
    <n v="2500000"/>
    <n v="1342066"/>
    <n v="29157934"/>
    <n v="0"/>
    <n v="29157934"/>
    <n v="0"/>
    <n v="29157934"/>
    <n v="29157934"/>
    <n v="29157934"/>
    <n v="29157934"/>
  </r>
  <r>
    <s v="04-03-00-005"/>
    <x v="3"/>
    <s v="A-01-01-01-001-012"/>
    <x v="0"/>
    <s v="01"/>
    <s v="01"/>
    <s v="01"/>
    <s v="001"/>
    <s v="012"/>
    <m/>
    <m/>
    <m/>
    <s v="Nación"/>
    <x v="0"/>
    <s v="CSF"/>
    <x v="8"/>
    <m/>
    <n v="5000000"/>
    <n v="5762920"/>
    <n v="770439"/>
    <n v="9992481"/>
    <n v="0"/>
    <n v="9992481"/>
    <n v="0"/>
    <n v="9992481"/>
    <n v="9992481"/>
    <n v="9992481"/>
    <n v="9992481"/>
  </r>
  <r>
    <s v="04-03-00-005"/>
    <x v="3"/>
    <s v="A-01-01-02-001"/>
    <x v="0"/>
    <s v="01"/>
    <s v="01"/>
    <s v="02"/>
    <s v="001"/>
    <m/>
    <m/>
    <m/>
    <m/>
    <s v="Nación"/>
    <x v="0"/>
    <s v="CSF"/>
    <x v="9"/>
    <m/>
    <n v="57000000"/>
    <n v="8263400"/>
    <n v="100000"/>
    <n v="65163400"/>
    <n v="0"/>
    <n v="65163400"/>
    <n v="0"/>
    <n v="65163400"/>
    <n v="65163400"/>
    <n v="65163400"/>
    <n v="65163400"/>
  </r>
  <r>
    <s v="04-03-00-005"/>
    <x v="3"/>
    <s v="A-01-01-02-002"/>
    <x v="0"/>
    <s v="01"/>
    <s v="01"/>
    <s v="02"/>
    <s v="002"/>
    <m/>
    <m/>
    <m/>
    <m/>
    <s v="Nación"/>
    <x v="0"/>
    <s v="CSF"/>
    <x v="10"/>
    <m/>
    <n v="40000000"/>
    <n v="6296700"/>
    <n v="150000"/>
    <n v="46146700"/>
    <n v="0"/>
    <n v="46146700"/>
    <n v="0"/>
    <n v="46146700"/>
    <n v="46146700"/>
    <n v="46146700"/>
    <n v="46146700"/>
  </r>
  <r>
    <s v="04-03-00-005"/>
    <x v="3"/>
    <s v="A-01-01-02-004"/>
    <x v="0"/>
    <s v="01"/>
    <s v="01"/>
    <s v="02"/>
    <s v="004"/>
    <m/>
    <m/>
    <m/>
    <m/>
    <s v="Nación"/>
    <x v="0"/>
    <s v="CSF"/>
    <x v="11"/>
    <m/>
    <n v="23000000"/>
    <n v="4385300"/>
    <n v="100000"/>
    <n v="27285300"/>
    <n v="0"/>
    <n v="27285300"/>
    <n v="0"/>
    <n v="27285300"/>
    <n v="27285300"/>
    <n v="27285300"/>
    <n v="27285300"/>
  </r>
  <r>
    <s v="04-03-00-005"/>
    <x v="3"/>
    <s v="A-01-01-02-005"/>
    <x v="0"/>
    <s v="01"/>
    <s v="01"/>
    <s v="02"/>
    <s v="005"/>
    <m/>
    <m/>
    <m/>
    <m/>
    <s v="Nación"/>
    <x v="0"/>
    <s v="CSF"/>
    <x v="12"/>
    <m/>
    <n v="5000000"/>
    <n v="2000000"/>
    <n v="285000"/>
    <n v="6715000"/>
    <n v="0"/>
    <n v="6715000"/>
    <n v="0"/>
    <n v="6715000"/>
    <n v="6715000"/>
    <n v="6715000"/>
    <n v="6715000"/>
  </r>
  <r>
    <s v="04-03-00-005"/>
    <x v="3"/>
    <s v="A-01-01-02-006"/>
    <x v="0"/>
    <s v="01"/>
    <s v="01"/>
    <s v="02"/>
    <s v="006"/>
    <m/>
    <m/>
    <m/>
    <m/>
    <s v="Nación"/>
    <x v="0"/>
    <s v="CSF"/>
    <x v="13"/>
    <m/>
    <n v="17000000"/>
    <n v="3568600"/>
    <n v="100000"/>
    <n v="20468600"/>
    <n v="0"/>
    <n v="20468600"/>
    <n v="0"/>
    <n v="20468600"/>
    <n v="20468600"/>
    <n v="20468600"/>
    <n v="20468600"/>
  </r>
  <r>
    <s v="04-03-00-005"/>
    <x v="3"/>
    <s v="A-01-01-02-007"/>
    <x v="0"/>
    <s v="01"/>
    <s v="01"/>
    <s v="02"/>
    <s v="007"/>
    <m/>
    <m/>
    <m/>
    <m/>
    <s v="Nación"/>
    <x v="0"/>
    <s v="CSF"/>
    <x v="14"/>
    <m/>
    <n v="2500000"/>
    <n v="11500000"/>
    <n v="350300"/>
    <n v="13649700"/>
    <n v="0"/>
    <n v="13649700"/>
    <n v="0"/>
    <n v="13649700"/>
    <n v="13649700"/>
    <n v="13649700"/>
    <n v="13649700"/>
  </r>
  <r>
    <s v="04-03-00-005"/>
    <x v="3"/>
    <s v="A-01-01-02-008"/>
    <x v="0"/>
    <s v="01"/>
    <s v="01"/>
    <s v="02"/>
    <s v="008"/>
    <m/>
    <m/>
    <m/>
    <m/>
    <s v="Nación"/>
    <x v="0"/>
    <s v="CSF"/>
    <x v="15"/>
    <m/>
    <n v="2500000"/>
    <n v="0"/>
    <n v="2500000"/>
    <n v="0"/>
    <n v="0"/>
    <n v="0"/>
    <n v="0"/>
    <n v="0"/>
    <n v="0"/>
    <n v="0"/>
    <n v="0"/>
  </r>
  <r>
    <s v="04-03-00-005"/>
    <x v="3"/>
    <s v="A-01-01-02-009"/>
    <x v="0"/>
    <s v="01"/>
    <s v="01"/>
    <s v="02"/>
    <s v="009"/>
    <m/>
    <m/>
    <m/>
    <m/>
    <s v="Nación"/>
    <x v="0"/>
    <s v="CSF"/>
    <x v="16"/>
    <m/>
    <n v="5000000"/>
    <n v="0"/>
    <n v="5000000"/>
    <n v="0"/>
    <n v="0"/>
    <n v="0"/>
    <n v="0"/>
    <n v="0"/>
    <n v="0"/>
    <n v="0"/>
    <n v="0"/>
  </r>
  <r>
    <s v="04-03-00-005"/>
    <x v="3"/>
    <s v="A-01-01-03-001-001"/>
    <x v="0"/>
    <s v="01"/>
    <s v="01"/>
    <s v="03"/>
    <s v="001"/>
    <s v="001"/>
    <m/>
    <m/>
    <m/>
    <s v="Nación"/>
    <x v="0"/>
    <s v="CSF"/>
    <x v="17"/>
    <m/>
    <n v="25000000"/>
    <n v="1142357"/>
    <n v="7310340"/>
    <n v="18832017"/>
    <n v="0"/>
    <n v="18832017"/>
    <n v="0"/>
    <n v="18832017"/>
    <n v="18832017"/>
    <n v="18832017"/>
    <n v="18832017"/>
  </r>
  <r>
    <s v="04-03-00-005"/>
    <x v="3"/>
    <s v="A-01-01-03-001-002"/>
    <x v="0"/>
    <s v="01"/>
    <s v="01"/>
    <s v="03"/>
    <s v="001"/>
    <s v="002"/>
    <m/>
    <m/>
    <m/>
    <s v="Nación"/>
    <x v="0"/>
    <s v="CSF"/>
    <x v="18"/>
    <m/>
    <n v="0"/>
    <n v="14495678"/>
    <n v="987120"/>
    <n v="13508558"/>
    <n v="0"/>
    <n v="13508558"/>
    <n v="0"/>
    <n v="13508558"/>
    <n v="13508558"/>
    <n v="13508558"/>
    <n v="13508558"/>
  </r>
  <r>
    <s v="04-03-00-005"/>
    <x v="3"/>
    <s v="A-01-01-03-001-003"/>
    <x v="0"/>
    <s v="01"/>
    <s v="01"/>
    <s v="03"/>
    <s v="001"/>
    <s v="003"/>
    <m/>
    <m/>
    <m/>
    <s v="Nación"/>
    <x v="0"/>
    <s v="CSF"/>
    <x v="19"/>
    <m/>
    <n v="2000000"/>
    <n v="540000"/>
    <n v="6463"/>
    <n v="2533537"/>
    <n v="0"/>
    <n v="2533537"/>
    <n v="0"/>
    <n v="2533537"/>
    <n v="2533537"/>
    <n v="2533537"/>
    <n v="2533537"/>
  </r>
  <r>
    <s v="04-03-00-005"/>
    <x v="3"/>
    <s v="A-01-01-03-002"/>
    <x v="0"/>
    <s v="01"/>
    <s v="01"/>
    <s v="03"/>
    <s v="002"/>
    <m/>
    <m/>
    <m/>
    <m/>
    <s v="Nación"/>
    <x v="0"/>
    <s v="CSF"/>
    <x v="20"/>
    <m/>
    <n v="14000000"/>
    <n v="9129802"/>
    <n v="2450811"/>
    <n v="20678991"/>
    <n v="0"/>
    <n v="20678991"/>
    <n v="0"/>
    <n v="20678991"/>
    <n v="20678991"/>
    <n v="20678991"/>
    <n v="20678991"/>
  </r>
  <r>
    <s v="04-03-00-005"/>
    <x v="3"/>
    <s v="A-02-02-02-006-004"/>
    <x v="0"/>
    <s v="02"/>
    <s v="02"/>
    <s v="02"/>
    <s v="006"/>
    <s v="004"/>
    <m/>
    <m/>
    <m/>
    <s v="Propios"/>
    <x v="1"/>
    <s v="CSF"/>
    <x v="21"/>
    <m/>
    <n v="0"/>
    <n v="30000"/>
    <n v="30000"/>
    <n v="0"/>
    <n v="0"/>
    <n v="0"/>
    <n v="0"/>
    <n v="0"/>
    <n v="0"/>
    <n v="0"/>
    <n v="0"/>
  </r>
  <r>
    <s v="04-03-00-005"/>
    <x v="3"/>
    <s v="A-02-02-02-006-009"/>
    <x v="0"/>
    <s v="02"/>
    <s v="02"/>
    <s v="02"/>
    <s v="006"/>
    <s v="009"/>
    <m/>
    <m/>
    <m/>
    <s v="Nación"/>
    <x v="0"/>
    <s v="CSF"/>
    <x v="22"/>
    <m/>
    <n v="16000000"/>
    <n v="8929112"/>
    <n v="0"/>
    <n v="24929112"/>
    <n v="0"/>
    <n v="24929112"/>
    <n v="0"/>
    <n v="24929112"/>
    <n v="24929112"/>
    <n v="24929112"/>
    <n v="24929112"/>
  </r>
  <r>
    <s v="04-03-00-005"/>
    <x v="3"/>
    <s v="A-02-02-02-007-002"/>
    <x v="0"/>
    <s v="02"/>
    <s v="02"/>
    <s v="02"/>
    <s v="007"/>
    <s v="002"/>
    <m/>
    <m/>
    <m/>
    <s v="Nación"/>
    <x v="0"/>
    <s v="CSF"/>
    <x v="30"/>
    <m/>
    <n v="57000000"/>
    <n v="12000"/>
    <n v="0"/>
    <n v="57012000"/>
    <n v="0"/>
    <n v="57012000"/>
    <n v="0"/>
    <n v="57012000"/>
    <n v="57012000"/>
    <n v="57012000"/>
    <n v="57012000"/>
  </r>
  <r>
    <s v="04-03-00-005"/>
    <x v="3"/>
    <s v="A-02-02-02-008-004"/>
    <x v="0"/>
    <s v="02"/>
    <s v="02"/>
    <s v="02"/>
    <s v="008"/>
    <s v="004"/>
    <m/>
    <m/>
    <m/>
    <s v="Nación"/>
    <x v="0"/>
    <s v="CSF"/>
    <x v="23"/>
    <m/>
    <n v="4000000"/>
    <n v="2114292"/>
    <n v="45611"/>
    <n v="6068681"/>
    <n v="0"/>
    <n v="6068681"/>
    <n v="0"/>
    <n v="6068681"/>
    <n v="6068681"/>
    <n v="6068681"/>
    <n v="6068681"/>
  </r>
  <r>
    <s v="04-03-00-005"/>
    <x v="3"/>
    <s v="A-02-02-02-009-004"/>
    <x v="0"/>
    <s v="02"/>
    <s v="02"/>
    <s v="02"/>
    <s v="009"/>
    <s v="004"/>
    <m/>
    <m/>
    <m/>
    <s v="Nación"/>
    <x v="0"/>
    <s v="CSF"/>
    <x v="24"/>
    <m/>
    <n v="500000"/>
    <n v="0"/>
    <n v="500000"/>
    <n v="0"/>
    <n v="0"/>
    <n v="0"/>
    <n v="0"/>
    <n v="0"/>
    <n v="0"/>
    <n v="0"/>
    <n v="0"/>
  </r>
  <r>
    <s v="04-03-00-005"/>
    <x v="3"/>
    <s v="A-02-02-02-010"/>
    <x v="0"/>
    <s v="02"/>
    <s v="02"/>
    <s v="02"/>
    <s v="010"/>
    <m/>
    <m/>
    <m/>
    <m/>
    <s v="Nación"/>
    <x v="0"/>
    <s v="CSF"/>
    <x v="25"/>
    <m/>
    <n v="0"/>
    <n v="271546"/>
    <n v="0"/>
    <n v="271546"/>
    <n v="0"/>
    <n v="271546"/>
    <n v="0"/>
    <n v="271546"/>
    <n v="271546"/>
    <n v="271546"/>
    <n v="271546"/>
  </r>
  <r>
    <s v="04-03-00-005"/>
    <x v="3"/>
    <s v="A-03-04-02-012-001"/>
    <x v="0"/>
    <s v="03"/>
    <s v="04"/>
    <s v="02"/>
    <s v="012"/>
    <s v="001"/>
    <m/>
    <m/>
    <m/>
    <s v="Nación"/>
    <x v="0"/>
    <s v="CSF"/>
    <x v="26"/>
    <m/>
    <n v="0"/>
    <n v="867206"/>
    <n v="111005"/>
    <n v="756201"/>
    <n v="0"/>
    <n v="756201"/>
    <n v="0"/>
    <n v="756201"/>
    <n v="756201"/>
    <n v="756201"/>
    <n v="756201"/>
  </r>
  <r>
    <s v="04-03-00-005"/>
    <x v="3"/>
    <s v="A-08-01-02-001"/>
    <x v="0"/>
    <s v="08"/>
    <s v="01"/>
    <s v="02"/>
    <s v="001"/>
    <m/>
    <m/>
    <m/>
    <m/>
    <s v="Nación"/>
    <x v="0"/>
    <s v="CSF"/>
    <x v="27"/>
    <m/>
    <n v="0"/>
    <n v="8800000"/>
    <n v="258800"/>
    <n v="8541200"/>
    <n v="0"/>
    <n v="8541200"/>
    <n v="0"/>
    <n v="8541200"/>
    <n v="8541200"/>
    <n v="8541200"/>
    <n v="8541200"/>
  </r>
  <r>
    <s v="04-03-00-005"/>
    <x v="3"/>
    <s v="A-08-01-02-003"/>
    <x v="0"/>
    <s v="08"/>
    <s v="01"/>
    <s v="02"/>
    <s v="003"/>
    <m/>
    <m/>
    <m/>
    <m/>
    <s v="Propios"/>
    <x v="1"/>
    <s v="CSF"/>
    <x v="28"/>
    <m/>
    <n v="0"/>
    <n v="785114"/>
    <n v="158000"/>
    <n v="627114"/>
    <n v="0"/>
    <n v="627114"/>
    <n v="0"/>
    <n v="627114"/>
    <n v="627114"/>
    <n v="627114"/>
    <n v="627114"/>
  </r>
  <r>
    <s v="04-03-00-006"/>
    <x v="4"/>
    <s v="A-01-01-01-001-001"/>
    <x v="0"/>
    <s v="01"/>
    <s v="01"/>
    <s v="01"/>
    <s v="001"/>
    <s v="001"/>
    <m/>
    <m/>
    <m/>
    <s v="Nación"/>
    <x v="0"/>
    <s v="CSF"/>
    <x v="0"/>
    <m/>
    <n v="409000000"/>
    <n v="0"/>
    <n v="6562829"/>
    <n v="402437171"/>
    <n v="0"/>
    <n v="402437171"/>
    <n v="0"/>
    <n v="402437171"/>
    <n v="402437171"/>
    <n v="402437171"/>
    <n v="402437171"/>
  </r>
  <r>
    <s v="04-03-00-006"/>
    <x v="4"/>
    <s v="A-01-01-01-001-003"/>
    <x v="0"/>
    <s v="01"/>
    <s v="01"/>
    <s v="01"/>
    <s v="001"/>
    <s v="003"/>
    <m/>
    <m/>
    <m/>
    <s v="Nación"/>
    <x v="0"/>
    <s v="CSF"/>
    <x v="1"/>
    <m/>
    <n v="0"/>
    <n v="11000000"/>
    <n v="71923"/>
    <n v="10928077"/>
    <n v="0"/>
    <n v="10928077"/>
    <n v="0"/>
    <n v="10928077"/>
    <n v="10928077"/>
    <n v="10928077"/>
    <n v="10928077"/>
  </r>
  <r>
    <s v="04-03-00-006"/>
    <x v="4"/>
    <s v="A-01-01-01-001-004"/>
    <x v="0"/>
    <s v="01"/>
    <s v="01"/>
    <s v="01"/>
    <s v="001"/>
    <s v="004"/>
    <m/>
    <m/>
    <m/>
    <s v="Nación"/>
    <x v="0"/>
    <s v="CSF"/>
    <x v="2"/>
    <m/>
    <n v="5000000"/>
    <n v="349378"/>
    <n v="0"/>
    <n v="5349378"/>
    <n v="0"/>
    <n v="5349378"/>
    <n v="0"/>
    <n v="5349378"/>
    <n v="5349378"/>
    <n v="5349378"/>
    <n v="5349378"/>
  </r>
  <r>
    <s v="04-03-00-006"/>
    <x v="4"/>
    <s v="A-01-01-01-001-005"/>
    <x v="0"/>
    <s v="01"/>
    <s v="01"/>
    <s v="01"/>
    <s v="001"/>
    <s v="005"/>
    <m/>
    <m/>
    <m/>
    <s v="Nación"/>
    <x v="0"/>
    <s v="CSF"/>
    <x v="3"/>
    <m/>
    <n v="2712000"/>
    <n v="2973646"/>
    <n v="4567879"/>
    <n v="1117767"/>
    <n v="0"/>
    <n v="1117767"/>
    <n v="0"/>
    <n v="1117767"/>
    <n v="1117767"/>
    <n v="1117767"/>
    <n v="1117767"/>
  </r>
  <r>
    <s v="04-03-00-006"/>
    <x v="4"/>
    <s v="A-01-01-01-001-006"/>
    <x v="0"/>
    <s v="01"/>
    <s v="01"/>
    <s v="01"/>
    <s v="001"/>
    <s v="006"/>
    <m/>
    <m/>
    <m/>
    <s v="Nación"/>
    <x v="0"/>
    <s v="CSF"/>
    <x v="4"/>
    <m/>
    <n v="39000000"/>
    <n v="2423266"/>
    <n v="40"/>
    <n v="41423226"/>
    <n v="0"/>
    <n v="41423226"/>
    <n v="0"/>
    <n v="41423226"/>
    <n v="41423226"/>
    <n v="41423226"/>
    <n v="41423226"/>
  </r>
  <r>
    <s v="04-03-00-006"/>
    <x v="4"/>
    <s v="A-01-01-01-001-007"/>
    <x v="0"/>
    <s v="01"/>
    <s v="01"/>
    <s v="01"/>
    <s v="001"/>
    <s v="007"/>
    <m/>
    <m/>
    <m/>
    <s v="Nación"/>
    <x v="0"/>
    <s v="CSF"/>
    <x v="5"/>
    <m/>
    <n v="14000000"/>
    <n v="8876463"/>
    <n v="4536000"/>
    <n v="18340463"/>
    <n v="0"/>
    <n v="18340463"/>
    <n v="0"/>
    <n v="18340463"/>
    <n v="18340463"/>
    <n v="18340463"/>
    <n v="18340463"/>
  </r>
  <r>
    <s v="04-03-00-006"/>
    <x v="4"/>
    <s v="A-01-01-01-001-009"/>
    <x v="0"/>
    <s v="01"/>
    <s v="01"/>
    <s v="01"/>
    <s v="001"/>
    <s v="009"/>
    <m/>
    <m/>
    <m/>
    <s v="Nación"/>
    <x v="0"/>
    <s v="CSF"/>
    <x v="6"/>
    <m/>
    <n v="50000000"/>
    <n v="0"/>
    <n v="5470218"/>
    <n v="44529782"/>
    <n v="0"/>
    <n v="44529782"/>
    <n v="0"/>
    <n v="44529782"/>
    <n v="44529782"/>
    <n v="44529782"/>
    <n v="44529782"/>
  </r>
  <r>
    <s v="04-03-00-006"/>
    <x v="4"/>
    <s v="A-01-01-01-001-010"/>
    <x v="0"/>
    <s v="01"/>
    <s v="01"/>
    <s v="01"/>
    <s v="001"/>
    <s v="010"/>
    <m/>
    <m/>
    <m/>
    <s v="Nación"/>
    <x v="0"/>
    <s v="CSF"/>
    <x v="7"/>
    <m/>
    <n v="15000000"/>
    <n v="34342989"/>
    <n v="4235931"/>
    <n v="45107058"/>
    <n v="0"/>
    <n v="45107058"/>
    <n v="0"/>
    <n v="45107058"/>
    <n v="45107058"/>
    <n v="45107058"/>
    <n v="45107058"/>
  </r>
  <r>
    <s v="04-03-00-006"/>
    <x v="4"/>
    <s v="A-01-01-01-001-012"/>
    <x v="0"/>
    <s v="01"/>
    <s v="01"/>
    <s v="01"/>
    <s v="001"/>
    <s v="012"/>
    <m/>
    <m/>
    <m/>
    <s v="Nación"/>
    <x v="0"/>
    <s v="CSF"/>
    <x v="8"/>
    <m/>
    <n v="3000000"/>
    <n v="4860000"/>
    <n v="2317296"/>
    <n v="5542704"/>
    <n v="0"/>
    <n v="5542704"/>
    <n v="0"/>
    <n v="5542704"/>
    <n v="5542704"/>
    <n v="5542704"/>
    <n v="5542704"/>
  </r>
  <r>
    <s v="04-03-00-006"/>
    <x v="4"/>
    <s v="A-01-01-02-001"/>
    <x v="0"/>
    <s v="01"/>
    <s v="01"/>
    <s v="02"/>
    <s v="001"/>
    <m/>
    <m/>
    <m/>
    <m/>
    <s v="Nación"/>
    <x v="0"/>
    <s v="CSF"/>
    <x v="9"/>
    <m/>
    <n v="50000000"/>
    <n v="4772100"/>
    <n v="275700"/>
    <n v="54496400"/>
    <n v="0"/>
    <n v="54496400"/>
    <n v="0"/>
    <n v="54496400"/>
    <n v="54496400"/>
    <n v="54496400"/>
    <n v="54496400"/>
  </r>
  <r>
    <s v="04-03-00-006"/>
    <x v="4"/>
    <s v="A-01-01-02-002"/>
    <x v="0"/>
    <s v="01"/>
    <s v="01"/>
    <s v="02"/>
    <s v="002"/>
    <m/>
    <m/>
    <m/>
    <m/>
    <s v="Nación"/>
    <x v="0"/>
    <s v="CSF"/>
    <x v="10"/>
    <m/>
    <n v="37000000"/>
    <n v="1769700"/>
    <n v="272170"/>
    <n v="38497530"/>
    <n v="0"/>
    <n v="38497530"/>
    <n v="0"/>
    <n v="38497530"/>
    <n v="38497530"/>
    <n v="38497530"/>
    <n v="38497530"/>
  </r>
  <r>
    <s v="04-03-00-006"/>
    <x v="4"/>
    <s v="A-01-01-02-004"/>
    <x v="0"/>
    <s v="01"/>
    <s v="01"/>
    <s v="02"/>
    <s v="004"/>
    <m/>
    <m/>
    <m/>
    <m/>
    <s v="Nación"/>
    <x v="0"/>
    <s v="CSF"/>
    <x v="11"/>
    <m/>
    <n v="22000000"/>
    <n v="1260100"/>
    <n v="100000"/>
    <n v="23160100"/>
    <n v="0"/>
    <n v="23160100"/>
    <n v="0"/>
    <n v="23160100"/>
    <n v="23160100"/>
    <n v="23160100"/>
    <n v="23160100"/>
  </r>
  <r>
    <s v="04-03-00-006"/>
    <x v="4"/>
    <s v="A-01-01-02-005"/>
    <x v="0"/>
    <s v="01"/>
    <s v="01"/>
    <s v="02"/>
    <s v="005"/>
    <m/>
    <m/>
    <m/>
    <m/>
    <s v="Nación"/>
    <x v="0"/>
    <s v="CSF"/>
    <x v="12"/>
    <m/>
    <n v="5000000"/>
    <n v="1000000"/>
    <n v="355400"/>
    <n v="5644600"/>
    <n v="0"/>
    <n v="5644500"/>
    <n v="100"/>
    <n v="5644500"/>
    <n v="5644500"/>
    <n v="5644500"/>
    <n v="5644500"/>
  </r>
  <r>
    <s v="04-03-00-006"/>
    <x v="4"/>
    <s v="A-01-01-02-006"/>
    <x v="0"/>
    <s v="01"/>
    <s v="01"/>
    <s v="02"/>
    <s v="006"/>
    <m/>
    <m/>
    <m/>
    <m/>
    <s v="Nación"/>
    <x v="0"/>
    <s v="CSF"/>
    <x v="13"/>
    <m/>
    <n v="16000000"/>
    <n v="1456500"/>
    <n v="110000"/>
    <n v="17346500"/>
    <n v="0"/>
    <n v="17346500"/>
    <n v="0"/>
    <n v="17346500"/>
    <n v="17346500"/>
    <n v="17346500"/>
    <n v="17346500"/>
  </r>
  <r>
    <s v="04-03-00-006"/>
    <x v="4"/>
    <s v="A-01-01-02-007"/>
    <x v="0"/>
    <s v="01"/>
    <s v="01"/>
    <s v="02"/>
    <s v="007"/>
    <m/>
    <m/>
    <m/>
    <m/>
    <s v="Nación"/>
    <x v="0"/>
    <s v="CSF"/>
    <x v="14"/>
    <m/>
    <n v="2500000"/>
    <n v="9145800"/>
    <n v="61440"/>
    <n v="11584360"/>
    <n v="0"/>
    <n v="11584360"/>
    <n v="0"/>
    <n v="11584360"/>
    <n v="11584360"/>
    <n v="11584360"/>
    <n v="11584360"/>
  </r>
  <r>
    <s v="04-03-00-006"/>
    <x v="4"/>
    <s v="A-01-01-02-008"/>
    <x v="0"/>
    <s v="01"/>
    <s v="01"/>
    <s v="02"/>
    <s v="008"/>
    <m/>
    <m/>
    <m/>
    <m/>
    <s v="Nación"/>
    <x v="0"/>
    <s v="CSF"/>
    <x v="15"/>
    <m/>
    <n v="2500000"/>
    <n v="0"/>
    <n v="2500000"/>
    <n v="0"/>
    <n v="0"/>
    <n v="0"/>
    <n v="0"/>
    <n v="0"/>
    <n v="0"/>
    <n v="0"/>
    <n v="0"/>
  </r>
  <r>
    <s v="04-03-00-006"/>
    <x v="4"/>
    <s v="A-01-01-02-009"/>
    <x v="0"/>
    <s v="01"/>
    <s v="01"/>
    <s v="02"/>
    <s v="009"/>
    <m/>
    <m/>
    <m/>
    <m/>
    <s v="Nación"/>
    <x v="0"/>
    <s v="CSF"/>
    <x v="16"/>
    <m/>
    <n v="5000000"/>
    <n v="0"/>
    <n v="5000000"/>
    <n v="0"/>
    <n v="0"/>
    <n v="0"/>
    <n v="0"/>
    <n v="0"/>
    <n v="0"/>
    <n v="0"/>
    <n v="0"/>
  </r>
  <r>
    <s v="04-03-00-006"/>
    <x v="4"/>
    <s v="A-01-01-03-001-001"/>
    <x v="0"/>
    <s v="01"/>
    <s v="01"/>
    <s v="03"/>
    <s v="001"/>
    <s v="001"/>
    <m/>
    <m/>
    <m/>
    <s v="Nación"/>
    <x v="0"/>
    <s v="CSF"/>
    <x v="17"/>
    <m/>
    <n v="19000000"/>
    <n v="7067313"/>
    <n v="0"/>
    <n v="26067313"/>
    <n v="0"/>
    <n v="26067313"/>
    <n v="0"/>
    <n v="26067313"/>
    <n v="26067313"/>
    <n v="26067313"/>
    <n v="26067313"/>
  </r>
  <r>
    <s v="04-03-00-006"/>
    <x v="4"/>
    <s v="A-01-01-03-001-002"/>
    <x v="0"/>
    <s v="01"/>
    <s v="01"/>
    <s v="03"/>
    <s v="001"/>
    <s v="002"/>
    <m/>
    <m/>
    <m/>
    <s v="Nación"/>
    <x v="0"/>
    <s v="CSF"/>
    <x v="18"/>
    <m/>
    <n v="0"/>
    <n v="24059435"/>
    <n v="380756"/>
    <n v="23678679"/>
    <n v="0"/>
    <n v="23678679"/>
    <n v="0"/>
    <n v="23678679"/>
    <n v="23678679"/>
    <n v="23678679"/>
    <n v="23678679"/>
  </r>
  <r>
    <s v="04-03-00-006"/>
    <x v="4"/>
    <s v="A-01-01-03-001-003"/>
    <x v="0"/>
    <s v="01"/>
    <s v="01"/>
    <s v="03"/>
    <s v="001"/>
    <s v="003"/>
    <m/>
    <m/>
    <m/>
    <s v="Nación"/>
    <x v="0"/>
    <s v="CSF"/>
    <x v="19"/>
    <m/>
    <n v="1000000"/>
    <n v="2968347"/>
    <n v="0"/>
    <n v="3968347"/>
    <n v="0"/>
    <n v="3968347"/>
    <n v="0"/>
    <n v="3968347"/>
    <n v="3968347"/>
    <n v="3968347"/>
    <n v="3968347"/>
  </r>
  <r>
    <s v="04-03-00-006"/>
    <x v="4"/>
    <s v="A-01-01-03-002"/>
    <x v="0"/>
    <s v="01"/>
    <s v="01"/>
    <s v="03"/>
    <s v="002"/>
    <m/>
    <m/>
    <m/>
    <m/>
    <s v="Nación"/>
    <x v="0"/>
    <s v="CSF"/>
    <x v="20"/>
    <m/>
    <n v="29000000"/>
    <n v="0"/>
    <n v="10028522"/>
    <n v="18971478"/>
    <n v="0"/>
    <n v="18971478"/>
    <n v="0"/>
    <n v="18971478"/>
    <n v="18971478"/>
    <n v="18971478"/>
    <n v="18971478"/>
  </r>
  <r>
    <s v="04-03-00-006"/>
    <x v="4"/>
    <s v="A-02-02-02-006-004"/>
    <x v="0"/>
    <s v="02"/>
    <s v="02"/>
    <s v="02"/>
    <s v="006"/>
    <s v="004"/>
    <m/>
    <m/>
    <m/>
    <s v="Propios"/>
    <x v="1"/>
    <s v="CSF"/>
    <x v="21"/>
    <m/>
    <n v="0"/>
    <n v="889000"/>
    <n v="68000"/>
    <n v="821000"/>
    <n v="0"/>
    <n v="821000"/>
    <n v="0"/>
    <n v="821000"/>
    <n v="821000"/>
    <n v="821000"/>
    <n v="821000"/>
  </r>
  <r>
    <s v="04-03-00-006"/>
    <x v="4"/>
    <s v="A-02-02-02-006-009"/>
    <x v="0"/>
    <s v="02"/>
    <s v="02"/>
    <s v="02"/>
    <s v="006"/>
    <s v="009"/>
    <m/>
    <m/>
    <m/>
    <s v="Nación"/>
    <x v="0"/>
    <s v="CSF"/>
    <x v="22"/>
    <m/>
    <n v="20500000"/>
    <n v="7000000"/>
    <n v="925689"/>
    <n v="26574311"/>
    <n v="0"/>
    <n v="26574311"/>
    <n v="0"/>
    <n v="26574311"/>
    <n v="26574311"/>
    <n v="26574311"/>
    <n v="26574311"/>
  </r>
  <r>
    <s v="04-03-00-006"/>
    <x v="4"/>
    <s v="A-02-02-02-008-004"/>
    <x v="0"/>
    <s v="02"/>
    <s v="02"/>
    <s v="02"/>
    <s v="008"/>
    <s v="004"/>
    <m/>
    <m/>
    <m/>
    <s v="Nación"/>
    <x v="0"/>
    <s v="CSF"/>
    <x v="23"/>
    <m/>
    <n v="0"/>
    <n v="597000"/>
    <n v="597000"/>
    <n v="0"/>
    <n v="0"/>
    <n v="0"/>
    <n v="0"/>
    <n v="0"/>
    <n v="0"/>
    <n v="0"/>
    <n v="0"/>
  </r>
  <r>
    <s v="04-03-00-006"/>
    <x v="4"/>
    <s v="A-02-02-02-009-004"/>
    <x v="0"/>
    <s v="02"/>
    <s v="02"/>
    <s v="02"/>
    <s v="009"/>
    <s v="004"/>
    <m/>
    <m/>
    <m/>
    <s v="Nación"/>
    <x v="0"/>
    <s v="CSF"/>
    <x v="24"/>
    <m/>
    <n v="500000"/>
    <n v="797000"/>
    <n v="198378"/>
    <n v="1098622"/>
    <n v="0"/>
    <n v="1098622"/>
    <n v="0"/>
    <n v="1098622"/>
    <n v="1098622"/>
    <n v="1098622"/>
    <n v="1098622"/>
  </r>
  <r>
    <s v="04-03-00-006"/>
    <x v="4"/>
    <s v="A-02-02-02-010"/>
    <x v="0"/>
    <s v="02"/>
    <s v="02"/>
    <s v="02"/>
    <s v="010"/>
    <m/>
    <m/>
    <m/>
    <m/>
    <s v="Nación"/>
    <x v="0"/>
    <s v="CSF"/>
    <x v="25"/>
    <m/>
    <n v="0"/>
    <n v="1826501"/>
    <n v="360106"/>
    <n v="1466395"/>
    <n v="0"/>
    <n v="1466395"/>
    <n v="0"/>
    <n v="1466395"/>
    <n v="1466395"/>
    <n v="1466395"/>
    <n v="1466395"/>
  </r>
  <r>
    <s v="04-03-00-006"/>
    <x v="4"/>
    <s v="A-02-02-02-010"/>
    <x v="0"/>
    <s v="02"/>
    <s v="02"/>
    <s v="02"/>
    <s v="010"/>
    <m/>
    <m/>
    <m/>
    <m/>
    <s v="Propios"/>
    <x v="1"/>
    <s v="CSF"/>
    <x v="25"/>
    <m/>
    <n v="0"/>
    <n v="990292"/>
    <n v="810239"/>
    <n v="180053"/>
    <n v="0"/>
    <n v="180053"/>
    <n v="0"/>
    <n v="180053"/>
    <n v="180053"/>
    <n v="180053"/>
    <n v="180053"/>
  </r>
  <r>
    <s v="04-03-00-006"/>
    <x v="4"/>
    <s v="A-03-04-02-012-001"/>
    <x v="0"/>
    <s v="03"/>
    <s v="04"/>
    <s v="02"/>
    <s v="012"/>
    <s v="001"/>
    <m/>
    <m/>
    <m/>
    <s v="Nación"/>
    <x v="0"/>
    <s v="CSF"/>
    <x v="26"/>
    <m/>
    <n v="0"/>
    <n v="6531000"/>
    <n v="3050478"/>
    <n v="3480522"/>
    <n v="0"/>
    <n v="3480522"/>
    <n v="0"/>
    <n v="3480522"/>
    <n v="3480522"/>
    <n v="3480522"/>
    <n v="3480522"/>
  </r>
  <r>
    <s v="04-03-00-006"/>
    <x v="4"/>
    <s v="A-08-01-02-001"/>
    <x v="0"/>
    <s v="08"/>
    <s v="01"/>
    <s v="02"/>
    <s v="001"/>
    <m/>
    <m/>
    <m/>
    <m/>
    <s v="Nación"/>
    <x v="0"/>
    <s v="CSF"/>
    <x v="27"/>
    <m/>
    <n v="0"/>
    <n v="8793814"/>
    <n v="0"/>
    <n v="8793814"/>
    <n v="0"/>
    <n v="8793814"/>
    <n v="0"/>
    <n v="8793814"/>
    <n v="8793814"/>
    <n v="8793814"/>
    <n v="8793814"/>
  </r>
  <r>
    <s v="04-03-00-006"/>
    <x v="4"/>
    <s v="A-08-01-02-003"/>
    <x v="0"/>
    <s v="08"/>
    <s v="01"/>
    <s v="02"/>
    <s v="003"/>
    <m/>
    <m/>
    <m/>
    <m/>
    <s v="Propios"/>
    <x v="1"/>
    <s v="CSF"/>
    <x v="28"/>
    <m/>
    <n v="0"/>
    <n v="132000"/>
    <n v="0"/>
    <n v="132000"/>
    <n v="0"/>
    <n v="132000"/>
    <n v="0"/>
    <n v="132000"/>
    <n v="132000"/>
    <n v="132000"/>
    <n v="132000"/>
  </r>
  <r>
    <s v="04-03-00-007"/>
    <x v="5"/>
    <s v="A-01-01-01-001-001"/>
    <x v="0"/>
    <s v="01"/>
    <s v="01"/>
    <s v="01"/>
    <s v="001"/>
    <s v="001"/>
    <m/>
    <m/>
    <m/>
    <s v="Nación"/>
    <x v="0"/>
    <s v="CSF"/>
    <x v="0"/>
    <m/>
    <n v="506000000"/>
    <n v="0"/>
    <n v="81084859"/>
    <n v="424915141"/>
    <n v="0"/>
    <n v="424915141"/>
    <n v="0"/>
    <n v="424915141"/>
    <n v="424915141"/>
    <n v="424915141"/>
    <n v="424915141"/>
  </r>
  <r>
    <s v="04-03-00-007"/>
    <x v="5"/>
    <s v="A-01-01-01-001-004"/>
    <x v="0"/>
    <s v="01"/>
    <s v="01"/>
    <s v="01"/>
    <s v="001"/>
    <s v="004"/>
    <m/>
    <m/>
    <m/>
    <s v="Nación"/>
    <x v="0"/>
    <s v="CSF"/>
    <x v="2"/>
    <m/>
    <n v="11640000"/>
    <n v="0"/>
    <n v="2698607"/>
    <n v="8941393"/>
    <n v="0"/>
    <n v="8941393"/>
    <n v="0"/>
    <n v="8941393"/>
    <n v="8941393"/>
    <n v="8941393"/>
    <n v="8941393"/>
  </r>
  <r>
    <s v="04-03-00-007"/>
    <x v="5"/>
    <s v="A-01-01-01-001-005"/>
    <x v="0"/>
    <s v="01"/>
    <s v="01"/>
    <s v="01"/>
    <s v="001"/>
    <s v="005"/>
    <m/>
    <m/>
    <m/>
    <s v="Nación"/>
    <x v="0"/>
    <s v="CSF"/>
    <x v="3"/>
    <m/>
    <n v="7852000"/>
    <n v="3069424"/>
    <n v="7852000"/>
    <n v="3069424"/>
    <n v="0"/>
    <n v="3069424"/>
    <n v="0"/>
    <n v="3069424"/>
    <n v="3069424"/>
    <n v="3069424"/>
    <n v="3069424"/>
  </r>
  <r>
    <s v="04-03-00-007"/>
    <x v="5"/>
    <s v="A-01-01-01-001-006"/>
    <x v="0"/>
    <s v="01"/>
    <s v="01"/>
    <s v="01"/>
    <s v="001"/>
    <s v="006"/>
    <m/>
    <m/>
    <m/>
    <s v="Nación"/>
    <x v="0"/>
    <s v="CSF"/>
    <x v="4"/>
    <m/>
    <n v="57000000"/>
    <n v="942500"/>
    <n v="17742661"/>
    <n v="40199839"/>
    <n v="0"/>
    <n v="40199839"/>
    <n v="0"/>
    <n v="40199839"/>
    <n v="40199839"/>
    <n v="40199839"/>
    <n v="40199839"/>
  </r>
  <r>
    <s v="04-03-00-007"/>
    <x v="5"/>
    <s v="A-01-01-01-001-007"/>
    <x v="0"/>
    <s v="01"/>
    <s v="01"/>
    <s v="01"/>
    <s v="001"/>
    <s v="007"/>
    <m/>
    <m/>
    <m/>
    <s v="Nación"/>
    <x v="0"/>
    <s v="CSF"/>
    <x v="5"/>
    <m/>
    <n v="21000000"/>
    <n v="0"/>
    <n v="6154089"/>
    <n v="14845911"/>
    <n v="0"/>
    <n v="14845911"/>
    <n v="0"/>
    <n v="14845911"/>
    <n v="14845911"/>
    <n v="14845911"/>
    <n v="14845911"/>
  </r>
  <r>
    <s v="04-03-00-007"/>
    <x v="5"/>
    <s v="A-01-01-01-001-009"/>
    <x v="0"/>
    <s v="01"/>
    <s v="01"/>
    <s v="01"/>
    <s v="001"/>
    <s v="009"/>
    <m/>
    <m/>
    <m/>
    <s v="Nación"/>
    <x v="0"/>
    <s v="CSF"/>
    <x v="6"/>
    <m/>
    <n v="59000000"/>
    <n v="0"/>
    <n v="9037588"/>
    <n v="49962412"/>
    <n v="0"/>
    <n v="49962412"/>
    <n v="0"/>
    <n v="49962412"/>
    <n v="49962412"/>
    <n v="49962412"/>
    <n v="49962412"/>
  </r>
  <r>
    <s v="04-03-00-007"/>
    <x v="5"/>
    <s v="A-01-01-01-001-010"/>
    <x v="0"/>
    <s v="01"/>
    <s v="01"/>
    <s v="01"/>
    <s v="001"/>
    <s v="010"/>
    <m/>
    <m/>
    <m/>
    <s v="Nación"/>
    <x v="0"/>
    <s v="CSF"/>
    <x v="7"/>
    <m/>
    <n v="38000000"/>
    <n v="1000000"/>
    <n v="5028521"/>
    <n v="33971479"/>
    <n v="0"/>
    <n v="33971479"/>
    <n v="0"/>
    <n v="33971479"/>
    <n v="33971479"/>
    <n v="33971479"/>
    <n v="33971479"/>
  </r>
  <r>
    <s v="04-03-00-007"/>
    <x v="5"/>
    <s v="A-01-01-01-001-012"/>
    <x v="0"/>
    <s v="01"/>
    <s v="01"/>
    <s v="01"/>
    <s v="001"/>
    <s v="012"/>
    <m/>
    <m/>
    <m/>
    <s v="Nación"/>
    <x v="0"/>
    <s v="CSF"/>
    <x v="8"/>
    <m/>
    <n v="8000000"/>
    <n v="1120000"/>
    <n v="46569"/>
    <n v="9073431"/>
    <n v="0"/>
    <n v="9073431"/>
    <n v="0"/>
    <n v="9073431"/>
    <n v="9073431"/>
    <n v="9073431"/>
    <n v="9073431"/>
  </r>
  <r>
    <s v="04-03-00-007"/>
    <x v="5"/>
    <s v="A-01-01-02-001"/>
    <x v="0"/>
    <s v="01"/>
    <s v="01"/>
    <s v="02"/>
    <s v="001"/>
    <m/>
    <m/>
    <m/>
    <m/>
    <s v="Nación"/>
    <x v="0"/>
    <s v="CSF"/>
    <x v="9"/>
    <m/>
    <n v="60000000"/>
    <n v="0"/>
    <n v="3759800"/>
    <n v="56240200"/>
    <n v="0"/>
    <n v="56240200"/>
    <n v="0"/>
    <n v="56240200"/>
    <n v="56240200"/>
    <n v="56240200"/>
    <n v="56240200"/>
  </r>
  <r>
    <s v="04-03-00-007"/>
    <x v="5"/>
    <s v="A-01-01-02-002"/>
    <x v="0"/>
    <s v="01"/>
    <s v="01"/>
    <s v="02"/>
    <s v="002"/>
    <m/>
    <m/>
    <m/>
    <m/>
    <s v="Nación"/>
    <x v="0"/>
    <s v="CSF"/>
    <x v="10"/>
    <m/>
    <n v="48000000"/>
    <n v="0"/>
    <n v="8163100"/>
    <n v="39836900"/>
    <n v="0"/>
    <n v="39836900"/>
    <n v="0"/>
    <n v="39836900"/>
    <n v="39836900"/>
    <n v="39836900"/>
    <n v="39836900"/>
  </r>
  <r>
    <s v="04-03-00-007"/>
    <x v="5"/>
    <s v="A-01-01-02-004"/>
    <x v="0"/>
    <s v="01"/>
    <s v="01"/>
    <s v="02"/>
    <s v="004"/>
    <m/>
    <m/>
    <m/>
    <m/>
    <s v="Nación"/>
    <x v="0"/>
    <s v="CSF"/>
    <x v="11"/>
    <m/>
    <n v="28000000"/>
    <n v="0"/>
    <n v="6164100"/>
    <n v="21835900"/>
    <n v="0"/>
    <n v="21835900"/>
    <n v="0"/>
    <n v="21835900"/>
    <n v="21835900"/>
    <n v="21835900"/>
    <n v="21835900"/>
  </r>
  <r>
    <s v="04-03-00-007"/>
    <x v="5"/>
    <s v="A-01-01-02-005"/>
    <x v="0"/>
    <s v="01"/>
    <s v="01"/>
    <s v="02"/>
    <s v="005"/>
    <m/>
    <m/>
    <m/>
    <m/>
    <s v="Nación"/>
    <x v="0"/>
    <s v="CSF"/>
    <x v="12"/>
    <m/>
    <n v="8000000"/>
    <n v="0"/>
    <n v="1110100"/>
    <n v="6889900"/>
    <n v="0"/>
    <n v="6889900"/>
    <n v="0"/>
    <n v="6889900"/>
    <n v="6889900"/>
    <n v="6889900"/>
    <n v="6889900"/>
  </r>
  <r>
    <s v="04-03-00-007"/>
    <x v="5"/>
    <s v="A-01-01-02-006"/>
    <x v="0"/>
    <s v="01"/>
    <s v="01"/>
    <s v="02"/>
    <s v="006"/>
    <m/>
    <m/>
    <m/>
    <m/>
    <s v="Nación"/>
    <x v="0"/>
    <s v="CSF"/>
    <x v="13"/>
    <m/>
    <n v="21000000"/>
    <n v="0"/>
    <n v="4364700"/>
    <n v="16635300"/>
    <n v="0"/>
    <n v="16635300"/>
    <n v="0"/>
    <n v="16635300"/>
    <n v="16635300"/>
    <n v="16635300"/>
    <n v="16635300"/>
  </r>
  <r>
    <s v="04-03-00-007"/>
    <x v="5"/>
    <s v="A-01-01-02-007"/>
    <x v="0"/>
    <s v="01"/>
    <s v="01"/>
    <s v="02"/>
    <s v="007"/>
    <m/>
    <m/>
    <m/>
    <m/>
    <s v="Nación"/>
    <x v="0"/>
    <s v="CSF"/>
    <x v="14"/>
    <m/>
    <n v="3000000"/>
    <n v="9000000"/>
    <n v="906000"/>
    <n v="11094000"/>
    <n v="0"/>
    <n v="11094000"/>
    <n v="0"/>
    <n v="11094000"/>
    <n v="11094000"/>
    <n v="11094000"/>
    <n v="11094000"/>
  </r>
  <r>
    <s v="04-03-00-007"/>
    <x v="5"/>
    <s v="A-01-01-02-008"/>
    <x v="0"/>
    <s v="01"/>
    <s v="01"/>
    <s v="02"/>
    <s v="008"/>
    <m/>
    <m/>
    <m/>
    <m/>
    <s v="Nación"/>
    <x v="0"/>
    <s v="CSF"/>
    <x v="15"/>
    <m/>
    <n v="3000000"/>
    <n v="0"/>
    <n v="3000000"/>
    <n v="0"/>
    <n v="0"/>
    <n v="0"/>
    <n v="0"/>
    <n v="0"/>
    <n v="0"/>
    <n v="0"/>
    <n v="0"/>
  </r>
  <r>
    <s v="04-03-00-007"/>
    <x v="5"/>
    <s v="A-01-01-02-009"/>
    <x v="0"/>
    <s v="01"/>
    <s v="01"/>
    <s v="02"/>
    <s v="009"/>
    <m/>
    <m/>
    <m/>
    <m/>
    <s v="Nación"/>
    <x v="0"/>
    <s v="CSF"/>
    <x v="16"/>
    <m/>
    <n v="6000000"/>
    <n v="0"/>
    <n v="6000000"/>
    <n v="0"/>
    <n v="0"/>
    <n v="0"/>
    <n v="0"/>
    <n v="0"/>
    <n v="0"/>
    <n v="0"/>
    <n v="0"/>
  </r>
  <r>
    <s v="04-03-00-007"/>
    <x v="5"/>
    <s v="A-01-01-03-001-001"/>
    <x v="0"/>
    <s v="01"/>
    <s v="01"/>
    <s v="03"/>
    <s v="001"/>
    <s v="001"/>
    <m/>
    <m/>
    <m/>
    <s v="Nación"/>
    <x v="0"/>
    <s v="CSF"/>
    <x v="17"/>
    <m/>
    <n v="35000000"/>
    <n v="0"/>
    <n v="12137793"/>
    <n v="22862207"/>
    <n v="0"/>
    <n v="22862207"/>
    <n v="0"/>
    <n v="22862207"/>
    <n v="22862207"/>
    <n v="22862207"/>
    <n v="22862207"/>
  </r>
  <r>
    <s v="04-03-00-007"/>
    <x v="5"/>
    <s v="A-01-01-03-001-002"/>
    <x v="0"/>
    <s v="01"/>
    <s v="01"/>
    <s v="03"/>
    <s v="001"/>
    <s v="002"/>
    <m/>
    <m/>
    <m/>
    <s v="Nación"/>
    <x v="0"/>
    <s v="CSF"/>
    <x v="18"/>
    <m/>
    <n v="0"/>
    <n v="13173258"/>
    <n v="573216"/>
    <n v="12600042"/>
    <n v="0"/>
    <n v="12600042"/>
    <n v="0"/>
    <n v="12600042"/>
    <n v="12600042"/>
    <n v="12600042"/>
    <n v="12600042"/>
  </r>
  <r>
    <s v="04-03-00-007"/>
    <x v="5"/>
    <s v="A-01-01-03-001-003"/>
    <x v="0"/>
    <s v="01"/>
    <s v="01"/>
    <s v="03"/>
    <s v="001"/>
    <s v="003"/>
    <m/>
    <m/>
    <m/>
    <s v="Nación"/>
    <x v="0"/>
    <s v="CSF"/>
    <x v="19"/>
    <m/>
    <n v="3000000"/>
    <n v="0"/>
    <n v="169794"/>
    <n v="2830206"/>
    <n v="0"/>
    <n v="2830206"/>
    <n v="0"/>
    <n v="2830206"/>
    <n v="2830206"/>
    <n v="2830206"/>
    <n v="2830206"/>
  </r>
  <r>
    <s v="04-03-00-007"/>
    <x v="5"/>
    <s v="A-01-01-03-002"/>
    <x v="0"/>
    <s v="01"/>
    <s v="01"/>
    <s v="03"/>
    <s v="002"/>
    <m/>
    <m/>
    <m/>
    <m/>
    <s v="Nación"/>
    <x v="0"/>
    <s v="CSF"/>
    <x v="20"/>
    <m/>
    <n v="25000000"/>
    <n v="0"/>
    <n v="25000000"/>
    <n v="0"/>
    <n v="0"/>
    <n v="0"/>
    <n v="0"/>
    <n v="0"/>
    <n v="0"/>
    <n v="0"/>
    <n v="0"/>
  </r>
  <r>
    <s v="04-03-00-007"/>
    <x v="5"/>
    <s v="A-02-02-01-003-003"/>
    <x v="0"/>
    <s v="02"/>
    <s v="02"/>
    <s v="01"/>
    <s v="003"/>
    <s v="003"/>
    <m/>
    <m/>
    <m/>
    <s v="Nación"/>
    <x v="0"/>
    <s v="CSF"/>
    <x v="32"/>
    <m/>
    <n v="0"/>
    <n v="1157000"/>
    <n v="1157000"/>
    <n v="0"/>
    <n v="0"/>
    <n v="0"/>
    <n v="0"/>
    <n v="0"/>
    <n v="0"/>
    <n v="0"/>
    <n v="0"/>
  </r>
  <r>
    <s v="04-03-00-007"/>
    <x v="5"/>
    <s v="A-02-02-02-006-004"/>
    <x v="0"/>
    <s v="02"/>
    <s v="02"/>
    <s v="02"/>
    <s v="006"/>
    <s v="004"/>
    <m/>
    <m/>
    <m/>
    <s v="Propios"/>
    <x v="1"/>
    <s v="CSF"/>
    <x v="21"/>
    <m/>
    <n v="0"/>
    <n v="630000"/>
    <n v="120200"/>
    <n v="509800"/>
    <n v="0"/>
    <n v="509800"/>
    <n v="0"/>
    <n v="509800"/>
    <n v="509800"/>
    <n v="509800"/>
    <n v="509800"/>
  </r>
  <r>
    <s v="04-03-00-007"/>
    <x v="5"/>
    <s v="A-02-02-02-006-009"/>
    <x v="0"/>
    <s v="02"/>
    <s v="02"/>
    <s v="02"/>
    <s v="006"/>
    <s v="009"/>
    <m/>
    <m/>
    <m/>
    <s v="Nación"/>
    <x v="0"/>
    <s v="CSF"/>
    <x v="22"/>
    <m/>
    <n v="18360000"/>
    <n v="7705699"/>
    <n v="1"/>
    <n v="26065698"/>
    <n v="0"/>
    <n v="26065698"/>
    <n v="0"/>
    <n v="26065698"/>
    <n v="26065698"/>
    <n v="26065698"/>
    <n v="26065698"/>
  </r>
  <r>
    <s v="04-03-00-007"/>
    <x v="5"/>
    <s v="A-02-02-02-007-002"/>
    <x v="0"/>
    <s v="02"/>
    <s v="02"/>
    <s v="02"/>
    <s v="007"/>
    <s v="002"/>
    <m/>
    <m/>
    <m/>
    <s v="Nación"/>
    <x v="0"/>
    <s v="CSF"/>
    <x v="30"/>
    <m/>
    <n v="0"/>
    <n v="35280000"/>
    <n v="2986667"/>
    <n v="32293333"/>
    <n v="0"/>
    <n v="32293333"/>
    <n v="0"/>
    <n v="32293333"/>
    <n v="30800000"/>
    <n v="30800000"/>
    <n v="30800000"/>
  </r>
  <r>
    <s v="04-03-00-007"/>
    <x v="5"/>
    <s v="A-02-02-02-008-004"/>
    <x v="0"/>
    <s v="02"/>
    <s v="02"/>
    <s v="02"/>
    <s v="008"/>
    <s v="004"/>
    <m/>
    <m/>
    <m/>
    <s v="Nación"/>
    <x v="0"/>
    <s v="CSF"/>
    <x v="23"/>
    <m/>
    <n v="800000"/>
    <n v="0"/>
    <n v="41950"/>
    <n v="758050"/>
    <n v="0"/>
    <n v="758050"/>
    <n v="0"/>
    <n v="758050"/>
    <n v="758050"/>
    <n v="758050"/>
    <n v="758050"/>
  </r>
  <r>
    <s v="04-03-00-007"/>
    <x v="5"/>
    <s v="A-02-02-02-009-004"/>
    <x v="0"/>
    <s v="02"/>
    <s v="02"/>
    <s v="02"/>
    <s v="009"/>
    <s v="004"/>
    <m/>
    <m/>
    <m/>
    <s v="Nación"/>
    <x v="0"/>
    <s v="CSF"/>
    <x v="24"/>
    <m/>
    <n v="900000"/>
    <n v="1552000"/>
    <n v="136018"/>
    <n v="2315982"/>
    <n v="0"/>
    <n v="2315982"/>
    <n v="0"/>
    <n v="2315982"/>
    <n v="2315982"/>
    <n v="2315982"/>
    <n v="2315982"/>
  </r>
  <r>
    <s v="04-03-00-007"/>
    <x v="5"/>
    <s v="A-02-02-02-010"/>
    <x v="0"/>
    <s v="02"/>
    <s v="02"/>
    <s v="02"/>
    <s v="010"/>
    <m/>
    <m/>
    <m/>
    <m/>
    <s v="Nación"/>
    <x v="0"/>
    <s v="CSF"/>
    <x v="25"/>
    <m/>
    <n v="0"/>
    <n v="1670214"/>
    <n v="0"/>
    <n v="1670214"/>
    <n v="0"/>
    <n v="1670214"/>
    <n v="0"/>
    <n v="1670214"/>
    <n v="1670214"/>
    <n v="1670214"/>
    <n v="1670214"/>
  </r>
  <r>
    <s v="04-03-00-007"/>
    <x v="5"/>
    <s v="A-03-04-02-012-001"/>
    <x v="0"/>
    <s v="03"/>
    <s v="04"/>
    <s v="02"/>
    <s v="012"/>
    <s v="001"/>
    <m/>
    <m/>
    <m/>
    <s v="Nación"/>
    <x v="0"/>
    <s v="CSF"/>
    <x v="26"/>
    <m/>
    <n v="0"/>
    <n v="7345535"/>
    <n v="0"/>
    <n v="7345535"/>
    <n v="0"/>
    <n v="7345535"/>
    <n v="0"/>
    <n v="7345535"/>
    <n v="7345535"/>
    <n v="7345535"/>
    <n v="7345535"/>
  </r>
  <r>
    <s v="04-03-00-007"/>
    <x v="5"/>
    <s v="A-08-01-02-001"/>
    <x v="0"/>
    <s v="08"/>
    <s v="01"/>
    <s v="02"/>
    <s v="001"/>
    <m/>
    <m/>
    <m/>
    <m/>
    <s v="Nación"/>
    <x v="0"/>
    <s v="CSF"/>
    <x v="27"/>
    <m/>
    <n v="0"/>
    <n v="6787000"/>
    <n v="0"/>
    <n v="6787000"/>
    <n v="0"/>
    <n v="6787000"/>
    <n v="0"/>
    <n v="6787000"/>
    <n v="6787000"/>
    <n v="6787000"/>
    <n v="6787000"/>
  </r>
  <r>
    <s v="04-03-00-008"/>
    <x v="6"/>
    <s v="A-01-01-01-001-001"/>
    <x v="0"/>
    <s v="01"/>
    <s v="01"/>
    <s v="01"/>
    <s v="001"/>
    <s v="001"/>
    <m/>
    <m/>
    <m/>
    <s v="Nación"/>
    <x v="0"/>
    <s v="CSF"/>
    <x v="0"/>
    <m/>
    <n v="530000000"/>
    <n v="50000000"/>
    <n v="946773"/>
    <n v="579053227"/>
    <n v="0"/>
    <n v="579053227"/>
    <n v="0"/>
    <n v="579053227"/>
    <n v="579053227"/>
    <n v="579053227"/>
    <n v="579053227"/>
  </r>
  <r>
    <s v="04-03-00-008"/>
    <x v="6"/>
    <s v="A-01-01-01-001-003"/>
    <x v="0"/>
    <s v="01"/>
    <s v="01"/>
    <s v="01"/>
    <s v="001"/>
    <s v="003"/>
    <m/>
    <m/>
    <m/>
    <s v="Nación"/>
    <x v="0"/>
    <s v="CSF"/>
    <x v="1"/>
    <m/>
    <n v="0"/>
    <n v="11071924"/>
    <n v="143847"/>
    <n v="10928077"/>
    <n v="0"/>
    <n v="10928077"/>
    <n v="0"/>
    <n v="10928077"/>
    <n v="10928077"/>
    <n v="10928077"/>
    <n v="10928077"/>
  </r>
  <r>
    <s v="04-03-00-008"/>
    <x v="6"/>
    <s v="A-01-01-01-001-004"/>
    <x v="0"/>
    <s v="01"/>
    <s v="01"/>
    <s v="01"/>
    <s v="001"/>
    <s v="004"/>
    <m/>
    <m/>
    <m/>
    <s v="Nación"/>
    <x v="0"/>
    <s v="CSF"/>
    <x v="2"/>
    <m/>
    <n v="13000000"/>
    <n v="0"/>
    <n v="1673388"/>
    <n v="11326612"/>
    <n v="0"/>
    <n v="11326612"/>
    <n v="0"/>
    <n v="11326612"/>
    <n v="11326612"/>
    <n v="11326612"/>
    <n v="11326612"/>
  </r>
  <r>
    <s v="04-03-00-008"/>
    <x v="6"/>
    <s v="A-01-01-01-001-005"/>
    <x v="0"/>
    <s v="01"/>
    <s v="01"/>
    <s v="01"/>
    <s v="001"/>
    <s v="005"/>
    <m/>
    <m/>
    <m/>
    <s v="Nación"/>
    <x v="0"/>
    <s v="CSF"/>
    <x v="3"/>
    <m/>
    <n v="7605000"/>
    <n v="4000000"/>
    <n v="7698137"/>
    <n v="3906863"/>
    <n v="0"/>
    <n v="3906863"/>
    <n v="0"/>
    <n v="3906863"/>
    <n v="3906863"/>
    <n v="3906863"/>
    <n v="3906863"/>
  </r>
  <r>
    <s v="04-03-00-008"/>
    <x v="6"/>
    <s v="A-01-01-01-001-006"/>
    <x v="0"/>
    <s v="01"/>
    <s v="01"/>
    <s v="01"/>
    <s v="001"/>
    <s v="006"/>
    <m/>
    <m/>
    <m/>
    <s v="Nación"/>
    <x v="0"/>
    <s v="CSF"/>
    <x v="4"/>
    <m/>
    <n v="52000000"/>
    <n v="5819442"/>
    <n v="0"/>
    <n v="57819442"/>
    <n v="0"/>
    <n v="57819442"/>
    <n v="0"/>
    <n v="57819442"/>
    <n v="57819442"/>
    <n v="57819442"/>
    <n v="57819442"/>
  </r>
  <r>
    <s v="04-03-00-008"/>
    <x v="6"/>
    <s v="A-01-01-01-001-007"/>
    <x v="0"/>
    <s v="01"/>
    <s v="01"/>
    <s v="01"/>
    <s v="001"/>
    <s v="007"/>
    <m/>
    <m/>
    <m/>
    <s v="Nación"/>
    <x v="0"/>
    <s v="CSF"/>
    <x v="5"/>
    <m/>
    <n v="21000000"/>
    <n v="5000000"/>
    <n v="2751919"/>
    <n v="23248081"/>
    <n v="0"/>
    <n v="23248081"/>
    <n v="0"/>
    <n v="23248081"/>
    <n v="23248081"/>
    <n v="23248081"/>
    <n v="23248081"/>
  </r>
  <r>
    <s v="04-03-00-008"/>
    <x v="6"/>
    <s v="A-01-01-01-001-009"/>
    <x v="0"/>
    <s v="01"/>
    <s v="01"/>
    <s v="01"/>
    <s v="001"/>
    <s v="009"/>
    <m/>
    <m/>
    <m/>
    <s v="Nación"/>
    <x v="0"/>
    <s v="CSF"/>
    <x v="6"/>
    <m/>
    <n v="68000000"/>
    <n v="6124866"/>
    <n v="0"/>
    <n v="74124866"/>
    <n v="0"/>
    <n v="74124866"/>
    <n v="0"/>
    <n v="74124866"/>
    <n v="74124866"/>
    <n v="74124866"/>
    <n v="74124866"/>
  </r>
  <r>
    <s v="04-03-00-008"/>
    <x v="6"/>
    <s v="A-01-01-01-001-010"/>
    <x v="0"/>
    <s v="01"/>
    <s v="01"/>
    <s v="01"/>
    <s v="001"/>
    <s v="010"/>
    <m/>
    <m/>
    <m/>
    <s v="Nación"/>
    <x v="0"/>
    <s v="CSF"/>
    <x v="7"/>
    <m/>
    <n v="31000000"/>
    <n v="27500000"/>
    <n v="3035099"/>
    <n v="55464901"/>
    <n v="0"/>
    <n v="55464901"/>
    <n v="0"/>
    <n v="55464901"/>
    <n v="55464901"/>
    <n v="55464901"/>
    <n v="55464901"/>
  </r>
  <r>
    <s v="04-03-00-008"/>
    <x v="6"/>
    <s v="A-01-01-01-001-012"/>
    <x v="0"/>
    <s v="01"/>
    <s v="01"/>
    <s v="01"/>
    <s v="001"/>
    <s v="012"/>
    <m/>
    <m/>
    <m/>
    <s v="Nación"/>
    <x v="0"/>
    <s v="CSF"/>
    <x v="8"/>
    <m/>
    <n v="8000000"/>
    <n v="3850000"/>
    <n v="154256"/>
    <n v="11695744"/>
    <n v="0"/>
    <n v="11695744"/>
    <n v="0"/>
    <n v="11695744"/>
    <n v="11695744"/>
    <n v="11695744"/>
    <n v="11695744"/>
  </r>
  <r>
    <s v="04-03-00-008"/>
    <x v="6"/>
    <s v="A-01-01-02-001"/>
    <x v="0"/>
    <s v="01"/>
    <s v="01"/>
    <s v="02"/>
    <s v="001"/>
    <m/>
    <m/>
    <m/>
    <m/>
    <s v="Nación"/>
    <x v="0"/>
    <s v="CSF"/>
    <x v="9"/>
    <m/>
    <n v="73000000"/>
    <n v="4268249"/>
    <n v="0"/>
    <n v="77268249"/>
    <n v="0"/>
    <n v="77268249"/>
    <n v="0"/>
    <n v="77268249"/>
    <n v="77268249"/>
    <n v="77268249"/>
    <n v="77268249"/>
  </r>
  <r>
    <s v="04-03-00-008"/>
    <x v="6"/>
    <s v="A-01-01-02-002"/>
    <x v="0"/>
    <s v="01"/>
    <s v="01"/>
    <s v="02"/>
    <s v="002"/>
    <m/>
    <m/>
    <m/>
    <m/>
    <s v="Nación"/>
    <x v="0"/>
    <s v="CSF"/>
    <x v="10"/>
    <m/>
    <n v="52000000"/>
    <n v="2868408"/>
    <n v="0"/>
    <n v="54868408"/>
    <n v="0"/>
    <n v="54848408"/>
    <n v="20000"/>
    <n v="54848408"/>
    <n v="54848408"/>
    <n v="54848408"/>
    <n v="54848408"/>
  </r>
  <r>
    <s v="04-03-00-008"/>
    <x v="6"/>
    <s v="A-01-01-02-004"/>
    <x v="0"/>
    <s v="01"/>
    <s v="01"/>
    <s v="02"/>
    <s v="004"/>
    <m/>
    <m/>
    <m/>
    <m/>
    <s v="Nación"/>
    <x v="0"/>
    <s v="CSF"/>
    <x v="11"/>
    <m/>
    <n v="28000000"/>
    <n v="3982700"/>
    <n v="0"/>
    <n v="31982700"/>
    <n v="0"/>
    <n v="31982700"/>
    <n v="0"/>
    <n v="31982700"/>
    <n v="31982700"/>
    <n v="31982700"/>
    <n v="31982700"/>
  </r>
  <r>
    <s v="04-03-00-008"/>
    <x v="6"/>
    <s v="A-01-01-02-005"/>
    <x v="0"/>
    <s v="01"/>
    <s v="01"/>
    <s v="02"/>
    <s v="005"/>
    <m/>
    <m/>
    <m/>
    <m/>
    <s v="Nación"/>
    <x v="0"/>
    <s v="CSF"/>
    <x v="12"/>
    <m/>
    <n v="8000000"/>
    <n v="2709400"/>
    <n v="0"/>
    <n v="10709400"/>
    <n v="0"/>
    <n v="10709400"/>
    <n v="0"/>
    <n v="10709400"/>
    <n v="10709400"/>
    <n v="10709400"/>
    <n v="10709400"/>
  </r>
  <r>
    <s v="04-03-00-008"/>
    <x v="6"/>
    <s v="A-01-01-02-006"/>
    <x v="0"/>
    <s v="01"/>
    <s v="01"/>
    <s v="02"/>
    <s v="006"/>
    <m/>
    <m/>
    <m/>
    <m/>
    <s v="Nación"/>
    <x v="0"/>
    <s v="CSF"/>
    <x v="13"/>
    <m/>
    <n v="21000000"/>
    <n v="2991600"/>
    <n v="0"/>
    <n v="23991600"/>
    <n v="0"/>
    <n v="23991600"/>
    <n v="0"/>
    <n v="23991600"/>
    <n v="23991600"/>
    <n v="23991600"/>
    <n v="23991600"/>
  </r>
  <r>
    <s v="04-03-00-008"/>
    <x v="6"/>
    <s v="A-01-01-02-007"/>
    <x v="0"/>
    <s v="01"/>
    <s v="01"/>
    <s v="02"/>
    <s v="007"/>
    <m/>
    <m/>
    <m/>
    <m/>
    <s v="Nación"/>
    <x v="0"/>
    <s v="CSF"/>
    <x v="14"/>
    <m/>
    <n v="3000000"/>
    <n v="12791650"/>
    <n v="0"/>
    <n v="15791650"/>
    <n v="0"/>
    <n v="15791650"/>
    <n v="0"/>
    <n v="15791650"/>
    <n v="15791650"/>
    <n v="15791650"/>
    <n v="15791650"/>
  </r>
  <r>
    <s v="04-03-00-008"/>
    <x v="6"/>
    <s v="A-01-01-02-008"/>
    <x v="0"/>
    <s v="01"/>
    <s v="01"/>
    <s v="02"/>
    <s v="008"/>
    <m/>
    <m/>
    <m/>
    <m/>
    <s v="Nación"/>
    <x v="0"/>
    <s v="CSF"/>
    <x v="15"/>
    <m/>
    <n v="3000000"/>
    <n v="0"/>
    <n v="3000000"/>
    <n v="0"/>
    <n v="0"/>
    <n v="0"/>
    <n v="0"/>
    <n v="0"/>
    <n v="0"/>
    <n v="0"/>
    <n v="0"/>
  </r>
  <r>
    <s v="04-03-00-008"/>
    <x v="6"/>
    <s v="A-01-01-02-009"/>
    <x v="0"/>
    <s v="01"/>
    <s v="01"/>
    <s v="02"/>
    <s v="009"/>
    <m/>
    <m/>
    <m/>
    <m/>
    <s v="Nación"/>
    <x v="0"/>
    <s v="CSF"/>
    <x v="16"/>
    <m/>
    <n v="6000000"/>
    <n v="0"/>
    <n v="6000000"/>
    <n v="0"/>
    <n v="0"/>
    <n v="0"/>
    <n v="0"/>
    <n v="0"/>
    <n v="0"/>
    <n v="0"/>
    <n v="0"/>
  </r>
  <r>
    <s v="04-03-00-008"/>
    <x v="6"/>
    <s v="A-01-01-03-001-001"/>
    <x v="0"/>
    <s v="01"/>
    <s v="01"/>
    <s v="03"/>
    <s v="001"/>
    <s v="001"/>
    <m/>
    <m/>
    <m/>
    <s v="Nación"/>
    <x v="0"/>
    <s v="CSF"/>
    <x v="17"/>
    <m/>
    <n v="34000000"/>
    <n v="12000000"/>
    <n v="1601412"/>
    <n v="44398588"/>
    <n v="0"/>
    <n v="44398588"/>
    <n v="0"/>
    <n v="44398588"/>
    <n v="44398588"/>
    <n v="44398588"/>
    <n v="44398588"/>
  </r>
  <r>
    <s v="04-03-00-008"/>
    <x v="6"/>
    <s v="A-01-01-03-001-002"/>
    <x v="0"/>
    <s v="01"/>
    <s v="01"/>
    <s v="03"/>
    <s v="001"/>
    <s v="002"/>
    <m/>
    <m/>
    <m/>
    <s v="Nación"/>
    <x v="0"/>
    <s v="CSF"/>
    <x v="18"/>
    <m/>
    <n v="200000"/>
    <n v="14097991"/>
    <n v="117130"/>
    <n v="14180861"/>
    <n v="0"/>
    <n v="14180861"/>
    <n v="0"/>
    <n v="14180861"/>
    <n v="14180861"/>
    <n v="14180861"/>
    <n v="14180861"/>
  </r>
  <r>
    <s v="04-03-00-008"/>
    <x v="6"/>
    <s v="A-01-01-03-001-003"/>
    <x v="0"/>
    <s v="01"/>
    <s v="01"/>
    <s v="03"/>
    <s v="001"/>
    <s v="003"/>
    <m/>
    <m/>
    <m/>
    <s v="Nación"/>
    <x v="0"/>
    <s v="CSF"/>
    <x v="19"/>
    <m/>
    <n v="3000000"/>
    <n v="1585793"/>
    <n v="0"/>
    <n v="4585793"/>
    <n v="0"/>
    <n v="4585793"/>
    <n v="0"/>
    <n v="4585793"/>
    <n v="4585793"/>
    <n v="4585793"/>
    <n v="4585793"/>
  </r>
  <r>
    <s v="04-03-00-008"/>
    <x v="6"/>
    <s v="A-01-01-03-002"/>
    <x v="0"/>
    <s v="01"/>
    <s v="01"/>
    <s v="03"/>
    <s v="002"/>
    <m/>
    <m/>
    <m/>
    <m/>
    <s v="Nación"/>
    <x v="0"/>
    <s v="CSF"/>
    <x v="20"/>
    <m/>
    <n v="15000000"/>
    <n v="10000000"/>
    <n v="4321009"/>
    <n v="20678991"/>
    <n v="0"/>
    <n v="20678991"/>
    <n v="0"/>
    <n v="20678991"/>
    <n v="20678991"/>
    <n v="20678991"/>
    <n v="20678991"/>
  </r>
  <r>
    <s v="04-03-00-008"/>
    <x v="6"/>
    <s v="A-02-02-01-003-003"/>
    <x v="0"/>
    <s v="02"/>
    <s v="02"/>
    <s v="01"/>
    <s v="003"/>
    <s v="003"/>
    <m/>
    <m/>
    <m/>
    <s v="Nación"/>
    <x v="0"/>
    <s v="CSF"/>
    <x v="32"/>
    <m/>
    <n v="1000000"/>
    <n v="0"/>
    <n v="1000000"/>
    <n v="0"/>
    <n v="0"/>
    <n v="0"/>
    <n v="0"/>
    <n v="0"/>
    <n v="0"/>
    <n v="0"/>
    <n v="0"/>
  </r>
  <r>
    <s v="04-03-00-008"/>
    <x v="6"/>
    <s v="A-02-02-02-006-004"/>
    <x v="0"/>
    <s v="02"/>
    <s v="02"/>
    <s v="02"/>
    <s v="006"/>
    <s v="004"/>
    <m/>
    <m/>
    <m/>
    <s v="Propios"/>
    <x v="1"/>
    <s v="CSF"/>
    <x v="21"/>
    <m/>
    <n v="70000"/>
    <n v="518000"/>
    <n v="458000"/>
    <n v="130000"/>
    <n v="0"/>
    <n v="130000"/>
    <n v="0"/>
    <n v="130000"/>
    <n v="130000"/>
    <n v="130000"/>
    <n v="130000"/>
  </r>
  <r>
    <s v="04-03-00-008"/>
    <x v="6"/>
    <s v="A-02-02-02-006-009"/>
    <x v="0"/>
    <s v="02"/>
    <s v="02"/>
    <s v="02"/>
    <s v="006"/>
    <s v="009"/>
    <m/>
    <m/>
    <m/>
    <s v="Nación"/>
    <x v="0"/>
    <s v="CSF"/>
    <x v="22"/>
    <m/>
    <n v="32900000"/>
    <n v="15000000"/>
    <n v="0"/>
    <n v="47900000"/>
    <n v="0"/>
    <n v="47900000"/>
    <n v="0"/>
    <n v="47900000"/>
    <n v="47900000"/>
    <n v="47900000"/>
    <n v="47900000"/>
  </r>
  <r>
    <s v="04-03-00-008"/>
    <x v="6"/>
    <s v="A-02-02-02-006-009"/>
    <x v="0"/>
    <s v="02"/>
    <s v="02"/>
    <s v="02"/>
    <s v="006"/>
    <s v="009"/>
    <m/>
    <m/>
    <m/>
    <s v="Propios"/>
    <x v="1"/>
    <s v="CSF"/>
    <x v="22"/>
    <m/>
    <n v="0"/>
    <n v="2000000"/>
    <n v="0"/>
    <n v="2000000"/>
    <n v="0"/>
    <n v="1905136"/>
    <n v="94864"/>
    <n v="1905136"/>
    <n v="1905136"/>
    <n v="1905136"/>
    <n v="1905136"/>
  </r>
  <r>
    <s v="04-03-00-008"/>
    <x v="6"/>
    <s v="A-02-02-02-007-002"/>
    <x v="0"/>
    <s v="02"/>
    <s v="02"/>
    <s v="02"/>
    <s v="007"/>
    <s v="002"/>
    <m/>
    <m/>
    <m/>
    <s v="Nación"/>
    <x v="0"/>
    <s v="CSF"/>
    <x v="30"/>
    <m/>
    <n v="8500000"/>
    <n v="1740000"/>
    <n v="0"/>
    <n v="10240000"/>
    <n v="0"/>
    <n v="8468200"/>
    <n v="1771800"/>
    <n v="8468200"/>
    <n v="8468200"/>
    <n v="8468200"/>
    <n v="8468200"/>
  </r>
  <r>
    <s v="04-03-00-008"/>
    <x v="6"/>
    <s v="A-02-02-02-007-002"/>
    <x v="0"/>
    <s v="02"/>
    <s v="02"/>
    <s v="02"/>
    <s v="007"/>
    <s v="002"/>
    <m/>
    <m/>
    <m/>
    <s v="Propios"/>
    <x v="1"/>
    <s v="CSF"/>
    <x v="30"/>
    <m/>
    <n v="2600000"/>
    <n v="26180000"/>
    <n v="0"/>
    <n v="28780000"/>
    <n v="0"/>
    <n v="23819400.059999999"/>
    <n v="4960599.9400000004"/>
    <n v="23819400.059999999"/>
    <n v="22279400.059999999"/>
    <n v="22279400.059999999"/>
    <n v="22279400.059999999"/>
  </r>
  <r>
    <s v="04-03-00-008"/>
    <x v="6"/>
    <s v="A-02-02-02-008-002"/>
    <x v="0"/>
    <s v="02"/>
    <s v="02"/>
    <s v="02"/>
    <s v="008"/>
    <s v="002"/>
    <m/>
    <m/>
    <m/>
    <s v="Propios"/>
    <x v="1"/>
    <s v="CSF"/>
    <x v="33"/>
    <m/>
    <n v="0"/>
    <n v="15623660"/>
    <n v="0"/>
    <n v="15623660"/>
    <n v="0"/>
    <n v="15623660"/>
    <n v="0"/>
    <n v="15623660"/>
    <n v="15623660"/>
    <n v="15623660"/>
    <n v="15623660"/>
  </r>
  <r>
    <s v="04-03-00-008"/>
    <x v="6"/>
    <s v="A-02-02-02-008-004"/>
    <x v="0"/>
    <s v="02"/>
    <s v="02"/>
    <s v="02"/>
    <s v="008"/>
    <s v="004"/>
    <m/>
    <m/>
    <m/>
    <s v="Nación"/>
    <x v="0"/>
    <s v="CSF"/>
    <x v="23"/>
    <m/>
    <n v="700000"/>
    <n v="0"/>
    <n v="0"/>
    <n v="700000"/>
    <n v="0"/>
    <n v="39269"/>
    <n v="660731"/>
    <n v="39269"/>
    <n v="39269"/>
    <n v="39269"/>
    <n v="39269"/>
  </r>
  <r>
    <s v="04-03-00-008"/>
    <x v="6"/>
    <s v="A-02-02-02-009-004"/>
    <x v="0"/>
    <s v="02"/>
    <s v="02"/>
    <s v="02"/>
    <s v="009"/>
    <s v="004"/>
    <m/>
    <m/>
    <m/>
    <s v="Nación"/>
    <x v="0"/>
    <s v="CSF"/>
    <x v="24"/>
    <m/>
    <n v="100000"/>
    <n v="0"/>
    <n v="0"/>
    <n v="100000"/>
    <n v="0"/>
    <n v="94606"/>
    <n v="5394"/>
    <n v="94606"/>
    <n v="94606"/>
    <n v="94606"/>
    <n v="94606"/>
  </r>
  <r>
    <s v="04-03-00-008"/>
    <x v="6"/>
    <s v="A-02-02-02-010"/>
    <x v="0"/>
    <s v="02"/>
    <s v="02"/>
    <s v="02"/>
    <s v="010"/>
    <m/>
    <m/>
    <m/>
    <m/>
    <s v="Nación"/>
    <x v="0"/>
    <s v="CSF"/>
    <x v="25"/>
    <m/>
    <n v="0"/>
    <n v="3591002"/>
    <n v="0"/>
    <n v="3591002"/>
    <n v="0"/>
    <n v="3591002"/>
    <n v="0"/>
    <n v="3591002"/>
    <n v="3591002"/>
    <n v="3591002"/>
    <n v="3591002"/>
  </r>
  <r>
    <s v="04-03-00-008"/>
    <x v="6"/>
    <s v="A-02-02-02-010"/>
    <x v="0"/>
    <s v="02"/>
    <s v="02"/>
    <s v="02"/>
    <s v="010"/>
    <m/>
    <m/>
    <m/>
    <m/>
    <s v="Propios"/>
    <x v="1"/>
    <s v="CSF"/>
    <x v="25"/>
    <m/>
    <n v="74197"/>
    <n v="0"/>
    <n v="0"/>
    <n v="74197"/>
    <n v="0"/>
    <n v="74197"/>
    <n v="0"/>
    <n v="74197"/>
    <n v="74197"/>
    <n v="74197"/>
    <n v="74197"/>
  </r>
  <r>
    <s v="04-03-00-008"/>
    <x v="6"/>
    <s v="A-03-04-02-012-001"/>
    <x v="0"/>
    <s v="03"/>
    <s v="04"/>
    <s v="02"/>
    <s v="012"/>
    <s v="001"/>
    <m/>
    <m/>
    <m/>
    <s v="Nación"/>
    <x v="0"/>
    <s v="CSF"/>
    <x v="26"/>
    <m/>
    <n v="0"/>
    <n v="600000"/>
    <n v="43129"/>
    <n v="556871"/>
    <n v="0"/>
    <n v="556871"/>
    <n v="0"/>
    <n v="556871"/>
    <n v="556871"/>
    <n v="556871"/>
    <n v="556871"/>
  </r>
  <r>
    <s v="04-03-00-008"/>
    <x v="6"/>
    <s v="A-08-01-02-001"/>
    <x v="0"/>
    <s v="08"/>
    <s v="01"/>
    <s v="02"/>
    <s v="001"/>
    <m/>
    <m/>
    <m/>
    <m/>
    <s v="Nación"/>
    <x v="0"/>
    <s v="CSF"/>
    <x v="27"/>
    <m/>
    <n v="4756050"/>
    <n v="0"/>
    <n v="0"/>
    <n v="4756050"/>
    <n v="0"/>
    <n v="4756050"/>
    <n v="0"/>
    <n v="4756050"/>
    <n v="4756050"/>
    <n v="4756050"/>
    <n v="4756050"/>
  </r>
  <r>
    <s v="04-03-00-009"/>
    <x v="7"/>
    <s v="A-01-01-01-001-001"/>
    <x v="0"/>
    <s v="01"/>
    <s v="01"/>
    <s v="01"/>
    <s v="001"/>
    <s v="001"/>
    <m/>
    <m/>
    <m/>
    <s v="Nación"/>
    <x v="0"/>
    <s v="CSF"/>
    <x v="0"/>
    <m/>
    <n v="571000000"/>
    <n v="0"/>
    <n v="0"/>
    <n v="571000000"/>
    <n v="0"/>
    <n v="565745469"/>
    <n v="5254531"/>
    <n v="565745469"/>
    <n v="565745469"/>
    <n v="565745469"/>
    <n v="565745469"/>
  </r>
  <r>
    <s v="04-03-00-009"/>
    <x v="7"/>
    <s v="A-01-01-01-001-004"/>
    <x v="0"/>
    <s v="01"/>
    <s v="01"/>
    <s v="01"/>
    <s v="001"/>
    <s v="004"/>
    <m/>
    <m/>
    <m/>
    <s v="Nación"/>
    <x v="0"/>
    <s v="CSF"/>
    <x v="2"/>
    <m/>
    <n v="16000000"/>
    <n v="0"/>
    <n v="0"/>
    <n v="16000000"/>
    <n v="0"/>
    <n v="13239024"/>
    <n v="2760976"/>
    <n v="13239024"/>
    <n v="13239024"/>
    <n v="13239024"/>
    <n v="13239024"/>
  </r>
  <r>
    <s v="04-03-00-009"/>
    <x v="7"/>
    <s v="A-01-01-01-001-005"/>
    <x v="0"/>
    <s v="01"/>
    <s v="01"/>
    <s v="01"/>
    <s v="001"/>
    <s v="005"/>
    <m/>
    <m/>
    <m/>
    <s v="Nación"/>
    <x v="0"/>
    <s v="CSF"/>
    <x v="3"/>
    <m/>
    <n v="10100000"/>
    <n v="4293646"/>
    <n v="10100000"/>
    <n v="4293646"/>
    <n v="0"/>
    <n v="4293646"/>
    <n v="0"/>
    <n v="4293646"/>
    <n v="4293646"/>
    <n v="4293646"/>
    <n v="4293646"/>
  </r>
  <r>
    <s v="04-03-00-009"/>
    <x v="7"/>
    <s v="A-01-01-01-001-006"/>
    <x v="0"/>
    <s v="01"/>
    <s v="01"/>
    <s v="01"/>
    <s v="001"/>
    <s v="006"/>
    <m/>
    <m/>
    <m/>
    <s v="Nación"/>
    <x v="0"/>
    <s v="CSF"/>
    <x v="4"/>
    <m/>
    <n v="61000000"/>
    <n v="1385116"/>
    <n v="4003179"/>
    <n v="58381937"/>
    <n v="0"/>
    <n v="58377937"/>
    <n v="4000"/>
    <n v="58377937"/>
    <n v="58377937"/>
    <n v="58377937"/>
    <n v="58377937"/>
  </r>
  <r>
    <s v="04-03-00-009"/>
    <x v="7"/>
    <s v="A-01-01-01-001-007"/>
    <x v="0"/>
    <s v="01"/>
    <s v="01"/>
    <s v="01"/>
    <s v="001"/>
    <s v="007"/>
    <m/>
    <m/>
    <m/>
    <s v="Nación"/>
    <x v="0"/>
    <s v="CSF"/>
    <x v="5"/>
    <m/>
    <n v="24000000"/>
    <n v="2200000"/>
    <n v="0"/>
    <n v="26200000"/>
    <n v="0"/>
    <n v="24022177"/>
    <n v="2177823"/>
    <n v="24022177"/>
    <n v="24022177"/>
    <n v="24022177"/>
    <n v="24022177"/>
  </r>
  <r>
    <s v="04-03-00-009"/>
    <x v="7"/>
    <s v="A-01-01-01-001-009"/>
    <x v="0"/>
    <s v="01"/>
    <s v="01"/>
    <s v="01"/>
    <s v="001"/>
    <s v="009"/>
    <m/>
    <m/>
    <m/>
    <s v="Nación"/>
    <x v="0"/>
    <s v="CSF"/>
    <x v="6"/>
    <m/>
    <n v="71000000"/>
    <n v="0"/>
    <n v="0"/>
    <n v="71000000"/>
    <n v="0"/>
    <n v="65427472"/>
    <n v="5572528"/>
    <n v="65427472"/>
    <n v="65427472"/>
    <n v="65427472"/>
    <n v="65427472"/>
  </r>
  <r>
    <s v="04-03-00-009"/>
    <x v="7"/>
    <s v="A-01-01-01-001-010"/>
    <x v="0"/>
    <s v="01"/>
    <s v="01"/>
    <s v="01"/>
    <s v="001"/>
    <s v="010"/>
    <m/>
    <m/>
    <m/>
    <s v="Nación"/>
    <x v="0"/>
    <s v="CSF"/>
    <x v="7"/>
    <m/>
    <n v="45000000"/>
    <n v="7235931"/>
    <n v="0"/>
    <n v="52235931"/>
    <n v="0"/>
    <n v="52235931"/>
    <n v="0"/>
    <n v="52235931"/>
    <n v="52235931"/>
    <n v="52235931"/>
    <n v="52235931"/>
  </r>
  <r>
    <s v="04-03-00-009"/>
    <x v="7"/>
    <s v="A-01-01-01-001-012"/>
    <x v="0"/>
    <s v="01"/>
    <s v="01"/>
    <s v="01"/>
    <s v="001"/>
    <s v="012"/>
    <m/>
    <m/>
    <m/>
    <s v="Nación"/>
    <x v="0"/>
    <s v="CSF"/>
    <x v="8"/>
    <m/>
    <n v="10000000"/>
    <n v="5000000"/>
    <n v="692582"/>
    <n v="14307418"/>
    <n v="0"/>
    <n v="14307418"/>
    <n v="0"/>
    <n v="14307418"/>
    <n v="14307418"/>
    <n v="14307418"/>
    <n v="14307418"/>
  </r>
  <r>
    <s v="04-03-00-009"/>
    <x v="7"/>
    <s v="A-01-01-02-001"/>
    <x v="0"/>
    <s v="01"/>
    <s v="01"/>
    <s v="02"/>
    <s v="001"/>
    <m/>
    <m/>
    <m/>
    <m/>
    <s v="Nación"/>
    <x v="0"/>
    <s v="CSF"/>
    <x v="9"/>
    <m/>
    <n v="70000000"/>
    <n v="5420600"/>
    <n v="0"/>
    <n v="75420600"/>
    <n v="0"/>
    <n v="75420600"/>
    <n v="0"/>
    <n v="75420600"/>
    <n v="75420600"/>
    <n v="75420600"/>
    <n v="75420600"/>
  </r>
  <r>
    <s v="04-03-00-009"/>
    <x v="7"/>
    <s v="A-01-01-02-002"/>
    <x v="0"/>
    <s v="01"/>
    <s v="01"/>
    <s v="02"/>
    <s v="002"/>
    <m/>
    <m/>
    <m/>
    <m/>
    <s v="Nación"/>
    <x v="0"/>
    <s v="CSF"/>
    <x v="10"/>
    <m/>
    <n v="55000000"/>
    <n v="1000000"/>
    <n v="0"/>
    <n v="56000000"/>
    <n v="0"/>
    <n v="53453200"/>
    <n v="2546800"/>
    <n v="53453200"/>
    <n v="53453200"/>
    <n v="53453200"/>
    <n v="53453200"/>
  </r>
  <r>
    <s v="04-03-00-009"/>
    <x v="7"/>
    <s v="A-01-01-02-004"/>
    <x v="0"/>
    <s v="01"/>
    <s v="01"/>
    <s v="02"/>
    <s v="004"/>
    <m/>
    <m/>
    <m/>
    <m/>
    <s v="Nación"/>
    <x v="0"/>
    <s v="CSF"/>
    <x v="11"/>
    <m/>
    <n v="31000000"/>
    <n v="1000000"/>
    <n v="0"/>
    <n v="32000000"/>
    <n v="0"/>
    <n v="31001400"/>
    <n v="998600"/>
    <n v="31001400"/>
    <n v="31001400"/>
    <n v="31001400"/>
    <n v="31001400"/>
  </r>
  <r>
    <s v="04-03-00-009"/>
    <x v="7"/>
    <s v="A-01-01-02-005"/>
    <x v="0"/>
    <s v="01"/>
    <s v="01"/>
    <s v="02"/>
    <s v="005"/>
    <m/>
    <m/>
    <m/>
    <m/>
    <s v="Nación"/>
    <x v="0"/>
    <s v="CSF"/>
    <x v="12"/>
    <m/>
    <n v="7000000"/>
    <n v="0"/>
    <n v="0"/>
    <n v="7000000"/>
    <n v="0"/>
    <n v="6724300"/>
    <n v="275700"/>
    <n v="6724300"/>
    <n v="6724300"/>
    <n v="6724300"/>
    <n v="6724300"/>
  </r>
  <r>
    <s v="04-03-00-009"/>
    <x v="7"/>
    <s v="A-01-01-02-006"/>
    <x v="0"/>
    <s v="01"/>
    <s v="01"/>
    <s v="02"/>
    <s v="006"/>
    <m/>
    <m/>
    <m/>
    <m/>
    <s v="Nación"/>
    <x v="0"/>
    <s v="CSF"/>
    <x v="13"/>
    <m/>
    <n v="23000000"/>
    <n v="251800"/>
    <n v="0"/>
    <n v="23251800"/>
    <n v="0"/>
    <n v="23251800"/>
    <n v="0"/>
    <n v="23251800"/>
    <n v="23251800"/>
    <n v="23251800"/>
    <n v="23251800"/>
  </r>
  <r>
    <s v="04-03-00-009"/>
    <x v="7"/>
    <s v="A-01-01-02-007"/>
    <x v="0"/>
    <s v="01"/>
    <s v="01"/>
    <s v="02"/>
    <s v="007"/>
    <m/>
    <m/>
    <m/>
    <m/>
    <s v="Nación"/>
    <x v="0"/>
    <s v="CSF"/>
    <x v="14"/>
    <m/>
    <n v="4000000"/>
    <n v="12000000"/>
    <n v="0"/>
    <n v="16000000"/>
    <n v="0"/>
    <n v="15508800"/>
    <n v="491200"/>
    <n v="15508800"/>
    <n v="15508800"/>
    <n v="15508800"/>
    <n v="15508800"/>
  </r>
  <r>
    <s v="04-03-00-009"/>
    <x v="7"/>
    <s v="A-01-01-02-008"/>
    <x v="0"/>
    <s v="01"/>
    <s v="01"/>
    <s v="02"/>
    <s v="008"/>
    <m/>
    <m/>
    <m/>
    <m/>
    <s v="Nación"/>
    <x v="0"/>
    <s v="CSF"/>
    <x v="15"/>
    <m/>
    <n v="4000000"/>
    <n v="0"/>
    <n v="4000000"/>
    <n v="0"/>
    <n v="0"/>
    <n v="0"/>
    <n v="0"/>
    <n v="0"/>
    <n v="0"/>
    <n v="0"/>
    <n v="0"/>
  </r>
  <r>
    <s v="04-03-00-009"/>
    <x v="7"/>
    <s v="A-01-01-02-009"/>
    <x v="0"/>
    <s v="01"/>
    <s v="01"/>
    <s v="02"/>
    <s v="009"/>
    <m/>
    <m/>
    <m/>
    <m/>
    <s v="Nación"/>
    <x v="0"/>
    <s v="CSF"/>
    <x v="16"/>
    <m/>
    <n v="8000000"/>
    <n v="0"/>
    <n v="8000000"/>
    <n v="0"/>
    <n v="0"/>
    <n v="0"/>
    <n v="0"/>
    <n v="0"/>
    <n v="0"/>
    <n v="0"/>
    <n v="0"/>
  </r>
  <r>
    <s v="04-03-00-009"/>
    <x v="7"/>
    <s v="A-01-01-03-001-001"/>
    <x v="0"/>
    <s v="01"/>
    <s v="01"/>
    <s v="03"/>
    <s v="001"/>
    <s v="001"/>
    <m/>
    <m/>
    <m/>
    <s v="Nación"/>
    <x v="0"/>
    <s v="CSF"/>
    <x v="17"/>
    <m/>
    <n v="40000000"/>
    <n v="0"/>
    <n v="0"/>
    <n v="40000000"/>
    <n v="0"/>
    <n v="34645588"/>
    <n v="5354412"/>
    <n v="34645588"/>
    <n v="34645588"/>
    <n v="34645588"/>
    <n v="34645588"/>
  </r>
  <r>
    <s v="04-03-00-009"/>
    <x v="7"/>
    <s v="A-01-01-03-001-002"/>
    <x v="0"/>
    <s v="01"/>
    <s v="01"/>
    <s v="03"/>
    <s v="001"/>
    <s v="002"/>
    <m/>
    <m/>
    <m/>
    <s v="Nación"/>
    <x v="0"/>
    <s v="CSF"/>
    <x v="18"/>
    <m/>
    <n v="0"/>
    <n v="18548614"/>
    <n v="0"/>
    <n v="18548614"/>
    <n v="0"/>
    <n v="18308610"/>
    <n v="240004"/>
    <n v="18308610"/>
    <n v="18308610"/>
    <n v="18308610"/>
    <n v="18308610"/>
  </r>
  <r>
    <s v="04-03-00-009"/>
    <x v="7"/>
    <s v="A-01-01-03-001-003"/>
    <x v="0"/>
    <s v="01"/>
    <s v="01"/>
    <s v="03"/>
    <s v="001"/>
    <s v="003"/>
    <m/>
    <m/>
    <m/>
    <s v="Nación"/>
    <x v="0"/>
    <s v="CSF"/>
    <x v="19"/>
    <m/>
    <n v="4000000"/>
    <n v="228474"/>
    <n v="0"/>
    <n v="4228474"/>
    <n v="0"/>
    <n v="4228474"/>
    <n v="0"/>
    <n v="4228474"/>
    <n v="4228474"/>
    <n v="4228474"/>
    <n v="4228474"/>
  </r>
  <r>
    <s v="04-03-00-009"/>
    <x v="7"/>
    <s v="A-01-01-03-002"/>
    <x v="0"/>
    <s v="01"/>
    <s v="01"/>
    <s v="03"/>
    <s v="002"/>
    <m/>
    <m/>
    <m/>
    <m/>
    <s v="Nación"/>
    <x v="0"/>
    <s v="CSF"/>
    <x v="20"/>
    <m/>
    <n v="29000000"/>
    <n v="711708"/>
    <n v="0"/>
    <n v="29711708"/>
    <n v="0"/>
    <n v="29711708"/>
    <n v="0"/>
    <n v="29711708"/>
    <n v="29711708"/>
    <n v="29711708"/>
    <n v="29711708"/>
  </r>
  <r>
    <s v="04-03-00-009"/>
    <x v="7"/>
    <s v="A-02-02-01-004-003"/>
    <x v="0"/>
    <s v="02"/>
    <s v="02"/>
    <s v="01"/>
    <s v="004"/>
    <s v="003"/>
    <m/>
    <m/>
    <m/>
    <s v="Propios"/>
    <x v="1"/>
    <s v="CSF"/>
    <x v="34"/>
    <m/>
    <n v="680000"/>
    <n v="0"/>
    <n v="680000"/>
    <n v="0"/>
    <n v="0"/>
    <n v="0"/>
    <n v="0"/>
    <n v="0"/>
    <n v="0"/>
    <n v="0"/>
    <n v="0"/>
  </r>
  <r>
    <s v="04-03-00-009"/>
    <x v="7"/>
    <s v="A-02-02-02-006-004"/>
    <x v="0"/>
    <s v="02"/>
    <s v="02"/>
    <s v="02"/>
    <s v="006"/>
    <s v="004"/>
    <m/>
    <m/>
    <m/>
    <s v="Nación"/>
    <x v="0"/>
    <s v="CSF"/>
    <x v="21"/>
    <m/>
    <n v="0"/>
    <n v="180000"/>
    <n v="0"/>
    <n v="180000"/>
    <n v="0"/>
    <n v="180000"/>
    <n v="0"/>
    <n v="180000"/>
    <n v="180000"/>
    <n v="180000"/>
    <n v="180000"/>
  </r>
  <r>
    <s v="04-03-00-009"/>
    <x v="7"/>
    <s v="A-02-02-02-006-004"/>
    <x v="0"/>
    <s v="02"/>
    <s v="02"/>
    <s v="02"/>
    <s v="006"/>
    <s v="004"/>
    <m/>
    <m/>
    <m/>
    <s v="Propios"/>
    <x v="1"/>
    <s v="CSF"/>
    <x v="21"/>
    <m/>
    <n v="0"/>
    <n v="240000"/>
    <n v="0"/>
    <n v="240000"/>
    <n v="0"/>
    <n v="240000"/>
    <n v="0"/>
    <n v="240000"/>
    <n v="240000"/>
    <n v="240000"/>
    <n v="240000"/>
  </r>
  <r>
    <s v="04-03-00-009"/>
    <x v="7"/>
    <s v="A-02-02-02-006-009"/>
    <x v="0"/>
    <s v="02"/>
    <s v="02"/>
    <s v="02"/>
    <s v="006"/>
    <s v="009"/>
    <m/>
    <m/>
    <m/>
    <s v="Nación"/>
    <x v="0"/>
    <s v="CSF"/>
    <x v="22"/>
    <m/>
    <n v="40000000"/>
    <n v="23300000"/>
    <n v="0"/>
    <n v="63300000"/>
    <n v="0"/>
    <n v="63001311"/>
    <n v="298689"/>
    <n v="63001311"/>
    <n v="63001311"/>
    <n v="63001311"/>
    <n v="63001311"/>
  </r>
  <r>
    <s v="04-03-00-009"/>
    <x v="7"/>
    <s v="A-02-02-02-008-004"/>
    <x v="0"/>
    <s v="02"/>
    <s v="02"/>
    <s v="02"/>
    <s v="008"/>
    <s v="004"/>
    <m/>
    <m/>
    <m/>
    <s v="Nación"/>
    <x v="0"/>
    <s v="CSF"/>
    <x v="23"/>
    <m/>
    <n v="600000"/>
    <n v="440000"/>
    <n v="0"/>
    <n v="1040000"/>
    <n v="0"/>
    <n v="895664"/>
    <n v="144336"/>
    <n v="895664"/>
    <n v="895664"/>
    <n v="895664"/>
    <n v="895664"/>
  </r>
  <r>
    <s v="04-03-00-009"/>
    <x v="7"/>
    <s v="A-02-02-02-009-004"/>
    <x v="0"/>
    <s v="02"/>
    <s v="02"/>
    <s v="02"/>
    <s v="009"/>
    <s v="004"/>
    <m/>
    <m/>
    <m/>
    <s v="Nación"/>
    <x v="0"/>
    <s v="CSF"/>
    <x v="24"/>
    <m/>
    <n v="1500000"/>
    <n v="0"/>
    <n v="0"/>
    <n v="1500000"/>
    <n v="0"/>
    <n v="1452862.21"/>
    <n v="47137.79"/>
    <n v="1452862.21"/>
    <n v="1452862.21"/>
    <n v="1452862.21"/>
    <n v="1452862.21"/>
  </r>
  <r>
    <s v="04-03-00-009"/>
    <x v="7"/>
    <s v="A-02-02-02-010"/>
    <x v="0"/>
    <s v="02"/>
    <s v="02"/>
    <s v="02"/>
    <s v="010"/>
    <m/>
    <m/>
    <m/>
    <m/>
    <s v="Nación"/>
    <x v="0"/>
    <s v="CSF"/>
    <x v="25"/>
    <m/>
    <n v="0"/>
    <n v="6014115"/>
    <n v="0"/>
    <n v="6014115"/>
    <n v="0"/>
    <n v="6014115"/>
    <n v="0"/>
    <n v="6014115"/>
    <n v="6014115"/>
    <n v="6014115"/>
    <n v="6014115"/>
  </r>
  <r>
    <s v="04-03-00-009"/>
    <x v="7"/>
    <s v="A-03-04-02-012-001"/>
    <x v="0"/>
    <s v="03"/>
    <s v="04"/>
    <s v="02"/>
    <s v="012"/>
    <s v="001"/>
    <m/>
    <m/>
    <m/>
    <s v="Nación"/>
    <x v="0"/>
    <s v="CSF"/>
    <x v="26"/>
    <m/>
    <n v="0"/>
    <n v="8281087"/>
    <n v="0"/>
    <n v="8281087"/>
    <n v="0"/>
    <n v="6452426"/>
    <n v="1828661"/>
    <n v="6452426"/>
    <n v="6452426"/>
    <n v="6452426"/>
    <n v="6452426"/>
  </r>
  <r>
    <s v="04-03-00-009"/>
    <x v="7"/>
    <s v="A-08-01-02-001"/>
    <x v="0"/>
    <s v="08"/>
    <s v="01"/>
    <s v="02"/>
    <s v="001"/>
    <m/>
    <m/>
    <m/>
    <m/>
    <s v="Nación"/>
    <x v="0"/>
    <s v="CSF"/>
    <x v="27"/>
    <m/>
    <n v="0"/>
    <n v="19099207"/>
    <n v="0"/>
    <n v="19099207"/>
    <n v="0"/>
    <n v="19099207"/>
    <n v="0"/>
    <n v="19099207"/>
    <n v="19099207"/>
    <n v="19099207"/>
    <n v="19099207"/>
  </r>
  <r>
    <s v="04-03-00-009"/>
    <x v="7"/>
    <s v="A-08-01-02-003"/>
    <x v="0"/>
    <s v="08"/>
    <s v="01"/>
    <s v="02"/>
    <s v="003"/>
    <m/>
    <m/>
    <m/>
    <m/>
    <s v="Propios"/>
    <x v="1"/>
    <s v="CSF"/>
    <x v="28"/>
    <m/>
    <n v="0"/>
    <n v="1649000"/>
    <n v="0"/>
    <n v="1649000"/>
    <n v="0"/>
    <n v="1649000"/>
    <n v="0"/>
    <n v="1649000"/>
    <n v="1649000"/>
    <n v="1649000"/>
    <n v="1649000"/>
  </r>
  <r>
    <s v="04-03-00-010"/>
    <x v="8"/>
    <s v="A-01-01-01-001-001"/>
    <x v="0"/>
    <s v="01"/>
    <s v="01"/>
    <s v="01"/>
    <s v="001"/>
    <s v="001"/>
    <m/>
    <m/>
    <m/>
    <s v="Nación"/>
    <x v="0"/>
    <s v="CSF"/>
    <x v="0"/>
    <m/>
    <n v="944000000"/>
    <n v="0"/>
    <n v="0"/>
    <n v="944000000"/>
    <n v="0"/>
    <n v="858988124"/>
    <n v="85011876"/>
    <n v="858988124"/>
    <n v="858988124"/>
    <n v="858988124"/>
    <n v="858988124"/>
  </r>
  <r>
    <s v="04-03-00-010"/>
    <x v="8"/>
    <s v="A-01-01-01-001-003"/>
    <x v="0"/>
    <s v="01"/>
    <s v="01"/>
    <s v="01"/>
    <s v="001"/>
    <s v="003"/>
    <m/>
    <m/>
    <m/>
    <s v="Nación"/>
    <x v="0"/>
    <s v="CSF"/>
    <x v="1"/>
    <m/>
    <n v="0"/>
    <n v="8000000"/>
    <n v="0"/>
    <n v="8000000"/>
    <n v="0"/>
    <n v="7683804"/>
    <n v="316196"/>
    <n v="7683804"/>
    <n v="7683804"/>
    <n v="7683804"/>
    <n v="7683804"/>
  </r>
  <r>
    <s v="04-03-00-010"/>
    <x v="8"/>
    <s v="A-01-01-01-001-004"/>
    <x v="0"/>
    <s v="01"/>
    <s v="01"/>
    <s v="01"/>
    <s v="001"/>
    <s v="004"/>
    <m/>
    <m/>
    <m/>
    <s v="Nación"/>
    <x v="0"/>
    <s v="CSF"/>
    <x v="2"/>
    <m/>
    <n v="24000000"/>
    <n v="6000000"/>
    <n v="0"/>
    <n v="30000000"/>
    <n v="0"/>
    <n v="18089564"/>
    <n v="11910436"/>
    <n v="18089564"/>
    <n v="18089564"/>
    <n v="18089564"/>
    <n v="18089564"/>
  </r>
  <r>
    <s v="04-03-00-010"/>
    <x v="8"/>
    <s v="A-01-01-01-001-005"/>
    <x v="0"/>
    <s v="01"/>
    <s v="01"/>
    <s v="01"/>
    <s v="001"/>
    <s v="005"/>
    <m/>
    <m/>
    <m/>
    <s v="Nación"/>
    <x v="0"/>
    <s v="CSF"/>
    <x v="3"/>
    <m/>
    <n v="16992000"/>
    <n v="9000000"/>
    <n v="16992000"/>
    <n v="9000000"/>
    <n v="0"/>
    <n v="4903984"/>
    <n v="4096016"/>
    <n v="4903984"/>
    <n v="4903984"/>
    <n v="4903984"/>
    <n v="4903984"/>
  </r>
  <r>
    <s v="04-03-00-010"/>
    <x v="8"/>
    <s v="A-01-01-01-001-006"/>
    <x v="0"/>
    <s v="01"/>
    <s v="01"/>
    <s v="01"/>
    <s v="001"/>
    <s v="006"/>
    <m/>
    <m/>
    <m/>
    <s v="Nación"/>
    <x v="0"/>
    <s v="CSF"/>
    <x v="4"/>
    <m/>
    <n v="95000000"/>
    <n v="2300000"/>
    <n v="861192"/>
    <n v="96438808"/>
    <n v="0"/>
    <n v="96323173"/>
    <n v="115635"/>
    <n v="96323173"/>
    <n v="96323173"/>
    <n v="96323173"/>
    <n v="96323173"/>
  </r>
  <r>
    <s v="04-03-00-010"/>
    <x v="8"/>
    <s v="A-01-01-01-001-007"/>
    <x v="0"/>
    <s v="01"/>
    <s v="01"/>
    <s v="01"/>
    <s v="001"/>
    <s v="007"/>
    <m/>
    <m/>
    <m/>
    <s v="Nación"/>
    <x v="0"/>
    <s v="CSF"/>
    <x v="5"/>
    <m/>
    <n v="35000000"/>
    <n v="3000000"/>
    <n v="0"/>
    <n v="38000000"/>
    <n v="0"/>
    <n v="37140028"/>
    <n v="859972"/>
    <n v="37140028"/>
    <n v="37140028"/>
    <n v="37140028"/>
    <n v="37140028"/>
  </r>
  <r>
    <s v="04-03-00-010"/>
    <x v="8"/>
    <s v="A-01-01-01-001-008"/>
    <x v="0"/>
    <s v="01"/>
    <s v="01"/>
    <s v="01"/>
    <s v="001"/>
    <s v="008"/>
    <m/>
    <m/>
    <m/>
    <s v="Nación"/>
    <x v="0"/>
    <s v="CSF"/>
    <x v="35"/>
    <m/>
    <n v="0"/>
    <n v="1113000"/>
    <n v="0"/>
    <n v="1113000"/>
    <n v="0"/>
    <n v="474644"/>
    <n v="638356"/>
    <n v="474644"/>
    <n v="474644"/>
    <n v="474644"/>
    <n v="474644"/>
  </r>
  <r>
    <s v="04-03-00-010"/>
    <x v="8"/>
    <s v="A-01-01-01-001-009"/>
    <x v="0"/>
    <s v="01"/>
    <s v="01"/>
    <s v="01"/>
    <s v="001"/>
    <s v="009"/>
    <m/>
    <m/>
    <m/>
    <s v="Nación"/>
    <x v="0"/>
    <s v="CSF"/>
    <x v="6"/>
    <m/>
    <n v="114000000"/>
    <n v="0"/>
    <n v="0"/>
    <n v="114000000"/>
    <n v="0"/>
    <n v="96526231"/>
    <n v="17473769"/>
    <n v="96526231"/>
    <n v="96526231"/>
    <n v="96526231"/>
    <n v="96526231"/>
  </r>
  <r>
    <s v="04-03-00-010"/>
    <x v="8"/>
    <s v="A-01-01-01-001-010"/>
    <x v="0"/>
    <s v="01"/>
    <s v="01"/>
    <s v="01"/>
    <s v="001"/>
    <s v="010"/>
    <m/>
    <m/>
    <m/>
    <s v="Nación"/>
    <x v="0"/>
    <s v="CSF"/>
    <x v="7"/>
    <m/>
    <n v="43000000"/>
    <n v="37500000"/>
    <n v="0"/>
    <n v="80500000"/>
    <n v="0"/>
    <n v="77710501"/>
    <n v="2789499"/>
    <n v="77710501"/>
    <n v="77710501"/>
    <n v="77710501"/>
    <n v="77710501"/>
  </r>
  <r>
    <s v="04-03-00-010"/>
    <x v="8"/>
    <s v="A-01-01-01-001-012"/>
    <x v="0"/>
    <s v="01"/>
    <s v="01"/>
    <s v="01"/>
    <s v="001"/>
    <s v="012"/>
    <m/>
    <m/>
    <m/>
    <s v="Nación"/>
    <x v="0"/>
    <s v="CSF"/>
    <x v="8"/>
    <m/>
    <n v="16000000"/>
    <n v="13100000"/>
    <n v="7550162"/>
    <n v="21549838"/>
    <n v="0"/>
    <n v="21549838"/>
    <n v="0"/>
    <n v="21549838"/>
    <n v="21549838"/>
    <n v="21549838"/>
    <n v="21549838"/>
  </r>
  <r>
    <s v="04-03-00-010"/>
    <x v="8"/>
    <s v="A-01-01-02-001"/>
    <x v="0"/>
    <s v="01"/>
    <s v="01"/>
    <s v="02"/>
    <s v="001"/>
    <m/>
    <m/>
    <m/>
    <m/>
    <s v="Nación"/>
    <x v="0"/>
    <s v="CSF"/>
    <x v="9"/>
    <m/>
    <n v="120000000"/>
    <n v="3000000"/>
    <n v="0"/>
    <n v="123000000"/>
    <n v="0"/>
    <n v="117495025"/>
    <n v="5504975"/>
    <n v="117495025"/>
    <n v="117495025"/>
    <n v="117495025"/>
    <n v="117495025"/>
  </r>
  <r>
    <s v="04-03-00-010"/>
    <x v="8"/>
    <s v="A-01-01-02-002"/>
    <x v="0"/>
    <s v="01"/>
    <s v="01"/>
    <s v="02"/>
    <s v="002"/>
    <m/>
    <m/>
    <m/>
    <m/>
    <s v="Nación"/>
    <x v="0"/>
    <s v="CSF"/>
    <x v="10"/>
    <m/>
    <n v="88000000"/>
    <n v="0"/>
    <n v="0"/>
    <n v="88000000"/>
    <n v="0"/>
    <n v="83104376"/>
    <n v="4895624"/>
    <n v="83104376"/>
    <n v="83104376"/>
    <n v="83104376"/>
    <n v="83104376"/>
  </r>
  <r>
    <s v="04-03-00-010"/>
    <x v="8"/>
    <s v="A-01-01-02-004"/>
    <x v="0"/>
    <s v="01"/>
    <s v="01"/>
    <s v="02"/>
    <s v="004"/>
    <m/>
    <m/>
    <m/>
    <m/>
    <s v="Nación"/>
    <x v="0"/>
    <s v="CSF"/>
    <x v="11"/>
    <m/>
    <n v="48000000"/>
    <n v="12000000"/>
    <n v="0"/>
    <n v="60000000"/>
    <n v="0"/>
    <n v="54364399"/>
    <n v="5635601"/>
    <n v="54364399"/>
    <n v="54364399"/>
    <n v="54364399"/>
    <n v="54364399"/>
  </r>
  <r>
    <s v="04-03-00-010"/>
    <x v="8"/>
    <s v="A-01-01-02-005"/>
    <x v="0"/>
    <s v="01"/>
    <s v="01"/>
    <s v="02"/>
    <s v="005"/>
    <m/>
    <m/>
    <m/>
    <m/>
    <s v="Nación"/>
    <x v="0"/>
    <s v="CSF"/>
    <x v="12"/>
    <m/>
    <n v="16000000"/>
    <n v="0"/>
    <n v="0"/>
    <n v="16000000"/>
    <n v="0"/>
    <n v="12479800"/>
    <n v="3520200"/>
    <n v="12479800"/>
    <n v="12479800"/>
    <n v="12479800"/>
    <n v="12479800"/>
  </r>
  <r>
    <s v="04-03-00-010"/>
    <x v="8"/>
    <s v="A-01-01-02-006"/>
    <x v="0"/>
    <s v="01"/>
    <s v="01"/>
    <s v="02"/>
    <s v="006"/>
    <m/>
    <m/>
    <m/>
    <m/>
    <s v="Nación"/>
    <x v="0"/>
    <s v="CSF"/>
    <x v="13"/>
    <m/>
    <n v="36000000"/>
    <n v="6100000"/>
    <n v="0"/>
    <n v="42100000"/>
    <n v="0"/>
    <n v="40805100"/>
    <n v="1294900"/>
    <n v="40805100"/>
    <n v="40805100"/>
    <n v="40805100"/>
    <n v="40805100"/>
  </r>
  <r>
    <s v="04-03-00-010"/>
    <x v="8"/>
    <s v="A-01-01-02-007"/>
    <x v="0"/>
    <s v="01"/>
    <s v="01"/>
    <s v="02"/>
    <s v="007"/>
    <m/>
    <m/>
    <m/>
    <m/>
    <s v="Nación"/>
    <x v="0"/>
    <s v="CSF"/>
    <x v="14"/>
    <m/>
    <n v="5000000"/>
    <n v="24400000"/>
    <n v="0"/>
    <n v="29400000"/>
    <n v="0"/>
    <n v="27216500"/>
    <n v="2183500"/>
    <n v="27216500"/>
    <n v="27216500"/>
    <n v="27216500"/>
    <n v="27216500"/>
  </r>
  <r>
    <s v="04-03-00-010"/>
    <x v="8"/>
    <s v="A-01-01-02-008"/>
    <x v="0"/>
    <s v="01"/>
    <s v="01"/>
    <s v="02"/>
    <s v="008"/>
    <m/>
    <m/>
    <m/>
    <m/>
    <s v="Nación"/>
    <x v="0"/>
    <s v="CSF"/>
    <x v="15"/>
    <m/>
    <n v="5000000"/>
    <n v="0"/>
    <n v="5000000"/>
    <n v="0"/>
    <n v="0"/>
    <n v="0"/>
    <n v="0"/>
    <n v="0"/>
    <n v="0"/>
    <n v="0"/>
    <n v="0"/>
  </r>
  <r>
    <s v="04-03-00-010"/>
    <x v="8"/>
    <s v="A-01-01-02-009"/>
    <x v="0"/>
    <s v="01"/>
    <s v="01"/>
    <s v="02"/>
    <s v="009"/>
    <m/>
    <m/>
    <m/>
    <m/>
    <s v="Nación"/>
    <x v="0"/>
    <s v="CSF"/>
    <x v="16"/>
    <m/>
    <n v="10000000"/>
    <n v="0"/>
    <n v="10000000"/>
    <n v="0"/>
    <n v="0"/>
    <n v="0"/>
    <n v="0"/>
    <n v="0"/>
    <n v="0"/>
    <n v="0"/>
    <n v="0"/>
  </r>
  <r>
    <s v="04-03-00-010"/>
    <x v="8"/>
    <s v="A-01-01-03-001-001"/>
    <x v="0"/>
    <s v="01"/>
    <s v="01"/>
    <s v="03"/>
    <s v="001"/>
    <s v="001"/>
    <m/>
    <m/>
    <m/>
    <s v="Nación"/>
    <x v="0"/>
    <s v="CSF"/>
    <x v="17"/>
    <m/>
    <n v="44000000"/>
    <n v="7350000"/>
    <n v="0"/>
    <n v="51350000"/>
    <n v="0"/>
    <n v="50342915"/>
    <n v="1007085"/>
    <n v="50342915"/>
    <n v="50342915"/>
    <n v="50342915"/>
    <n v="50342915"/>
  </r>
  <r>
    <s v="04-03-00-010"/>
    <x v="8"/>
    <s v="A-01-01-03-001-002"/>
    <x v="0"/>
    <s v="01"/>
    <s v="01"/>
    <s v="03"/>
    <s v="001"/>
    <s v="002"/>
    <m/>
    <m/>
    <m/>
    <s v="Nación"/>
    <x v="0"/>
    <s v="CSF"/>
    <x v="18"/>
    <m/>
    <n v="0"/>
    <n v="61400000"/>
    <n v="14400000"/>
    <n v="47000000"/>
    <n v="0"/>
    <n v="44853335"/>
    <n v="2146665"/>
    <n v="44853335"/>
    <n v="44853335"/>
    <n v="44853335"/>
    <n v="44853335"/>
  </r>
  <r>
    <s v="04-03-00-010"/>
    <x v="8"/>
    <s v="A-01-01-03-001-003"/>
    <x v="0"/>
    <s v="01"/>
    <s v="01"/>
    <s v="03"/>
    <s v="001"/>
    <s v="003"/>
    <m/>
    <m/>
    <m/>
    <s v="Nación"/>
    <x v="0"/>
    <s v="CSF"/>
    <x v="19"/>
    <m/>
    <n v="4000000"/>
    <n v="9000000"/>
    <n v="0"/>
    <n v="13000000"/>
    <n v="0"/>
    <n v="7019555"/>
    <n v="5980445"/>
    <n v="7019555"/>
    <n v="7019555"/>
    <n v="7019555"/>
    <n v="7019555"/>
  </r>
  <r>
    <s v="04-03-00-010"/>
    <x v="8"/>
    <s v="A-01-01-03-002"/>
    <x v="0"/>
    <s v="01"/>
    <s v="01"/>
    <s v="03"/>
    <s v="002"/>
    <m/>
    <m/>
    <m/>
    <m/>
    <s v="Nación"/>
    <x v="0"/>
    <s v="CSF"/>
    <x v="20"/>
    <m/>
    <n v="0"/>
    <n v="23235674"/>
    <n v="0"/>
    <n v="23235674"/>
    <n v="0"/>
    <n v="14456417"/>
    <n v="8779257"/>
    <n v="14456417"/>
    <n v="14456417"/>
    <n v="14456417"/>
    <n v="14456417"/>
  </r>
  <r>
    <s v="04-03-00-010"/>
    <x v="8"/>
    <s v="A-02-02-02-006-004"/>
    <x v="0"/>
    <s v="02"/>
    <s v="02"/>
    <s v="02"/>
    <s v="006"/>
    <s v="004"/>
    <m/>
    <m/>
    <m/>
    <s v="Propios"/>
    <x v="1"/>
    <s v="CSF"/>
    <x v="21"/>
    <m/>
    <n v="0"/>
    <n v="36400"/>
    <n v="0"/>
    <n v="36400"/>
    <n v="0"/>
    <n v="36400"/>
    <n v="0"/>
    <n v="36400"/>
    <n v="36400"/>
    <n v="36400"/>
    <n v="36400"/>
  </r>
  <r>
    <s v="04-03-00-010"/>
    <x v="8"/>
    <s v="A-02-02-02-006-009"/>
    <x v="0"/>
    <s v="02"/>
    <s v="02"/>
    <s v="02"/>
    <s v="006"/>
    <s v="009"/>
    <m/>
    <m/>
    <m/>
    <s v="Nación"/>
    <x v="0"/>
    <s v="CSF"/>
    <x v="22"/>
    <m/>
    <n v="1100000"/>
    <n v="900000"/>
    <n v="0"/>
    <n v="2000000"/>
    <n v="0"/>
    <n v="1989563"/>
    <n v="10437"/>
    <n v="1989563"/>
    <n v="1989563"/>
    <n v="1989563"/>
    <n v="1989563"/>
  </r>
  <r>
    <s v="04-03-00-010"/>
    <x v="8"/>
    <s v="A-02-02-02-007-001"/>
    <x v="0"/>
    <s v="02"/>
    <s v="02"/>
    <s v="02"/>
    <s v="007"/>
    <s v="001"/>
    <m/>
    <m/>
    <m/>
    <s v="Nación"/>
    <x v="0"/>
    <s v="CSF"/>
    <x v="36"/>
    <m/>
    <n v="0"/>
    <n v="280000"/>
    <n v="0"/>
    <n v="280000"/>
    <n v="0"/>
    <n v="0"/>
    <n v="280000"/>
    <n v="0"/>
    <n v="0"/>
    <n v="0"/>
    <n v="0"/>
  </r>
  <r>
    <s v="04-03-00-010"/>
    <x v="8"/>
    <s v="A-02-02-02-008-004"/>
    <x v="0"/>
    <s v="02"/>
    <s v="02"/>
    <s v="02"/>
    <s v="008"/>
    <s v="004"/>
    <m/>
    <m/>
    <m/>
    <s v="Nación"/>
    <x v="0"/>
    <s v="CSF"/>
    <x v="23"/>
    <m/>
    <n v="300000"/>
    <n v="1366606"/>
    <n v="0"/>
    <n v="1666606"/>
    <n v="0"/>
    <n v="1611121"/>
    <n v="55485"/>
    <n v="1611121"/>
    <n v="1611121"/>
    <n v="1611121"/>
    <n v="1611121"/>
  </r>
  <r>
    <s v="04-03-00-010"/>
    <x v="8"/>
    <s v="A-02-02-02-009-004"/>
    <x v="0"/>
    <s v="02"/>
    <s v="02"/>
    <s v="02"/>
    <s v="009"/>
    <s v="004"/>
    <m/>
    <m/>
    <m/>
    <s v="Nación"/>
    <x v="0"/>
    <s v="CSF"/>
    <x v="24"/>
    <m/>
    <n v="150000"/>
    <n v="200000"/>
    <n v="182606"/>
    <n v="167394"/>
    <n v="0"/>
    <n v="167394"/>
    <n v="0"/>
    <n v="167394"/>
    <n v="167394"/>
    <n v="167394"/>
    <n v="167394"/>
  </r>
  <r>
    <s v="04-03-00-010"/>
    <x v="8"/>
    <s v="A-03-04-02-012-001"/>
    <x v="0"/>
    <s v="03"/>
    <s v="04"/>
    <s v="02"/>
    <s v="012"/>
    <s v="001"/>
    <m/>
    <m/>
    <m/>
    <s v="Nación"/>
    <x v="0"/>
    <s v="CSF"/>
    <x v="26"/>
    <m/>
    <n v="0"/>
    <n v="9850000"/>
    <n v="0"/>
    <n v="9850000"/>
    <n v="0"/>
    <n v="8701708"/>
    <n v="1148292"/>
    <n v="8701708"/>
    <n v="8701708"/>
    <n v="8701708"/>
    <n v="8701708"/>
  </r>
  <r>
    <s v="04-03-00-011"/>
    <x v="9"/>
    <s v="A-01-01-01-001-001"/>
    <x v="0"/>
    <s v="01"/>
    <s v="01"/>
    <s v="01"/>
    <s v="001"/>
    <s v="001"/>
    <m/>
    <m/>
    <m/>
    <s v="Nación"/>
    <x v="0"/>
    <s v="CSF"/>
    <x v="0"/>
    <m/>
    <n v="364000000"/>
    <n v="0"/>
    <n v="0"/>
    <n v="364000000"/>
    <n v="0"/>
    <n v="350451157"/>
    <n v="13548843"/>
    <n v="350451157"/>
    <n v="350451157"/>
    <n v="350451157"/>
    <n v="350451157"/>
  </r>
  <r>
    <s v="04-03-00-011"/>
    <x v="9"/>
    <s v="A-01-01-01-001-003"/>
    <x v="0"/>
    <s v="01"/>
    <s v="01"/>
    <s v="01"/>
    <s v="001"/>
    <s v="003"/>
    <m/>
    <m/>
    <m/>
    <s v="Nación"/>
    <x v="0"/>
    <s v="CSF"/>
    <x v="1"/>
    <m/>
    <n v="0"/>
    <n v="10928077"/>
    <n v="0"/>
    <n v="10928077"/>
    <n v="0"/>
    <n v="10928077"/>
    <n v="0"/>
    <n v="10928077"/>
    <n v="10928077"/>
    <n v="10928077"/>
    <n v="10928077"/>
  </r>
  <r>
    <s v="04-03-00-011"/>
    <x v="9"/>
    <s v="A-01-01-01-001-004"/>
    <x v="0"/>
    <s v="01"/>
    <s v="01"/>
    <s v="01"/>
    <s v="001"/>
    <s v="004"/>
    <m/>
    <m/>
    <m/>
    <s v="Nación"/>
    <x v="0"/>
    <s v="CSF"/>
    <x v="2"/>
    <m/>
    <n v="6450000"/>
    <n v="0"/>
    <n v="0"/>
    <n v="6450000"/>
    <n v="0"/>
    <n v="4894634"/>
    <n v="1555366"/>
    <n v="4894634"/>
    <n v="4894634"/>
    <n v="4894634"/>
    <n v="4894634"/>
  </r>
  <r>
    <s v="04-03-00-011"/>
    <x v="9"/>
    <s v="A-01-01-01-001-005"/>
    <x v="0"/>
    <s v="01"/>
    <s v="01"/>
    <s v="01"/>
    <s v="001"/>
    <s v="005"/>
    <m/>
    <m/>
    <m/>
    <s v="Nación"/>
    <x v="0"/>
    <s v="CSF"/>
    <x v="3"/>
    <m/>
    <n v="3767000"/>
    <n v="2600000"/>
    <n v="3767000"/>
    <n v="2600000"/>
    <n v="0"/>
    <n v="1511646"/>
    <n v="1088354"/>
    <n v="1511646"/>
    <n v="1511646"/>
    <n v="1511646"/>
    <n v="1511646"/>
  </r>
  <r>
    <s v="04-03-00-011"/>
    <x v="9"/>
    <s v="A-01-01-01-001-006"/>
    <x v="0"/>
    <s v="01"/>
    <s v="01"/>
    <s v="01"/>
    <s v="001"/>
    <s v="006"/>
    <m/>
    <m/>
    <m/>
    <s v="Nación"/>
    <x v="0"/>
    <s v="CSF"/>
    <x v="4"/>
    <m/>
    <n v="36000000"/>
    <n v="798269"/>
    <n v="3429612"/>
    <n v="33368657"/>
    <n v="0"/>
    <n v="33368657"/>
    <n v="0"/>
    <n v="33368657"/>
    <n v="33368657"/>
    <n v="33368657"/>
    <n v="33368657"/>
  </r>
  <r>
    <s v="04-03-00-011"/>
    <x v="9"/>
    <s v="A-01-01-01-001-007"/>
    <x v="0"/>
    <s v="01"/>
    <s v="01"/>
    <s v="01"/>
    <s v="001"/>
    <s v="007"/>
    <m/>
    <m/>
    <m/>
    <s v="Nación"/>
    <x v="0"/>
    <s v="CSF"/>
    <x v="5"/>
    <m/>
    <n v="14000000"/>
    <n v="1200000"/>
    <n v="0"/>
    <n v="15200000"/>
    <n v="0"/>
    <n v="12110995"/>
    <n v="3089005"/>
    <n v="12110995"/>
    <n v="12110995"/>
    <n v="12110995"/>
    <n v="12110995"/>
  </r>
  <r>
    <s v="04-03-00-011"/>
    <x v="9"/>
    <s v="A-01-01-01-001-009"/>
    <x v="0"/>
    <s v="01"/>
    <s v="01"/>
    <s v="01"/>
    <s v="001"/>
    <s v="009"/>
    <m/>
    <m/>
    <m/>
    <s v="Nación"/>
    <x v="0"/>
    <s v="CSF"/>
    <x v="6"/>
    <m/>
    <n v="46000000"/>
    <n v="0"/>
    <n v="0"/>
    <n v="46000000"/>
    <n v="0"/>
    <n v="43464420"/>
    <n v="2535580"/>
    <n v="43464420"/>
    <n v="43464420"/>
    <n v="43464420"/>
    <n v="43464420"/>
  </r>
  <r>
    <s v="04-03-00-011"/>
    <x v="9"/>
    <s v="A-01-01-01-001-010"/>
    <x v="0"/>
    <s v="01"/>
    <s v="01"/>
    <s v="01"/>
    <s v="001"/>
    <s v="010"/>
    <m/>
    <m/>
    <m/>
    <s v="Nación"/>
    <x v="0"/>
    <s v="CSF"/>
    <x v="7"/>
    <m/>
    <n v="20000000"/>
    <n v="2000000"/>
    <n v="0"/>
    <n v="22000000"/>
    <n v="0"/>
    <n v="17221220"/>
    <n v="4778780"/>
    <n v="17221220"/>
    <n v="17221220"/>
    <n v="17221220"/>
    <n v="17221220"/>
  </r>
  <r>
    <s v="04-03-00-011"/>
    <x v="9"/>
    <s v="A-01-01-01-001-012"/>
    <x v="0"/>
    <s v="01"/>
    <s v="01"/>
    <s v="01"/>
    <s v="001"/>
    <s v="012"/>
    <m/>
    <m/>
    <m/>
    <s v="Nación"/>
    <x v="0"/>
    <s v="CSF"/>
    <x v="8"/>
    <m/>
    <n v="5000000"/>
    <n v="0"/>
    <n v="106663"/>
    <n v="4893337"/>
    <n v="0"/>
    <n v="4893337"/>
    <n v="0"/>
    <n v="4893337"/>
    <n v="4893337"/>
    <n v="4893337"/>
    <n v="4893337"/>
  </r>
  <r>
    <s v="04-03-00-011"/>
    <x v="9"/>
    <s v="A-01-01-02-001"/>
    <x v="0"/>
    <s v="01"/>
    <s v="01"/>
    <s v="02"/>
    <s v="001"/>
    <m/>
    <m/>
    <m/>
    <m/>
    <s v="Nación"/>
    <x v="0"/>
    <s v="CSF"/>
    <x v="9"/>
    <m/>
    <n v="48000000"/>
    <n v="0"/>
    <n v="0"/>
    <n v="48000000"/>
    <n v="0"/>
    <n v="46251000"/>
    <n v="1749000"/>
    <n v="46251000"/>
    <n v="46251000"/>
    <n v="46251000"/>
    <n v="46251000"/>
  </r>
  <r>
    <s v="04-03-00-011"/>
    <x v="9"/>
    <s v="A-01-01-02-002"/>
    <x v="0"/>
    <s v="01"/>
    <s v="01"/>
    <s v="02"/>
    <s v="002"/>
    <m/>
    <m/>
    <m/>
    <m/>
    <s v="Nación"/>
    <x v="0"/>
    <s v="CSF"/>
    <x v="10"/>
    <m/>
    <n v="33000000"/>
    <n v="1380000"/>
    <n v="0"/>
    <n v="34380000"/>
    <n v="0"/>
    <n v="32779600"/>
    <n v="1600400"/>
    <n v="32779600"/>
    <n v="32779600"/>
    <n v="32779600"/>
    <n v="32779600"/>
  </r>
  <r>
    <s v="04-03-00-011"/>
    <x v="9"/>
    <s v="A-01-01-02-004"/>
    <x v="0"/>
    <s v="01"/>
    <s v="01"/>
    <s v="02"/>
    <s v="004"/>
    <m/>
    <m/>
    <m/>
    <m/>
    <s v="Nación"/>
    <x v="0"/>
    <s v="CSF"/>
    <x v="11"/>
    <m/>
    <n v="18000000"/>
    <n v="1000000"/>
    <n v="0"/>
    <n v="19000000"/>
    <n v="0"/>
    <n v="18138900"/>
    <n v="861100"/>
    <n v="18138900"/>
    <n v="18138900"/>
    <n v="18138900"/>
    <n v="18138900"/>
  </r>
  <r>
    <s v="04-03-00-011"/>
    <x v="9"/>
    <s v="A-01-01-02-005"/>
    <x v="0"/>
    <s v="01"/>
    <s v="01"/>
    <s v="02"/>
    <s v="005"/>
    <m/>
    <m/>
    <m/>
    <m/>
    <s v="Nación"/>
    <x v="0"/>
    <s v="CSF"/>
    <x v="12"/>
    <m/>
    <n v="5000000"/>
    <n v="0"/>
    <n v="0"/>
    <n v="5000000"/>
    <n v="0"/>
    <n v="4253400"/>
    <n v="746600"/>
    <n v="4253400"/>
    <n v="4253400"/>
    <n v="4253400"/>
    <n v="4253400"/>
  </r>
  <r>
    <s v="04-03-00-011"/>
    <x v="9"/>
    <s v="A-01-01-02-006"/>
    <x v="0"/>
    <s v="01"/>
    <s v="01"/>
    <s v="02"/>
    <s v="006"/>
    <m/>
    <m/>
    <m/>
    <m/>
    <s v="Nación"/>
    <x v="0"/>
    <s v="CSF"/>
    <x v="13"/>
    <m/>
    <n v="14000000"/>
    <n v="2000000"/>
    <n v="0"/>
    <n v="16000000"/>
    <n v="0"/>
    <n v="13605600"/>
    <n v="2394400"/>
    <n v="13605600"/>
    <n v="13605600"/>
    <n v="13605600"/>
    <n v="13605600"/>
  </r>
  <r>
    <s v="04-03-00-011"/>
    <x v="9"/>
    <s v="A-01-01-02-007"/>
    <x v="0"/>
    <s v="01"/>
    <s v="01"/>
    <s v="02"/>
    <s v="007"/>
    <m/>
    <m/>
    <m/>
    <m/>
    <s v="Nación"/>
    <x v="0"/>
    <s v="CSF"/>
    <x v="14"/>
    <m/>
    <n v="2000000"/>
    <n v="8000000"/>
    <n v="0"/>
    <n v="10000000"/>
    <n v="0"/>
    <n v="9074400"/>
    <n v="925600"/>
    <n v="9074400"/>
    <n v="9074400"/>
    <n v="9074400"/>
    <n v="9074400"/>
  </r>
  <r>
    <s v="04-03-00-011"/>
    <x v="9"/>
    <s v="A-01-01-02-008"/>
    <x v="0"/>
    <s v="01"/>
    <s v="01"/>
    <s v="02"/>
    <s v="008"/>
    <m/>
    <m/>
    <m/>
    <m/>
    <s v="Nación"/>
    <x v="0"/>
    <s v="CSF"/>
    <x v="15"/>
    <m/>
    <n v="2000000"/>
    <n v="0"/>
    <n v="2000000"/>
    <n v="0"/>
    <n v="0"/>
    <n v="0"/>
    <n v="0"/>
    <n v="0"/>
    <n v="0"/>
    <n v="0"/>
    <n v="0"/>
  </r>
  <r>
    <s v="04-03-00-011"/>
    <x v="9"/>
    <s v="A-01-01-02-009"/>
    <x v="0"/>
    <s v="01"/>
    <s v="01"/>
    <s v="02"/>
    <s v="009"/>
    <m/>
    <m/>
    <m/>
    <m/>
    <s v="Nación"/>
    <x v="0"/>
    <s v="CSF"/>
    <x v="16"/>
    <m/>
    <n v="4000000"/>
    <n v="0"/>
    <n v="4000000"/>
    <n v="0"/>
    <n v="0"/>
    <n v="0"/>
    <n v="0"/>
    <n v="0"/>
    <n v="0"/>
    <n v="0"/>
    <n v="0"/>
  </r>
  <r>
    <s v="04-03-00-011"/>
    <x v="9"/>
    <s v="A-01-01-03-001-001"/>
    <x v="0"/>
    <s v="01"/>
    <s v="01"/>
    <s v="03"/>
    <s v="001"/>
    <s v="001"/>
    <m/>
    <m/>
    <m/>
    <s v="Nación"/>
    <x v="0"/>
    <s v="CSF"/>
    <x v="17"/>
    <m/>
    <n v="19000000"/>
    <n v="0"/>
    <n v="0"/>
    <n v="19000000"/>
    <n v="0"/>
    <n v="13480609"/>
    <n v="5519391"/>
    <n v="13480609"/>
    <n v="13480609"/>
    <n v="13480609"/>
    <n v="13480609"/>
  </r>
  <r>
    <s v="04-03-00-011"/>
    <x v="9"/>
    <s v="A-01-01-03-001-002"/>
    <x v="0"/>
    <s v="01"/>
    <s v="01"/>
    <s v="03"/>
    <s v="001"/>
    <s v="002"/>
    <m/>
    <m/>
    <m/>
    <s v="Nación"/>
    <x v="0"/>
    <s v="CSF"/>
    <x v="18"/>
    <m/>
    <n v="0"/>
    <n v="4767277"/>
    <n v="0"/>
    <n v="4767277"/>
    <n v="0"/>
    <n v="4755950"/>
    <n v="11327"/>
    <n v="4755950"/>
    <n v="4755950"/>
    <n v="4755950"/>
    <n v="4755950"/>
  </r>
  <r>
    <s v="04-03-00-011"/>
    <x v="9"/>
    <s v="A-01-01-03-001-003"/>
    <x v="0"/>
    <s v="01"/>
    <s v="01"/>
    <s v="03"/>
    <s v="001"/>
    <s v="003"/>
    <m/>
    <m/>
    <m/>
    <s v="Nación"/>
    <x v="0"/>
    <s v="CSF"/>
    <x v="19"/>
    <m/>
    <n v="2000000"/>
    <n v="0"/>
    <n v="0"/>
    <n v="2000000"/>
    <n v="0"/>
    <n v="1448236"/>
    <n v="551764"/>
    <n v="1448236"/>
    <n v="1448236"/>
    <n v="1448236"/>
    <n v="1448236"/>
  </r>
  <r>
    <s v="04-03-00-011"/>
    <x v="9"/>
    <s v="A-01-01-03-002"/>
    <x v="0"/>
    <s v="01"/>
    <s v="01"/>
    <s v="03"/>
    <s v="002"/>
    <m/>
    <m/>
    <m/>
    <m/>
    <s v="Nación"/>
    <x v="0"/>
    <s v="CSF"/>
    <x v="20"/>
    <m/>
    <n v="29000000"/>
    <n v="0"/>
    <n v="0"/>
    <n v="29000000"/>
    <n v="0"/>
    <n v="18857914"/>
    <n v="10142086"/>
    <n v="18857914"/>
    <n v="18857914"/>
    <n v="18857914"/>
    <n v="18857914"/>
  </r>
  <r>
    <s v="04-03-00-011"/>
    <x v="9"/>
    <s v="A-02-02-02-006-004"/>
    <x v="0"/>
    <s v="02"/>
    <s v="02"/>
    <s v="02"/>
    <s v="006"/>
    <s v="004"/>
    <m/>
    <m/>
    <m/>
    <s v="Propios"/>
    <x v="1"/>
    <s v="CSF"/>
    <x v="21"/>
    <m/>
    <n v="0"/>
    <n v="170000"/>
    <n v="80000"/>
    <n v="90000"/>
    <n v="0"/>
    <n v="90000"/>
    <n v="0"/>
    <n v="90000"/>
    <n v="90000"/>
    <n v="90000"/>
    <n v="90000"/>
  </r>
  <r>
    <s v="04-03-00-011"/>
    <x v="9"/>
    <s v="A-02-02-02-006-009"/>
    <x v="0"/>
    <s v="02"/>
    <s v="02"/>
    <s v="02"/>
    <s v="006"/>
    <s v="009"/>
    <m/>
    <m/>
    <m/>
    <s v="Nación"/>
    <x v="0"/>
    <s v="CSF"/>
    <x v="22"/>
    <m/>
    <n v="15500000"/>
    <n v="20142974"/>
    <n v="0"/>
    <n v="35642974"/>
    <n v="0"/>
    <n v="35592011"/>
    <n v="50963"/>
    <n v="35592011"/>
    <n v="35592011"/>
    <n v="35592011"/>
    <n v="35592011"/>
  </r>
  <r>
    <s v="04-03-00-011"/>
    <x v="9"/>
    <s v="A-02-02-02-008-004"/>
    <x v="0"/>
    <s v="02"/>
    <s v="02"/>
    <s v="02"/>
    <s v="008"/>
    <s v="004"/>
    <m/>
    <m/>
    <m/>
    <s v="Nación"/>
    <x v="0"/>
    <s v="CSF"/>
    <x v="23"/>
    <m/>
    <n v="1500000"/>
    <n v="850000"/>
    <n v="0"/>
    <n v="2350000"/>
    <n v="0"/>
    <n v="2340510"/>
    <n v="9490"/>
    <n v="2340510"/>
    <n v="2340510"/>
    <n v="2340510"/>
    <n v="2340510"/>
  </r>
  <r>
    <s v="04-03-00-011"/>
    <x v="9"/>
    <s v="A-02-02-02-009-004"/>
    <x v="0"/>
    <s v="02"/>
    <s v="02"/>
    <s v="02"/>
    <s v="009"/>
    <s v="004"/>
    <m/>
    <m/>
    <m/>
    <s v="Nación"/>
    <x v="0"/>
    <s v="CSF"/>
    <x v="24"/>
    <m/>
    <n v="100000"/>
    <n v="385600"/>
    <n v="0"/>
    <n v="485600"/>
    <n v="0"/>
    <n v="348612"/>
    <n v="136988"/>
    <n v="348612"/>
    <n v="348612"/>
    <n v="348612"/>
    <n v="348612"/>
  </r>
  <r>
    <s v="04-03-00-011"/>
    <x v="9"/>
    <s v="A-02-02-02-010"/>
    <x v="0"/>
    <s v="02"/>
    <s v="02"/>
    <s v="02"/>
    <s v="010"/>
    <m/>
    <m/>
    <m/>
    <m/>
    <s v="Nación"/>
    <x v="0"/>
    <s v="CSF"/>
    <x v="25"/>
    <m/>
    <n v="0"/>
    <n v="2660258"/>
    <n v="107490"/>
    <n v="2552768"/>
    <n v="0"/>
    <n v="2552768"/>
    <n v="0"/>
    <n v="2552768"/>
    <n v="2552768"/>
    <n v="2552768"/>
    <n v="2552768"/>
  </r>
  <r>
    <s v="04-03-00-011"/>
    <x v="9"/>
    <s v="A-02-02-02-010"/>
    <x v="0"/>
    <s v="02"/>
    <s v="02"/>
    <s v="02"/>
    <s v="010"/>
    <m/>
    <m/>
    <m/>
    <m/>
    <s v="Propios"/>
    <x v="1"/>
    <s v="CSF"/>
    <x v="25"/>
    <m/>
    <n v="0"/>
    <n v="74197"/>
    <n v="74197"/>
    <n v="0"/>
    <n v="0"/>
    <n v="0"/>
    <n v="0"/>
    <n v="0"/>
    <n v="0"/>
    <n v="0"/>
    <n v="0"/>
  </r>
  <r>
    <s v="04-03-00-011"/>
    <x v="9"/>
    <s v="A-08-01-02-001"/>
    <x v="0"/>
    <s v="08"/>
    <s v="01"/>
    <s v="02"/>
    <s v="001"/>
    <m/>
    <m/>
    <m/>
    <m/>
    <s v="Nación"/>
    <x v="0"/>
    <s v="CSF"/>
    <x v="27"/>
    <m/>
    <n v="6400000"/>
    <n v="0"/>
    <n v="407990"/>
    <n v="5992010"/>
    <n v="0"/>
    <n v="5992010"/>
    <n v="0"/>
    <n v="5992010"/>
    <n v="5992010"/>
    <n v="5992010"/>
    <n v="5992010"/>
  </r>
  <r>
    <s v="04-03-00-011"/>
    <x v="9"/>
    <s v="A-08-01-02-003"/>
    <x v="0"/>
    <s v="08"/>
    <s v="01"/>
    <s v="02"/>
    <s v="003"/>
    <m/>
    <m/>
    <m/>
    <m/>
    <s v="Propios"/>
    <x v="1"/>
    <s v="CSF"/>
    <x v="28"/>
    <m/>
    <n v="0"/>
    <n v="1324000"/>
    <n v="121000"/>
    <n v="1203000"/>
    <n v="0"/>
    <n v="1203000"/>
    <n v="0"/>
    <n v="1203000"/>
    <n v="1203000"/>
    <n v="1203000"/>
    <n v="1203000"/>
  </r>
  <r>
    <s v="04-03-00-012"/>
    <x v="10"/>
    <s v="A-01-01-01-001-001"/>
    <x v="0"/>
    <s v="01"/>
    <s v="01"/>
    <s v="01"/>
    <s v="001"/>
    <s v="001"/>
    <m/>
    <m/>
    <m/>
    <s v="Nación"/>
    <x v="0"/>
    <s v="CSF"/>
    <x v="0"/>
    <m/>
    <n v="593000000"/>
    <n v="0"/>
    <n v="0"/>
    <n v="593000000"/>
    <n v="0"/>
    <n v="558114705"/>
    <n v="34885295"/>
    <n v="558114705"/>
    <n v="558114705"/>
    <n v="558114705"/>
    <n v="558114705"/>
  </r>
  <r>
    <s v="04-03-00-012"/>
    <x v="10"/>
    <s v="A-01-01-01-001-004"/>
    <x v="0"/>
    <s v="01"/>
    <s v="01"/>
    <s v="01"/>
    <s v="001"/>
    <s v="004"/>
    <m/>
    <m/>
    <m/>
    <s v="Nación"/>
    <x v="0"/>
    <s v="CSF"/>
    <x v="2"/>
    <m/>
    <n v="11323000"/>
    <n v="0"/>
    <n v="0"/>
    <n v="11323000"/>
    <n v="0"/>
    <n v="9609335"/>
    <n v="1713665"/>
    <n v="9609335"/>
    <n v="9609335"/>
    <n v="9609335"/>
    <n v="9609335"/>
  </r>
  <r>
    <s v="04-03-00-012"/>
    <x v="10"/>
    <s v="A-01-01-01-001-005"/>
    <x v="0"/>
    <s v="01"/>
    <s v="01"/>
    <s v="01"/>
    <s v="001"/>
    <s v="005"/>
    <m/>
    <m/>
    <m/>
    <s v="Nación"/>
    <x v="0"/>
    <s v="CSF"/>
    <x v="3"/>
    <m/>
    <n v="8047000"/>
    <n v="2600000"/>
    <n v="5328874"/>
    <n v="5318126"/>
    <n v="0"/>
    <n v="5099148"/>
    <n v="218978"/>
    <n v="5099148"/>
    <n v="5099148"/>
    <n v="5099148"/>
    <n v="5099148"/>
  </r>
  <r>
    <s v="04-03-00-012"/>
    <x v="10"/>
    <s v="A-01-01-01-001-006"/>
    <x v="0"/>
    <s v="01"/>
    <s v="01"/>
    <s v="01"/>
    <s v="001"/>
    <s v="006"/>
    <m/>
    <m/>
    <m/>
    <s v="Nación"/>
    <x v="0"/>
    <s v="CSF"/>
    <x v="4"/>
    <m/>
    <n v="59000000"/>
    <n v="1779153"/>
    <n v="0"/>
    <n v="60779153"/>
    <n v="0"/>
    <n v="60779153"/>
    <n v="0"/>
    <n v="60779153"/>
    <n v="60779153"/>
    <n v="60779153"/>
    <n v="60779153"/>
  </r>
  <r>
    <s v="04-03-00-012"/>
    <x v="10"/>
    <s v="A-01-01-01-001-007"/>
    <x v="0"/>
    <s v="01"/>
    <s v="01"/>
    <s v="01"/>
    <s v="001"/>
    <s v="007"/>
    <m/>
    <m/>
    <m/>
    <s v="Nación"/>
    <x v="0"/>
    <s v="CSF"/>
    <x v="5"/>
    <m/>
    <n v="22000000"/>
    <n v="4000000"/>
    <n v="0"/>
    <n v="26000000"/>
    <n v="0"/>
    <n v="24164885"/>
    <n v="1835115"/>
    <n v="24164885"/>
    <n v="24164885"/>
    <n v="24164885"/>
    <n v="24164885"/>
  </r>
  <r>
    <s v="04-03-00-012"/>
    <x v="10"/>
    <s v="A-01-01-01-001-009"/>
    <x v="0"/>
    <s v="01"/>
    <s v="01"/>
    <s v="01"/>
    <s v="001"/>
    <s v="009"/>
    <m/>
    <m/>
    <m/>
    <s v="Nación"/>
    <x v="0"/>
    <s v="CSF"/>
    <x v="6"/>
    <m/>
    <n v="72000000"/>
    <n v="0"/>
    <n v="0"/>
    <n v="72000000"/>
    <n v="0"/>
    <n v="60482295"/>
    <n v="11517705"/>
    <n v="60482295"/>
    <n v="60482295"/>
    <n v="60482295"/>
    <n v="60482295"/>
  </r>
  <r>
    <s v="04-03-00-012"/>
    <x v="10"/>
    <s v="A-01-01-01-001-010"/>
    <x v="0"/>
    <s v="01"/>
    <s v="01"/>
    <s v="01"/>
    <s v="001"/>
    <s v="010"/>
    <m/>
    <m/>
    <m/>
    <s v="Nación"/>
    <x v="0"/>
    <s v="CSF"/>
    <x v="7"/>
    <m/>
    <n v="46000000"/>
    <n v="2800000"/>
    <n v="0"/>
    <n v="48800000"/>
    <n v="0"/>
    <n v="41468322"/>
    <n v="7331678"/>
    <n v="41468322"/>
    <n v="41468322"/>
    <n v="41468322"/>
    <n v="41468322"/>
  </r>
  <r>
    <s v="04-03-00-012"/>
    <x v="10"/>
    <s v="A-01-01-01-001-012"/>
    <x v="0"/>
    <s v="01"/>
    <s v="01"/>
    <s v="01"/>
    <s v="001"/>
    <s v="012"/>
    <m/>
    <m/>
    <m/>
    <s v="Nación"/>
    <x v="0"/>
    <s v="CSF"/>
    <x v="8"/>
    <m/>
    <n v="8000000"/>
    <n v="1500000"/>
    <n v="987227"/>
    <n v="8512773"/>
    <n v="0"/>
    <n v="8512773"/>
    <n v="0"/>
    <n v="8512773"/>
    <n v="8512773"/>
    <n v="8512773"/>
    <n v="8512773"/>
  </r>
  <r>
    <s v="04-03-00-012"/>
    <x v="10"/>
    <s v="A-01-01-02-001"/>
    <x v="0"/>
    <s v="01"/>
    <s v="01"/>
    <s v="02"/>
    <s v="001"/>
    <m/>
    <m/>
    <m/>
    <m/>
    <s v="Nación"/>
    <x v="0"/>
    <s v="CSF"/>
    <x v="9"/>
    <m/>
    <n v="78000000"/>
    <n v="2000000"/>
    <n v="0"/>
    <n v="80000000"/>
    <n v="0"/>
    <n v="75084500"/>
    <n v="4915500"/>
    <n v="75084500"/>
    <n v="75084500"/>
    <n v="75084500"/>
    <n v="75084500"/>
  </r>
  <r>
    <s v="04-03-00-012"/>
    <x v="10"/>
    <s v="A-01-01-02-002"/>
    <x v="0"/>
    <s v="01"/>
    <s v="01"/>
    <s v="02"/>
    <s v="002"/>
    <m/>
    <m/>
    <m/>
    <m/>
    <s v="Nación"/>
    <x v="0"/>
    <s v="CSF"/>
    <x v="10"/>
    <m/>
    <n v="55000000"/>
    <n v="1000000"/>
    <n v="0"/>
    <n v="56000000"/>
    <n v="0"/>
    <n v="53188400"/>
    <n v="2811600"/>
    <n v="53188400"/>
    <n v="53188400"/>
    <n v="53188400"/>
    <n v="53188400"/>
  </r>
  <r>
    <s v="04-03-00-012"/>
    <x v="10"/>
    <s v="A-01-01-02-004"/>
    <x v="0"/>
    <s v="01"/>
    <s v="01"/>
    <s v="02"/>
    <s v="004"/>
    <m/>
    <m/>
    <m/>
    <m/>
    <s v="Nación"/>
    <x v="0"/>
    <s v="CSF"/>
    <x v="11"/>
    <m/>
    <n v="31000000"/>
    <n v="1000000"/>
    <n v="0"/>
    <n v="32000000"/>
    <n v="0"/>
    <n v="30023000"/>
    <n v="1977000"/>
    <n v="30023000"/>
    <n v="30023000"/>
    <n v="30023000"/>
    <n v="30023000"/>
  </r>
  <r>
    <s v="04-03-00-012"/>
    <x v="10"/>
    <s v="A-01-01-02-005"/>
    <x v="0"/>
    <s v="01"/>
    <s v="01"/>
    <s v="02"/>
    <s v="005"/>
    <m/>
    <m/>
    <m/>
    <m/>
    <s v="Nación"/>
    <x v="0"/>
    <s v="CSF"/>
    <x v="12"/>
    <m/>
    <n v="8000000"/>
    <n v="0"/>
    <n v="0"/>
    <n v="8000000"/>
    <n v="0"/>
    <n v="7771700"/>
    <n v="228300"/>
    <n v="7771700"/>
    <n v="7771700"/>
    <n v="7771700"/>
    <n v="7771700"/>
  </r>
  <r>
    <s v="04-03-00-012"/>
    <x v="10"/>
    <s v="A-01-01-02-006"/>
    <x v="0"/>
    <s v="01"/>
    <s v="01"/>
    <s v="02"/>
    <s v="006"/>
    <m/>
    <m/>
    <m/>
    <m/>
    <s v="Nación"/>
    <x v="0"/>
    <s v="CSF"/>
    <x v="13"/>
    <m/>
    <n v="23000000"/>
    <n v="0"/>
    <n v="0"/>
    <n v="23000000"/>
    <n v="0"/>
    <n v="22520400"/>
    <n v="479600"/>
    <n v="22520400"/>
    <n v="22520400"/>
    <n v="22520400"/>
    <n v="22520400"/>
  </r>
  <r>
    <s v="04-03-00-012"/>
    <x v="10"/>
    <s v="A-01-01-02-007"/>
    <x v="0"/>
    <s v="01"/>
    <s v="01"/>
    <s v="02"/>
    <s v="007"/>
    <m/>
    <m/>
    <m/>
    <m/>
    <s v="Nación"/>
    <x v="0"/>
    <s v="CSF"/>
    <x v="14"/>
    <m/>
    <n v="3000000"/>
    <n v="13000000"/>
    <n v="0"/>
    <n v="16000000"/>
    <n v="0"/>
    <n v="15019700"/>
    <n v="980300"/>
    <n v="15019700"/>
    <n v="15019700"/>
    <n v="15019700"/>
    <n v="15019700"/>
  </r>
  <r>
    <s v="04-03-00-012"/>
    <x v="10"/>
    <s v="A-01-01-02-008"/>
    <x v="0"/>
    <s v="01"/>
    <s v="01"/>
    <s v="02"/>
    <s v="008"/>
    <m/>
    <m/>
    <m/>
    <m/>
    <s v="Nación"/>
    <x v="0"/>
    <s v="CSF"/>
    <x v="15"/>
    <m/>
    <n v="3000000"/>
    <n v="0"/>
    <n v="3000000"/>
    <n v="0"/>
    <n v="0"/>
    <n v="0"/>
    <n v="0"/>
    <n v="0"/>
    <n v="0"/>
    <n v="0"/>
    <n v="0"/>
  </r>
  <r>
    <s v="04-03-00-012"/>
    <x v="10"/>
    <s v="A-01-01-02-009"/>
    <x v="0"/>
    <s v="01"/>
    <s v="01"/>
    <s v="02"/>
    <s v="009"/>
    <m/>
    <m/>
    <m/>
    <m/>
    <s v="Nación"/>
    <x v="0"/>
    <s v="CSF"/>
    <x v="16"/>
    <m/>
    <n v="6000000"/>
    <n v="0"/>
    <n v="6000000"/>
    <n v="0"/>
    <n v="0"/>
    <n v="0"/>
    <n v="0"/>
    <n v="0"/>
    <n v="0"/>
    <n v="0"/>
    <n v="0"/>
  </r>
  <r>
    <s v="04-03-00-012"/>
    <x v="10"/>
    <s v="A-01-01-03-001-001"/>
    <x v="0"/>
    <s v="01"/>
    <s v="01"/>
    <s v="03"/>
    <s v="001"/>
    <s v="001"/>
    <m/>
    <m/>
    <m/>
    <s v="Nación"/>
    <x v="0"/>
    <s v="CSF"/>
    <x v="17"/>
    <m/>
    <n v="35000000"/>
    <n v="1142357"/>
    <n v="0"/>
    <n v="36142357"/>
    <n v="0"/>
    <n v="36142357"/>
    <n v="0"/>
    <n v="36142357"/>
    <n v="36142357"/>
    <n v="36142357"/>
    <n v="36142357"/>
  </r>
  <r>
    <s v="04-03-00-012"/>
    <x v="10"/>
    <s v="A-01-01-03-001-002"/>
    <x v="0"/>
    <s v="01"/>
    <s v="01"/>
    <s v="03"/>
    <s v="001"/>
    <s v="002"/>
    <m/>
    <m/>
    <m/>
    <s v="Nación"/>
    <x v="0"/>
    <s v="CSF"/>
    <x v="18"/>
    <m/>
    <n v="0"/>
    <n v="24061590"/>
    <n v="12030795"/>
    <n v="12030795"/>
    <n v="0"/>
    <n v="12030795"/>
    <n v="0"/>
    <n v="12030795"/>
    <n v="12030795"/>
    <n v="12030795"/>
    <n v="12030795"/>
  </r>
  <r>
    <s v="04-03-00-012"/>
    <x v="10"/>
    <s v="A-01-01-03-001-003"/>
    <x v="0"/>
    <s v="01"/>
    <s v="01"/>
    <s v="03"/>
    <s v="001"/>
    <s v="003"/>
    <m/>
    <m/>
    <m/>
    <s v="Nación"/>
    <x v="0"/>
    <s v="CSF"/>
    <x v="19"/>
    <m/>
    <n v="4000000"/>
    <n v="0"/>
    <n v="0"/>
    <n v="4000000"/>
    <n v="0"/>
    <n v="3811426"/>
    <n v="188574"/>
    <n v="3811426"/>
    <n v="3811426"/>
    <n v="3811426"/>
    <n v="3811426"/>
  </r>
  <r>
    <s v="04-03-00-012"/>
    <x v="10"/>
    <s v="A-01-01-03-002"/>
    <x v="0"/>
    <s v="01"/>
    <s v="01"/>
    <s v="03"/>
    <s v="002"/>
    <m/>
    <m/>
    <m/>
    <m/>
    <s v="Nación"/>
    <x v="0"/>
    <s v="CSF"/>
    <x v="20"/>
    <m/>
    <n v="20000000"/>
    <n v="14321000"/>
    <n v="0"/>
    <n v="34321000"/>
    <n v="0"/>
    <n v="29711708"/>
    <n v="4609292"/>
    <n v="29711708"/>
    <n v="29711708"/>
    <n v="29711708"/>
    <n v="29711708"/>
  </r>
  <r>
    <s v="04-03-00-012"/>
    <x v="10"/>
    <s v="A-02-02-02-006-004"/>
    <x v="0"/>
    <s v="02"/>
    <s v="02"/>
    <s v="02"/>
    <s v="006"/>
    <s v="004"/>
    <m/>
    <m/>
    <m/>
    <s v="Propios"/>
    <x v="1"/>
    <s v="CSF"/>
    <x v="21"/>
    <m/>
    <n v="0"/>
    <n v="580000"/>
    <n v="0"/>
    <n v="580000"/>
    <n v="0"/>
    <n v="580000"/>
    <n v="0"/>
    <n v="580000"/>
    <n v="580000"/>
    <n v="580000"/>
    <n v="580000"/>
  </r>
  <r>
    <s v="04-03-00-012"/>
    <x v="10"/>
    <s v="A-02-02-02-006-009"/>
    <x v="0"/>
    <s v="02"/>
    <s v="02"/>
    <s v="02"/>
    <s v="006"/>
    <s v="009"/>
    <m/>
    <m/>
    <m/>
    <s v="Nación"/>
    <x v="0"/>
    <s v="CSF"/>
    <x v="22"/>
    <m/>
    <n v="20360000"/>
    <n v="22067144"/>
    <n v="0"/>
    <n v="42427144"/>
    <n v="0"/>
    <n v="41967330"/>
    <n v="459814"/>
    <n v="41967330"/>
    <n v="41967330"/>
    <n v="41967330"/>
    <n v="41967330"/>
  </r>
  <r>
    <s v="04-03-00-012"/>
    <x v="10"/>
    <s v="A-02-02-02-008-004"/>
    <x v="0"/>
    <s v="02"/>
    <s v="02"/>
    <s v="02"/>
    <s v="008"/>
    <s v="004"/>
    <m/>
    <m/>
    <m/>
    <s v="Nación"/>
    <x v="0"/>
    <s v="CSF"/>
    <x v="23"/>
    <m/>
    <n v="400000"/>
    <n v="273000"/>
    <n v="0"/>
    <n v="673000"/>
    <n v="0"/>
    <n v="551925"/>
    <n v="121075"/>
    <n v="551925"/>
    <n v="551925"/>
    <n v="551925"/>
    <n v="551925"/>
  </r>
  <r>
    <s v="04-03-00-012"/>
    <x v="10"/>
    <s v="A-02-02-02-009-004"/>
    <x v="0"/>
    <s v="02"/>
    <s v="02"/>
    <s v="02"/>
    <s v="009"/>
    <s v="004"/>
    <m/>
    <m/>
    <m/>
    <s v="Nación"/>
    <x v="0"/>
    <s v="CSF"/>
    <x v="24"/>
    <m/>
    <n v="500000"/>
    <n v="710270"/>
    <n v="0"/>
    <n v="1210270"/>
    <n v="0"/>
    <n v="1175064"/>
    <n v="35206"/>
    <n v="1175064"/>
    <n v="1175064"/>
    <n v="1175064"/>
    <n v="1175064"/>
  </r>
  <r>
    <s v="04-03-00-012"/>
    <x v="10"/>
    <s v="A-02-02-02-010"/>
    <x v="0"/>
    <s v="02"/>
    <s v="02"/>
    <s v="02"/>
    <s v="010"/>
    <m/>
    <m/>
    <m/>
    <m/>
    <s v="Nación"/>
    <x v="0"/>
    <s v="CSF"/>
    <x v="25"/>
    <m/>
    <n v="0"/>
    <n v="271546"/>
    <n v="0"/>
    <n v="271546"/>
    <n v="0"/>
    <n v="271546"/>
    <n v="0"/>
    <n v="271546"/>
    <n v="271546"/>
    <n v="271546"/>
    <n v="271546"/>
  </r>
  <r>
    <s v="04-03-00-012"/>
    <x v="10"/>
    <s v="A-02-02-02-010"/>
    <x v="0"/>
    <s v="02"/>
    <s v="02"/>
    <s v="02"/>
    <s v="010"/>
    <m/>
    <m/>
    <m/>
    <m/>
    <s v="Propios"/>
    <x v="1"/>
    <s v="CSF"/>
    <x v="25"/>
    <m/>
    <n v="0"/>
    <n v="1434923"/>
    <n v="0"/>
    <n v="1434923"/>
    <n v="0"/>
    <n v="1434923"/>
    <n v="0"/>
    <n v="1434923"/>
    <n v="1434923"/>
    <n v="1434923"/>
    <n v="1434923"/>
  </r>
  <r>
    <s v="04-03-00-012"/>
    <x v="10"/>
    <s v="A-03-04-02-012-001"/>
    <x v="0"/>
    <s v="03"/>
    <s v="04"/>
    <s v="02"/>
    <s v="012"/>
    <s v="001"/>
    <m/>
    <m/>
    <m/>
    <s v="Nación"/>
    <x v="0"/>
    <s v="CSF"/>
    <x v="26"/>
    <m/>
    <n v="0"/>
    <n v="10500000"/>
    <n v="0"/>
    <n v="10500000"/>
    <n v="0"/>
    <n v="7338740"/>
    <n v="3161260"/>
    <n v="7338740"/>
    <n v="7338740"/>
    <n v="7338740"/>
    <n v="7338740"/>
  </r>
  <r>
    <s v="04-03-00-012"/>
    <x v="10"/>
    <s v="A-08-01-02-001"/>
    <x v="0"/>
    <s v="08"/>
    <s v="01"/>
    <s v="02"/>
    <s v="001"/>
    <m/>
    <m/>
    <m/>
    <m/>
    <s v="Nación"/>
    <x v="0"/>
    <s v="CSF"/>
    <x v="27"/>
    <m/>
    <n v="0"/>
    <n v="6745500"/>
    <n v="0"/>
    <n v="6745500"/>
    <n v="0"/>
    <n v="6745500"/>
    <n v="0"/>
    <n v="6745500"/>
    <n v="6745500"/>
    <n v="6745500"/>
    <n v="6745500"/>
  </r>
  <r>
    <s v="04-03-00-012"/>
    <x v="10"/>
    <s v="A-08-01-02-003"/>
    <x v="0"/>
    <s v="08"/>
    <s v="01"/>
    <s v="02"/>
    <s v="003"/>
    <m/>
    <m/>
    <m/>
    <m/>
    <s v="Propios"/>
    <x v="1"/>
    <s v="CSF"/>
    <x v="28"/>
    <m/>
    <n v="0"/>
    <n v="4840500"/>
    <n v="745800"/>
    <n v="4094700"/>
    <n v="0"/>
    <n v="4094700"/>
    <n v="0"/>
    <n v="4094700"/>
    <n v="4094700"/>
    <n v="4094700"/>
    <n v="4094700"/>
  </r>
  <r>
    <s v="04-03-00-013"/>
    <x v="11"/>
    <s v="A-01-01-01-001-001"/>
    <x v="0"/>
    <s v="01"/>
    <s v="01"/>
    <s v="01"/>
    <s v="001"/>
    <s v="001"/>
    <m/>
    <m/>
    <m/>
    <s v="Nación"/>
    <x v="0"/>
    <s v="CSF"/>
    <x v="0"/>
    <m/>
    <n v="560000000"/>
    <n v="0"/>
    <n v="0"/>
    <n v="560000000"/>
    <n v="0"/>
    <n v="504501049"/>
    <n v="55498951"/>
    <n v="504501049"/>
    <n v="504501049"/>
    <n v="504501049"/>
    <n v="504501049"/>
  </r>
  <r>
    <s v="04-03-00-013"/>
    <x v="11"/>
    <s v="A-01-01-01-001-003"/>
    <x v="0"/>
    <s v="01"/>
    <s v="01"/>
    <s v="01"/>
    <s v="001"/>
    <s v="003"/>
    <m/>
    <m/>
    <m/>
    <s v="Nación"/>
    <x v="0"/>
    <s v="CSF"/>
    <x v="1"/>
    <m/>
    <n v="0"/>
    <n v="10928077"/>
    <n v="0"/>
    <n v="10928077"/>
    <n v="0"/>
    <n v="10928077"/>
    <n v="0"/>
    <n v="10928077"/>
    <n v="10928077"/>
    <n v="10928077"/>
    <n v="10928077"/>
  </r>
  <r>
    <s v="04-03-00-013"/>
    <x v="11"/>
    <s v="A-01-01-01-001-004"/>
    <x v="0"/>
    <s v="01"/>
    <s v="01"/>
    <s v="01"/>
    <s v="001"/>
    <s v="004"/>
    <m/>
    <m/>
    <m/>
    <s v="Nación"/>
    <x v="0"/>
    <s v="CSF"/>
    <x v="2"/>
    <m/>
    <n v="9751000"/>
    <n v="0"/>
    <n v="0"/>
    <n v="9751000"/>
    <n v="0"/>
    <n v="7506636"/>
    <n v="2244364"/>
    <n v="7506636"/>
    <n v="7506636"/>
    <n v="7506636"/>
    <n v="7506636"/>
  </r>
  <r>
    <s v="04-03-00-013"/>
    <x v="11"/>
    <s v="A-01-01-01-001-005"/>
    <x v="0"/>
    <s v="01"/>
    <s v="01"/>
    <s v="01"/>
    <s v="001"/>
    <s v="005"/>
    <m/>
    <m/>
    <m/>
    <s v="Nación"/>
    <x v="0"/>
    <s v="CSF"/>
    <x v="3"/>
    <m/>
    <n v="5940000"/>
    <n v="2600000"/>
    <n v="5940000"/>
    <n v="2600000"/>
    <n v="0"/>
    <n v="1877139"/>
    <n v="722861"/>
    <n v="1877139"/>
    <n v="1877139"/>
    <n v="1877139"/>
    <n v="1877139"/>
  </r>
  <r>
    <s v="04-03-00-013"/>
    <x v="11"/>
    <s v="A-01-01-01-001-006"/>
    <x v="0"/>
    <s v="01"/>
    <s v="01"/>
    <s v="01"/>
    <s v="001"/>
    <s v="006"/>
    <m/>
    <m/>
    <m/>
    <s v="Nación"/>
    <x v="0"/>
    <s v="CSF"/>
    <x v="4"/>
    <m/>
    <n v="55000000"/>
    <n v="1267993"/>
    <n v="5877170"/>
    <n v="50390823"/>
    <n v="0"/>
    <n v="50390823"/>
    <n v="0"/>
    <n v="50390823"/>
    <n v="50390823"/>
    <n v="50390823"/>
    <n v="50390823"/>
  </r>
  <r>
    <s v="04-03-00-013"/>
    <x v="11"/>
    <s v="A-01-01-01-001-007"/>
    <x v="0"/>
    <s v="01"/>
    <s v="01"/>
    <s v="01"/>
    <s v="001"/>
    <s v="007"/>
    <m/>
    <m/>
    <m/>
    <s v="Nación"/>
    <x v="0"/>
    <s v="CSF"/>
    <x v="5"/>
    <m/>
    <n v="21000000"/>
    <n v="1500000"/>
    <n v="0"/>
    <n v="22500000"/>
    <n v="0"/>
    <n v="19401459"/>
    <n v="3098541"/>
    <n v="19401459"/>
    <n v="19401459"/>
    <n v="19401459"/>
    <n v="19401459"/>
  </r>
  <r>
    <s v="04-03-00-013"/>
    <x v="11"/>
    <s v="A-01-01-01-001-009"/>
    <x v="0"/>
    <s v="01"/>
    <s v="01"/>
    <s v="01"/>
    <s v="001"/>
    <s v="009"/>
    <m/>
    <m/>
    <m/>
    <s v="Nación"/>
    <x v="0"/>
    <s v="CSF"/>
    <x v="6"/>
    <m/>
    <n v="71000000"/>
    <n v="0"/>
    <n v="0"/>
    <n v="71000000"/>
    <n v="0"/>
    <n v="60024991"/>
    <n v="10975009"/>
    <n v="60024991"/>
    <n v="60024991"/>
    <n v="60024991"/>
    <n v="60024991"/>
  </r>
  <r>
    <s v="04-03-00-013"/>
    <x v="11"/>
    <s v="A-01-01-01-001-010"/>
    <x v="0"/>
    <s v="01"/>
    <s v="01"/>
    <s v="01"/>
    <s v="001"/>
    <s v="010"/>
    <m/>
    <m/>
    <m/>
    <s v="Nación"/>
    <x v="0"/>
    <s v="CSF"/>
    <x v="7"/>
    <m/>
    <n v="37000000"/>
    <n v="8819273"/>
    <n v="0"/>
    <n v="45819273"/>
    <n v="0"/>
    <n v="45819273"/>
    <n v="0"/>
    <n v="45819273"/>
    <n v="45819273"/>
    <n v="45819273"/>
    <n v="45819273"/>
  </r>
  <r>
    <s v="04-03-00-013"/>
    <x v="11"/>
    <s v="A-01-01-01-001-012"/>
    <x v="0"/>
    <s v="01"/>
    <s v="01"/>
    <s v="01"/>
    <s v="001"/>
    <s v="012"/>
    <m/>
    <m/>
    <m/>
    <s v="Nación"/>
    <x v="0"/>
    <s v="CSF"/>
    <x v="8"/>
    <m/>
    <n v="6000000"/>
    <n v="2414871"/>
    <n v="1250516"/>
    <n v="7164355"/>
    <n v="0"/>
    <n v="7164355"/>
    <n v="0"/>
    <n v="7164355"/>
    <n v="7164355"/>
    <n v="7164355"/>
    <n v="7164355"/>
  </r>
  <r>
    <s v="04-03-00-013"/>
    <x v="11"/>
    <s v="A-01-01-02-001"/>
    <x v="0"/>
    <s v="01"/>
    <s v="01"/>
    <s v="02"/>
    <s v="001"/>
    <m/>
    <m/>
    <m/>
    <m/>
    <s v="Nación"/>
    <x v="0"/>
    <s v="CSF"/>
    <x v="9"/>
    <m/>
    <n v="73000000"/>
    <n v="0"/>
    <n v="0"/>
    <n v="73000000"/>
    <n v="0"/>
    <n v="68186675"/>
    <n v="4813325"/>
    <n v="68186675"/>
    <n v="68186675"/>
    <n v="68186675"/>
    <n v="68186675"/>
  </r>
  <r>
    <s v="04-03-00-013"/>
    <x v="11"/>
    <s v="A-01-01-02-002"/>
    <x v="0"/>
    <s v="01"/>
    <s v="01"/>
    <s v="02"/>
    <s v="002"/>
    <m/>
    <m/>
    <m/>
    <m/>
    <s v="Nación"/>
    <x v="0"/>
    <s v="CSF"/>
    <x v="10"/>
    <m/>
    <n v="51000000"/>
    <n v="0"/>
    <n v="0"/>
    <n v="51000000"/>
    <n v="0"/>
    <n v="48198025"/>
    <n v="2801975"/>
    <n v="48198025"/>
    <n v="48198025"/>
    <n v="48198025"/>
    <n v="48198025"/>
  </r>
  <r>
    <s v="04-03-00-013"/>
    <x v="11"/>
    <s v="A-01-01-02-004"/>
    <x v="0"/>
    <s v="01"/>
    <s v="01"/>
    <s v="02"/>
    <s v="004"/>
    <m/>
    <m/>
    <m/>
    <m/>
    <s v="Nación"/>
    <x v="0"/>
    <s v="CSF"/>
    <x v="11"/>
    <m/>
    <n v="29000000"/>
    <n v="1000000"/>
    <n v="0"/>
    <n v="30000000"/>
    <n v="0"/>
    <n v="27285600"/>
    <n v="2714400"/>
    <n v="27285600"/>
    <n v="27285600"/>
    <n v="27285600"/>
    <n v="27285600"/>
  </r>
  <r>
    <s v="04-03-00-013"/>
    <x v="11"/>
    <s v="A-01-01-02-005"/>
    <x v="0"/>
    <s v="01"/>
    <s v="01"/>
    <s v="02"/>
    <s v="005"/>
    <m/>
    <m/>
    <m/>
    <m/>
    <s v="Nación"/>
    <x v="0"/>
    <s v="CSF"/>
    <x v="12"/>
    <m/>
    <n v="7000000"/>
    <n v="0"/>
    <n v="0"/>
    <n v="7000000"/>
    <n v="0"/>
    <n v="5868900"/>
    <n v="1131100"/>
    <n v="5868900"/>
    <n v="5868900"/>
    <n v="5868900"/>
    <n v="5868900"/>
  </r>
  <r>
    <s v="04-03-00-013"/>
    <x v="11"/>
    <s v="A-01-01-02-006"/>
    <x v="0"/>
    <s v="01"/>
    <s v="01"/>
    <s v="02"/>
    <s v="006"/>
    <m/>
    <m/>
    <m/>
    <m/>
    <s v="Nación"/>
    <x v="0"/>
    <s v="CSF"/>
    <x v="13"/>
    <m/>
    <n v="22000000"/>
    <n v="0"/>
    <n v="0"/>
    <n v="22000000"/>
    <n v="0"/>
    <n v="20466800"/>
    <n v="1533200"/>
    <n v="20466800"/>
    <n v="20466800"/>
    <n v="20466800"/>
    <n v="20466800"/>
  </r>
  <r>
    <s v="04-03-00-013"/>
    <x v="11"/>
    <s v="A-01-01-02-007"/>
    <x v="0"/>
    <s v="01"/>
    <s v="01"/>
    <s v="02"/>
    <s v="007"/>
    <m/>
    <m/>
    <m/>
    <m/>
    <s v="Nación"/>
    <x v="0"/>
    <s v="CSF"/>
    <x v="14"/>
    <m/>
    <n v="4000000"/>
    <n v="12000000"/>
    <n v="0"/>
    <n v="16000000"/>
    <n v="0"/>
    <n v="13648400"/>
    <n v="2351600"/>
    <n v="13648400"/>
    <n v="13648400"/>
    <n v="13648400"/>
    <n v="13648400"/>
  </r>
  <r>
    <s v="04-03-00-013"/>
    <x v="11"/>
    <s v="A-01-01-02-008"/>
    <x v="0"/>
    <s v="01"/>
    <s v="01"/>
    <s v="02"/>
    <s v="008"/>
    <m/>
    <m/>
    <m/>
    <m/>
    <s v="Nación"/>
    <x v="0"/>
    <s v="CSF"/>
    <x v="15"/>
    <m/>
    <n v="4000000"/>
    <n v="0"/>
    <n v="4000000"/>
    <n v="0"/>
    <n v="0"/>
    <n v="0"/>
    <n v="0"/>
    <n v="0"/>
    <n v="0"/>
    <n v="0"/>
    <n v="0"/>
  </r>
  <r>
    <s v="04-03-00-013"/>
    <x v="11"/>
    <s v="A-01-01-02-009"/>
    <x v="0"/>
    <s v="01"/>
    <s v="01"/>
    <s v="02"/>
    <s v="009"/>
    <m/>
    <m/>
    <m/>
    <m/>
    <s v="Nación"/>
    <x v="0"/>
    <s v="CSF"/>
    <x v="16"/>
    <m/>
    <n v="8000000"/>
    <n v="0"/>
    <n v="8000000"/>
    <n v="0"/>
    <n v="0"/>
    <n v="0"/>
    <n v="0"/>
    <n v="0"/>
    <n v="0"/>
    <n v="0"/>
    <n v="0"/>
  </r>
  <r>
    <s v="04-03-00-013"/>
    <x v="11"/>
    <s v="A-01-01-03-001-001"/>
    <x v="0"/>
    <s v="01"/>
    <s v="01"/>
    <s v="03"/>
    <s v="001"/>
    <s v="001"/>
    <m/>
    <m/>
    <m/>
    <s v="Nación"/>
    <x v="0"/>
    <s v="CSF"/>
    <x v="17"/>
    <m/>
    <n v="35000000"/>
    <n v="6009617"/>
    <n v="0"/>
    <n v="41009617"/>
    <n v="0"/>
    <n v="41009617"/>
    <n v="0"/>
    <n v="41009617"/>
    <n v="41009617"/>
    <n v="41009617"/>
    <n v="41009617"/>
  </r>
  <r>
    <s v="04-03-00-013"/>
    <x v="11"/>
    <s v="A-01-01-03-001-002"/>
    <x v="0"/>
    <s v="01"/>
    <s v="01"/>
    <s v="03"/>
    <s v="001"/>
    <s v="002"/>
    <m/>
    <m/>
    <m/>
    <s v="Nación"/>
    <x v="0"/>
    <s v="CSF"/>
    <x v="18"/>
    <m/>
    <n v="0"/>
    <n v="8575810"/>
    <n v="0"/>
    <n v="8575810"/>
    <n v="0"/>
    <n v="7079006"/>
    <n v="1496804"/>
    <n v="7079006"/>
    <n v="7079006"/>
    <n v="7079006"/>
    <n v="7079006"/>
  </r>
  <r>
    <s v="04-03-00-013"/>
    <x v="11"/>
    <s v="A-01-01-03-001-003"/>
    <x v="0"/>
    <s v="01"/>
    <s v="01"/>
    <s v="03"/>
    <s v="001"/>
    <s v="003"/>
    <m/>
    <m/>
    <m/>
    <s v="Nación"/>
    <x v="0"/>
    <s v="CSF"/>
    <x v="19"/>
    <m/>
    <n v="3000000"/>
    <n v="994245"/>
    <n v="0"/>
    <n v="3994245"/>
    <n v="0"/>
    <n v="3994245"/>
    <n v="0"/>
    <n v="3994245"/>
    <n v="3994245"/>
    <n v="3994245"/>
    <n v="3994245"/>
  </r>
  <r>
    <s v="04-03-00-013"/>
    <x v="11"/>
    <s v="A-01-01-03-002"/>
    <x v="0"/>
    <s v="01"/>
    <s v="01"/>
    <s v="03"/>
    <s v="002"/>
    <m/>
    <m/>
    <m/>
    <m/>
    <s v="Nación"/>
    <x v="0"/>
    <s v="CSF"/>
    <x v="20"/>
    <m/>
    <n v="29000000"/>
    <n v="0"/>
    <n v="0"/>
    <n v="29000000"/>
    <n v="0"/>
    <n v="20678991"/>
    <n v="8321009"/>
    <n v="20678991"/>
    <n v="20678991"/>
    <n v="20678991"/>
    <n v="20678991"/>
  </r>
  <r>
    <s v="04-03-00-013"/>
    <x v="11"/>
    <s v="A-01-01-03-016"/>
    <x v="0"/>
    <s v="01"/>
    <s v="01"/>
    <s v="03"/>
    <s v="016"/>
    <m/>
    <m/>
    <m/>
    <m/>
    <s v="Nación"/>
    <x v="0"/>
    <s v="CSF"/>
    <x v="37"/>
    <m/>
    <n v="8000000"/>
    <n v="0"/>
    <n v="0"/>
    <n v="8000000"/>
    <n v="0"/>
    <n v="5515599"/>
    <n v="2484401"/>
    <n v="5515599"/>
    <n v="5515599"/>
    <n v="5515599"/>
    <n v="5515599"/>
  </r>
  <r>
    <s v="04-03-00-013"/>
    <x v="11"/>
    <s v="A-02-02-02-006-004"/>
    <x v="0"/>
    <s v="02"/>
    <s v="02"/>
    <s v="02"/>
    <s v="006"/>
    <s v="004"/>
    <m/>
    <m/>
    <m/>
    <s v="Propios"/>
    <x v="1"/>
    <s v="CSF"/>
    <x v="21"/>
    <m/>
    <n v="0"/>
    <n v="230000"/>
    <n v="0"/>
    <n v="230000"/>
    <n v="0"/>
    <n v="230000"/>
    <n v="0"/>
    <n v="230000"/>
    <n v="230000"/>
    <n v="230000"/>
    <n v="230000"/>
  </r>
  <r>
    <s v="04-03-00-013"/>
    <x v="11"/>
    <s v="A-02-02-02-006-009"/>
    <x v="0"/>
    <s v="02"/>
    <s v="02"/>
    <s v="02"/>
    <s v="006"/>
    <s v="009"/>
    <m/>
    <m/>
    <m/>
    <s v="Nación"/>
    <x v="0"/>
    <s v="CSF"/>
    <x v="22"/>
    <m/>
    <n v="31000000"/>
    <n v="10606930"/>
    <n v="0"/>
    <n v="41606930"/>
    <n v="0"/>
    <n v="41460640"/>
    <n v="146290"/>
    <n v="41460640"/>
    <n v="41460640"/>
    <n v="41460640"/>
    <n v="41460640"/>
  </r>
  <r>
    <s v="04-03-00-013"/>
    <x v="11"/>
    <s v="A-02-02-02-007-002"/>
    <x v="0"/>
    <s v="02"/>
    <s v="02"/>
    <s v="02"/>
    <s v="007"/>
    <s v="002"/>
    <m/>
    <m/>
    <m/>
    <s v="Nación"/>
    <x v="0"/>
    <s v="CSF"/>
    <x v="30"/>
    <m/>
    <n v="35000000"/>
    <n v="7954000"/>
    <n v="0"/>
    <n v="42954000"/>
    <n v="0"/>
    <n v="40553680.479999997"/>
    <n v="2400319.52"/>
    <n v="40553680.479999997"/>
    <n v="40553680.479999997"/>
    <n v="40553680.479999997"/>
    <n v="40553680.479999997"/>
  </r>
  <r>
    <s v="04-03-00-013"/>
    <x v="11"/>
    <s v="A-02-02-02-007-002"/>
    <x v="0"/>
    <s v="02"/>
    <s v="02"/>
    <s v="02"/>
    <s v="007"/>
    <s v="002"/>
    <m/>
    <m/>
    <m/>
    <s v="Propios"/>
    <x v="1"/>
    <s v="CSF"/>
    <x v="30"/>
    <m/>
    <n v="26000000"/>
    <n v="2600000"/>
    <n v="0"/>
    <n v="28600000"/>
    <n v="0"/>
    <n v="28600000"/>
    <n v="0"/>
    <n v="28600000"/>
    <n v="28600000"/>
    <n v="28600000"/>
    <n v="28600000"/>
  </r>
  <r>
    <s v="04-03-00-013"/>
    <x v="11"/>
    <s v="A-02-02-02-008-004"/>
    <x v="0"/>
    <s v="02"/>
    <s v="02"/>
    <s v="02"/>
    <s v="008"/>
    <s v="004"/>
    <m/>
    <m/>
    <m/>
    <s v="Nación"/>
    <x v="0"/>
    <s v="CSF"/>
    <x v="23"/>
    <m/>
    <n v="400000"/>
    <n v="320000"/>
    <n v="0"/>
    <n v="720000"/>
    <n v="0"/>
    <n v="679234"/>
    <n v="40766"/>
    <n v="679234"/>
    <n v="679234"/>
    <n v="679234"/>
    <n v="679234"/>
  </r>
  <r>
    <s v="04-03-00-013"/>
    <x v="11"/>
    <s v="A-02-02-02-009-004"/>
    <x v="0"/>
    <s v="02"/>
    <s v="02"/>
    <s v="02"/>
    <s v="009"/>
    <s v="004"/>
    <m/>
    <m/>
    <m/>
    <s v="Nación"/>
    <x v="0"/>
    <s v="CSF"/>
    <x v="24"/>
    <m/>
    <n v="200000"/>
    <n v="150000"/>
    <n v="0"/>
    <n v="350000"/>
    <n v="0"/>
    <n v="350000"/>
    <n v="0"/>
    <n v="350000"/>
    <n v="350000"/>
    <n v="350000"/>
    <n v="350000"/>
  </r>
  <r>
    <s v="04-03-00-013"/>
    <x v="11"/>
    <s v="A-02-02-02-010"/>
    <x v="0"/>
    <s v="02"/>
    <s v="02"/>
    <s v="02"/>
    <s v="010"/>
    <m/>
    <m/>
    <m/>
    <m/>
    <s v="Nación"/>
    <x v="0"/>
    <s v="CSF"/>
    <x v="25"/>
    <m/>
    <n v="0"/>
    <n v="1086184"/>
    <n v="0"/>
    <n v="1086184"/>
    <n v="0"/>
    <n v="1086184"/>
    <n v="0"/>
    <n v="1086184"/>
    <n v="1086184"/>
    <n v="1086184"/>
    <n v="1086184"/>
  </r>
  <r>
    <s v="04-03-00-013"/>
    <x v="11"/>
    <s v="A-08-01-02-001"/>
    <x v="0"/>
    <s v="08"/>
    <s v="01"/>
    <s v="02"/>
    <s v="001"/>
    <m/>
    <m/>
    <m/>
    <m/>
    <s v="Nación"/>
    <x v="0"/>
    <s v="CSF"/>
    <x v="27"/>
    <m/>
    <n v="0"/>
    <n v="9274626"/>
    <n v="1531026"/>
    <n v="7743600"/>
    <n v="0"/>
    <n v="7743600"/>
    <n v="0"/>
    <n v="7743600"/>
    <n v="7743600"/>
    <n v="7743600"/>
    <n v="7743600"/>
  </r>
  <r>
    <s v="04-03-00-014"/>
    <x v="12"/>
    <s v="A-01-01-01-001-001"/>
    <x v="0"/>
    <s v="01"/>
    <s v="01"/>
    <s v="01"/>
    <s v="001"/>
    <s v="001"/>
    <m/>
    <m/>
    <m/>
    <s v="Nación"/>
    <x v="0"/>
    <s v="CSF"/>
    <x v="0"/>
    <m/>
    <n v="628000000"/>
    <n v="0"/>
    <n v="0"/>
    <n v="628000000"/>
    <n v="0"/>
    <n v="580839182"/>
    <n v="47160818"/>
    <n v="580839182"/>
    <n v="580839182"/>
    <n v="580839182"/>
    <n v="580839182"/>
  </r>
  <r>
    <s v="04-03-00-014"/>
    <x v="12"/>
    <s v="A-01-01-01-001-003"/>
    <x v="0"/>
    <s v="01"/>
    <s v="01"/>
    <s v="01"/>
    <s v="001"/>
    <s v="003"/>
    <m/>
    <m/>
    <m/>
    <s v="Nación"/>
    <x v="0"/>
    <s v="CSF"/>
    <x v="1"/>
    <m/>
    <n v="0"/>
    <n v="12000000"/>
    <n v="0"/>
    <n v="12000000"/>
    <n v="0"/>
    <n v="9049814"/>
    <n v="2950186"/>
    <n v="9049814"/>
    <n v="9049814"/>
    <n v="9049814"/>
    <n v="9049814"/>
  </r>
  <r>
    <s v="04-03-00-014"/>
    <x v="12"/>
    <s v="A-01-01-01-001-004"/>
    <x v="0"/>
    <s v="01"/>
    <s v="01"/>
    <s v="01"/>
    <s v="001"/>
    <s v="004"/>
    <m/>
    <m/>
    <m/>
    <s v="Nación"/>
    <x v="0"/>
    <s v="CSF"/>
    <x v="2"/>
    <m/>
    <n v="10539000"/>
    <n v="0"/>
    <n v="0"/>
    <n v="10539000"/>
    <n v="0"/>
    <n v="8622199"/>
    <n v="1916801"/>
    <n v="8622199"/>
    <n v="8622199"/>
    <n v="8622199"/>
    <n v="8622199"/>
  </r>
  <r>
    <s v="04-03-00-014"/>
    <x v="12"/>
    <s v="A-01-01-01-001-005"/>
    <x v="0"/>
    <s v="01"/>
    <s v="01"/>
    <s v="01"/>
    <s v="001"/>
    <s v="005"/>
    <m/>
    <m/>
    <m/>
    <s v="Nación"/>
    <x v="0"/>
    <s v="CSF"/>
    <x v="3"/>
    <m/>
    <n v="6816000"/>
    <n v="2800000"/>
    <n v="6816000"/>
    <n v="2800000"/>
    <n v="0"/>
    <n v="2391667"/>
    <n v="408333"/>
    <n v="2391667"/>
    <n v="2391667"/>
    <n v="2391667"/>
    <n v="2391667"/>
  </r>
  <r>
    <s v="04-03-00-014"/>
    <x v="12"/>
    <s v="A-01-01-01-001-006"/>
    <x v="0"/>
    <s v="01"/>
    <s v="01"/>
    <s v="01"/>
    <s v="001"/>
    <s v="006"/>
    <m/>
    <m/>
    <m/>
    <s v="Nación"/>
    <x v="0"/>
    <s v="CSF"/>
    <x v="4"/>
    <m/>
    <n v="60000000"/>
    <n v="2164594"/>
    <n v="0"/>
    <n v="62164594"/>
    <n v="0"/>
    <n v="62163718"/>
    <n v="876"/>
    <n v="62163718"/>
    <n v="62163718"/>
    <n v="62163718"/>
    <n v="62163718"/>
  </r>
  <r>
    <s v="04-03-00-014"/>
    <x v="12"/>
    <s v="A-01-01-01-001-007"/>
    <x v="0"/>
    <s v="01"/>
    <s v="01"/>
    <s v="01"/>
    <s v="001"/>
    <s v="007"/>
    <m/>
    <m/>
    <m/>
    <s v="Nación"/>
    <x v="0"/>
    <s v="CSF"/>
    <x v="5"/>
    <m/>
    <n v="23000000"/>
    <n v="5000000"/>
    <n v="0"/>
    <n v="28000000"/>
    <n v="0"/>
    <n v="23742972"/>
    <n v="4257028"/>
    <n v="23742972"/>
    <n v="23742972"/>
    <n v="23742972"/>
    <n v="23742972"/>
  </r>
  <r>
    <s v="04-03-00-014"/>
    <x v="12"/>
    <s v="A-01-01-01-001-008"/>
    <x v="0"/>
    <s v="01"/>
    <s v="01"/>
    <s v="01"/>
    <s v="001"/>
    <s v="008"/>
    <m/>
    <m/>
    <m/>
    <s v="Nación"/>
    <x v="0"/>
    <s v="CSF"/>
    <x v="35"/>
    <m/>
    <n v="0"/>
    <n v="345870"/>
    <n v="0"/>
    <n v="345870"/>
    <n v="0"/>
    <n v="98372"/>
    <n v="247498"/>
    <n v="98372"/>
    <n v="98372"/>
    <n v="98372"/>
    <n v="98372"/>
  </r>
  <r>
    <s v="04-03-00-014"/>
    <x v="12"/>
    <s v="A-01-01-01-001-009"/>
    <x v="0"/>
    <s v="01"/>
    <s v="01"/>
    <s v="01"/>
    <s v="001"/>
    <s v="009"/>
    <m/>
    <m/>
    <m/>
    <s v="Nación"/>
    <x v="0"/>
    <s v="CSF"/>
    <x v="6"/>
    <m/>
    <n v="77000000"/>
    <n v="0"/>
    <n v="0"/>
    <n v="77000000"/>
    <n v="0"/>
    <n v="63878424"/>
    <n v="13121576"/>
    <n v="63878424"/>
    <n v="63878424"/>
    <n v="63878424"/>
    <n v="63878424"/>
  </r>
  <r>
    <s v="04-03-00-014"/>
    <x v="12"/>
    <s v="A-01-01-01-001-010"/>
    <x v="0"/>
    <s v="01"/>
    <s v="01"/>
    <s v="01"/>
    <s v="001"/>
    <s v="010"/>
    <m/>
    <m/>
    <m/>
    <s v="Nación"/>
    <x v="0"/>
    <s v="CSF"/>
    <x v="7"/>
    <m/>
    <n v="37000000"/>
    <n v="26280268"/>
    <n v="0"/>
    <n v="63280268"/>
    <n v="0"/>
    <n v="63279776"/>
    <n v="492"/>
    <n v="63279776"/>
    <n v="63279776"/>
    <n v="63279776"/>
    <n v="63279776"/>
  </r>
  <r>
    <s v="04-03-00-014"/>
    <x v="12"/>
    <s v="A-01-01-01-001-012"/>
    <x v="0"/>
    <s v="01"/>
    <s v="01"/>
    <s v="01"/>
    <s v="001"/>
    <s v="012"/>
    <m/>
    <m/>
    <m/>
    <s v="Nación"/>
    <x v="0"/>
    <s v="CSF"/>
    <x v="8"/>
    <m/>
    <n v="7000000"/>
    <n v="2768929"/>
    <n v="0"/>
    <n v="9768929"/>
    <n v="0"/>
    <n v="9768929"/>
    <n v="0"/>
    <n v="9768929"/>
    <n v="9768929"/>
    <n v="9768929"/>
    <n v="9768929"/>
  </r>
  <r>
    <s v="04-03-00-014"/>
    <x v="12"/>
    <s v="A-01-01-02-001"/>
    <x v="0"/>
    <s v="01"/>
    <s v="01"/>
    <s v="02"/>
    <s v="001"/>
    <m/>
    <m/>
    <m/>
    <m/>
    <s v="Nación"/>
    <x v="0"/>
    <s v="CSF"/>
    <x v="9"/>
    <m/>
    <n v="80000000"/>
    <n v="1500000"/>
    <n v="0"/>
    <n v="81500000"/>
    <n v="0"/>
    <n v="75161000"/>
    <n v="6339000"/>
    <n v="75161000"/>
    <n v="75161000"/>
    <n v="75161000"/>
    <n v="75161000"/>
  </r>
  <r>
    <s v="04-03-00-014"/>
    <x v="12"/>
    <s v="A-01-01-02-002"/>
    <x v="0"/>
    <s v="01"/>
    <s v="01"/>
    <s v="02"/>
    <s v="002"/>
    <m/>
    <m/>
    <m/>
    <m/>
    <s v="Nación"/>
    <x v="0"/>
    <s v="CSF"/>
    <x v="10"/>
    <m/>
    <n v="58000000"/>
    <n v="0"/>
    <n v="0"/>
    <n v="58000000"/>
    <n v="0"/>
    <n v="54919600"/>
    <n v="3080400"/>
    <n v="54919600"/>
    <n v="54919600"/>
    <n v="54919600"/>
    <n v="54919600"/>
  </r>
  <r>
    <s v="04-03-00-014"/>
    <x v="12"/>
    <s v="A-01-01-02-004"/>
    <x v="0"/>
    <s v="01"/>
    <s v="01"/>
    <s v="02"/>
    <s v="004"/>
    <m/>
    <m/>
    <m/>
    <m/>
    <s v="Nación"/>
    <x v="0"/>
    <s v="CSF"/>
    <x v="11"/>
    <m/>
    <n v="40000000"/>
    <n v="1000000"/>
    <n v="0"/>
    <n v="41000000"/>
    <n v="0"/>
    <n v="37151500"/>
    <n v="3848500"/>
    <n v="37151500"/>
    <n v="37151500"/>
    <n v="37151500"/>
    <n v="37151500"/>
  </r>
  <r>
    <s v="04-03-00-014"/>
    <x v="12"/>
    <s v="A-01-01-02-005"/>
    <x v="0"/>
    <s v="01"/>
    <s v="01"/>
    <s v="02"/>
    <s v="005"/>
    <m/>
    <m/>
    <m/>
    <m/>
    <s v="Nación"/>
    <x v="0"/>
    <s v="CSF"/>
    <x v="12"/>
    <m/>
    <n v="8000000"/>
    <n v="285000"/>
    <n v="0"/>
    <n v="8285000"/>
    <n v="0"/>
    <n v="8284200"/>
    <n v="800"/>
    <n v="8284200"/>
    <n v="8284200"/>
    <n v="8284200"/>
    <n v="8284200"/>
  </r>
  <r>
    <s v="04-03-00-014"/>
    <x v="12"/>
    <s v="A-01-01-02-006"/>
    <x v="0"/>
    <s v="01"/>
    <s v="01"/>
    <s v="02"/>
    <s v="006"/>
    <m/>
    <m/>
    <m/>
    <m/>
    <s v="Nación"/>
    <x v="0"/>
    <s v="CSF"/>
    <x v="13"/>
    <m/>
    <n v="30000000"/>
    <n v="0"/>
    <n v="0"/>
    <n v="30000000"/>
    <n v="0"/>
    <n v="27866600"/>
    <n v="2133400"/>
    <n v="27866600"/>
    <n v="27866600"/>
    <n v="27866600"/>
    <n v="27866600"/>
  </r>
  <r>
    <s v="04-03-00-014"/>
    <x v="12"/>
    <s v="A-01-01-02-007"/>
    <x v="0"/>
    <s v="01"/>
    <s v="01"/>
    <s v="02"/>
    <s v="007"/>
    <m/>
    <m/>
    <m/>
    <m/>
    <s v="Nación"/>
    <x v="0"/>
    <s v="CSF"/>
    <x v="14"/>
    <m/>
    <n v="5000000"/>
    <n v="15000000"/>
    <n v="0"/>
    <n v="20000000"/>
    <n v="0"/>
    <n v="18582400"/>
    <n v="1417600"/>
    <n v="18582400"/>
    <n v="18582400"/>
    <n v="18582400"/>
    <n v="18582400"/>
  </r>
  <r>
    <s v="04-03-00-014"/>
    <x v="12"/>
    <s v="A-01-01-02-008"/>
    <x v="0"/>
    <s v="01"/>
    <s v="01"/>
    <s v="02"/>
    <s v="008"/>
    <m/>
    <m/>
    <m/>
    <m/>
    <s v="Nación"/>
    <x v="0"/>
    <s v="CSF"/>
    <x v="15"/>
    <m/>
    <n v="5000000"/>
    <n v="0"/>
    <n v="5000000"/>
    <n v="0"/>
    <n v="0"/>
    <n v="0"/>
    <n v="0"/>
    <n v="0"/>
    <n v="0"/>
    <n v="0"/>
    <n v="0"/>
  </r>
  <r>
    <s v="04-03-00-014"/>
    <x v="12"/>
    <s v="A-01-01-02-009"/>
    <x v="0"/>
    <s v="01"/>
    <s v="01"/>
    <s v="02"/>
    <s v="009"/>
    <m/>
    <m/>
    <m/>
    <m/>
    <s v="Nación"/>
    <x v="0"/>
    <s v="CSF"/>
    <x v="16"/>
    <m/>
    <n v="10000000"/>
    <n v="0"/>
    <n v="10000000"/>
    <n v="0"/>
    <n v="0"/>
    <n v="0"/>
    <n v="0"/>
    <n v="0"/>
    <n v="0"/>
    <n v="0"/>
    <n v="0"/>
  </r>
  <r>
    <s v="04-03-00-014"/>
    <x v="12"/>
    <s v="A-01-01-03-001-001"/>
    <x v="0"/>
    <s v="01"/>
    <s v="01"/>
    <s v="03"/>
    <s v="001"/>
    <s v="001"/>
    <m/>
    <m/>
    <m/>
    <s v="Nación"/>
    <x v="0"/>
    <s v="CSF"/>
    <x v="17"/>
    <m/>
    <n v="31000000"/>
    <n v="8935788"/>
    <n v="0"/>
    <n v="39935788"/>
    <n v="0"/>
    <n v="35676110"/>
    <n v="4259678"/>
    <n v="35676110"/>
    <n v="35676110"/>
    <n v="35676110"/>
    <n v="35676110"/>
  </r>
  <r>
    <s v="04-03-00-014"/>
    <x v="12"/>
    <s v="A-01-01-03-001-002"/>
    <x v="0"/>
    <s v="01"/>
    <s v="01"/>
    <s v="03"/>
    <s v="001"/>
    <s v="002"/>
    <m/>
    <m/>
    <m/>
    <s v="Nación"/>
    <x v="0"/>
    <s v="CSF"/>
    <x v="18"/>
    <m/>
    <n v="0"/>
    <n v="30176665"/>
    <n v="0"/>
    <n v="30176665"/>
    <n v="0"/>
    <n v="30146898"/>
    <n v="29767"/>
    <n v="30146898"/>
    <n v="30146898"/>
    <n v="30146898"/>
    <n v="30146898"/>
  </r>
  <r>
    <s v="04-03-00-014"/>
    <x v="12"/>
    <s v="A-01-01-03-001-003"/>
    <x v="0"/>
    <s v="01"/>
    <s v="01"/>
    <s v="03"/>
    <s v="001"/>
    <s v="003"/>
    <m/>
    <m/>
    <m/>
    <s v="Nación"/>
    <x v="0"/>
    <s v="CSF"/>
    <x v="19"/>
    <m/>
    <n v="3000000"/>
    <n v="2506956"/>
    <n v="0"/>
    <n v="5506956"/>
    <n v="0"/>
    <n v="5186716"/>
    <n v="320240"/>
    <n v="5186716"/>
    <n v="5186716"/>
    <n v="5186716"/>
    <n v="5186716"/>
  </r>
  <r>
    <s v="04-03-00-014"/>
    <x v="12"/>
    <s v="A-01-01-03-002"/>
    <x v="0"/>
    <s v="01"/>
    <s v="01"/>
    <s v="03"/>
    <s v="002"/>
    <m/>
    <m/>
    <m/>
    <m/>
    <s v="Nación"/>
    <x v="0"/>
    <s v="CSF"/>
    <x v="20"/>
    <m/>
    <n v="29000000"/>
    <n v="0"/>
    <n v="0"/>
    <n v="29000000"/>
    <n v="0"/>
    <n v="20678991"/>
    <n v="8321009"/>
    <n v="20678991"/>
    <n v="20678991"/>
    <n v="20678991"/>
    <n v="20678991"/>
  </r>
  <r>
    <s v="04-03-00-014"/>
    <x v="12"/>
    <s v="A-02-02-02-006-004"/>
    <x v="0"/>
    <s v="02"/>
    <s v="02"/>
    <s v="02"/>
    <s v="006"/>
    <s v="004"/>
    <m/>
    <m/>
    <m/>
    <s v="Propios"/>
    <x v="1"/>
    <s v="CSF"/>
    <x v="21"/>
    <m/>
    <n v="400000"/>
    <n v="376800"/>
    <n v="3900"/>
    <n v="772900"/>
    <n v="0"/>
    <n v="772900"/>
    <n v="0"/>
    <n v="772900"/>
    <n v="772900"/>
    <n v="772900"/>
    <n v="772900"/>
  </r>
  <r>
    <s v="04-03-00-014"/>
    <x v="12"/>
    <s v="A-02-02-02-006-009"/>
    <x v="0"/>
    <s v="02"/>
    <s v="02"/>
    <s v="02"/>
    <s v="006"/>
    <s v="009"/>
    <m/>
    <m/>
    <m/>
    <s v="Nación"/>
    <x v="0"/>
    <s v="CSF"/>
    <x v="22"/>
    <m/>
    <n v="26200000"/>
    <n v="60567412"/>
    <n v="1258856"/>
    <n v="85508556"/>
    <n v="0"/>
    <n v="85508556"/>
    <n v="0"/>
    <n v="85508556"/>
    <n v="85508556"/>
    <n v="85508556"/>
    <n v="85508556"/>
  </r>
  <r>
    <s v="04-03-00-014"/>
    <x v="12"/>
    <s v="A-02-02-02-007-002"/>
    <x v="0"/>
    <s v="02"/>
    <s v="02"/>
    <s v="02"/>
    <s v="007"/>
    <s v="002"/>
    <m/>
    <m/>
    <m/>
    <s v="Nación"/>
    <x v="0"/>
    <s v="CSF"/>
    <x v="30"/>
    <m/>
    <n v="22000000"/>
    <n v="975584"/>
    <n v="0"/>
    <n v="22975584"/>
    <n v="0"/>
    <n v="22975584"/>
    <n v="0"/>
    <n v="22975584"/>
    <n v="22975584"/>
    <n v="22975584"/>
    <n v="22975584"/>
  </r>
  <r>
    <s v="04-03-00-014"/>
    <x v="12"/>
    <s v="A-02-02-02-008-004"/>
    <x v="0"/>
    <s v="02"/>
    <s v="02"/>
    <s v="02"/>
    <s v="008"/>
    <s v="004"/>
    <m/>
    <m/>
    <m/>
    <s v="Nación"/>
    <x v="0"/>
    <s v="CSF"/>
    <x v="23"/>
    <m/>
    <n v="1500000"/>
    <n v="3640566"/>
    <n v="0"/>
    <n v="5140566"/>
    <n v="0"/>
    <n v="5140566"/>
    <n v="0"/>
    <n v="5140566"/>
    <n v="5140566"/>
    <n v="5140566"/>
    <n v="5140566"/>
  </r>
  <r>
    <s v="04-03-00-014"/>
    <x v="12"/>
    <s v="A-02-02-02-009-004"/>
    <x v="0"/>
    <s v="02"/>
    <s v="02"/>
    <s v="02"/>
    <s v="009"/>
    <s v="004"/>
    <m/>
    <m/>
    <m/>
    <s v="Nación"/>
    <x v="0"/>
    <s v="CSF"/>
    <x v="24"/>
    <m/>
    <n v="4000000"/>
    <n v="0"/>
    <n v="456282"/>
    <n v="3543718"/>
    <n v="0"/>
    <n v="3543718"/>
    <n v="0"/>
    <n v="3543718"/>
    <n v="3543718"/>
    <n v="3543718"/>
    <n v="3543718"/>
  </r>
  <r>
    <s v="04-03-00-014"/>
    <x v="12"/>
    <s v="A-02-02-02-010"/>
    <x v="0"/>
    <s v="02"/>
    <s v="02"/>
    <s v="02"/>
    <s v="010"/>
    <m/>
    <m/>
    <m/>
    <m/>
    <s v="Nación"/>
    <x v="0"/>
    <s v="CSF"/>
    <x v="25"/>
    <m/>
    <n v="0"/>
    <n v="271546"/>
    <n v="0"/>
    <n v="271546"/>
    <n v="0"/>
    <n v="271546"/>
    <n v="0"/>
    <n v="271546"/>
    <n v="271546"/>
    <n v="271546"/>
    <n v="271546"/>
  </r>
  <r>
    <s v="04-03-00-014"/>
    <x v="12"/>
    <s v="A-02-02-02-010"/>
    <x v="0"/>
    <s v="02"/>
    <s v="02"/>
    <s v="02"/>
    <s v="010"/>
    <m/>
    <m/>
    <m/>
    <m/>
    <s v="Propios"/>
    <x v="1"/>
    <s v="CSF"/>
    <x v="25"/>
    <m/>
    <n v="0"/>
    <n v="54290"/>
    <n v="0"/>
    <n v="54290"/>
    <n v="0"/>
    <n v="54290"/>
    <n v="0"/>
    <n v="54290"/>
    <n v="54290"/>
    <n v="54290"/>
    <n v="54290"/>
  </r>
  <r>
    <s v="04-03-00-014"/>
    <x v="12"/>
    <s v="A-03-04-02-012-001"/>
    <x v="0"/>
    <s v="03"/>
    <s v="04"/>
    <s v="02"/>
    <s v="012"/>
    <s v="001"/>
    <m/>
    <m/>
    <m/>
    <s v="Nación"/>
    <x v="0"/>
    <s v="CSF"/>
    <x v="26"/>
    <m/>
    <n v="900000"/>
    <n v="1903000"/>
    <n v="0"/>
    <n v="2803000"/>
    <n v="0"/>
    <n v="2115741"/>
    <n v="687259"/>
    <n v="2115741"/>
    <n v="2115741"/>
    <n v="2115741"/>
    <n v="2115741"/>
  </r>
  <r>
    <s v="04-03-00-014"/>
    <x v="12"/>
    <s v="A-08-01-02-001"/>
    <x v="0"/>
    <s v="08"/>
    <s v="01"/>
    <s v="02"/>
    <s v="001"/>
    <m/>
    <m/>
    <m/>
    <m/>
    <s v="Nación"/>
    <x v="0"/>
    <s v="CSF"/>
    <x v="27"/>
    <m/>
    <n v="0"/>
    <n v="7697871"/>
    <n v="0"/>
    <n v="7697871"/>
    <n v="0"/>
    <n v="7697871"/>
    <n v="0"/>
    <n v="7697871"/>
    <n v="7697871"/>
    <n v="7697871"/>
    <n v="7697871"/>
  </r>
  <r>
    <s v="04-03-00-014"/>
    <x v="12"/>
    <s v="A-08-01-02-003"/>
    <x v="0"/>
    <s v="08"/>
    <s v="01"/>
    <s v="02"/>
    <s v="003"/>
    <m/>
    <m/>
    <m/>
    <m/>
    <s v="Propios"/>
    <x v="1"/>
    <s v="CSF"/>
    <x v="28"/>
    <m/>
    <n v="0"/>
    <n v="15400000"/>
    <n v="1146000"/>
    <n v="14254000"/>
    <n v="0"/>
    <n v="14254000"/>
    <n v="0"/>
    <n v="14254000"/>
    <n v="14254000"/>
    <n v="14254000"/>
    <n v="14254000"/>
  </r>
  <r>
    <s v="04-03-00-015"/>
    <x v="13"/>
    <s v="A-01-01-01-001-001"/>
    <x v="0"/>
    <s v="01"/>
    <s v="01"/>
    <s v="01"/>
    <s v="001"/>
    <s v="001"/>
    <m/>
    <m/>
    <m/>
    <s v="Nación"/>
    <x v="0"/>
    <s v="CSF"/>
    <x v="0"/>
    <m/>
    <n v="644000000"/>
    <n v="0"/>
    <n v="0"/>
    <n v="644000000"/>
    <n v="0"/>
    <n v="634215320"/>
    <n v="9784680"/>
    <n v="634215320"/>
    <n v="634215320"/>
    <n v="634215320"/>
    <n v="634215320"/>
  </r>
  <r>
    <s v="04-03-00-015"/>
    <x v="13"/>
    <s v="A-01-01-01-001-003"/>
    <x v="0"/>
    <s v="01"/>
    <s v="01"/>
    <s v="01"/>
    <s v="001"/>
    <s v="003"/>
    <m/>
    <m/>
    <m/>
    <s v="Nación"/>
    <x v="0"/>
    <s v="CSF"/>
    <x v="1"/>
    <m/>
    <n v="0"/>
    <n v="12000000"/>
    <n v="0"/>
    <n v="12000000"/>
    <n v="0"/>
    <n v="10928077"/>
    <n v="1071923"/>
    <n v="10928077"/>
    <n v="10928077"/>
    <n v="10928077"/>
    <n v="10928077"/>
  </r>
  <r>
    <s v="04-03-00-015"/>
    <x v="13"/>
    <s v="A-01-01-01-001-004"/>
    <x v="0"/>
    <s v="01"/>
    <s v="01"/>
    <s v="01"/>
    <s v="001"/>
    <s v="004"/>
    <m/>
    <m/>
    <m/>
    <s v="Nación"/>
    <x v="0"/>
    <s v="CSF"/>
    <x v="2"/>
    <m/>
    <n v="16382000"/>
    <n v="0"/>
    <n v="0"/>
    <n v="16382000"/>
    <n v="0"/>
    <n v="14731820"/>
    <n v="1650180"/>
    <n v="14731820"/>
    <n v="14731820"/>
    <n v="14731820"/>
    <n v="14731820"/>
  </r>
  <r>
    <s v="04-03-00-015"/>
    <x v="13"/>
    <s v="A-01-01-01-001-005"/>
    <x v="0"/>
    <s v="01"/>
    <s v="01"/>
    <s v="01"/>
    <s v="001"/>
    <s v="005"/>
    <m/>
    <m/>
    <m/>
    <s v="Nación"/>
    <x v="0"/>
    <s v="CSF"/>
    <x v="3"/>
    <m/>
    <n v="12305000"/>
    <n v="5000000"/>
    <n v="12305000"/>
    <n v="5000000"/>
    <n v="0"/>
    <n v="4847206"/>
    <n v="152794"/>
    <n v="4847206"/>
    <n v="4847206"/>
    <n v="4847206"/>
    <n v="4847206"/>
  </r>
  <r>
    <s v="04-03-00-015"/>
    <x v="13"/>
    <s v="A-01-01-01-001-006"/>
    <x v="0"/>
    <s v="01"/>
    <s v="01"/>
    <s v="01"/>
    <s v="001"/>
    <s v="006"/>
    <m/>
    <m/>
    <m/>
    <s v="Nación"/>
    <x v="0"/>
    <s v="CSF"/>
    <x v="4"/>
    <m/>
    <n v="64000000"/>
    <n v="9352437"/>
    <n v="2099033"/>
    <n v="71253404"/>
    <n v="0"/>
    <n v="71175082"/>
    <n v="78322"/>
    <n v="71175082"/>
    <n v="71175082"/>
    <n v="71175082"/>
    <n v="71175082"/>
  </r>
  <r>
    <s v="04-03-00-015"/>
    <x v="13"/>
    <s v="A-01-01-01-001-007"/>
    <x v="0"/>
    <s v="01"/>
    <s v="01"/>
    <s v="01"/>
    <s v="001"/>
    <s v="007"/>
    <m/>
    <m/>
    <m/>
    <s v="Nación"/>
    <x v="0"/>
    <s v="CSF"/>
    <x v="5"/>
    <m/>
    <n v="24000000"/>
    <n v="3453672"/>
    <n v="0"/>
    <n v="27453672"/>
    <n v="0"/>
    <n v="27453672"/>
    <n v="0"/>
    <n v="27453672"/>
    <n v="27453672"/>
    <n v="27453672"/>
    <n v="27453672"/>
  </r>
  <r>
    <s v="04-03-00-015"/>
    <x v="13"/>
    <s v="A-01-01-01-001-009"/>
    <x v="0"/>
    <s v="01"/>
    <s v="01"/>
    <s v="01"/>
    <s v="001"/>
    <s v="009"/>
    <m/>
    <m/>
    <m/>
    <s v="Nación"/>
    <x v="0"/>
    <s v="CSF"/>
    <x v="6"/>
    <m/>
    <n v="82000000"/>
    <n v="0"/>
    <n v="0"/>
    <n v="82000000"/>
    <n v="0"/>
    <n v="78098333"/>
    <n v="3901667"/>
    <n v="78098333"/>
    <n v="78098333"/>
    <n v="78098333"/>
    <n v="78098333"/>
  </r>
  <r>
    <s v="04-03-00-015"/>
    <x v="13"/>
    <s v="A-01-01-01-001-010"/>
    <x v="0"/>
    <s v="01"/>
    <s v="01"/>
    <s v="01"/>
    <s v="001"/>
    <s v="010"/>
    <m/>
    <m/>
    <m/>
    <s v="Nación"/>
    <x v="0"/>
    <s v="CSF"/>
    <x v="7"/>
    <m/>
    <n v="48000000"/>
    <n v="9000000"/>
    <n v="0"/>
    <n v="57000000"/>
    <n v="0"/>
    <n v="51206170"/>
    <n v="5793830"/>
    <n v="51206170"/>
    <n v="51206170"/>
    <n v="51206170"/>
    <n v="51206170"/>
  </r>
  <r>
    <s v="04-03-00-015"/>
    <x v="13"/>
    <s v="A-01-01-01-001-012"/>
    <x v="0"/>
    <s v="01"/>
    <s v="01"/>
    <s v="01"/>
    <s v="001"/>
    <s v="012"/>
    <m/>
    <m/>
    <m/>
    <s v="Nación"/>
    <x v="0"/>
    <s v="CSF"/>
    <x v="8"/>
    <m/>
    <n v="12000000"/>
    <n v="9575000"/>
    <n v="4542358"/>
    <n v="17032642"/>
    <n v="0"/>
    <n v="17032642"/>
    <n v="0"/>
    <n v="17032642"/>
    <n v="17032642"/>
    <n v="17032642"/>
    <n v="17032642"/>
  </r>
  <r>
    <s v="04-03-00-015"/>
    <x v="13"/>
    <s v="A-01-01-02-001"/>
    <x v="0"/>
    <s v="01"/>
    <s v="01"/>
    <s v="02"/>
    <s v="001"/>
    <m/>
    <m/>
    <m/>
    <m/>
    <s v="Nación"/>
    <x v="0"/>
    <s v="CSF"/>
    <x v="9"/>
    <m/>
    <n v="80000000"/>
    <n v="7700000"/>
    <n v="0"/>
    <n v="87700000"/>
    <n v="0"/>
    <n v="86903175"/>
    <n v="796825"/>
    <n v="86903175"/>
    <n v="86903175"/>
    <n v="86903175"/>
    <n v="86903175"/>
  </r>
  <r>
    <s v="04-03-00-015"/>
    <x v="13"/>
    <s v="A-01-01-02-002"/>
    <x v="0"/>
    <s v="01"/>
    <s v="01"/>
    <s v="02"/>
    <s v="002"/>
    <m/>
    <m/>
    <m/>
    <m/>
    <s v="Nación"/>
    <x v="0"/>
    <s v="CSF"/>
    <x v="10"/>
    <m/>
    <n v="60000000"/>
    <n v="3000000"/>
    <n v="0"/>
    <n v="63000000"/>
    <n v="0"/>
    <n v="62211400"/>
    <n v="788600"/>
    <n v="62211400"/>
    <n v="62211400"/>
    <n v="62211400"/>
    <n v="62211400"/>
  </r>
  <r>
    <s v="04-03-00-015"/>
    <x v="13"/>
    <s v="A-01-01-02-004"/>
    <x v="0"/>
    <s v="01"/>
    <s v="01"/>
    <s v="02"/>
    <s v="004"/>
    <m/>
    <m/>
    <m/>
    <m/>
    <s v="Nación"/>
    <x v="0"/>
    <s v="CSF"/>
    <x v="11"/>
    <m/>
    <n v="36000000"/>
    <n v="1000000"/>
    <n v="0"/>
    <n v="37000000"/>
    <n v="0"/>
    <n v="36367700"/>
    <n v="632300"/>
    <n v="36367700"/>
    <n v="36367700"/>
    <n v="36367700"/>
    <n v="36367700"/>
  </r>
  <r>
    <s v="04-03-00-015"/>
    <x v="13"/>
    <s v="A-01-01-02-005"/>
    <x v="0"/>
    <s v="01"/>
    <s v="01"/>
    <s v="02"/>
    <s v="005"/>
    <m/>
    <m/>
    <m/>
    <m/>
    <s v="Nación"/>
    <x v="0"/>
    <s v="CSF"/>
    <x v="12"/>
    <m/>
    <n v="10000000"/>
    <n v="1780000"/>
    <n v="0"/>
    <n v="11780000"/>
    <n v="0"/>
    <n v="10414200"/>
    <n v="1365800"/>
    <n v="10414200"/>
    <n v="10414200"/>
    <n v="10414200"/>
    <n v="10414200"/>
  </r>
  <r>
    <s v="04-03-00-015"/>
    <x v="13"/>
    <s v="A-01-01-02-006"/>
    <x v="0"/>
    <s v="01"/>
    <s v="01"/>
    <s v="02"/>
    <s v="006"/>
    <m/>
    <m/>
    <m/>
    <m/>
    <s v="Nación"/>
    <x v="0"/>
    <s v="CSF"/>
    <x v="13"/>
    <m/>
    <n v="26000000"/>
    <n v="2575000"/>
    <n v="0"/>
    <n v="28575000"/>
    <n v="0"/>
    <n v="27263900"/>
    <n v="1311100"/>
    <n v="27263900"/>
    <n v="27263900"/>
    <n v="27263900"/>
    <n v="27263900"/>
  </r>
  <r>
    <s v="04-03-00-015"/>
    <x v="13"/>
    <s v="A-01-01-02-007"/>
    <x v="0"/>
    <s v="01"/>
    <s v="01"/>
    <s v="02"/>
    <s v="007"/>
    <m/>
    <m/>
    <m/>
    <m/>
    <s v="Nación"/>
    <x v="0"/>
    <s v="CSF"/>
    <x v="14"/>
    <m/>
    <n v="5000000"/>
    <n v="15000000"/>
    <n v="0"/>
    <n v="20000000"/>
    <n v="0"/>
    <n v="18210800"/>
    <n v="1789200"/>
    <n v="18210800"/>
    <n v="18210800"/>
    <n v="18210800"/>
    <n v="18210800"/>
  </r>
  <r>
    <s v="04-03-00-015"/>
    <x v="13"/>
    <s v="A-01-01-02-008"/>
    <x v="0"/>
    <s v="01"/>
    <s v="01"/>
    <s v="02"/>
    <s v="008"/>
    <m/>
    <m/>
    <m/>
    <m/>
    <s v="Nación"/>
    <x v="0"/>
    <s v="CSF"/>
    <x v="15"/>
    <m/>
    <n v="5000000"/>
    <n v="0"/>
    <n v="5000000"/>
    <n v="0"/>
    <n v="0"/>
    <n v="0"/>
    <n v="0"/>
    <n v="0"/>
    <n v="0"/>
    <n v="0"/>
    <n v="0"/>
  </r>
  <r>
    <s v="04-03-00-015"/>
    <x v="13"/>
    <s v="A-01-01-02-009"/>
    <x v="0"/>
    <s v="01"/>
    <s v="01"/>
    <s v="02"/>
    <s v="009"/>
    <m/>
    <m/>
    <m/>
    <m/>
    <s v="Nación"/>
    <x v="0"/>
    <s v="CSF"/>
    <x v="16"/>
    <m/>
    <n v="10000000"/>
    <n v="0"/>
    <n v="10000000"/>
    <n v="0"/>
    <n v="0"/>
    <n v="0"/>
    <n v="0"/>
    <n v="0"/>
    <n v="0"/>
    <n v="0"/>
    <n v="0"/>
  </r>
  <r>
    <s v="04-03-00-015"/>
    <x v="13"/>
    <s v="A-01-01-03-001-001"/>
    <x v="0"/>
    <s v="01"/>
    <s v="01"/>
    <s v="03"/>
    <s v="001"/>
    <s v="001"/>
    <m/>
    <m/>
    <m/>
    <s v="Nación"/>
    <x v="0"/>
    <s v="CSF"/>
    <x v="17"/>
    <m/>
    <n v="46000000"/>
    <n v="3339755"/>
    <n v="0"/>
    <n v="49339755"/>
    <n v="0"/>
    <n v="49339755"/>
    <n v="0"/>
    <n v="49339755"/>
    <n v="49339755"/>
    <n v="49339755"/>
    <n v="49339755"/>
  </r>
  <r>
    <s v="04-03-00-015"/>
    <x v="13"/>
    <s v="A-01-01-03-001-002"/>
    <x v="0"/>
    <s v="01"/>
    <s v="01"/>
    <s v="03"/>
    <s v="001"/>
    <s v="002"/>
    <m/>
    <m/>
    <m/>
    <s v="Nación"/>
    <x v="0"/>
    <s v="CSF"/>
    <x v="18"/>
    <m/>
    <n v="0"/>
    <n v="9223842"/>
    <n v="0"/>
    <n v="9223842"/>
    <n v="0"/>
    <n v="7402175"/>
    <n v="1821667"/>
    <n v="7402175"/>
    <n v="7402175"/>
    <n v="7402175"/>
    <n v="7402175"/>
  </r>
  <r>
    <s v="04-03-00-015"/>
    <x v="13"/>
    <s v="A-01-01-03-001-003"/>
    <x v="0"/>
    <s v="01"/>
    <s v="01"/>
    <s v="03"/>
    <s v="001"/>
    <s v="003"/>
    <m/>
    <m/>
    <m/>
    <s v="Nación"/>
    <x v="0"/>
    <s v="CSF"/>
    <x v="19"/>
    <m/>
    <n v="4000000"/>
    <n v="299262"/>
    <n v="0"/>
    <n v="4299262"/>
    <n v="0"/>
    <n v="4299262"/>
    <n v="0"/>
    <n v="4299262"/>
    <n v="4299262"/>
    <n v="4299262"/>
    <n v="4299262"/>
  </r>
  <r>
    <s v="04-03-00-015"/>
    <x v="13"/>
    <s v="A-01-01-03-002"/>
    <x v="0"/>
    <s v="01"/>
    <s v="01"/>
    <s v="03"/>
    <s v="002"/>
    <m/>
    <m/>
    <m/>
    <m/>
    <s v="Nación"/>
    <x v="0"/>
    <s v="CSF"/>
    <x v="20"/>
    <m/>
    <n v="29000000"/>
    <n v="3000000"/>
    <n v="0"/>
    <n v="32000000"/>
    <n v="0"/>
    <n v="20678991"/>
    <n v="11321009"/>
    <n v="20678991"/>
    <n v="20678991"/>
    <n v="20678991"/>
    <n v="20678991"/>
  </r>
  <r>
    <s v="04-03-00-015"/>
    <x v="13"/>
    <s v="A-02-02-01-003-003"/>
    <x v="0"/>
    <s v="02"/>
    <s v="02"/>
    <s v="01"/>
    <s v="003"/>
    <s v="003"/>
    <m/>
    <m/>
    <m/>
    <s v="Nación"/>
    <x v="0"/>
    <s v="CSF"/>
    <x v="32"/>
    <m/>
    <n v="0"/>
    <n v="1000000"/>
    <n v="0"/>
    <n v="1000000"/>
    <n v="0"/>
    <n v="1000000"/>
    <n v="0"/>
    <n v="1000000"/>
    <n v="1000000"/>
    <n v="1000000"/>
    <n v="1000000"/>
  </r>
  <r>
    <s v="04-03-00-015"/>
    <x v="13"/>
    <s v="A-02-02-02-006-004"/>
    <x v="0"/>
    <s v="02"/>
    <s v="02"/>
    <s v="02"/>
    <s v="006"/>
    <s v="004"/>
    <m/>
    <m/>
    <m/>
    <s v="Propios"/>
    <x v="1"/>
    <s v="CSF"/>
    <x v="21"/>
    <m/>
    <n v="0"/>
    <n v="4250000"/>
    <n v="0"/>
    <n v="4250000"/>
    <n v="0"/>
    <n v="4250000"/>
    <n v="0"/>
    <n v="4250000"/>
    <n v="4250000"/>
    <n v="4250000"/>
    <n v="4250000"/>
  </r>
  <r>
    <s v="04-03-00-015"/>
    <x v="13"/>
    <s v="A-02-02-02-006-009"/>
    <x v="0"/>
    <s v="02"/>
    <s v="02"/>
    <s v="02"/>
    <s v="006"/>
    <s v="009"/>
    <m/>
    <m/>
    <m/>
    <s v="Nación"/>
    <x v="0"/>
    <s v="CSF"/>
    <x v="22"/>
    <m/>
    <n v="23200000"/>
    <n v="6041000"/>
    <n v="716.04"/>
    <n v="29240283.960000001"/>
    <n v="0"/>
    <n v="29240283.960000001"/>
    <n v="0"/>
    <n v="29240283.960000001"/>
    <n v="29240283.960000001"/>
    <n v="29240283.960000001"/>
    <n v="29240283.960000001"/>
  </r>
  <r>
    <s v="04-03-00-015"/>
    <x v="13"/>
    <s v="A-02-02-02-007-002"/>
    <x v="0"/>
    <s v="02"/>
    <s v="02"/>
    <s v="02"/>
    <s v="007"/>
    <s v="002"/>
    <m/>
    <m/>
    <m/>
    <s v="Nación"/>
    <x v="0"/>
    <s v="CSF"/>
    <x v="30"/>
    <m/>
    <n v="30000000"/>
    <n v="11481606"/>
    <n v="0"/>
    <n v="41481606"/>
    <n v="0"/>
    <n v="41481606"/>
    <n v="0"/>
    <n v="41481606"/>
    <n v="41481606"/>
    <n v="41481606"/>
    <n v="41481606"/>
  </r>
  <r>
    <s v="04-03-00-015"/>
    <x v="13"/>
    <s v="A-02-02-02-007-002"/>
    <x v="0"/>
    <s v="02"/>
    <s v="02"/>
    <s v="02"/>
    <s v="007"/>
    <s v="002"/>
    <m/>
    <m/>
    <m/>
    <s v="Propios"/>
    <x v="1"/>
    <s v="CSF"/>
    <x v="30"/>
    <m/>
    <n v="3800000"/>
    <n v="45700000"/>
    <n v="0"/>
    <n v="49500000"/>
    <n v="0"/>
    <n v="49500000"/>
    <n v="0"/>
    <n v="49500000"/>
    <n v="49500000"/>
    <n v="45000000"/>
    <n v="45000000"/>
  </r>
  <r>
    <s v="04-03-00-015"/>
    <x v="13"/>
    <s v="A-02-02-02-008-004"/>
    <x v="0"/>
    <s v="02"/>
    <s v="02"/>
    <s v="02"/>
    <s v="008"/>
    <s v="004"/>
    <m/>
    <m/>
    <m/>
    <s v="Nación"/>
    <x v="0"/>
    <s v="CSF"/>
    <x v="23"/>
    <m/>
    <n v="2800000"/>
    <n v="300000"/>
    <n v="243193"/>
    <n v="2856807"/>
    <n v="0"/>
    <n v="2587586"/>
    <n v="269221"/>
    <n v="2587586"/>
    <n v="2587586"/>
    <n v="2587586"/>
    <n v="2587586"/>
  </r>
  <r>
    <s v="04-03-00-015"/>
    <x v="13"/>
    <s v="A-02-02-02-009-004"/>
    <x v="0"/>
    <s v="02"/>
    <s v="02"/>
    <s v="02"/>
    <s v="009"/>
    <s v="004"/>
    <m/>
    <m/>
    <m/>
    <s v="Nación"/>
    <x v="0"/>
    <s v="CSF"/>
    <x v="24"/>
    <m/>
    <n v="1200000"/>
    <n v="800000"/>
    <n v="143467.96"/>
    <n v="1856532.04"/>
    <n v="0"/>
    <n v="1856532.04"/>
    <n v="0"/>
    <n v="1856532.04"/>
    <n v="1856532.04"/>
    <n v="1856532.04"/>
    <n v="1856532.04"/>
  </r>
  <r>
    <s v="04-03-00-015"/>
    <x v="13"/>
    <s v="A-02-02-02-010"/>
    <x v="0"/>
    <s v="02"/>
    <s v="02"/>
    <s v="02"/>
    <s v="010"/>
    <m/>
    <m/>
    <m/>
    <m/>
    <s v="Nación"/>
    <x v="0"/>
    <s v="CSF"/>
    <x v="25"/>
    <m/>
    <n v="0"/>
    <n v="1100360"/>
    <n v="0"/>
    <n v="1100360"/>
    <n v="0"/>
    <n v="1100360"/>
    <n v="0"/>
    <n v="1100360"/>
    <n v="1100360"/>
    <n v="1100360"/>
    <n v="1100360"/>
  </r>
  <r>
    <s v="04-03-00-015"/>
    <x v="13"/>
    <s v="A-02-02-02-010"/>
    <x v="0"/>
    <s v="02"/>
    <s v="02"/>
    <s v="02"/>
    <s v="010"/>
    <m/>
    <m/>
    <m/>
    <m/>
    <s v="Propios"/>
    <x v="1"/>
    <s v="CSF"/>
    <x v="25"/>
    <m/>
    <n v="0"/>
    <n v="144317"/>
    <n v="0"/>
    <n v="144317"/>
    <n v="0"/>
    <n v="144317"/>
    <n v="0"/>
    <n v="144317"/>
    <n v="144317"/>
    <n v="144317"/>
    <n v="144317"/>
  </r>
  <r>
    <s v="04-03-00-015"/>
    <x v="13"/>
    <s v="A-03-04-02-012-001"/>
    <x v="0"/>
    <s v="03"/>
    <s v="04"/>
    <s v="02"/>
    <s v="012"/>
    <s v="001"/>
    <m/>
    <m/>
    <m/>
    <s v="Nación"/>
    <x v="0"/>
    <s v="CSF"/>
    <x v="26"/>
    <m/>
    <n v="0"/>
    <n v="5733170"/>
    <n v="0"/>
    <n v="5733170"/>
    <n v="0"/>
    <n v="4054177"/>
    <n v="1678993"/>
    <n v="3857440"/>
    <n v="3857440"/>
    <n v="3857440"/>
    <n v="3857440"/>
  </r>
  <r>
    <s v="04-03-00-015"/>
    <x v="13"/>
    <s v="A-08-01-02-001"/>
    <x v="0"/>
    <s v="08"/>
    <s v="01"/>
    <s v="02"/>
    <s v="001"/>
    <m/>
    <m/>
    <m/>
    <m/>
    <s v="Nación"/>
    <x v="0"/>
    <s v="CSF"/>
    <x v="27"/>
    <m/>
    <n v="0"/>
    <n v="9898547"/>
    <n v="0"/>
    <n v="9898547"/>
    <n v="0"/>
    <n v="9898547"/>
    <n v="0"/>
    <n v="9898547"/>
    <n v="9898547"/>
    <n v="9898547"/>
    <n v="9898547"/>
  </r>
  <r>
    <s v="04-03-00-015"/>
    <x v="13"/>
    <s v="A-08-01-02-003"/>
    <x v="0"/>
    <s v="08"/>
    <s v="01"/>
    <s v="02"/>
    <s v="003"/>
    <m/>
    <m/>
    <m/>
    <m/>
    <s v="Propios"/>
    <x v="1"/>
    <s v="CSF"/>
    <x v="28"/>
    <m/>
    <n v="0"/>
    <n v="9981000"/>
    <n v="0"/>
    <n v="9981000"/>
    <n v="0"/>
    <n v="9981000"/>
    <n v="0"/>
    <n v="9981000"/>
    <n v="9981000"/>
    <n v="9981000"/>
    <n v="9981000"/>
  </r>
  <r>
    <s v="04-03-00-016"/>
    <x v="14"/>
    <s v="A-01-01-01-001-001"/>
    <x v="0"/>
    <s v="01"/>
    <s v="01"/>
    <s v="01"/>
    <s v="001"/>
    <s v="001"/>
    <m/>
    <m/>
    <m/>
    <s v="Nación"/>
    <x v="0"/>
    <s v="CSF"/>
    <x v="0"/>
    <m/>
    <n v="582000000"/>
    <n v="0"/>
    <n v="9400967"/>
    <n v="572599033"/>
    <n v="0"/>
    <n v="572599033"/>
    <n v="0"/>
    <n v="572599033"/>
    <n v="572599033"/>
    <n v="572599033"/>
    <n v="572599033"/>
  </r>
  <r>
    <s v="04-03-00-016"/>
    <x v="14"/>
    <s v="A-01-01-01-001-003"/>
    <x v="0"/>
    <s v="01"/>
    <s v="01"/>
    <s v="01"/>
    <s v="001"/>
    <s v="003"/>
    <m/>
    <m/>
    <m/>
    <s v="Nación"/>
    <x v="0"/>
    <s v="CSF"/>
    <x v="1"/>
    <m/>
    <n v="0"/>
    <n v="12000000"/>
    <n v="1071923"/>
    <n v="10928077"/>
    <n v="0"/>
    <n v="10928077"/>
    <n v="0"/>
    <n v="10928077"/>
    <n v="10928077"/>
    <n v="10928077"/>
    <n v="10928077"/>
  </r>
  <r>
    <s v="04-03-00-016"/>
    <x v="14"/>
    <s v="A-01-01-01-001-004"/>
    <x v="0"/>
    <s v="01"/>
    <s v="01"/>
    <s v="01"/>
    <s v="001"/>
    <s v="004"/>
    <m/>
    <m/>
    <m/>
    <s v="Nación"/>
    <x v="0"/>
    <s v="CSF"/>
    <x v="2"/>
    <m/>
    <n v="11000000"/>
    <n v="793162"/>
    <n v="0"/>
    <n v="11793162"/>
    <n v="0"/>
    <n v="11793162"/>
    <n v="0"/>
    <n v="11793162"/>
    <n v="11793162"/>
    <n v="11793162"/>
    <n v="11793162"/>
  </r>
  <r>
    <s v="04-03-00-016"/>
    <x v="14"/>
    <s v="A-01-01-01-001-005"/>
    <x v="0"/>
    <s v="01"/>
    <s v="01"/>
    <s v="01"/>
    <s v="001"/>
    <s v="005"/>
    <m/>
    <m/>
    <m/>
    <s v="Nación"/>
    <x v="0"/>
    <s v="CSF"/>
    <x v="3"/>
    <m/>
    <n v="9158000"/>
    <n v="3658470"/>
    <n v="9158000"/>
    <n v="3658470"/>
    <n v="0"/>
    <n v="3658470"/>
    <n v="0"/>
    <n v="3658470"/>
    <n v="3658470"/>
    <n v="3658470"/>
    <n v="3658470"/>
  </r>
  <r>
    <s v="04-03-00-016"/>
    <x v="14"/>
    <s v="A-01-01-01-001-006"/>
    <x v="0"/>
    <s v="01"/>
    <s v="01"/>
    <s v="01"/>
    <s v="001"/>
    <s v="006"/>
    <m/>
    <m/>
    <m/>
    <s v="Nación"/>
    <x v="0"/>
    <s v="CSF"/>
    <x v="4"/>
    <m/>
    <n v="57000000"/>
    <n v="1483872"/>
    <n v="1865444"/>
    <n v="56618428"/>
    <n v="0"/>
    <n v="56618428"/>
    <n v="0"/>
    <n v="56618428"/>
    <n v="56618428"/>
    <n v="56618428"/>
    <n v="56618428"/>
  </r>
  <r>
    <s v="04-03-00-016"/>
    <x v="14"/>
    <s v="A-01-01-01-001-007"/>
    <x v="0"/>
    <s v="01"/>
    <s v="01"/>
    <s v="01"/>
    <s v="001"/>
    <s v="007"/>
    <m/>
    <m/>
    <m/>
    <s v="Nación"/>
    <x v="0"/>
    <s v="CSF"/>
    <x v="5"/>
    <m/>
    <n v="21000000"/>
    <n v="2384960"/>
    <n v="0"/>
    <n v="23384960"/>
    <n v="0"/>
    <n v="23384960"/>
    <n v="0"/>
    <n v="23384960"/>
    <n v="23384960"/>
    <n v="23384960"/>
    <n v="23384960"/>
  </r>
  <r>
    <s v="04-03-00-016"/>
    <x v="14"/>
    <s v="A-01-01-01-001-009"/>
    <x v="0"/>
    <s v="01"/>
    <s v="01"/>
    <s v="01"/>
    <s v="001"/>
    <s v="009"/>
    <m/>
    <m/>
    <m/>
    <s v="Nación"/>
    <x v="0"/>
    <s v="CSF"/>
    <x v="6"/>
    <m/>
    <n v="73000000"/>
    <n v="0"/>
    <n v="2299379"/>
    <n v="70700621"/>
    <n v="0"/>
    <n v="70700621"/>
    <n v="0"/>
    <n v="70700621"/>
    <n v="70700621"/>
    <n v="70700621"/>
    <n v="70700621"/>
  </r>
  <r>
    <s v="04-03-00-016"/>
    <x v="14"/>
    <s v="A-01-01-01-001-010"/>
    <x v="0"/>
    <s v="01"/>
    <s v="01"/>
    <s v="01"/>
    <s v="001"/>
    <s v="010"/>
    <m/>
    <m/>
    <m/>
    <s v="Nación"/>
    <x v="0"/>
    <s v="CSF"/>
    <x v="7"/>
    <m/>
    <n v="32000000"/>
    <n v="4522699"/>
    <n v="0"/>
    <n v="36522699"/>
    <n v="0"/>
    <n v="36522699"/>
    <n v="0"/>
    <n v="36522699"/>
    <n v="36522699"/>
    <n v="36522699"/>
    <n v="36522699"/>
  </r>
  <r>
    <s v="04-03-00-016"/>
    <x v="14"/>
    <s v="A-01-01-01-001-012"/>
    <x v="0"/>
    <s v="01"/>
    <s v="01"/>
    <s v="01"/>
    <s v="001"/>
    <s v="012"/>
    <m/>
    <m/>
    <m/>
    <s v="Nación"/>
    <x v="0"/>
    <s v="CSF"/>
    <x v="8"/>
    <m/>
    <n v="9000000"/>
    <n v="5396129"/>
    <n v="0"/>
    <n v="14396129"/>
    <n v="0"/>
    <n v="14396129"/>
    <n v="0"/>
    <n v="14396129"/>
    <n v="14396129"/>
    <n v="14396129"/>
    <n v="14396129"/>
  </r>
  <r>
    <s v="04-03-00-016"/>
    <x v="14"/>
    <s v="A-01-01-02-001"/>
    <x v="0"/>
    <s v="01"/>
    <s v="01"/>
    <s v="02"/>
    <s v="001"/>
    <m/>
    <m/>
    <m/>
    <m/>
    <s v="Nación"/>
    <x v="0"/>
    <s v="CSF"/>
    <x v="9"/>
    <m/>
    <n v="78000000"/>
    <n v="0"/>
    <n v="292724"/>
    <n v="77707276"/>
    <n v="0"/>
    <n v="77707276"/>
    <n v="0"/>
    <n v="77707276"/>
    <n v="77707276"/>
    <n v="77707276"/>
    <n v="77707276"/>
  </r>
  <r>
    <s v="04-03-00-016"/>
    <x v="14"/>
    <s v="A-01-01-02-002"/>
    <x v="0"/>
    <s v="01"/>
    <s v="01"/>
    <s v="02"/>
    <s v="002"/>
    <m/>
    <m/>
    <m/>
    <m/>
    <s v="Nación"/>
    <x v="0"/>
    <s v="CSF"/>
    <x v="10"/>
    <m/>
    <n v="54000000"/>
    <n v="2000000"/>
    <n v="1403704"/>
    <n v="54596296"/>
    <n v="0"/>
    <n v="54596296"/>
    <n v="0"/>
    <n v="54596296"/>
    <n v="54596296"/>
    <n v="54596296"/>
    <n v="54596296"/>
  </r>
  <r>
    <s v="04-03-00-016"/>
    <x v="14"/>
    <s v="A-01-01-02-004"/>
    <x v="0"/>
    <s v="01"/>
    <s v="01"/>
    <s v="02"/>
    <s v="004"/>
    <m/>
    <m/>
    <m/>
    <m/>
    <s v="Nación"/>
    <x v="0"/>
    <s v="CSF"/>
    <x v="11"/>
    <m/>
    <n v="31000000"/>
    <n v="2000000"/>
    <n v="2273800"/>
    <n v="30726200"/>
    <n v="0"/>
    <n v="30726200"/>
    <n v="0"/>
    <n v="30726200"/>
    <n v="30726200"/>
    <n v="30726200"/>
    <n v="30726200"/>
  </r>
  <r>
    <s v="04-03-00-016"/>
    <x v="14"/>
    <s v="A-01-01-02-005"/>
    <x v="0"/>
    <s v="01"/>
    <s v="01"/>
    <s v="02"/>
    <s v="005"/>
    <m/>
    <m/>
    <m/>
    <m/>
    <s v="Nación"/>
    <x v="0"/>
    <s v="CSF"/>
    <x v="12"/>
    <m/>
    <n v="7000000"/>
    <n v="400000"/>
    <n v="106600"/>
    <n v="7293400"/>
    <n v="0"/>
    <n v="7293400"/>
    <n v="0"/>
    <n v="7293400"/>
    <n v="7293400"/>
    <n v="7293400"/>
    <n v="7293400"/>
  </r>
  <r>
    <s v="04-03-00-016"/>
    <x v="14"/>
    <s v="A-01-01-02-006"/>
    <x v="0"/>
    <s v="01"/>
    <s v="01"/>
    <s v="02"/>
    <s v="006"/>
    <m/>
    <m/>
    <m/>
    <m/>
    <s v="Nación"/>
    <x v="0"/>
    <s v="CSF"/>
    <x v="13"/>
    <m/>
    <n v="23000000"/>
    <n v="3500000"/>
    <n v="3450800"/>
    <n v="23049200"/>
    <n v="0"/>
    <n v="23049200"/>
    <n v="0"/>
    <n v="23049200"/>
    <n v="23049200"/>
    <n v="23049200"/>
    <n v="23049200"/>
  </r>
  <r>
    <s v="04-03-00-016"/>
    <x v="14"/>
    <s v="A-01-01-02-007"/>
    <x v="0"/>
    <s v="01"/>
    <s v="01"/>
    <s v="02"/>
    <s v="007"/>
    <m/>
    <m/>
    <m/>
    <m/>
    <s v="Nación"/>
    <x v="0"/>
    <s v="CSF"/>
    <x v="14"/>
    <m/>
    <n v="3000000"/>
    <n v="13000000"/>
    <n v="630200"/>
    <n v="15369800"/>
    <n v="0"/>
    <n v="15369800"/>
    <n v="0"/>
    <n v="15369800"/>
    <n v="15369800"/>
    <n v="15369800"/>
    <n v="15369800"/>
  </r>
  <r>
    <s v="04-03-00-016"/>
    <x v="14"/>
    <s v="A-01-01-02-008"/>
    <x v="0"/>
    <s v="01"/>
    <s v="01"/>
    <s v="02"/>
    <s v="008"/>
    <m/>
    <m/>
    <m/>
    <m/>
    <s v="Nación"/>
    <x v="0"/>
    <s v="CSF"/>
    <x v="15"/>
    <m/>
    <n v="3000000"/>
    <n v="0"/>
    <n v="3000000"/>
    <n v="0"/>
    <n v="0"/>
    <n v="0"/>
    <n v="0"/>
    <n v="0"/>
    <n v="0"/>
    <n v="0"/>
    <n v="0"/>
  </r>
  <r>
    <s v="04-03-00-016"/>
    <x v="14"/>
    <s v="A-01-01-02-009"/>
    <x v="0"/>
    <s v="01"/>
    <s v="01"/>
    <s v="02"/>
    <s v="009"/>
    <m/>
    <m/>
    <m/>
    <m/>
    <s v="Nación"/>
    <x v="0"/>
    <s v="CSF"/>
    <x v="16"/>
    <m/>
    <n v="6000000"/>
    <n v="0"/>
    <n v="6000000"/>
    <n v="0"/>
    <n v="0"/>
    <n v="0"/>
    <n v="0"/>
    <n v="0"/>
    <n v="0"/>
    <n v="0"/>
    <n v="0"/>
  </r>
  <r>
    <s v="04-03-00-016"/>
    <x v="14"/>
    <s v="A-01-01-03-001-001"/>
    <x v="0"/>
    <s v="01"/>
    <s v="01"/>
    <s v="03"/>
    <s v="001"/>
    <s v="001"/>
    <m/>
    <m/>
    <m/>
    <s v="Nación"/>
    <x v="0"/>
    <s v="CSF"/>
    <x v="17"/>
    <m/>
    <n v="35000000"/>
    <n v="0"/>
    <n v="10596466"/>
    <n v="24403534"/>
    <n v="0"/>
    <n v="24403534"/>
    <n v="0"/>
    <n v="24403534"/>
    <n v="24403534"/>
    <n v="24403534"/>
    <n v="24403534"/>
  </r>
  <r>
    <s v="04-03-00-016"/>
    <x v="14"/>
    <s v="A-01-01-03-001-002"/>
    <x v="0"/>
    <s v="01"/>
    <s v="01"/>
    <s v="03"/>
    <s v="001"/>
    <s v="002"/>
    <m/>
    <m/>
    <m/>
    <s v="Nación"/>
    <x v="0"/>
    <s v="CSF"/>
    <x v="18"/>
    <m/>
    <n v="0"/>
    <n v="14833180"/>
    <n v="0"/>
    <n v="14833180"/>
    <n v="0"/>
    <n v="14833180"/>
    <n v="0"/>
    <n v="14833180"/>
    <n v="14833180"/>
    <n v="14833180"/>
    <n v="14833180"/>
  </r>
  <r>
    <s v="04-03-00-016"/>
    <x v="14"/>
    <s v="A-01-01-03-001-003"/>
    <x v="0"/>
    <s v="01"/>
    <s v="01"/>
    <s v="03"/>
    <s v="001"/>
    <s v="003"/>
    <m/>
    <m/>
    <m/>
    <s v="Nación"/>
    <x v="0"/>
    <s v="CSF"/>
    <x v="19"/>
    <m/>
    <n v="3000000"/>
    <n v="158659"/>
    <n v="0"/>
    <n v="3158659"/>
    <n v="0"/>
    <n v="3158659"/>
    <n v="0"/>
    <n v="3158659"/>
    <n v="3158659"/>
    <n v="3158659"/>
    <n v="3158659"/>
  </r>
  <r>
    <s v="04-03-00-016"/>
    <x v="14"/>
    <s v="A-01-01-03-002"/>
    <x v="0"/>
    <s v="01"/>
    <s v="01"/>
    <s v="03"/>
    <s v="002"/>
    <m/>
    <m/>
    <m/>
    <m/>
    <s v="Nación"/>
    <x v="0"/>
    <s v="CSF"/>
    <x v="20"/>
    <m/>
    <n v="29000000"/>
    <n v="0"/>
    <n v="8321009"/>
    <n v="20678991"/>
    <n v="0"/>
    <n v="20678991"/>
    <n v="0"/>
    <n v="20678991"/>
    <n v="20678991"/>
    <n v="20678991"/>
    <n v="20678991"/>
  </r>
  <r>
    <s v="04-03-00-016"/>
    <x v="14"/>
    <s v="A-02-02-02-006-004"/>
    <x v="0"/>
    <s v="02"/>
    <s v="02"/>
    <s v="02"/>
    <s v="006"/>
    <s v="004"/>
    <m/>
    <m/>
    <m/>
    <s v="Propios"/>
    <x v="1"/>
    <s v="CSF"/>
    <x v="21"/>
    <m/>
    <n v="4600000"/>
    <n v="4660000"/>
    <n v="9200000"/>
    <n v="60000"/>
    <n v="0"/>
    <n v="60000"/>
    <n v="0"/>
    <n v="60000"/>
    <n v="60000"/>
    <n v="60000"/>
    <n v="60000"/>
  </r>
  <r>
    <s v="04-03-00-016"/>
    <x v="14"/>
    <s v="A-02-02-02-006-009"/>
    <x v="0"/>
    <s v="02"/>
    <s v="02"/>
    <s v="02"/>
    <s v="006"/>
    <s v="009"/>
    <m/>
    <m/>
    <m/>
    <s v="Nación"/>
    <x v="0"/>
    <s v="CSF"/>
    <x v="22"/>
    <m/>
    <n v="50000000"/>
    <n v="30351297"/>
    <n v="207441"/>
    <n v="80143856"/>
    <n v="0"/>
    <n v="80143856"/>
    <n v="0"/>
    <n v="80143775"/>
    <n v="80143775"/>
    <n v="80143775"/>
    <n v="80143775"/>
  </r>
  <r>
    <s v="04-03-00-016"/>
    <x v="14"/>
    <s v="A-02-02-02-007-002"/>
    <x v="0"/>
    <s v="02"/>
    <s v="02"/>
    <s v="02"/>
    <s v="007"/>
    <s v="002"/>
    <m/>
    <m/>
    <m/>
    <s v="Nación"/>
    <x v="0"/>
    <s v="CSF"/>
    <x v="30"/>
    <m/>
    <n v="28500000"/>
    <n v="13088674"/>
    <n v="0"/>
    <n v="41588674"/>
    <n v="0"/>
    <n v="41588674"/>
    <n v="0"/>
    <n v="41588674"/>
    <n v="39146947"/>
    <n v="39146947"/>
    <n v="39146947"/>
  </r>
  <r>
    <s v="04-03-00-016"/>
    <x v="14"/>
    <s v="A-02-02-02-007-002"/>
    <x v="0"/>
    <s v="02"/>
    <s v="02"/>
    <s v="02"/>
    <s v="007"/>
    <s v="002"/>
    <m/>
    <m/>
    <m/>
    <s v="Propios"/>
    <x v="1"/>
    <s v="CSF"/>
    <x v="30"/>
    <m/>
    <n v="35000000"/>
    <n v="5100048"/>
    <n v="5100000"/>
    <n v="35000048"/>
    <n v="0"/>
    <n v="35000048"/>
    <n v="0"/>
    <n v="35000048"/>
    <n v="35000048"/>
    <n v="35000048"/>
    <n v="35000048"/>
  </r>
  <r>
    <s v="04-03-00-016"/>
    <x v="14"/>
    <s v="A-02-02-02-008-004"/>
    <x v="0"/>
    <s v="02"/>
    <s v="02"/>
    <s v="02"/>
    <s v="008"/>
    <s v="004"/>
    <m/>
    <m/>
    <m/>
    <s v="Nación"/>
    <x v="0"/>
    <s v="CSF"/>
    <x v="23"/>
    <m/>
    <n v="700000"/>
    <n v="0"/>
    <n v="215524"/>
    <n v="484476"/>
    <n v="0"/>
    <n v="482329"/>
    <n v="2147"/>
    <n v="482329"/>
    <n v="482329"/>
    <n v="482329"/>
    <n v="482329"/>
  </r>
  <r>
    <s v="04-03-00-016"/>
    <x v="14"/>
    <s v="A-02-02-02-010"/>
    <x v="0"/>
    <s v="02"/>
    <s v="02"/>
    <s v="02"/>
    <s v="010"/>
    <m/>
    <m/>
    <m/>
    <m/>
    <s v="Nación"/>
    <x v="0"/>
    <s v="CSF"/>
    <x v="25"/>
    <m/>
    <n v="0"/>
    <n v="1350119"/>
    <n v="135773"/>
    <n v="1214346"/>
    <n v="0"/>
    <n v="1214346"/>
    <n v="0"/>
    <n v="1214346"/>
    <n v="1214346"/>
    <n v="1214346"/>
    <n v="1214346"/>
  </r>
  <r>
    <s v="04-03-00-016"/>
    <x v="14"/>
    <s v="A-03-04-02-012-001"/>
    <x v="0"/>
    <s v="03"/>
    <s v="04"/>
    <s v="02"/>
    <s v="012"/>
    <s v="001"/>
    <m/>
    <m/>
    <m/>
    <s v="Nación"/>
    <x v="0"/>
    <s v="CSF"/>
    <x v="26"/>
    <m/>
    <n v="0"/>
    <n v="7644444"/>
    <n v="0"/>
    <n v="7644444"/>
    <n v="0"/>
    <n v="7493024"/>
    <n v="151420"/>
    <n v="7311319"/>
    <n v="7311319"/>
    <n v="7311319"/>
    <n v="7311319"/>
  </r>
  <r>
    <s v="04-03-00-016"/>
    <x v="14"/>
    <s v="A-08-01-02-001"/>
    <x v="0"/>
    <s v="08"/>
    <s v="01"/>
    <s v="02"/>
    <s v="001"/>
    <m/>
    <m/>
    <m/>
    <m/>
    <s v="Nación"/>
    <x v="0"/>
    <s v="CSF"/>
    <x v="27"/>
    <m/>
    <n v="0"/>
    <n v="23942000"/>
    <n v="0"/>
    <n v="23942000"/>
    <n v="0"/>
    <n v="23942000"/>
    <n v="0"/>
    <n v="23942000"/>
    <n v="23942000"/>
    <n v="23942000"/>
    <n v="23942000"/>
  </r>
  <r>
    <s v="04-03-00-017"/>
    <x v="15"/>
    <s v="A-01-01-01-001-001"/>
    <x v="0"/>
    <s v="01"/>
    <s v="01"/>
    <s v="01"/>
    <s v="001"/>
    <s v="001"/>
    <m/>
    <m/>
    <m/>
    <s v="Nación"/>
    <x v="0"/>
    <s v="CSF"/>
    <x v="0"/>
    <m/>
    <n v="426000000"/>
    <n v="16353000"/>
    <n v="0"/>
    <n v="442353000"/>
    <n v="0"/>
    <n v="442352451"/>
    <n v="549"/>
    <n v="442352451"/>
    <n v="442352451"/>
    <n v="442352451"/>
    <n v="442352451"/>
  </r>
  <r>
    <s v="04-03-00-017"/>
    <x v="15"/>
    <s v="A-01-01-01-001-003"/>
    <x v="0"/>
    <s v="01"/>
    <s v="01"/>
    <s v="01"/>
    <s v="001"/>
    <s v="003"/>
    <m/>
    <m/>
    <m/>
    <s v="Nación"/>
    <x v="0"/>
    <s v="CSF"/>
    <x v="1"/>
    <m/>
    <n v="0"/>
    <n v="14000000"/>
    <n v="0"/>
    <n v="14000000"/>
    <n v="0"/>
    <n v="10928077"/>
    <n v="3071923"/>
    <n v="10928077"/>
    <n v="10928077"/>
    <n v="10928077"/>
    <n v="10928077"/>
  </r>
  <r>
    <s v="04-03-00-017"/>
    <x v="15"/>
    <s v="A-01-01-01-001-004"/>
    <x v="0"/>
    <s v="01"/>
    <s v="01"/>
    <s v="01"/>
    <s v="001"/>
    <s v="004"/>
    <m/>
    <m/>
    <m/>
    <s v="Nación"/>
    <x v="0"/>
    <s v="CSF"/>
    <x v="2"/>
    <m/>
    <n v="7312000"/>
    <n v="0"/>
    <n v="0"/>
    <n v="7312000"/>
    <n v="0"/>
    <n v="7071398"/>
    <n v="240602"/>
    <n v="7071398"/>
    <n v="7071398"/>
    <n v="7071398"/>
    <n v="7071398"/>
  </r>
  <r>
    <s v="04-03-00-017"/>
    <x v="15"/>
    <s v="A-01-01-01-001-005"/>
    <x v="0"/>
    <s v="01"/>
    <s v="01"/>
    <s v="01"/>
    <s v="001"/>
    <s v="005"/>
    <m/>
    <m/>
    <m/>
    <s v="Nación"/>
    <x v="0"/>
    <s v="CSF"/>
    <x v="3"/>
    <m/>
    <n v="4680000"/>
    <n v="2800000"/>
    <n v="4680000"/>
    <n v="2800000"/>
    <n v="0"/>
    <n v="2242631"/>
    <n v="557369"/>
    <n v="2242631"/>
    <n v="2242631"/>
    <n v="2242631"/>
    <n v="2242631"/>
  </r>
  <r>
    <s v="04-03-00-017"/>
    <x v="15"/>
    <s v="A-01-01-01-001-006"/>
    <x v="0"/>
    <s v="01"/>
    <s v="01"/>
    <s v="01"/>
    <s v="001"/>
    <s v="006"/>
    <m/>
    <m/>
    <m/>
    <s v="Nación"/>
    <x v="0"/>
    <s v="CSF"/>
    <x v="4"/>
    <m/>
    <n v="40400000"/>
    <n v="2394944"/>
    <n v="0"/>
    <n v="42794944"/>
    <n v="0"/>
    <n v="42706592"/>
    <n v="88352"/>
    <n v="42706592"/>
    <n v="42706592"/>
    <n v="42706592"/>
    <n v="42706592"/>
  </r>
  <r>
    <s v="04-03-00-017"/>
    <x v="15"/>
    <s v="A-01-01-01-001-007"/>
    <x v="0"/>
    <s v="01"/>
    <s v="01"/>
    <s v="01"/>
    <s v="001"/>
    <s v="007"/>
    <m/>
    <m/>
    <m/>
    <s v="Nación"/>
    <x v="0"/>
    <s v="CSF"/>
    <x v="5"/>
    <m/>
    <n v="16000000"/>
    <n v="4000000"/>
    <n v="0"/>
    <n v="20000000"/>
    <n v="0"/>
    <n v="15564417"/>
    <n v="4435583"/>
    <n v="15564417"/>
    <n v="15564417"/>
    <n v="15564417"/>
    <n v="15564417"/>
  </r>
  <r>
    <s v="04-03-00-017"/>
    <x v="15"/>
    <s v="A-01-01-01-001-009"/>
    <x v="0"/>
    <s v="01"/>
    <s v="01"/>
    <s v="01"/>
    <s v="001"/>
    <s v="009"/>
    <m/>
    <m/>
    <m/>
    <s v="Nación"/>
    <x v="0"/>
    <s v="CSF"/>
    <x v="6"/>
    <m/>
    <n v="54000000"/>
    <n v="2700000"/>
    <n v="0"/>
    <n v="56700000"/>
    <n v="0"/>
    <n v="55227810"/>
    <n v="1472190"/>
    <n v="55227810"/>
    <n v="55227810"/>
    <n v="55227810"/>
    <n v="55227810"/>
  </r>
  <r>
    <s v="04-03-00-017"/>
    <x v="15"/>
    <s v="A-01-01-01-001-010"/>
    <x v="0"/>
    <s v="01"/>
    <s v="01"/>
    <s v="01"/>
    <s v="001"/>
    <s v="010"/>
    <m/>
    <m/>
    <m/>
    <s v="Nación"/>
    <x v="0"/>
    <s v="CSF"/>
    <x v="7"/>
    <m/>
    <n v="33000000"/>
    <n v="2500000"/>
    <n v="0"/>
    <n v="35500000"/>
    <n v="0"/>
    <n v="22435234"/>
    <n v="13064766"/>
    <n v="22435234"/>
    <n v="22435234"/>
    <n v="22435234"/>
    <n v="22435234"/>
  </r>
  <r>
    <s v="04-03-00-017"/>
    <x v="15"/>
    <s v="A-01-01-01-001-012"/>
    <x v="0"/>
    <s v="01"/>
    <s v="01"/>
    <s v="01"/>
    <s v="001"/>
    <s v="012"/>
    <m/>
    <m/>
    <m/>
    <s v="Nación"/>
    <x v="0"/>
    <s v="CSF"/>
    <x v="8"/>
    <m/>
    <n v="5000000"/>
    <n v="5500000"/>
    <n v="3960174"/>
    <n v="6539826"/>
    <n v="0"/>
    <n v="6539826"/>
    <n v="0"/>
    <n v="6539826"/>
    <n v="6539826"/>
    <n v="6539826"/>
    <n v="6539826"/>
  </r>
  <r>
    <s v="04-03-00-017"/>
    <x v="15"/>
    <s v="A-01-01-02-001"/>
    <x v="0"/>
    <s v="01"/>
    <s v="01"/>
    <s v="02"/>
    <s v="001"/>
    <m/>
    <m/>
    <m/>
    <m/>
    <s v="Nación"/>
    <x v="0"/>
    <s v="CSF"/>
    <x v="9"/>
    <m/>
    <n v="50000000"/>
    <n v="9550000"/>
    <n v="0"/>
    <n v="59550000"/>
    <n v="0"/>
    <n v="59547600"/>
    <n v="2400"/>
    <n v="59547600"/>
    <n v="59547600"/>
    <n v="59547600"/>
    <n v="59547600"/>
  </r>
  <r>
    <s v="04-03-00-017"/>
    <x v="15"/>
    <s v="A-01-01-02-002"/>
    <x v="0"/>
    <s v="01"/>
    <s v="01"/>
    <s v="02"/>
    <s v="002"/>
    <m/>
    <m/>
    <m/>
    <m/>
    <s v="Nación"/>
    <x v="0"/>
    <s v="CSF"/>
    <x v="10"/>
    <m/>
    <n v="40000000"/>
    <n v="2500000"/>
    <n v="0"/>
    <n v="42500000"/>
    <n v="0"/>
    <n v="42202900"/>
    <n v="297100"/>
    <n v="42202900"/>
    <n v="42202900"/>
    <n v="42202900"/>
    <n v="42202900"/>
  </r>
  <r>
    <s v="04-03-00-017"/>
    <x v="15"/>
    <s v="A-01-01-02-004"/>
    <x v="0"/>
    <s v="01"/>
    <s v="01"/>
    <s v="02"/>
    <s v="004"/>
    <m/>
    <m/>
    <m/>
    <m/>
    <s v="Nación"/>
    <x v="0"/>
    <s v="CSF"/>
    <x v="11"/>
    <m/>
    <n v="23000000"/>
    <n v="1000000"/>
    <n v="0"/>
    <n v="24000000"/>
    <n v="0"/>
    <n v="23401900"/>
    <n v="598100"/>
    <n v="23401900"/>
    <n v="23401900"/>
    <n v="23401900"/>
    <n v="23401900"/>
  </r>
  <r>
    <s v="04-03-00-017"/>
    <x v="15"/>
    <s v="A-01-01-02-005"/>
    <x v="0"/>
    <s v="01"/>
    <s v="01"/>
    <s v="02"/>
    <s v="005"/>
    <m/>
    <m/>
    <m/>
    <m/>
    <s v="Nación"/>
    <x v="0"/>
    <s v="CSF"/>
    <x v="12"/>
    <m/>
    <n v="6000000"/>
    <n v="698700"/>
    <n v="0"/>
    <n v="6698700"/>
    <n v="0"/>
    <n v="6698700"/>
    <n v="0"/>
    <n v="6698700"/>
    <n v="6698700"/>
    <n v="6698700"/>
    <n v="6698700"/>
  </r>
  <r>
    <s v="04-03-00-017"/>
    <x v="15"/>
    <s v="A-01-01-02-006"/>
    <x v="0"/>
    <s v="01"/>
    <s v="01"/>
    <s v="02"/>
    <s v="006"/>
    <m/>
    <m/>
    <m/>
    <m/>
    <s v="Nación"/>
    <x v="0"/>
    <s v="CSF"/>
    <x v="13"/>
    <m/>
    <n v="17000000"/>
    <n v="1000000"/>
    <n v="0"/>
    <n v="18000000"/>
    <n v="0"/>
    <n v="17555800"/>
    <n v="444200"/>
    <n v="17555800"/>
    <n v="17555800"/>
    <n v="17555800"/>
    <n v="17555800"/>
  </r>
  <r>
    <s v="04-03-00-017"/>
    <x v="15"/>
    <s v="A-01-01-02-007"/>
    <x v="0"/>
    <s v="01"/>
    <s v="01"/>
    <s v="02"/>
    <s v="007"/>
    <m/>
    <m/>
    <m/>
    <m/>
    <s v="Nación"/>
    <x v="0"/>
    <s v="CSF"/>
    <x v="14"/>
    <m/>
    <n v="3000000"/>
    <n v="9000000"/>
    <n v="0"/>
    <n v="12000000"/>
    <n v="0"/>
    <n v="11707400"/>
    <n v="292600"/>
    <n v="11707400"/>
    <n v="11707400"/>
    <n v="11707400"/>
    <n v="11707400"/>
  </r>
  <r>
    <s v="04-03-00-017"/>
    <x v="15"/>
    <s v="A-01-01-02-008"/>
    <x v="0"/>
    <s v="01"/>
    <s v="01"/>
    <s v="02"/>
    <s v="008"/>
    <m/>
    <m/>
    <m/>
    <m/>
    <s v="Nación"/>
    <x v="0"/>
    <s v="CSF"/>
    <x v="15"/>
    <m/>
    <n v="3000000"/>
    <n v="0"/>
    <n v="3000000"/>
    <n v="0"/>
    <n v="0"/>
    <n v="0"/>
    <n v="0"/>
    <n v="0"/>
    <n v="0"/>
    <n v="0"/>
    <n v="0"/>
  </r>
  <r>
    <s v="04-03-00-017"/>
    <x v="15"/>
    <s v="A-01-01-02-009"/>
    <x v="0"/>
    <s v="01"/>
    <s v="01"/>
    <s v="02"/>
    <s v="009"/>
    <m/>
    <m/>
    <m/>
    <m/>
    <s v="Nación"/>
    <x v="0"/>
    <s v="CSF"/>
    <x v="16"/>
    <m/>
    <n v="6000000"/>
    <n v="0"/>
    <n v="6000000"/>
    <n v="0"/>
    <n v="0"/>
    <n v="0"/>
    <n v="0"/>
    <n v="0"/>
    <n v="0"/>
    <n v="0"/>
    <n v="0"/>
  </r>
  <r>
    <s v="04-03-00-017"/>
    <x v="15"/>
    <s v="A-01-01-03-001-001"/>
    <x v="0"/>
    <s v="01"/>
    <s v="01"/>
    <s v="03"/>
    <s v="001"/>
    <s v="001"/>
    <m/>
    <m/>
    <m/>
    <s v="Nación"/>
    <x v="0"/>
    <s v="CSF"/>
    <x v="17"/>
    <m/>
    <n v="29000000"/>
    <n v="0"/>
    <n v="0"/>
    <n v="29000000"/>
    <n v="0"/>
    <n v="20808319"/>
    <n v="8191681"/>
    <n v="20808319"/>
    <n v="20808319"/>
    <n v="20808319"/>
    <n v="20808319"/>
  </r>
  <r>
    <s v="04-03-00-017"/>
    <x v="15"/>
    <s v="A-01-01-03-001-002"/>
    <x v="0"/>
    <s v="01"/>
    <s v="01"/>
    <s v="03"/>
    <s v="001"/>
    <s v="002"/>
    <m/>
    <m/>
    <m/>
    <s v="Nación"/>
    <x v="0"/>
    <s v="CSF"/>
    <x v="18"/>
    <m/>
    <n v="0"/>
    <n v="4366187"/>
    <n v="0"/>
    <n v="4366187"/>
    <n v="0"/>
    <n v="2888306"/>
    <n v="1477881"/>
    <n v="2888306"/>
    <n v="2888306"/>
    <n v="2888306"/>
    <n v="2888306"/>
  </r>
  <r>
    <s v="04-03-00-017"/>
    <x v="15"/>
    <s v="A-01-01-03-001-003"/>
    <x v="0"/>
    <s v="01"/>
    <s v="01"/>
    <s v="03"/>
    <s v="001"/>
    <s v="003"/>
    <m/>
    <m/>
    <m/>
    <s v="Nación"/>
    <x v="0"/>
    <s v="CSF"/>
    <x v="19"/>
    <m/>
    <n v="3000000"/>
    <n v="0"/>
    <n v="0"/>
    <n v="3000000"/>
    <n v="0"/>
    <n v="1832547"/>
    <n v="1167453"/>
    <n v="1832547"/>
    <n v="1832547"/>
    <n v="1832547"/>
    <n v="1832547"/>
  </r>
  <r>
    <s v="04-03-00-017"/>
    <x v="15"/>
    <s v="A-01-01-03-002"/>
    <x v="0"/>
    <s v="01"/>
    <s v="01"/>
    <s v="03"/>
    <s v="002"/>
    <m/>
    <m/>
    <m/>
    <m/>
    <s v="Nación"/>
    <x v="0"/>
    <s v="CSF"/>
    <x v="20"/>
    <m/>
    <n v="29000000"/>
    <n v="0"/>
    <n v="0"/>
    <n v="29000000"/>
    <n v="0"/>
    <n v="20678991"/>
    <n v="8321009"/>
    <n v="20678991"/>
    <n v="20678991"/>
    <n v="20678991"/>
    <n v="20678991"/>
  </r>
  <r>
    <s v="04-03-00-017"/>
    <x v="15"/>
    <s v="A-02-02-02-006-004"/>
    <x v="0"/>
    <s v="02"/>
    <s v="02"/>
    <s v="02"/>
    <s v="006"/>
    <s v="004"/>
    <m/>
    <m/>
    <m/>
    <s v="Propios"/>
    <x v="1"/>
    <s v="CSF"/>
    <x v="21"/>
    <m/>
    <n v="0"/>
    <n v="110000"/>
    <n v="0"/>
    <n v="110000"/>
    <n v="0"/>
    <n v="110000"/>
    <n v="0"/>
    <n v="110000"/>
    <n v="110000"/>
    <n v="110000"/>
    <n v="110000"/>
  </r>
  <r>
    <s v="04-03-00-017"/>
    <x v="15"/>
    <s v="A-02-02-02-006-009"/>
    <x v="0"/>
    <s v="02"/>
    <s v="02"/>
    <s v="02"/>
    <s v="006"/>
    <s v="009"/>
    <m/>
    <m/>
    <m/>
    <s v="Nación"/>
    <x v="0"/>
    <s v="CSF"/>
    <x v="22"/>
    <m/>
    <n v="16500000"/>
    <n v="1600000"/>
    <n v="0"/>
    <n v="18100000"/>
    <n v="0"/>
    <n v="17904636"/>
    <n v="195364"/>
    <n v="17904636"/>
    <n v="17904636"/>
    <n v="17904636"/>
    <n v="17904636"/>
  </r>
  <r>
    <s v="04-03-00-017"/>
    <x v="15"/>
    <s v="A-02-02-02-007-002"/>
    <x v="0"/>
    <s v="02"/>
    <s v="02"/>
    <s v="02"/>
    <s v="007"/>
    <s v="002"/>
    <m/>
    <m/>
    <m/>
    <s v="Nación"/>
    <x v="0"/>
    <s v="CSF"/>
    <x v="30"/>
    <m/>
    <n v="12000000"/>
    <n v="100144"/>
    <n v="0"/>
    <n v="12100144"/>
    <n v="0"/>
    <n v="12100144"/>
    <n v="0"/>
    <n v="12100144"/>
    <n v="12100144"/>
    <n v="12100144"/>
    <n v="12100144"/>
  </r>
  <r>
    <s v="04-03-00-017"/>
    <x v="15"/>
    <s v="A-02-02-02-008-004"/>
    <x v="0"/>
    <s v="02"/>
    <s v="02"/>
    <s v="02"/>
    <s v="008"/>
    <s v="004"/>
    <m/>
    <m/>
    <m/>
    <s v="Nación"/>
    <x v="0"/>
    <s v="CSF"/>
    <x v="23"/>
    <m/>
    <n v="600000"/>
    <n v="400000"/>
    <n v="0"/>
    <n v="1000000"/>
    <n v="0"/>
    <n v="968925"/>
    <n v="31075"/>
    <n v="968925"/>
    <n v="968925"/>
    <n v="968925"/>
    <n v="968925"/>
  </r>
  <r>
    <s v="04-03-00-017"/>
    <x v="15"/>
    <s v="A-02-02-02-009-004"/>
    <x v="0"/>
    <s v="02"/>
    <s v="02"/>
    <s v="02"/>
    <s v="009"/>
    <s v="004"/>
    <m/>
    <m/>
    <m/>
    <s v="Nación"/>
    <x v="0"/>
    <s v="CSF"/>
    <x v="24"/>
    <m/>
    <n v="1000000"/>
    <n v="460000"/>
    <n v="0"/>
    <n v="1460000"/>
    <n v="0"/>
    <n v="1431013"/>
    <n v="28987"/>
    <n v="1431013"/>
    <n v="1431013"/>
    <n v="1431013"/>
    <n v="1431013"/>
  </r>
  <r>
    <s v="04-03-00-017"/>
    <x v="15"/>
    <s v="A-02-02-02-010"/>
    <x v="0"/>
    <s v="02"/>
    <s v="02"/>
    <s v="02"/>
    <s v="010"/>
    <m/>
    <m/>
    <m/>
    <m/>
    <s v="Nación"/>
    <x v="0"/>
    <s v="CSF"/>
    <x v="25"/>
    <m/>
    <n v="0"/>
    <n v="364175"/>
    <n v="0"/>
    <n v="364175"/>
    <n v="0"/>
    <n v="364175"/>
    <n v="0"/>
    <n v="364175"/>
    <n v="364175"/>
    <n v="364175"/>
    <n v="364175"/>
  </r>
  <r>
    <s v="04-03-00-017"/>
    <x v="15"/>
    <s v="A-03-04-02-012-001"/>
    <x v="0"/>
    <s v="03"/>
    <s v="04"/>
    <s v="02"/>
    <s v="012"/>
    <s v="001"/>
    <m/>
    <m/>
    <m/>
    <s v="Nación"/>
    <x v="0"/>
    <s v="CSF"/>
    <x v="26"/>
    <m/>
    <n v="0"/>
    <n v="3200000"/>
    <n v="0"/>
    <n v="3200000"/>
    <n v="0"/>
    <n v="3070790"/>
    <n v="129210"/>
    <n v="3070790"/>
    <n v="3070790"/>
    <n v="3070790"/>
    <n v="3070790"/>
  </r>
  <r>
    <s v="04-03-00-017"/>
    <x v="15"/>
    <s v="A-08-01-02-001"/>
    <x v="0"/>
    <s v="08"/>
    <s v="01"/>
    <s v="02"/>
    <s v="001"/>
    <m/>
    <m/>
    <m/>
    <m/>
    <s v="Nación"/>
    <x v="0"/>
    <s v="CSF"/>
    <x v="27"/>
    <m/>
    <n v="0"/>
    <n v="8000000"/>
    <n v="570742"/>
    <n v="7429258"/>
    <n v="0"/>
    <n v="7429258"/>
    <n v="0"/>
    <n v="7429258"/>
    <n v="7429258"/>
    <n v="7429258"/>
    <n v="7429258"/>
  </r>
  <r>
    <s v="04-03-00-017"/>
    <x v="15"/>
    <s v="A-08-01-02-003"/>
    <x v="0"/>
    <s v="08"/>
    <s v="01"/>
    <s v="02"/>
    <s v="003"/>
    <m/>
    <m/>
    <m/>
    <m/>
    <s v="Propios"/>
    <x v="1"/>
    <s v="CSF"/>
    <x v="28"/>
    <m/>
    <n v="0"/>
    <n v="3500000"/>
    <n v="2319127"/>
    <n v="1180873"/>
    <n v="0"/>
    <n v="1180873"/>
    <n v="0"/>
    <n v="1180873"/>
    <n v="1180873"/>
    <n v="1180873"/>
    <n v="1180873"/>
  </r>
  <r>
    <s v="04-03-00-018"/>
    <x v="16"/>
    <s v="A-01-01-01-001-001"/>
    <x v="0"/>
    <s v="01"/>
    <s v="01"/>
    <s v="01"/>
    <s v="001"/>
    <s v="001"/>
    <m/>
    <m/>
    <m/>
    <s v="Nación"/>
    <x v="0"/>
    <s v="CSF"/>
    <x v="0"/>
    <m/>
    <n v="594000000"/>
    <n v="48839000"/>
    <n v="0"/>
    <n v="642839000"/>
    <n v="0"/>
    <n v="640571440"/>
    <n v="2267560"/>
    <n v="640571440"/>
    <n v="640571440"/>
    <n v="640571440"/>
    <n v="640571440"/>
  </r>
  <r>
    <s v="04-03-00-018"/>
    <x v="16"/>
    <s v="A-01-01-01-001-003"/>
    <x v="0"/>
    <s v="01"/>
    <s v="01"/>
    <s v="01"/>
    <s v="001"/>
    <s v="003"/>
    <m/>
    <m/>
    <m/>
    <s v="Nación"/>
    <x v="0"/>
    <s v="CSF"/>
    <x v="1"/>
    <m/>
    <n v="0"/>
    <n v="9818194"/>
    <n v="0"/>
    <n v="9818194"/>
    <n v="0"/>
    <n v="9818194"/>
    <n v="0"/>
    <n v="9818194"/>
    <n v="9818194"/>
    <n v="9818194"/>
    <n v="9818194"/>
  </r>
  <r>
    <s v="04-03-00-018"/>
    <x v="16"/>
    <s v="A-01-01-01-001-004"/>
    <x v="0"/>
    <s v="01"/>
    <s v="01"/>
    <s v="01"/>
    <s v="001"/>
    <s v="004"/>
    <m/>
    <m/>
    <m/>
    <s v="Nación"/>
    <x v="0"/>
    <s v="CSF"/>
    <x v="2"/>
    <m/>
    <n v="12000000"/>
    <n v="2597111"/>
    <n v="0"/>
    <n v="14597111"/>
    <n v="0"/>
    <n v="14533168"/>
    <n v="63943"/>
    <n v="14533168"/>
    <n v="14533168"/>
    <n v="14533168"/>
    <n v="14533168"/>
  </r>
  <r>
    <s v="04-03-00-018"/>
    <x v="16"/>
    <s v="A-01-01-01-001-005"/>
    <x v="0"/>
    <s v="01"/>
    <s v="01"/>
    <s v="01"/>
    <s v="001"/>
    <s v="005"/>
    <m/>
    <m/>
    <m/>
    <s v="Nación"/>
    <x v="0"/>
    <s v="CSF"/>
    <x v="3"/>
    <m/>
    <n v="10060000"/>
    <n v="4535874"/>
    <n v="10060000"/>
    <n v="4535874"/>
    <n v="0"/>
    <n v="4428488"/>
    <n v="107386"/>
    <n v="4428488"/>
    <n v="4428488"/>
    <n v="4428488"/>
    <n v="4428488"/>
  </r>
  <r>
    <s v="04-03-00-018"/>
    <x v="16"/>
    <s v="A-01-01-01-001-006"/>
    <x v="0"/>
    <s v="01"/>
    <s v="01"/>
    <s v="01"/>
    <s v="001"/>
    <s v="006"/>
    <m/>
    <m/>
    <m/>
    <s v="Nación"/>
    <x v="0"/>
    <s v="CSF"/>
    <x v="4"/>
    <m/>
    <n v="57000000"/>
    <n v="11311154"/>
    <n v="0"/>
    <n v="68311154"/>
    <n v="0"/>
    <n v="68311154"/>
    <n v="0"/>
    <n v="68311154"/>
    <n v="68311154"/>
    <n v="68311154"/>
    <n v="68311154"/>
  </r>
  <r>
    <s v="04-03-00-018"/>
    <x v="16"/>
    <s v="A-01-01-01-001-007"/>
    <x v="0"/>
    <s v="01"/>
    <s v="01"/>
    <s v="01"/>
    <s v="001"/>
    <s v="007"/>
    <m/>
    <m/>
    <m/>
    <s v="Nación"/>
    <x v="0"/>
    <s v="CSF"/>
    <x v="5"/>
    <m/>
    <n v="22000000"/>
    <n v="4967000"/>
    <n v="0"/>
    <n v="26967000"/>
    <n v="0"/>
    <n v="26462280"/>
    <n v="504720"/>
    <n v="26462280"/>
    <n v="26462280"/>
    <n v="26462280"/>
    <n v="26462280"/>
  </r>
  <r>
    <s v="04-03-00-018"/>
    <x v="16"/>
    <s v="A-01-01-01-001-009"/>
    <x v="0"/>
    <s v="01"/>
    <s v="01"/>
    <s v="01"/>
    <s v="001"/>
    <s v="009"/>
    <m/>
    <m/>
    <m/>
    <s v="Nación"/>
    <x v="0"/>
    <s v="CSF"/>
    <x v="6"/>
    <m/>
    <n v="75000000"/>
    <n v="4875561"/>
    <n v="0"/>
    <n v="79875561"/>
    <n v="0"/>
    <n v="79875561"/>
    <n v="0"/>
    <n v="79875561"/>
    <n v="79875561"/>
    <n v="79875561"/>
    <n v="79875561"/>
  </r>
  <r>
    <s v="04-03-00-018"/>
    <x v="16"/>
    <s v="A-01-01-01-001-010"/>
    <x v="0"/>
    <s v="01"/>
    <s v="01"/>
    <s v="01"/>
    <s v="001"/>
    <s v="010"/>
    <m/>
    <m/>
    <m/>
    <s v="Nación"/>
    <x v="0"/>
    <s v="CSF"/>
    <x v="7"/>
    <m/>
    <n v="35000000"/>
    <n v="39086181"/>
    <n v="0"/>
    <n v="74086181"/>
    <n v="0"/>
    <n v="74021276"/>
    <n v="64905"/>
    <n v="74021276"/>
    <n v="74021276"/>
    <n v="74021276"/>
    <n v="74021276"/>
  </r>
  <r>
    <s v="04-03-00-018"/>
    <x v="16"/>
    <s v="A-01-01-01-001-012"/>
    <x v="0"/>
    <s v="01"/>
    <s v="01"/>
    <s v="01"/>
    <s v="001"/>
    <s v="012"/>
    <m/>
    <m/>
    <m/>
    <s v="Nación"/>
    <x v="0"/>
    <s v="CSF"/>
    <x v="8"/>
    <m/>
    <n v="8000000"/>
    <n v="10060000"/>
    <n v="1467371"/>
    <n v="16592629"/>
    <n v="0"/>
    <n v="16592629"/>
    <n v="0"/>
    <n v="16592629"/>
    <n v="16592629"/>
    <n v="16592629"/>
    <n v="16592629"/>
  </r>
  <r>
    <s v="04-03-00-018"/>
    <x v="16"/>
    <s v="A-01-01-02-001"/>
    <x v="0"/>
    <s v="01"/>
    <s v="01"/>
    <s v="02"/>
    <s v="001"/>
    <m/>
    <m/>
    <m/>
    <m/>
    <s v="Nación"/>
    <x v="0"/>
    <s v="CSF"/>
    <x v="9"/>
    <m/>
    <n v="58000000"/>
    <n v="35161700"/>
    <n v="0"/>
    <n v="93161700"/>
    <n v="0"/>
    <n v="92316300"/>
    <n v="845400"/>
    <n v="92316300"/>
    <n v="92316300"/>
    <n v="92316300"/>
    <n v="92316300"/>
  </r>
  <r>
    <s v="04-03-00-018"/>
    <x v="16"/>
    <s v="A-01-01-02-002"/>
    <x v="0"/>
    <s v="01"/>
    <s v="01"/>
    <s v="02"/>
    <s v="002"/>
    <m/>
    <m/>
    <m/>
    <m/>
    <s v="Nación"/>
    <x v="0"/>
    <s v="CSF"/>
    <x v="10"/>
    <m/>
    <n v="55000000"/>
    <n v="10880300"/>
    <n v="0"/>
    <n v="65880300"/>
    <n v="0"/>
    <n v="65409000"/>
    <n v="471300"/>
    <n v="65409000"/>
    <n v="65409000"/>
    <n v="65409000"/>
    <n v="65409000"/>
  </r>
  <r>
    <s v="04-03-00-018"/>
    <x v="16"/>
    <s v="A-01-01-02-004"/>
    <x v="0"/>
    <s v="01"/>
    <s v="01"/>
    <s v="02"/>
    <s v="004"/>
    <m/>
    <m/>
    <m/>
    <m/>
    <s v="Nación"/>
    <x v="0"/>
    <s v="CSF"/>
    <x v="11"/>
    <m/>
    <n v="35000000"/>
    <n v="4950000"/>
    <n v="0"/>
    <n v="39950000"/>
    <n v="0"/>
    <n v="39600600"/>
    <n v="349400"/>
    <n v="39600600"/>
    <n v="39600600"/>
    <n v="39600600"/>
    <n v="39600600"/>
  </r>
  <r>
    <s v="04-03-00-018"/>
    <x v="16"/>
    <s v="A-01-01-02-005"/>
    <x v="0"/>
    <s v="01"/>
    <s v="01"/>
    <s v="02"/>
    <s v="005"/>
    <m/>
    <m/>
    <m/>
    <m/>
    <s v="Nación"/>
    <x v="0"/>
    <s v="CSF"/>
    <x v="12"/>
    <m/>
    <n v="8000000"/>
    <n v="2699500"/>
    <n v="0"/>
    <n v="10699500"/>
    <n v="0"/>
    <n v="10211300"/>
    <n v="488200"/>
    <n v="10211300"/>
    <n v="10211300"/>
    <n v="10211300"/>
    <n v="10211300"/>
  </r>
  <r>
    <s v="04-03-00-018"/>
    <x v="16"/>
    <s v="A-01-01-02-006"/>
    <x v="0"/>
    <s v="01"/>
    <s v="01"/>
    <s v="02"/>
    <s v="006"/>
    <m/>
    <m/>
    <m/>
    <m/>
    <s v="Nación"/>
    <x v="0"/>
    <s v="CSF"/>
    <x v="13"/>
    <m/>
    <n v="26000000"/>
    <n v="3706700"/>
    <n v="0"/>
    <n v="29706700"/>
    <n v="0"/>
    <n v="29706600"/>
    <n v="100"/>
    <n v="29706600"/>
    <n v="29706600"/>
    <n v="29706600"/>
    <n v="29706600"/>
  </r>
  <r>
    <s v="04-03-00-018"/>
    <x v="16"/>
    <s v="A-01-01-02-007"/>
    <x v="0"/>
    <s v="01"/>
    <s v="01"/>
    <s v="02"/>
    <s v="007"/>
    <m/>
    <m/>
    <m/>
    <m/>
    <s v="Nación"/>
    <x v="0"/>
    <s v="CSF"/>
    <x v="14"/>
    <m/>
    <n v="3000000"/>
    <n v="18000000"/>
    <n v="0"/>
    <n v="21000000"/>
    <n v="0"/>
    <n v="19811400"/>
    <n v="1188600"/>
    <n v="19811400"/>
    <n v="19811400"/>
    <n v="19811400"/>
    <n v="19811400"/>
  </r>
  <r>
    <s v="04-03-00-018"/>
    <x v="16"/>
    <s v="A-01-01-02-008"/>
    <x v="0"/>
    <s v="01"/>
    <s v="01"/>
    <s v="02"/>
    <s v="008"/>
    <m/>
    <m/>
    <m/>
    <m/>
    <s v="Nación"/>
    <x v="0"/>
    <s v="CSF"/>
    <x v="15"/>
    <m/>
    <n v="3000000"/>
    <n v="0"/>
    <n v="3000000"/>
    <n v="0"/>
    <n v="0"/>
    <n v="0"/>
    <n v="0"/>
    <n v="0"/>
    <n v="0"/>
    <n v="0"/>
    <n v="0"/>
  </r>
  <r>
    <s v="04-03-00-018"/>
    <x v="16"/>
    <s v="A-01-01-02-009"/>
    <x v="0"/>
    <s v="01"/>
    <s v="01"/>
    <s v="02"/>
    <s v="009"/>
    <m/>
    <m/>
    <m/>
    <m/>
    <s v="Nación"/>
    <x v="0"/>
    <s v="CSF"/>
    <x v="16"/>
    <m/>
    <n v="6000000"/>
    <n v="0"/>
    <n v="6000000"/>
    <n v="0"/>
    <n v="0"/>
    <n v="0"/>
    <n v="0"/>
    <n v="0"/>
    <n v="0"/>
    <n v="0"/>
    <n v="0"/>
  </r>
  <r>
    <s v="04-03-00-018"/>
    <x v="16"/>
    <s v="A-01-01-03-001-001"/>
    <x v="0"/>
    <s v="01"/>
    <s v="01"/>
    <s v="03"/>
    <s v="001"/>
    <s v="001"/>
    <m/>
    <m/>
    <m/>
    <s v="Nación"/>
    <x v="0"/>
    <s v="CSF"/>
    <x v="17"/>
    <m/>
    <n v="39000000"/>
    <n v="16675753"/>
    <n v="0"/>
    <n v="55675753"/>
    <n v="0"/>
    <n v="55675309"/>
    <n v="444"/>
    <n v="55675309"/>
    <n v="55675309"/>
    <n v="55675309"/>
    <n v="55675309"/>
  </r>
  <r>
    <s v="04-03-00-018"/>
    <x v="16"/>
    <s v="A-01-01-03-001-002"/>
    <x v="0"/>
    <s v="01"/>
    <s v="01"/>
    <s v="03"/>
    <s v="001"/>
    <s v="002"/>
    <m/>
    <m/>
    <m/>
    <s v="Nación"/>
    <x v="0"/>
    <s v="CSF"/>
    <x v="18"/>
    <m/>
    <n v="0"/>
    <n v="22217950"/>
    <n v="0"/>
    <n v="22217950"/>
    <n v="0"/>
    <n v="22217950"/>
    <n v="0"/>
    <n v="22217950"/>
    <n v="22217950"/>
    <n v="22217950"/>
    <n v="22217950"/>
  </r>
  <r>
    <s v="04-03-00-018"/>
    <x v="16"/>
    <s v="A-01-01-03-001-003"/>
    <x v="0"/>
    <s v="01"/>
    <s v="01"/>
    <s v="03"/>
    <s v="001"/>
    <s v="003"/>
    <m/>
    <m/>
    <m/>
    <s v="Nación"/>
    <x v="0"/>
    <s v="CSF"/>
    <x v="19"/>
    <m/>
    <n v="3000000"/>
    <n v="2950632"/>
    <n v="0"/>
    <n v="5950632"/>
    <n v="0"/>
    <n v="5946282"/>
    <n v="4350"/>
    <n v="5946282"/>
    <n v="5946282"/>
    <n v="5946282"/>
    <n v="5946282"/>
  </r>
  <r>
    <s v="04-03-00-018"/>
    <x v="16"/>
    <s v="A-01-01-03-002"/>
    <x v="0"/>
    <s v="01"/>
    <s v="01"/>
    <s v="03"/>
    <s v="002"/>
    <m/>
    <m/>
    <m/>
    <m/>
    <s v="Nación"/>
    <x v="0"/>
    <s v="CSF"/>
    <x v="20"/>
    <m/>
    <n v="29000000"/>
    <n v="0"/>
    <n v="0"/>
    <n v="29000000"/>
    <n v="0"/>
    <n v="19893513"/>
    <n v="9106487"/>
    <n v="19893513"/>
    <n v="19893513"/>
    <n v="19893513"/>
    <n v="19893513"/>
  </r>
  <r>
    <s v="04-03-00-018"/>
    <x v="16"/>
    <s v="A-02-02-02-006-004"/>
    <x v="0"/>
    <s v="02"/>
    <s v="02"/>
    <s v="02"/>
    <s v="006"/>
    <s v="004"/>
    <m/>
    <m/>
    <m/>
    <s v="Propios"/>
    <x v="1"/>
    <s v="CSF"/>
    <x v="21"/>
    <m/>
    <n v="0"/>
    <n v="80000"/>
    <n v="0"/>
    <n v="80000"/>
    <n v="0"/>
    <n v="80000"/>
    <n v="0"/>
    <n v="80000"/>
    <n v="80000"/>
    <n v="80000"/>
    <n v="80000"/>
  </r>
  <r>
    <s v="04-03-00-018"/>
    <x v="16"/>
    <s v="A-02-02-02-006-009"/>
    <x v="0"/>
    <s v="02"/>
    <s v="02"/>
    <s v="02"/>
    <s v="006"/>
    <s v="009"/>
    <m/>
    <m/>
    <m/>
    <s v="Nación"/>
    <x v="0"/>
    <s v="CSF"/>
    <x v="22"/>
    <m/>
    <n v="14600000"/>
    <n v="9200000"/>
    <n v="1000000"/>
    <n v="22800000"/>
    <n v="0"/>
    <n v="22388201"/>
    <n v="411799"/>
    <n v="22388201"/>
    <n v="22388201"/>
    <n v="22388201"/>
    <n v="22388201"/>
  </r>
  <r>
    <s v="04-03-00-018"/>
    <x v="16"/>
    <s v="A-02-02-02-007-002"/>
    <x v="0"/>
    <s v="02"/>
    <s v="02"/>
    <s v="02"/>
    <s v="007"/>
    <s v="002"/>
    <m/>
    <m/>
    <m/>
    <s v="Nación"/>
    <x v="0"/>
    <s v="CSF"/>
    <x v="30"/>
    <m/>
    <n v="47000000"/>
    <n v="242667"/>
    <n v="3062200"/>
    <n v="44180467"/>
    <n v="0"/>
    <n v="44145800"/>
    <n v="34667"/>
    <n v="44145800"/>
    <n v="44145800"/>
    <n v="44145800"/>
    <n v="44145800"/>
  </r>
  <r>
    <s v="04-03-00-018"/>
    <x v="16"/>
    <s v="A-02-02-02-007-002"/>
    <x v="0"/>
    <s v="02"/>
    <s v="02"/>
    <s v="02"/>
    <s v="007"/>
    <s v="002"/>
    <m/>
    <m/>
    <m/>
    <s v="Propios"/>
    <x v="1"/>
    <s v="CSF"/>
    <x v="30"/>
    <m/>
    <n v="12350000"/>
    <n v="1600300"/>
    <n v="1702300"/>
    <n v="12248000"/>
    <n v="0"/>
    <n v="12248000"/>
    <n v="0"/>
    <n v="12248000"/>
    <n v="12248000"/>
    <n v="12248000"/>
    <n v="12248000"/>
  </r>
  <r>
    <s v="04-03-00-018"/>
    <x v="16"/>
    <s v="A-02-02-02-008-004"/>
    <x v="0"/>
    <s v="02"/>
    <s v="02"/>
    <s v="02"/>
    <s v="008"/>
    <s v="004"/>
    <m/>
    <m/>
    <m/>
    <s v="Nación"/>
    <x v="0"/>
    <s v="CSF"/>
    <x v="23"/>
    <m/>
    <n v="3200000"/>
    <n v="1107530"/>
    <n v="0"/>
    <n v="4307530"/>
    <n v="0"/>
    <n v="4267980"/>
    <n v="39550"/>
    <n v="4267980"/>
    <n v="4267980"/>
    <n v="4267980"/>
    <n v="4267980"/>
  </r>
  <r>
    <s v="04-03-00-018"/>
    <x v="16"/>
    <s v="A-02-02-02-009-004"/>
    <x v="0"/>
    <s v="02"/>
    <s v="02"/>
    <s v="02"/>
    <s v="009"/>
    <s v="004"/>
    <m/>
    <m/>
    <m/>
    <s v="Nación"/>
    <x v="0"/>
    <s v="CSF"/>
    <x v="24"/>
    <m/>
    <n v="1000000"/>
    <n v="800000"/>
    <n v="0"/>
    <n v="1800000"/>
    <n v="0"/>
    <n v="1737422"/>
    <n v="62578"/>
    <n v="1737422"/>
    <n v="1737422"/>
    <n v="1737422"/>
    <n v="1737422"/>
  </r>
  <r>
    <s v="04-03-00-018"/>
    <x v="16"/>
    <s v="A-02-02-02-010"/>
    <x v="0"/>
    <s v="02"/>
    <s v="02"/>
    <s v="02"/>
    <s v="010"/>
    <m/>
    <m/>
    <m/>
    <m/>
    <s v="Nación"/>
    <x v="0"/>
    <s v="CSF"/>
    <x v="25"/>
    <m/>
    <n v="0"/>
    <n v="364175"/>
    <n v="0"/>
    <n v="364175"/>
    <n v="0"/>
    <n v="364175"/>
    <n v="0"/>
    <n v="364175"/>
    <n v="364175"/>
    <n v="364175"/>
    <n v="364175"/>
  </r>
  <r>
    <s v="04-03-00-018"/>
    <x v="16"/>
    <s v="A-03-04-02-012-001"/>
    <x v="0"/>
    <s v="03"/>
    <s v="04"/>
    <s v="02"/>
    <s v="012"/>
    <s v="001"/>
    <m/>
    <m/>
    <m/>
    <s v="Nación"/>
    <x v="0"/>
    <s v="CSF"/>
    <x v="26"/>
    <m/>
    <n v="0"/>
    <n v="3015000"/>
    <n v="0"/>
    <n v="3015000"/>
    <n v="0"/>
    <n v="3014079"/>
    <n v="921"/>
    <n v="3014079"/>
    <n v="3014079"/>
    <n v="3014079"/>
    <n v="3014079"/>
  </r>
  <r>
    <s v="04-03-00-018"/>
    <x v="16"/>
    <s v="A-03-04-02-012-002"/>
    <x v="0"/>
    <s v="03"/>
    <s v="04"/>
    <s v="02"/>
    <s v="012"/>
    <s v="002"/>
    <m/>
    <m/>
    <m/>
    <s v="Nación"/>
    <x v="0"/>
    <s v="CSF"/>
    <x v="31"/>
    <m/>
    <n v="0"/>
    <n v="6590500"/>
    <n v="5284705"/>
    <n v="1305795"/>
    <n v="0"/>
    <n v="1305795"/>
    <n v="0"/>
    <n v="1305795"/>
    <n v="1305795"/>
    <n v="1305795"/>
    <n v="1305795"/>
  </r>
  <r>
    <s v="04-03-00-018"/>
    <x v="16"/>
    <s v="A-08-01-02-001"/>
    <x v="0"/>
    <s v="08"/>
    <s v="01"/>
    <s v="02"/>
    <s v="001"/>
    <m/>
    <m/>
    <m/>
    <m/>
    <s v="Nación"/>
    <x v="0"/>
    <s v="CSF"/>
    <x v="27"/>
    <m/>
    <n v="0"/>
    <n v="17231949"/>
    <n v="0"/>
    <n v="17231949"/>
    <n v="0"/>
    <n v="17231949"/>
    <n v="0"/>
    <n v="17231949"/>
    <n v="17231949"/>
    <n v="17231949"/>
    <n v="17231949"/>
  </r>
  <r>
    <s v="04-03-00-018"/>
    <x v="16"/>
    <s v="A-08-01-02-003"/>
    <x v="0"/>
    <s v="08"/>
    <s v="01"/>
    <s v="02"/>
    <s v="003"/>
    <m/>
    <m/>
    <m/>
    <m/>
    <s v="Nación"/>
    <x v="0"/>
    <s v="CSF"/>
    <x v="28"/>
    <m/>
    <n v="0"/>
    <n v="148000"/>
    <n v="148000"/>
    <n v="0"/>
    <n v="0"/>
    <n v="0"/>
    <n v="0"/>
    <n v="0"/>
    <n v="0"/>
    <n v="0"/>
    <n v="0"/>
  </r>
  <r>
    <s v="04-03-00-018"/>
    <x v="16"/>
    <s v="A-08-01-02-003"/>
    <x v="0"/>
    <s v="08"/>
    <s v="01"/>
    <s v="02"/>
    <s v="003"/>
    <m/>
    <m/>
    <m/>
    <m/>
    <s v="Propios"/>
    <x v="1"/>
    <s v="CSF"/>
    <x v="28"/>
    <m/>
    <n v="0"/>
    <n v="4631366"/>
    <n v="581"/>
    <n v="4630785"/>
    <n v="0"/>
    <n v="4630785"/>
    <n v="0"/>
    <n v="4630785"/>
    <n v="4630785"/>
    <n v="4630785"/>
    <n v="4630785"/>
  </r>
  <r>
    <s v="04-03-00-019"/>
    <x v="17"/>
    <s v="A-01-01-01-001-001"/>
    <x v="0"/>
    <s v="01"/>
    <s v="01"/>
    <s v="01"/>
    <s v="001"/>
    <s v="001"/>
    <m/>
    <m/>
    <m/>
    <s v="Nación"/>
    <x v="0"/>
    <s v="CSF"/>
    <x v="0"/>
    <m/>
    <n v="862000000"/>
    <n v="0"/>
    <n v="59423340"/>
    <n v="802576660"/>
    <n v="0"/>
    <n v="802576660"/>
    <n v="0"/>
    <n v="802576660"/>
    <n v="802576660"/>
    <n v="802576660"/>
    <n v="802576660"/>
  </r>
  <r>
    <s v="04-03-00-019"/>
    <x v="17"/>
    <s v="A-01-01-01-001-003"/>
    <x v="0"/>
    <s v="01"/>
    <s v="01"/>
    <s v="01"/>
    <s v="001"/>
    <s v="003"/>
    <m/>
    <m/>
    <m/>
    <s v="Nación"/>
    <x v="0"/>
    <s v="CSF"/>
    <x v="1"/>
    <m/>
    <n v="0"/>
    <n v="711708"/>
    <n v="711708"/>
    <n v="0"/>
    <n v="0"/>
    <n v="0"/>
    <n v="0"/>
    <n v="0"/>
    <n v="0"/>
    <n v="0"/>
    <n v="0"/>
  </r>
  <r>
    <s v="04-03-00-019"/>
    <x v="17"/>
    <s v="A-01-01-01-001-004"/>
    <x v="0"/>
    <s v="01"/>
    <s v="01"/>
    <s v="01"/>
    <s v="001"/>
    <s v="004"/>
    <m/>
    <m/>
    <m/>
    <s v="Nación"/>
    <x v="0"/>
    <s v="CSF"/>
    <x v="2"/>
    <m/>
    <n v="22710000"/>
    <n v="0"/>
    <n v="3162761"/>
    <n v="19547239"/>
    <n v="0"/>
    <n v="19547239"/>
    <n v="0"/>
    <n v="19547239"/>
    <n v="19547239"/>
    <n v="19547239"/>
    <n v="19547239"/>
  </r>
  <r>
    <s v="04-03-00-019"/>
    <x v="17"/>
    <s v="A-01-01-01-001-005"/>
    <x v="0"/>
    <s v="01"/>
    <s v="01"/>
    <s v="01"/>
    <s v="001"/>
    <s v="005"/>
    <m/>
    <m/>
    <m/>
    <s v="Nación"/>
    <x v="0"/>
    <s v="CSF"/>
    <x v="3"/>
    <m/>
    <n v="15395000"/>
    <n v="7000000"/>
    <n v="16092922"/>
    <n v="6302078"/>
    <n v="0"/>
    <n v="6302078"/>
    <n v="0"/>
    <n v="6302078"/>
    <n v="6302078"/>
    <n v="6302078"/>
    <n v="6302078"/>
  </r>
  <r>
    <s v="04-03-00-019"/>
    <x v="17"/>
    <s v="A-01-01-01-001-006"/>
    <x v="0"/>
    <s v="01"/>
    <s v="01"/>
    <s v="01"/>
    <s v="001"/>
    <s v="006"/>
    <m/>
    <m/>
    <m/>
    <s v="Nación"/>
    <x v="0"/>
    <s v="CSF"/>
    <x v="4"/>
    <m/>
    <n v="85300000"/>
    <n v="2104300"/>
    <n v="3950382"/>
    <n v="83453918"/>
    <n v="0"/>
    <n v="83453918"/>
    <n v="0"/>
    <n v="83453918"/>
    <n v="83453918"/>
    <n v="83453918"/>
    <n v="83453918"/>
  </r>
  <r>
    <s v="04-03-00-019"/>
    <x v="17"/>
    <s v="A-01-01-01-001-007"/>
    <x v="0"/>
    <s v="01"/>
    <s v="01"/>
    <s v="01"/>
    <s v="001"/>
    <s v="007"/>
    <m/>
    <m/>
    <m/>
    <s v="Nación"/>
    <x v="0"/>
    <s v="CSF"/>
    <x v="5"/>
    <m/>
    <n v="34000000"/>
    <n v="4000000"/>
    <n v="3700561"/>
    <n v="34299439"/>
    <n v="0"/>
    <n v="34299439"/>
    <n v="0"/>
    <n v="34299439"/>
    <n v="34299439"/>
    <n v="34299439"/>
    <n v="34299439"/>
  </r>
  <r>
    <s v="04-03-00-019"/>
    <x v="17"/>
    <s v="A-01-01-01-001-009"/>
    <x v="0"/>
    <s v="01"/>
    <s v="01"/>
    <s v="01"/>
    <s v="001"/>
    <s v="009"/>
    <m/>
    <m/>
    <m/>
    <s v="Nación"/>
    <x v="0"/>
    <s v="CSF"/>
    <x v="6"/>
    <m/>
    <n v="114000000"/>
    <n v="0"/>
    <n v="23365458"/>
    <n v="90634542"/>
    <n v="0"/>
    <n v="90634542"/>
    <n v="0"/>
    <n v="90634542"/>
    <n v="90634542"/>
    <n v="90634542"/>
    <n v="90634542"/>
  </r>
  <r>
    <s v="04-03-00-019"/>
    <x v="17"/>
    <s v="A-01-01-01-001-010"/>
    <x v="0"/>
    <s v="01"/>
    <s v="01"/>
    <s v="01"/>
    <s v="001"/>
    <s v="010"/>
    <m/>
    <m/>
    <m/>
    <s v="Nación"/>
    <x v="0"/>
    <s v="CSF"/>
    <x v="7"/>
    <m/>
    <n v="49000000"/>
    <n v="25500000"/>
    <n v="1570760"/>
    <n v="72929240"/>
    <n v="0"/>
    <n v="72929240"/>
    <n v="0"/>
    <n v="72929240"/>
    <n v="72929240"/>
    <n v="72929240"/>
    <n v="72929240"/>
  </r>
  <r>
    <s v="04-03-00-019"/>
    <x v="17"/>
    <s v="A-01-01-01-001-012"/>
    <x v="0"/>
    <s v="01"/>
    <s v="01"/>
    <s v="01"/>
    <s v="001"/>
    <s v="012"/>
    <m/>
    <m/>
    <m/>
    <s v="Nación"/>
    <x v="0"/>
    <s v="CSF"/>
    <x v="8"/>
    <m/>
    <n v="17000000"/>
    <n v="7000000"/>
    <n v="1836273"/>
    <n v="22163727"/>
    <n v="0"/>
    <n v="22163727"/>
    <n v="0"/>
    <n v="22163727"/>
    <n v="22163727"/>
    <n v="22163727"/>
    <n v="22163727"/>
  </r>
  <r>
    <s v="04-03-00-019"/>
    <x v="17"/>
    <s v="A-01-01-02-001"/>
    <x v="0"/>
    <s v="01"/>
    <s v="01"/>
    <s v="02"/>
    <s v="001"/>
    <m/>
    <m/>
    <m/>
    <m/>
    <s v="Nación"/>
    <x v="0"/>
    <s v="CSF"/>
    <x v="9"/>
    <m/>
    <n v="113000000"/>
    <n v="2000000"/>
    <n v="4074900"/>
    <n v="110925100"/>
    <n v="0"/>
    <n v="110925100"/>
    <n v="0"/>
    <n v="110925100"/>
    <n v="110925100"/>
    <n v="110925100"/>
    <n v="110925100"/>
  </r>
  <r>
    <s v="04-03-00-019"/>
    <x v="17"/>
    <s v="A-01-01-02-002"/>
    <x v="0"/>
    <s v="01"/>
    <s v="01"/>
    <s v="02"/>
    <s v="002"/>
    <m/>
    <m/>
    <m/>
    <m/>
    <s v="Nación"/>
    <x v="0"/>
    <s v="CSF"/>
    <x v="10"/>
    <m/>
    <n v="81000000"/>
    <n v="0"/>
    <n v="2427800"/>
    <n v="78572200"/>
    <n v="0"/>
    <n v="78572200"/>
    <n v="0"/>
    <n v="78572200"/>
    <n v="78572200"/>
    <n v="78572200"/>
    <n v="78572200"/>
  </r>
  <r>
    <s v="04-03-00-019"/>
    <x v="17"/>
    <s v="A-01-01-02-004"/>
    <x v="0"/>
    <s v="01"/>
    <s v="01"/>
    <s v="02"/>
    <s v="004"/>
    <m/>
    <m/>
    <m/>
    <m/>
    <s v="Nación"/>
    <x v="0"/>
    <s v="CSF"/>
    <x v="11"/>
    <m/>
    <n v="48000000"/>
    <n v="2000000"/>
    <n v="3324500"/>
    <n v="46675500"/>
    <n v="0"/>
    <n v="46675500"/>
    <n v="0"/>
    <n v="46675500"/>
    <n v="46675500"/>
    <n v="46675500"/>
    <n v="46675500"/>
  </r>
  <r>
    <s v="04-03-00-019"/>
    <x v="17"/>
    <s v="A-01-01-02-005"/>
    <x v="0"/>
    <s v="01"/>
    <s v="01"/>
    <s v="02"/>
    <s v="005"/>
    <m/>
    <m/>
    <m/>
    <m/>
    <s v="Nación"/>
    <x v="0"/>
    <s v="CSF"/>
    <x v="12"/>
    <m/>
    <n v="16000000"/>
    <n v="0"/>
    <n v="1486500"/>
    <n v="14513500"/>
    <n v="0"/>
    <n v="14513500"/>
    <n v="0"/>
    <n v="14513500"/>
    <n v="14513500"/>
    <n v="14513500"/>
    <n v="14513500"/>
  </r>
  <r>
    <s v="04-03-00-019"/>
    <x v="17"/>
    <s v="A-01-01-02-006"/>
    <x v="0"/>
    <s v="01"/>
    <s v="01"/>
    <s v="02"/>
    <s v="006"/>
    <m/>
    <m/>
    <m/>
    <m/>
    <s v="Nación"/>
    <x v="0"/>
    <s v="CSF"/>
    <x v="13"/>
    <m/>
    <n v="36000000"/>
    <n v="2000000"/>
    <n v="2990900"/>
    <n v="35009100"/>
    <n v="0"/>
    <n v="35009100"/>
    <n v="0"/>
    <n v="35009100"/>
    <n v="35009100"/>
    <n v="35009100"/>
    <n v="35009100"/>
  </r>
  <r>
    <s v="04-03-00-019"/>
    <x v="17"/>
    <s v="A-01-01-02-007"/>
    <x v="0"/>
    <s v="01"/>
    <s v="01"/>
    <s v="02"/>
    <s v="007"/>
    <m/>
    <m/>
    <m/>
    <m/>
    <s v="Nación"/>
    <x v="0"/>
    <s v="CSF"/>
    <x v="14"/>
    <m/>
    <n v="5000000"/>
    <n v="18351000"/>
    <n v="0"/>
    <n v="23351000"/>
    <n v="0"/>
    <n v="23351000"/>
    <n v="0"/>
    <n v="23351000"/>
    <n v="23351000"/>
    <n v="23351000"/>
    <n v="23351000"/>
  </r>
  <r>
    <s v="04-03-00-019"/>
    <x v="17"/>
    <s v="A-01-01-02-008"/>
    <x v="0"/>
    <s v="01"/>
    <s v="01"/>
    <s v="02"/>
    <s v="008"/>
    <m/>
    <m/>
    <m/>
    <m/>
    <s v="Nación"/>
    <x v="0"/>
    <s v="CSF"/>
    <x v="15"/>
    <m/>
    <n v="5000000"/>
    <n v="0"/>
    <n v="5000000"/>
    <n v="0"/>
    <n v="0"/>
    <n v="0"/>
    <n v="0"/>
    <n v="0"/>
    <n v="0"/>
    <n v="0"/>
    <n v="0"/>
  </r>
  <r>
    <s v="04-03-00-019"/>
    <x v="17"/>
    <s v="A-01-01-02-009"/>
    <x v="0"/>
    <s v="01"/>
    <s v="01"/>
    <s v="02"/>
    <s v="009"/>
    <m/>
    <m/>
    <m/>
    <m/>
    <s v="Nación"/>
    <x v="0"/>
    <s v="CSF"/>
    <x v="16"/>
    <m/>
    <n v="10000000"/>
    <n v="0"/>
    <n v="10000000"/>
    <n v="0"/>
    <n v="0"/>
    <n v="0"/>
    <n v="0"/>
    <n v="0"/>
    <n v="0"/>
    <n v="0"/>
    <n v="0"/>
  </r>
  <r>
    <s v="04-03-00-019"/>
    <x v="17"/>
    <s v="A-01-01-03-001-001"/>
    <x v="0"/>
    <s v="01"/>
    <s v="01"/>
    <s v="03"/>
    <s v="001"/>
    <s v="001"/>
    <m/>
    <m/>
    <m/>
    <s v="Nación"/>
    <x v="0"/>
    <s v="CSF"/>
    <x v="17"/>
    <m/>
    <n v="54000000"/>
    <n v="14000000"/>
    <n v="4633985"/>
    <n v="63366015"/>
    <n v="0"/>
    <n v="63366015"/>
    <n v="0"/>
    <n v="63366015"/>
    <n v="63366015"/>
    <n v="63366015"/>
    <n v="63366015"/>
  </r>
  <r>
    <s v="04-03-00-019"/>
    <x v="17"/>
    <s v="A-01-01-03-001-002"/>
    <x v="0"/>
    <s v="01"/>
    <s v="01"/>
    <s v="03"/>
    <s v="001"/>
    <s v="002"/>
    <m/>
    <m/>
    <m/>
    <s v="Nación"/>
    <x v="0"/>
    <s v="CSF"/>
    <x v="18"/>
    <m/>
    <n v="0"/>
    <n v="16816941"/>
    <n v="1091946"/>
    <n v="15724995"/>
    <n v="0"/>
    <n v="15724995"/>
    <n v="0"/>
    <n v="15724995"/>
    <n v="15724995"/>
    <n v="15724995"/>
    <n v="15724995"/>
  </r>
  <r>
    <s v="04-03-00-019"/>
    <x v="17"/>
    <s v="A-01-01-03-001-003"/>
    <x v="0"/>
    <s v="01"/>
    <s v="01"/>
    <s v="03"/>
    <s v="001"/>
    <s v="003"/>
    <m/>
    <m/>
    <m/>
    <s v="Nación"/>
    <x v="0"/>
    <s v="CSF"/>
    <x v="19"/>
    <m/>
    <n v="5000000"/>
    <n v="2000000"/>
    <n v="1070534"/>
    <n v="5929466"/>
    <n v="0"/>
    <n v="5929466"/>
    <n v="0"/>
    <n v="5929466"/>
    <n v="5929466"/>
    <n v="5929466"/>
    <n v="5929466"/>
  </r>
  <r>
    <s v="04-03-00-019"/>
    <x v="17"/>
    <s v="A-01-01-03-002"/>
    <x v="0"/>
    <s v="01"/>
    <s v="01"/>
    <s v="03"/>
    <s v="002"/>
    <m/>
    <m/>
    <m/>
    <m/>
    <s v="Nación"/>
    <x v="0"/>
    <s v="CSF"/>
    <x v="20"/>
    <m/>
    <n v="29000000"/>
    <n v="711708"/>
    <n v="0"/>
    <n v="29711708"/>
    <n v="0"/>
    <n v="29711708"/>
    <n v="0"/>
    <n v="29711708"/>
    <n v="29711708"/>
    <n v="29711708"/>
    <n v="29711708"/>
  </r>
  <r>
    <s v="04-03-00-019"/>
    <x v="17"/>
    <s v="A-02-02-02-006-004"/>
    <x v="0"/>
    <s v="02"/>
    <s v="02"/>
    <s v="02"/>
    <s v="006"/>
    <s v="004"/>
    <m/>
    <m/>
    <m/>
    <s v="Propios"/>
    <x v="1"/>
    <s v="CSF"/>
    <x v="21"/>
    <m/>
    <n v="0"/>
    <n v="20760000"/>
    <n v="458000"/>
    <n v="20302000"/>
    <n v="0"/>
    <n v="20302000"/>
    <n v="0"/>
    <n v="20302000"/>
    <n v="20302000"/>
    <n v="20302000"/>
    <n v="20302000"/>
  </r>
  <r>
    <s v="04-03-00-019"/>
    <x v="17"/>
    <s v="A-02-02-02-006-009"/>
    <x v="0"/>
    <s v="02"/>
    <s v="02"/>
    <s v="02"/>
    <s v="006"/>
    <s v="009"/>
    <m/>
    <m/>
    <m/>
    <s v="Nación"/>
    <x v="0"/>
    <s v="CSF"/>
    <x v="22"/>
    <m/>
    <n v="41200000"/>
    <n v="2969944"/>
    <n v="0"/>
    <n v="44169944"/>
    <n v="0"/>
    <n v="44169944"/>
    <n v="0"/>
    <n v="44169944"/>
    <n v="44169944"/>
    <n v="44169944"/>
    <n v="44169944"/>
  </r>
  <r>
    <s v="04-03-00-019"/>
    <x v="17"/>
    <s v="A-02-02-02-007-002"/>
    <x v="0"/>
    <s v="02"/>
    <s v="02"/>
    <s v="02"/>
    <s v="007"/>
    <s v="002"/>
    <m/>
    <m/>
    <m/>
    <s v="Nación"/>
    <x v="0"/>
    <s v="CSF"/>
    <x v="30"/>
    <m/>
    <n v="17000000"/>
    <n v="6017912"/>
    <n v="0"/>
    <n v="23017912"/>
    <n v="0"/>
    <n v="23017912"/>
    <n v="0"/>
    <n v="23017912"/>
    <n v="23017912"/>
    <n v="23017912"/>
    <n v="23017912"/>
  </r>
  <r>
    <s v="04-03-00-019"/>
    <x v="17"/>
    <s v="A-02-02-02-008-004"/>
    <x v="0"/>
    <s v="02"/>
    <s v="02"/>
    <s v="02"/>
    <s v="008"/>
    <s v="004"/>
    <m/>
    <m/>
    <m/>
    <s v="Nación"/>
    <x v="0"/>
    <s v="CSF"/>
    <x v="23"/>
    <m/>
    <n v="3000000"/>
    <n v="5000000"/>
    <n v="0"/>
    <n v="8000000"/>
    <n v="0"/>
    <n v="5520497"/>
    <n v="2479503"/>
    <n v="5520497"/>
    <n v="5520497"/>
    <n v="5520497"/>
    <n v="5520497"/>
  </r>
  <r>
    <s v="04-03-00-019"/>
    <x v="17"/>
    <s v="A-02-02-02-009-004"/>
    <x v="0"/>
    <s v="02"/>
    <s v="02"/>
    <s v="02"/>
    <s v="009"/>
    <s v="004"/>
    <m/>
    <m/>
    <m/>
    <s v="Nación"/>
    <x v="0"/>
    <s v="CSF"/>
    <x v="24"/>
    <m/>
    <n v="1800000"/>
    <n v="1200000"/>
    <n v="548516"/>
    <n v="2451484"/>
    <n v="0"/>
    <n v="2451484"/>
    <n v="0"/>
    <n v="2451484"/>
    <n v="2451484"/>
    <n v="2451484"/>
    <n v="2451484"/>
  </r>
  <r>
    <s v="04-03-00-019"/>
    <x v="17"/>
    <s v="A-02-02-02-010"/>
    <x v="0"/>
    <s v="02"/>
    <s v="02"/>
    <s v="02"/>
    <s v="010"/>
    <m/>
    <m/>
    <m/>
    <m/>
    <s v="Nación"/>
    <x v="0"/>
    <s v="CSF"/>
    <x v="25"/>
    <m/>
    <n v="0"/>
    <n v="135773"/>
    <n v="0"/>
    <n v="135773"/>
    <n v="0"/>
    <n v="135773"/>
    <n v="0"/>
    <n v="135773"/>
    <n v="135773"/>
    <n v="135773"/>
    <n v="135773"/>
  </r>
  <r>
    <s v="04-03-00-019"/>
    <x v="17"/>
    <s v="A-02-02-02-010"/>
    <x v="0"/>
    <s v="02"/>
    <s v="02"/>
    <s v="02"/>
    <s v="010"/>
    <m/>
    <m/>
    <m/>
    <m/>
    <s v="Propios"/>
    <x v="1"/>
    <s v="CSF"/>
    <x v="25"/>
    <m/>
    <n v="0"/>
    <n v="1854773"/>
    <n v="434765"/>
    <n v="1420008"/>
    <n v="0"/>
    <n v="1133736"/>
    <n v="286272"/>
    <n v="1133736"/>
    <n v="1133736"/>
    <n v="1133736"/>
    <n v="1133736"/>
  </r>
  <r>
    <s v="04-03-00-019"/>
    <x v="17"/>
    <s v="A-03-04-02-012-001"/>
    <x v="0"/>
    <s v="03"/>
    <s v="04"/>
    <s v="02"/>
    <s v="012"/>
    <s v="001"/>
    <m/>
    <m/>
    <m/>
    <s v="Nación"/>
    <x v="0"/>
    <s v="CSF"/>
    <x v="26"/>
    <m/>
    <n v="0"/>
    <n v="9158000"/>
    <n v="944664"/>
    <n v="8213336"/>
    <n v="0"/>
    <n v="7071575"/>
    <n v="1141761"/>
    <n v="7071575"/>
    <n v="7071575"/>
    <n v="7071575"/>
    <n v="7071575"/>
  </r>
  <r>
    <s v="04-03-00-019"/>
    <x v="17"/>
    <s v="A-03-04-02-012-002"/>
    <x v="0"/>
    <s v="03"/>
    <s v="04"/>
    <s v="02"/>
    <s v="012"/>
    <s v="002"/>
    <m/>
    <m/>
    <m/>
    <s v="Nación"/>
    <x v="0"/>
    <s v="CSF"/>
    <x v="31"/>
    <m/>
    <n v="0"/>
    <n v="16835473"/>
    <n v="656690"/>
    <n v="16178783"/>
    <n v="0"/>
    <n v="16178783"/>
    <n v="0"/>
    <n v="16178783"/>
    <n v="16178783"/>
    <n v="16178783"/>
    <n v="16178783"/>
  </r>
  <r>
    <s v="04-03-00-019"/>
    <x v="17"/>
    <s v="A-08-01-02-001"/>
    <x v="0"/>
    <s v="08"/>
    <s v="01"/>
    <s v="02"/>
    <s v="001"/>
    <m/>
    <m/>
    <m/>
    <m/>
    <s v="Nación"/>
    <x v="0"/>
    <s v="CSF"/>
    <x v="27"/>
    <m/>
    <n v="0"/>
    <n v="18286000"/>
    <n v="0"/>
    <n v="18286000"/>
    <n v="0"/>
    <n v="18286000"/>
    <n v="0"/>
    <n v="18286000"/>
    <n v="18286000"/>
    <n v="18286000"/>
    <n v="18286000"/>
  </r>
  <r>
    <s v="04-03-00-019"/>
    <x v="17"/>
    <s v="A-08-01-02-003"/>
    <x v="0"/>
    <s v="08"/>
    <s v="01"/>
    <s v="02"/>
    <s v="003"/>
    <m/>
    <m/>
    <m/>
    <m/>
    <s v="Propios"/>
    <x v="1"/>
    <s v="CSF"/>
    <x v="28"/>
    <m/>
    <n v="0"/>
    <n v="2652000"/>
    <n v="0"/>
    <n v="2652000"/>
    <n v="0"/>
    <n v="2652000"/>
    <n v="0"/>
    <n v="2652000"/>
    <n v="2652000"/>
    <n v="2652000"/>
    <n v="2652000"/>
  </r>
  <r>
    <s v="04-03-00-020"/>
    <x v="18"/>
    <s v="A-01-01-01-001-001"/>
    <x v="0"/>
    <s v="01"/>
    <s v="01"/>
    <s v="01"/>
    <s v="001"/>
    <s v="001"/>
    <m/>
    <m/>
    <m/>
    <s v="Nación"/>
    <x v="0"/>
    <s v="CSF"/>
    <x v="0"/>
    <m/>
    <n v="428000000"/>
    <n v="43000000"/>
    <n v="0"/>
    <n v="471000000"/>
    <n v="0"/>
    <n v="465686605"/>
    <n v="5313395"/>
    <n v="465686605"/>
    <n v="465686605"/>
    <n v="465686605"/>
    <n v="465686605"/>
  </r>
  <r>
    <s v="04-03-00-020"/>
    <x v="18"/>
    <s v="A-01-01-01-001-003"/>
    <x v="0"/>
    <s v="01"/>
    <s v="01"/>
    <s v="01"/>
    <s v="001"/>
    <s v="003"/>
    <m/>
    <m/>
    <m/>
    <s v="Nación"/>
    <x v="0"/>
    <s v="CSF"/>
    <x v="1"/>
    <m/>
    <n v="0"/>
    <n v="400000"/>
    <n v="0"/>
    <n v="400000"/>
    <n v="0"/>
    <n v="0"/>
    <n v="400000"/>
    <n v="0"/>
    <n v="0"/>
    <n v="0"/>
    <n v="0"/>
  </r>
  <r>
    <s v="04-03-00-020"/>
    <x v="18"/>
    <s v="A-01-01-01-001-004"/>
    <x v="0"/>
    <s v="01"/>
    <s v="01"/>
    <s v="01"/>
    <s v="001"/>
    <s v="004"/>
    <m/>
    <m/>
    <m/>
    <s v="Nación"/>
    <x v="0"/>
    <s v="CSF"/>
    <x v="2"/>
    <m/>
    <n v="7920000"/>
    <n v="360000"/>
    <n v="0"/>
    <n v="8280000"/>
    <n v="0"/>
    <n v="8278195"/>
    <n v="1805"/>
    <n v="8278195"/>
    <n v="8278195"/>
    <n v="8278195"/>
    <n v="8278195"/>
  </r>
  <r>
    <s v="04-03-00-020"/>
    <x v="18"/>
    <s v="A-01-01-01-001-005"/>
    <x v="0"/>
    <s v="01"/>
    <s v="01"/>
    <s v="01"/>
    <s v="001"/>
    <s v="005"/>
    <m/>
    <m/>
    <m/>
    <s v="Nación"/>
    <x v="0"/>
    <s v="CSF"/>
    <x v="3"/>
    <m/>
    <n v="5870000"/>
    <n v="3000000"/>
    <n v="5870000"/>
    <n v="3000000"/>
    <n v="0"/>
    <n v="2182307"/>
    <n v="817693"/>
    <n v="2182307"/>
    <n v="2182307"/>
    <n v="2182307"/>
    <n v="2182307"/>
  </r>
  <r>
    <s v="04-03-00-020"/>
    <x v="18"/>
    <s v="A-01-01-01-001-006"/>
    <x v="0"/>
    <s v="01"/>
    <s v="01"/>
    <s v="01"/>
    <s v="001"/>
    <s v="006"/>
    <m/>
    <m/>
    <m/>
    <s v="Nación"/>
    <x v="0"/>
    <s v="CSF"/>
    <x v="4"/>
    <m/>
    <n v="40000000"/>
    <n v="11141000"/>
    <n v="3945404"/>
    <n v="47195596"/>
    <n v="0"/>
    <n v="47195572"/>
    <n v="24"/>
    <n v="47195572"/>
    <n v="47195572"/>
    <n v="47195572"/>
    <n v="47195572"/>
  </r>
  <r>
    <s v="04-03-00-020"/>
    <x v="18"/>
    <s v="A-01-01-01-001-007"/>
    <x v="0"/>
    <s v="01"/>
    <s v="01"/>
    <s v="01"/>
    <s v="001"/>
    <s v="007"/>
    <m/>
    <m/>
    <m/>
    <s v="Nación"/>
    <x v="0"/>
    <s v="CSF"/>
    <x v="5"/>
    <m/>
    <n v="15000000"/>
    <n v="2860000"/>
    <n v="0"/>
    <n v="17860000"/>
    <n v="0"/>
    <n v="17858265"/>
    <n v="1735"/>
    <n v="17858265"/>
    <n v="17858265"/>
    <n v="17858265"/>
    <n v="17858265"/>
  </r>
  <r>
    <s v="04-03-00-020"/>
    <x v="18"/>
    <s v="A-01-01-01-001-009"/>
    <x v="0"/>
    <s v="01"/>
    <s v="01"/>
    <s v="01"/>
    <s v="001"/>
    <s v="009"/>
    <m/>
    <m/>
    <m/>
    <s v="Nación"/>
    <x v="0"/>
    <s v="CSF"/>
    <x v="6"/>
    <m/>
    <n v="52000000"/>
    <n v="6200000"/>
    <n v="0"/>
    <n v="58200000"/>
    <n v="0"/>
    <n v="58094177"/>
    <n v="105823"/>
    <n v="58094177"/>
    <n v="58094177"/>
    <n v="58094177"/>
    <n v="58094177"/>
  </r>
  <r>
    <s v="04-03-00-020"/>
    <x v="18"/>
    <s v="A-01-01-01-001-010"/>
    <x v="0"/>
    <s v="01"/>
    <s v="01"/>
    <s v="01"/>
    <s v="001"/>
    <s v="010"/>
    <m/>
    <m/>
    <m/>
    <s v="Nación"/>
    <x v="0"/>
    <s v="CSF"/>
    <x v="7"/>
    <m/>
    <n v="32000000"/>
    <n v="2720000"/>
    <n v="0"/>
    <n v="34720000"/>
    <n v="0"/>
    <n v="34713043"/>
    <n v="6957"/>
    <n v="34713043"/>
    <n v="34713043"/>
    <n v="34713043"/>
    <n v="34713043"/>
  </r>
  <r>
    <s v="04-03-00-020"/>
    <x v="18"/>
    <s v="A-01-01-01-001-012"/>
    <x v="0"/>
    <s v="01"/>
    <s v="01"/>
    <s v="01"/>
    <s v="001"/>
    <s v="012"/>
    <m/>
    <m/>
    <m/>
    <s v="Nación"/>
    <x v="0"/>
    <s v="CSF"/>
    <x v="8"/>
    <m/>
    <n v="6000000"/>
    <n v="2900000"/>
    <n v="7542"/>
    <n v="8892458"/>
    <n v="0"/>
    <n v="8892458"/>
    <n v="0"/>
    <n v="8892458"/>
    <n v="8892458"/>
    <n v="8892458"/>
    <n v="8892458"/>
  </r>
  <r>
    <s v="04-03-00-020"/>
    <x v="18"/>
    <s v="A-01-01-02-001"/>
    <x v="0"/>
    <s v="01"/>
    <s v="01"/>
    <s v="02"/>
    <s v="001"/>
    <m/>
    <m/>
    <m/>
    <m/>
    <s v="Nación"/>
    <x v="0"/>
    <s v="CSF"/>
    <x v="9"/>
    <m/>
    <n v="50000000"/>
    <n v="13500000"/>
    <n v="0"/>
    <n v="63500000"/>
    <n v="0"/>
    <n v="62619200"/>
    <n v="880800"/>
    <n v="62619200"/>
    <n v="62619200"/>
    <n v="62619200"/>
    <n v="62619200"/>
  </r>
  <r>
    <s v="04-03-00-020"/>
    <x v="18"/>
    <s v="A-01-01-02-002"/>
    <x v="0"/>
    <s v="01"/>
    <s v="01"/>
    <s v="02"/>
    <s v="002"/>
    <m/>
    <m/>
    <m/>
    <m/>
    <s v="Nación"/>
    <x v="0"/>
    <s v="CSF"/>
    <x v="10"/>
    <m/>
    <n v="40000000"/>
    <n v="4950000"/>
    <n v="0"/>
    <n v="44950000"/>
    <n v="0"/>
    <n v="44352700"/>
    <n v="597300"/>
    <n v="44352700"/>
    <n v="44352700"/>
    <n v="44352700"/>
    <n v="44352700"/>
  </r>
  <r>
    <s v="04-03-00-020"/>
    <x v="18"/>
    <s v="A-01-01-02-004"/>
    <x v="0"/>
    <s v="01"/>
    <s v="01"/>
    <s v="02"/>
    <s v="004"/>
    <m/>
    <m/>
    <m/>
    <m/>
    <s v="Nación"/>
    <x v="0"/>
    <s v="CSF"/>
    <x v="11"/>
    <m/>
    <n v="23000000"/>
    <n v="4000000"/>
    <n v="0"/>
    <n v="27000000"/>
    <n v="0"/>
    <n v="25077000"/>
    <n v="1923000"/>
    <n v="25077000"/>
    <n v="25077000"/>
    <n v="25077000"/>
    <n v="25077000"/>
  </r>
  <r>
    <s v="04-03-00-020"/>
    <x v="18"/>
    <s v="A-01-01-02-005"/>
    <x v="0"/>
    <s v="01"/>
    <s v="01"/>
    <s v="02"/>
    <s v="005"/>
    <m/>
    <m/>
    <m/>
    <m/>
    <s v="Nación"/>
    <x v="0"/>
    <s v="CSF"/>
    <x v="12"/>
    <m/>
    <n v="5000000"/>
    <n v="1500000"/>
    <n v="0"/>
    <n v="6500000"/>
    <n v="0"/>
    <n v="5809700"/>
    <n v="690300"/>
    <n v="5809700"/>
    <n v="5809700"/>
    <n v="5809700"/>
    <n v="5809700"/>
  </r>
  <r>
    <s v="04-03-00-020"/>
    <x v="18"/>
    <s v="A-01-01-02-006"/>
    <x v="0"/>
    <s v="01"/>
    <s v="01"/>
    <s v="02"/>
    <s v="006"/>
    <m/>
    <m/>
    <m/>
    <m/>
    <s v="Nación"/>
    <x v="0"/>
    <s v="CSF"/>
    <x v="13"/>
    <m/>
    <n v="17000000"/>
    <n v="3300000"/>
    <n v="0"/>
    <n v="20300000"/>
    <n v="0"/>
    <n v="18811400"/>
    <n v="1488600"/>
    <n v="18811400"/>
    <n v="18811400"/>
    <n v="18811400"/>
    <n v="18811400"/>
  </r>
  <r>
    <s v="04-03-00-020"/>
    <x v="18"/>
    <s v="A-01-01-02-007"/>
    <x v="0"/>
    <s v="01"/>
    <s v="01"/>
    <s v="02"/>
    <s v="007"/>
    <m/>
    <m/>
    <m/>
    <m/>
    <s v="Nación"/>
    <x v="0"/>
    <s v="CSF"/>
    <x v="14"/>
    <m/>
    <n v="3000000"/>
    <n v="11000000"/>
    <n v="0"/>
    <n v="14000000"/>
    <n v="0"/>
    <n v="12544900"/>
    <n v="1455100"/>
    <n v="12544900"/>
    <n v="12544900"/>
    <n v="12544900"/>
    <n v="12544900"/>
  </r>
  <r>
    <s v="04-03-00-020"/>
    <x v="18"/>
    <s v="A-01-01-02-008"/>
    <x v="0"/>
    <s v="01"/>
    <s v="01"/>
    <s v="02"/>
    <s v="008"/>
    <m/>
    <m/>
    <m/>
    <m/>
    <s v="Nación"/>
    <x v="0"/>
    <s v="CSF"/>
    <x v="15"/>
    <m/>
    <n v="3000000"/>
    <n v="0"/>
    <n v="3000000"/>
    <n v="0"/>
    <n v="0"/>
    <n v="0"/>
    <n v="0"/>
    <n v="0"/>
    <n v="0"/>
    <n v="0"/>
    <n v="0"/>
  </r>
  <r>
    <s v="04-03-00-020"/>
    <x v="18"/>
    <s v="A-01-01-02-009"/>
    <x v="0"/>
    <s v="01"/>
    <s v="01"/>
    <s v="02"/>
    <s v="009"/>
    <m/>
    <m/>
    <m/>
    <m/>
    <s v="Nación"/>
    <x v="0"/>
    <s v="CSF"/>
    <x v="16"/>
    <m/>
    <n v="6000000"/>
    <n v="0"/>
    <n v="6000000"/>
    <n v="0"/>
    <n v="0"/>
    <n v="0"/>
    <n v="0"/>
    <n v="0"/>
    <n v="0"/>
    <n v="0"/>
    <n v="0"/>
  </r>
  <r>
    <s v="04-03-00-020"/>
    <x v="18"/>
    <s v="A-01-01-03-001-001"/>
    <x v="0"/>
    <s v="01"/>
    <s v="01"/>
    <s v="03"/>
    <s v="001"/>
    <s v="001"/>
    <m/>
    <m/>
    <m/>
    <s v="Nación"/>
    <x v="0"/>
    <s v="CSF"/>
    <x v="17"/>
    <m/>
    <n v="32000000"/>
    <n v="400000"/>
    <n v="0"/>
    <n v="32400000"/>
    <n v="0"/>
    <n v="32329554"/>
    <n v="70446"/>
    <n v="32329554"/>
    <n v="32329554"/>
    <n v="32329554"/>
    <n v="32329554"/>
  </r>
  <r>
    <s v="04-03-00-020"/>
    <x v="18"/>
    <s v="A-01-01-03-001-002"/>
    <x v="0"/>
    <s v="01"/>
    <s v="01"/>
    <s v="03"/>
    <s v="001"/>
    <s v="002"/>
    <m/>
    <m/>
    <m/>
    <s v="Nación"/>
    <x v="0"/>
    <s v="CSF"/>
    <x v="18"/>
    <m/>
    <n v="0"/>
    <n v="4883316"/>
    <n v="0"/>
    <n v="4883316"/>
    <n v="0"/>
    <n v="4882467"/>
    <n v="849"/>
    <n v="4882467"/>
    <n v="4882467"/>
    <n v="4882467"/>
    <n v="4882467"/>
  </r>
  <r>
    <s v="04-03-00-020"/>
    <x v="18"/>
    <s v="A-01-01-03-001-003"/>
    <x v="0"/>
    <s v="01"/>
    <s v="01"/>
    <s v="03"/>
    <s v="001"/>
    <s v="003"/>
    <m/>
    <m/>
    <m/>
    <s v="Nación"/>
    <x v="0"/>
    <s v="CSF"/>
    <x v="19"/>
    <m/>
    <n v="3000000"/>
    <n v="0"/>
    <n v="0"/>
    <n v="3000000"/>
    <n v="0"/>
    <n v="2780949"/>
    <n v="219051"/>
    <n v="2780949"/>
    <n v="2780949"/>
    <n v="2780949"/>
    <n v="2780949"/>
  </r>
  <r>
    <s v="04-03-00-020"/>
    <x v="18"/>
    <s v="A-01-01-03-002"/>
    <x v="0"/>
    <s v="01"/>
    <s v="01"/>
    <s v="03"/>
    <s v="002"/>
    <m/>
    <m/>
    <m/>
    <m/>
    <s v="Nación"/>
    <x v="0"/>
    <s v="CSF"/>
    <x v="20"/>
    <m/>
    <n v="29000000"/>
    <n v="400000"/>
    <n v="0"/>
    <n v="29400000"/>
    <n v="0"/>
    <n v="29370206"/>
    <n v="29794"/>
    <n v="29370206"/>
    <n v="29370206"/>
    <n v="29370206"/>
    <n v="29370206"/>
  </r>
  <r>
    <s v="04-03-00-020"/>
    <x v="18"/>
    <s v="A-02-02-02-006-004"/>
    <x v="0"/>
    <s v="02"/>
    <s v="02"/>
    <s v="02"/>
    <s v="006"/>
    <s v="004"/>
    <m/>
    <m/>
    <m/>
    <s v="Propios"/>
    <x v="1"/>
    <s v="CSF"/>
    <x v="21"/>
    <m/>
    <n v="0"/>
    <n v="130000"/>
    <n v="0"/>
    <n v="130000"/>
    <n v="0"/>
    <n v="130000"/>
    <n v="0"/>
    <n v="130000"/>
    <n v="130000"/>
    <n v="130000"/>
    <n v="130000"/>
  </r>
  <r>
    <s v="04-03-00-020"/>
    <x v="18"/>
    <s v="A-02-02-02-006-009"/>
    <x v="0"/>
    <s v="02"/>
    <s v="02"/>
    <s v="02"/>
    <s v="006"/>
    <s v="009"/>
    <m/>
    <m/>
    <m/>
    <s v="Nación"/>
    <x v="0"/>
    <s v="CSF"/>
    <x v="22"/>
    <m/>
    <n v="20180000"/>
    <n v="8000000"/>
    <n v="0"/>
    <n v="28180000"/>
    <n v="0"/>
    <n v="27620880"/>
    <n v="559120"/>
    <n v="27620880"/>
    <n v="27620880"/>
    <n v="27620880"/>
    <n v="27620880"/>
  </r>
  <r>
    <s v="04-03-00-020"/>
    <x v="18"/>
    <s v="A-02-02-02-007-002"/>
    <x v="0"/>
    <s v="02"/>
    <s v="02"/>
    <s v="02"/>
    <s v="007"/>
    <s v="002"/>
    <m/>
    <m/>
    <m/>
    <s v="Nación"/>
    <x v="0"/>
    <s v="CSF"/>
    <x v="30"/>
    <m/>
    <n v="24000000"/>
    <n v="3870000"/>
    <n v="0"/>
    <n v="27870000"/>
    <n v="0"/>
    <n v="27162000"/>
    <n v="708000"/>
    <n v="27162000"/>
    <n v="27042000"/>
    <n v="27042000"/>
    <n v="27042000"/>
  </r>
  <r>
    <s v="04-03-00-020"/>
    <x v="18"/>
    <s v="A-02-02-02-007-002"/>
    <x v="0"/>
    <s v="02"/>
    <s v="02"/>
    <s v="02"/>
    <s v="007"/>
    <s v="002"/>
    <m/>
    <m/>
    <m/>
    <s v="Propios"/>
    <x v="1"/>
    <s v="CSF"/>
    <x v="30"/>
    <m/>
    <n v="4000000"/>
    <n v="950000"/>
    <n v="0"/>
    <n v="4950000"/>
    <n v="0"/>
    <n v="4500000"/>
    <n v="450000"/>
    <n v="4500000"/>
    <n v="4500000"/>
    <n v="4500000"/>
    <n v="4500000"/>
  </r>
  <r>
    <s v="04-03-00-020"/>
    <x v="18"/>
    <s v="A-02-02-02-008-004"/>
    <x v="0"/>
    <s v="02"/>
    <s v="02"/>
    <s v="02"/>
    <s v="008"/>
    <s v="004"/>
    <m/>
    <m/>
    <m/>
    <s v="Nación"/>
    <x v="0"/>
    <s v="CSF"/>
    <x v="23"/>
    <m/>
    <n v="200000"/>
    <n v="200000"/>
    <n v="0"/>
    <n v="400000"/>
    <n v="0"/>
    <n v="360914"/>
    <n v="39086"/>
    <n v="360914"/>
    <n v="360914"/>
    <n v="360914"/>
    <n v="360914"/>
  </r>
  <r>
    <s v="04-03-00-020"/>
    <x v="18"/>
    <s v="A-02-02-02-008-005"/>
    <x v="0"/>
    <s v="02"/>
    <s v="02"/>
    <s v="02"/>
    <s v="008"/>
    <s v="005"/>
    <m/>
    <m/>
    <m/>
    <s v="Nación"/>
    <x v="0"/>
    <s v="CSF"/>
    <x v="38"/>
    <m/>
    <n v="0"/>
    <n v="4007225"/>
    <n v="1209865"/>
    <n v="2797360"/>
    <n v="0"/>
    <n v="2797360"/>
    <n v="0"/>
    <n v="2797360"/>
    <n v="2797360"/>
    <n v="2797360"/>
    <n v="2797360"/>
  </r>
  <r>
    <s v="04-03-00-020"/>
    <x v="18"/>
    <s v="A-02-02-02-008-007"/>
    <x v="0"/>
    <s v="02"/>
    <s v="02"/>
    <s v="02"/>
    <s v="008"/>
    <s v="007"/>
    <m/>
    <m/>
    <m/>
    <s v="Nación"/>
    <x v="0"/>
    <s v="CSF"/>
    <x v="39"/>
    <m/>
    <n v="0"/>
    <n v="10863693"/>
    <n v="3759393"/>
    <n v="7104300"/>
    <n v="0"/>
    <n v="7104300"/>
    <n v="0"/>
    <n v="7104300"/>
    <n v="7104300"/>
    <n v="7104300"/>
    <n v="7104300"/>
  </r>
  <r>
    <s v="04-03-00-020"/>
    <x v="18"/>
    <s v="A-02-02-02-009-004"/>
    <x v="0"/>
    <s v="02"/>
    <s v="02"/>
    <s v="02"/>
    <s v="009"/>
    <s v="004"/>
    <m/>
    <m/>
    <m/>
    <s v="Nación"/>
    <x v="0"/>
    <s v="CSF"/>
    <x v="24"/>
    <m/>
    <n v="900000"/>
    <n v="0"/>
    <n v="200000"/>
    <n v="700000"/>
    <n v="0"/>
    <n v="278639.53000000003"/>
    <n v="421360.47"/>
    <n v="278639.53000000003"/>
    <n v="278639.53000000003"/>
    <n v="278639.53000000003"/>
    <n v="278639.53000000003"/>
  </r>
  <r>
    <s v="04-03-00-020"/>
    <x v="18"/>
    <s v="A-02-02-02-010"/>
    <x v="0"/>
    <s v="02"/>
    <s v="02"/>
    <s v="02"/>
    <s v="010"/>
    <m/>
    <m/>
    <m/>
    <m/>
    <s v="Nación"/>
    <x v="0"/>
    <s v="CSF"/>
    <x v="25"/>
    <m/>
    <n v="0"/>
    <n v="417951"/>
    <n v="0"/>
    <n v="417951"/>
    <n v="0"/>
    <n v="417951"/>
    <n v="0"/>
    <n v="417951"/>
    <n v="417951"/>
    <n v="417951"/>
    <n v="417951"/>
  </r>
  <r>
    <s v="04-03-00-020"/>
    <x v="18"/>
    <s v="A-03-04-02-012-001"/>
    <x v="0"/>
    <s v="03"/>
    <s v="04"/>
    <s v="02"/>
    <s v="012"/>
    <s v="001"/>
    <m/>
    <m/>
    <m/>
    <s v="Nación"/>
    <x v="0"/>
    <s v="CSF"/>
    <x v="26"/>
    <m/>
    <n v="0"/>
    <n v="6160802"/>
    <n v="0"/>
    <n v="6160802"/>
    <n v="0"/>
    <n v="3244197"/>
    <n v="2916605"/>
    <n v="3244197"/>
    <n v="3244197"/>
    <n v="3244197"/>
    <n v="3244197"/>
  </r>
  <r>
    <s v="04-03-00-020"/>
    <x v="18"/>
    <s v="A-08-01-02-001"/>
    <x v="0"/>
    <s v="08"/>
    <s v="01"/>
    <s v="02"/>
    <s v="001"/>
    <m/>
    <m/>
    <m/>
    <m/>
    <s v="Nación"/>
    <x v="0"/>
    <s v="CSF"/>
    <x v="27"/>
    <m/>
    <n v="0"/>
    <n v="6500000"/>
    <n v="384240"/>
    <n v="6115760"/>
    <n v="0"/>
    <n v="6115760"/>
    <n v="0"/>
    <n v="6115760"/>
    <n v="6115760"/>
    <n v="6115760"/>
    <n v="6115760"/>
  </r>
  <r>
    <s v="04-03-00-021"/>
    <x v="19"/>
    <s v="A-01-01-01-001-001"/>
    <x v="0"/>
    <s v="01"/>
    <s v="01"/>
    <s v="01"/>
    <s v="001"/>
    <s v="001"/>
    <m/>
    <m/>
    <m/>
    <s v="Nación"/>
    <x v="0"/>
    <s v="CSF"/>
    <x v="0"/>
    <m/>
    <n v="587000000"/>
    <n v="0"/>
    <n v="0"/>
    <n v="587000000"/>
    <n v="0"/>
    <n v="540252039"/>
    <n v="46747961"/>
    <n v="540252039"/>
    <n v="540252039"/>
    <n v="540252039"/>
    <n v="540252039"/>
  </r>
  <r>
    <s v="04-03-00-021"/>
    <x v="19"/>
    <s v="A-01-01-01-001-003"/>
    <x v="0"/>
    <s v="01"/>
    <s v="01"/>
    <s v="01"/>
    <s v="001"/>
    <s v="003"/>
    <m/>
    <m/>
    <m/>
    <s v="Nación"/>
    <x v="0"/>
    <s v="CSF"/>
    <x v="1"/>
    <m/>
    <n v="0"/>
    <n v="9000000"/>
    <n v="0"/>
    <n v="9000000"/>
    <n v="0"/>
    <n v="8178964"/>
    <n v="821036"/>
    <n v="8178964"/>
    <n v="8178964"/>
    <n v="8178964"/>
    <n v="8178964"/>
  </r>
  <r>
    <s v="04-03-00-021"/>
    <x v="19"/>
    <s v="A-01-01-01-001-004"/>
    <x v="0"/>
    <s v="01"/>
    <s v="01"/>
    <s v="01"/>
    <s v="001"/>
    <s v="004"/>
    <m/>
    <m/>
    <m/>
    <s v="Nación"/>
    <x v="0"/>
    <s v="CSF"/>
    <x v="2"/>
    <m/>
    <n v="14408000"/>
    <n v="0"/>
    <n v="0"/>
    <n v="14408000"/>
    <n v="0"/>
    <n v="12103898"/>
    <n v="2304102"/>
    <n v="12103898"/>
    <n v="12103898"/>
    <n v="12103898"/>
    <n v="12103898"/>
  </r>
  <r>
    <s v="04-03-00-021"/>
    <x v="19"/>
    <s v="A-01-01-01-001-005"/>
    <x v="0"/>
    <s v="01"/>
    <s v="01"/>
    <s v="01"/>
    <s v="001"/>
    <s v="005"/>
    <m/>
    <m/>
    <m/>
    <s v="Nación"/>
    <x v="0"/>
    <s v="CSF"/>
    <x v="3"/>
    <m/>
    <n v="10087000"/>
    <n v="3857183"/>
    <n v="10087000"/>
    <n v="3857183"/>
    <n v="0"/>
    <n v="3857183"/>
    <n v="0"/>
    <n v="3857183"/>
    <n v="3857183"/>
    <n v="3857183"/>
    <n v="3857183"/>
  </r>
  <r>
    <s v="04-03-00-021"/>
    <x v="19"/>
    <s v="A-01-01-01-001-006"/>
    <x v="0"/>
    <s v="01"/>
    <s v="01"/>
    <s v="01"/>
    <s v="001"/>
    <s v="006"/>
    <m/>
    <m/>
    <m/>
    <s v="Nación"/>
    <x v="0"/>
    <s v="CSF"/>
    <x v="4"/>
    <m/>
    <n v="56000000"/>
    <n v="1630230"/>
    <n v="0"/>
    <n v="57630230"/>
    <n v="0"/>
    <n v="57630230"/>
    <n v="0"/>
    <n v="57630230"/>
    <n v="57630230"/>
    <n v="57630230"/>
    <n v="57630230"/>
  </r>
  <r>
    <s v="04-03-00-021"/>
    <x v="19"/>
    <s v="A-01-01-01-001-007"/>
    <x v="0"/>
    <s v="01"/>
    <s v="01"/>
    <s v="01"/>
    <s v="001"/>
    <s v="007"/>
    <m/>
    <m/>
    <m/>
    <s v="Nación"/>
    <x v="0"/>
    <s v="CSF"/>
    <x v="5"/>
    <m/>
    <n v="22000000"/>
    <n v="4000000"/>
    <n v="0"/>
    <n v="26000000"/>
    <n v="0"/>
    <n v="23172264"/>
    <n v="2827736"/>
    <n v="23172264"/>
    <n v="23172264"/>
    <n v="23172264"/>
    <n v="23172264"/>
  </r>
  <r>
    <s v="04-03-00-021"/>
    <x v="19"/>
    <s v="A-01-01-01-001-009"/>
    <x v="0"/>
    <s v="01"/>
    <s v="01"/>
    <s v="01"/>
    <s v="001"/>
    <s v="009"/>
    <m/>
    <m/>
    <m/>
    <s v="Nación"/>
    <x v="0"/>
    <s v="CSF"/>
    <x v="6"/>
    <m/>
    <n v="73000000"/>
    <n v="0"/>
    <n v="0"/>
    <n v="73000000"/>
    <n v="0"/>
    <n v="63911264"/>
    <n v="9088736"/>
    <n v="63911264"/>
    <n v="63911264"/>
    <n v="63911264"/>
    <n v="63911264"/>
  </r>
  <r>
    <s v="04-03-00-021"/>
    <x v="19"/>
    <s v="A-01-01-01-001-010"/>
    <x v="0"/>
    <s v="01"/>
    <s v="01"/>
    <s v="01"/>
    <s v="001"/>
    <s v="010"/>
    <m/>
    <m/>
    <m/>
    <s v="Nación"/>
    <x v="0"/>
    <s v="CSF"/>
    <x v="7"/>
    <m/>
    <n v="32000000"/>
    <n v="11485313"/>
    <n v="0"/>
    <n v="43485313"/>
    <n v="0"/>
    <n v="43485313"/>
    <n v="0"/>
    <n v="43485313"/>
    <n v="43485313"/>
    <n v="43485313"/>
    <n v="43485313"/>
  </r>
  <r>
    <s v="04-03-00-021"/>
    <x v="19"/>
    <s v="A-01-01-01-001-012"/>
    <x v="0"/>
    <s v="01"/>
    <s v="01"/>
    <s v="01"/>
    <s v="001"/>
    <s v="012"/>
    <m/>
    <m/>
    <m/>
    <s v="Nación"/>
    <x v="0"/>
    <s v="CSF"/>
    <x v="8"/>
    <m/>
    <n v="10000000"/>
    <n v="4110670"/>
    <n v="23257"/>
    <n v="14087413"/>
    <n v="0"/>
    <n v="14087413"/>
    <n v="0"/>
    <n v="14087413"/>
    <n v="14087413"/>
    <n v="14087413"/>
    <n v="14087413"/>
  </r>
  <r>
    <s v="04-03-00-021"/>
    <x v="19"/>
    <s v="A-01-01-02-001"/>
    <x v="0"/>
    <s v="01"/>
    <s v="01"/>
    <s v="02"/>
    <s v="001"/>
    <m/>
    <m/>
    <m/>
    <m/>
    <s v="Nación"/>
    <x v="0"/>
    <s v="CSF"/>
    <x v="9"/>
    <m/>
    <n v="70000000"/>
    <n v="3900100"/>
    <n v="0"/>
    <n v="73900100"/>
    <n v="0"/>
    <n v="73900100"/>
    <n v="0"/>
    <n v="73900100"/>
    <n v="73900100"/>
    <n v="73900100"/>
    <n v="73900100"/>
  </r>
  <r>
    <s v="04-03-00-021"/>
    <x v="19"/>
    <s v="A-01-01-02-002"/>
    <x v="0"/>
    <s v="01"/>
    <s v="01"/>
    <s v="02"/>
    <s v="002"/>
    <m/>
    <m/>
    <m/>
    <m/>
    <s v="Nación"/>
    <x v="0"/>
    <s v="CSF"/>
    <x v="10"/>
    <m/>
    <n v="55000000"/>
    <n v="0"/>
    <n v="0"/>
    <n v="55000000"/>
    <n v="0"/>
    <n v="52309500"/>
    <n v="2690500"/>
    <n v="52309500"/>
    <n v="52309500"/>
    <n v="52309500"/>
    <n v="52309500"/>
  </r>
  <r>
    <s v="04-03-00-021"/>
    <x v="19"/>
    <s v="A-01-01-02-004"/>
    <x v="0"/>
    <s v="01"/>
    <s v="01"/>
    <s v="02"/>
    <s v="004"/>
    <m/>
    <m/>
    <m/>
    <m/>
    <s v="Nación"/>
    <x v="0"/>
    <s v="CSF"/>
    <x v="11"/>
    <m/>
    <n v="32000000"/>
    <n v="1000000"/>
    <n v="0"/>
    <n v="33000000"/>
    <n v="0"/>
    <n v="30121200"/>
    <n v="2878800"/>
    <n v="30121200"/>
    <n v="30121200"/>
    <n v="30121200"/>
    <n v="30121200"/>
  </r>
  <r>
    <s v="04-03-00-021"/>
    <x v="19"/>
    <s v="A-01-01-02-005"/>
    <x v="0"/>
    <s v="01"/>
    <s v="01"/>
    <s v="02"/>
    <s v="005"/>
    <m/>
    <m/>
    <m/>
    <m/>
    <s v="Nación"/>
    <x v="0"/>
    <s v="CSF"/>
    <x v="12"/>
    <m/>
    <n v="9000000"/>
    <n v="0"/>
    <n v="0"/>
    <n v="9000000"/>
    <n v="0"/>
    <n v="7882600"/>
    <n v="1117400"/>
    <n v="7882600"/>
    <n v="7882600"/>
    <n v="7882600"/>
    <n v="7882600"/>
  </r>
  <r>
    <s v="04-03-00-021"/>
    <x v="19"/>
    <s v="A-01-01-02-006"/>
    <x v="0"/>
    <s v="01"/>
    <s v="01"/>
    <s v="02"/>
    <s v="006"/>
    <m/>
    <m/>
    <m/>
    <m/>
    <s v="Nación"/>
    <x v="0"/>
    <s v="CSF"/>
    <x v="13"/>
    <m/>
    <n v="24000000"/>
    <n v="0"/>
    <n v="0"/>
    <n v="24000000"/>
    <n v="0"/>
    <n v="22596200"/>
    <n v="1403800"/>
    <n v="22596200"/>
    <n v="22596200"/>
    <n v="22596200"/>
    <n v="22596200"/>
  </r>
  <r>
    <s v="04-03-00-021"/>
    <x v="19"/>
    <s v="A-01-01-02-007"/>
    <x v="0"/>
    <s v="01"/>
    <s v="01"/>
    <s v="02"/>
    <s v="007"/>
    <m/>
    <m/>
    <m/>
    <m/>
    <s v="Nación"/>
    <x v="0"/>
    <s v="CSF"/>
    <x v="14"/>
    <m/>
    <n v="4000000"/>
    <n v="12000000"/>
    <n v="0"/>
    <n v="16000000"/>
    <n v="0"/>
    <n v="15067500"/>
    <n v="932500"/>
    <n v="15067500"/>
    <n v="15067500"/>
    <n v="15067500"/>
    <n v="15067500"/>
  </r>
  <r>
    <s v="04-03-00-021"/>
    <x v="19"/>
    <s v="A-01-01-02-008"/>
    <x v="0"/>
    <s v="01"/>
    <s v="01"/>
    <s v="02"/>
    <s v="008"/>
    <m/>
    <m/>
    <m/>
    <m/>
    <s v="Nación"/>
    <x v="0"/>
    <s v="CSF"/>
    <x v="15"/>
    <m/>
    <n v="4000000"/>
    <n v="0"/>
    <n v="4000000"/>
    <n v="0"/>
    <n v="0"/>
    <n v="0"/>
    <n v="0"/>
    <n v="0"/>
    <n v="0"/>
    <n v="0"/>
    <n v="0"/>
  </r>
  <r>
    <s v="04-03-00-021"/>
    <x v="19"/>
    <s v="A-01-01-02-009"/>
    <x v="0"/>
    <s v="01"/>
    <s v="01"/>
    <s v="02"/>
    <s v="009"/>
    <m/>
    <m/>
    <m/>
    <m/>
    <s v="Nación"/>
    <x v="0"/>
    <s v="CSF"/>
    <x v="16"/>
    <m/>
    <n v="8000000"/>
    <n v="0"/>
    <n v="8000000"/>
    <n v="0"/>
    <n v="0"/>
    <n v="0"/>
    <n v="0"/>
    <n v="0"/>
    <n v="0"/>
    <n v="0"/>
    <n v="0"/>
  </r>
  <r>
    <s v="04-03-00-021"/>
    <x v="19"/>
    <s v="A-01-01-03-001-001"/>
    <x v="0"/>
    <s v="01"/>
    <s v="01"/>
    <s v="03"/>
    <s v="001"/>
    <s v="001"/>
    <m/>
    <m/>
    <m/>
    <s v="Nación"/>
    <x v="0"/>
    <s v="CSF"/>
    <x v="17"/>
    <m/>
    <n v="27000000"/>
    <n v="4505887"/>
    <n v="0"/>
    <n v="31505887"/>
    <n v="0"/>
    <n v="31505887"/>
    <n v="0"/>
    <n v="31505887"/>
    <n v="31505887"/>
    <n v="31505887"/>
    <n v="31505887"/>
  </r>
  <r>
    <s v="04-03-00-021"/>
    <x v="19"/>
    <s v="A-01-01-03-001-002"/>
    <x v="0"/>
    <s v="01"/>
    <s v="01"/>
    <s v="03"/>
    <s v="001"/>
    <s v="002"/>
    <m/>
    <m/>
    <m/>
    <s v="Nación"/>
    <x v="0"/>
    <s v="CSF"/>
    <x v="18"/>
    <m/>
    <n v="0"/>
    <n v="18056599"/>
    <n v="0"/>
    <n v="18056599"/>
    <n v="0"/>
    <n v="17976986"/>
    <n v="79613"/>
    <n v="17976986"/>
    <n v="17976986"/>
    <n v="17976986"/>
    <n v="17976986"/>
  </r>
  <r>
    <s v="04-03-00-021"/>
    <x v="19"/>
    <s v="A-01-01-03-001-003"/>
    <x v="0"/>
    <s v="01"/>
    <s v="01"/>
    <s v="03"/>
    <s v="001"/>
    <s v="003"/>
    <m/>
    <m/>
    <m/>
    <s v="Nación"/>
    <x v="0"/>
    <s v="CSF"/>
    <x v="19"/>
    <m/>
    <n v="3000000"/>
    <n v="996885"/>
    <n v="0"/>
    <n v="3996885"/>
    <n v="0"/>
    <n v="3996052"/>
    <n v="833"/>
    <n v="3996052"/>
    <n v="3996052"/>
    <n v="3996052"/>
    <n v="3996052"/>
  </r>
  <r>
    <s v="04-03-00-021"/>
    <x v="19"/>
    <s v="A-01-01-03-002"/>
    <x v="0"/>
    <s v="01"/>
    <s v="01"/>
    <s v="03"/>
    <s v="002"/>
    <m/>
    <m/>
    <m/>
    <m/>
    <s v="Nación"/>
    <x v="0"/>
    <s v="CSF"/>
    <x v="20"/>
    <m/>
    <n v="29000000"/>
    <n v="0"/>
    <n v="0"/>
    <n v="29000000"/>
    <n v="0"/>
    <n v="18971478"/>
    <n v="10028522"/>
    <n v="18971478"/>
    <n v="18971478"/>
    <n v="18971478"/>
    <n v="18971478"/>
  </r>
  <r>
    <s v="04-03-00-021"/>
    <x v="19"/>
    <s v="A-02-02-02-006-004"/>
    <x v="0"/>
    <s v="02"/>
    <s v="02"/>
    <s v="02"/>
    <s v="006"/>
    <s v="004"/>
    <m/>
    <m/>
    <m/>
    <s v="Propios"/>
    <x v="1"/>
    <s v="CSF"/>
    <x v="21"/>
    <m/>
    <n v="0"/>
    <n v="80000"/>
    <n v="80000"/>
    <n v="0"/>
    <n v="0"/>
    <n v="0"/>
    <n v="0"/>
    <n v="0"/>
    <n v="0"/>
    <n v="0"/>
    <n v="0"/>
  </r>
  <r>
    <s v="04-03-00-021"/>
    <x v="19"/>
    <s v="A-02-02-02-006-009"/>
    <x v="0"/>
    <s v="02"/>
    <s v="02"/>
    <s v="02"/>
    <s v="006"/>
    <s v="009"/>
    <m/>
    <m/>
    <m/>
    <s v="Nación"/>
    <x v="0"/>
    <s v="CSF"/>
    <x v="22"/>
    <m/>
    <n v="10300000"/>
    <n v="12016884"/>
    <n v="0"/>
    <n v="22316884"/>
    <n v="0"/>
    <n v="22316884"/>
    <n v="0"/>
    <n v="22316884"/>
    <n v="22316884"/>
    <n v="22316884"/>
    <n v="22316884"/>
  </r>
  <r>
    <s v="04-03-00-021"/>
    <x v="19"/>
    <s v="A-02-02-02-007-002"/>
    <x v="0"/>
    <s v="02"/>
    <s v="02"/>
    <s v="02"/>
    <s v="007"/>
    <s v="002"/>
    <m/>
    <m/>
    <m/>
    <s v="Nación"/>
    <x v="0"/>
    <s v="CSF"/>
    <x v="30"/>
    <m/>
    <n v="2600000"/>
    <n v="513326"/>
    <n v="0"/>
    <n v="3113326"/>
    <n v="0"/>
    <n v="2560000"/>
    <n v="553326"/>
    <n v="2560000"/>
    <n v="2560000"/>
    <n v="2460000"/>
    <n v="2460000"/>
  </r>
  <r>
    <s v="04-03-00-021"/>
    <x v="19"/>
    <s v="A-02-02-02-008-004"/>
    <x v="0"/>
    <s v="02"/>
    <s v="02"/>
    <s v="02"/>
    <s v="008"/>
    <s v="004"/>
    <m/>
    <m/>
    <m/>
    <s v="Nación"/>
    <x v="0"/>
    <s v="CSF"/>
    <x v="23"/>
    <m/>
    <n v="10000000"/>
    <n v="0"/>
    <n v="9796000"/>
    <n v="204000"/>
    <n v="0"/>
    <n v="101501"/>
    <n v="102499"/>
    <n v="101501"/>
    <n v="101501"/>
    <n v="101501"/>
    <n v="101501"/>
  </r>
  <r>
    <s v="04-03-00-021"/>
    <x v="19"/>
    <s v="A-02-02-02-009-004"/>
    <x v="0"/>
    <s v="02"/>
    <s v="02"/>
    <s v="02"/>
    <s v="009"/>
    <s v="004"/>
    <m/>
    <m/>
    <m/>
    <s v="Nación"/>
    <x v="0"/>
    <s v="CSF"/>
    <x v="24"/>
    <m/>
    <n v="500000"/>
    <n v="574432"/>
    <n v="0"/>
    <n v="1074432"/>
    <n v="0"/>
    <n v="1074432"/>
    <n v="0"/>
    <n v="1074432"/>
    <n v="1074432"/>
    <n v="1074432"/>
    <n v="1074432"/>
  </r>
  <r>
    <s v="04-03-00-021"/>
    <x v="19"/>
    <s v="A-02-02-02-010"/>
    <x v="0"/>
    <s v="02"/>
    <s v="02"/>
    <s v="02"/>
    <s v="010"/>
    <m/>
    <m/>
    <m/>
    <m/>
    <s v="Nación"/>
    <x v="0"/>
    <s v="CSF"/>
    <x v="25"/>
    <m/>
    <n v="0"/>
    <n v="407319"/>
    <n v="0"/>
    <n v="407319"/>
    <n v="0"/>
    <n v="407319"/>
    <n v="0"/>
    <n v="407319"/>
    <n v="407319"/>
    <n v="407319"/>
    <n v="407319"/>
  </r>
  <r>
    <s v="04-03-00-021"/>
    <x v="19"/>
    <s v="A-02-02-02-010"/>
    <x v="0"/>
    <s v="02"/>
    <s v="02"/>
    <s v="02"/>
    <s v="010"/>
    <m/>
    <m/>
    <m/>
    <m/>
    <s v="Propios"/>
    <x v="1"/>
    <s v="CSF"/>
    <x v="25"/>
    <m/>
    <n v="0"/>
    <n v="256065"/>
    <n v="0"/>
    <n v="256065"/>
    <n v="0"/>
    <n v="256065"/>
    <n v="0"/>
    <n v="256065"/>
    <n v="256065"/>
    <n v="256065"/>
    <n v="256065"/>
  </r>
  <r>
    <s v="04-03-00-021"/>
    <x v="19"/>
    <s v="A-03-04-02-012-001"/>
    <x v="0"/>
    <s v="03"/>
    <s v="04"/>
    <s v="02"/>
    <s v="012"/>
    <s v="001"/>
    <m/>
    <m/>
    <m/>
    <s v="Nación"/>
    <x v="0"/>
    <s v="CSF"/>
    <x v="26"/>
    <m/>
    <n v="0"/>
    <n v="5709832"/>
    <n v="0"/>
    <n v="5709832"/>
    <n v="0"/>
    <n v="4345062"/>
    <n v="1364770"/>
    <n v="4345062"/>
    <n v="4345062"/>
    <n v="4345062"/>
    <n v="4345062"/>
  </r>
  <r>
    <s v="04-03-00-021"/>
    <x v="19"/>
    <s v="A-08-01-02-001"/>
    <x v="0"/>
    <s v="08"/>
    <s v="01"/>
    <s v="02"/>
    <s v="001"/>
    <m/>
    <m/>
    <m/>
    <m/>
    <s v="Nación"/>
    <x v="0"/>
    <s v="CSF"/>
    <x v="27"/>
    <m/>
    <n v="0"/>
    <n v="12184000"/>
    <n v="0"/>
    <n v="12184000"/>
    <n v="0"/>
    <n v="12184000"/>
    <n v="0"/>
    <n v="12184000"/>
    <n v="12184000"/>
    <n v="12184000"/>
    <n v="12184000"/>
  </r>
  <r>
    <s v="04-03-00-021"/>
    <x v="19"/>
    <s v="A-08-01-02-003"/>
    <x v="0"/>
    <s v="08"/>
    <s v="01"/>
    <s v="02"/>
    <s v="003"/>
    <m/>
    <m/>
    <m/>
    <m/>
    <s v="Propios"/>
    <x v="1"/>
    <s v="CSF"/>
    <x v="28"/>
    <m/>
    <n v="0"/>
    <n v="826000"/>
    <n v="70000"/>
    <n v="756000"/>
    <n v="0"/>
    <n v="756000"/>
    <n v="0"/>
    <n v="756000"/>
    <n v="756000"/>
    <n v="756000"/>
    <n v="756000"/>
  </r>
  <r>
    <s v="04-03-00-022"/>
    <x v="20"/>
    <s v="A-01-01-01-001-001"/>
    <x v="0"/>
    <s v="01"/>
    <s v="01"/>
    <s v="01"/>
    <s v="001"/>
    <s v="001"/>
    <m/>
    <m/>
    <m/>
    <s v="Nación"/>
    <x v="0"/>
    <s v="CSF"/>
    <x v="0"/>
    <m/>
    <n v="937000000"/>
    <n v="0"/>
    <n v="0"/>
    <n v="937000000"/>
    <n v="0"/>
    <n v="849841105"/>
    <n v="87158895"/>
    <n v="849841105"/>
    <n v="849841105"/>
    <n v="849841105"/>
    <n v="849841105"/>
  </r>
  <r>
    <s v="04-03-00-022"/>
    <x v="20"/>
    <s v="A-01-01-01-001-004"/>
    <x v="0"/>
    <s v="01"/>
    <s v="01"/>
    <s v="01"/>
    <s v="001"/>
    <s v="004"/>
    <m/>
    <m/>
    <m/>
    <s v="Nación"/>
    <x v="0"/>
    <s v="CSF"/>
    <x v="2"/>
    <m/>
    <n v="24900000"/>
    <n v="0"/>
    <n v="0"/>
    <n v="24900000"/>
    <n v="0"/>
    <n v="19736072"/>
    <n v="5163928"/>
    <n v="19736072"/>
    <n v="19736072"/>
    <n v="19736072"/>
    <n v="19736072"/>
  </r>
  <r>
    <s v="04-03-00-022"/>
    <x v="20"/>
    <s v="A-01-01-01-001-005"/>
    <x v="0"/>
    <s v="01"/>
    <s v="01"/>
    <s v="01"/>
    <s v="001"/>
    <s v="005"/>
    <m/>
    <m/>
    <m/>
    <s v="Nación"/>
    <x v="0"/>
    <s v="CSF"/>
    <x v="3"/>
    <m/>
    <n v="18000000"/>
    <n v="6700000"/>
    <n v="18000000"/>
    <n v="6700000"/>
    <n v="0"/>
    <n v="6483052"/>
    <n v="216948"/>
    <n v="6483052"/>
    <n v="6483052"/>
    <n v="6483052"/>
    <n v="6483052"/>
  </r>
  <r>
    <s v="04-03-00-022"/>
    <x v="20"/>
    <s v="A-01-01-01-001-006"/>
    <x v="0"/>
    <s v="01"/>
    <s v="01"/>
    <s v="01"/>
    <s v="001"/>
    <s v="006"/>
    <m/>
    <m/>
    <m/>
    <s v="Nación"/>
    <x v="0"/>
    <s v="CSF"/>
    <x v="4"/>
    <m/>
    <n v="94000000"/>
    <n v="5734823"/>
    <n v="7124401"/>
    <n v="92610422"/>
    <n v="0"/>
    <n v="92610422"/>
    <n v="0"/>
    <n v="92610422"/>
    <n v="92610422"/>
    <n v="92610422"/>
    <n v="92610422"/>
  </r>
  <r>
    <s v="04-03-00-022"/>
    <x v="20"/>
    <s v="A-01-01-01-001-007"/>
    <x v="0"/>
    <s v="01"/>
    <s v="01"/>
    <s v="01"/>
    <s v="001"/>
    <s v="007"/>
    <m/>
    <m/>
    <m/>
    <s v="Nación"/>
    <x v="0"/>
    <s v="CSF"/>
    <x v="5"/>
    <m/>
    <n v="37000000"/>
    <n v="6000000"/>
    <n v="0"/>
    <n v="43000000"/>
    <n v="0"/>
    <n v="38698317"/>
    <n v="4301683"/>
    <n v="38698317"/>
    <n v="38698317"/>
    <n v="38698317"/>
    <n v="38698317"/>
  </r>
  <r>
    <s v="04-03-00-022"/>
    <x v="20"/>
    <s v="A-01-01-01-001-008"/>
    <x v="0"/>
    <s v="01"/>
    <s v="01"/>
    <s v="01"/>
    <s v="001"/>
    <s v="008"/>
    <m/>
    <m/>
    <m/>
    <s v="Nación"/>
    <x v="0"/>
    <s v="CSF"/>
    <x v="35"/>
    <m/>
    <n v="0"/>
    <n v="558368"/>
    <n v="0"/>
    <n v="558368"/>
    <n v="0"/>
    <n v="58353"/>
    <n v="500015"/>
    <n v="58353"/>
    <n v="58353"/>
    <n v="58353"/>
    <n v="58353"/>
  </r>
  <r>
    <s v="04-03-00-022"/>
    <x v="20"/>
    <s v="A-01-01-01-001-009"/>
    <x v="0"/>
    <s v="01"/>
    <s v="01"/>
    <s v="01"/>
    <s v="001"/>
    <s v="009"/>
    <m/>
    <m/>
    <m/>
    <s v="Nación"/>
    <x v="0"/>
    <s v="CSF"/>
    <x v="6"/>
    <m/>
    <n v="120000000"/>
    <n v="0"/>
    <n v="0"/>
    <n v="120000000"/>
    <n v="0"/>
    <n v="94995454"/>
    <n v="25004546"/>
    <n v="94995454"/>
    <n v="94995454"/>
    <n v="94995454"/>
    <n v="94995454"/>
  </r>
  <r>
    <s v="04-03-00-022"/>
    <x v="20"/>
    <s v="A-01-01-01-001-010"/>
    <x v="0"/>
    <s v="01"/>
    <s v="01"/>
    <s v="01"/>
    <s v="001"/>
    <s v="010"/>
    <m/>
    <m/>
    <m/>
    <s v="Nación"/>
    <x v="0"/>
    <s v="CSF"/>
    <x v="7"/>
    <m/>
    <n v="72000000"/>
    <n v="6017743"/>
    <n v="0"/>
    <n v="78017743"/>
    <n v="0"/>
    <n v="78016573"/>
    <n v="1170"/>
    <n v="78016573"/>
    <n v="78016573"/>
    <n v="78016573"/>
    <n v="78016573"/>
  </r>
  <r>
    <s v="04-03-00-022"/>
    <x v="20"/>
    <s v="A-01-01-01-001-012"/>
    <x v="0"/>
    <s v="01"/>
    <s v="01"/>
    <s v="01"/>
    <s v="001"/>
    <s v="012"/>
    <m/>
    <m/>
    <m/>
    <s v="Nación"/>
    <x v="0"/>
    <s v="CSF"/>
    <x v="8"/>
    <m/>
    <n v="19000000"/>
    <n v="5000000"/>
    <n v="910125"/>
    <n v="23089875"/>
    <n v="0"/>
    <n v="23089875"/>
    <n v="0"/>
    <n v="23089875"/>
    <n v="23089875"/>
    <n v="23089875"/>
    <n v="23089875"/>
  </r>
  <r>
    <s v="04-03-00-022"/>
    <x v="20"/>
    <s v="A-01-01-02-001"/>
    <x v="0"/>
    <s v="01"/>
    <s v="01"/>
    <s v="02"/>
    <s v="001"/>
    <m/>
    <m/>
    <m/>
    <m/>
    <s v="Nación"/>
    <x v="0"/>
    <s v="CSF"/>
    <x v="9"/>
    <m/>
    <n v="127000000"/>
    <n v="2000000"/>
    <n v="0"/>
    <n v="129000000"/>
    <n v="0"/>
    <n v="115952600"/>
    <n v="13047400"/>
    <n v="115952600"/>
    <n v="115952600"/>
    <n v="115952600"/>
    <n v="115952600"/>
  </r>
  <r>
    <s v="04-03-00-022"/>
    <x v="20"/>
    <s v="A-01-01-02-002"/>
    <x v="0"/>
    <s v="01"/>
    <s v="01"/>
    <s v="02"/>
    <s v="002"/>
    <m/>
    <m/>
    <m/>
    <m/>
    <s v="Nación"/>
    <x v="0"/>
    <s v="CSF"/>
    <x v="10"/>
    <m/>
    <n v="88000000"/>
    <n v="0"/>
    <n v="0"/>
    <n v="88000000"/>
    <n v="0"/>
    <n v="82134200"/>
    <n v="5865800"/>
    <n v="82134200"/>
    <n v="82134200"/>
    <n v="82134200"/>
    <n v="82134200"/>
  </r>
  <r>
    <s v="04-03-00-022"/>
    <x v="20"/>
    <s v="A-01-01-02-004"/>
    <x v="0"/>
    <s v="01"/>
    <s v="01"/>
    <s v="02"/>
    <s v="004"/>
    <m/>
    <m/>
    <m/>
    <m/>
    <s v="Nación"/>
    <x v="0"/>
    <s v="CSF"/>
    <x v="11"/>
    <m/>
    <n v="55000000"/>
    <n v="400000"/>
    <n v="0"/>
    <n v="55400000"/>
    <n v="0"/>
    <n v="51972600"/>
    <n v="3427400"/>
    <n v="51972600"/>
    <n v="51972600"/>
    <n v="51972600"/>
    <n v="51972600"/>
  </r>
  <r>
    <s v="04-03-00-022"/>
    <x v="20"/>
    <s v="A-01-01-02-005"/>
    <x v="0"/>
    <s v="01"/>
    <s v="01"/>
    <s v="02"/>
    <s v="005"/>
    <m/>
    <m/>
    <m/>
    <m/>
    <s v="Nación"/>
    <x v="0"/>
    <s v="CSF"/>
    <x v="12"/>
    <m/>
    <n v="16000000"/>
    <n v="0"/>
    <n v="0"/>
    <n v="16000000"/>
    <n v="0"/>
    <n v="14116100"/>
    <n v="1883900"/>
    <n v="14116100"/>
    <n v="14116100"/>
    <n v="14116100"/>
    <n v="14116100"/>
  </r>
  <r>
    <s v="04-03-00-022"/>
    <x v="20"/>
    <s v="A-01-01-02-006"/>
    <x v="0"/>
    <s v="01"/>
    <s v="01"/>
    <s v="02"/>
    <s v="006"/>
    <m/>
    <m/>
    <m/>
    <m/>
    <s v="Nación"/>
    <x v="0"/>
    <s v="CSF"/>
    <x v="13"/>
    <m/>
    <n v="42000000"/>
    <n v="0"/>
    <n v="0"/>
    <n v="42000000"/>
    <n v="0"/>
    <n v="38989600"/>
    <n v="3010400"/>
    <n v="38989600"/>
    <n v="38989600"/>
    <n v="38989600"/>
    <n v="38989600"/>
  </r>
  <r>
    <s v="04-03-00-022"/>
    <x v="20"/>
    <s v="A-01-01-02-007"/>
    <x v="0"/>
    <s v="01"/>
    <s v="01"/>
    <s v="02"/>
    <s v="007"/>
    <m/>
    <m/>
    <m/>
    <m/>
    <s v="Nación"/>
    <x v="0"/>
    <s v="CSF"/>
    <x v="14"/>
    <m/>
    <n v="6000000"/>
    <n v="21800000"/>
    <n v="0"/>
    <n v="27800000"/>
    <n v="0"/>
    <n v="26000600"/>
    <n v="1799400"/>
    <n v="26000600"/>
    <n v="26000600"/>
    <n v="26000600"/>
    <n v="26000600"/>
  </r>
  <r>
    <s v="04-03-00-022"/>
    <x v="20"/>
    <s v="A-01-01-02-008"/>
    <x v="0"/>
    <s v="01"/>
    <s v="01"/>
    <s v="02"/>
    <s v="008"/>
    <m/>
    <m/>
    <m/>
    <m/>
    <s v="Nación"/>
    <x v="0"/>
    <s v="CSF"/>
    <x v="15"/>
    <m/>
    <n v="6000000"/>
    <n v="0"/>
    <n v="6000000"/>
    <n v="0"/>
    <n v="0"/>
    <n v="0"/>
    <n v="0"/>
    <n v="0"/>
    <n v="0"/>
    <n v="0"/>
    <n v="0"/>
  </r>
  <r>
    <s v="04-03-00-022"/>
    <x v="20"/>
    <s v="A-01-01-02-009"/>
    <x v="0"/>
    <s v="01"/>
    <s v="01"/>
    <s v="02"/>
    <s v="009"/>
    <m/>
    <m/>
    <m/>
    <m/>
    <s v="Nación"/>
    <x v="0"/>
    <s v="CSF"/>
    <x v="16"/>
    <m/>
    <n v="12000000"/>
    <n v="0"/>
    <n v="12000000"/>
    <n v="0"/>
    <n v="0"/>
    <n v="0"/>
    <n v="0"/>
    <n v="0"/>
    <n v="0"/>
    <n v="0"/>
    <n v="0"/>
  </r>
  <r>
    <s v="04-03-00-022"/>
    <x v="20"/>
    <s v="A-01-01-03-001-001"/>
    <x v="0"/>
    <s v="01"/>
    <s v="01"/>
    <s v="03"/>
    <s v="001"/>
    <s v="001"/>
    <m/>
    <m/>
    <m/>
    <s v="Nación"/>
    <x v="0"/>
    <s v="CSF"/>
    <x v="17"/>
    <m/>
    <n v="71000000"/>
    <n v="0"/>
    <n v="0"/>
    <n v="71000000"/>
    <n v="0"/>
    <n v="67184508"/>
    <n v="3815492"/>
    <n v="67184508"/>
    <n v="67184508"/>
    <n v="67184508"/>
    <n v="67184508"/>
  </r>
  <r>
    <s v="04-03-00-022"/>
    <x v="20"/>
    <s v="A-01-01-03-001-002"/>
    <x v="0"/>
    <s v="01"/>
    <s v="01"/>
    <s v="03"/>
    <s v="001"/>
    <s v="002"/>
    <m/>
    <m/>
    <m/>
    <s v="Nación"/>
    <x v="0"/>
    <s v="CSF"/>
    <x v="18"/>
    <m/>
    <n v="0"/>
    <n v="14650000"/>
    <n v="0"/>
    <n v="14650000"/>
    <n v="0"/>
    <n v="12949327"/>
    <n v="1700673"/>
    <n v="12949327"/>
    <n v="12949327"/>
    <n v="12949327"/>
    <n v="12949327"/>
  </r>
  <r>
    <s v="04-03-00-022"/>
    <x v="20"/>
    <s v="A-01-01-03-001-003"/>
    <x v="0"/>
    <s v="01"/>
    <s v="01"/>
    <s v="03"/>
    <s v="001"/>
    <s v="003"/>
    <m/>
    <m/>
    <m/>
    <s v="Nación"/>
    <x v="0"/>
    <s v="CSF"/>
    <x v="19"/>
    <m/>
    <n v="6000000"/>
    <n v="320248"/>
    <n v="0"/>
    <n v="6320248"/>
    <n v="0"/>
    <n v="6318048"/>
    <n v="2200"/>
    <n v="6318048"/>
    <n v="6318048"/>
    <n v="6318048"/>
    <n v="6318048"/>
  </r>
  <r>
    <s v="04-03-00-022"/>
    <x v="20"/>
    <s v="A-02-02-02-006-004"/>
    <x v="0"/>
    <s v="02"/>
    <s v="02"/>
    <s v="02"/>
    <s v="006"/>
    <s v="004"/>
    <m/>
    <m/>
    <m/>
    <s v="Propios"/>
    <x v="1"/>
    <s v="CSF"/>
    <x v="21"/>
    <m/>
    <n v="0"/>
    <n v="2229500"/>
    <n v="0"/>
    <n v="2229500"/>
    <n v="0"/>
    <n v="2229500"/>
    <n v="0"/>
    <n v="2229500"/>
    <n v="2229500"/>
    <n v="2229500"/>
    <n v="2229500"/>
  </r>
  <r>
    <s v="04-03-00-022"/>
    <x v="20"/>
    <s v="A-02-02-02-006-009"/>
    <x v="0"/>
    <s v="02"/>
    <s v="02"/>
    <s v="02"/>
    <s v="006"/>
    <s v="009"/>
    <m/>
    <m/>
    <m/>
    <s v="Nación"/>
    <x v="0"/>
    <s v="CSF"/>
    <x v="22"/>
    <m/>
    <n v="30500000"/>
    <n v="21760000"/>
    <n v="44166"/>
    <n v="52215834"/>
    <n v="0"/>
    <n v="52215834"/>
    <n v="0"/>
    <n v="52215834"/>
    <n v="52215834"/>
    <n v="52215834"/>
    <n v="52215834"/>
  </r>
  <r>
    <s v="04-03-00-022"/>
    <x v="20"/>
    <s v="A-02-02-02-007-001"/>
    <x v="0"/>
    <s v="02"/>
    <s v="02"/>
    <s v="02"/>
    <s v="007"/>
    <s v="001"/>
    <m/>
    <m/>
    <m/>
    <s v="Nación"/>
    <x v="0"/>
    <s v="CSF"/>
    <x v="36"/>
    <m/>
    <n v="0"/>
    <n v="4145.6499999999996"/>
    <n v="0"/>
    <n v="4145.6499999999996"/>
    <n v="0"/>
    <n v="4145.6499999999996"/>
    <n v="0"/>
    <n v="4145.6499999999996"/>
    <n v="4145.6499999999996"/>
    <n v="4145.6499999999996"/>
    <n v="4145.6499999999996"/>
  </r>
  <r>
    <s v="04-03-00-022"/>
    <x v="20"/>
    <s v="A-02-02-02-007-001"/>
    <x v="0"/>
    <s v="02"/>
    <s v="02"/>
    <s v="02"/>
    <s v="007"/>
    <s v="001"/>
    <m/>
    <m/>
    <m/>
    <s v="Propios"/>
    <x v="1"/>
    <s v="CSF"/>
    <x v="36"/>
    <m/>
    <n v="0"/>
    <n v="15804"/>
    <n v="0"/>
    <n v="15804"/>
    <n v="0"/>
    <n v="15804"/>
    <n v="0"/>
    <n v="15804"/>
    <n v="15804"/>
    <n v="15804"/>
    <n v="15804"/>
  </r>
  <r>
    <s v="04-03-00-022"/>
    <x v="20"/>
    <s v="A-02-02-02-007-002"/>
    <x v="0"/>
    <s v="02"/>
    <s v="02"/>
    <s v="02"/>
    <s v="007"/>
    <s v="002"/>
    <m/>
    <m/>
    <m/>
    <s v="Nación"/>
    <x v="0"/>
    <s v="CSF"/>
    <x v="30"/>
    <m/>
    <n v="0"/>
    <n v="37226665"/>
    <n v="0"/>
    <n v="37226665"/>
    <n v="0"/>
    <n v="37226665"/>
    <n v="0"/>
    <n v="37226665"/>
    <n v="34346674"/>
    <n v="34346674"/>
    <n v="34346674"/>
  </r>
  <r>
    <s v="04-03-00-022"/>
    <x v="20"/>
    <s v="A-02-02-02-008-004"/>
    <x v="0"/>
    <s v="02"/>
    <s v="02"/>
    <s v="02"/>
    <s v="008"/>
    <s v="004"/>
    <m/>
    <m/>
    <m/>
    <s v="Nación"/>
    <x v="0"/>
    <s v="CSF"/>
    <x v="23"/>
    <m/>
    <n v="2000000"/>
    <n v="940000"/>
    <n v="27822"/>
    <n v="2912178"/>
    <n v="0"/>
    <n v="2912178"/>
    <n v="0"/>
    <n v="2912178"/>
    <n v="2912178"/>
    <n v="2912178"/>
    <n v="2912178"/>
  </r>
  <r>
    <s v="04-03-00-022"/>
    <x v="20"/>
    <s v="A-02-02-02-009-004"/>
    <x v="0"/>
    <s v="02"/>
    <s v="02"/>
    <s v="02"/>
    <s v="009"/>
    <s v="004"/>
    <m/>
    <m/>
    <m/>
    <s v="Nación"/>
    <x v="0"/>
    <s v="CSF"/>
    <x v="24"/>
    <m/>
    <n v="1200000"/>
    <n v="1833017"/>
    <n v="0"/>
    <n v="3033017"/>
    <n v="0"/>
    <n v="3033017"/>
    <n v="0"/>
    <n v="3033017"/>
    <n v="3033017"/>
    <n v="3033017"/>
    <n v="3033017"/>
  </r>
  <r>
    <s v="04-03-00-022"/>
    <x v="20"/>
    <s v="A-02-02-02-010"/>
    <x v="0"/>
    <s v="02"/>
    <s v="02"/>
    <s v="02"/>
    <s v="010"/>
    <m/>
    <m/>
    <m/>
    <m/>
    <s v="Nación"/>
    <x v="0"/>
    <s v="CSF"/>
    <x v="25"/>
    <m/>
    <n v="0"/>
    <n v="198790"/>
    <n v="63017"/>
    <n v="135773"/>
    <n v="0"/>
    <n v="135773"/>
    <n v="0"/>
    <n v="135773"/>
    <n v="135773"/>
    <n v="135773"/>
    <n v="135773"/>
  </r>
  <r>
    <s v="04-03-00-022"/>
    <x v="20"/>
    <s v="A-02-02-02-010"/>
    <x v="0"/>
    <s v="02"/>
    <s v="02"/>
    <s v="02"/>
    <s v="010"/>
    <m/>
    <m/>
    <m/>
    <m/>
    <s v="Propios"/>
    <x v="1"/>
    <s v="CSF"/>
    <x v="25"/>
    <m/>
    <n v="0"/>
    <n v="6840334"/>
    <n v="0"/>
    <n v="6840334"/>
    <n v="0"/>
    <n v="6840334"/>
    <n v="0"/>
    <n v="6840334"/>
    <n v="6840334"/>
    <n v="6840334"/>
    <n v="6840334"/>
  </r>
  <r>
    <s v="04-03-00-022"/>
    <x v="20"/>
    <s v="A-03-04-02-012-001"/>
    <x v="0"/>
    <s v="03"/>
    <s v="04"/>
    <s v="02"/>
    <s v="012"/>
    <s v="001"/>
    <m/>
    <m/>
    <m/>
    <s v="Nación"/>
    <x v="0"/>
    <s v="CSF"/>
    <x v="26"/>
    <m/>
    <n v="0"/>
    <n v="14460000"/>
    <n v="0"/>
    <n v="14460000"/>
    <n v="0"/>
    <n v="13541998"/>
    <n v="918002"/>
    <n v="13541998"/>
    <n v="13541998"/>
    <n v="13541998"/>
    <n v="13541998"/>
  </r>
  <r>
    <s v="04-03-00-022"/>
    <x v="20"/>
    <s v="A-08-01-02-001"/>
    <x v="0"/>
    <s v="08"/>
    <s v="01"/>
    <s v="02"/>
    <s v="001"/>
    <m/>
    <m/>
    <m/>
    <m/>
    <s v="Nación"/>
    <x v="0"/>
    <s v="CSF"/>
    <x v="27"/>
    <m/>
    <n v="0"/>
    <n v="29635450"/>
    <n v="0"/>
    <n v="29635450"/>
    <n v="0"/>
    <n v="29635450"/>
    <n v="0"/>
    <n v="29635450"/>
    <n v="29635450"/>
    <n v="29635450"/>
    <n v="29635450"/>
  </r>
  <r>
    <s v="04-03-00-022"/>
    <x v="20"/>
    <s v="A-08-01-02-003"/>
    <x v="0"/>
    <s v="08"/>
    <s v="01"/>
    <s v="02"/>
    <s v="003"/>
    <m/>
    <m/>
    <m/>
    <m/>
    <s v="Propios"/>
    <x v="1"/>
    <s v="CSF"/>
    <x v="28"/>
    <m/>
    <n v="0"/>
    <n v="6209212"/>
    <n v="371000"/>
    <n v="5838212"/>
    <n v="0"/>
    <n v="5838212"/>
    <n v="0"/>
    <n v="5838212"/>
    <n v="5838212"/>
    <n v="5838212"/>
    <n v="5838212"/>
  </r>
  <r>
    <s v="04-03-00-024"/>
    <x v="21"/>
    <s v="A-01-01-01-001-001"/>
    <x v="0"/>
    <s v="01"/>
    <s v="01"/>
    <s v="01"/>
    <s v="001"/>
    <s v="001"/>
    <m/>
    <m/>
    <m/>
    <s v="Nación"/>
    <x v="0"/>
    <s v="CSF"/>
    <x v="0"/>
    <m/>
    <n v="0"/>
    <n v="135760000"/>
    <n v="0"/>
    <n v="135760000"/>
    <n v="0"/>
    <n v="135724804"/>
    <n v="35196"/>
    <n v="135724804"/>
    <n v="135724804"/>
    <n v="135724804"/>
    <n v="135724804"/>
  </r>
  <r>
    <s v="04-03-00-024"/>
    <x v="21"/>
    <s v="A-01-01-01-001-004"/>
    <x v="0"/>
    <s v="01"/>
    <s v="01"/>
    <s v="01"/>
    <s v="001"/>
    <s v="004"/>
    <m/>
    <m/>
    <m/>
    <s v="Nación"/>
    <x v="0"/>
    <s v="CSF"/>
    <x v="2"/>
    <m/>
    <n v="0"/>
    <n v="1510000"/>
    <n v="0"/>
    <n v="1510000"/>
    <n v="0"/>
    <n v="900344"/>
    <n v="609656"/>
    <n v="900344"/>
    <n v="900344"/>
    <n v="900344"/>
    <n v="900344"/>
  </r>
  <r>
    <s v="04-03-00-024"/>
    <x v="21"/>
    <s v="A-01-01-01-001-005"/>
    <x v="0"/>
    <s v="01"/>
    <s v="01"/>
    <s v="01"/>
    <s v="001"/>
    <s v="005"/>
    <m/>
    <m/>
    <m/>
    <s v="Nación"/>
    <x v="0"/>
    <s v="CSF"/>
    <x v="3"/>
    <m/>
    <n v="0"/>
    <n v="2750000"/>
    <n v="2000000"/>
    <n v="750000"/>
    <n v="0"/>
    <n v="734532"/>
    <n v="15468"/>
    <n v="734532"/>
    <n v="734532"/>
    <n v="734532"/>
    <n v="734532"/>
  </r>
  <r>
    <s v="04-03-00-024"/>
    <x v="21"/>
    <s v="A-01-01-01-001-006"/>
    <x v="0"/>
    <s v="01"/>
    <s v="01"/>
    <s v="01"/>
    <s v="001"/>
    <s v="006"/>
    <m/>
    <m/>
    <m/>
    <s v="Nación"/>
    <x v="0"/>
    <s v="CSF"/>
    <x v="4"/>
    <m/>
    <n v="0"/>
    <n v="632640"/>
    <n v="0"/>
    <n v="632640"/>
    <n v="0"/>
    <n v="632640"/>
    <n v="0"/>
    <n v="632640"/>
    <n v="632640"/>
    <n v="632640"/>
    <n v="632640"/>
  </r>
  <r>
    <s v="04-03-00-024"/>
    <x v="21"/>
    <s v="A-01-01-01-001-007"/>
    <x v="0"/>
    <s v="01"/>
    <s v="01"/>
    <s v="01"/>
    <s v="001"/>
    <s v="007"/>
    <m/>
    <m/>
    <m/>
    <s v="Nación"/>
    <x v="0"/>
    <s v="CSF"/>
    <x v="5"/>
    <m/>
    <n v="0"/>
    <n v="13200000"/>
    <n v="0"/>
    <n v="13200000"/>
    <n v="0"/>
    <n v="5474170"/>
    <n v="7725830"/>
    <n v="5474170"/>
    <n v="5474170"/>
    <n v="5474170"/>
    <n v="5474170"/>
  </r>
  <r>
    <s v="04-03-00-024"/>
    <x v="21"/>
    <s v="A-01-01-01-001-009"/>
    <x v="0"/>
    <s v="01"/>
    <s v="01"/>
    <s v="01"/>
    <s v="001"/>
    <s v="009"/>
    <m/>
    <m/>
    <m/>
    <s v="Nación"/>
    <x v="0"/>
    <s v="CSF"/>
    <x v="6"/>
    <m/>
    <n v="0"/>
    <n v="58714000"/>
    <n v="0"/>
    <n v="58714000"/>
    <n v="0"/>
    <n v="25461769"/>
    <n v="33252231"/>
    <n v="25461769"/>
    <n v="25461769"/>
    <n v="25461769"/>
    <n v="25461769"/>
  </r>
  <r>
    <s v="04-03-00-024"/>
    <x v="21"/>
    <s v="A-01-01-01-001-010"/>
    <x v="0"/>
    <s v="01"/>
    <s v="01"/>
    <s v="01"/>
    <s v="001"/>
    <s v="010"/>
    <m/>
    <m/>
    <m/>
    <s v="Nación"/>
    <x v="0"/>
    <s v="CSF"/>
    <x v="7"/>
    <m/>
    <n v="0"/>
    <n v="11000000"/>
    <n v="0"/>
    <n v="11000000"/>
    <n v="0"/>
    <n v="6917810"/>
    <n v="4082190"/>
    <n v="6917810"/>
    <n v="6917810"/>
    <n v="6917810"/>
    <n v="6917810"/>
  </r>
  <r>
    <s v="04-03-00-024"/>
    <x v="21"/>
    <s v="A-01-01-01-001-012"/>
    <x v="0"/>
    <s v="01"/>
    <s v="01"/>
    <s v="01"/>
    <s v="001"/>
    <s v="012"/>
    <m/>
    <m/>
    <m/>
    <s v="Nación"/>
    <x v="0"/>
    <s v="CSF"/>
    <x v="8"/>
    <m/>
    <n v="0"/>
    <n v="2200000"/>
    <n v="1564824"/>
    <n v="635176"/>
    <n v="0"/>
    <n v="635176"/>
    <n v="0"/>
    <n v="635176"/>
    <n v="635176"/>
    <n v="635176"/>
    <n v="635176"/>
  </r>
  <r>
    <s v="04-03-00-024"/>
    <x v="21"/>
    <s v="A-01-01-02-001"/>
    <x v="0"/>
    <s v="01"/>
    <s v="01"/>
    <s v="02"/>
    <s v="001"/>
    <m/>
    <m/>
    <m/>
    <m/>
    <s v="Nación"/>
    <x v="0"/>
    <s v="CSF"/>
    <x v="9"/>
    <m/>
    <n v="0"/>
    <n v="17830000"/>
    <n v="0"/>
    <n v="17830000"/>
    <n v="0"/>
    <n v="17822800"/>
    <n v="7200"/>
    <n v="17822800"/>
    <n v="17822800"/>
    <n v="17822800"/>
    <n v="17822800"/>
  </r>
  <r>
    <s v="04-03-00-024"/>
    <x v="21"/>
    <s v="A-01-01-02-002"/>
    <x v="0"/>
    <s v="01"/>
    <s v="01"/>
    <s v="02"/>
    <s v="002"/>
    <m/>
    <m/>
    <m/>
    <m/>
    <s v="Nación"/>
    <x v="0"/>
    <s v="CSF"/>
    <x v="10"/>
    <m/>
    <n v="0"/>
    <n v="16000000"/>
    <n v="0"/>
    <n v="16000000"/>
    <n v="0"/>
    <n v="12888900"/>
    <n v="3111100"/>
    <n v="12888900"/>
    <n v="12888900"/>
    <n v="12888900"/>
    <n v="12888900"/>
  </r>
  <r>
    <s v="04-03-00-024"/>
    <x v="21"/>
    <s v="A-01-01-02-004"/>
    <x v="0"/>
    <s v="01"/>
    <s v="01"/>
    <s v="02"/>
    <s v="004"/>
    <m/>
    <m/>
    <m/>
    <m/>
    <s v="Nación"/>
    <x v="0"/>
    <s v="CSF"/>
    <x v="11"/>
    <m/>
    <n v="0"/>
    <n v="6990000"/>
    <n v="800000"/>
    <n v="6190000"/>
    <n v="0"/>
    <n v="6180200"/>
    <n v="9800"/>
    <n v="6180200"/>
    <n v="6180200"/>
    <n v="6180200"/>
    <n v="6180200"/>
  </r>
  <r>
    <s v="04-03-00-024"/>
    <x v="21"/>
    <s v="A-01-01-02-005"/>
    <x v="0"/>
    <s v="01"/>
    <s v="01"/>
    <s v="02"/>
    <s v="005"/>
    <m/>
    <m/>
    <m/>
    <m/>
    <s v="Nación"/>
    <x v="0"/>
    <s v="CSF"/>
    <x v="12"/>
    <m/>
    <n v="0"/>
    <n v="5700000"/>
    <n v="0"/>
    <n v="5700000"/>
    <n v="0"/>
    <n v="2195900"/>
    <n v="3504100"/>
    <n v="2195900"/>
    <n v="2195900"/>
    <n v="2195900"/>
    <n v="2195900"/>
  </r>
  <r>
    <s v="04-03-00-024"/>
    <x v="21"/>
    <s v="A-01-01-02-006"/>
    <x v="0"/>
    <s v="01"/>
    <s v="01"/>
    <s v="02"/>
    <s v="006"/>
    <m/>
    <m/>
    <m/>
    <m/>
    <s v="Nación"/>
    <x v="0"/>
    <s v="CSF"/>
    <x v="13"/>
    <m/>
    <n v="0"/>
    <n v="6400000"/>
    <n v="0"/>
    <n v="6400000"/>
    <n v="0"/>
    <n v="4634600"/>
    <n v="1765400"/>
    <n v="4634600"/>
    <n v="4634600"/>
    <n v="4634600"/>
    <n v="4634600"/>
  </r>
  <r>
    <s v="04-03-00-024"/>
    <x v="21"/>
    <s v="A-01-01-02-007"/>
    <x v="0"/>
    <s v="01"/>
    <s v="01"/>
    <s v="02"/>
    <s v="007"/>
    <m/>
    <m/>
    <m/>
    <m/>
    <s v="Nación"/>
    <x v="0"/>
    <s v="CSF"/>
    <x v="14"/>
    <m/>
    <n v="0"/>
    <n v="4700000"/>
    <n v="0"/>
    <n v="4700000"/>
    <n v="0"/>
    <n v="3091000"/>
    <n v="1609000"/>
    <n v="3091000"/>
    <n v="3091000"/>
    <n v="3091000"/>
    <n v="3091000"/>
  </r>
  <r>
    <s v="04-03-00-024"/>
    <x v="21"/>
    <s v="A-01-01-03-001-001"/>
    <x v="0"/>
    <s v="01"/>
    <s v="01"/>
    <s v="03"/>
    <s v="001"/>
    <s v="001"/>
    <m/>
    <m/>
    <m/>
    <s v="Nación"/>
    <x v="0"/>
    <s v="CSF"/>
    <x v="17"/>
    <m/>
    <n v="0"/>
    <n v="23200000"/>
    <n v="0"/>
    <n v="23200000"/>
    <n v="0"/>
    <n v="2150633"/>
    <n v="21049367"/>
    <n v="2150633"/>
    <n v="2150633"/>
    <n v="2150633"/>
    <n v="2150633"/>
  </r>
  <r>
    <s v="04-03-00-024"/>
    <x v="21"/>
    <s v="A-01-01-03-001-002"/>
    <x v="0"/>
    <s v="01"/>
    <s v="01"/>
    <s v="03"/>
    <s v="001"/>
    <s v="002"/>
    <m/>
    <m/>
    <m/>
    <s v="Nación"/>
    <x v="0"/>
    <s v="CSF"/>
    <x v="18"/>
    <m/>
    <n v="0"/>
    <n v="12738000"/>
    <n v="0"/>
    <n v="12738000"/>
    <n v="0"/>
    <n v="4512930"/>
    <n v="8225070"/>
    <n v="4512930"/>
    <n v="4512930"/>
    <n v="4512930"/>
    <n v="4512930"/>
  </r>
  <r>
    <s v="04-03-00-024"/>
    <x v="21"/>
    <s v="A-01-01-03-001-003"/>
    <x v="0"/>
    <s v="01"/>
    <s v="01"/>
    <s v="03"/>
    <s v="001"/>
    <s v="003"/>
    <m/>
    <m/>
    <m/>
    <s v="Nación"/>
    <x v="0"/>
    <s v="CSF"/>
    <x v="19"/>
    <m/>
    <n v="0"/>
    <n v="1300000"/>
    <n v="0"/>
    <n v="1300000"/>
    <n v="0"/>
    <n v="522032"/>
    <n v="777968"/>
    <n v="522032"/>
    <n v="522032"/>
    <n v="522032"/>
    <n v="522032"/>
  </r>
  <r>
    <s v="04-03-00-024"/>
    <x v="21"/>
    <s v="A-01-01-03-002"/>
    <x v="0"/>
    <s v="01"/>
    <s v="01"/>
    <s v="03"/>
    <s v="002"/>
    <m/>
    <m/>
    <m/>
    <m/>
    <s v="Nación"/>
    <x v="0"/>
    <s v="CSF"/>
    <x v="20"/>
    <m/>
    <n v="0"/>
    <n v="10946000"/>
    <n v="0"/>
    <n v="10946000"/>
    <n v="0"/>
    <n v="10928077"/>
    <n v="17923"/>
    <n v="10928077"/>
    <n v="10928077"/>
    <n v="10928077"/>
    <n v="10928077"/>
  </r>
  <r>
    <s v="04-03-00-024"/>
    <x v="21"/>
    <s v="A-02-02-02-006-009"/>
    <x v="0"/>
    <s v="02"/>
    <s v="02"/>
    <s v="02"/>
    <s v="006"/>
    <s v="009"/>
    <m/>
    <m/>
    <m/>
    <s v="Nación"/>
    <x v="0"/>
    <s v="CSF"/>
    <x v="22"/>
    <m/>
    <n v="0"/>
    <n v="21100000"/>
    <n v="15117806"/>
    <n v="5982194"/>
    <n v="0"/>
    <n v="5982194"/>
    <n v="0"/>
    <n v="5982194"/>
    <n v="5982194"/>
    <n v="5982194"/>
    <n v="5982194"/>
  </r>
  <r>
    <s v="04-03-00-024"/>
    <x v="21"/>
    <s v="A-02-02-02-008-003"/>
    <x v="0"/>
    <s v="02"/>
    <s v="02"/>
    <s v="02"/>
    <s v="008"/>
    <s v="003"/>
    <m/>
    <m/>
    <m/>
    <s v="Propios"/>
    <x v="1"/>
    <s v="CSF"/>
    <x v="40"/>
    <m/>
    <n v="0"/>
    <n v="14687505"/>
    <n v="209821"/>
    <n v="14477684"/>
    <n v="0"/>
    <n v="14477684"/>
    <n v="0"/>
    <n v="14477684"/>
    <n v="14477684"/>
    <n v="13778279"/>
    <n v="13778279"/>
  </r>
  <r>
    <s v="04-03-00-024"/>
    <x v="21"/>
    <s v="A-02-02-02-008-004"/>
    <x v="0"/>
    <s v="02"/>
    <s v="02"/>
    <s v="02"/>
    <s v="008"/>
    <s v="004"/>
    <m/>
    <m/>
    <m/>
    <s v="Nación"/>
    <x v="0"/>
    <s v="CSF"/>
    <x v="23"/>
    <m/>
    <n v="0"/>
    <n v="1280000"/>
    <n v="991753"/>
    <n v="288247"/>
    <n v="0"/>
    <n v="288247"/>
    <n v="0"/>
    <n v="288247"/>
    <n v="288247"/>
    <n v="288247"/>
    <n v="288247"/>
  </r>
  <r>
    <s v="04-03-00-024"/>
    <x v="21"/>
    <s v="A-02-02-02-008-005"/>
    <x v="0"/>
    <s v="02"/>
    <s v="02"/>
    <s v="02"/>
    <s v="008"/>
    <s v="005"/>
    <m/>
    <m/>
    <m/>
    <s v="Nación"/>
    <x v="0"/>
    <s v="CSF"/>
    <x v="38"/>
    <m/>
    <n v="0"/>
    <n v="24997856"/>
    <n v="24997856"/>
    <n v="0"/>
    <n v="0"/>
    <n v="0"/>
    <n v="0"/>
    <n v="0"/>
    <n v="0"/>
    <n v="0"/>
    <n v="0"/>
  </r>
  <r>
    <s v="04-03-00-024"/>
    <x v="21"/>
    <s v="A-02-02-02-009-004"/>
    <x v="0"/>
    <s v="02"/>
    <s v="02"/>
    <s v="02"/>
    <s v="009"/>
    <s v="004"/>
    <m/>
    <m/>
    <m/>
    <s v="Nación"/>
    <x v="0"/>
    <s v="CSF"/>
    <x v="24"/>
    <m/>
    <n v="0"/>
    <n v="3100000"/>
    <n v="3100000"/>
    <n v="0"/>
    <n v="0"/>
    <n v="0"/>
    <n v="0"/>
    <n v="0"/>
    <n v="0"/>
    <n v="0"/>
    <n v="0"/>
  </r>
  <r>
    <s v="04-03-00-024"/>
    <x v="21"/>
    <s v="A-02-02-02-010"/>
    <x v="0"/>
    <s v="02"/>
    <s v="02"/>
    <s v="02"/>
    <s v="010"/>
    <m/>
    <m/>
    <m/>
    <m/>
    <s v="Nación"/>
    <x v="0"/>
    <s v="CSF"/>
    <x v="25"/>
    <m/>
    <n v="0"/>
    <n v="271546"/>
    <n v="0"/>
    <n v="271546"/>
    <n v="0"/>
    <n v="271546"/>
    <n v="0"/>
    <n v="271546"/>
    <n v="271546"/>
    <n v="271546"/>
    <n v="271546"/>
  </r>
  <r>
    <s v="04-03-00-024"/>
    <x v="21"/>
    <s v="A-03-04-02-012-001"/>
    <x v="0"/>
    <s v="03"/>
    <s v="04"/>
    <s v="02"/>
    <s v="012"/>
    <s v="001"/>
    <m/>
    <m/>
    <m/>
    <s v="Nación"/>
    <x v="0"/>
    <s v="CSF"/>
    <x v="26"/>
    <m/>
    <n v="0"/>
    <n v="525000"/>
    <n v="0"/>
    <n v="525000"/>
    <n v="0"/>
    <n v="518393"/>
    <n v="6607"/>
    <n v="518393"/>
    <n v="518393"/>
    <n v="518393"/>
    <n v="518393"/>
  </r>
  <r>
    <s v="04-03-00-002"/>
    <x v="0"/>
    <s v="C-0402-1003-7-0-0402011-02"/>
    <x v="1"/>
    <s v="0402"/>
    <s v="1003"/>
    <s v="7"/>
    <s v="0"/>
    <s v="0402011"/>
    <s v="02"/>
    <m/>
    <m/>
    <s v="Nación"/>
    <x v="2"/>
    <s v="CSF"/>
    <x v="41"/>
    <s v=" GENERACIÓN DE ESTUDIOS GEOGRÁFICOS E INVESTIGACIONES PARA LA CARACTERIZACIÓN, ANÁLISIS Y DELIMITACIÓN GEOGRÁFICA DEL TERRITORIO  NACIONAL"/>
    <n v="0"/>
    <n v="671450"/>
    <n v="0"/>
    <n v="671450"/>
    <n v="0"/>
    <n v="489261"/>
    <n v="182189"/>
    <n v="489261"/>
    <n v="489261"/>
    <n v="489261"/>
    <n v="489261"/>
  </r>
  <r>
    <s v="04-03-00-022"/>
    <x v="20"/>
    <s v="C-0402-1003-7-0-0402011-02"/>
    <x v="1"/>
    <s v="0402"/>
    <s v="1003"/>
    <s v="7"/>
    <s v="0"/>
    <s v="0402011"/>
    <s v="02"/>
    <m/>
    <m/>
    <s v="Nación"/>
    <x v="2"/>
    <s v="CSF"/>
    <x v="41"/>
    <s v=" GENERACIÓN DE ESTUDIOS GEOGRÁFICOS E INVESTIGACIONES PARA LA CARACTERIZACIÓN, ANÁLISIS Y DELIMITACIÓN GEOGRÁFICA DEL TERRITORIO  NACIONAL"/>
    <n v="0"/>
    <n v="1042773"/>
    <n v="0"/>
    <n v="1042773"/>
    <n v="0"/>
    <n v="947773"/>
    <n v="95000"/>
    <n v="947773"/>
    <n v="947773"/>
    <n v="947773"/>
    <n v="947773"/>
  </r>
  <r>
    <s v="04-03-00-003"/>
    <x v="1"/>
    <s v="C-0499-1003-6-0-0499011-02"/>
    <x v="1"/>
    <s v="0499"/>
    <s v="1003"/>
    <s v="6"/>
    <s v="0"/>
    <s v="0499011"/>
    <s v="02"/>
    <m/>
    <m/>
    <s v="Nación"/>
    <x v="2"/>
    <s v="CSF"/>
    <x v="42"/>
    <s v=" FORTALECIMIENTO DE LA INFRAESTRUCTURA FÍSICA DEL IGAC A NIVEL  NACIONAL"/>
    <n v="0"/>
    <n v="2000000"/>
    <n v="2000000"/>
    <n v="0"/>
    <n v="0"/>
    <n v="0"/>
    <n v="0"/>
    <n v="0"/>
    <n v="0"/>
    <n v="0"/>
    <n v="0"/>
  </r>
  <r>
    <s v="04-03-00-004"/>
    <x v="2"/>
    <s v="C-0499-1003-6-0-0499011-02"/>
    <x v="1"/>
    <s v="0499"/>
    <s v="1003"/>
    <s v="6"/>
    <s v="0"/>
    <s v="0499011"/>
    <s v="02"/>
    <m/>
    <m/>
    <s v="Nación"/>
    <x v="2"/>
    <s v="CSF"/>
    <x v="42"/>
    <s v=" FORTALECIMIENTO DE LA INFRAESTRUCTURA FÍSICA DEL IGAC A NIVEL  NACIONAL"/>
    <n v="0"/>
    <n v="20000000"/>
    <n v="4500000"/>
    <n v="15500000"/>
    <n v="0"/>
    <n v="15500000"/>
    <n v="0"/>
    <n v="15500000"/>
    <n v="15500000"/>
    <n v="15500000"/>
    <n v="15500000"/>
  </r>
  <r>
    <s v="04-03-00-013"/>
    <x v="11"/>
    <s v="C-0499-1003-6-0-0499011-02"/>
    <x v="1"/>
    <s v="0499"/>
    <s v="1003"/>
    <s v="6"/>
    <s v="0"/>
    <s v="0499011"/>
    <s v="02"/>
    <m/>
    <m/>
    <s v="Nación"/>
    <x v="2"/>
    <s v="CSF"/>
    <x v="42"/>
    <s v=" FORTALECIMIENTO DE LA INFRAESTRUCTURA FÍSICA DEL IGAC A NIVEL  NACIONAL"/>
    <n v="0"/>
    <n v="1849000"/>
    <n v="150751"/>
    <n v="1698249"/>
    <n v="0"/>
    <n v="1698249"/>
    <n v="0"/>
    <n v="1698249"/>
    <n v="1698249"/>
    <n v="1698249"/>
    <n v="1698249"/>
  </r>
  <r>
    <s v="04-03-00-016"/>
    <x v="14"/>
    <s v="C-0499-1003-6-0-0499011-02"/>
    <x v="1"/>
    <s v="0499"/>
    <s v="1003"/>
    <s v="6"/>
    <s v="0"/>
    <s v="0499011"/>
    <s v="02"/>
    <m/>
    <m/>
    <s v="Nación"/>
    <x v="2"/>
    <s v="CSF"/>
    <x v="42"/>
    <s v=" FORTALECIMIENTO DE LA INFRAESTRUCTURA FÍSICA DEL IGAC A NIVEL  NACIONAL"/>
    <n v="0"/>
    <n v="4600000"/>
    <n v="4600000"/>
    <n v="0"/>
    <n v="0"/>
    <n v="0"/>
    <n v="0"/>
    <n v="0"/>
    <n v="0"/>
    <n v="0"/>
    <n v="0"/>
  </r>
  <r>
    <s v="04-03-00-022"/>
    <x v="20"/>
    <s v="C-0499-1003-6-0-0499011-02"/>
    <x v="1"/>
    <s v="0499"/>
    <s v="1003"/>
    <s v="6"/>
    <s v="0"/>
    <s v="0499011"/>
    <s v="02"/>
    <m/>
    <m/>
    <s v="Nación"/>
    <x v="2"/>
    <s v="CSF"/>
    <x v="42"/>
    <s v=" FORTALECIMIENTO DE LA INFRAESTRUCTURA FÍSICA DEL IGAC A NIVEL  NACIONAL"/>
    <n v="0"/>
    <n v="25400000"/>
    <n v="0"/>
    <n v="25400000"/>
    <n v="0"/>
    <n v="25400000"/>
    <n v="0"/>
    <n v="25400000"/>
    <n v="25400000"/>
    <n v="25400000"/>
    <n v="25400000"/>
  </r>
  <r>
    <s v="04-03-00-003"/>
    <x v="1"/>
    <s v="C-0499-1003-6-0-0499014-02"/>
    <x v="1"/>
    <s v="0499"/>
    <s v="1003"/>
    <s v="6"/>
    <s v="0"/>
    <s v="0499014"/>
    <s v="02"/>
    <m/>
    <m/>
    <s v="Nación"/>
    <x v="2"/>
    <s v="CSF"/>
    <x v="43"/>
    <s v=" FORTALECIMIENTO DE LA INFRAESTRUCTURA FÍSICA DEL IGAC A NIVEL  NACIONAL"/>
    <n v="0"/>
    <n v="40000000"/>
    <n v="40000000"/>
    <n v="0"/>
    <n v="0"/>
    <n v="0"/>
    <n v="0"/>
    <n v="0"/>
    <n v="0"/>
    <n v="0"/>
    <n v="0"/>
  </r>
  <r>
    <s v="04-03-00-002"/>
    <x v="0"/>
    <s v="C-0499-1003-6-0-0499016-02"/>
    <x v="1"/>
    <s v="0499"/>
    <s v="1003"/>
    <s v="6"/>
    <s v="0"/>
    <s v="0499016"/>
    <s v="02"/>
    <m/>
    <m/>
    <s v="Nación"/>
    <x v="2"/>
    <s v="CSF"/>
    <x v="44"/>
    <s v=" FORTALECIMIENTO DE LA INFRAESTRUCTURA FÍSICA DEL IGAC A NIVEL  NACIONAL"/>
    <n v="0"/>
    <n v="61500000"/>
    <n v="31500000"/>
    <n v="30000000"/>
    <n v="0"/>
    <n v="29752023"/>
    <n v="247977"/>
    <n v="29752023"/>
    <n v="29752023"/>
    <n v="29752023"/>
    <n v="29752023"/>
  </r>
  <r>
    <s v="04-03-00-003"/>
    <x v="1"/>
    <s v="C-0499-1003-6-0-0499016-02"/>
    <x v="1"/>
    <s v="0499"/>
    <s v="1003"/>
    <s v="6"/>
    <s v="0"/>
    <s v="0499016"/>
    <s v="02"/>
    <m/>
    <m/>
    <s v="Nación"/>
    <x v="2"/>
    <s v="CSF"/>
    <x v="44"/>
    <s v=" FORTALECIMIENTO DE LA INFRAESTRUCTURA FÍSICA DEL IGAC A NIVEL  NACIONAL"/>
    <n v="0"/>
    <n v="21815491"/>
    <n v="9869116"/>
    <n v="11946375"/>
    <n v="0"/>
    <n v="11946375"/>
    <n v="0"/>
    <n v="11946375"/>
    <n v="9685975"/>
    <n v="9685975"/>
    <n v="9685975"/>
  </r>
  <r>
    <s v="04-03-00-004"/>
    <x v="2"/>
    <s v="C-0499-1003-6-0-0499016-02"/>
    <x v="1"/>
    <s v="0499"/>
    <s v="1003"/>
    <s v="6"/>
    <s v="0"/>
    <s v="0499016"/>
    <s v="02"/>
    <m/>
    <m/>
    <s v="Nación"/>
    <x v="2"/>
    <s v="CSF"/>
    <x v="44"/>
    <s v=" FORTALECIMIENTO DE LA INFRAESTRUCTURA FÍSICA DEL IGAC A NIVEL  NACIONAL"/>
    <n v="0"/>
    <n v="30800000"/>
    <n v="2400000"/>
    <n v="28400000"/>
    <n v="0"/>
    <n v="24630978.920000002"/>
    <n v="3769021.08"/>
    <n v="24630978.920000002"/>
    <n v="24630978.920000002"/>
    <n v="24630978.920000002"/>
    <n v="24630978.920000002"/>
  </r>
  <r>
    <s v="04-03-00-004"/>
    <x v="2"/>
    <s v="C-0499-1003-6-0-0499016-02"/>
    <x v="1"/>
    <s v="0499"/>
    <s v="1003"/>
    <s v="6"/>
    <s v="0"/>
    <s v="0499016"/>
    <s v="02"/>
    <m/>
    <m/>
    <s v="Propios"/>
    <x v="1"/>
    <s v="CSF"/>
    <x v="44"/>
    <s v=" FORTALECIMIENTO DE LA INFRAESTRUCTURA FÍSICA DEL IGAC A NIVEL  NACIONAL"/>
    <n v="0"/>
    <n v="1866167"/>
    <n v="1866167"/>
    <n v="0"/>
    <n v="0"/>
    <n v="0"/>
    <n v="0"/>
    <n v="0"/>
    <n v="0"/>
    <n v="0"/>
    <n v="0"/>
  </r>
  <r>
    <s v="04-03-00-006"/>
    <x v="4"/>
    <s v="C-0499-1003-6-0-0499016-02"/>
    <x v="1"/>
    <s v="0499"/>
    <s v="1003"/>
    <s v="6"/>
    <s v="0"/>
    <s v="0499016"/>
    <s v="02"/>
    <m/>
    <m/>
    <s v="Nación"/>
    <x v="2"/>
    <s v="CSF"/>
    <x v="44"/>
    <s v=" FORTALECIMIENTO DE LA INFRAESTRUCTURA FÍSICA DEL IGAC A NIVEL  NACIONAL"/>
    <n v="0"/>
    <n v="7000000"/>
    <n v="1420000"/>
    <n v="5580000"/>
    <n v="0"/>
    <n v="5580000"/>
    <n v="0"/>
    <n v="5580000"/>
    <n v="5580000"/>
    <n v="5580000"/>
    <n v="5580000"/>
  </r>
  <r>
    <s v="04-03-00-007"/>
    <x v="5"/>
    <s v="C-0499-1003-6-0-0499016-02"/>
    <x v="1"/>
    <s v="0499"/>
    <s v="1003"/>
    <s v="6"/>
    <s v="0"/>
    <s v="0499016"/>
    <s v="02"/>
    <m/>
    <m/>
    <s v="Nación"/>
    <x v="2"/>
    <s v="CSF"/>
    <x v="44"/>
    <s v=" FORTALECIMIENTO DE LA INFRAESTRUCTURA FÍSICA DEL IGAC A NIVEL  NACIONAL"/>
    <n v="0"/>
    <n v="21200000"/>
    <n v="20600000"/>
    <n v="600000"/>
    <n v="0"/>
    <n v="380000"/>
    <n v="220000"/>
    <n v="380000"/>
    <n v="380000"/>
    <n v="380000"/>
    <n v="380000"/>
  </r>
  <r>
    <s v="04-03-00-008"/>
    <x v="6"/>
    <s v="C-0499-1003-6-0-0499016-02"/>
    <x v="1"/>
    <s v="0499"/>
    <s v="1003"/>
    <s v="6"/>
    <s v="0"/>
    <s v="0499016"/>
    <s v="02"/>
    <m/>
    <m/>
    <s v="Nación"/>
    <x v="2"/>
    <s v="CSF"/>
    <x v="44"/>
    <s v=" FORTALECIMIENTO DE LA INFRAESTRUCTURA FÍSICA DEL IGAC A NIVEL  NACIONAL"/>
    <n v="0"/>
    <n v="7450000"/>
    <n v="0"/>
    <n v="7450000"/>
    <n v="0"/>
    <n v="6079500"/>
    <n v="1370500"/>
    <n v="6079500"/>
    <n v="6079500"/>
    <n v="6079500"/>
    <n v="6079500"/>
  </r>
  <r>
    <s v="04-03-00-008"/>
    <x v="6"/>
    <s v="C-0499-1003-6-0-0499016-02"/>
    <x v="1"/>
    <s v="0499"/>
    <s v="1003"/>
    <s v="6"/>
    <s v="0"/>
    <s v="0499016"/>
    <s v="02"/>
    <m/>
    <m/>
    <s v="Propios"/>
    <x v="1"/>
    <s v="CSF"/>
    <x v="44"/>
    <s v=" FORTALECIMIENTO DE LA INFRAESTRUCTURA FÍSICA DEL IGAC A NIVEL  NACIONAL"/>
    <n v="0"/>
    <n v="6600000"/>
    <n v="6600000"/>
    <n v="0"/>
    <n v="0"/>
    <n v="0"/>
    <n v="0"/>
    <n v="0"/>
    <n v="0"/>
    <n v="0"/>
    <n v="0"/>
  </r>
  <r>
    <s v="04-03-00-009"/>
    <x v="7"/>
    <s v="C-0499-1003-6-0-0499016-02"/>
    <x v="1"/>
    <s v="0499"/>
    <s v="1003"/>
    <s v="6"/>
    <s v="0"/>
    <s v="0499016"/>
    <s v="02"/>
    <m/>
    <m/>
    <s v="Nación"/>
    <x v="2"/>
    <s v="CSF"/>
    <x v="44"/>
    <s v=" FORTALECIMIENTO DE LA INFRAESTRUCTURA FÍSICA DEL IGAC A NIVEL  NACIONAL"/>
    <n v="0"/>
    <n v="10073548"/>
    <n v="5171938"/>
    <n v="4901610"/>
    <n v="0"/>
    <n v="4901610"/>
    <n v="0"/>
    <n v="4901610"/>
    <n v="4901610"/>
    <n v="4901610"/>
    <n v="4901610"/>
  </r>
  <r>
    <s v="04-03-00-011"/>
    <x v="9"/>
    <s v="C-0499-1003-6-0-0499016-02"/>
    <x v="1"/>
    <s v="0499"/>
    <s v="1003"/>
    <s v="6"/>
    <s v="0"/>
    <s v="0499016"/>
    <s v="02"/>
    <m/>
    <m/>
    <s v="Nación"/>
    <x v="2"/>
    <s v="CSF"/>
    <x v="44"/>
    <s v=" FORTALECIMIENTO DE LA INFRAESTRUCTURA FÍSICA DEL IGAC A NIVEL  NACIONAL"/>
    <n v="0"/>
    <n v="41701745"/>
    <n v="14807745"/>
    <n v="26894000"/>
    <n v="0"/>
    <n v="26894000"/>
    <n v="0"/>
    <n v="26894000"/>
    <n v="26894000"/>
    <n v="26894000"/>
    <n v="26894000"/>
  </r>
  <r>
    <s v="04-03-00-012"/>
    <x v="10"/>
    <s v="C-0499-1003-6-0-0499016-02"/>
    <x v="1"/>
    <s v="0499"/>
    <s v="1003"/>
    <s v="6"/>
    <s v="0"/>
    <s v="0499016"/>
    <s v="02"/>
    <m/>
    <m/>
    <s v="Nación"/>
    <x v="2"/>
    <s v="CSF"/>
    <x v="44"/>
    <s v=" FORTALECIMIENTO DE LA INFRAESTRUCTURA FÍSICA DEL IGAC A NIVEL  NACIONAL"/>
    <n v="0"/>
    <n v="1000000"/>
    <n v="0"/>
    <n v="1000000"/>
    <n v="0"/>
    <n v="0"/>
    <n v="1000000"/>
    <n v="0"/>
    <n v="0"/>
    <n v="0"/>
    <n v="0"/>
  </r>
  <r>
    <s v="04-03-00-014"/>
    <x v="12"/>
    <s v="C-0499-1003-6-0-0499016-02"/>
    <x v="1"/>
    <s v="0499"/>
    <s v="1003"/>
    <s v="6"/>
    <s v="0"/>
    <s v="0499016"/>
    <s v="02"/>
    <m/>
    <m/>
    <s v="Nación"/>
    <x v="2"/>
    <s v="CSF"/>
    <x v="44"/>
    <s v=" FORTALECIMIENTO DE LA INFRAESTRUCTURA FÍSICA DEL IGAC A NIVEL  NACIONAL"/>
    <n v="0"/>
    <n v="11315000"/>
    <n v="515000"/>
    <n v="10800000"/>
    <n v="0"/>
    <n v="10800000"/>
    <n v="0"/>
    <n v="10800000"/>
    <n v="790000"/>
    <n v="0"/>
    <n v="0"/>
  </r>
  <r>
    <s v="04-03-00-015"/>
    <x v="13"/>
    <s v="C-0499-1003-6-0-0499016-02"/>
    <x v="1"/>
    <s v="0499"/>
    <s v="1003"/>
    <s v="6"/>
    <s v="0"/>
    <s v="0499016"/>
    <s v="02"/>
    <m/>
    <m/>
    <s v="Nación"/>
    <x v="2"/>
    <s v="CSF"/>
    <x v="44"/>
    <s v=" FORTALECIMIENTO DE LA INFRAESTRUCTURA FÍSICA DEL IGAC A NIVEL  NACIONAL"/>
    <n v="0"/>
    <n v="32090000"/>
    <n v="6689367"/>
    <n v="25400633"/>
    <n v="0"/>
    <n v="25400633"/>
    <n v="0"/>
    <n v="25400633"/>
    <n v="25400633"/>
    <n v="25400633"/>
    <n v="25400633"/>
  </r>
  <r>
    <s v="04-03-00-016"/>
    <x v="14"/>
    <s v="C-0499-1003-6-0-0499016-02"/>
    <x v="1"/>
    <s v="0499"/>
    <s v="1003"/>
    <s v="6"/>
    <s v="0"/>
    <s v="0499016"/>
    <s v="02"/>
    <m/>
    <m/>
    <s v="Nación"/>
    <x v="2"/>
    <s v="CSF"/>
    <x v="44"/>
    <s v=" FORTALECIMIENTO DE LA INFRAESTRUCTURA FÍSICA DEL IGAC A NIVEL  NACIONAL"/>
    <n v="0"/>
    <n v="4000000"/>
    <n v="511000"/>
    <n v="3489000"/>
    <n v="0"/>
    <n v="3489000"/>
    <n v="0"/>
    <n v="3489000"/>
    <n v="3489000"/>
    <n v="3489000"/>
    <n v="3489000"/>
  </r>
  <r>
    <s v="04-03-00-019"/>
    <x v="17"/>
    <s v="C-0499-1003-6-0-0499016-02"/>
    <x v="1"/>
    <s v="0499"/>
    <s v="1003"/>
    <s v="6"/>
    <s v="0"/>
    <s v="0499016"/>
    <s v="02"/>
    <m/>
    <m/>
    <s v="Nación"/>
    <x v="2"/>
    <s v="CSF"/>
    <x v="44"/>
    <s v=" FORTALECIMIENTO DE LA INFRAESTRUCTURA FÍSICA DEL IGAC A NIVEL  NACIONAL"/>
    <n v="0"/>
    <n v="1600000"/>
    <n v="1600000"/>
    <n v="0"/>
    <n v="0"/>
    <n v="0"/>
    <n v="0"/>
    <n v="0"/>
    <n v="0"/>
    <n v="0"/>
    <n v="0"/>
  </r>
  <r>
    <s v="04-03-00-020"/>
    <x v="18"/>
    <s v="C-0499-1003-6-0-0499016-02"/>
    <x v="1"/>
    <s v="0499"/>
    <s v="1003"/>
    <s v="6"/>
    <s v="0"/>
    <s v="0499016"/>
    <s v="02"/>
    <m/>
    <m/>
    <s v="Nación"/>
    <x v="2"/>
    <s v="CSF"/>
    <x v="44"/>
    <s v=" FORTALECIMIENTO DE LA INFRAESTRUCTURA FÍSICA DEL IGAC A NIVEL  NACIONAL"/>
    <n v="0"/>
    <n v="8600000"/>
    <n v="0"/>
    <n v="8600000"/>
    <n v="0"/>
    <n v="8590200"/>
    <n v="9800"/>
    <n v="8590200"/>
    <n v="8590200"/>
    <n v="8590200"/>
    <n v="8590200"/>
  </r>
  <r>
    <s v="04-03-00-021"/>
    <x v="19"/>
    <s v="C-0499-1003-6-0-0499016-02"/>
    <x v="1"/>
    <s v="0499"/>
    <s v="1003"/>
    <s v="6"/>
    <s v="0"/>
    <s v="0499016"/>
    <s v="02"/>
    <m/>
    <m/>
    <s v="Nación"/>
    <x v="2"/>
    <s v="CSF"/>
    <x v="44"/>
    <s v=" FORTALECIMIENTO DE LA INFRAESTRUCTURA FÍSICA DEL IGAC A NIVEL  NACIONAL"/>
    <n v="0"/>
    <n v="41500000"/>
    <n v="0"/>
    <n v="41500000"/>
    <n v="0"/>
    <n v="26000421"/>
    <n v="15499579"/>
    <n v="26000421"/>
    <n v="26000421"/>
    <n v="0"/>
    <n v="0"/>
  </r>
  <r>
    <s v="04-03-00-022"/>
    <x v="20"/>
    <s v="C-0499-1003-6-0-0499016-02"/>
    <x v="1"/>
    <s v="0499"/>
    <s v="1003"/>
    <s v="6"/>
    <s v="0"/>
    <s v="0499016"/>
    <s v="02"/>
    <m/>
    <m/>
    <s v="Nación"/>
    <x v="2"/>
    <s v="CSF"/>
    <x v="44"/>
    <s v=" FORTALECIMIENTO DE LA INFRAESTRUCTURA FÍSICA DEL IGAC A NIVEL  NACIONAL"/>
    <n v="0"/>
    <n v="40700000"/>
    <n v="15897794"/>
    <n v="24802206"/>
    <n v="0"/>
    <n v="24802206"/>
    <n v="0"/>
    <n v="24802206"/>
    <n v="24802206"/>
    <n v="24802206"/>
    <n v="24802206"/>
  </r>
  <r>
    <s v="04-03-00-024"/>
    <x v="21"/>
    <s v="C-0499-1003-6-0-0499016-02"/>
    <x v="1"/>
    <s v="0499"/>
    <s v="1003"/>
    <s v="6"/>
    <s v="0"/>
    <s v="0499016"/>
    <s v="02"/>
    <m/>
    <m/>
    <s v="Nación"/>
    <x v="2"/>
    <s v="CSF"/>
    <x v="44"/>
    <s v=" FORTALECIMIENTO DE LA INFRAESTRUCTURA FÍSICA DEL IGAC A NIVEL  NACIONAL"/>
    <n v="0"/>
    <n v="74000000"/>
    <n v="54000000"/>
    <n v="20000000"/>
    <n v="0"/>
    <n v="0"/>
    <n v="20000000"/>
    <n v="0"/>
    <n v="0"/>
    <n v="0"/>
    <n v="0"/>
  </r>
  <r>
    <s v="04-03-00-004"/>
    <x v="2"/>
    <s v="C-0404-1003-2-0-0404007-02"/>
    <x v="1"/>
    <s v="0404"/>
    <s v="1003"/>
    <s v="2"/>
    <s v="0"/>
    <s v="0404007"/>
    <s v="02"/>
    <m/>
    <m/>
    <s v="Propios"/>
    <x v="1"/>
    <s v="CSF"/>
    <x v="45"/>
    <s v=" ACTUALIZACIÓN  Y GESTIÓN CATASTRAL  NACIONAL"/>
    <n v="0"/>
    <n v="23500000"/>
    <n v="0"/>
    <n v="23500000"/>
    <n v="0"/>
    <n v="19545467.989999998"/>
    <n v="3954532.01"/>
    <n v="19545467.989999998"/>
    <n v="19545467.989999998"/>
    <n v="15529609.99"/>
    <n v="15529609.99"/>
  </r>
  <r>
    <s v="04-03-00-005"/>
    <x v="3"/>
    <s v="C-0404-1003-2-0-0404007-02"/>
    <x v="1"/>
    <s v="0404"/>
    <s v="1003"/>
    <s v="2"/>
    <s v="0"/>
    <s v="0404007"/>
    <s v="02"/>
    <m/>
    <m/>
    <s v="Propios"/>
    <x v="1"/>
    <s v="CSF"/>
    <x v="45"/>
    <s v=" ACTUALIZACIÓN  Y GESTIÓN CATASTRAL  NACIONAL"/>
    <n v="0"/>
    <n v="55280472"/>
    <n v="15951094"/>
    <n v="39329378"/>
    <n v="0"/>
    <n v="39329378"/>
    <n v="0"/>
    <n v="39329378"/>
    <n v="39329378"/>
    <n v="39329378"/>
    <n v="39329378"/>
  </r>
  <r>
    <s v="04-03-00-006"/>
    <x v="4"/>
    <s v="C-0404-1003-2-0-0404007-02"/>
    <x v="1"/>
    <s v="0404"/>
    <s v="1003"/>
    <s v="2"/>
    <s v="0"/>
    <s v="0404007"/>
    <s v="02"/>
    <m/>
    <m/>
    <s v="Propios"/>
    <x v="1"/>
    <s v="CSF"/>
    <x v="45"/>
    <s v=" ACTUALIZACIÓN  Y GESTIÓN CATASTRAL  NACIONAL"/>
    <n v="0"/>
    <n v="20000000"/>
    <n v="0"/>
    <n v="20000000"/>
    <n v="0"/>
    <n v="3837032"/>
    <n v="16162968"/>
    <n v="3837032"/>
    <n v="3837032"/>
    <n v="3837032"/>
    <n v="3837032"/>
  </r>
  <r>
    <s v="04-03-00-007"/>
    <x v="5"/>
    <s v="C-0404-1003-2-0-0404007-02"/>
    <x v="1"/>
    <s v="0404"/>
    <s v="1003"/>
    <s v="2"/>
    <s v="0"/>
    <s v="0404007"/>
    <s v="02"/>
    <m/>
    <m/>
    <s v="Propios"/>
    <x v="1"/>
    <s v="CSF"/>
    <x v="45"/>
    <s v=" ACTUALIZACIÓN  Y GESTIÓN CATASTRAL  NACIONAL"/>
    <n v="0"/>
    <n v="140852776"/>
    <n v="47282695"/>
    <n v="93570081"/>
    <n v="0"/>
    <n v="89863621"/>
    <n v="3706460"/>
    <n v="89863621"/>
    <n v="89863621"/>
    <n v="47257908"/>
    <n v="47257908"/>
  </r>
  <r>
    <s v="04-03-00-008"/>
    <x v="6"/>
    <s v="C-0404-1003-2-0-0404007-02"/>
    <x v="1"/>
    <s v="0404"/>
    <s v="1003"/>
    <s v="2"/>
    <s v="0"/>
    <s v="0404007"/>
    <s v="02"/>
    <m/>
    <m/>
    <s v="Propios"/>
    <x v="1"/>
    <s v="CSF"/>
    <x v="45"/>
    <s v=" ACTUALIZACIÓN  Y GESTIÓN CATASTRAL  NACIONAL"/>
    <n v="0"/>
    <n v="160208000"/>
    <n v="0"/>
    <n v="160208000"/>
    <n v="0"/>
    <n v="157174448"/>
    <n v="3033552"/>
    <n v="157174448"/>
    <n v="157174448"/>
    <n v="157174448"/>
    <n v="157174448"/>
  </r>
  <r>
    <s v="04-03-00-009"/>
    <x v="7"/>
    <s v="C-0404-1003-2-0-0404007-02"/>
    <x v="1"/>
    <s v="0404"/>
    <s v="1003"/>
    <s v="2"/>
    <s v="0"/>
    <s v="0404007"/>
    <s v="02"/>
    <m/>
    <m/>
    <s v="Propios"/>
    <x v="1"/>
    <s v="CSF"/>
    <x v="45"/>
    <s v=" ACTUALIZACIÓN  Y GESTIÓN CATASTRAL  NACIONAL"/>
    <n v="0"/>
    <n v="40000000"/>
    <n v="842200"/>
    <n v="39157800"/>
    <n v="0"/>
    <n v="39157800"/>
    <n v="0"/>
    <n v="39157800"/>
    <n v="39157800"/>
    <n v="39157800"/>
    <n v="39157800"/>
  </r>
  <r>
    <s v="04-03-00-010"/>
    <x v="8"/>
    <s v="C-0404-1003-2-0-0404007-02"/>
    <x v="1"/>
    <s v="0404"/>
    <s v="1003"/>
    <s v="2"/>
    <s v="0"/>
    <s v="0404007"/>
    <s v="02"/>
    <m/>
    <m/>
    <s v="Propios"/>
    <x v="1"/>
    <s v="CSF"/>
    <x v="45"/>
    <s v=" ACTUALIZACIÓN  Y GESTIÓN CATASTRAL  NACIONAL"/>
    <n v="0"/>
    <n v="40000000"/>
    <n v="0"/>
    <n v="40000000"/>
    <n v="0"/>
    <n v="40000000"/>
    <n v="0"/>
    <n v="40000000"/>
    <n v="9063708"/>
    <n v="0"/>
    <n v="0"/>
  </r>
  <r>
    <s v="04-03-00-013"/>
    <x v="11"/>
    <s v="C-0404-1003-2-0-0404007-02"/>
    <x v="1"/>
    <s v="0404"/>
    <s v="1003"/>
    <s v="2"/>
    <s v="0"/>
    <s v="0404007"/>
    <s v="02"/>
    <m/>
    <m/>
    <s v="Propios"/>
    <x v="1"/>
    <s v="CSF"/>
    <x v="45"/>
    <s v=" ACTUALIZACIÓN  Y GESTIÓN CATASTRAL  NACIONAL"/>
    <n v="0"/>
    <n v="79708000"/>
    <n v="18152578"/>
    <n v="61555422"/>
    <n v="0"/>
    <n v="61555422"/>
    <n v="0"/>
    <n v="61555422"/>
    <n v="61555422"/>
    <n v="61555422"/>
    <n v="61555422"/>
  </r>
  <r>
    <s v="04-03-00-014"/>
    <x v="12"/>
    <s v="C-0404-1003-2-0-0404007-02"/>
    <x v="1"/>
    <s v="0404"/>
    <s v="1003"/>
    <s v="2"/>
    <s v="0"/>
    <s v="0404007"/>
    <s v="02"/>
    <m/>
    <m/>
    <s v="Propios"/>
    <x v="1"/>
    <s v="CSF"/>
    <x v="45"/>
    <s v=" ACTUALIZACIÓN  Y GESTIÓN CATASTRAL  NACIONAL"/>
    <n v="0"/>
    <n v="43715353"/>
    <n v="5523729"/>
    <n v="38191624"/>
    <n v="0"/>
    <n v="38191624"/>
    <n v="0"/>
    <n v="38191624"/>
    <n v="38191624"/>
    <n v="34395779"/>
    <n v="34395779"/>
  </r>
  <r>
    <s v="04-03-00-015"/>
    <x v="13"/>
    <s v="C-0404-1003-2-0-0404007-02"/>
    <x v="1"/>
    <s v="0404"/>
    <s v="1003"/>
    <s v="2"/>
    <s v="0"/>
    <s v="0404007"/>
    <s v="02"/>
    <m/>
    <m/>
    <s v="Propios"/>
    <x v="1"/>
    <s v="CSF"/>
    <x v="45"/>
    <s v=" ACTUALIZACIÓN  Y GESTIÓN CATASTRAL  NACIONAL"/>
    <n v="0"/>
    <n v="99708000"/>
    <n v="25518011"/>
    <n v="74189989"/>
    <n v="0"/>
    <n v="71939641.25"/>
    <n v="2250347.75"/>
    <n v="71939641.25"/>
    <n v="71939641.25"/>
    <n v="45489919"/>
    <n v="45489919"/>
  </r>
  <r>
    <s v="04-03-00-016"/>
    <x v="14"/>
    <s v="C-0404-1003-2-0-0404007-02"/>
    <x v="1"/>
    <s v="0404"/>
    <s v="1003"/>
    <s v="2"/>
    <s v="0"/>
    <s v="0404007"/>
    <s v="02"/>
    <m/>
    <m/>
    <s v="Propios"/>
    <x v="1"/>
    <s v="CSF"/>
    <x v="45"/>
    <s v=" ACTUALIZACIÓN  Y GESTIÓN CATASTRAL  NACIONAL"/>
    <n v="0"/>
    <n v="23500000"/>
    <n v="18820365"/>
    <n v="4679635"/>
    <n v="0"/>
    <n v="4679635"/>
    <n v="0"/>
    <n v="4679635"/>
    <n v="4679635"/>
    <n v="4679635"/>
    <n v="4679635"/>
  </r>
  <r>
    <s v="04-03-00-017"/>
    <x v="15"/>
    <s v="C-0404-1003-2-0-0404007-02"/>
    <x v="1"/>
    <s v="0404"/>
    <s v="1003"/>
    <s v="2"/>
    <s v="0"/>
    <s v="0404007"/>
    <s v="02"/>
    <m/>
    <m/>
    <s v="Propios"/>
    <x v="1"/>
    <s v="CSF"/>
    <x v="45"/>
    <s v=" ACTUALIZACIÓN  Y GESTIÓN CATASTRAL  NACIONAL"/>
    <n v="0"/>
    <n v="3500000"/>
    <n v="1677534"/>
    <n v="1822466"/>
    <n v="0"/>
    <n v="1822466"/>
    <n v="0"/>
    <n v="1822466"/>
    <n v="1822466"/>
    <n v="1822466"/>
    <n v="1822466"/>
  </r>
  <r>
    <s v="04-03-00-018"/>
    <x v="16"/>
    <s v="C-0404-1003-2-0-0404007-02"/>
    <x v="1"/>
    <s v="0404"/>
    <s v="1003"/>
    <s v="2"/>
    <s v="0"/>
    <s v="0404007"/>
    <s v="02"/>
    <m/>
    <m/>
    <s v="Propios"/>
    <x v="1"/>
    <s v="CSF"/>
    <x v="45"/>
    <s v=" ACTUALIZACIÓN  Y GESTIÓN CATASTRAL  NACIONAL"/>
    <n v="0"/>
    <n v="33500000"/>
    <n v="3500000"/>
    <n v="30000000"/>
    <n v="0"/>
    <n v="29865885"/>
    <n v="134115"/>
    <n v="29865885"/>
    <n v="29865885"/>
    <n v="20764113"/>
    <n v="20764113"/>
  </r>
  <r>
    <s v="04-03-00-019"/>
    <x v="17"/>
    <s v="C-0404-1003-2-0-0404007-02"/>
    <x v="1"/>
    <s v="0404"/>
    <s v="1003"/>
    <s v="2"/>
    <s v="0"/>
    <s v="0404007"/>
    <s v="02"/>
    <m/>
    <m/>
    <s v="Propios"/>
    <x v="1"/>
    <s v="CSF"/>
    <x v="45"/>
    <s v=" ACTUALIZACIÓN  Y GESTIÓN CATASTRAL  NACIONAL"/>
    <n v="0"/>
    <n v="60361000"/>
    <n v="28239847"/>
    <n v="32121153"/>
    <n v="0"/>
    <n v="32121153"/>
    <n v="0"/>
    <n v="32116753"/>
    <n v="32116753"/>
    <n v="14616753"/>
    <n v="14616753"/>
  </r>
  <r>
    <s v="04-03-00-020"/>
    <x v="18"/>
    <s v="C-0404-1003-2-0-0404007-02"/>
    <x v="1"/>
    <s v="0404"/>
    <s v="1003"/>
    <s v="2"/>
    <s v="0"/>
    <s v="0404007"/>
    <s v="02"/>
    <m/>
    <m/>
    <s v="Propios"/>
    <x v="1"/>
    <s v="CSF"/>
    <x v="45"/>
    <s v=" ACTUALIZACIÓN  Y GESTIÓN CATASTRAL  NACIONAL"/>
    <n v="0"/>
    <n v="40000000"/>
    <n v="1705890"/>
    <n v="38294110"/>
    <n v="0"/>
    <n v="38294110"/>
    <n v="0"/>
    <n v="38294110"/>
    <n v="38294110"/>
    <n v="38294110"/>
    <n v="38294110"/>
  </r>
  <r>
    <s v="04-03-00-021"/>
    <x v="19"/>
    <s v="C-0404-1003-2-0-0404007-02"/>
    <x v="1"/>
    <s v="0404"/>
    <s v="1003"/>
    <s v="2"/>
    <s v="0"/>
    <s v="0404007"/>
    <s v="02"/>
    <m/>
    <m/>
    <s v="Propios"/>
    <x v="1"/>
    <s v="CSF"/>
    <x v="45"/>
    <s v=" ACTUALIZACIÓN  Y GESTIÓN CATASTRAL  NACIONAL"/>
    <n v="0"/>
    <n v="43000000"/>
    <n v="0"/>
    <n v="43000000"/>
    <n v="0"/>
    <n v="41661376"/>
    <n v="1338624"/>
    <n v="41661376"/>
    <n v="41297352"/>
    <n v="37657116"/>
    <n v="37657116"/>
  </r>
  <r>
    <s v="04-03-00-022"/>
    <x v="20"/>
    <s v="C-0404-1003-2-0-0404007-02"/>
    <x v="1"/>
    <s v="0404"/>
    <s v="1003"/>
    <s v="2"/>
    <s v="0"/>
    <s v="0404007"/>
    <s v="02"/>
    <m/>
    <m/>
    <s v="Propios"/>
    <x v="1"/>
    <s v="CSF"/>
    <x v="45"/>
    <s v=" ACTUALIZACIÓN  Y GESTIÓN CATASTRAL  NACIONAL"/>
    <n v="0"/>
    <n v="40000000"/>
    <n v="26695064"/>
    <n v="13304936"/>
    <n v="0"/>
    <n v="13304936"/>
    <n v="0"/>
    <n v="13304936"/>
    <n v="13304936"/>
    <n v="13304936"/>
    <n v="13304936"/>
  </r>
  <r>
    <s v="04-03-00-014"/>
    <x v="12"/>
    <s v="C-0402-1003-8-0-0402014-02"/>
    <x v="1"/>
    <s v="0402"/>
    <s v="1003"/>
    <s v="8"/>
    <s v="0"/>
    <s v="0402014"/>
    <s v="02"/>
    <m/>
    <m/>
    <s v="Nación"/>
    <x v="2"/>
    <s v="CSF"/>
    <x v="46"/>
    <s v=" LEVANTAMIENTO , GENERACIÓN Y ACTUALIZACIÓN DE LA RED GEODÉSICA Y LA CARTOGRAFÍA BÁSICA A NIVEL   NACIONAL"/>
    <n v="0"/>
    <n v="4080150"/>
    <n v="534766"/>
    <n v="3545384"/>
    <n v="0"/>
    <n v="3545384"/>
    <n v="0"/>
    <n v="3545384"/>
    <n v="3545384"/>
    <n v="3545384"/>
    <n v="3545384"/>
  </r>
  <r>
    <s v="04-03-00-019"/>
    <x v="17"/>
    <s v="C-0402-1003-8-0-0402014-02"/>
    <x v="1"/>
    <s v="0402"/>
    <s v="1003"/>
    <s v="8"/>
    <s v="0"/>
    <s v="0402014"/>
    <s v="02"/>
    <m/>
    <m/>
    <s v="Nación"/>
    <x v="2"/>
    <s v="CSF"/>
    <x v="46"/>
    <s v=" LEVANTAMIENTO , GENERACIÓN Y ACTUALIZACIÓN DE LA RED GEODÉSICA Y LA CARTOGRAFÍA BÁSICA A NIVEL   NACIONAL"/>
    <n v="0"/>
    <n v="6235653"/>
    <n v="694594"/>
    <n v="5541059"/>
    <n v="0"/>
    <n v="5541059"/>
    <n v="0"/>
    <n v="5541059"/>
    <n v="5541059"/>
    <n v="5541059"/>
    <n v="5541059"/>
  </r>
  <r>
    <s v="04-03-00-019"/>
    <x v="17"/>
    <s v="C-0402-1003-8-0-0402014-02"/>
    <x v="1"/>
    <s v="0402"/>
    <s v="1003"/>
    <s v="8"/>
    <s v="0"/>
    <s v="0402014"/>
    <s v="02"/>
    <m/>
    <m/>
    <s v="Propios"/>
    <x v="1"/>
    <s v="CSF"/>
    <x v="46"/>
    <s v=" LEVANTAMIENTO , GENERACIÓN Y ACTUALIZACIÓN DE LA RED GEODÉSICA Y LA CARTOGRAFÍA BÁSICA A NIVEL   NACIONAL"/>
    <n v="0"/>
    <n v="6235653"/>
    <n v="6235653"/>
    <n v="0"/>
    <n v="0"/>
    <n v="0"/>
    <n v="0"/>
    <n v="0"/>
    <n v="0"/>
    <n v="0"/>
    <n v="0"/>
  </r>
  <r>
    <s v="04-03-00-002"/>
    <x v="0"/>
    <s v="C-0404-1003-2-0-0404004-02"/>
    <x v="1"/>
    <s v="0404"/>
    <s v="1003"/>
    <s v="2"/>
    <s v="0"/>
    <s v="0404004"/>
    <s v="02"/>
    <m/>
    <m/>
    <s v="Nación"/>
    <x v="2"/>
    <s v="CSF"/>
    <x v="47"/>
    <s v=" ACTUALIZACIÓN  Y GESTIÓN CATASTRAL  NACIONAL"/>
    <n v="0"/>
    <n v="108883287"/>
    <n v="6934"/>
    <n v="108876353"/>
    <n v="0"/>
    <n v="108876353"/>
    <n v="0"/>
    <n v="108876353"/>
    <n v="108876353"/>
    <n v="108876353"/>
    <n v="108876353"/>
  </r>
  <r>
    <s v="04-03-00-002"/>
    <x v="0"/>
    <s v="C-0404-1003-2-0-0404004-02"/>
    <x v="1"/>
    <s v="0404"/>
    <s v="1003"/>
    <s v="2"/>
    <s v="0"/>
    <s v="0404004"/>
    <s v="02"/>
    <m/>
    <m/>
    <s v="Propios"/>
    <x v="1"/>
    <s v="CSF"/>
    <x v="47"/>
    <s v=" ACTUALIZACIÓN  Y GESTIÓN CATASTRAL  NACIONAL"/>
    <n v="0"/>
    <n v="164771870"/>
    <n v="26513100"/>
    <n v="138258770"/>
    <n v="0"/>
    <n v="136964770"/>
    <n v="1294000"/>
    <n v="136964770"/>
    <n v="136964770"/>
    <n v="118464770"/>
    <n v="118464770"/>
  </r>
  <r>
    <s v="04-03-00-003"/>
    <x v="1"/>
    <s v="C-0404-1003-2-0-0404004-02"/>
    <x v="1"/>
    <s v="0404"/>
    <s v="1003"/>
    <s v="2"/>
    <s v="0"/>
    <s v="0404004"/>
    <s v="02"/>
    <m/>
    <m/>
    <s v="Nación"/>
    <x v="2"/>
    <s v="CSF"/>
    <x v="47"/>
    <s v=" ACTUALIZACIÓN  Y GESTIÓN CATASTRAL  NACIONAL"/>
    <n v="0"/>
    <n v="243033060"/>
    <n v="12564972"/>
    <n v="230468088"/>
    <n v="0"/>
    <n v="230468014"/>
    <n v="74"/>
    <n v="230468014"/>
    <n v="230468014"/>
    <n v="230468014"/>
    <n v="230468014"/>
  </r>
  <r>
    <s v="04-03-00-003"/>
    <x v="1"/>
    <s v="C-0404-1003-2-0-0404004-02"/>
    <x v="1"/>
    <s v="0404"/>
    <s v="1003"/>
    <s v="2"/>
    <s v="0"/>
    <s v="0404004"/>
    <s v="02"/>
    <m/>
    <m/>
    <s v="Propios"/>
    <x v="1"/>
    <s v="CSF"/>
    <x v="47"/>
    <s v=" ACTUALIZACIÓN  Y GESTIÓN CATASTRAL  NACIONAL"/>
    <n v="0"/>
    <n v="369016351"/>
    <n v="39448184.009999998"/>
    <n v="329568166.99000001"/>
    <n v="0"/>
    <n v="327671060.00999999"/>
    <n v="1897106.98"/>
    <n v="327671060.00999999"/>
    <n v="327671060.00999999"/>
    <n v="278279911.00999999"/>
    <n v="278279911.00999999"/>
  </r>
  <r>
    <s v="04-03-00-004"/>
    <x v="2"/>
    <s v="C-0404-1003-2-0-0404004-02"/>
    <x v="1"/>
    <s v="0404"/>
    <s v="1003"/>
    <s v="2"/>
    <s v="0"/>
    <s v="0404004"/>
    <s v="02"/>
    <m/>
    <m/>
    <s v="Nación"/>
    <x v="2"/>
    <s v="CSF"/>
    <x v="47"/>
    <s v=" ACTUALIZACIÓN  Y GESTIÓN CATASTRAL  NACIONAL"/>
    <n v="0"/>
    <n v="315513105"/>
    <n v="0"/>
    <n v="315513105"/>
    <n v="0"/>
    <n v="307498265"/>
    <n v="8014840"/>
    <n v="307498265"/>
    <n v="305071289"/>
    <n v="305071289"/>
    <n v="305071289"/>
  </r>
  <r>
    <s v="04-03-00-004"/>
    <x v="2"/>
    <s v="C-0404-1003-2-0-0404004-02"/>
    <x v="1"/>
    <s v="0404"/>
    <s v="1003"/>
    <s v="2"/>
    <s v="0"/>
    <s v="0404004"/>
    <s v="02"/>
    <m/>
    <m/>
    <s v="Propios"/>
    <x v="1"/>
    <s v="CSF"/>
    <x v="47"/>
    <s v=" ACTUALIZACIÓN  Y GESTIÓN CATASTRAL  NACIONAL"/>
    <n v="0"/>
    <n v="43337732"/>
    <n v="16446821"/>
    <n v="26890911"/>
    <n v="0"/>
    <n v="26890911"/>
    <n v="0"/>
    <n v="26890911"/>
    <n v="26890911"/>
    <n v="26890911"/>
    <n v="26890911"/>
  </r>
  <r>
    <s v="04-03-00-005"/>
    <x v="3"/>
    <s v="C-0404-1003-2-0-0404004-02"/>
    <x v="1"/>
    <s v="0404"/>
    <s v="1003"/>
    <s v="2"/>
    <s v="0"/>
    <s v="0404004"/>
    <s v="02"/>
    <m/>
    <m/>
    <s v="Nación"/>
    <x v="2"/>
    <s v="CSF"/>
    <x v="47"/>
    <s v=" ACTUALIZACIÓN  Y GESTIÓN CATASTRAL  NACIONAL"/>
    <n v="0"/>
    <n v="370266902"/>
    <n v="11334140"/>
    <n v="358932762"/>
    <n v="0"/>
    <n v="358592511"/>
    <n v="340251"/>
    <n v="358592511"/>
    <n v="358592511"/>
    <n v="358592511"/>
    <n v="358592511"/>
  </r>
  <r>
    <s v="04-03-00-005"/>
    <x v="3"/>
    <s v="C-0404-1003-2-0-0404004-02"/>
    <x v="1"/>
    <s v="0404"/>
    <s v="1003"/>
    <s v="2"/>
    <s v="0"/>
    <s v="0404004"/>
    <s v="02"/>
    <m/>
    <m/>
    <s v="Propios"/>
    <x v="1"/>
    <s v="CSF"/>
    <x v="47"/>
    <s v=" ACTUALIZACIÓN  Y GESTIÓN CATASTRAL  NACIONAL"/>
    <n v="0"/>
    <n v="174808001"/>
    <n v="59629615"/>
    <n v="115178386"/>
    <n v="0"/>
    <n v="115178386"/>
    <n v="0"/>
    <n v="115178386"/>
    <n v="115178386"/>
    <n v="110375413"/>
    <n v="110375413"/>
  </r>
  <r>
    <s v="04-03-00-006"/>
    <x v="4"/>
    <s v="C-0404-1003-2-0-0404004-02"/>
    <x v="1"/>
    <s v="0404"/>
    <s v="1003"/>
    <s v="2"/>
    <s v="0"/>
    <s v="0404004"/>
    <s v="02"/>
    <m/>
    <m/>
    <s v="Nación"/>
    <x v="2"/>
    <s v="CSF"/>
    <x v="47"/>
    <s v=" ACTUALIZACIÓN  Y GESTIÓN CATASTRAL  NACIONAL"/>
    <n v="0"/>
    <n v="92978385"/>
    <n v="17510"/>
    <n v="92960875"/>
    <n v="0"/>
    <n v="92856707"/>
    <n v="104168"/>
    <n v="92856707"/>
    <n v="92856707"/>
    <n v="92856707"/>
    <n v="92856707"/>
  </r>
  <r>
    <s v="04-03-00-006"/>
    <x v="4"/>
    <s v="C-0404-1003-2-0-0404004-02"/>
    <x v="1"/>
    <s v="0404"/>
    <s v="1003"/>
    <s v="2"/>
    <s v="0"/>
    <s v="0404004"/>
    <s v="02"/>
    <m/>
    <m/>
    <s v="Propios"/>
    <x v="1"/>
    <s v="CSF"/>
    <x v="47"/>
    <s v=" ACTUALIZACIÓN  Y GESTIÓN CATASTRAL  NACIONAL"/>
    <n v="0"/>
    <n v="26071906"/>
    <n v="0"/>
    <n v="26071906"/>
    <n v="0"/>
    <n v="25863570"/>
    <n v="208336"/>
    <n v="25863570"/>
    <n v="25863570"/>
    <n v="21175893"/>
    <n v="21175893"/>
  </r>
  <r>
    <s v="04-03-00-007"/>
    <x v="5"/>
    <s v="C-0404-1003-2-0-0404004-02"/>
    <x v="1"/>
    <s v="0404"/>
    <s v="1003"/>
    <s v="2"/>
    <s v="0"/>
    <s v="0404004"/>
    <s v="02"/>
    <m/>
    <m/>
    <s v="Nación"/>
    <x v="2"/>
    <s v="CSF"/>
    <x v="47"/>
    <s v=" ACTUALIZACIÓN  Y GESTIÓN CATASTRAL  NACIONAL"/>
    <n v="0"/>
    <n v="126800457"/>
    <n v="26618"/>
    <n v="126773839"/>
    <n v="0"/>
    <n v="126773839"/>
    <n v="0"/>
    <n v="126773839"/>
    <n v="126773839"/>
    <n v="126773839"/>
    <n v="126773839"/>
  </r>
  <r>
    <s v="04-03-00-007"/>
    <x v="5"/>
    <s v="C-0404-1003-2-0-0404004-02"/>
    <x v="1"/>
    <s v="0404"/>
    <s v="1003"/>
    <s v="2"/>
    <s v="0"/>
    <s v="0404004"/>
    <s v="02"/>
    <m/>
    <m/>
    <s v="Propios"/>
    <x v="1"/>
    <s v="CSF"/>
    <x v="47"/>
    <s v=" ACTUALIZACIÓN  Y GESTIÓN CATASTRAL  NACIONAL"/>
    <n v="0"/>
    <n v="3562820471"/>
    <n v="587337225"/>
    <n v="2975483246"/>
    <n v="0"/>
    <n v="2951297056"/>
    <n v="24186190"/>
    <n v="2951297056"/>
    <n v="2935256765"/>
    <n v="2811864641"/>
    <n v="2811864641"/>
  </r>
  <r>
    <s v="04-03-00-008"/>
    <x v="6"/>
    <s v="C-0404-1003-2-0-0404004-02"/>
    <x v="1"/>
    <s v="0404"/>
    <s v="1003"/>
    <s v="2"/>
    <s v="0"/>
    <s v="0404004"/>
    <s v="02"/>
    <m/>
    <m/>
    <s v="Nación"/>
    <x v="2"/>
    <s v="CSF"/>
    <x v="47"/>
    <s v=" ACTUALIZACIÓN  Y GESTIÓN CATASTRAL  NACIONAL"/>
    <n v="0"/>
    <n v="225930867"/>
    <n v="0"/>
    <n v="225930867"/>
    <n v="0"/>
    <n v="223915791"/>
    <n v="2015076"/>
    <n v="223915791"/>
    <n v="223915791"/>
    <n v="223915791"/>
    <n v="223915791"/>
  </r>
  <r>
    <s v="04-03-00-008"/>
    <x v="6"/>
    <s v="C-0404-1003-2-0-0404004-02"/>
    <x v="1"/>
    <s v="0404"/>
    <s v="1003"/>
    <s v="2"/>
    <s v="0"/>
    <s v="0404004"/>
    <s v="02"/>
    <m/>
    <m/>
    <s v="Propios"/>
    <x v="1"/>
    <s v="CSF"/>
    <x v="47"/>
    <s v=" ACTUALIZACIÓN  Y GESTIÓN CATASTRAL  NACIONAL"/>
    <n v="0"/>
    <n v="139804198"/>
    <n v="0"/>
    <n v="139804198"/>
    <n v="0"/>
    <n v="128664369"/>
    <n v="11139829"/>
    <n v="128664369"/>
    <n v="128664369"/>
    <n v="104690849"/>
    <n v="104690849"/>
  </r>
  <r>
    <s v="04-03-00-009"/>
    <x v="7"/>
    <s v="C-0404-1003-2-0-0404004-02"/>
    <x v="1"/>
    <s v="0404"/>
    <s v="1003"/>
    <s v="2"/>
    <s v="0"/>
    <s v="0404004"/>
    <s v="02"/>
    <m/>
    <m/>
    <s v="Nación"/>
    <x v="2"/>
    <s v="CSF"/>
    <x v="47"/>
    <s v=" ACTUALIZACIÓN  Y GESTIÓN CATASTRAL  NACIONAL"/>
    <n v="0"/>
    <n v="196022424"/>
    <n v="915081"/>
    <n v="195107343"/>
    <n v="0"/>
    <n v="193326826"/>
    <n v="1780517"/>
    <n v="193326826"/>
    <n v="193326826"/>
    <n v="193326826"/>
    <n v="193326826"/>
  </r>
  <r>
    <s v="04-03-00-009"/>
    <x v="7"/>
    <s v="C-0404-1003-2-0-0404004-02"/>
    <x v="1"/>
    <s v="0404"/>
    <s v="1003"/>
    <s v="2"/>
    <s v="0"/>
    <s v="0404004"/>
    <s v="02"/>
    <m/>
    <m/>
    <s v="Propios"/>
    <x v="1"/>
    <s v="CSF"/>
    <x v="47"/>
    <s v=" ACTUALIZACIÓN  Y GESTIÓN CATASTRAL  NACIONAL"/>
    <n v="0"/>
    <n v="36561010"/>
    <n v="2882105"/>
    <n v="33678905"/>
    <n v="0"/>
    <n v="33678905"/>
    <n v="0"/>
    <n v="33678905"/>
    <n v="33678905"/>
    <n v="33678905"/>
    <n v="33678905"/>
  </r>
  <r>
    <s v="04-03-00-010"/>
    <x v="8"/>
    <s v="C-0404-1003-2-0-0404004-02"/>
    <x v="1"/>
    <s v="0404"/>
    <s v="1003"/>
    <s v="2"/>
    <s v="0"/>
    <s v="0404004"/>
    <s v="02"/>
    <m/>
    <m/>
    <s v="Nación"/>
    <x v="2"/>
    <s v="CSF"/>
    <x v="47"/>
    <s v=" ACTUALIZACIÓN  Y GESTIÓN CATASTRAL  NACIONAL"/>
    <n v="0"/>
    <n v="794692164"/>
    <n v="0"/>
    <n v="794692164"/>
    <n v="0"/>
    <n v="734612257"/>
    <n v="60079907"/>
    <n v="734612257"/>
    <n v="734612257"/>
    <n v="734612257"/>
    <n v="734612257"/>
  </r>
  <r>
    <s v="04-03-00-010"/>
    <x v="8"/>
    <s v="C-0404-1003-2-0-0404004-02"/>
    <x v="1"/>
    <s v="0404"/>
    <s v="1003"/>
    <s v="2"/>
    <s v="0"/>
    <s v="0404004"/>
    <s v="02"/>
    <m/>
    <m/>
    <s v="Propios"/>
    <x v="1"/>
    <s v="CSF"/>
    <x v="47"/>
    <s v=" ACTUALIZACIÓN  Y GESTIÓN CATASTRAL  NACIONAL"/>
    <n v="0"/>
    <n v="966770907"/>
    <n v="0"/>
    <n v="966770907"/>
    <n v="0"/>
    <n v="691493063"/>
    <n v="275277844"/>
    <n v="691493063"/>
    <n v="653314481"/>
    <n v="459619127"/>
    <n v="459619127"/>
  </r>
  <r>
    <s v="04-03-00-011"/>
    <x v="9"/>
    <s v="C-0404-1003-2-0-0404004-02"/>
    <x v="1"/>
    <s v="0404"/>
    <s v="1003"/>
    <s v="2"/>
    <s v="0"/>
    <s v="0404004"/>
    <s v="02"/>
    <m/>
    <m/>
    <s v="Nación"/>
    <x v="2"/>
    <s v="CSF"/>
    <x v="47"/>
    <s v=" ACTUALIZACIÓN  Y GESTIÓN CATASTRAL  NACIONAL"/>
    <n v="0"/>
    <n v="125884367"/>
    <n v="467067"/>
    <n v="125417300"/>
    <n v="0"/>
    <n v="125417300"/>
    <n v="0"/>
    <n v="125417300"/>
    <n v="125417300"/>
    <n v="125417300"/>
    <n v="125417300"/>
  </r>
  <r>
    <s v="04-03-00-011"/>
    <x v="9"/>
    <s v="C-0404-1003-2-0-0404004-02"/>
    <x v="1"/>
    <s v="0404"/>
    <s v="1003"/>
    <s v="2"/>
    <s v="0"/>
    <s v="0404004"/>
    <s v="02"/>
    <m/>
    <m/>
    <s v="Propios"/>
    <x v="1"/>
    <s v="CSF"/>
    <x v="47"/>
    <s v=" ACTUALIZACIÓN  Y GESTIÓN CATASTRAL  NACIONAL"/>
    <n v="0"/>
    <n v="145600664"/>
    <n v="0"/>
    <n v="145600664"/>
    <n v="0"/>
    <n v="108513776"/>
    <n v="37086888"/>
    <n v="108513776"/>
    <n v="108513776"/>
    <n v="108513776"/>
    <n v="108513776"/>
  </r>
  <r>
    <s v="04-03-00-012"/>
    <x v="10"/>
    <s v="C-0404-1003-2-0-0404004-02"/>
    <x v="1"/>
    <s v="0404"/>
    <s v="1003"/>
    <s v="2"/>
    <s v="0"/>
    <s v="0404004"/>
    <s v="02"/>
    <m/>
    <m/>
    <s v="Nación"/>
    <x v="2"/>
    <s v="CSF"/>
    <x v="47"/>
    <s v=" ACTUALIZACIÓN  Y GESTIÓN CATASTRAL  NACIONAL"/>
    <n v="0"/>
    <n v="139661991"/>
    <n v="2847684"/>
    <n v="136814307"/>
    <n v="0"/>
    <n v="136814306"/>
    <n v="1"/>
    <n v="136814306"/>
    <n v="136814306"/>
    <n v="136814306"/>
    <n v="136814306"/>
  </r>
  <r>
    <s v="04-03-00-012"/>
    <x v="10"/>
    <s v="C-0404-1003-2-0-0404004-02"/>
    <x v="1"/>
    <s v="0404"/>
    <s v="1003"/>
    <s v="2"/>
    <s v="0"/>
    <s v="0404004"/>
    <s v="02"/>
    <m/>
    <m/>
    <s v="Propios"/>
    <x v="1"/>
    <s v="CSF"/>
    <x v="47"/>
    <s v=" ACTUALIZACIÓN  Y GESTIÓN CATASTRAL  NACIONAL"/>
    <n v="0"/>
    <n v="175442275"/>
    <n v="113977696"/>
    <n v="61464579"/>
    <n v="0"/>
    <n v="55784505"/>
    <n v="5680074"/>
    <n v="55784505"/>
    <n v="55784505"/>
    <n v="33818798"/>
    <n v="33818798"/>
  </r>
  <r>
    <s v="04-03-00-013"/>
    <x v="11"/>
    <s v="C-0404-1003-2-0-0404004-02"/>
    <x v="1"/>
    <s v="0404"/>
    <s v="1003"/>
    <s v="2"/>
    <s v="0"/>
    <s v="0404004"/>
    <s v="02"/>
    <m/>
    <m/>
    <s v="Nación"/>
    <x v="2"/>
    <s v="CSF"/>
    <x v="47"/>
    <s v=" ACTUALIZACIÓN  Y GESTIÓN CATASTRAL  NACIONAL"/>
    <n v="0"/>
    <n v="147098946"/>
    <n v="4473146"/>
    <n v="142625800"/>
    <n v="0"/>
    <n v="142414200"/>
    <n v="211600"/>
    <n v="142414200"/>
    <n v="142414200"/>
    <n v="142414200"/>
    <n v="142414200"/>
  </r>
  <r>
    <s v="04-03-00-013"/>
    <x v="11"/>
    <s v="C-0404-1003-2-0-0404004-02"/>
    <x v="1"/>
    <s v="0404"/>
    <s v="1003"/>
    <s v="2"/>
    <s v="0"/>
    <s v="0404004"/>
    <s v="02"/>
    <m/>
    <m/>
    <s v="Propios"/>
    <x v="1"/>
    <s v="CSF"/>
    <x v="47"/>
    <s v=" ACTUALIZACIÓN  Y GESTIÓN CATASTRAL  NACIONAL"/>
    <n v="0"/>
    <n v="138004045"/>
    <n v="9559697"/>
    <n v="128444348"/>
    <n v="0"/>
    <n v="128330932"/>
    <n v="113416"/>
    <n v="128330932"/>
    <n v="128330932"/>
    <n v="128330932"/>
    <n v="128330932"/>
  </r>
  <r>
    <s v="04-03-00-014"/>
    <x v="12"/>
    <s v="C-0404-1003-2-0-0404004-02"/>
    <x v="1"/>
    <s v="0404"/>
    <s v="1003"/>
    <s v="2"/>
    <s v="0"/>
    <s v="0404004"/>
    <s v="02"/>
    <m/>
    <m/>
    <s v="Nación"/>
    <x v="2"/>
    <s v="CSF"/>
    <x v="47"/>
    <s v=" ACTUALIZACIÓN  Y GESTIÓN CATASTRAL  NACIONAL"/>
    <n v="0"/>
    <n v="406076475"/>
    <n v="9139568"/>
    <n v="396936907"/>
    <n v="0"/>
    <n v="396380365"/>
    <n v="556542"/>
    <n v="396380365"/>
    <n v="394395581"/>
    <n v="394395581"/>
    <n v="394395581"/>
  </r>
  <r>
    <s v="04-03-00-014"/>
    <x v="12"/>
    <s v="C-0404-1003-2-0-0404004-02"/>
    <x v="1"/>
    <s v="0404"/>
    <s v="1003"/>
    <s v="2"/>
    <s v="0"/>
    <s v="0404004"/>
    <s v="02"/>
    <m/>
    <m/>
    <s v="Propios"/>
    <x v="1"/>
    <s v="CSF"/>
    <x v="47"/>
    <s v=" ACTUALIZACIÓN  Y GESTIÓN CATASTRAL  NACIONAL"/>
    <n v="0"/>
    <n v="2529595202"/>
    <n v="230680907.06"/>
    <n v="2298914294.9400001"/>
    <n v="0"/>
    <n v="2277040250.3400002"/>
    <n v="21874044.600000001"/>
    <n v="2277040250.3400002"/>
    <n v="2277040250.3400002"/>
    <n v="2189905951.3400002"/>
    <n v="2189905951.3400002"/>
  </r>
  <r>
    <s v="04-03-00-015"/>
    <x v="13"/>
    <s v="C-0404-1003-2-0-0404004-02"/>
    <x v="1"/>
    <s v="0404"/>
    <s v="1003"/>
    <s v="2"/>
    <s v="0"/>
    <s v="0404004"/>
    <s v="02"/>
    <m/>
    <m/>
    <s v="Nación"/>
    <x v="2"/>
    <s v="CSF"/>
    <x v="47"/>
    <s v=" ACTUALIZACIÓN  Y GESTIÓN CATASTRAL  NACIONAL"/>
    <n v="0"/>
    <n v="324063743"/>
    <n v="1478380"/>
    <n v="322585363"/>
    <n v="0"/>
    <n v="321138135"/>
    <n v="1447228"/>
    <n v="321138135"/>
    <n v="321138135"/>
    <n v="321138135"/>
    <n v="321138135"/>
  </r>
  <r>
    <s v="04-03-00-015"/>
    <x v="13"/>
    <s v="C-0404-1003-2-0-0404004-02"/>
    <x v="1"/>
    <s v="0404"/>
    <s v="1003"/>
    <s v="2"/>
    <s v="0"/>
    <s v="0404004"/>
    <s v="02"/>
    <m/>
    <m/>
    <s v="Propios"/>
    <x v="1"/>
    <s v="CSF"/>
    <x v="47"/>
    <s v=" ACTUALIZACIÓN  Y GESTIÓN CATASTRAL  NACIONAL"/>
    <n v="0"/>
    <n v="214520452"/>
    <n v="7223128"/>
    <n v="207297324"/>
    <n v="0"/>
    <n v="207137610"/>
    <n v="159714"/>
    <n v="207137610"/>
    <n v="207137610"/>
    <n v="201661442"/>
    <n v="201661442"/>
  </r>
  <r>
    <s v="04-03-00-016"/>
    <x v="14"/>
    <s v="C-0404-1003-2-0-0404004-02"/>
    <x v="1"/>
    <s v="0404"/>
    <s v="1003"/>
    <s v="2"/>
    <s v="0"/>
    <s v="0404004"/>
    <s v="02"/>
    <m/>
    <m/>
    <s v="Nación"/>
    <x v="2"/>
    <s v="CSF"/>
    <x v="47"/>
    <s v=" ACTUALIZACIÓN  Y GESTIÓN CATASTRAL  NACIONAL"/>
    <n v="0"/>
    <n v="203075276"/>
    <n v="5631989.4699999997"/>
    <n v="197443286.53"/>
    <n v="0"/>
    <n v="196650280.53"/>
    <n v="793006"/>
    <n v="196650279.19999999"/>
    <n v="196650279.19999999"/>
    <n v="196650279.19999999"/>
    <n v="196650279.19999999"/>
  </r>
  <r>
    <s v="04-03-00-016"/>
    <x v="14"/>
    <s v="C-0404-1003-2-0-0404004-02"/>
    <x v="1"/>
    <s v="0404"/>
    <s v="1003"/>
    <s v="2"/>
    <s v="0"/>
    <s v="0404004"/>
    <s v="02"/>
    <m/>
    <m/>
    <s v="Propios"/>
    <x v="1"/>
    <s v="CSF"/>
    <x v="47"/>
    <s v=" ACTUALIZACIÓN  Y GESTIÓN CATASTRAL  NACIONAL"/>
    <n v="0"/>
    <n v="192111115"/>
    <n v="2354363"/>
    <n v="189756752"/>
    <n v="0"/>
    <n v="189726752"/>
    <n v="30000"/>
    <n v="189637702"/>
    <n v="189637702"/>
    <n v="185170703"/>
    <n v="185170703"/>
  </r>
  <r>
    <s v="04-03-00-017"/>
    <x v="15"/>
    <s v="C-0404-1003-2-0-0404004-02"/>
    <x v="1"/>
    <s v="0404"/>
    <s v="1003"/>
    <s v="2"/>
    <s v="0"/>
    <s v="0404004"/>
    <s v="02"/>
    <m/>
    <m/>
    <s v="Nación"/>
    <x v="2"/>
    <s v="CSF"/>
    <x v="47"/>
    <s v=" ACTUALIZACIÓN  Y GESTIÓN CATASTRAL  NACIONAL"/>
    <n v="0"/>
    <n v="103272672"/>
    <n v="187931"/>
    <n v="103084741"/>
    <n v="0"/>
    <n v="102992741"/>
    <n v="92000"/>
    <n v="102992741"/>
    <n v="102992741"/>
    <n v="102992741"/>
    <n v="102992741"/>
  </r>
  <r>
    <s v="04-03-00-017"/>
    <x v="15"/>
    <s v="C-0404-1003-2-0-0404004-02"/>
    <x v="1"/>
    <s v="0404"/>
    <s v="1003"/>
    <s v="2"/>
    <s v="0"/>
    <s v="0404004"/>
    <s v="02"/>
    <m/>
    <m/>
    <s v="Propios"/>
    <x v="1"/>
    <s v="CSF"/>
    <x v="47"/>
    <s v=" ACTUALIZACIÓN  Y GESTIÓN CATASTRAL  NACIONAL"/>
    <n v="0"/>
    <n v="19280329"/>
    <n v="445247"/>
    <n v="18835082"/>
    <n v="0"/>
    <n v="18835082"/>
    <n v="0"/>
    <n v="18835082"/>
    <n v="18835082"/>
    <n v="17944588"/>
    <n v="17944588"/>
  </r>
  <r>
    <s v="04-03-00-018"/>
    <x v="16"/>
    <s v="C-0404-1003-2-0-0404004-02"/>
    <x v="1"/>
    <s v="0404"/>
    <s v="1003"/>
    <s v="2"/>
    <s v="0"/>
    <s v="0404004"/>
    <s v="02"/>
    <m/>
    <m/>
    <s v="Nación"/>
    <x v="2"/>
    <s v="CSF"/>
    <x v="47"/>
    <s v=" ACTUALIZACIÓN  Y GESTIÓN CATASTRAL  NACIONAL"/>
    <n v="0"/>
    <n v="279402949"/>
    <n v="150698161"/>
    <n v="128704788"/>
    <n v="0"/>
    <n v="128704788"/>
    <n v="0"/>
    <n v="128704788"/>
    <n v="128704788"/>
    <n v="128704788"/>
    <n v="128704788"/>
  </r>
  <r>
    <s v="04-03-00-018"/>
    <x v="16"/>
    <s v="C-0404-1003-2-0-0404004-02"/>
    <x v="1"/>
    <s v="0404"/>
    <s v="1003"/>
    <s v="2"/>
    <s v="0"/>
    <s v="0404004"/>
    <s v="02"/>
    <m/>
    <m/>
    <s v="Propios"/>
    <x v="1"/>
    <s v="CSF"/>
    <x v="47"/>
    <s v=" ACTUALIZACIÓN  Y GESTIÓN CATASTRAL  NACIONAL"/>
    <n v="0"/>
    <n v="131244383"/>
    <n v="0"/>
    <n v="131244383"/>
    <n v="0"/>
    <n v="108200157"/>
    <n v="23044226"/>
    <n v="108200157"/>
    <n v="108200157"/>
    <n v="71597964"/>
    <n v="71597964"/>
  </r>
  <r>
    <s v="04-03-00-019"/>
    <x v="17"/>
    <s v="C-0404-1003-2-0-0404004-02"/>
    <x v="1"/>
    <s v="0404"/>
    <s v="1003"/>
    <s v="2"/>
    <s v="0"/>
    <s v="0404004"/>
    <s v="02"/>
    <m/>
    <m/>
    <s v="Nación"/>
    <x v="2"/>
    <s v="CSF"/>
    <x v="47"/>
    <s v=" ACTUALIZACIÓN  Y GESTIÓN CATASTRAL  NACIONAL"/>
    <n v="0"/>
    <n v="351322427"/>
    <n v="3373467"/>
    <n v="347948960"/>
    <n v="0"/>
    <n v="347423018.5"/>
    <n v="525941.5"/>
    <n v="347423018.5"/>
    <n v="345438235.5"/>
    <n v="345438235.5"/>
    <n v="345438235.5"/>
  </r>
  <r>
    <s v="04-03-00-019"/>
    <x v="17"/>
    <s v="C-0404-1003-2-0-0404004-02"/>
    <x v="1"/>
    <s v="0404"/>
    <s v="1003"/>
    <s v="2"/>
    <s v="0"/>
    <s v="0404004"/>
    <s v="02"/>
    <m/>
    <m/>
    <s v="Propios"/>
    <x v="1"/>
    <s v="CSF"/>
    <x v="47"/>
    <s v=" ACTUALIZACIÓN  Y GESTIÓN CATASTRAL  NACIONAL"/>
    <n v="0"/>
    <n v="34000000"/>
    <n v="10040726"/>
    <n v="23959274"/>
    <n v="0"/>
    <n v="23852074"/>
    <n v="107200"/>
    <n v="23852074"/>
    <n v="23852074"/>
    <n v="9881474"/>
    <n v="9881474"/>
  </r>
  <r>
    <s v="04-03-00-020"/>
    <x v="18"/>
    <s v="C-0404-1003-2-0-0404004-02"/>
    <x v="1"/>
    <s v="0404"/>
    <s v="1003"/>
    <s v="2"/>
    <s v="0"/>
    <s v="0404004"/>
    <s v="02"/>
    <m/>
    <m/>
    <s v="Nación"/>
    <x v="2"/>
    <s v="CSF"/>
    <x v="47"/>
    <s v=" ACTUALIZACIÓN  Y GESTIÓN CATASTRAL  NACIONAL"/>
    <n v="0"/>
    <n v="124699902"/>
    <n v="66682"/>
    <n v="124633220"/>
    <n v="0"/>
    <n v="124632820"/>
    <n v="400"/>
    <n v="124632820"/>
    <n v="124632820"/>
    <n v="124632820"/>
    <n v="124632820"/>
  </r>
  <r>
    <s v="04-03-00-020"/>
    <x v="18"/>
    <s v="C-0404-1003-2-0-0404004-02"/>
    <x v="1"/>
    <s v="0404"/>
    <s v="1003"/>
    <s v="2"/>
    <s v="0"/>
    <s v="0404004"/>
    <s v="02"/>
    <m/>
    <m/>
    <s v="Propios"/>
    <x v="1"/>
    <s v="CSF"/>
    <x v="47"/>
    <s v=" ACTUALIZACIÓN  Y GESTIÓN CATASTRAL  NACIONAL"/>
    <n v="0"/>
    <n v="95446576"/>
    <n v="7922253"/>
    <n v="87524323"/>
    <n v="0"/>
    <n v="87524323"/>
    <n v="0"/>
    <n v="87524323"/>
    <n v="87524323"/>
    <n v="82740205"/>
    <n v="82740205"/>
  </r>
  <r>
    <s v="04-03-00-021"/>
    <x v="19"/>
    <s v="C-0404-1003-2-0-0404004-02"/>
    <x v="1"/>
    <s v="0404"/>
    <s v="1003"/>
    <s v="2"/>
    <s v="0"/>
    <s v="0404004"/>
    <s v="02"/>
    <m/>
    <m/>
    <s v="Nación"/>
    <x v="2"/>
    <s v="CSF"/>
    <x v="47"/>
    <s v=" ACTUALIZACIÓN  Y GESTIÓN CATASTRAL  NACIONAL"/>
    <n v="0"/>
    <n v="460197273"/>
    <n v="0"/>
    <n v="460197273"/>
    <n v="0"/>
    <n v="423345803"/>
    <n v="36851470"/>
    <n v="423345803"/>
    <n v="423062553"/>
    <n v="419107518"/>
    <n v="419107518"/>
  </r>
  <r>
    <s v="04-03-00-021"/>
    <x v="19"/>
    <s v="C-0404-1003-2-0-0404004-02"/>
    <x v="1"/>
    <s v="0404"/>
    <s v="1003"/>
    <s v="2"/>
    <s v="0"/>
    <s v="0404004"/>
    <s v="02"/>
    <m/>
    <m/>
    <s v="Propios"/>
    <x v="1"/>
    <s v="CSF"/>
    <x v="47"/>
    <s v=" ACTUALIZACIÓN  Y GESTIÓN CATASTRAL  NACIONAL"/>
    <n v="0"/>
    <n v="152666677"/>
    <n v="27681134"/>
    <n v="124985543"/>
    <n v="0"/>
    <n v="110609529"/>
    <n v="14376014"/>
    <n v="110609529"/>
    <n v="101972839"/>
    <n v="80137855"/>
    <n v="80137855"/>
  </r>
  <r>
    <s v="04-03-00-022"/>
    <x v="20"/>
    <s v="C-0404-1003-2-0-0404004-02"/>
    <x v="1"/>
    <s v="0404"/>
    <s v="1003"/>
    <s v="2"/>
    <s v="0"/>
    <s v="0404004"/>
    <s v="02"/>
    <m/>
    <m/>
    <s v="Nación"/>
    <x v="2"/>
    <s v="CSF"/>
    <x v="47"/>
    <s v=" ACTUALIZACIÓN  Y GESTIÓN CATASTRAL  NACIONAL"/>
    <n v="0"/>
    <n v="227796154"/>
    <n v="1076514"/>
    <n v="226719640"/>
    <n v="0"/>
    <n v="226717726"/>
    <n v="1914"/>
    <n v="226717726"/>
    <n v="226717726"/>
    <n v="226717726"/>
    <n v="226717726"/>
  </r>
  <r>
    <s v="04-03-00-022"/>
    <x v="20"/>
    <s v="C-0404-1003-2-0-0404004-02"/>
    <x v="1"/>
    <s v="0404"/>
    <s v="1003"/>
    <s v="2"/>
    <s v="0"/>
    <s v="0404004"/>
    <s v="02"/>
    <m/>
    <m/>
    <s v="Propios"/>
    <x v="1"/>
    <s v="CSF"/>
    <x v="47"/>
    <s v=" ACTUALIZACIÓN  Y GESTIÓN CATASTRAL  NACIONAL"/>
    <n v="0"/>
    <n v="83952838"/>
    <n v="19303579"/>
    <n v="64649259"/>
    <n v="0"/>
    <n v="64649259"/>
    <n v="0"/>
    <n v="64649259"/>
    <n v="64649259"/>
    <n v="64649259"/>
    <n v="64649259"/>
  </r>
  <r>
    <s v="04-03-00-024"/>
    <x v="21"/>
    <s v="C-0404-1003-2-0-0404004-02"/>
    <x v="1"/>
    <s v="0404"/>
    <s v="1003"/>
    <s v="2"/>
    <s v="0"/>
    <s v="0404004"/>
    <s v="02"/>
    <m/>
    <m/>
    <s v="Propios"/>
    <x v="1"/>
    <s v="CSF"/>
    <x v="47"/>
    <s v=" ACTUALIZACIÓN  Y GESTIÓN CATASTRAL  NACIONAL"/>
    <n v="0"/>
    <n v="43155000"/>
    <n v="31535166"/>
    <n v="11619834"/>
    <n v="0"/>
    <n v="8119834"/>
    <n v="3500000"/>
    <n v="8119834"/>
    <n v="8119834"/>
    <n v="4343167"/>
    <n v="4343167"/>
  </r>
  <r>
    <s v="04-03-00-004"/>
    <x v="2"/>
    <s v="C-0402-1003-8-0-0402016-02"/>
    <x v="1"/>
    <s v="0402"/>
    <s v="1003"/>
    <s v="8"/>
    <s v="0"/>
    <s v="0402016"/>
    <s v="02"/>
    <m/>
    <m/>
    <s v="Propios"/>
    <x v="1"/>
    <s v="CSF"/>
    <x v="48"/>
    <s v=" LEVANTAMIENTO , GENERACIÓN Y ACTUALIZACIÓN DE LA RED GEODÉSICA Y LA CARTOGRAFÍA BÁSICA A NIVEL   NACIONAL"/>
    <n v="0"/>
    <n v="1866167"/>
    <n v="0"/>
    <n v="1866167"/>
    <n v="0"/>
    <n v="0"/>
    <n v="1866167"/>
    <n v="0"/>
    <n v="0"/>
    <n v="0"/>
    <n v="0"/>
  </r>
  <r>
    <s v="04-03-00-024"/>
    <x v="21"/>
    <s v="C-0499-1003-5-0-0499065-02"/>
    <x v="1"/>
    <s v="0499"/>
    <s v="1003"/>
    <s v="5"/>
    <s v="0"/>
    <s v="0499065"/>
    <s v="02"/>
    <m/>
    <m/>
    <s v="Nación"/>
    <x v="2"/>
    <s v="CSF"/>
    <x v="49"/>
    <s v=" FORTALECIMIENTO DE LA GESTIÓN INSTITUCIONAL DEL IGAC A NIVEL   NACIONAL"/>
    <n v="0"/>
    <n v="29121888"/>
    <n v="3882918"/>
    <n v="25238970"/>
    <n v="0"/>
    <n v="25238970"/>
    <n v="0"/>
    <n v="25238970"/>
    <n v="25238970"/>
    <n v="25238970"/>
    <n v="25238970"/>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s v="04-03-00"/>
    <s v="INSTITUTO GEOGRÁFICO AGUSTÍN CODAZZI - IGAC"/>
    <s v="C-0402-1003-7-0-0402011-02"/>
    <s v="C"/>
    <s v="0402"/>
    <s v="1003"/>
    <s v="7"/>
    <s v="0"/>
    <s v="0402011"/>
    <s v="02"/>
    <m/>
    <m/>
    <s v="Nación"/>
    <x v="0"/>
    <s v="CSF"/>
    <x v="0"/>
    <x v="0"/>
    <n v="453084318"/>
    <n v="52933064"/>
    <n v="0"/>
    <n v="506017382"/>
    <n v="0"/>
    <n v="502714061"/>
    <n v="3303321"/>
    <n v="502604611"/>
    <n v="502604611"/>
    <n v="502604611"/>
    <n v="502604611"/>
  </r>
  <r>
    <s v="04-03-00"/>
    <s v="INSTITUTO GEOGRÁFICO AGUSTÍN CODAZZI - IGAC"/>
    <s v="C-0402-1003-7-0-0402009-02"/>
    <s v="C"/>
    <s v="0402"/>
    <s v="1003"/>
    <s v="7"/>
    <s v="0"/>
    <s v="0402009"/>
    <s v="02"/>
    <m/>
    <m/>
    <s v="Nación"/>
    <x v="0"/>
    <s v="CSF"/>
    <x v="1"/>
    <x v="0"/>
    <n v="447057930"/>
    <n v="0"/>
    <n v="52933064"/>
    <n v="394124866"/>
    <n v="0"/>
    <n v="394124866"/>
    <n v="0"/>
    <n v="394124866"/>
    <n v="394124850"/>
    <n v="394124850"/>
    <n v="394124850"/>
  </r>
  <r>
    <s v="04-03-00"/>
    <s v="INSTITUTO GEOGRÁFICO AGUSTÍN CODAZZI - IGAC"/>
    <s v="C-0402-1003-7-0-0402009-02"/>
    <s v="C"/>
    <s v="0402"/>
    <s v="1003"/>
    <s v="7"/>
    <s v="0"/>
    <s v="0402009"/>
    <s v="02"/>
    <m/>
    <m/>
    <s v="Propios"/>
    <x v="1"/>
    <s v="CSF"/>
    <x v="1"/>
    <x v="0"/>
    <n v="211049421"/>
    <n v="74243100"/>
    <n v="0"/>
    <n v="285292521"/>
    <n v="0"/>
    <n v="267563729"/>
    <n v="17728792"/>
    <n v="267563729"/>
    <n v="265247065"/>
    <n v="235438558"/>
    <n v="235438558"/>
  </r>
  <r>
    <s v="04-03-00"/>
    <s v="INSTITUTO GEOGRÁFICO AGUSTÍN CODAZZI - IGAC"/>
    <s v="C-0499-1003-8-0-0499053-02"/>
    <s v="C"/>
    <s v="0499"/>
    <s v="1003"/>
    <s v="8"/>
    <s v="0"/>
    <s v="0499053"/>
    <s v="02"/>
    <m/>
    <m/>
    <s v="Propios"/>
    <x v="1"/>
    <s v="CSF"/>
    <x v="2"/>
    <x v="1"/>
    <n v="218688738"/>
    <n v="0"/>
    <n v="44507276"/>
    <n v="174181462"/>
    <n v="0"/>
    <n v="162016224"/>
    <n v="12165238"/>
    <n v="155651452"/>
    <n v="144229824"/>
    <n v="135204353"/>
    <n v="135204353"/>
  </r>
  <r>
    <s v="04-03-00"/>
    <s v="INSTITUTO GEOGRÁFICO AGUSTÍN CODAZZI - IGAC"/>
    <s v="C-0499-1003-5-0-0499054-02"/>
    <s v="C"/>
    <s v="0499"/>
    <s v="1003"/>
    <s v="5"/>
    <s v="0"/>
    <s v="0499054"/>
    <s v="02"/>
    <m/>
    <m/>
    <s v="Nación"/>
    <x v="0"/>
    <s v="CSF"/>
    <x v="3"/>
    <x v="2"/>
    <n v="621613733"/>
    <n v="4010072"/>
    <n v="96253788"/>
    <n v="529370017"/>
    <n v="0"/>
    <n v="529370017"/>
    <n v="0"/>
    <n v="529370017"/>
    <n v="519967528"/>
    <n v="519967528"/>
    <n v="519967528"/>
  </r>
  <r>
    <s v="04-03-00"/>
    <s v="INSTITUTO GEOGRÁFICO AGUSTÍN CODAZZI - IGAC"/>
    <s v="C-0499-1003-5-0-0499054-02"/>
    <s v="C"/>
    <s v="0499"/>
    <s v="1003"/>
    <s v="5"/>
    <s v="0"/>
    <s v="0499054"/>
    <s v="02"/>
    <m/>
    <m/>
    <s v="Propios"/>
    <x v="1"/>
    <s v="CSF"/>
    <x v="3"/>
    <x v="2"/>
    <n v="673765907"/>
    <n v="0"/>
    <n v="63629798"/>
    <n v="610136109"/>
    <n v="0"/>
    <n v="609532873"/>
    <n v="603236"/>
    <n v="608798033"/>
    <n v="592837673"/>
    <n v="574428375"/>
    <n v="574428375"/>
  </r>
  <r>
    <s v="04-03-00"/>
    <s v="INSTITUTO GEOGRÁFICO AGUSTÍN CODAZZI - IGAC"/>
    <s v="C-0405-1003-4-0-0405007-02"/>
    <s v="C"/>
    <s v="0405"/>
    <s v="1003"/>
    <s v="4"/>
    <s v="0"/>
    <s v="0405007"/>
    <s v="02"/>
    <m/>
    <m/>
    <s v="Propios"/>
    <x v="1"/>
    <s v="CSF"/>
    <x v="4"/>
    <x v="3"/>
    <n v="800000000"/>
    <n v="0"/>
    <n v="800000000"/>
    <n v="0"/>
    <n v="0"/>
    <n v="0"/>
    <n v="0"/>
    <n v="0"/>
    <n v="0"/>
    <n v="0"/>
    <n v="0"/>
  </r>
  <r>
    <s v="04-03-00"/>
    <s v="INSTITUTO GEOGRÁFICO AGUSTÍN CODAZZI - IGAC"/>
    <s v="C-0499-1003-6-0-0499061-02"/>
    <s v="C"/>
    <s v="0499"/>
    <s v="1003"/>
    <s v="6"/>
    <s v="0"/>
    <s v="0499061"/>
    <s v="02"/>
    <m/>
    <m/>
    <s v="Nación"/>
    <x v="0"/>
    <s v="CSF"/>
    <x v="5"/>
    <x v="4"/>
    <n v="408543885"/>
    <n v="136950885"/>
    <n v="545494770"/>
    <n v="0"/>
    <n v="0"/>
    <n v="0"/>
    <n v="0"/>
    <n v="0"/>
    <n v="0"/>
    <n v="0"/>
    <n v="0"/>
  </r>
  <r>
    <s v="04-03-00"/>
    <s v="INSTITUTO GEOGRÁFICO AGUSTÍN CODAZZI - IGAC"/>
    <s v="C-0499-1003-6-0-0499061-02"/>
    <s v="C"/>
    <s v="0499"/>
    <s v="1003"/>
    <s v="6"/>
    <s v="0"/>
    <s v="0499061"/>
    <s v="02"/>
    <m/>
    <m/>
    <s v="Propios"/>
    <x v="1"/>
    <s v="CSF"/>
    <x v="5"/>
    <x v="4"/>
    <n v="723085527"/>
    <n v="0"/>
    <n v="723085527"/>
    <n v="0"/>
    <n v="0"/>
    <n v="0"/>
    <n v="0"/>
    <n v="0"/>
    <n v="0"/>
    <n v="0"/>
    <n v="0"/>
  </r>
  <r>
    <s v="04-03-00"/>
    <s v="INSTITUTO GEOGRÁFICO AGUSTÍN CODAZZI - IGAC"/>
    <s v="C-0499-1003-6-0-0499011-02"/>
    <s v="C"/>
    <s v="0499"/>
    <s v="1003"/>
    <s v="6"/>
    <s v="0"/>
    <s v="0499011"/>
    <s v="02"/>
    <m/>
    <m/>
    <s v="Nación"/>
    <x v="0"/>
    <s v="CSF"/>
    <x v="6"/>
    <x v="4"/>
    <n v="210862852"/>
    <n v="3046249"/>
    <n v="82455852"/>
    <n v="131453249"/>
    <n v="0"/>
    <n v="131452916"/>
    <n v="333"/>
    <n v="131452916"/>
    <n v="116378249"/>
    <n v="116378249"/>
    <n v="116378249"/>
  </r>
  <r>
    <s v="04-03-00"/>
    <s v="INSTITUTO GEOGRÁFICO AGUSTÍN CODAZZI - IGAC"/>
    <s v="C-0499-1003-6-0-0499011-02"/>
    <s v="C"/>
    <s v="0499"/>
    <s v="1003"/>
    <s v="6"/>
    <s v="0"/>
    <s v="0499011"/>
    <s v="02"/>
    <m/>
    <m/>
    <s v="Propios"/>
    <x v="1"/>
    <s v="CSF"/>
    <x v="6"/>
    <x v="4"/>
    <n v="58625546"/>
    <n v="267668195"/>
    <n v="0"/>
    <n v="326293741"/>
    <n v="0"/>
    <n v="85758000"/>
    <n v="240535741"/>
    <n v="85758000"/>
    <n v="73780000"/>
    <n v="73780000"/>
    <n v="73780000"/>
  </r>
  <r>
    <s v="04-03-00"/>
    <s v="INSTITUTO GEOGRÁFICO AGUSTÍN CODAZZI - IGAC"/>
    <s v="C-0499-1003-6-0-0499014-02"/>
    <s v="C"/>
    <s v="0499"/>
    <s v="1003"/>
    <s v="6"/>
    <s v="0"/>
    <s v="0499014"/>
    <s v="02"/>
    <m/>
    <m/>
    <s v="Nación"/>
    <x v="0"/>
    <s v="CSF"/>
    <x v="7"/>
    <x v="4"/>
    <n v="380593263"/>
    <n v="219406737"/>
    <n v="560000000"/>
    <n v="40000000"/>
    <n v="0"/>
    <n v="0"/>
    <n v="40000000"/>
    <n v="0"/>
    <n v="0"/>
    <n v="0"/>
    <n v="0"/>
  </r>
  <r>
    <s v="04-03-00"/>
    <s v="INSTITUTO GEOGRÁFICO AGUSTÍN CODAZZI - IGAC"/>
    <s v="C-0499-1003-6-0-0499014-02"/>
    <s v="C"/>
    <s v="0499"/>
    <s v="1003"/>
    <s v="6"/>
    <s v="0"/>
    <s v="0499014"/>
    <s v="02"/>
    <m/>
    <m/>
    <s v="Propios"/>
    <x v="1"/>
    <s v="CSF"/>
    <x v="7"/>
    <x v="4"/>
    <n v="11819668"/>
    <n v="148180332"/>
    <n v="0"/>
    <n v="160000000"/>
    <n v="0"/>
    <n v="0"/>
    <n v="160000000"/>
    <n v="0"/>
    <n v="0"/>
    <n v="0"/>
    <n v="0"/>
  </r>
  <r>
    <s v="04-03-00"/>
    <s v="INSTITUTO GEOGRÁFICO AGUSTÍN CODAZZI - IGAC"/>
    <s v="C-0499-1003-6-0-0499016-02"/>
    <s v="C"/>
    <s v="0499"/>
    <s v="1003"/>
    <s v="6"/>
    <s v="0"/>
    <s v="0499016"/>
    <s v="02"/>
    <m/>
    <m/>
    <s v="Nación"/>
    <x v="0"/>
    <s v="CSF"/>
    <x v="8"/>
    <x v="4"/>
    <n v="271593000"/>
    <n v="560000000"/>
    <n v="3046249"/>
    <n v="828546751"/>
    <n v="0"/>
    <n v="547380326.75"/>
    <n v="281166424.25"/>
    <n v="545222019.75"/>
    <n v="324965898.92000002"/>
    <n v="298175477.92000002"/>
    <n v="298175477.92000002"/>
  </r>
  <r>
    <s v="04-03-00"/>
    <s v="INSTITUTO GEOGRÁFICO AGUSTÍN CODAZZI - IGAC"/>
    <s v="C-0499-1003-6-0-0499016-02"/>
    <s v="C"/>
    <s v="0499"/>
    <s v="1003"/>
    <s v="6"/>
    <s v="0"/>
    <s v="0499016"/>
    <s v="02"/>
    <m/>
    <m/>
    <s v="Propios"/>
    <x v="1"/>
    <s v="CSF"/>
    <x v="8"/>
    <x v="4"/>
    <n v="307237000"/>
    <n v="0"/>
    <n v="0"/>
    <n v="307237000"/>
    <n v="0"/>
    <n v="18329600"/>
    <n v="288907400"/>
    <n v="18329600"/>
    <n v="9798903.8699999992"/>
    <n v="9798903.8699999992"/>
    <n v="9798903.8699999992"/>
  </r>
  <r>
    <s v="04-03-00"/>
    <s v="INSTITUTO GEOGRÁFICO AGUSTÍN CODAZZI - IGAC"/>
    <s v="C-0403-1003-2-0-0403002-02"/>
    <s v="C"/>
    <s v="0403"/>
    <s v="1003"/>
    <s v="2"/>
    <s v="0"/>
    <s v="0403002"/>
    <s v="02"/>
    <m/>
    <m/>
    <s v="Nación"/>
    <x v="0"/>
    <s v="CSF"/>
    <x v="9"/>
    <x v="5"/>
    <n v="248862633"/>
    <n v="0"/>
    <n v="0"/>
    <n v="248862633"/>
    <n v="0"/>
    <n v="248413201"/>
    <n v="449432"/>
    <n v="248413201"/>
    <n v="242554944"/>
    <n v="242554944"/>
    <n v="242554944"/>
  </r>
  <r>
    <s v="04-03-00"/>
    <s v="INSTITUTO GEOGRÁFICO AGUSTÍN CODAZZI - IGAC"/>
    <s v="C-0403-1003-2-0-0403002-02"/>
    <s v="C"/>
    <s v="0403"/>
    <s v="1003"/>
    <s v="2"/>
    <s v="0"/>
    <s v="0403002"/>
    <s v="02"/>
    <m/>
    <m/>
    <s v="Propios"/>
    <x v="1"/>
    <s v="CSF"/>
    <x v="9"/>
    <x v="5"/>
    <n v="9216091434"/>
    <n v="0"/>
    <n v="0"/>
    <n v="9216091434"/>
    <n v="0"/>
    <n v="91942219"/>
    <n v="9124149215"/>
    <n v="90745964"/>
    <n v="71890124"/>
    <n v="53721040"/>
    <n v="53721040"/>
  </r>
  <r>
    <s v="04-03-00"/>
    <s v="INSTITUTO GEOGRÁFICO AGUSTÍN CODAZZI - IGAC"/>
    <s v="C-0405-1003-4-0-0405006-02"/>
    <s v="C"/>
    <s v="0405"/>
    <s v="1003"/>
    <s v="4"/>
    <s v="0"/>
    <s v="0405006"/>
    <s v="02"/>
    <m/>
    <m/>
    <s v="Nación"/>
    <x v="0"/>
    <s v="CSF"/>
    <x v="10"/>
    <x v="3"/>
    <n v="117931087"/>
    <n v="0"/>
    <n v="0"/>
    <n v="117931087"/>
    <n v="0"/>
    <n v="117774174"/>
    <n v="156913"/>
    <n v="117774174"/>
    <n v="117529828"/>
    <n v="117529828"/>
    <n v="117529828"/>
  </r>
  <r>
    <s v="04-03-00"/>
    <s v="INSTITUTO GEOGRÁFICO AGUSTÍN CODAZZI - IGAC"/>
    <s v="C-0405-1003-4-0-0405006-02"/>
    <s v="C"/>
    <s v="0405"/>
    <s v="1003"/>
    <s v="4"/>
    <s v="0"/>
    <s v="0405006"/>
    <s v="02"/>
    <m/>
    <m/>
    <s v="Propios"/>
    <x v="1"/>
    <s v="CSF"/>
    <x v="10"/>
    <x v="3"/>
    <n v="2873814716"/>
    <n v="0"/>
    <n v="0"/>
    <n v="2873814716"/>
    <n v="0"/>
    <n v="941615343.82000005"/>
    <n v="1932199372.1800001"/>
    <n v="930109343.82000005"/>
    <n v="856472282.75"/>
    <n v="764945225.82000005"/>
    <n v="764945225.82000005"/>
  </r>
  <r>
    <s v="04-03-00"/>
    <s v="INSTITUTO GEOGRÁFICO AGUSTÍN CODAZZI - IGAC"/>
    <s v="C-0404-1003-2-0-0404007-02"/>
    <s v="C"/>
    <s v="0404"/>
    <s v="1003"/>
    <s v="2"/>
    <s v="0"/>
    <s v="0404007"/>
    <s v="02"/>
    <m/>
    <m/>
    <s v="Nación"/>
    <x v="0"/>
    <s v="CSF"/>
    <x v="11"/>
    <x v="6"/>
    <n v="177158520"/>
    <n v="0"/>
    <n v="0"/>
    <n v="177158520"/>
    <n v="0"/>
    <n v="171544207"/>
    <n v="5614313"/>
    <n v="171544207"/>
    <n v="165041819"/>
    <n v="165041819"/>
    <n v="165041819"/>
  </r>
  <r>
    <s v="04-03-00"/>
    <s v="INSTITUTO GEOGRÁFICO AGUSTÍN CODAZZI - IGAC"/>
    <s v="C-0404-1003-2-0-0404007-02"/>
    <s v="C"/>
    <s v="0404"/>
    <s v="1003"/>
    <s v="2"/>
    <s v="0"/>
    <s v="0404007"/>
    <s v="02"/>
    <m/>
    <m/>
    <s v="Propios"/>
    <x v="1"/>
    <s v="CSF"/>
    <x v="11"/>
    <x v="6"/>
    <n v="2139559116"/>
    <n v="669600617"/>
    <n v="10000000"/>
    <n v="2799159733"/>
    <n v="0"/>
    <n v="2532626542.21"/>
    <n v="266533190.78999999"/>
    <n v="2310989826.6500001"/>
    <n v="2044301035.4100001"/>
    <n v="1857647244.1600001"/>
    <n v="1857647244.1600001"/>
  </r>
  <r>
    <s v="04-03-00"/>
    <s v="INSTITUTO GEOGRÁFICO AGUSTÍN CODAZZI - IGAC"/>
    <s v="C-0499-1003-5-0-0499058-02"/>
    <s v="C"/>
    <s v="0499"/>
    <s v="1003"/>
    <s v="5"/>
    <s v="0"/>
    <s v="0499058"/>
    <s v="02"/>
    <m/>
    <m/>
    <s v="Nación"/>
    <x v="0"/>
    <s v="CSF"/>
    <x v="12"/>
    <x v="2"/>
    <n v="34546758"/>
    <n v="32652117"/>
    <n v="4010072"/>
    <n v="63188803"/>
    <n v="0"/>
    <n v="53163622"/>
    <n v="10025181"/>
    <n v="53163622"/>
    <n v="51052392"/>
    <n v="51052392"/>
    <n v="51052392"/>
  </r>
  <r>
    <s v="04-03-00"/>
    <s v="INSTITUTO GEOGRÁFICO AGUSTÍN CODAZZI - IGAC"/>
    <s v="C-0499-1003-5-0-0499058-02"/>
    <s v="C"/>
    <s v="0499"/>
    <s v="1003"/>
    <s v="5"/>
    <s v="0"/>
    <s v="0499058"/>
    <s v="02"/>
    <m/>
    <m/>
    <s v="Propios"/>
    <x v="1"/>
    <s v="CSF"/>
    <x v="12"/>
    <x v="2"/>
    <n v="174494211"/>
    <n v="0"/>
    <n v="0"/>
    <n v="174494211"/>
    <n v="0"/>
    <n v="174494211"/>
    <n v="0"/>
    <n v="174494211"/>
    <n v="174494211"/>
    <n v="174494211"/>
    <n v="174494211"/>
  </r>
  <r>
    <s v="04-03-00"/>
    <s v="INSTITUTO GEOGRÁFICO AGUSTÍN CODAZZI - IGAC"/>
    <s v="C-0405-1003-4-0-0405005-02"/>
    <s v="C"/>
    <s v="0405"/>
    <s v="1003"/>
    <s v="4"/>
    <s v="0"/>
    <s v="0405005"/>
    <s v="02"/>
    <m/>
    <m/>
    <s v="Propios"/>
    <x v="1"/>
    <s v="CSF"/>
    <x v="13"/>
    <x v="3"/>
    <n v="800000000"/>
    <n v="0"/>
    <n v="0"/>
    <n v="800000000"/>
    <n v="0"/>
    <n v="142473412"/>
    <n v="657526588"/>
    <n v="129473412"/>
    <n v="121485688"/>
    <n v="109285922"/>
    <n v="109285922"/>
  </r>
  <r>
    <s v="04-03-00"/>
    <s v="INSTITUTO GEOGRÁFICO AGUSTÍN CODAZZI - IGAC"/>
    <s v="C-0499-1003-7-0-0499052-02"/>
    <s v="C"/>
    <s v="0499"/>
    <s v="1003"/>
    <s v="7"/>
    <s v="0"/>
    <s v="0499052"/>
    <s v="02"/>
    <m/>
    <m/>
    <s v="Nación"/>
    <x v="0"/>
    <s v="CSF"/>
    <x v="14"/>
    <x v="7"/>
    <n v="131823226"/>
    <n v="0"/>
    <n v="4542135"/>
    <n v="127281091"/>
    <n v="0"/>
    <n v="125895224"/>
    <n v="1385867"/>
    <n v="125895224"/>
    <n v="125895224"/>
    <n v="125895224"/>
    <n v="125895224"/>
  </r>
  <r>
    <s v="04-03-00"/>
    <s v="INSTITUTO GEOGRÁFICO AGUSTÍN CODAZZI - IGAC"/>
    <s v="C-0499-1003-5-0-0499060-02"/>
    <s v="C"/>
    <s v="0499"/>
    <s v="1003"/>
    <s v="5"/>
    <s v="0"/>
    <s v="0499060"/>
    <s v="02"/>
    <m/>
    <m/>
    <s v="Nación"/>
    <x v="0"/>
    <s v="CSF"/>
    <x v="15"/>
    <x v="2"/>
    <n v="15647940"/>
    <n v="67847464"/>
    <n v="0"/>
    <n v="83495404"/>
    <n v="0"/>
    <n v="73495404"/>
    <n v="10000000"/>
    <n v="73495404"/>
    <n v="0"/>
    <n v="0"/>
    <n v="0"/>
  </r>
  <r>
    <s v="04-03-00"/>
    <s v="INSTITUTO GEOGRÁFICO AGUSTÍN CODAZZI - IGAC"/>
    <s v="C-0499-1003-5-0-0499060-02"/>
    <s v="C"/>
    <s v="0499"/>
    <s v="1003"/>
    <s v="5"/>
    <s v="0"/>
    <s v="0499060"/>
    <s v="02"/>
    <m/>
    <m/>
    <s v="Propios"/>
    <x v="1"/>
    <s v="CSF"/>
    <x v="15"/>
    <x v="2"/>
    <n v="578474644"/>
    <n v="5272268"/>
    <n v="8017050"/>
    <n v="575729862"/>
    <n v="0"/>
    <n v="575729862"/>
    <n v="0"/>
    <n v="575729862"/>
    <n v="558910202"/>
    <n v="508882511"/>
    <n v="508882511"/>
  </r>
  <r>
    <s v="04-03-00"/>
    <s v="INSTITUTO GEOGRÁFICO AGUSTÍN CODAZZI - IGAC"/>
    <s v="C-0403-1003-2-0-0403005-02"/>
    <s v="C"/>
    <s v="0403"/>
    <s v="1003"/>
    <s v="2"/>
    <s v="0"/>
    <s v="0403005"/>
    <s v="02"/>
    <m/>
    <m/>
    <s v="Nación"/>
    <x v="0"/>
    <s v="CSF"/>
    <x v="16"/>
    <x v="8"/>
    <n v="921647633"/>
    <n v="0"/>
    <n v="0"/>
    <n v="921647633"/>
    <n v="0"/>
    <n v="920502639"/>
    <n v="1144994"/>
    <n v="919732358"/>
    <n v="919732351"/>
    <n v="919732351"/>
    <n v="919732351"/>
  </r>
  <r>
    <s v="04-03-00"/>
    <s v="INSTITUTO GEOGRÁFICO AGUSTÍN CODAZZI - IGAC"/>
    <s v="C-0403-1003-2-0-0403005-02"/>
    <s v="C"/>
    <s v="0403"/>
    <s v="1003"/>
    <s v="2"/>
    <s v="0"/>
    <s v="0403005"/>
    <s v="02"/>
    <m/>
    <m/>
    <s v="Propios"/>
    <x v="1"/>
    <s v="CSF"/>
    <x v="16"/>
    <x v="8"/>
    <n v="1900385459"/>
    <n v="0"/>
    <n v="0"/>
    <n v="1900385459"/>
    <n v="0"/>
    <n v="312009337.77999997"/>
    <n v="1588376121.22"/>
    <n v="311093099.77999997"/>
    <n v="295827069.77999997"/>
    <n v="277924944.77999997"/>
    <n v="277924944.77999997"/>
  </r>
  <r>
    <s v="04-03-00"/>
    <s v="INSTITUTO GEOGRÁFICO AGUSTÍN CODAZZI - IGAC"/>
    <s v="C-0402-1003-8-0-0402014-02"/>
    <s v="C"/>
    <s v="0402"/>
    <s v="1003"/>
    <s v="8"/>
    <s v="0"/>
    <s v="0402014"/>
    <s v="02"/>
    <m/>
    <m/>
    <s v="Nación"/>
    <x v="0"/>
    <s v="CSF"/>
    <x v="17"/>
    <x v="9"/>
    <n v="2602760722"/>
    <n v="85591209"/>
    <n v="15000000"/>
    <n v="2673351931"/>
    <n v="0"/>
    <n v="2646647592.52"/>
    <n v="26704338.48"/>
    <n v="2632968005.4899998"/>
    <n v="2539390326.8499999"/>
    <n v="2539390326.8499999"/>
    <n v="2539390326.8499999"/>
  </r>
  <r>
    <s v="04-03-00"/>
    <s v="INSTITUTO GEOGRÁFICO AGUSTÍN CODAZZI - IGAC"/>
    <s v="C-0402-1003-8-0-0402014-02"/>
    <s v="C"/>
    <s v="0402"/>
    <s v="1003"/>
    <s v="8"/>
    <s v="0"/>
    <s v="0402014"/>
    <s v="02"/>
    <m/>
    <m/>
    <s v="Propios"/>
    <x v="1"/>
    <s v="CSF"/>
    <x v="17"/>
    <x v="9"/>
    <n v="5274626556"/>
    <n v="0"/>
    <n v="571466884"/>
    <n v="4703159672"/>
    <n v="0"/>
    <n v="3974612297.1399999"/>
    <n v="728547374.86000001"/>
    <n v="3955469578.1300001"/>
    <n v="3129091926.5799999"/>
    <n v="2605189433.3800001"/>
    <n v="2605189433.3800001"/>
  </r>
  <r>
    <s v="04-03-00"/>
    <s v="INSTITUTO GEOGRÁFICO AGUSTÍN CODAZZI - IGAC"/>
    <s v="C-0404-1003-2-0-0404004-02"/>
    <s v="C"/>
    <s v="0404"/>
    <s v="1003"/>
    <s v="2"/>
    <s v="0"/>
    <s v="0404004"/>
    <s v="02"/>
    <m/>
    <m/>
    <s v="Nación"/>
    <x v="0"/>
    <s v="CSF"/>
    <x v="18"/>
    <x v="6"/>
    <n v="10157357263"/>
    <n v="0"/>
    <n v="0"/>
    <n v="10157357263"/>
    <n v="0"/>
    <n v="9913784633.0300007"/>
    <n v="243572629.97"/>
    <n v="9203562289.5"/>
    <n v="8648151596.4799995"/>
    <n v="8634612706.4799995"/>
    <n v="8634612706.4799995"/>
  </r>
  <r>
    <s v="04-03-00"/>
    <s v="INSTITUTO GEOGRÁFICO AGUSTÍN CODAZZI - IGAC"/>
    <s v="C-0404-1003-2-0-0404004-02"/>
    <s v="C"/>
    <s v="0404"/>
    <s v="1003"/>
    <s v="2"/>
    <s v="0"/>
    <s v="0404004"/>
    <s v="02"/>
    <m/>
    <m/>
    <s v="Propios"/>
    <x v="1"/>
    <s v="CSF"/>
    <x v="18"/>
    <x v="6"/>
    <n v="26375027467"/>
    <n v="10000000"/>
    <n v="669600617"/>
    <n v="25715426850"/>
    <n v="0"/>
    <n v="15183474496.35"/>
    <n v="10531952353.65"/>
    <n v="13404199085.620001"/>
    <n v="12217131047.200001"/>
    <n v="11256333264.200001"/>
    <n v="11256333264.200001"/>
  </r>
  <r>
    <s v="04-03-00"/>
    <s v="INSTITUTO GEOGRÁFICO AGUSTÍN CODAZZI - IGAC"/>
    <s v="C-0402-1003-7-0-0402003-02"/>
    <s v="C"/>
    <s v="0402"/>
    <s v="1003"/>
    <s v="7"/>
    <s v="0"/>
    <s v="0402003"/>
    <s v="02"/>
    <m/>
    <m/>
    <s v="Nación"/>
    <x v="0"/>
    <s v="CSF"/>
    <x v="19"/>
    <x v="0"/>
    <n v="136416920"/>
    <n v="0"/>
    <n v="0"/>
    <n v="136416920"/>
    <n v="0"/>
    <n v="136416920"/>
    <n v="0"/>
    <n v="136416920"/>
    <n v="134661911"/>
    <n v="134661911"/>
    <n v="134661911"/>
  </r>
  <r>
    <s v="04-03-00"/>
    <s v="INSTITUTO GEOGRÁFICO AGUSTÍN CODAZZI - IGAC"/>
    <s v="C-0402-1003-7-0-0402003-02"/>
    <s v="C"/>
    <s v="0402"/>
    <s v="1003"/>
    <s v="7"/>
    <s v="0"/>
    <s v="0402003"/>
    <s v="02"/>
    <m/>
    <m/>
    <s v="Propios"/>
    <x v="1"/>
    <s v="CSF"/>
    <x v="19"/>
    <x v="0"/>
    <n v="623729205"/>
    <n v="0"/>
    <n v="74243100"/>
    <n v="549486105"/>
    <n v="0"/>
    <n v="530067500"/>
    <n v="19418605"/>
    <n v="530067500"/>
    <n v="528740453"/>
    <n v="506942207"/>
    <n v="506942207"/>
  </r>
  <r>
    <s v="04-03-00"/>
    <s v="INSTITUTO GEOGRÁFICO AGUSTÍN CODAZZI - IGAC"/>
    <s v="C-0402-1003-8-0-0402003-02"/>
    <s v="C"/>
    <s v="0402"/>
    <s v="1003"/>
    <s v="8"/>
    <s v="0"/>
    <s v="0402003"/>
    <s v="02"/>
    <m/>
    <m/>
    <s v="Nación"/>
    <x v="0"/>
    <s v="CSF"/>
    <x v="19"/>
    <x v="9"/>
    <n v="131121612"/>
    <n v="0"/>
    <n v="85591209"/>
    <n v="45530403"/>
    <n v="0"/>
    <n v="45530403"/>
    <n v="0"/>
    <n v="45530403"/>
    <n v="43535917"/>
    <n v="43535917"/>
    <n v="43535917"/>
  </r>
  <r>
    <s v="04-03-00"/>
    <s v="INSTITUTO GEOGRÁFICO AGUSTÍN CODAZZI - IGAC"/>
    <s v="C-0402-1003-8-0-0402003-02"/>
    <s v="C"/>
    <s v="0402"/>
    <s v="1003"/>
    <s v="8"/>
    <s v="0"/>
    <s v="0402003"/>
    <s v="02"/>
    <m/>
    <m/>
    <s v="Propios"/>
    <x v="1"/>
    <s v="CSF"/>
    <x v="19"/>
    <x v="9"/>
    <n v="127354183"/>
    <n v="0"/>
    <n v="3750102"/>
    <n v="123604081"/>
    <n v="0"/>
    <n v="121795014"/>
    <n v="1809067"/>
    <n v="121795014"/>
    <n v="119657827"/>
    <n v="117949187"/>
    <n v="117949187"/>
  </r>
  <r>
    <s v="04-03-00"/>
    <s v="INSTITUTO GEOGRÁFICO AGUSTÍN CODAZZI - IGAC"/>
    <s v="C-0402-1003-8-0-0402016-02"/>
    <s v="C"/>
    <s v="0402"/>
    <s v="1003"/>
    <s v="8"/>
    <s v="0"/>
    <s v="0402016"/>
    <s v="02"/>
    <m/>
    <m/>
    <s v="Nación"/>
    <x v="0"/>
    <s v="CSF"/>
    <x v="20"/>
    <x v="9"/>
    <n v="1105367265"/>
    <n v="15000000"/>
    <n v="0"/>
    <n v="1120367265"/>
    <n v="0"/>
    <n v="1119947511.7"/>
    <n v="419753.3"/>
    <n v="1115908859.7"/>
    <n v="1114689182.7"/>
    <n v="1114689182.7"/>
    <n v="1114689182.7"/>
  </r>
  <r>
    <s v="04-03-00"/>
    <s v="INSTITUTO GEOGRÁFICO AGUSTÍN CODAZZI - IGAC"/>
    <s v="C-0402-1003-8-0-0402016-02"/>
    <s v="C"/>
    <s v="0402"/>
    <s v="1003"/>
    <s v="8"/>
    <s v="0"/>
    <s v="0402016"/>
    <s v="02"/>
    <m/>
    <m/>
    <s v="Propios"/>
    <x v="1"/>
    <s v="CSF"/>
    <x v="20"/>
    <x v="9"/>
    <n v="588783521"/>
    <n v="575216986"/>
    <n v="0"/>
    <n v="1164000507"/>
    <n v="0"/>
    <n v="1004203143.42"/>
    <n v="159797363.58000001"/>
    <n v="1004067568.42"/>
    <n v="976861273.91999996"/>
    <n v="424102985.92000002"/>
    <n v="424102985.92000002"/>
  </r>
  <r>
    <s v="04-03-00"/>
    <s v="INSTITUTO GEOGRÁFICO AGUSTÍN CODAZZI - IGAC"/>
    <s v="C-0499-1003-8-0-0499063-02"/>
    <s v="C"/>
    <s v="0499"/>
    <s v="1003"/>
    <s v="8"/>
    <s v="0"/>
    <s v="0499063"/>
    <s v="02"/>
    <m/>
    <m/>
    <s v="Nación"/>
    <x v="0"/>
    <s v="CSF"/>
    <x v="21"/>
    <x v="1"/>
    <n v="54006100"/>
    <n v="0"/>
    <n v="0"/>
    <n v="54006100"/>
    <n v="0"/>
    <n v="45016722"/>
    <n v="8989378"/>
    <n v="31900622"/>
    <n v="21386939"/>
    <n v="21386939"/>
    <n v="21386939"/>
  </r>
  <r>
    <s v="04-03-00"/>
    <s v="INSTITUTO GEOGRÁFICO AGUSTÍN CODAZZI - IGAC"/>
    <s v="C-0499-1003-8-0-0499063-02"/>
    <s v="C"/>
    <s v="0499"/>
    <s v="1003"/>
    <s v="8"/>
    <s v="0"/>
    <s v="0499063"/>
    <s v="02"/>
    <m/>
    <m/>
    <s v="Propios"/>
    <x v="1"/>
    <s v="CSF"/>
    <x v="21"/>
    <x v="1"/>
    <n v="750353080"/>
    <n v="44507276"/>
    <n v="0"/>
    <n v="794860356"/>
    <n v="0"/>
    <n v="770719378"/>
    <n v="24140978"/>
    <n v="761762042"/>
    <n v="743289891"/>
    <n v="695204837"/>
    <n v="695204837"/>
  </r>
  <r>
    <s v="04-03-00"/>
    <s v="INSTITUTO GEOGRÁFICO AGUSTÍN CODAZZI - IGAC"/>
    <s v="C-0499-1003-7-0-0499063-02"/>
    <s v="C"/>
    <s v="0499"/>
    <s v="1003"/>
    <s v="7"/>
    <s v="0"/>
    <s v="0499063"/>
    <s v="02"/>
    <m/>
    <m/>
    <s v="Nación"/>
    <x v="0"/>
    <s v="CSF"/>
    <x v="21"/>
    <x v="7"/>
    <n v="74995618"/>
    <n v="4542135"/>
    <n v="0"/>
    <n v="79537753"/>
    <n v="0"/>
    <n v="78445682"/>
    <n v="1092071"/>
    <n v="78445682"/>
    <n v="78445681"/>
    <n v="78445681"/>
    <n v="78445681"/>
  </r>
  <r>
    <s v="04-03-00"/>
    <s v="INSTITUTO GEOGRÁFICO AGUSTÍN CODAZZI - IGAC"/>
    <s v="C-0499-1003-5-0-0499065-02"/>
    <s v="C"/>
    <s v="0499"/>
    <s v="1003"/>
    <s v="5"/>
    <s v="0"/>
    <s v="0499065"/>
    <s v="02"/>
    <m/>
    <m/>
    <s v="Nación"/>
    <x v="0"/>
    <s v="CSF"/>
    <x v="22"/>
    <x v="2"/>
    <n v="1941191365"/>
    <n v="9100000"/>
    <n v="63540491"/>
    <n v="1886750874"/>
    <n v="0"/>
    <n v="1830914514.72"/>
    <n v="55836359.280000001"/>
    <n v="1821025478.76"/>
    <n v="1703835696.52"/>
    <n v="1691250227.52"/>
    <n v="1691250227.52"/>
  </r>
  <r>
    <s v="04-03-00"/>
    <s v="INSTITUTO GEOGRÁFICO AGUSTÍN CODAZZI - IGAC"/>
    <s v="C-0499-1003-5-0-0499065-02"/>
    <s v="C"/>
    <s v="0499"/>
    <s v="1003"/>
    <s v="5"/>
    <s v="0"/>
    <s v="0499065"/>
    <s v="02"/>
    <m/>
    <m/>
    <s v="Propios"/>
    <x v="1"/>
    <s v="CSF"/>
    <x v="22"/>
    <x v="2"/>
    <n v="1975710478"/>
    <n v="71646848"/>
    <n v="5272268"/>
    <n v="2042085058"/>
    <n v="0"/>
    <n v="1875928548"/>
    <n v="166156510"/>
    <n v="1875928548"/>
    <n v="1855417136"/>
    <n v="1791505414"/>
    <n v="1791505414"/>
  </r>
  <r>
    <s v="04-03-00"/>
    <s v="INSTITUTO GEOGRÁFICO AGUSTÍN CODAZZI - IGAC"/>
    <s v="C-0404-1003-2-0-0404004-02041"/>
    <s v="C"/>
    <s v="0404"/>
    <s v="1003"/>
    <s v="2"/>
    <s v="0"/>
    <s v="0404004"/>
    <s v="02041"/>
    <s v=""/>
    <s v=""/>
    <s v="Nación"/>
    <x v="2"/>
    <s v="CSF"/>
    <x v="23"/>
    <x v="10"/>
    <n v="777348630"/>
    <n v="0"/>
    <n v="0"/>
    <n v="777348630"/>
    <n v="0"/>
    <n v="592919661"/>
    <n v="184428969"/>
    <n v="238506161"/>
    <n v="208925867"/>
    <n v="208925867"/>
    <n v="208925867"/>
  </r>
  <r>
    <s v="04-03-00"/>
    <s v="INSTITUTO GEOGRÁFICO AGUSTÍN CODAZZI - IGAC"/>
    <s v="C-0404-1003-2-0-0404004-02042"/>
    <s v="C"/>
    <s v="0404"/>
    <s v="1003"/>
    <s v="2"/>
    <s v="0"/>
    <s v="0404004"/>
    <s v="02042"/>
    <s v=""/>
    <s v=""/>
    <s v="Nación"/>
    <x v="2"/>
    <s v="CSF"/>
    <x v="23"/>
    <x v="11"/>
    <n v="2592297648"/>
    <n v="0"/>
    <n v="0"/>
    <n v="2592297648"/>
    <n v="0"/>
    <n v="1213669335"/>
    <n v="1378628313"/>
    <n v="696156242"/>
    <n v="596028280.59000003"/>
    <n v="596028280.59000003"/>
    <n v="596028280.59000003"/>
  </r>
  <r>
    <s v="04-03-00"/>
    <s v="INSTITUTO GEOGRÁFICO AGUSTÍN CODAZZI - IGAC"/>
    <s v="C-0404-1003-2-0-0404004-01022"/>
    <s v="C"/>
    <s v="0404"/>
    <s v="1003"/>
    <s v="2"/>
    <s v="0"/>
    <s v="0404004"/>
    <s v="01022"/>
    <s v=""/>
    <s v=""/>
    <s v="Nación"/>
    <x v="2"/>
    <s v="CSF"/>
    <x v="24"/>
    <x v="11"/>
    <n v="1145000000"/>
    <n v="0"/>
    <n v="0"/>
    <n v="1145000000"/>
    <n v="0"/>
    <n v="629135292.17999995"/>
    <n v="515864707.81999999"/>
    <n v="140040684"/>
    <n v="136039522"/>
    <n v="136039522"/>
    <n v="136039522"/>
  </r>
  <r>
    <s v="04-03-00"/>
    <s v="INSTITUTO GEOGRÁFICO AGUSTÍN CODAZZI - IGAC"/>
    <s v="C-0404-1003-2-0-0404004-02011"/>
    <s v="C"/>
    <s v="0404"/>
    <s v="1003"/>
    <s v="2"/>
    <s v="0"/>
    <s v="0404004"/>
    <s v="02011"/>
    <s v=""/>
    <s v=""/>
    <s v="Nación"/>
    <x v="2"/>
    <s v="CSF"/>
    <x v="25"/>
    <x v="10"/>
    <n v="10915000000"/>
    <n v="0"/>
    <n v="0"/>
    <n v="10915000000"/>
    <n v="0"/>
    <n v="1909977553"/>
    <n v="9005022447"/>
    <n v="1611301179"/>
    <n v="1100419293"/>
    <n v="1100419293"/>
    <n v="1100419293"/>
  </r>
  <r>
    <s v="04-03-00"/>
    <s v="INSTITUTO GEOGRÁFICO AGUSTÍN CODAZZI - IGAC"/>
    <s v="C-0404-1003-2-0-0404004-02012"/>
    <s v="C"/>
    <s v="0404"/>
    <s v="1003"/>
    <s v="2"/>
    <s v="0"/>
    <s v="0404004"/>
    <s v="02012"/>
    <s v=""/>
    <s v=""/>
    <s v="Nación"/>
    <x v="2"/>
    <s v="CSF"/>
    <x v="25"/>
    <x v="11"/>
    <n v="20975000000"/>
    <n v="0"/>
    <n v="0"/>
    <n v="20975000000"/>
    <n v="0"/>
    <n v="7595460526"/>
    <n v="13379539474"/>
    <n v="6459054256"/>
    <n v="1208155348"/>
    <n v="1208155348"/>
    <n v="1208155348"/>
  </r>
  <r>
    <s v="04-03-00"/>
    <s v="INSTITUTO GEOGRÁFICO AGUSTÍN CODAZZI - IGAC"/>
    <s v="C-0404-1003-2-0-0404004-04022"/>
    <s v="C"/>
    <s v="0404"/>
    <s v="1003"/>
    <s v="2"/>
    <s v="0"/>
    <s v="0404004"/>
    <s v="04022"/>
    <s v=""/>
    <s v=""/>
    <s v="Nación"/>
    <x v="2"/>
    <s v="CSF"/>
    <x v="26"/>
    <x v="11"/>
    <n v="1700000000"/>
    <n v="0"/>
    <n v="0"/>
    <n v="1700000000"/>
    <n v="0"/>
    <n v="1460056558.6400001"/>
    <n v="239943441.36000001"/>
    <n v="1326940529"/>
    <n v="1162703621.4100001"/>
    <n v="1162703621.4100001"/>
    <n v="1162703621.4100001"/>
  </r>
  <r>
    <s v="04-03-00"/>
    <s v="INSTITUTO GEOGRÁFICO AGUSTÍN CODAZZI - IGAC"/>
    <s v="C-0404-1003-2-0-0404004-03021"/>
    <s v="C"/>
    <s v="0404"/>
    <s v="1003"/>
    <s v="2"/>
    <s v="0"/>
    <s v="0404004"/>
    <s v="03021"/>
    <s v=""/>
    <s v=""/>
    <s v="Nación"/>
    <x v="2"/>
    <s v="CSF"/>
    <x v="27"/>
    <x v="10"/>
    <n v="40980812158"/>
    <n v="0"/>
    <n v="0"/>
    <n v="40980812158"/>
    <n v="0"/>
    <n v="16433833144.030001"/>
    <n v="24546979013.970001"/>
    <n v="11967670859.030001"/>
    <n v="2426930332.5"/>
    <n v="2426930332.5"/>
    <n v="2426930332.5"/>
  </r>
  <r>
    <s v="04-03-00"/>
    <s v="INSTITUTO GEOGRÁFICO AGUSTÍN CODAZZI - IGAC"/>
    <s v="C-0404-1003-2-0-0404004-03022"/>
    <s v="C"/>
    <s v="0404"/>
    <s v="1003"/>
    <s v="2"/>
    <s v="0"/>
    <s v="0404004"/>
    <s v="03022"/>
    <s v=""/>
    <s v=""/>
    <s v="Nación"/>
    <x v="2"/>
    <s v="CSF"/>
    <x v="27"/>
    <x v="11"/>
    <n v="55360538760"/>
    <n v="0"/>
    <n v="0"/>
    <n v="55360538760"/>
    <n v="0"/>
    <n v="33932881737.169998"/>
    <n v="21427657022.830002"/>
    <n v="20510561046.43"/>
    <n v="5317311392.9200001"/>
    <n v="5317311392.9200001"/>
    <n v="5317311392.9200001"/>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ÁFICO AGUSTÍN CODAZZI - IGAC"/>
    <s v="A-01-01-01-001-001"/>
    <x v="0"/>
    <s v="01"/>
    <s v="01"/>
    <s v="01"/>
    <s v="001"/>
    <s v="001"/>
    <m/>
    <m/>
    <m/>
    <x v="0"/>
    <s v="10"/>
    <s v="CSF"/>
    <s v="SUELDO BÁSICO"/>
    <n v="0"/>
    <n v="0"/>
    <n v="0"/>
    <x v="0"/>
  </r>
  <r>
    <s v="04-03-00"/>
    <s v="INSTITUTO GEOGRÁFICO AGUSTÍN CODAZZI - IGAC"/>
    <s v="A-01-01-01-001-003"/>
    <x v="0"/>
    <s v="01"/>
    <s v="01"/>
    <s v="01"/>
    <s v="001"/>
    <s v="003"/>
    <m/>
    <m/>
    <m/>
    <x v="0"/>
    <s v="10"/>
    <s v="CSF"/>
    <s v="PRIMA TÉCNICA SALARIAL"/>
    <n v="0"/>
    <n v="0"/>
    <n v="0"/>
    <x v="0"/>
  </r>
  <r>
    <s v="04-03-00"/>
    <s v="INSTITUTO GEOGRÁFICO AGUSTÍN CODAZZI - IGAC"/>
    <s v="A-01-01-01-001-004"/>
    <x v="0"/>
    <s v="01"/>
    <s v="01"/>
    <s v="01"/>
    <s v="001"/>
    <s v="004"/>
    <m/>
    <m/>
    <m/>
    <x v="0"/>
    <s v="10"/>
    <s v="CSF"/>
    <s v="SUBSIDIO DE ALIMENTACIÓN"/>
    <n v="0"/>
    <n v="0"/>
    <n v="0"/>
    <x v="0"/>
  </r>
  <r>
    <s v="04-03-00"/>
    <s v="INSTITUTO GEOGRÁFICO AGUSTÍN CODAZZI - IGAC"/>
    <s v="A-01-01-01-001-005"/>
    <x v="0"/>
    <s v="01"/>
    <s v="01"/>
    <s v="01"/>
    <s v="001"/>
    <s v="005"/>
    <m/>
    <m/>
    <m/>
    <x v="0"/>
    <s v="10"/>
    <s v="CSF"/>
    <s v="AUXILIO DE TRANSPORTE"/>
    <n v="0"/>
    <n v="0"/>
    <n v="0"/>
    <x v="0"/>
  </r>
  <r>
    <s v="04-03-00"/>
    <s v="INSTITUTO GEOGRÁFICO AGUSTÍN CODAZZI - IGAC"/>
    <s v="A-01-01-01-001-006"/>
    <x v="0"/>
    <s v="01"/>
    <s v="01"/>
    <s v="01"/>
    <s v="001"/>
    <s v="006"/>
    <m/>
    <m/>
    <m/>
    <x v="0"/>
    <s v="10"/>
    <s v="CSF"/>
    <s v="PRIMA DE SERVICIO"/>
    <n v="0"/>
    <n v="0"/>
    <n v="0"/>
    <x v="0"/>
  </r>
  <r>
    <s v="04-03-00"/>
    <s v="INSTITUTO GEOGRÁFICO AGUSTÍN CODAZZI - IGAC"/>
    <s v="A-01-01-01-001-007"/>
    <x v="0"/>
    <s v="01"/>
    <s v="01"/>
    <s v="01"/>
    <s v="001"/>
    <s v="007"/>
    <m/>
    <m/>
    <m/>
    <x v="0"/>
    <s v="10"/>
    <s v="CSF"/>
    <s v="BONIFICACIÓN POR SERVICIOS PRESTADOS"/>
    <n v="0"/>
    <n v="0"/>
    <n v="0"/>
    <x v="0"/>
  </r>
  <r>
    <s v="04-03-00"/>
    <s v="INSTITUTO GEOGRÁFICO AGUSTÍN CODAZZI - IGAC"/>
    <s v="A-01-01-01-001-008"/>
    <x v="0"/>
    <s v="01"/>
    <s v="01"/>
    <s v="01"/>
    <s v="001"/>
    <s v="008"/>
    <m/>
    <m/>
    <m/>
    <x v="0"/>
    <s v="10"/>
    <s v="CSF"/>
    <s v="HORAS EXTRAS, DOMINICALES, FESTIVOS Y RECARGOS"/>
    <n v="0"/>
    <n v="0"/>
    <n v="0"/>
    <x v="0"/>
  </r>
  <r>
    <s v="04-03-00"/>
    <s v="INSTITUTO GEOGRÁFICO AGUSTÍN CODAZZI - IGAC"/>
    <s v="A-01-01-01-001-009"/>
    <x v="0"/>
    <s v="01"/>
    <s v="01"/>
    <s v="01"/>
    <s v="001"/>
    <s v="009"/>
    <m/>
    <m/>
    <m/>
    <x v="0"/>
    <s v="10"/>
    <s v="CSF"/>
    <s v="PRIMA DE NAVIDAD"/>
    <n v="0"/>
    <n v="0"/>
    <n v="0"/>
    <x v="0"/>
  </r>
  <r>
    <s v="04-03-00"/>
    <s v="INSTITUTO GEOGRÁFICO AGUSTÍN CODAZZI - IGAC"/>
    <s v="A-01-01-01-001-010"/>
    <x v="0"/>
    <s v="01"/>
    <s v="01"/>
    <s v="01"/>
    <s v="001"/>
    <s v="010"/>
    <m/>
    <m/>
    <m/>
    <x v="0"/>
    <s v="10"/>
    <s v="CSF"/>
    <s v="PRIMA DE VACACIONES"/>
    <n v="0"/>
    <n v="0"/>
    <n v="0"/>
    <x v="0"/>
  </r>
  <r>
    <s v="04-03-00"/>
    <s v="INSTITUTO GEOGRÁFICO AGUSTÍN CODAZZI - IGAC"/>
    <s v="A-01-01-01-001-012"/>
    <x v="0"/>
    <s v="01"/>
    <s v="01"/>
    <s v="01"/>
    <s v="001"/>
    <s v="012"/>
    <m/>
    <m/>
    <m/>
    <x v="0"/>
    <s v="10"/>
    <s v="CSF"/>
    <s v="AUXILIO DE CONECTIVIDAD DIGITAL "/>
    <n v="0"/>
    <n v="0"/>
    <n v="0"/>
    <x v="0"/>
  </r>
  <r>
    <s v="04-03-00"/>
    <s v="INSTITUTO GEOGRÁFICO AGUSTÍN CODAZZI - IGAC"/>
    <s v="A-01-01-02-001"/>
    <x v="0"/>
    <s v="01"/>
    <s v="01"/>
    <s v="02"/>
    <s v="001"/>
    <m/>
    <m/>
    <m/>
    <m/>
    <x v="0"/>
    <s v="10"/>
    <s v="CSF"/>
    <s v="APORTES A LA SEGURIDAD SOCIAL EN PENSIONES"/>
    <n v="0"/>
    <n v="0"/>
    <n v="0"/>
    <x v="1"/>
  </r>
  <r>
    <s v="04-03-00"/>
    <s v="INSTITUTO GEOGRÁFICO AGUSTÍN CODAZZI - IGAC"/>
    <s v="A-01-01-02-002"/>
    <x v="0"/>
    <s v="01"/>
    <s v="01"/>
    <s v="02"/>
    <s v="002"/>
    <m/>
    <m/>
    <m/>
    <m/>
    <x v="0"/>
    <s v="10"/>
    <s v="CSF"/>
    <s v="APORTES A LA SEGURIDAD SOCIAL EN SALUD"/>
    <n v="0"/>
    <n v="0"/>
    <n v="0"/>
    <x v="1"/>
  </r>
  <r>
    <s v="04-03-00"/>
    <s v="INSTITUTO GEOGRÁFICO AGUSTÍN CODAZZI - IGAC"/>
    <s v="A-01-01-02-003"/>
    <x v="0"/>
    <s v="01"/>
    <s v="01"/>
    <s v="02"/>
    <s v="003"/>
    <m/>
    <m/>
    <m/>
    <m/>
    <x v="0"/>
    <s v="10"/>
    <s v="CSF"/>
    <s v="AUXILIO DE CESANTÍAS "/>
    <n v="0"/>
    <n v="0"/>
    <n v="0"/>
    <x v="1"/>
  </r>
  <r>
    <s v="04-03-00"/>
    <s v="INSTITUTO GEOGRÁFICO AGUSTÍN CODAZZI - IGAC"/>
    <s v="A-01-01-02-004"/>
    <x v="0"/>
    <s v="01"/>
    <s v="01"/>
    <s v="02"/>
    <s v="004"/>
    <m/>
    <m/>
    <m/>
    <m/>
    <x v="0"/>
    <s v="10"/>
    <s v="CSF"/>
    <s v="APORTES A CAJAS DE COMPENSACIÓN FAMILIAR"/>
    <n v="0"/>
    <n v="0"/>
    <n v="0"/>
    <x v="1"/>
  </r>
  <r>
    <s v="04-03-00"/>
    <s v="INSTITUTO GEOGRÁFICO AGUSTÍN CODAZZI - IGAC"/>
    <s v="A-01-01-02-005"/>
    <x v="0"/>
    <s v="01"/>
    <s v="01"/>
    <s v="02"/>
    <s v="005"/>
    <m/>
    <m/>
    <m/>
    <m/>
    <x v="0"/>
    <s v="10"/>
    <s v="CSF"/>
    <s v="APORTES GENERALES AL SISTEMA DE RIESGOS LABORALES"/>
    <n v="0"/>
    <n v="0"/>
    <n v="0"/>
    <x v="1"/>
  </r>
  <r>
    <s v="04-03-00"/>
    <s v="INSTITUTO GEOGRÁFICO AGUSTÍN CODAZZI - IGAC"/>
    <s v="A-01-01-02-006"/>
    <x v="0"/>
    <s v="01"/>
    <s v="01"/>
    <s v="02"/>
    <s v="006"/>
    <m/>
    <m/>
    <m/>
    <m/>
    <x v="0"/>
    <s v="10"/>
    <s v="CSF"/>
    <s v="APORTES AL ICBF"/>
    <n v="0"/>
    <n v="0"/>
    <n v="0"/>
    <x v="1"/>
  </r>
  <r>
    <s v="04-03-00"/>
    <s v="INSTITUTO GEOGRÁFICO AGUSTÍN CODAZZI - IGAC"/>
    <s v="A-01-01-02-007"/>
    <x v="0"/>
    <s v="01"/>
    <s v="01"/>
    <s v="02"/>
    <s v="007"/>
    <m/>
    <m/>
    <m/>
    <m/>
    <x v="0"/>
    <s v="10"/>
    <s v="CSF"/>
    <s v="APORTES AL SENA"/>
    <n v="0"/>
    <n v="0"/>
    <n v="0"/>
    <x v="1"/>
  </r>
  <r>
    <s v="04-03-00"/>
    <s v="INSTITUTO GEOGRÁFICO AGUSTÍN CODAZZI - IGAC"/>
    <s v="A-01-01-03-001-001"/>
    <x v="0"/>
    <s v="01"/>
    <s v="01"/>
    <s v="03"/>
    <s v="001"/>
    <s v="001"/>
    <m/>
    <m/>
    <m/>
    <x v="0"/>
    <s v="10"/>
    <s v="CSF"/>
    <s v="VACACIONES"/>
    <n v="0"/>
    <n v="0"/>
    <n v="0"/>
    <x v="2"/>
  </r>
  <r>
    <s v="04-03-00"/>
    <s v="INSTITUTO GEOGRÁFICO AGUSTÍN CODAZZI - IGAC"/>
    <s v="A-01-01-03-001-002"/>
    <x v="0"/>
    <s v="01"/>
    <s v="01"/>
    <s v="03"/>
    <s v="001"/>
    <s v="002"/>
    <m/>
    <m/>
    <m/>
    <x v="0"/>
    <s v="10"/>
    <s v="CSF"/>
    <s v="INDEMNIZACIÓN POR VACACIONES"/>
    <n v="0"/>
    <n v="0"/>
    <n v="0"/>
    <x v="2"/>
  </r>
  <r>
    <s v="04-03-00"/>
    <s v="INSTITUTO GEOGRÁFICO AGUSTÍN CODAZZI - IGAC"/>
    <s v="A-01-01-03-001-003"/>
    <x v="0"/>
    <s v="01"/>
    <s v="01"/>
    <s v="03"/>
    <s v="001"/>
    <s v="003"/>
    <m/>
    <m/>
    <m/>
    <x v="0"/>
    <s v="10"/>
    <s v="CSF"/>
    <s v="BONIFICACIÓN ESPECIAL DE RECREACIÓN"/>
    <n v="0"/>
    <n v="0"/>
    <n v="0"/>
    <x v="2"/>
  </r>
  <r>
    <s v="04-03-00"/>
    <s v="INSTITUTO GEOGRÁFICO AGUSTÍN CODAZZI - IGAC"/>
    <s v="A-01-01-03-002"/>
    <x v="0"/>
    <s v="01"/>
    <s v="01"/>
    <s v="03"/>
    <s v="002"/>
    <m/>
    <m/>
    <m/>
    <m/>
    <x v="0"/>
    <s v="10"/>
    <s v="CSF"/>
    <s v="PRIMA TÉCNICA NO SALARIAL"/>
    <n v="0"/>
    <n v="0"/>
    <n v="0"/>
    <x v="2"/>
  </r>
  <r>
    <s v="04-03-00"/>
    <s v="INSTITUTO GEOGRÁFICO AGUSTÍN CODAZZI - IGAC"/>
    <s v="A-01-01-03-016"/>
    <x v="0"/>
    <s v="01"/>
    <s v="01"/>
    <s v="03"/>
    <s v="016"/>
    <m/>
    <m/>
    <m/>
    <m/>
    <x v="0"/>
    <s v="10"/>
    <s v="CSF"/>
    <s v="PRIMA DE COORDINACIÓN"/>
    <n v="0"/>
    <n v="0"/>
    <n v="0"/>
    <x v="2"/>
  </r>
  <r>
    <s v="04-03-00"/>
    <s v="INSTITUTO GEOGRÁFICO AGUSTÍN CODAZZI - IGAC"/>
    <s v="A-01-01-03-030"/>
    <x v="0"/>
    <s v="01"/>
    <s v="01"/>
    <s v="03"/>
    <s v="030"/>
    <m/>
    <m/>
    <m/>
    <m/>
    <x v="0"/>
    <s v="10"/>
    <s v="CSF"/>
    <s v="BONIFICACIÓN DE DIRECCIÓN"/>
    <n v="0"/>
    <n v="0"/>
    <n v="0"/>
    <x v="2"/>
  </r>
  <r>
    <s v="04-03-00"/>
    <s v="INSTITUTO GEOGRÁFICO AGUSTÍN CODAZZI - IGAC"/>
    <s v="A-02-02-01-002-007"/>
    <x v="0"/>
    <s v="02"/>
    <s v="02"/>
    <s v="01"/>
    <s v="002"/>
    <s v="007"/>
    <m/>
    <m/>
    <m/>
    <x v="0"/>
    <s v="10"/>
    <s v="CSF"/>
    <s v="ARTÍCULOS TEXTILES (EXCEPTO PRENDAS DE VESTIR)"/>
    <n v="0"/>
    <n v="0"/>
    <n v="0"/>
    <x v="3"/>
  </r>
  <r>
    <s v="04-03-00"/>
    <s v="INSTITUTO GEOGRÁFICO AGUSTÍN CODAZZI - IGAC"/>
    <s v="A-02-02-01-002-008"/>
    <x v="0"/>
    <s v="02"/>
    <s v="02"/>
    <s v="01"/>
    <s v="002"/>
    <s v="008"/>
    <m/>
    <m/>
    <m/>
    <x v="0"/>
    <s v="10"/>
    <s v="CSF"/>
    <s v="DOTACIÓN (PRENDAS DE VESTIR Y CALZADO)"/>
    <n v="222464447.78999999"/>
    <n v="222464447.78999999"/>
    <n v="222464447.78999999"/>
    <x v="3"/>
  </r>
  <r>
    <s v="04-03-00"/>
    <s v="INSTITUTO GEOGRÁFICO AGUSTÍN CODAZZI - IGAC"/>
    <s v="A-02-02-01-002-008"/>
    <x v="0"/>
    <s v="02"/>
    <s v="02"/>
    <s v="01"/>
    <s v="002"/>
    <s v="008"/>
    <m/>
    <m/>
    <m/>
    <x v="1"/>
    <s v="20"/>
    <s v="CSF"/>
    <s v="DOTACIÓN (PRENDAS DE VESTIR Y CALZADO)"/>
    <n v="86786654.040000007"/>
    <n v="86786654.040000007"/>
    <n v="86786654.040000007"/>
    <x v="3"/>
  </r>
  <r>
    <s v="04-03-00"/>
    <s v="INSTITUTO GEOGRÁFICO AGUSTÍN CODAZZI - IGAC"/>
    <s v="A-02-02-01-003-002"/>
    <x v="0"/>
    <s v="02"/>
    <s v="02"/>
    <s v="01"/>
    <s v="003"/>
    <s v="002"/>
    <m/>
    <m/>
    <m/>
    <x v="0"/>
    <s v="10"/>
    <s v="CSF"/>
    <s v="PASTA O PULPA, PAPEL Y PRODUCTOS DE PAPEL; IMPRESOS Y ARTÍCULOS RELACIONADOS"/>
    <n v="0"/>
    <n v="0"/>
    <n v="0"/>
    <x v="3"/>
  </r>
  <r>
    <s v="04-03-00"/>
    <s v="INSTITUTO GEOGRÁFICO AGUSTÍN CODAZZI - IGAC"/>
    <s v="A-02-02-01-003-002"/>
    <x v="0"/>
    <s v="02"/>
    <s v="02"/>
    <s v="01"/>
    <s v="003"/>
    <s v="002"/>
    <m/>
    <m/>
    <m/>
    <x v="1"/>
    <s v="20"/>
    <s v="CSF"/>
    <s v="PASTA O PULPA, PAPEL Y PRODUCTOS DE PAPEL; IMPRESOS Y ARTÍCULOS RELACIONADOS"/>
    <n v="0"/>
    <n v="0"/>
    <n v="0"/>
    <x v="3"/>
  </r>
  <r>
    <s v="04-03-00"/>
    <s v="INSTITUTO GEOGRÁFICO AGUSTÍN CODAZZI - IGAC"/>
    <s v="A-02-02-01-003-003"/>
    <x v="0"/>
    <s v="02"/>
    <s v="02"/>
    <s v="01"/>
    <s v="003"/>
    <s v="003"/>
    <m/>
    <m/>
    <m/>
    <x v="0"/>
    <s v="10"/>
    <s v="CSF"/>
    <s v="PRODUCTOS DE HORNOS DE COQUE; PRODUCTOS DE REFINACIÓN DE PETRÓLEO Y COMBUSTIBLE NUCLEAR"/>
    <n v="0"/>
    <n v="0"/>
    <n v="0"/>
    <x v="3"/>
  </r>
  <r>
    <s v="04-03-00"/>
    <s v="INSTITUTO GEOGRÁFICO AGUSTÍN CODAZZI - IGAC"/>
    <s v="A-02-02-01-003-003"/>
    <x v="0"/>
    <s v="02"/>
    <s v="02"/>
    <s v="01"/>
    <s v="003"/>
    <s v="003"/>
    <m/>
    <m/>
    <m/>
    <x v="1"/>
    <s v="20"/>
    <s v="CSF"/>
    <s v="PRODUCTOS DE HORNOS DE COQUE; PRODUCTOS DE REFINACIÓN DE PETRÓLEO Y COMBUSTIBLE NUCLEAR"/>
    <n v="0"/>
    <n v="0"/>
    <n v="0"/>
    <x v="3"/>
  </r>
  <r>
    <s v="04-03-00"/>
    <s v="INSTITUTO GEOGRÁFICO AGUSTÍN CODAZZI - IGAC"/>
    <s v="A-02-02-01-003-005"/>
    <x v="0"/>
    <s v="02"/>
    <s v="02"/>
    <s v="01"/>
    <s v="003"/>
    <s v="005"/>
    <m/>
    <m/>
    <m/>
    <x v="0"/>
    <s v="10"/>
    <s v="CSF"/>
    <s v="OTROS PRODUCTOS QUÍMICOS; FIBRAS ARTIFICIALES (O FIBRAS INDUSTRIALES HECHAS POR EL HOMBRE)"/>
    <n v="7670045"/>
    <n v="7670045"/>
    <n v="7670045"/>
    <x v="3"/>
  </r>
  <r>
    <s v="04-03-00"/>
    <s v="INSTITUTO GEOGRÁFICO AGUSTÍN CODAZZI - IGAC"/>
    <s v="A-02-02-01-003-006"/>
    <x v="0"/>
    <s v="02"/>
    <s v="02"/>
    <s v="01"/>
    <s v="003"/>
    <s v="006"/>
    <m/>
    <m/>
    <m/>
    <x v="0"/>
    <s v="10"/>
    <s v="CSF"/>
    <s v="PRODUCTOS DE CAUCHO Y PLÁSTICO"/>
    <n v="7670045"/>
    <n v="7670045"/>
    <n v="7670045"/>
    <x v="3"/>
  </r>
  <r>
    <s v="04-03-00"/>
    <s v="INSTITUTO GEOGRÁFICO AGUSTÍN CODAZZI - IGAC"/>
    <s v="A-02-02-01-004-005"/>
    <x v="0"/>
    <s v="02"/>
    <s v="02"/>
    <s v="01"/>
    <s v="004"/>
    <s v="005"/>
    <m/>
    <m/>
    <m/>
    <x v="0"/>
    <s v="10"/>
    <s v="CSF"/>
    <s v="MAQUINARIA DE OFICINA, CONTABILIDAD E INFORMÁTICA"/>
    <n v="0"/>
    <n v="0"/>
    <n v="0"/>
    <x v="3"/>
  </r>
  <r>
    <s v="04-03-00"/>
    <s v="INSTITUTO GEOGRÁFICO AGUSTÍN CODAZZI - IGAC"/>
    <s v="A-02-02-01-004-005"/>
    <x v="0"/>
    <s v="02"/>
    <s v="02"/>
    <s v="01"/>
    <s v="004"/>
    <s v="005"/>
    <m/>
    <m/>
    <m/>
    <x v="1"/>
    <s v="20"/>
    <s v="CSF"/>
    <s v="MAQUINARIA DE OFICINA, CONTABILIDAD E INFORMÁTICA"/>
    <n v="109519479"/>
    <n v="109519479"/>
    <n v="109519479"/>
    <x v="3"/>
  </r>
  <r>
    <s v="04-03-00"/>
    <s v="INSTITUTO GEOGRÁFICO AGUSTÍN CODAZZI - IGAC"/>
    <s v="A-02-02-01-004-007"/>
    <x v="0"/>
    <s v="02"/>
    <s v="02"/>
    <s v="01"/>
    <s v="004"/>
    <s v="007"/>
    <m/>
    <m/>
    <m/>
    <x v="0"/>
    <s v="10"/>
    <s v="CSF"/>
    <s v="EQUIPO Y APARATOS DE RADIO, TELEVISIÓN Y COMUNICACIONES"/>
    <n v="0"/>
    <n v="0"/>
    <n v="0"/>
    <x v="3"/>
  </r>
  <r>
    <s v="04-03-00"/>
    <s v="INSTITUTO GEOGRÁFICO AGUSTÍN CODAZZI - IGAC"/>
    <s v="A-02-02-02-005-004"/>
    <x v="0"/>
    <s v="02"/>
    <s v="02"/>
    <s v="02"/>
    <s v="005"/>
    <s v="004"/>
    <m/>
    <m/>
    <m/>
    <x v="0"/>
    <s v="10"/>
    <s v="CSF"/>
    <s v="SERVICIOS DE CONSTRUCCIÓN"/>
    <n v="0"/>
    <n v="0"/>
    <n v="0"/>
    <x v="4"/>
  </r>
  <r>
    <s v="04-03-00"/>
    <s v="INSTITUTO GEOGRÁFICO AGUSTÍN CODAZZI - IGAC"/>
    <s v="A-02-02-02-006-003"/>
    <x v="0"/>
    <s v="02"/>
    <s v="02"/>
    <s v="02"/>
    <s v="006"/>
    <s v="003"/>
    <m/>
    <m/>
    <m/>
    <x v="0"/>
    <s v="10"/>
    <s v="CSF"/>
    <s v="ALOJAMIENTO; SERVICIOS DE SUMINISTROS DE COMIDAS Y BEBIDAS"/>
    <n v="0"/>
    <n v="0"/>
    <n v="0"/>
    <x v="4"/>
  </r>
  <r>
    <s v="04-03-00"/>
    <s v="INSTITUTO GEOGRÁFICO AGUSTÍN CODAZZI - IGAC"/>
    <s v="A-02-02-02-006-003"/>
    <x v="0"/>
    <s v="02"/>
    <s v="02"/>
    <s v="02"/>
    <s v="006"/>
    <s v="003"/>
    <m/>
    <m/>
    <m/>
    <x v="1"/>
    <s v="20"/>
    <s v="CSF"/>
    <s v="ALOJAMIENTO; SERVICIOS DE SUMINISTROS DE COMIDAS Y BEBIDAS"/>
    <n v="9330941.1500000004"/>
    <n v="9330941.1500000004"/>
    <n v="9330941.1500000004"/>
    <x v="4"/>
  </r>
  <r>
    <s v="04-03-00"/>
    <s v="INSTITUTO GEOGRÁFICO AGUSTÍN CODAZZI - IGAC"/>
    <s v="A-02-02-02-006-004"/>
    <x v="0"/>
    <s v="02"/>
    <s v="02"/>
    <s v="02"/>
    <s v="006"/>
    <s v="004"/>
    <m/>
    <m/>
    <m/>
    <x v="0"/>
    <s v="10"/>
    <s v="CSF"/>
    <s v="SERVICIOS DE TRANSPORTE DE PASAJEROS"/>
    <n v="0"/>
    <n v="0"/>
    <n v="0"/>
    <x v="4"/>
  </r>
  <r>
    <s v="04-03-00"/>
    <s v="INSTITUTO GEOGRÁFICO AGUSTÍN CODAZZI - IGAC"/>
    <s v="A-02-02-02-006-004"/>
    <x v="0"/>
    <s v="02"/>
    <s v="02"/>
    <s v="02"/>
    <s v="006"/>
    <s v="004"/>
    <m/>
    <m/>
    <m/>
    <x v="1"/>
    <s v="20"/>
    <s v="CSF"/>
    <s v="SERVICIOS DE TRANSPORTE DE PASAJEROS"/>
    <n v="0"/>
    <n v="0"/>
    <n v="0"/>
    <x v="4"/>
  </r>
  <r>
    <s v="04-03-00"/>
    <s v="INSTITUTO GEOGRÁFICO AGUSTÍN CODAZZI - IGAC"/>
    <s v="A-02-02-02-006-005"/>
    <x v="0"/>
    <s v="02"/>
    <s v="02"/>
    <s v="02"/>
    <s v="006"/>
    <s v="005"/>
    <m/>
    <m/>
    <m/>
    <x v="0"/>
    <s v="10"/>
    <s v="CSF"/>
    <s v="SERVICIOS DE TRANSPORTE DE CARGA"/>
    <n v="0"/>
    <n v="0"/>
    <n v="0"/>
    <x v="4"/>
  </r>
  <r>
    <s v="04-03-00"/>
    <s v="INSTITUTO GEOGRÁFICO AGUSTÍN CODAZZI - IGAC"/>
    <s v="A-02-02-02-006-008"/>
    <x v="0"/>
    <s v="02"/>
    <s v="02"/>
    <s v="02"/>
    <s v="006"/>
    <s v="008"/>
    <m/>
    <m/>
    <m/>
    <x v="1"/>
    <s v="20"/>
    <s v="CSF"/>
    <s v="SERVICIOS POSTALES Y DE MENSAJERÍA"/>
    <n v="28068938"/>
    <n v="28068938"/>
    <n v="28068938"/>
    <x v="4"/>
  </r>
  <r>
    <s v="04-03-00"/>
    <s v="INSTITUTO GEOGRÁFICO AGUSTÍN CODAZZI - IGAC"/>
    <s v="A-02-02-02-006-009"/>
    <x v="0"/>
    <s v="02"/>
    <s v="02"/>
    <s v="02"/>
    <s v="006"/>
    <s v="009"/>
    <m/>
    <m/>
    <m/>
    <x v="0"/>
    <s v="10"/>
    <s v="CSF"/>
    <s v="SERVICIOS DE DISTRIBUCIÓN DE ELECTRICIDAD, GAS Y AGUA (POR CUENTA PROPIA)"/>
    <n v="0"/>
    <n v="0"/>
    <n v="0"/>
    <x v="4"/>
  </r>
  <r>
    <s v="04-03-00"/>
    <s v="INSTITUTO GEOGRÁFICO AGUSTÍN CODAZZI - IGAC"/>
    <s v="A-02-02-02-007-001"/>
    <x v="0"/>
    <s v="02"/>
    <s v="02"/>
    <s v="02"/>
    <s v="007"/>
    <s v="001"/>
    <m/>
    <m/>
    <m/>
    <x v="0"/>
    <s v="10"/>
    <s v="CSF"/>
    <s v="SERVICIOS FINANCIEROS Y SERVICIOS CONEXOS"/>
    <n v="31873625"/>
    <n v="31873625"/>
    <n v="31873625"/>
    <x v="4"/>
  </r>
  <r>
    <s v="04-03-00"/>
    <s v="INSTITUTO GEOGRÁFICO AGUSTÍN CODAZZI - IGAC"/>
    <s v="A-02-02-02-007-001"/>
    <x v="0"/>
    <s v="02"/>
    <s v="02"/>
    <s v="02"/>
    <s v="007"/>
    <s v="001"/>
    <m/>
    <m/>
    <m/>
    <x v="1"/>
    <s v="20"/>
    <s v="CSF"/>
    <s v="SERVICIOS FINANCIEROS Y SERVICIOS CONEXOS"/>
    <n v="2873903"/>
    <n v="2873903"/>
    <n v="2873903"/>
    <x v="4"/>
  </r>
  <r>
    <s v="04-03-00"/>
    <s v="INSTITUTO GEOGRÁFICO AGUSTÍN CODAZZI - IGAC"/>
    <s v="A-02-02-02-007-002"/>
    <x v="0"/>
    <s v="02"/>
    <s v="02"/>
    <s v="02"/>
    <s v="007"/>
    <s v="002"/>
    <m/>
    <m/>
    <m/>
    <x v="0"/>
    <s v="10"/>
    <s v="CSF"/>
    <s v="SERVICIOS INMOBILIARIOS"/>
    <n v="22985051"/>
    <n v="22985051"/>
    <n v="22985051"/>
    <x v="4"/>
  </r>
  <r>
    <s v="04-03-00"/>
    <s v="INSTITUTO GEOGRÁFICO AGUSTÍN CODAZZI - IGAC"/>
    <s v="A-02-02-02-007-002"/>
    <x v="0"/>
    <s v="02"/>
    <s v="02"/>
    <s v="02"/>
    <s v="007"/>
    <s v="002"/>
    <m/>
    <m/>
    <m/>
    <x v="1"/>
    <s v="20"/>
    <s v="CSF"/>
    <s v="SERVICIOS INMOBILIARIOS"/>
    <n v="8550000"/>
    <n v="8550000"/>
    <n v="8550000"/>
    <x v="4"/>
  </r>
  <r>
    <s v="04-03-00"/>
    <s v="INSTITUTO GEOGRÁFICO AGUSTÍN CODAZZI - IGAC"/>
    <s v="A-02-02-02-008-002"/>
    <x v="0"/>
    <s v="02"/>
    <s v="02"/>
    <s v="02"/>
    <s v="008"/>
    <s v="002"/>
    <m/>
    <m/>
    <m/>
    <x v="0"/>
    <s v="10"/>
    <s v="CSF"/>
    <s v="SERVICIOS JURÍDICOS Y CONTABLES"/>
    <n v="115859238"/>
    <n v="115859238"/>
    <n v="115859238"/>
    <x v="4"/>
  </r>
  <r>
    <s v="04-03-00"/>
    <s v="INSTITUTO GEOGRÁFICO AGUSTÍN CODAZZI - IGAC"/>
    <s v="A-02-02-02-008-002"/>
    <x v="0"/>
    <s v="02"/>
    <s v="02"/>
    <s v="02"/>
    <s v="008"/>
    <s v="002"/>
    <m/>
    <m/>
    <m/>
    <x v="1"/>
    <s v="20"/>
    <s v="CSF"/>
    <s v="SERVICIOS JURÍDICOS Y CONTABLES"/>
    <n v="74155511"/>
    <n v="74155511"/>
    <n v="74155511"/>
    <x v="4"/>
  </r>
  <r>
    <s v="04-03-00"/>
    <s v="INSTITUTO GEOGRÁFICO AGUSTÍN CODAZZI - IGAC"/>
    <s v="A-02-02-02-008-003"/>
    <x v="0"/>
    <s v="02"/>
    <s v="02"/>
    <s v="02"/>
    <s v="008"/>
    <s v="003"/>
    <m/>
    <m/>
    <m/>
    <x v="0"/>
    <s v="10"/>
    <s v="CSF"/>
    <s v="OTROS SERVICIOS PROFESIONALES, CIENTÍFICOS Y TÉCNICOS"/>
    <n v="591422"/>
    <n v="591422"/>
    <n v="591422"/>
    <x v="4"/>
  </r>
  <r>
    <s v="04-03-00"/>
    <s v="INSTITUTO GEOGRÁFICO AGUSTÍN CODAZZI - IGAC"/>
    <s v="A-02-02-02-008-003"/>
    <x v="0"/>
    <s v="02"/>
    <s v="02"/>
    <s v="02"/>
    <s v="008"/>
    <s v="003"/>
    <m/>
    <m/>
    <m/>
    <x v="1"/>
    <s v="20"/>
    <s v="CSF"/>
    <s v="OTROS SERVICIOS PROFESIONALES, CIENTÍFICOS Y TÉCNICOS"/>
    <n v="0"/>
    <n v="0"/>
    <n v="0"/>
    <x v="4"/>
  </r>
  <r>
    <s v="04-03-00"/>
    <s v="INSTITUTO GEOGRÁFICO AGUSTÍN CODAZZI - IGAC"/>
    <s v="A-02-02-02-008-004"/>
    <x v="0"/>
    <s v="02"/>
    <s v="02"/>
    <s v="02"/>
    <s v="008"/>
    <s v="004"/>
    <m/>
    <m/>
    <m/>
    <x v="0"/>
    <s v="10"/>
    <s v="CSF"/>
    <s v="SERVICIOS DE TELECOMUNICACIONES, TRANSMISIÓN Y SUMINISTRO DE INFORMACIÓN"/>
    <n v="1660698.21"/>
    <n v="1660698.21"/>
    <n v="1660698.21"/>
    <x v="4"/>
  </r>
  <r>
    <s v="04-03-00"/>
    <s v="INSTITUTO GEOGRÁFICO AGUSTÍN CODAZZI - IGAC"/>
    <s v="A-02-02-02-008-004"/>
    <x v="0"/>
    <s v="02"/>
    <s v="02"/>
    <s v="02"/>
    <s v="008"/>
    <s v="004"/>
    <m/>
    <m/>
    <m/>
    <x v="1"/>
    <s v="20"/>
    <s v="CSF"/>
    <s v="SERVICIOS DE TELECOMUNICACIONES, TRANSMISIÓN Y SUMINISTRO DE INFORMACIÓN"/>
    <n v="0"/>
    <n v="0"/>
    <n v="0"/>
    <x v="4"/>
  </r>
  <r>
    <s v="04-03-00"/>
    <s v="INSTITUTO GEOGRÁFICO AGUSTÍN CODAZZI - IGAC"/>
    <s v="A-02-02-02-008-005"/>
    <x v="0"/>
    <s v="02"/>
    <s v="02"/>
    <s v="02"/>
    <s v="008"/>
    <s v="005"/>
    <m/>
    <m/>
    <m/>
    <x v="0"/>
    <s v="10"/>
    <s v="CSF"/>
    <s v="SERVICIOS DE SOPORTE"/>
    <n v="23343057"/>
    <n v="23343057"/>
    <n v="23343057"/>
    <x v="4"/>
  </r>
  <r>
    <s v="04-03-00"/>
    <s v="INSTITUTO GEOGRÁFICO AGUSTÍN CODAZZI - IGAC"/>
    <s v="A-02-02-02-008-005"/>
    <x v="0"/>
    <s v="02"/>
    <s v="02"/>
    <s v="02"/>
    <s v="008"/>
    <s v="005"/>
    <m/>
    <m/>
    <m/>
    <x v="1"/>
    <s v="20"/>
    <s v="CSF"/>
    <s v="SERVICIOS DE SOPORTE"/>
    <n v="138510765.84999999"/>
    <n v="138510765.84999999"/>
    <n v="138510765.84999999"/>
    <x v="4"/>
  </r>
  <r>
    <s v="04-03-00"/>
    <s v="INSTITUTO GEOGRÁFICO AGUSTÍN CODAZZI - IGAC"/>
    <s v="A-02-02-02-008-007"/>
    <x v="0"/>
    <s v="02"/>
    <s v="02"/>
    <s v="02"/>
    <s v="008"/>
    <s v="007"/>
    <m/>
    <m/>
    <m/>
    <x v="0"/>
    <s v="10"/>
    <s v="CSF"/>
    <s v="SERVICIOS DE MANTENIMIENTO, REPARACIÓN E INSTALACIÓN (EXCEPTO SERVICIOS DE CONSTRUCCIÓN)"/>
    <n v="5164600"/>
    <n v="5164600"/>
    <n v="5164600"/>
    <x v="4"/>
  </r>
  <r>
    <s v="04-03-00"/>
    <s v="INSTITUTO GEOGRÁFICO AGUSTÍN CODAZZI - IGAC"/>
    <s v="A-02-02-02-008-007"/>
    <x v="0"/>
    <s v="02"/>
    <s v="02"/>
    <s v="02"/>
    <s v="008"/>
    <s v="007"/>
    <m/>
    <m/>
    <m/>
    <x v="1"/>
    <s v="20"/>
    <s v="CSF"/>
    <s v="SERVICIOS DE MANTENIMIENTO, REPARACIÓN E INSTALACIÓN (EXCEPTO SERVICIOS DE CONSTRUCCIÓN)"/>
    <n v="0"/>
    <n v="0"/>
    <n v="0"/>
    <x v="4"/>
  </r>
  <r>
    <s v="04-03-00"/>
    <s v="INSTITUTO GEOGRÁFICO AGUSTÍN CODAZZI - IGAC"/>
    <s v="A-02-02-02-008-008"/>
    <x v="0"/>
    <s v="02"/>
    <s v="02"/>
    <s v="02"/>
    <s v="008"/>
    <s v="008"/>
    <m/>
    <m/>
    <m/>
    <x v="0"/>
    <s v="10"/>
    <s v="CSF"/>
    <s v="SERVICIOS DE FABRICACIÓN DE INSUMOS FÍSICOS QUE SON PROPIEDAD DE OTROS"/>
    <n v="0"/>
    <n v="0"/>
    <n v="0"/>
    <x v="4"/>
  </r>
  <r>
    <s v="04-03-00"/>
    <s v="INSTITUTO GEOGRÁFICO AGUSTÍN CODAZZI - IGAC"/>
    <s v="A-02-02-02-008-008"/>
    <x v="0"/>
    <s v="02"/>
    <s v="02"/>
    <s v="02"/>
    <s v="008"/>
    <s v="008"/>
    <m/>
    <m/>
    <m/>
    <x v="1"/>
    <s v="20"/>
    <s v="CSF"/>
    <s v="SERVICIOS DE FABRICACIÓN DE INSUMOS FÍSICOS QUE SON PROPIEDAD DE OTROS"/>
    <n v="0"/>
    <n v="0"/>
    <n v="0"/>
    <x v="4"/>
  </r>
  <r>
    <s v="04-03-00"/>
    <s v="INSTITUTO GEOGRÁFICO AGUSTÍN CODAZZI - IGAC"/>
    <s v="A-02-02-02-008-009"/>
    <x v="0"/>
    <s v="02"/>
    <s v="02"/>
    <s v="02"/>
    <s v="008"/>
    <s v="009"/>
    <m/>
    <m/>
    <m/>
    <x v="0"/>
    <s v="10"/>
    <s v="CSF"/>
    <s v="OTROS SERVICIOS DE FABRICACIÓN; SERVICIOS DE EDICIÓN, IMPRESIÓN Y REPRODUCCIÓN; SERVICIOS DE RECUPERACIÓN DE MATERIALES"/>
    <n v="0"/>
    <n v="0"/>
    <n v="0"/>
    <x v="4"/>
  </r>
  <r>
    <s v="04-03-00"/>
    <s v="INSTITUTO GEOGRÁFICO AGUSTÍN CODAZZI - IGAC"/>
    <s v="A-02-02-02-009-003"/>
    <x v="0"/>
    <s v="02"/>
    <s v="02"/>
    <s v="02"/>
    <s v="009"/>
    <s v="003"/>
    <m/>
    <m/>
    <m/>
    <x v="1"/>
    <s v="20"/>
    <s v="CSF"/>
    <s v="SERVICIOS PARA EL CUIDADO DE LA SALUD HUMANA Y SERVICIOS SOCIALES"/>
    <n v="0"/>
    <n v="0"/>
    <n v="0"/>
    <x v="4"/>
  </r>
  <r>
    <s v="04-03-00"/>
    <s v="INSTITUTO GEOGRÁFICO AGUSTÍN CODAZZI - IGAC"/>
    <s v="A-02-02-02-009-004"/>
    <x v="0"/>
    <s v="02"/>
    <s v="02"/>
    <s v="02"/>
    <s v="009"/>
    <s v="004"/>
    <m/>
    <m/>
    <m/>
    <x v="0"/>
    <s v="10"/>
    <s v="CSF"/>
    <s v="SERVICIOS DE ALCANTARILLADO, RECOLECCIÓN, TRATAMIENTO Y DISPOSICIÓN DE DESECHOS Y OTROS SERVICIOS DE SANEAMIENTO AMBIENTAL"/>
    <n v="0"/>
    <n v="0"/>
    <n v="0"/>
    <x v="4"/>
  </r>
  <r>
    <s v="04-03-00"/>
    <s v="INSTITUTO GEOGRÁFICO AGUSTÍN CODAZZI - IGAC"/>
    <s v="A-02-02-02-009-006"/>
    <x v="0"/>
    <s v="02"/>
    <s v="02"/>
    <s v="02"/>
    <s v="009"/>
    <s v="006"/>
    <m/>
    <m/>
    <m/>
    <x v="1"/>
    <s v="20"/>
    <s v="CSF"/>
    <s v="SERVICIOS DE ESPARCIMIENTO, CULTURALES Y DEPORTIVOS"/>
    <n v="0"/>
    <n v="0"/>
    <n v="0"/>
    <x v="4"/>
  </r>
  <r>
    <s v="04-03-00"/>
    <s v="INSTITUTO GEOGRÁFICO AGUSTÍN CODAZZI - IGAC"/>
    <s v="A-02-02-02-010"/>
    <x v="0"/>
    <s v="02"/>
    <s v="02"/>
    <s v="02"/>
    <s v="010"/>
    <m/>
    <m/>
    <m/>
    <m/>
    <x v="0"/>
    <s v="10"/>
    <s v="CSF"/>
    <s v="VIÁTICOS DE LOS FUNCIONARIOS EN COMISIÓN"/>
    <n v="0"/>
    <n v="0"/>
    <n v="0"/>
    <x v="4"/>
  </r>
  <r>
    <s v="04-03-00"/>
    <s v="INSTITUTO GEOGRÁFICO AGUSTÍN CODAZZI - IGAC"/>
    <s v="A-02-02-02-010"/>
    <x v="0"/>
    <s v="02"/>
    <s v="02"/>
    <s v="02"/>
    <s v="010"/>
    <m/>
    <m/>
    <m/>
    <m/>
    <x v="1"/>
    <s v="20"/>
    <s v="CSF"/>
    <s v="VIÁTICOS DE LOS FUNCIONARIOS EN COMISIÓN"/>
    <n v="0"/>
    <n v="0"/>
    <n v="0"/>
    <x v="4"/>
  </r>
  <r>
    <s v="04-03-00"/>
    <s v="INSTITUTO GEOGRÁFICO AGUSTÍN CODAZZI - IGAC"/>
    <s v="A-03-04-02-012-001"/>
    <x v="0"/>
    <s v="03"/>
    <s v="04"/>
    <s v="02"/>
    <s v="012"/>
    <s v="001"/>
    <m/>
    <m/>
    <m/>
    <x v="0"/>
    <s v="10"/>
    <s v="CSF"/>
    <s v="INCAPACIDADES (NO DE PENSIONES)"/>
    <n v="0"/>
    <n v="0"/>
    <n v="0"/>
    <x v="5"/>
  </r>
  <r>
    <s v="04-03-00"/>
    <s v="INSTITUTO GEOGRÁFICO AGUSTÍN CODAZZI - IGAC"/>
    <s v="A-03-04-02-012-002"/>
    <x v="0"/>
    <s v="03"/>
    <s v="04"/>
    <s v="02"/>
    <s v="012"/>
    <s v="002"/>
    <m/>
    <m/>
    <m/>
    <x v="0"/>
    <s v="10"/>
    <s v="CSF"/>
    <s v="LICENCIAS DE MATERNIDAD Y PATERNIDAD (NO DE PENSIONES)"/>
    <n v="0"/>
    <n v="0"/>
    <n v="0"/>
    <x v="5"/>
  </r>
  <r>
    <s v="04-03-00"/>
    <s v="INSTITUTO GEOGRÁFICO AGUSTÍN CODAZZI - IGAC"/>
    <s v="A-08-01-02-001"/>
    <x v="0"/>
    <s v="08"/>
    <s v="01"/>
    <s v="02"/>
    <s v="001"/>
    <m/>
    <m/>
    <m/>
    <m/>
    <x v="0"/>
    <s v="10"/>
    <s v="CSF"/>
    <s v="IMPUESTO PREDIAL Y SOBRETASA AMBIENTAL"/>
    <n v="0"/>
    <n v="0"/>
    <n v="0"/>
    <x v="6"/>
  </r>
  <r>
    <s v="04-03-00"/>
    <s v="INSTITUTO GEOGRÁFICO AGUSTÍN CODAZZI - IGAC"/>
    <s v="A-08-01-02-001"/>
    <x v="0"/>
    <s v="08"/>
    <s v="01"/>
    <s v="02"/>
    <s v="001"/>
    <m/>
    <m/>
    <m/>
    <m/>
    <x v="1"/>
    <s v="20"/>
    <s v="CSF"/>
    <s v="IMPUESTO PREDIAL Y SOBRETASA AMBIENTAL"/>
    <n v="0"/>
    <n v="0"/>
    <n v="0"/>
    <x v="6"/>
  </r>
  <r>
    <s v="04-03-00"/>
    <s v="INSTITUTO GEOGRÁFICO AGUSTÍN CODAZZI - IGAC"/>
    <s v="A-08-01-02-003"/>
    <x v="0"/>
    <s v="08"/>
    <s v="01"/>
    <s v="02"/>
    <s v="003"/>
    <m/>
    <m/>
    <m/>
    <m/>
    <x v="0"/>
    <s v="10"/>
    <s v="CSF"/>
    <s v="IMPUESTO DE INDUSTRIA Y COMERCIO"/>
    <n v="0"/>
    <n v="0"/>
    <n v="0"/>
    <x v="6"/>
  </r>
  <r>
    <s v="04-03-00"/>
    <s v="INSTITUTO GEOGRÁFICO AGUSTÍN CODAZZI - IGAC"/>
    <s v="A-08-01-02-003"/>
    <x v="0"/>
    <s v="08"/>
    <s v="01"/>
    <s v="02"/>
    <s v="003"/>
    <m/>
    <m/>
    <m/>
    <m/>
    <x v="1"/>
    <s v="20"/>
    <s v="CSF"/>
    <s v="IMPUESTO DE INDUSTRIA Y COMERCIO"/>
    <n v="0"/>
    <n v="0"/>
    <n v="0"/>
    <x v="6"/>
  </r>
  <r>
    <s v="04-03-00"/>
    <s v="INSTITUTO GEOGRÁFICO AGUSTÍN CODAZZI - IGAC"/>
    <s v="A-08-01-02-004"/>
    <x v="0"/>
    <s v="08"/>
    <s v="01"/>
    <s v="02"/>
    <s v="004"/>
    <m/>
    <m/>
    <m/>
    <m/>
    <x v="1"/>
    <s v="20"/>
    <s v="CSF"/>
    <s v="IMPUESTO DE ALUMBRADO PÚBLICO"/>
    <n v="0"/>
    <n v="0"/>
    <n v="0"/>
    <x v="6"/>
  </r>
  <r>
    <s v="04-03-00"/>
    <s v="INSTITUTO GEOGRÁFICO AGUSTÍN CODAZZI - IGAC"/>
    <s v="A-08-01-02-006"/>
    <x v="0"/>
    <s v="08"/>
    <s v="01"/>
    <s v="02"/>
    <s v="006"/>
    <m/>
    <m/>
    <m/>
    <m/>
    <x v="0"/>
    <s v="10"/>
    <s v="CSF"/>
    <s v="IMPUESTO SOBRE VEHÍCULOS AUTOMOTORES"/>
    <n v="0"/>
    <n v="0"/>
    <n v="0"/>
    <x v="6"/>
  </r>
  <r>
    <s v="04-03-00"/>
    <s v="INSTITUTO GEOGRÁFICO AGUSTÍN CODAZZI - IGAC"/>
    <s v="A-08-05-01-003"/>
    <x v="0"/>
    <s v="08"/>
    <s v="05"/>
    <s v="01"/>
    <s v="003"/>
    <m/>
    <m/>
    <m/>
    <m/>
    <x v="0"/>
    <s v="10"/>
    <s v="CSF"/>
    <s v="SANCIONES ADMINISTRATIVAS"/>
    <n v="0"/>
    <n v="0"/>
    <n v="0"/>
    <x v="7"/>
  </r>
  <r>
    <s v="04-03-00"/>
    <s v="INSTITUTO GEOGRÁFICO AGUSTÍ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9690679"/>
    <n v="19690679"/>
    <x v="8"/>
  </r>
  <r>
    <s v="04-03-00"/>
    <s v="INSTITUTO GEOGRÁFICO AGUSTÍ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4292333"/>
    <n v="94292333"/>
    <n v="94292333"/>
    <x v="8"/>
  </r>
  <r>
    <s v="04-03-00"/>
    <s v="INSTITUTO GEOGRÁFICO AGUSTÍ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23"/>
    <n v="628951023"/>
    <n v="628951023"/>
    <x v="8"/>
  </r>
  <r>
    <s v="04-03-00"/>
    <s v="INSTITUTO GEOGRÁFICO AGUSTÍ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6882547"/>
    <n v="16882547"/>
    <n v="16882547"/>
    <x v="8"/>
  </r>
  <r>
    <s v="04-03-00"/>
    <s v="INSTITUTO GEOGRÁFICO AGUSTÍ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ÁFICO AGUSTÍ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ÁFICO AGUSTÍ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1297758"/>
    <x v="8"/>
  </r>
  <r>
    <s v="04-03-00"/>
    <s v="INSTITUTO GEOGRÁFICO AGUSTÍ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ÁFICO AGUSTÍ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66120293"/>
    <n v="66120293"/>
    <x v="8"/>
  </r>
  <r>
    <s v="04-03-00"/>
    <s v="INSTITUTO GEOGRÁFICO AGUSTÍ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24995257"/>
    <n v="24995257"/>
    <x v="8"/>
  </r>
  <r>
    <s v="04-03-00"/>
    <s v="INSTITUTO GEOGRÁFICO AGUSTÍ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ÁFICO AGUSTÍ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ÁFICO AGUSTÍ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3092689"/>
    <n v="63092689"/>
    <n v="63092689"/>
    <x v="9"/>
  </r>
  <r>
    <s v="04-03-00"/>
    <s v="INSTITUTO GEOGRÁFICO AGUSTÍ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56436203"/>
    <n v="56436203"/>
    <n v="56436203"/>
    <x v="9"/>
  </r>
  <r>
    <s v="04-03-00"/>
    <s v="INSTITUTO GEOGRÁFICO AGUSTÍ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643664126"/>
    <n v="643664126"/>
    <n v="643664126"/>
    <x v="9"/>
  </r>
  <r>
    <s v="04-03-00"/>
    <s v="INSTITUTO GEOGRÁFICO AGUSTÍ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42621512"/>
    <n v="42621512"/>
    <x v="9"/>
  </r>
  <r>
    <s v="04-03-00"/>
    <s v="INSTITUTO GEOGRÁFICO AGUSTÍ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24995257"/>
    <n v="24995257"/>
    <x v="9"/>
  </r>
  <r>
    <s v="04-03-00"/>
    <s v="INSTITUTO GEOGRÁFICO AGUSTÍ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24995257"/>
    <n v="24995257"/>
    <x v="9"/>
  </r>
  <r>
    <s v="04-03-00"/>
    <s v="INSTITUTO GEOGRÁFICO AGUSTÍ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299"/>
    <n v="98338299"/>
    <n v="98338299"/>
    <x v="10"/>
  </r>
  <r>
    <s v="04-03-00"/>
    <s v="INSTITUTO GEOGRÁFICO AGUSTÍ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89605731"/>
    <n v="89605731"/>
    <n v="89605731"/>
    <x v="10"/>
  </r>
  <r>
    <s v="04-03-00"/>
    <s v="INSTITUTO GEOGRÁFICO AGUSTÍ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914925"/>
    <n v="30914925"/>
    <x v="10"/>
  </r>
  <r>
    <s v="04-03-00"/>
    <s v="INSTITUTO GEOGRÁFICO AGUSTÍ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018616.40000001"/>
    <n v="223018616.40000001"/>
    <n v="223018616.40000001"/>
    <x v="10"/>
  </r>
  <r>
    <s v="04-03-00"/>
    <s v="INSTITUTO GEOGRÁFICO AGUSTÍN CODAZZI - IGAC"/>
    <s v="C-0404-1003-2-0-0404004-02"/>
    <x v="1"/>
    <s v="0404"/>
    <s v="1003"/>
    <s v="2"/>
    <s v="0"/>
    <s v="0404004"/>
    <s v="02"/>
    <m/>
    <m/>
    <x v="0"/>
    <s v="10"/>
    <s v="CSF"/>
    <s v="ADQUISICIÓN DE BIENES Y SERVICIOS - SERVICIO DE INFORMACIÓN CATASTRAL - ACTUALIZACIÓN  Y GESTIÓN CATASTRAL  NACIONAL"/>
    <n v="201475675.66999999"/>
    <n v="201475675.66999999"/>
    <n v="201475675.66999999"/>
    <x v="11"/>
  </r>
  <r>
    <s v="04-03-00"/>
    <s v="INSTITUTO GEOGRÁFICO AGUSTÍN CODAZZI - IGAC"/>
    <s v="C-0404-1003-2-0-0404007-02"/>
    <x v="1"/>
    <s v="0404"/>
    <s v="1003"/>
    <s v="2"/>
    <s v="0"/>
    <s v="0404007"/>
    <s v="02"/>
    <m/>
    <m/>
    <x v="0"/>
    <s v="10"/>
    <s v="CSF"/>
    <s v="ADQUISICIÓN DE BIENES Y SERVICIOS - SERVICIO DE AVALÚOS - ACTUALIZACIÓN  Y GESTIÓN CATASTRAL  NACIONAL"/>
    <n v="0"/>
    <n v="0"/>
    <n v="0"/>
    <x v="11"/>
  </r>
  <r>
    <s v="04-03-00"/>
    <s v="INSTITUTO GEOGRÁFICO AGUSTÍN CODAZZI - IGAC"/>
    <s v="C-0404-1003-2-0-0404007-02"/>
    <x v="1"/>
    <s v="0404"/>
    <s v="1003"/>
    <s v="2"/>
    <s v="0"/>
    <s v="0404007"/>
    <s v="02"/>
    <m/>
    <m/>
    <x v="0"/>
    <s v="11"/>
    <s v="CSF"/>
    <s v="ADQUISICIÓN DE BIENES Y SERVICIOS - SERVICIO DE AVALÚOS - ACTUALIZACIÓN  Y GESTIÓN CATASTRAL  NACIONAL"/>
    <n v="131754978"/>
    <n v="131754978"/>
    <n v="131754978"/>
    <x v="11"/>
  </r>
  <r>
    <s v="04-03-00"/>
    <s v="INSTITUTO GEOGRÁFICO AGUSTÍN CODAZZI - IGAC"/>
    <s v="C-0404-1003-2-0-0404004-02"/>
    <x v="1"/>
    <s v="0404"/>
    <s v="1003"/>
    <s v="2"/>
    <s v="0"/>
    <s v="0404004"/>
    <s v="02"/>
    <m/>
    <m/>
    <x v="0"/>
    <s v="11"/>
    <s v="CSF"/>
    <s v="ADQUISICIÓN DE BIENES Y SERVICIOS - SERVICIO DE INFORMACIÓN CATASTRAL - ACTUALIZACIÓN  Y GESTIÓN CATASTRAL  NACIONAL"/>
    <n v="1268280006.8"/>
    <n v="1268280006.8"/>
    <n v="1268280006.8"/>
    <x v="11"/>
  </r>
  <r>
    <s v="04-03-00"/>
    <s v="INSTITUTO GEOGRÁFICO AGUSTÍ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ÁFICO AGUSTÍN CODAZZI - IGAC"/>
    <s v="C-0404-1003-2-0-0404007-02"/>
    <x v="1"/>
    <s v="0404"/>
    <s v="1003"/>
    <s v="2"/>
    <s v="0"/>
    <s v="0404007"/>
    <s v="02"/>
    <m/>
    <m/>
    <x v="1"/>
    <s v="20"/>
    <s v="CSF"/>
    <s v="ADQUISICIÓN DE BIENES Y SERVICIOS - SERVICIO DE AVALÚOS - ACTUALIZACIÓN  Y GESTIÓN CATASTRAL  NACIONAL"/>
    <n v="101515755"/>
    <n v="101515755"/>
    <n v="101515755"/>
    <x v="11"/>
  </r>
  <r>
    <s v="04-03-00"/>
    <s v="INSTITUTO GEOGRÁFICO AGUSTÍN CODAZZI - IGAC"/>
    <s v="C-0404-1003-2-0-0404004-02"/>
    <x v="1"/>
    <s v="0404"/>
    <s v="1003"/>
    <s v="2"/>
    <s v="0"/>
    <s v="0404004"/>
    <s v="02"/>
    <m/>
    <m/>
    <x v="1"/>
    <s v="20"/>
    <s v="CSF"/>
    <s v="ADQUISICIÓN DE BIENES Y SERVICIOS - SERVICIO DE INFORMACIÓN CATASTRAL - ACTUALIZACIÓN  Y GESTIÓN CATASTRAL  NACIONAL"/>
    <n v="1156977846"/>
    <n v="1156977846"/>
    <n v="1156977846"/>
    <x v="11"/>
  </r>
  <r>
    <s v="04-03-00"/>
    <s v="INSTITUTO GEOGRÁFICO AGUSTÍN CODAZZI - IGAC"/>
    <s v="C-0404-1003-2-0-0404004-01022"/>
    <x v="1"/>
    <s v="0404"/>
    <s v="1003"/>
    <s v="2"/>
    <s v="0"/>
    <s v="0404004"/>
    <s v="01022"/>
    <s v=""/>
    <s v=""/>
    <x v="0"/>
    <s v="14"/>
    <s v="CSF"/>
    <s v="FORTALECIMIENTO INSTITUCIONAL CARTOGRÁFICA Y CATASTRAL PARA EL IGAC - BM"/>
    <n v="0"/>
    <n v="0"/>
    <n v="0"/>
    <x v="11"/>
  </r>
  <r>
    <s v="04-03-00"/>
    <s v="INSTITUTO GEOGRÁFICO AGUSTÍN CODAZZI - IGAC"/>
    <s v="C-0404-1003-2-0-0404004-02011"/>
    <x v="1"/>
    <s v="0404"/>
    <s v="1003"/>
    <s v="2"/>
    <s v="0"/>
    <s v="0404004"/>
    <s v="02011"/>
    <s v=""/>
    <s v=""/>
    <x v="0"/>
    <s v="14"/>
    <s v="CSF"/>
    <s v="FORTALECIMIENTO TECNOLÓGICO DEL IGAC Y CREACIÓN DEL RMD - BID"/>
    <n v="173505613.86000001"/>
    <n v="173505613.86000001"/>
    <n v="173505613.86000001"/>
    <x v="11"/>
  </r>
  <r>
    <s v="04-03-00"/>
    <s v="INSTITUTO GEOGRÁFICO AGUSTÍN CODAZZI - IGAC"/>
    <s v="C-0404-1003-2-0-0404004-02012"/>
    <x v="1"/>
    <s v="0404"/>
    <s v="1003"/>
    <s v="2"/>
    <s v="0"/>
    <s v="0404004"/>
    <s v="02012"/>
    <s v=""/>
    <s v=""/>
    <x v="0"/>
    <s v="14"/>
    <s v="CSF"/>
    <s v="FORTALECIMIENTO TECNOLÓGICO DEL IGAC Y CREACIÓN DEL RMD - BM"/>
    <n v="4959466935.8100004"/>
    <n v="4959466935.8100004"/>
    <n v="4959466935.8100004"/>
    <x v="11"/>
  </r>
  <r>
    <s v="04-03-00"/>
    <s v="INSTITUTO GEOGRÁFICO AGUSTÍN CODAZZI - IGAC"/>
    <s v="C-0404-1003-2-0-0404004-02041"/>
    <x v="1"/>
    <s v="0404"/>
    <s v="1003"/>
    <s v="2"/>
    <s v="0"/>
    <s v="0404004"/>
    <s v="02041"/>
    <s v=""/>
    <s v=""/>
    <x v="0"/>
    <s v="14"/>
    <s v="CSF"/>
    <s v="FORTALECIMIENTO DE LA ICDE - BID"/>
    <n v="0"/>
    <n v="0"/>
    <n v="0"/>
    <x v="11"/>
  </r>
  <r>
    <s v="04-03-00"/>
    <s v="INSTITUTO GEOGRÁFICO AGUSTÍN CODAZZI - IGAC"/>
    <s v="C-0404-1003-2-0-0404004-02042"/>
    <x v="1"/>
    <s v="0404"/>
    <s v="1003"/>
    <s v="2"/>
    <s v="0"/>
    <s v="0404004"/>
    <s v="02042"/>
    <s v=""/>
    <s v=""/>
    <x v="0"/>
    <s v="14"/>
    <s v="CSF"/>
    <s v="FORTALECIMIENTO DE LA ICDE - BM"/>
    <n v="20113686"/>
    <n v="20113686"/>
    <n v="20113686"/>
    <x v="11"/>
  </r>
  <r>
    <s v="04-03-00"/>
    <s v="INSTITUTO GEOGRÁFICO AGUSTÍN CODAZZI - IGAC"/>
    <s v="C-0404-1003-2-0-0404004-03021"/>
    <x v="1"/>
    <s v="0404"/>
    <s v="1003"/>
    <s v="2"/>
    <s v="0"/>
    <s v="0404004"/>
    <s v="03021"/>
    <s v=""/>
    <s v=""/>
    <x v="0"/>
    <s v="14"/>
    <s v="CSF"/>
    <s v="INSUMOS GEODÉSICOS, CARTOGRÁFICOS Y LEVANTAMIENTO CATASTRAL - BID"/>
    <n v="536637780"/>
    <n v="536637780"/>
    <n v="536637780"/>
    <x v="11"/>
  </r>
  <r>
    <s v="04-03-00"/>
    <s v="INSTITUTO GEOGRÁFICO AGUSTÍN CODAZZI - IGAC"/>
    <s v="C-0404-1003-2-0-0404004-03022"/>
    <x v="1"/>
    <s v="0404"/>
    <s v="1003"/>
    <s v="2"/>
    <s v="0"/>
    <s v="0404004"/>
    <s v="03022"/>
    <s v=""/>
    <s v=""/>
    <x v="0"/>
    <s v="14"/>
    <s v="CSF"/>
    <s v="INSUMOS GEODÉSICOS, CARTOGRÁFICOS Y LEVANTAMIENTO CATASTRAL - BM"/>
    <n v="315615252"/>
    <n v="315615252"/>
    <n v="315615252"/>
    <x v="11"/>
  </r>
  <r>
    <s v="04-03-00"/>
    <s v="INSTITUTO GEOGRÁFICO AGUSTÍN CODAZZI - IGAC"/>
    <s v="C-0404-1003-2-0-0404004-04021"/>
    <x v="1"/>
    <s v="0404"/>
    <s v="1003"/>
    <s v="2"/>
    <s v="0"/>
    <s v="0404004"/>
    <s v="04021"/>
    <s v=""/>
    <s v=""/>
    <x v="0"/>
    <s v="14"/>
    <s v="CSF"/>
    <s v="GESTIÓN DEL PROYECTO IGAC - BID"/>
    <n v="0"/>
    <n v="0"/>
    <n v="0"/>
    <x v="11"/>
  </r>
  <r>
    <s v="04-03-00"/>
    <s v="INSTITUTO GEOGRÁFICO AGUSTÍN CODAZZI - IGAC"/>
    <s v="C-0404-1003-2-0-0404004-04022"/>
    <x v="1"/>
    <s v="0404"/>
    <s v="1003"/>
    <s v="2"/>
    <s v="0"/>
    <s v="0404004"/>
    <s v="04022"/>
    <s v=""/>
    <s v=""/>
    <x v="0"/>
    <s v="14"/>
    <s v="CSF"/>
    <s v="GESTIÓN DEL PROYECTO IGAC - BM"/>
    <n v="45000000"/>
    <n v="45000000"/>
    <n v="45000000"/>
    <x v="11"/>
  </r>
  <r>
    <s v="04-03-00"/>
    <s v="INSTITUTO GEOGRÁFICO AGUSTÍ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362061116"/>
    <n v="362061116"/>
    <x v="12"/>
  </r>
  <r>
    <s v="04-03-00"/>
    <s v="INSTITUTO GEOGRÁFICO AGUSTÍ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58029092"/>
    <n v="58029092"/>
    <x v="12"/>
  </r>
  <r>
    <s v="04-03-00"/>
    <s v="INSTITUTO GEOGRÁFICO AGUSTÍ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45043851"/>
    <n v="45043851"/>
    <x v="12"/>
  </r>
  <r>
    <s v="04-03-00"/>
    <s v="INSTITUTO GEOGRÁFICO AGUSTÍN CODAZZI - IGAC"/>
    <s v="C-0499-1003-5-0-0499065-02"/>
    <x v="1"/>
    <s v="0499"/>
    <s v="1003"/>
    <s v="5"/>
    <s v="0"/>
    <s v="0499065"/>
    <s v="02"/>
    <m/>
    <m/>
    <x v="0"/>
    <s v="10"/>
    <s v="CSF"/>
    <s v="ADQUISICIÓN DE BIENES Y SERVICIOS - SERVICIOS TECNOLÓGICOS - FORTALECIMIENTO DE LA GESTIÓN INSTITUCIONAL DEL IGAC A NIVEL   NACIONAL"/>
    <n v="499637830.51999998"/>
    <n v="499637830.51999998"/>
    <n v="499637830.51999998"/>
    <x v="13"/>
  </r>
  <r>
    <s v="04-03-00"/>
    <s v="INSTITUTO GEOGRÁFICO AGUSTÍ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2"/>
    <n v="28347782"/>
    <n v="28347782"/>
    <x v="13"/>
  </r>
  <r>
    <s v="04-03-00"/>
    <s v="INSTITUTO GEOGRÁFICO AGUSTÍN CODAZZI - IGAC"/>
    <s v="C-0499-1003-5-0-0499054-02"/>
    <x v="1"/>
    <s v="0499"/>
    <s v="1003"/>
    <s v="5"/>
    <s v="0"/>
    <s v="0499054"/>
    <s v="02"/>
    <m/>
    <m/>
    <x v="0"/>
    <s v="10"/>
    <s v="CSF"/>
    <s v="ADQUISICIÓN DE BIENES Y SERVICIOS - DOCUMENTOS DE PLANEACIÓN - FORTALECIMIENTO DE LA GESTIÓN INSTITUCIONAL DEL IGAC A NIVEL   NACIONAL"/>
    <n v="296336468"/>
    <n v="296336468"/>
    <n v="296336468"/>
    <x v="13"/>
  </r>
  <r>
    <s v="04-03-00"/>
    <s v="INSTITUTO GEOGRÁFICO AGUSTÍ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93114824"/>
    <n v="93114824"/>
    <x v="13"/>
  </r>
  <r>
    <s v="04-03-00"/>
    <s v="INSTITUTO GEOGRÁFICO AGUSTÍ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ÁFICO AGUSTÍ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ÁFICO AGUSTÍ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78698258"/>
    <n v="78698258"/>
    <x v="13"/>
  </r>
  <r>
    <s v="04-03-00"/>
    <s v="INSTITUTO GEOGRÁFICO AGUSTÍN CODAZZI - IGAC"/>
    <s v="C-0499-1003-5-0-0499065-02"/>
    <x v="1"/>
    <s v="0499"/>
    <s v="1003"/>
    <s v="5"/>
    <s v="0"/>
    <s v="0499065"/>
    <s v="02"/>
    <m/>
    <m/>
    <x v="1"/>
    <s v="20"/>
    <s v="CSF"/>
    <s v="ADQUISICIÓN DE BIENES Y SERVICIOS - SERVICIOS TECNOLÓGICOS - FORTALECIMIENTO DE LA GESTIÓN INSTITUCIONAL DEL IGAC A NIVEL   NACIONAL"/>
    <n v="108548688.88"/>
    <n v="108548688.88"/>
    <n v="108548688.88"/>
    <x v="13"/>
  </r>
  <r>
    <s v="04-03-00"/>
    <s v="INSTITUTO GEOGRÁFICO AGUSTÍN CODAZZI - IGAC"/>
    <s v="C-0499-1003-6-0-0499016-02"/>
    <x v="1"/>
    <s v="0499"/>
    <s v="1003"/>
    <s v="6"/>
    <s v="0"/>
    <s v="0499016"/>
    <s v="02"/>
    <m/>
    <m/>
    <x v="0"/>
    <s v="10"/>
    <s v="CSF"/>
    <s v="ADQUISICIÓN DE BIENES Y SERVICIOS - SEDES MANTENIDAS - FORTALECIMIENTO DE LA INFRAESTRUCTURA FÍSICA DEL IGAC A NIVEL  NACIONAL"/>
    <n v="118644234.66"/>
    <n v="118644234.66"/>
    <n v="118644234.66"/>
    <x v="14"/>
  </r>
  <r>
    <s v="04-03-00"/>
    <s v="INSTITUTO GEOGRÁFICO AGUSTÍN CODAZZI - IGAC"/>
    <s v="C-0499-1003-6-0-0499010-02"/>
    <x v="1"/>
    <s v="0499"/>
    <s v="1003"/>
    <s v="6"/>
    <s v="0"/>
    <s v="0499010"/>
    <s v="02"/>
    <m/>
    <m/>
    <x v="0"/>
    <s v="10"/>
    <s v="CSF"/>
    <s v="ADQUISICIÓN DE BIENES Y SERVICIOS - SEDES AMPLIADAS - FORTALECIMIENTO DE LA INFRAESTRUCTURA FÍSICA DEL IGAC A NIVEL  NACIONAL"/>
    <n v="556185540.84000003"/>
    <n v="556185540.84000003"/>
    <n v="556185540.84000003"/>
    <x v="14"/>
  </r>
  <r>
    <s v="04-03-00"/>
    <s v="INSTITUTO GEOGRÁFICO AGUSTÍN CODAZZI - IGAC"/>
    <s v="C-0499-1003-6-0-0499011-02"/>
    <x v="1"/>
    <s v="0499"/>
    <s v="1003"/>
    <s v="6"/>
    <s v="0"/>
    <s v="0499011"/>
    <s v="02"/>
    <m/>
    <m/>
    <x v="0"/>
    <s v="10"/>
    <s v="CSF"/>
    <s v="ADQUISICIÓN DE BIENES Y SERVICIOS - SEDES ADECUADAS - FORTALECIMIENTO DE LA INFRAESTRUCTURA FÍSICA DEL IGAC A NIVEL  NACIONAL"/>
    <n v="17914446"/>
    <n v="17914446"/>
    <n v="17914446"/>
    <x v="14"/>
  </r>
  <r>
    <s v="04-03-00"/>
    <s v="INSTITUTO GEOGRÁFICO AGUSTÍ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ÁFICO AGUSTÍ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ÁFICO AGUSTÍ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ÁFICO AGUSTÍ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ÁFICO AGUSTÍN CODAZZI - IGAC"/>
    <s v="C-0499-1003-7-0-0499063-02"/>
    <x v="1"/>
    <s v="0499"/>
    <s v="1003"/>
    <s v="7"/>
    <s v="0"/>
    <s v="0499063"/>
    <s v="02"/>
    <m/>
    <m/>
    <x v="0"/>
    <s v="10"/>
    <s v="CSF"/>
    <s v="ADQUISICIÓN DE BIENES Y SERVICIOS - SERVICIOS DE INFORMACIÓN IMPLEMENTADOS - IMPLEMENTACIÓN DE UN SISTEMA DE GESTIÓN DOCUMENTAL EN EL IGAC A NIVEL   NACIONAL"/>
    <n v="5475327"/>
    <n v="5475327"/>
    <n v="5475327"/>
    <x v="15"/>
  </r>
  <r>
    <s v="04-03-00"/>
    <s v="INSTITUTO GEOGRÁFICO AGUSTÍ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44340570"/>
    <n v="44340570"/>
    <x v="16"/>
  </r>
  <r>
    <s v="04-03-00"/>
    <s v="INSTITUTO GEOGRÁFICO AGUSTÍ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ÁFICO AGUSTÍ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24552242.960000001"/>
    <n v="24552242.960000001"/>
    <n v="24552242.960000001"/>
    <x v="1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9">
  <r>
    <x v="0"/>
    <m/>
    <x v="0"/>
    <x v="0"/>
    <x v="0"/>
    <x v="0"/>
    <x v="0"/>
    <x v="0"/>
    <s v="Servicios secretariales o de administración de oficinas  "/>
    <n v="80161501"/>
    <s v="Arrendamiento  de bien inmueble para funcionamiento de sede operativa del contrato 02-2021 actualización catastral con enfoque multipropósito del munincipio de arauquita"/>
    <x v="0"/>
    <x v="0"/>
    <n v="225"/>
    <x v="0"/>
    <x v="0"/>
    <x v="0"/>
    <n v="11250000"/>
    <n v="11250000"/>
    <x v="0"/>
    <x v="0"/>
    <x v="0"/>
    <x v="0"/>
    <x v="0"/>
    <s v="DT Casanare"/>
    <x v="0"/>
    <s v="HERMES SALCEDO RODRIGUEZ"/>
    <x v="0"/>
    <x v="0"/>
    <s v="Ejecutar procesos de actualización catastral a nivel nacional"/>
    <s v="Predios actualizados catastralmente"/>
    <m/>
    <m/>
    <e v="#N/A"/>
    <e v="#N/A"/>
    <e v="#N/A"/>
    <x v="0"/>
    <m/>
    <n v="0"/>
    <n v="0"/>
    <m/>
    <x v="0"/>
    <x v="0"/>
    <x v="0"/>
  </r>
  <r>
    <x v="0"/>
    <m/>
    <x v="0"/>
    <x v="0"/>
    <x v="0"/>
    <x v="0"/>
    <x v="0"/>
    <x v="1"/>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0"/>
    <x v="0"/>
    <n v="240"/>
    <x v="0"/>
    <x v="0"/>
    <x v="1"/>
    <n v="210000000"/>
    <n v="21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1"/>
    <x v="0"/>
    <x v="2"/>
    <s v="Planificación o administración de proyectos"/>
    <n v="80101604"/>
    <s v="Diseñar e implementar el componente de aseguramiento de la calidad requerida en el Catastro Multipropósito en 2021, para los productos de la gestión catastral generados por los operadores."/>
    <x v="0"/>
    <x v="0"/>
    <n v="6"/>
    <x v="1"/>
    <x v="0"/>
    <x v="1"/>
    <n v="200000000"/>
    <n v="20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1"/>
    <m/>
    <x v="1"/>
    <x v="1"/>
    <x v="0"/>
    <x v="1"/>
    <x v="0"/>
    <x v="2"/>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0"/>
    <x v="0"/>
    <n v="7"/>
    <x v="1"/>
    <x v="0"/>
    <x v="0"/>
    <n v="780000000"/>
    <n v="780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m/>
    <m/>
    <e v="#N/A"/>
    <e v="#N/A"/>
    <e v="#N/A"/>
    <x v="0"/>
    <m/>
    <n v="0"/>
    <n v="0"/>
    <m/>
    <x v="1"/>
    <x v="0"/>
    <x v="0"/>
  </r>
  <r>
    <x v="0"/>
    <m/>
    <x v="0"/>
    <x v="0"/>
    <x v="0"/>
    <x v="1"/>
    <x v="0"/>
    <x v="3"/>
    <s v="Servicios de sistemas de información geográfica (sig)"/>
    <n v="81101512"/>
    <s v="Adelantar el proceso de actualización catastral de los municipios de Mahates y María La Baja en el  del Departamento de Bolívar, en conjunto con la Agencia Nacional de Tierras - ANT."/>
    <x v="0"/>
    <x v="0"/>
    <n v="9"/>
    <x v="1"/>
    <x v="1"/>
    <x v="1"/>
    <n v="1148985120"/>
    <n v="114898512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San Juan de Nepomuceno, Zambrano, Palmito, San Onofre y Mercaderes, en conjunto con la Agencia Nacional de Tierras - ANT."/>
    <x v="0"/>
    <x v="0"/>
    <n v="9"/>
    <x v="1"/>
    <x v="1"/>
    <x v="1"/>
    <n v="2114430486"/>
    <n v="211443048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Morales y Piendamó en el  del Departamento del Cauca, en conjunto con la Agencia Nacional de Tierras - ANT."/>
    <x v="0"/>
    <x v="0"/>
    <n v="9"/>
    <x v="1"/>
    <x v="2"/>
    <x v="1"/>
    <n v="884523002"/>
    <n v="884523002"/>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Cajibío, Piamonte, Sucre y Almaguer, en conjunto con la Agencia Nacional de Tierras - ANT."/>
    <x v="0"/>
    <x v="0"/>
    <n v="9"/>
    <x v="1"/>
    <x v="2"/>
    <x v="1"/>
    <n v="781026077"/>
    <n v="781026077"/>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0"/>
    <x v="0"/>
    <n v="240"/>
    <x v="0"/>
    <x v="2"/>
    <x v="1"/>
    <n v="14382386381"/>
    <n v="14382386381"/>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0"/>
    <x v="0"/>
    <n v="240"/>
    <x v="0"/>
    <x v="2"/>
    <x v="1"/>
    <n v="12442023704"/>
    <n v="1244202370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0"/>
    <x v="0"/>
    <x v="0"/>
    <s v="Servicios de sistemas de información geográfica (sig)"/>
    <n v="81101512"/>
    <s v="Adelantar la actualización catastral de los municipios a ser intervenidos con recursos del Banco Mundial -BM, priorizados para el primer semestre de 2021 en el marco del Crédito de Catastro Multipropósito "/>
    <x v="0"/>
    <x v="0"/>
    <n v="240"/>
    <x v="0"/>
    <x v="2"/>
    <x v="1"/>
    <n v="17901027671"/>
    <n v="17901027671"/>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Adelantar la actualización catastral de los municipios a ser intervenidos con recursos del Banco Interamericano de Desarrollo - BID, priorizados para el primer semestre de 2021 en el marco del Crédito de Catastro Multipropósito "/>
    <x v="0"/>
    <x v="0"/>
    <n v="240"/>
    <x v="0"/>
    <x v="2"/>
    <x v="1"/>
    <n v="13351728657"/>
    <n v="13351728657"/>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0"/>
    <x v="0"/>
    <n v="240"/>
    <x v="0"/>
    <x v="2"/>
    <x v="1"/>
    <n v="7000000000"/>
    <n v="7000000000"/>
    <x v="0"/>
    <x v="0"/>
    <x v="0"/>
    <x v="0"/>
    <x v="0"/>
    <s v="Subdirección de Catastro"/>
    <x v="2"/>
    <s v="Subdirectora de Catastro"/>
    <x v="0"/>
    <x v="0"/>
    <s v="Realizar el levantamiento catastral en los municipios priorizados para la conformación del catastro multipropósito"/>
    <s v="Sistema de Información Predial Actualizado_x000a_"/>
    <m/>
    <m/>
    <e v="#N/A"/>
    <e v="#N/A"/>
    <e v="#N/A"/>
    <x v="0"/>
    <m/>
    <n v="0"/>
    <n v="0"/>
    <m/>
    <x v="0"/>
    <x v="0"/>
    <x v="0"/>
  </r>
  <r>
    <x v="2"/>
    <m/>
    <x v="2"/>
    <x v="2"/>
    <x v="0"/>
    <x v="0"/>
    <x v="0"/>
    <x v="5"/>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0"/>
    <x v="1"/>
    <n v="6"/>
    <x v="1"/>
    <x v="2"/>
    <x v="1"/>
    <n v="5000000000"/>
    <n v="5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2"/>
    <m/>
    <x v="2"/>
    <x v="2"/>
    <x v="0"/>
    <x v="0"/>
    <x v="0"/>
    <x v="5"/>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0"/>
    <x v="1"/>
    <n v="3"/>
    <x v="1"/>
    <x v="2"/>
    <x v="1"/>
    <n v="4000000000"/>
    <n v="4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1"/>
    <m/>
    <x v="1"/>
    <x v="1"/>
    <x v="0"/>
    <x v="1"/>
    <x v="0"/>
    <x v="6"/>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0"/>
    <x v="0"/>
    <n v="3"/>
    <x v="1"/>
    <x v="2"/>
    <x v="1"/>
    <n v="9485236200"/>
    <n v="94852362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1"/>
    <x v="0"/>
    <x v="0"/>
  </r>
  <r>
    <x v="1"/>
    <m/>
    <x v="1"/>
    <x v="1"/>
    <x v="0"/>
    <x v="0"/>
    <x v="0"/>
    <x v="1"/>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0"/>
    <x v="0"/>
    <n v="6"/>
    <x v="1"/>
    <x v="2"/>
    <x v="1"/>
    <n v="330000000"/>
    <n v="3300000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r>
  <r>
    <x v="3"/>
    <m/>
    <x v="3"/>
    <x v="3"/>
    <x v="0"/>
    <x v="0"/>
    <x v="0"/>
    <x v="0"/>
    <s v="Desinfección"/>
    <n v="76101500"/>
    <s v="Prestación de servicios para saneamiento básico de la sede central IGAC"/>
    <x v="0"/>
    <x v="0"/>
    <n v="7"/>
    <x v="1"/>
    <x v="3"/>
    <x v="0"/>
    <n v="15000000"/>
    <n v="15000000"/>
    <x v="0"/>
    <x v="0"/>
    <x v="0"/>
    <x v="1"/>
    <x v="3"/>
    <s v="sertvcios admnistrativos "/>
    <x v="1"/>
    <s v="Coordinador GIT Talento Humano"/>
    <x v="2"/>
    <x v="2"/>
    <s v="N/A"/>
    <s v="N/A"/>
    <m/>
    <m/>
    <e v="#N/A"/>
    <e v="#N/A"/>
    <e v="#N/A"/>
    <x v="0"/>
    <m/>
    <n v="0"/>
    <n v="0"/>
    <m/>
    <x v="0"/>
    <x v="0"/>
    <x v="0"/>
  </r>
  <r>
    <x v="3"/>
    <m/>
    <x v="3"/>
    <x v="3"/>
    <x v="0"/>
    <x v="0"/>
    <x v="0"/>
    <x v="0"/>
    <s v="Centros o servicios móviles de atención de salud"/>
    <n v="85101508"/>
    <s v="Capacitar a los funcionarios en el manejo y operación técnica de las aeronaves no tripuladas tipo UAS, propiedad del IGAC"/>
    <x v="0"/>
    <x v="0"/>
    <n v="8"/>
    <x v="1"/>
    <x v="3"/>
    <x v="0"/>
    <n v="10000000"/>
    <n v="10000000"/>
    <x v="0"/>
    <x v="0"/>
    <x v="0"/>
    <x v="0"/>
    <x v="4"/>
    <s v="Secretaría General - GIT de Talento Humano"/>
    <x v="1"/>
    <s v="Coordinador GIT Talento Humano"/>
    <x v="3"/>
    <x v="3"/>
    <s v="Desarrollar actividades de educación informal en competencias laborales y socioemocionales virtuales y presenciales"/>
    <s v="Personas Capacitadas"/>
    <m/>
    <m/>
    <e v="#N/A"/>
    <e v="#N/A"/>
    <e v="#N/A"/>
    <x v="0"/>
    <m/>
    <n v="0"/>
    <n v="0"/>
    <m/>
    <x v="0"/>
    <x v="0"/>
    <x v="0"/>
  </r>
  <r>
    <x v="2"/>
    <m/>
    <x v="2"/>
    <x v="2"/>
    <x v="0"/>
    <x v="0"/>
    <x v="0"/>
    <x v="0"/>
    <s v="Ingeniería de software o hardware"/>
    <n v="81111500"/>
    <s v="Contratar los servicios de soporte técnicoproactivo, reactivo, de configuración, actualización, afinamiento y parametrización para productos ORACLE con los que cuenta el IGAC."/>
    <x v="0"/>
    <x v="0"/>
    <n v="3"/>
    <x v="1"/>
    <x v="4"/>
    <x v="2"/>
    <n v="162242850.44000006"/>
    <n v="162242850.44000006"/>
    <x v="0"/>
    <x v="0"/>
    <x v="0"/>
    <x v="0"/>
    <x v="5"/>
    <s v="Oficina de Informática y Telecomunicaciones"/>
    <x v="1"/>
    <s v="José Luis Ariza Vargas (Jefe OIT)"/>
    <x v="4"/>
    <x v="4"/>
    <s v="Implementar y mantener sistemas de información, portales y aplicaciones"/>
    <s v="índice de capacidad en la prestación de servicios de tecnología."/>
    <m/>
    <m/>
    <e v="#N/A"/>
    <e v="#N/A"/>
    <e v="#N/A"/>
    <x v="0"/>
    <m/>
    <n v="0"/>
    <n v="0"/>
    <m/>
    <x v="0"/>
    <x v="0"/>
    <x v="0"/>
  </r>
  <r>
    <x v="3"/>
    <m/>
    <x v="3"/>
    <x v="3"/>
    <x v="0"/>
    <x v="0"/>
    <x v="0"/>
    <x v="0"/>
    <s v="Tóner para impresoras o fax"/>
    <n v="44103103"/>
    <s v="Adquisición de consumibles de impresión a nivel nacional "/>
    <x v="0"/>
    <x v="0"/>
    <n v="1"/>
    <x v="1"/>
    <x v="4"/>
    <x v="0"/>
    <n v="265600000"/>
    <n v="265600000"/>
    <x v="0"/>
    <x v="0"/>
    <x v="0"/>
    <x v="1"/>
    <x v="6"/>
    <s v="Secretaría General - GIT Gestión Contractual"/>
    <x v="1"/>
    <s v="Coordinador GIT Gestión Contractual"/>
    <x v="2"/>
    <x v="2"/>
    <s v="N/A"/>
    <s v="N/A"/>
    <m/>
    <m/>
    <e v="#N/A"/>
    <e v="#N/A"/>
    <e v="#N/A"/>
    <x v="0"/>
    <m/>
    <n v="0"/>
    <n v="0"/>
    <m/>
    <x v="0"/>
    <x v="0"/>
    <x v="0"/>
  </r>
  <r>
    <x v="3"/>
    <m/>
    <x v="3"/>
    <x v="3"/>
    <x v="0"/>
    <x v="0"/>
    <x v="0"/>
    <x v="0"/>
    <s v="Batas protectoras"/>
    <n v="46181533"/>
    <s v="Adquisición de elementos de seguridad industrial "/>
    <x v="0"/>
    <x v="0"/>
    <n v="11"/>
    <x v="1"/>
    <x v="4"/>
    <x v="0"/>
    <n v="400000000"/>
    <n v="400000000"/>
    <x v="0"/>
    <x v="0"/>
    <x v="0"/>
    <x v="1"/>
    <x v="3"/>
    <s v="Secretaria General - GIT Talento Humano"/>
    <x v="1"/>
    <s v="Coordinador GIT Talento Humano"/>
    <x v="2"/>
    <x v="2"/>
    <s v="N/A"/>
    <s v="N/A"/>
    <m/>
    <m/>
    <e v="#N/A"/>
    <e v="#N/A"/>
    <e v="#N/A"/>
    <x v="0"/>
    <m/>
    <n v="0"/>
    <n v="0"/>
    <m/>
    <x v="0"/>
    <x v="0"/>
    <x v="0"/>
  </r>
  <r>
    <x v="3"/>
    <m/>
    <x v="3"/>
    <x v="3"/>
    <x v="0"/>
    <x v="0"/>
    <x v="0"/>
    <x v="0"/>
    <s v="Servicios de compra de vestuario"/>
    <n v="91111703"/>
    <s v="Adquisición de dotación de vestuario de calle para los funcionarios a nivel nacional "/>
    <x v="0"/>
    <x v="0"/>
    <n v="5"/>
    <x v="1"/>
    <x v="4"/>
    <x v="0"/>
    <n v="400000000"/>
    <n v="400000000"/>
    <x v="0"/>
    <x v="0"/>
    <x v="0"/>
    <x v="1"/>
    <x v="3"/>
    <s v="Secretaria General - GIT Talento Humano"/>
    <x v="1"/>
    <s v="Coordinador GIT Talento Humano"/>
    <x v="2"/>
    <x v="2"/>
    <s v="N/A"/>
    <s v="N/A"/>
    <m/>
    <m/>
    <e v="#N/A"/>
    <e v="#N/A"/>
    <e v="#N/A"/>
    <x v="0"/>
    <m/>
    <n v="0"/>
    <n v="0"/>
    <m/>
    <x v="0"/>
    <x v="0"/>
    <x v="0"/>
  </r>
  <r>
    <x v="1"/>
    <m/>
    <x v="1"/>
    <x v="1"/>
    <x v="0"/>
    <x v="0"/>
    <x v="0"/>
    <x v="5"/>
    <s v="Cartografía"/>
    <n v="81151600"/>
    <s v="Realizar el mantenimiento, patronamiento y verificación de equipos geodésicos hiper sr -hiper v y estación total os 101, incluido los respuestos,  para dar cumplimiento a las labores de fotocontrol y rastreo de coordenadas."/>
    <x v="0"/>
    <x v="0"/>
    <n v="8"/>
    <x v="1"/>
    <x v="5"/>
    <x v="0"/>
    <n v="75000000"/>
    <n v="75000000"/>
    <x v="0"/>
    <x v="1"/>
    <x v="0"/>
    <x v="0"/>
    <x v="1"/>
    <s v="Subdirección de Geografía y Cartografía "/>
    <x v="2"/>
    <s v="Subdirector de Geografía y Cartografía "/>
    <x v="1"/>
    <x v="5"/>
    <s v="Densificar el marco de referencia terrestre"/>
    <s v="Puntos Geodésicos Materializados"/>
    <m/>
    <m/>
    <e v="#N/A"/>
    <e v="#N/A"/>
    <e v="#N/A"/>
    <x v="0"/>
    <m/>
    <n v="0"/>
    <n v="0"/>
    <m/>
    <x v="0"/>
    <x v="0"/>
    <x v="0"/>
  </r>
  <r>
    <x v="3"/>
    <m/>
    <x v="3"/>
    <x v="3"/>
    <x v="0"/>
    <x v="0"/>
    <x v="0"/>
    <x v="0"/>
    <s v="Servicios de construcción de edificios comerciales y de oficina"/>
    <n v="72121100"/>
    <s v="Adecuación física e instalación del sistema de cableado estructurado, corriente regulada y normal y sistema de climatización para las oficinas del IGAC en la ciudad de Yopal"/>
    <x v="0"/>
    <x v="0"/>
    <n v="6"/>
    <x v="1"/>
    <x v="5"/>
    <x v="0"/>
    <n v="245135741"/>
    <n v="245135741"/>
    <x v="0"/>
    <x v="0"/>
    <x v="0"/>
    <x v="0"/>
    <x v="4"/>
    <s v="Secretaría General"/>
    <x v="1"/>
    <s v="Secretaria General"/>
    <x v="5"/>
    <x v="6"/>
    <s v="Realizar actividades preliminares"/>
    <s v="SEDES ADECUADAS"/>
    <m/>
    <m/>
    <e v="#N/A"/>
    <e v="#N/A"/>
    <e v="#N/A"/>
    <x v="0"/>
    <m/>
    <n v="0"/>
    <n v="0"/>
    <m/>
    <x v="0"/>
    <x v="0"/>
    <x v="0"/>
  </r>
  <r>
    <x v="4"/>
    <m/>
    <x v="4"/>
    <x v="4"/>
    <x v="0"/>
    <x v="0"/>
    <x v="0"/>
    <x v="0"/>
    <s v="Servicios de formación profesional en ingeniería"/>
    <n v="86101610"/>
    <s v="Prestación del servicio de calibración acreditada de equipos e instrumentos del Laboratorio Nacional de Suelos."/>
    <x v="0"/>
    <x v="0"/>
    <n v="8"/>
    <x v="1"/>
    <x v="6"/>
    <x v="0"/>
    <n v="90000000"/>
    <n v="90000000"/>
    <x v="0"/>
    <x v="0"/>
    <x v="0"/>
    <x v="0"/>
    <x v="7"/>
    <s v="Subdirección de Agrología"/>
    <x v="3"/>
    <s v="Subdirector de Agrología "/>
    <x v="6"/>
    <x v="7"/>
    <s v="Análisis físicos, químicos, biológicos y mineralógicos de suelos"/>
    <s v="Pruebas químicas, físicas, mineralógicas y biológicas de suelos realizadas"/>
    <m/>
    <m/>
    <e v="#N/A"/>
    <e v="#N/A"/>
    <e v="#N/A"/>
    <x v="0"/>
    <m/>
    <n v="0"/>
    <n v="0"/>
    <m/>
    <x v="0"/>
    <x v="0"/>
    <x v="0"/>
  </r>
  <r>
    <x v="2"/>
    <m/>
    <x v="2"/>
    <x v="2"/>
    <x v="0"/>
    <x v="0"/>
    <x v="0"/>
    <x v="0"/>
    <s v="Servicio de mantenimiento de energía de emergencia o de reserva"/>
    <n v="72151514"/>
    <s v="Mantenimiento preventivo y correctivo de UPS en las direcciones territoriales del IGAC"/>
    <x v="0"/>
    <x v="0"/>
    <n v="6"/>
    <x v="1"/>
    <x v="6"/>
    <x v="2"/>
    <n v="60000000"/>
    <n v="60000000"/>
    <x v="0"/>
    <x v="0"/>
    <x v="0"/>
    <x v="0"/>
    <x v="5"/>
    <s v="Oficina de Informática y Telecomunicaciones"/>
    <x v="1"/>
    <s v="José Luis Ariza Vargas (Jefe OIT)"/>
    <x v="3"/>
    <x v="4"/>
    <s v="Implementar y soportar plataformas de TI"/>
    <s v="índice de capacidad en la prestación de servicios de tecnología."/>
    <m/>
    <m/>
    <e v="#N/A"/>
    <e v="#N/A"/>
    <e v="#N/A"/>
    <x v="0"/>
    <m/>
    <n v="0"/>
    <n v="0"/>
    <m/>
    <x v="0"/>
    <x v="0"/>
    <x v="0"/>
  </r>
  <r>
    <x v="1"/>
    <m/>
    <x v="1"/>
    <x v="1"/>
    <x v="0"/>
    <x v="0"/>
    <x v="0"/>
    <x v="0"/>
    <s v="Cartografía"/>
    <n v="81151600"/>
    <s v="Adquisición de estaciones de funcionamiento continua, con sus respectivos accesorios, sistemas de comunicación y de alimentación, para el fortalecimiento de la Red Geodésica Nacional. "/>
    <x v="0"/>
    <x v="0"/>
    <n v="60"/>
    <x v="0"/>
    <x v="6"/>
    <x v="0"/>
    <n v="400000000"/>
    <n v="400000000"/>
    <x v="0"/>
    <x v="0"/>
    <x v="0"/>
    <x v="0"/>
    <x v="1"/>
    <s v="Subdirección de Geografía y Cartografía "/>
    <x v="1"/>
    <s v="Subdirector de Geografía y Cartografía "/>
    <x v="1"/>
    <x v="5"/>
    <s v="Densificar el marco de referencia terrestre"/>
    <s v="Datos Rinex de las estaciones permanentes generados"/>
    <m/>
    <m/>
    <e v="#N/A"/>
    <e v="#N/A"/>
    <e v="#N/A"/>
    <x v="0"/>
    <m/>
    <n v="0"/>
    <n v="0"/>
    <m/>
    <x v="0"/>
    <x v="0"/>
    <x v="0"/>
  </r>
  <r>
    <x v="0"/>
    <m/>
    <x v="0"/>
    <x v="0"/>
    <x v="0"/>
    <x v="0"/>
    <x v="0"/>
    <x v="7"/>
    <s v="Servicios secretariales o de administración de oficinas  "/>
    <n v="80161501"/>
    <s v="Prestación de servicios personales para realizar actividades de digitalización y generación de productos resultantes del proceso de actualización catastral multipropósito de Arauquita - Arauca"/>
    <x v="0"/>
    <x v="0"/>
    <n v="180"/>
    <x v="0"/>
    <x v="0"/>
    <x v="0"/>
    <n v="16028898"/>
    <n v="16028898"/>
    <x v="0"/>
    <x v="1"/>
    <x v="0"/>
    <x v="0"/>
    <x v="0"/>
    <s v="Subdirección de Catastro"/>
    <x v="2"/>
    <s v="Subdirectora de Catastro"/>
    <x v="0"/>
    <x v="0"/>
    <s v="Ejecutar procesos de actualización catastral a nivel nacional"/>
    <s v="Predios actualizados catastralmente"/>
    <m/>
    <m/>
    <e v="#N/A"/>
    <e v="#N/A"/>
    <e v="#N/A"/>
    <x v="0"/>
    <m/>
    <n v="0"/>
    <n v="2048136.9666666668"/>
    <m/>
    <x v="0"/>
    <x v="0"/>
    <x v="0"/>
  </r>
  <r>
    <x v="0"/>
    <m/>
    <x v="0"/>
    <x v="0"/>
    <x v="0"/>
    <x v="0"/>
    <x v="0"/>
    <x v="0"/>
    <s v="Servicios secretariales o de administración de oficinas  "/>
    <n v="80161501"/>
    <s v="Prestación de servicios profesionales para realizar actividades de digitalización, depuración cartográfica catastral y generación de productos de la información catastral en la Dirección Territorial Casanare."/>
    <x v="0"/>
    <x v="0"/>
    <n v="225"/>
    <x v="0"/>
    <x v="0"/>
    <x v="0"/>
    <n v="20036122.5"/>
    <n v="20036122.5"/>
    <x v="0"/>
    <x v="0"/>
    <x v="0"/>
    <x v="0"/>
    <x v="0"/>
    <s v="DT Casanare"/>
    <x v="0"/>
    <s v="HERMES SALCEDO RODRIGUEZ"/>
    <x v="0"/>
    <x v="0"/>
    <s v="Ejecutar procesos de conservación catastral a nivel nacional"/>
    <s v="Mutaciones realizadas"/>
    <m/>
    <m/>
    <e v="#N/A"/>
    <e v="#N/A"/>
    <e v="#N/A"/>
    <x v="0"/>
    <m/>
    <n v="0"/>
    <n v="2048136.9666666668"/>
    <m/>
    <x v="0"/>
    <x v="0"/>
    <x v="0"/>
  </r>
  <r>
    <x v="3"/>
    <m/>
    <x v="3"/>
    <x v="3"/>
    <x v="0"/>
    <x v="0"/>
    <x v="0"/>
    <x v="0"/>
    <s v="Servicios secretariales o de administración de oficinas  "/>
    <n v="80161501"/>
    <s v="Prestación de servicios de apoyo a la gestión para facilitar la respuesta institucional al ciudadano mediante atencion de pqrs en el marco del proceso de gestión catastral de la dirección territorial casanare"/>
    <x v="0"/>
    <x v="0"/>
    <n v="7"/>
    <x v="1"/>
    <x v="0"/>
    <x v="0"/>
    <n v="14687505"/>
    <n v="14687505"/>
    <x v="0"/>
    <x v="0"/>
    <x v="0"/>
    <x v="1"/>
    <x v="8"/>
    <s v="DT Casanare"/>
    <x v="0"/>
    <s v="HERMES SALCEDO RODRIGUEZ"/>
    <x v="7"/>
    <x v="8"/>
    <s v="NA"/>
    <s v="NA"/>
    <m/>
    <m/>
    <e v="#N/A"/>
    <e v="#N/A"/>
    <e v="#N/A"/>
    <x v="0"/>
    <m/>
    <n v="0"/>
    <n v="2098215"/>
    <m/>
    <x v="0"/>
    <x v="0"/>
    <x v="0"/>
  </r>
  <r>
    <x v="0"/>
    <m/>
    <x v="0"/>
    <x v="0"/>
    <x v="0"/>
    <x v="0"/>
    <x v="0"/>
    <x v="0"/>
    <s v="Servicios secretariales o de administración de oficinas  "/>
    <n v="80161501"/>
    <s v="Prestación de servicios de apoyo a la gestión reconocedor predial junior  y atención de requerimientos administrativos y judiciales del proceso de restitución de tierras en la dirección territorial casanare."/>
    <x v="0"/>
    <x v="0"/>
    <n v="210"/>
    <x v="0"/>
    <x v="0"/>
    <x v="2"/>
    <n v="19827500"/>
    <n v="19827500"/>
    <x v="0"/>
    <x v="0"/>
    <x v="0"/>
    <x v="0"/>
    <x v="0"/>
    <s v="DT Casanare"/>
    <x v="0"/>
    <s v="HERMES SALCEDO RODRIGUEZ"/>
    <x v="0"/>
    <x v="0"/>
    <s v="Atender las solicitudes en materia de Política de Restitución de Tierras y Ley de Víctimas"/>
    <s v="Solicitudes Atendidas"/>
    <m/>
    <m/>
    <e v="#N/A"/>
    <e v="#N/A"/>
    <e v="#N/A"/>
    <x v="0"/>
    <m/>
    <n v="0"/>
    <n v="2171583.3333333335"/>
    <m/>
    <x v="0"/>
    <x v="0"/>
    <x v="0"/>
  </r>
  <r>
    <x v="2"/>
    <m/>
    <x v="2"/>
    <x v="5"/>
    <x v="0"/>
    <x v="0"/>
    <x v="0"/>
    <x v="0"/>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0"/>
    <x v="0"/>
    <n v="8"/>
    <x v="1"/>
    <x v="0"/>
    <x v="2"/>
    <n v="20666849"/>
    <n v="20666849"/>
    <x v="0"/>
    <x v="1"/>
    <x v="0"/>
    <x v="0"/>
    <x v="9"/>
    <s v="Oficina de Difusión y Mercadeo"/>
    <x v="1"/>
    <s v="Jefe Oficina de Difusión y Mercadeo de Información "/>
    <x v="8"/>
    <x v="9"/>
    <s v="Implementar el componente tecnológico para el catastro multipropósito y su integración con el registro de la propiedad"/>
    <s v="Sistemas de información implementados"/>
    <m/>
    <m/>
    <e v="#N/A"/>
    <e v="#N/A"/>
    <e v="#N/A"/>
    <x v="0"/>
    <m/>
    <n v="0"/>
    <n v="2583356.125"/>
    <m/>
    <x v="0"/>
    <x v="0"/>
    <x v="0"/>
  </r>
  <r>
    <x v="0"/>
    <m/>
    <x v="0"/>
    <x v="0"/>
    <x v="0"/>
    <x v="0"/>
    <x v="0"/>
    <x v="7"/>
    <s v="Servicios secretariales o de administración de oficinas  "/>
    <n v="80161501"/>
    <s v="Prestación de servicios técnicos de apoyo al seguimiento, planeación y gestión del reconocimiento predial  en el proceso de actualización catastral multipropósito de Arauquita - Arauca"/>
    <x v="0"/>
    <x v="0"/>
    <n v="180"/>
    <x v="0"/>
    <x v="0"/>
    <x v="0"/>
    <n v="21630000"/>
    <n v="21630000"/>
    <x v="0"/>
    <x v="1"/>
    <x v="0"/>
    <x v="0"/>
    <x v="0"/>
    <s v="Subdirección de Catastro"/>
    <x v="2"/>
    <s v="Subdirectora de Catastro"/>
    <x v="0"/>
    <x v="0"/>
    <s v="Ejecutar procesos de actualización catastral a nivel nacional"/>
    <s v="Predios actualizados catastralmente"/>
    <m/>
    <m/>
    <e v="#N/A"/>
    <e v="#N/A"/>
    <e v="#N/A"/>
    <x v="0"/>
    <m/>
    <n v="0"/>
    <n v="2763833.3333333335"/>
    <m/>
    <x v="0"/>
    <x v="0"/>
    <x v="0"/>
  </r>
  <r>
    <x v="0"/>
    <m/>
    <x v="0"/>
    <x v="0"/>
    <x v="0"/>
    <x v="0"/>
    <x v="0"/>
    <x v="0"/>
    <s v="Servicios secretariales o de administración de oficinas  "/>
    <n v="80161501"/>
    <s v="Prestación de servicios profesionales para realizar las socializaciones requeridas en el proceso de actualización catastral multiproposito de El Guamo y Córdoba (Bolivar)  y Río Blanco (Tolima)"/>
    <x v="0"/>
    <x v="0"/>
    <n v="195"/>
    <x v="0"/>
    <x v="0"/>
    <x v="2"/>
    <n v="23661534"/>
    <n v="23661534"/>
    <x v="0"/>
    <x v="0"/>
    <x v="0"/>
    <x v="0"/>
    <x v="0"/>
    <s v="Subdirección de Catastro"/>
    <x v="2"/>
    <s v="Subdirectora de Catastro"/>
    <x v="0"/>
    <x v="0"/>
    <s v="Ejecutar procesos de actualización catastral a nivel nacional"/>
    <s v="Predios actualizados catastralmente"/>
    <m/>
    <m/>
    <e v="#N/A"/>
    <e v="#N/A"/>
    <e v="#N/A"/>
    <x v="0"/>
    <m/>
    <n v="0"/>
    <n v="2790847.6"/>
    <m/>
    <x v="0"/>
    <x v="0"/>
    <x v="0"/>
  </r>
  <r>
    <x v="0"/>
    <m/>
    <x v="0"/>
    <x v="0"/>
    <x v="0"/>
    <x v="0"/>
    <x v="0"/>
    <x v="0"/>
    <s v="Servicios secretariales o de administración de oficinas  "/>
    <n v="80161501"/>
    <s v="Prestación de servicios profesionales para apoyar la gestión de los procesos catastrales de formación, actualización y conservación catastral."/>
    <x v="0"/>
    <x v="0"/>
    <n v="240"/>
    <x v="0"/>
    <x v="0"/>
    <x v="0"/>
    <n v="29121888"/>
    <n v="29121888"/>
    <x v="0"/>
    <x v="1"/>
    <x v="0"/>
    <x v="0"/>
    <x v="0"/>
    <s v="Subdirección de Catastro"/>
    <x v="2"/>
    <s v="Subdirectora de Catastro"/>
    <x v="0"/>
    <x v="0"/>
    <s v="Ejecutar procesos de actualización catastral a nivel nacional"/>
    <s v="Predios actualizados catastralmente"/>
    <m/>
    <m/>
    <e v="#N/A"/>
    <e v="#N/A"/>
    <e v="#N/A"/>
    <x v="0"/>
    <m/>
    <n v="0"/>
    <n v="2790847.6"/>
    <m/>
    <x v="0"/>
    <x v="0"/>
    <x v="0"/>
  </r>
  <r>
    <x v="2"/>
    <m/>
    <x v="2"/>
    <x v="2"/>
    <x v="0"/>
    <x v="0"/>
    <x v="0"/>
    <x v="0"/>
    <s v="Servicios secretariales o de administración de oficinas  "/>
    <n v="80161501"/>
    <s v="Prestación de servicios profesionales para desarrollar actividades de soporte informático relacionados con la gestión de software, hardware e infraestructura tecnológica en formación, actualización de la formación y conservación catastral en la dirección territorial Casanare"/>
    <x v="0"/>
    <x v="0"/>
    <n v="225"/>
    <x v="0"/>
    <x v="0"/>
    <x v="2"/>
    <n v="27301770"/>
    <n v="27301770"/>
    <x v="0"/>
    <x v="0"/>
    <x v="0"/>
    <x v="0"/>
    <x v="8"/>
    <s v="DT Casanare"/>
    <x v="0"/>
    <s v="Hermes Salcedo Rodríguez"/>
    <x v="0"/>
    <x v="0"/>
    <s v="Ejecutar procesos de conservación catastral a nivel nacional"/>
    <s v="Mutaciones realizadas"/>
    <m/>
    <m/>
    <e v="#N/A"/>
    <e v="#N/A"/>
    <e v="#N/A"/>
    <x v="0"/>
    <m/>
    <n v="0"/>
    <n v="2790847.6"/>
    <m/>
    <x v="0"/>
    <x v="0"/>
    <x v="0"/>
  </r>
  <r>
    <x v="0"/>
    <m/>
    <x v="0"/>
    <x v="0"/>
    <x v="0"/>
    <x v="1"/>
    <x v="0"/>
    <x v="4"/>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0"/>
    <x v="0"/>
    <n v="240"/>
    <x v="1"/>
    <x v="0"/>
    <x v="1"/>
    <n v="714000000"/>
    <n v="714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2975000"/>
    <m/>
    <x v="1"/>
    <x v="0"/>
    <x v="0"/>
  </r>
  <r>
    <x v="3"/>
    <m/>
    <x v="3"/>
    <x v="3"/>
    <x v="0"/>
    <x v="0"/>
    <x v="0"/>
    <x v="0"/>
    <s v="Servicios secretariales o de administración de oficinas  "/>
    <n v="80161501"/>
    <s v="Prestación de servicios profesionales para realizar actividades de apoyo en el marco del proceso de gestion catastral en la dirección territorial casanare"/>
    <x v="0"/>
    <x v="0"/>
    <n v="7"/>
    <x v="1"/>
    <x v="0"/>
    <x v="0"/>
    <n v="25481652"/>
    <n v="25481652"/>
    <x v="0"/>
    <x v="0"/>
    <x v="0"/>
    <x v="1"/>
    <x v="8"/>
    <s v="DT Casanare"/>
    <x v="0"/>
    <s v="HERMES SALCEDO RODRIGUEZ"/>
    <x v="7"/>
    <x v="8"/>
    <s v="NA"/>
    <s v="NA"/>
    <m/>
    <m/>
    <e v="#N/A"/>
    <e v="#N/A"/>
    <e v="#N/A"/>
    <x v="0"/>
    <m/>
    <n v="0"/>
    <n v="3640236"/>
    <m/>
    <x v="0"/>
    <x v="0"/>
    <x v="0"/>
  </r>
  <r>
    <x v="0"/>
    <m/>
    <x v="0"/>
    <x v="0"/>
    <x v="0"/>
    <x v="0"/>
    <x v="0"/>
    <x v="7"/>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0"/>
    <x v="0"/>
    <n v="180"/>
    <x v="0"/>
    <x v="0"/>
    <x v="0"/>
    <n v="29858544"/>
    <n v="29858544"/>
    <x v="0"/>
    <x v="1"/>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0"/>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0"/>
    <x v="0"/>
    <n v="165"/>
    <x v="0"/>
    <x v="0"/>
    <x v="2"/>
    <n v="27370332"/>
    <n v="27370332"/>
    <x v="0"/>
    <x v="0"/>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7"/>
    <s v="Servicios secretariales o de administración de oficinas  "/>
    <n v="80161501"/>
    <s v="Prestación de servicios para realizar el control calidad de los productos geográficos, alfanuméricos y documentales generados en los procesos de actualización multipropósito de Arauquita - Arauca"/>
    <x v="0"/>
    <x v="0"/>
    <n v="180"/>
    <x v="0"/>
    <x v="0"/>
    <x v="0"/>
    <n v="34546758"/>
    <n v="34546758"/>
    <x v="0"/>
    <x v="1"/>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0"/>
    <x v="0"/>
    <x v="0"/>
    <s v="Servicios secretariales o de administración de oficinas  "/>
    <n v="80161501"/>
    <s v="Prestación de servicios profesionales para realizar levantamiento y análisis de requerimientos funcionales y técnicos para sistemas de información, diagramación y diseño conceptual de procesos y pruebas de sistemas de infomación."/>
    <x v="0"/>
    <x v="0"/>
    <n v="240"/>
    <x v="0"/>
    <x v="0"/>
    <x v="0"/>
    <n v="46062344"/>
    <n v="46062344"/>
    <x v="0"/>
    <x v="0"/>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1"/>
    <x v="0"/>
    <x v="7"/>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46062344"/>
    <n v="4606234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414307.9666666668"/>
    <m/>
    <x v="1"/>
    <x v="0"/>
    <x v="0"/>
  </r>
  <r>
    <x v="0"/>
    <m/>
    <x v="0"/>
    <x v="0"/>
    <x v="0"/>
    <x v="0"/>
    <x v="0"/>
    <x v="0"/>
    <s v="Servicios secretariales o de administración de oficinas  "/>
    <n v="80161501"/>
    <s v="Prestación de servicios profesionales para el seguimiento y control de las actividades tecnicas de la etapa operativa del proyecto de gestión catastral multiproposito de El Guamo y Córdoba (Bolivar)  y Río Blanco (Tolima)"/>
    <x v="0"/>
    <x v="0"/>
    <n v="195"/>
    <x v="0"/>
    <x v="0"/>
    <x v="2"/>
    <n v="37425655"/>
    <n v="37425655"/>
    <x v="0"/>
    <x v="0"/>
    <x v="0"/>
    <x v="0"/>
    <x v="0"/>
    <s v="Subdirección de Catastro"/>
    <x v="2"/>
    <s v="Subdirectora de Catastro"/>
    <x v="0"/>
    <x v="0"/>
    <s v="Ejecutar procesos de actualización catastral a nivel nacional"/>
    <s v="Predios actualizados catastralmente"/>
    <m/>
    <m/>
    <e v="#N/A"/>
    <e v="#N/A"/>
    <e v="#N/A"/>
    <x v="0"/>
    <m/>
    <n v="0"/>
    <n v="4414308.025641026"/>
    <m/>
    <x v="0"/>
    <x v="0"/>
    <x v="0"/>
  </r>
  <r>
    <x v="0"/>
    <m/>
    <x v="0"/>
    <x v="0"/>
    <x v="0"/>
    <x v="1"/>
    <x v="0"/>
    <x v="2"/>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0"/>
    <x v="0"/>
    <n v="6"/>
    <x v="1"/>
    <x v="0"/>
    <x v="1"/>
    <n v="28988880"/>
    <n v="2898888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831480"/>
    <m/>
    <x v="1"/>
    <x v="0"/>
    <x v="0"/>
  </r>
  <r>
    <x v="5"/>
    <m/>
    <x v="5"/>
    <x v="6"/>
    <x v="0"/>
    <x v="1"/>
    <x v="0"/>
    <x v="4"/>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0"/>
    <x v="0"/>
    <n v="7"/>
    <x v="1"/>
    <x v="0"/>
    <x v="0"/>
    <n v="33820360"/>
    <n v="33820360"/>
    <x v="0"/>
    <x v="1"/>
    <x v="0"/>
    <x v="0"/>
    <x v="10"/>
    <s v="Oficina CIAF"/>
    <x v="1"/>
    <s v="Jefe Oficina CIAF"/>
    <x v="9"/>
    <x v="10"/>
    <s v="Desarrollar estudios e investigaciones aplicadas a través de ciencia de datos y prospectiva para fortalecer los procesos institucionales"/>
    <s v="Modelos de gestión Implementados"/>
    <m/>
    <m/>
    <e v="#N/A"/>
    <e v="#N/A"/>
    <e v="#N/A"/>
    <x v="0"/>
    <m/>
    <n v="0"/>
    <n v="4831480"/>
    <m/>
    <x v="1"/>
    <x v="0"/>
    <x v="0"/>
  </r>
  <r>
    <x v="0"/>
    <m/>
    <x v="0"/>
    <x v="0"/>
    <x v="0"/>
    <x v="0"/>
    <x v="0"/>
    <x v="0"/>
    <s v="Planificación o administración de proyectos"/>
    <n v="80101604"/>
    <s v="Prestación de servicios profesionales para realizar los procesos de aseguramiento de la calidad del componente social y documental de los productos generados por los operadores catastrales para la implementación del Catastro Multipropósito."/>
    <x v="0"/>
    <x v="0"/>
    <n v="6"/>
    <x v="1"/>
    <x v="0"/>
    <x v="1"/>
    <n v="29858544"/>
    <n v="2985854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976424"/>
    <m/>
    <x v="0"/>
    <x v="0"/>
    <x v="0"/>
  </r>
  <r>
    <x v="2"/>
    <m/>
    <x v="2"/>
    <x v="2"/>
    <x v="0"/>
    <x v="0"/>
    <x v="0"/>
    <x v="1"/>
    <s v="Servicios de implementación de aplicaciones"/>
    <n v="81111508"/>
    <s v="Prestación de servicios profesionales para soportar, mantener, analizar, diseñar, desarrollar e integrar componentes de software para el instituto."/>
    <x v="0"/>
    <x v="0"/>
    <n v="8"/>
    <x v="1"/>
    <x v="0"/>
    <x v="0"/>
    <n v="39811392"/>
    <n v="39811392"/>
    <x v="0"/>
    <x v="1"/>
    <x v="0"/>
    <x v="0"/>
    <x v="5"/>
    <s v="Oficina de Informática y Telecomunicaciones"/>
    <x v="1"/>
    <s v="José Luis Ariza Vargas (Jefe OIT)"/>
    <x v="3"/>
    <x v="4"/>
    <s v="Implementar y soportar plataformas de TI"/>
    <s v="índice de capacidad en la prestación de servicios de tecnología."/>
    <m/>
    <m/>
    <e v="#N/A"/>
    <e v="#N/A"/>
    <e v="#N/A"/>
    <x v="0"/>
    <m/>
    <n v="0"/>
    <n v="4976424"/>
    <m/>
    <x v="0"/>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0"/>
    <x v="0"/>
    <x v="0"/>
    <s v="Servicios secretariales o de administración de oficinas  "/>
    <n v="80161501"/>
    <s v="Prestación de servicios profesionales para apoyar en la estructuración, planeación y seguimiento de los proyectos desarrollados en el marco de la &quot;Actualización y Gestión Catastral Nacional&quot; "/>
    <x v="0"/>
    <x v="0"/>
    <n v="240"/>
    <x v="0"/>
    <x v="0"/>
    <x v="0"/>
    <n v="69663808"/>
    <n v="69663808"/>
    <x v="0"/>
    <x v="1"/>
    <x v="0"/>
    <x v="0"/>
    <x v="0"/>
    <s v="Subdirección de Catastro"/>
    <x v="2"/>
    <s v="Subdirectora de Catastro"/>
    <x v="0"/>
    <x v="0"/>
    <s v="Ejecutar procesos de actualización catastral a nivel nacional"/>
    <s v="Predios actualizados catastralmente"/>
    <m/>
    <m/>
    <e v="#N/A"/>
    <e v="#N/A"/>
    <e v="#N/A"/>
    <x v="0"/>
    <m/>
    <n v="0"/>
    <n v="6676114.9333333327"/>
    <m/>
    <x v="0"/>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2"/>
    <m/>
    <x v="2"/>
    <x v="2"/>
    <x v="0"/>
    <x v="0"/>
    <x v="0"/>
    <x v="5"/>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60"/>
    <n v="751362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6"/>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70"/>
    <n v="7513627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7"/>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80"/>
    <n v="7513628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8"/>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90"/>
    <n v="7513629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9"/>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300"/>
    <n v="751363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30"/>
    <m/>
    <x v="0"/>
    <x v="0"/>
    <x v="0"/>
  </r>
  <r>
    <x v="0"/>
    <m/>
    <x v="0"/>
    <x v="0"/>
    <x v="0"/>
    <x v="0"/>
    <x v="0"/>
    <x v="0"/>
    <s v="Planificación o administración de proyectos"/>
    <n v="80101604"/>
    <s v="Prestación de servicios profesionales para apoyar desde el componente jurídicos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0"/>
    <x v="0"/>
    <x v="0"/>
    <s v="Planificación o administración de proyectos"/>
    <n v="80101604"/>
    <s v="Prestación de servicios profesionales para apoyar desde el componente financiero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1"/>
    <x v="0"/>
    <x v="2"/>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45"/>
    <x v="0"/>
    <x v="0"/>
    <x v="1"/>
    <n v="116150000"/>
    <n v="116150000"/>
    <x v="0"/>
    <x v="1"/>
    <x v="0"/>
    <x v="0"/>
    <x v="0"/>
    <s v="Subdirección de Catastro"/>
    <x v="1"/>
    <s v="Subdirectora de Catastro"/>
    <x v="0"/>
    <x v="0"/>
    <s v="Gestionar técnicamente la operación del proyecto de catastro multipropósito, en lo correspondiente al IGAC"/>
    <s v="Sistema de Información Predial Actualizado_x000a_"/>
    <m/>
    <m/>
    <e v="#N/A"/>
    <e v="#N/A"/>
    <e v="#N/A"/>
    <x v="0"/>
    <m/>
    <n v="0"/>
    <n v="7743333.333333334"/>
    <m/>
    <x v="1"/>
    <x v="0"/>
    <x v="0"/>
  </r>
  <r>
    <x v="0"/>
    <m/>
    <x v="0"/>
    <x v="0"/>
    <x v="0"/>
    <x v="1"/>
    <x v="0"/>
    <x v="7"/>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88180736"/>
    <n v="8818073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8450653.8666666672"/>
    <m/>
    <x v="1"/>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0"/>
    <m/>
    <x v="0"/>
    <x v="0"/>
    <x v="1"/>
    <x v="0"/>
    <x v="1"/>
    <x v="7"/>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0"/>
    <x v="0"/>
    <n v="255"/>
    <x v="0"/>
    <x v="0"/>
    <x v="0"/>
    <n v="100020520"/>
    <n v="100020520"/>
    <x v="0"/>
    <x v="1"/>
    <x v="1"/>
    <x v="0"/>
    <x v="0"/>
    <s v="Subdirección de Catastro"/>
    <x v="2"/>
    <s v="Subdirectora de Catastro"/>
    <x v="0"/>
    <x v="11"/>
    <s v="Realizar avalúos comerciales, de acuerdo a las solicitudes recibidas."/>
    <s v="Avalúos realizados"/>
    <m/>
    <m/>
    <e v="#N/A"/>
    <e v="#N/A"/>
    <e v="#N/A"/>
    <x v="0"/>
    <m/>
    <n v="0"/>
    <n v="9021458.666666666"/>
    <m/>
    <x v="0"/>
    <x v="1"/>
    <x v="0"/>
  </r>
  <r>
    <x v="0"/>
    <m/>
    <x v="0"/>
    <x v="0"/>
    <x v="0"/>
    <x v="0"/>
    <x v="0"/>
    <x v="0"/>
    <s v="Servicios secretariales o de administración de oficinas  "/>
    <n v="80161501"/>
    <s v="Prestación de servicios profesionales para llevar a cabo el seguimiento, planeación y control de los proyectos desarrollados en el marco de la &quot;Actualización y Gestión Catastral Nacional&quot; con enfoque multipropósito"/>
    <x v="0"/>
    <x v="0"/>
    <n v="240"/>
    <x v="0"/>
    <x v="0"/>
    <x v="0"/>
    <n v="97439200"/>
    <n v="97439200"/>
    <x v="0"/>
    <x v="1"/>
    <x v="0"/>
    <x v="0"/>
    <x v="0"/>
    <s v="Subdirección de Catastro"/>
    <x v="2"/>
    <s v="Subdirectora de Catastro"/>
    <x v="0"/>
    <x v="0"/>
    <s v="Ejecutar procesos de actualización catastral a nivel nacional"/>
    <s v="Predios actualizados catastralmente"/>
    <m/>
    <m/>
    <e v="#N/A"/>
    <e v="#N/A"/>
    <e v="#N/A"/>
    <x v="0"/>
    <m/>
    <n v="0"/>
    <n v="9337923.333333334"/>
    <m/>
    <x v="0"/>
    <x v="0"/>
    <x v="0"/>
  </r>
  <r>
    <x v="2"/>
    <m/>
    <x v="2"/>
    <x v="5"/>
    <x v="0"/>
    <x v="0"/>
    <x v="0"/>
    <x v="0"/>
    <s v="Servicios de consultoría de negocios y administración corporativa"/>
    <n v="80101500"/>
    <s v="Prestación de servicios profesionales para realizar seguimiento y ejecución a los trámites y servicios solicitados por los usuarios internos y externos del IGAC. "/>
    <x v="0"/>
    <x v="0"/>
    <n v="8"/>
    <x v="1"/>
    <x v="0"/>
    <x v="0"/>
    <n v="48941241"/>
    <n v="48941241"/>
    <x v="0"/>
    <x v="1"/>
    <x v="0"/>
    <x v="0"/>
    <x v="9"/>
    <s v="Oficina de Difusión y Mercadeo"/>
    <x v="1"/>
    <s v="Jefe Oficina de Difusión y Mercadeo de Información "/>
    <x v="8"/>
    <x v="12"/>
    <s v="Realizar seguimiento al plan de mercadeo y/o estudios priorizados por la entidad"/>
    <s v="Documentos de lineamientos técnicos"/>
    <m/>
    <m/>
    <e v="#N/A"/>
    <e v="#N/A"/>
    <e v="#N/A"/>
    <x v="0"/>
    <m/>
    <n v="0"/>
    <n v="6117655.125"/>
    <m/>
    <x v="0"/>
    <x v="0"/>
    <x v="0"/>
  </r>
  <r>
    <x v="0"/>
    <m/>
    <x v="0"/>
    <x v="0"/>
    <x v="0"/>
    <x v="1"/>
    <x v="0"/>
    <x v="2"/>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RF No.89370 – OC"/>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0"/>
    <m/>
    <x v="0"/>
    <x v="0"/>
    <x v="0"/>
    <x v="0"/>
    <x v="0"/>
    <x v="0"/>
    <s v="Planificación o administración de proyectos"/>
    <n v="80101604"/>
    <s v="Prestación de servicios profesionales para coordinar el componente de aseguramiento de la calidad en la revisión de los productos generados por los operadores catastrales para la implementación del Catastro Multipropósito."/>
    <x v="0"/>
    <x v="0"/>
    <n v="6"/>
    <x v="1"/>
    <x v="0"/>
    <x v="1"/>
    <n v="59191704"/>
    <n v="5919170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865284"/>
    <m/>
    <x v="0"/>
    <x v="0"/>
    <x v="0"/>
  </r>
  <r>
    <x v="0"/>
    <m/>
    <x v="0"/>
    <x v="0"/>
    <x v="2"/>
    <x v="0"/>
    <x v="2"/>
    <x v="7"/>
    <s v="Servicios secretariales o de administración de oficinas  "/>
    <n v="80161501"/>
    <s v="Prestación de servicios profesionales encaminados a desarrollar el apoyo técnico y control de calidad de los avalúos de bienes inmuebles tanto urbanos como rurales a nivel nacional"/>
    <x v="0"/>
    <x v="0"/>
    <n v="255"/>
    <x v="0"/>
    <x v="0"/>
    <x v="0"/>
    <n v="128354709"/>
    <n v="128354709"/>
    <x v="0"/>
    <x v="1"/>
    <x v="2"/>
    <x v="0"/>
    <x v="0"/>
    <s v="Subdirección de Catastro"/>
    <x v="2"/>
    <s v="Subdirectora de Catastro"/>
    <x v="0"/>
    <x v="11"/>
    <s v="Realizar avalúos comerciales, de acuerdo a las solicitudes recibidas."/>
    <s v="Avalúos realizados"/>
    <m/>
    <m/>
    <e v="#N/A"/>
    <e v="#N/A"/>
    <e v="#N/A"/>
    <x v="0"/>
    <m/>
    <n v="0"/>
    <n v="11577091.4"/>
    <m/>
    <x v="0"/>
    <x v="2"/>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financiado con recursos del Préstamo BID No.4856/OC-CO"/>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3"/>
    <m/>
    <x v="3"/>
    <x v="3"/>
    <x v="0"/>
    <x v="0"/>
    <x v="0"/>
    <x v="0"/>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0"/>
    <x v="0"/>
    <n v="11"/>
    <x v="1"/>
    <x v="0"/>
    <x v="2"/>
    <n v="142436206"/>
    <n v="142436206"/>
    <x v="0"/>
    <x v="0"/>
    <x v="0"/>
    <x v="0"/>
    <x v="11"/>
    <s v="Secretaría General - Servicios Administrativos"/>
    <x v="1"/>
    <s v="Coordinador(a) GIT Servicios Administrativos"/>
    <x v="10"/>
    <x v="13"/>
    <s v="Dotar de equipamentos las sedes"/>
    <s v="Sedes Mantenidas"/>
    <m/>
    <m/>
    <e v="#N/A"/>
    <e v="#N/A"/>
    <e v="#N/A"/>
    <x v="0"/>
    <m/>
    <n v="0"/>
    <n v="12948746"/>
    <m/>
    <x v="0"/>
    <x v="0"/>
    <x v="0"/>
  </r>
  <r>
    <x v="5"/>
    <m/>
    <x v="5"/>
    <x v="6"/>
    <x v="2"/>
    <x v="0"/>
    <x v="2"/>
    <x v="0"/>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0"/>
    <x v="0"/>
    <n v="220"/>
    <x v="0"/>
    <x v="0"/>
    <x v="1"/>
    <n v="127716982"/>
    <n v="127716982"/>
    <x v="0"/>
    <x v="0"/>
    <x v="2"/>
    <x v="0"/>
    <x v="10"/>
    <s v="Oficina CIAF"/>
    <x v="1"/>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3352229.936363636"/>
    <m/>
    <x v="0"/>
    <x v="2"/>
    <x v="0"/>
  </r>
  <r>
    <x v="3"/>
    <m/>
    <x v="3"/>
    <x v="3"/>
    <x v="0"/>
    <x v="0"/>
    <x v="0"/>
    <x v="0"/>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0"/>
    <x v="0"/>
    <n v="9"/>
    <x v="1"/>
    <x v="0"/>
    <x v="1"/>
    <n v="178250000"/>
    <n v="178250000"/>
    <x v="0"/>
    <x v="0"/>
    <x v="0"/>
    <x v="0"/>
    <x v="4"/>
    <s v="Secretaría General"/>
    <x v="1"/>
    <s v="Secretaria General"/>
    <x v="0"/>
    <x v="0"/>
    <s v="Gestionar técnicamente la operación del proyecto de catastro multipropósito, en lo correspondiente al IGAC"/>
    <s v="Sistema de Información Predial Actualizado_x000a_"/>
    <m/>
    <m/>
    <e v="#N/A"/>
    <e v="#N/A"/>
    <e v="#N/A"/>
    <x v="0"/>
    <m/>
    <n v="0"/>
    <n v="19805555.555555556"/>
    <m/>
    <x v="0"/>
    <x v="0"/>
    <x v="0"/>
  </r>
  <r>
    <x v="3"/>
    <m/>
    <x v="2"/>
    <x v="3"/>
    <x v="0"/>
    <x v="1"/>
    <x v="0"/>
    <x v="8"/>
    <s v="Servicios secretariales o de administración de oficinas  "/>
    <n v="80161501"/>
    <s v="Prestación de servicios profesionales para apoyar las estrategias, planes,  proyectos y actividades relacionadas con la mejora del servicio."/>
    <x v="1"/>
    <x v="2"/>
    <n v="11"/>
    <x v="1"/>
    <x v="0"/>
    <x v="0"/>
    <n v="54740668"/>
    <n v="54740668"/>
    <x v="0"/>
    <x v="1"/>
    <x v="0"/>
    <x v="0"/>
    <x v="9"/>
    <s v="Oficina Asesora de Planeación"/>
    <x v="1"/>
    <s v="Jefe Oficina Asesora de Planeación"/>
    <x v="3"/>
    <x v="14"/>
    <s v="Realizar acciones de dialogo y participación ciudadana"/>
    <s v="Documentos de planeación con seguimientos realizados"/>
    <m/>
    <m/>
    <e v="#N/A"/>
    <e v="#N/A"/>
    <e v="#N/A"/>
    <x v="0"/>
    <m/>
    <n v="0"/>
    <n v="19905697.454545453"/>
    <m/>
    <x v="1"/>
    <x v="0"/>
    <x v="0"/>
  </r>
  <r>
    <x v="1"/>
    <m/>
    <x v="1"/>
    <x v="1"/>
    <x v="0"/>
    <x v="0"/>
    <x v="0"/>
    <x v="0"/>
    <s v="Cartografía"/>
    <n v="81151600"/>
    <s v="Prestación de servicios profesionales para orientar técnicamente la ejecución de los  proyectos  y procesos de la Subdirección de Geografía y Cartografía."/>
    <x v="0"/>
    <x v="0"/>
    <n v="60"/>
    <x v="0"/>
    <x v="0"/>
    <x v="2"/>
    <n v="52851939"/>
    <n v="52851939"/>
    <x v="0"/>
    <x v="0"/>
    <x v="0"/>
    <x v="0"/>
    <x v="1"/>
    <s v="Subdirección de Geografía y Cartografía "/>
    <x v="1"/>
    <s v="Subdirector de Geografía y Cartografía "/>
    <x v="1"/>
    <x v="15"/>
    <s v="Generar insumos y/o productos cartográficos "/>
    <s v="Cartografía escalas Medianas generada (1:10,000, 1:25,000)"/>
    <m/>
    <m/>
    <e v="#N/A"/>
    <e v="#N/A"/>
    <e v="#N/A"/>
    <x v="0"/>
    <m/>
    <n v="0"/>
    <n v="20259909.949999999"/>
    <m/>
    <x v="0"/>
    <x v="0"/>
    <x v="0"/>
  </r>
  <r>
    <x v="0"/>
    <m/>
    <x v="0"/>
    <x v="0"/>
    <x v="3"/>
    <x v="0"/>
    <x v="3"/>
    <x v="7"/>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0"/>
    <x v="0"/>
    <n v="60"/>
    <x v="0"/>
    <x v="0"/>
    <x v="1"/>
    <n v="106935264"/>
    <n v="106935264"/>
    <x v="0"/>
    <x v="1"/>
    <x v="3"/>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0991851.199999996"/>
    <m/>
    <x v="0"/>
    <x v="3"/>
    <x v="0"/>
  </r>
  <r>
    <x v="0"/>
    <n v="66"/>
    <x v="0"/>
    <x v="0"/>
    <x v="4"/>
    <x v="2"/>
    <x v="1"/>
    <x v="7"/>
    <s v="Servicios secretariales o de administración de oficinas  "/>
    <n v="80161501"/>
    <s v="Prestación de servicios personales para realizar actividades de reconocimiento predial en el proceso de actualización catastral multipropósito de Arauquita - Arauca"/>
    <x v="0"/>
    <x v="0"/>
    <n v="180"/>
    <x v="0"/>
    <x v="0"/>
    <x v="0"/>
    <n v="112490352"/>
    <n v="112490352"/>
    <x v="0"/>
    <x v="1"/>
    <x v="4"/>
    <x v="0"/>
    <x v="0"/>
    <s v="Subdirección de Catastro"/>
    <x v="2"/>
    <s v="Subdirectora de Catastro"/>
    <x v="0"/>
    <x v="0"/>
    <s v="Ejecutar procesos de actualización catastral a nivel nacional"/>
    <s v="Predios actualizados catastralmente"/>
    <n v="581"/>
    <d v="2021-05-07T00:00:00"/>
    <n v="3124732"/>
    <n v="18748392"/>
    <n v="37496784"/>
    <x v="1"/>
    <s v="MARIA ERMINDA QUIRIFE PABON _x000a_DESIDERIO  RINCON CALDERON"/>
    <n v="0"/>
    <n v="0"/>
    <s v="24721_x000a_24724"/>
    <x v="2"/>
    <x v="4"/>
    <x v="0"/>
  </r>
  <r>
    <x v="5"/>
    <n v="29"/>
    <x v="5"/>
    <x v="6"/>
    <x v="0"/>
    <x v="3"/>
    <x v="4"/>
    <x v="0"/>
    <s v="Servicio de análisis de sistemas"/>
    <n v="81111808"/>
    <s v="Prestación de servicios profesionales para implementar y poner en operación el sistema de gestión de contenidos de la plataforma tecnológica de la ICDE de conformidad con los lineamientos definidos"/>
    <x v="2"/>
    <x v="1"/>
    <n v="7"/>
    <x v="1"/>
    <x v="0"/>
    <x v="1"/>
    <n v="52851939"/>
    <n v="52851939"/>
    <x v="0"/>
    <x v="0"/>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20T00:00:00"/>
    <n v="7550277"/>
    <n v="64177354.5"/>
    <n v="64177354.5"/>
    <x v="2"/>
    <s v="JULIAN DAVID MANCERA"/>
    <n v="0"/>
    <n v="0"/>
    <m/>
    <x v="2"/>
    <x v="5"/>
    <x v="1"/>
  </r>
  <r>
    <x v="0"/>
    <n v="12"/>
    <x v="0"/>
    <x v="0"/>
    <x v="5"/>
    <x v="4"/>
    <x v="4"/>
    <x v="6"/>
    <s v="Servicios de sistemas de información geográfica (sig)"/>
    <n v="81101512"/>
    <s v="Prestación de servicios profesionales para apoyar la gestión requerida para la habilitación de gestores catastrales."/>
    <x v="1"/>
    <x v="2"/>
    <n v="325"/>
    <x v="0"/>
    <x v="0"/>
    <x v="2"/>
    <n v="187128273"/>
    <n v="187128273"/>
    <x v="0"/>
    <x v="1"/>
    <x v="5"/>
    <x v="0"/>
    <x v="0"/>
    <s v="Subdirección de Catastro"/>
    <x v="2"/>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3"/>
    <x v="5"/>
    <x v="1"/>
  </r>
  <r>
    <x v="0"/>
    <n v="22"/>
    <x v="0"/>
    <x v="0"/>
    <x v="0"/>
    <x v="3"/>
    <x v="4"/>
    <x v="6"/>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2"/>
    <n v="325"/>
    <x v="0"/>
    <x v="0"/>
    <x v="2"/>
    <n v="53911260"/>
    <n v="53911260"/>
    <x v="0"/>
    <x v="1"/>
    <x v="0"/>
    <x v="0"/>
    <x v="0"/>
    <s v="Subdirección de Catastro"/>
    <x v="2"/>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2"/>
    <x v="5"/>
    <x v="1"/>
  </r>
  <r>
    <x v="5"/>
    <n v="19"/>
    <x v="5"/>
    <x v="6"/>
    <x v="0"/>
    <x v="3"/>
    <x v="4"/>
    <x v="4"/>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3"/>
    <x v="3"/>
    <n v="5"/>
    <x v="1"/>
    <x v="0"/>
    <x v="0"/>
    <n v="36651830"/>
    <n v="36651830"/>
    <x v="0"/>
    <x v="1"/>
    <x v="0"/>
    <x v="0"/>
    <x v="10"/>
    <s v="Oficina CIAF"/>
    <x v="1"/>
    <s v="Jefe Oficina CIAF"/>
    <x v="9"/>
    <x v="16"/>
    <s v="Desarrollar la asistencia técnica, asesoría y/o consultoría"/>
    <s v="Entidades Asistidas"/>
    <n v="496"/>
    <d v="2021-03-23T00:00:00"/>
    <n v="7330366"/>
    <n v="36651830"/>
    <n v="36651830"/>
    <x v="1"/>
    <s v=" LINA MARGARITA LORA MATIZ"/>
    <n v="0"/>
    <n v="0"/>
    <n v="24631"/>
    <x v="2"/>
    <x v="5"/>
    <x v="1"/>
  </r>
  <r>
    <x v="3"/>
    <n v="2"/>
    <x v="3"/>
    <x v="3"/>
    <x v="2"/>
    <x v="2"/>
    <x v="4"/>
    <x v="8"/>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4"/>
    <x v="4"/>
    <n v="11"/>
    <x v="1"/>
    <x v="0"/>
    <x v="0"/>
    <n v="161268052"/>
    <n v="161268052"/>
    <x v="0"/>
    <x v="0"/>
    <x v="2"/>
    <x v="1"/>
    <x v="6"/>
    <s v="Secretaría General - GIT Gestión Contractual"/>
    <x v="1"/>
    <s v="Coordinador GIT Gestión Contractual"/>
    <x v="2"/>
    <x v="2"/>
    <s v="N/A"/>
    <s v="N/A"/>
    <n v="4"/>
    <d v="2021-01-07T00:00:00"/>
    <n v="7330366"/>
    <n v="80634026"/>
    <n v="161268052"/>
    <x v="1"/>
    <s v="ADRIANA PAOLA ALVAREZ MORENO_x000a_ORLANDO  RAMIREZ OLAYA"/>
    <n v="0"/>
    <n v="0"/>
    <s v="24163_x000a_24170"/>
    <x v="4"/>
    <x v="5"/>
    <x v="2"/>
  </r>
  <r>
    <x v="2"/>
    <n v="7"/>
    <x v="2"/>
    <x v="5"/>
    <x v="0"/>
    <x v="3"/>
    <x v="4"/>
    <x v="8"/>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1"/>
    <x v="2"/>
    <n v="315"/>
    <x v="0"/>
    <x v="0"/>
    <x v="0"/>
    <n v="43463091"/>
    <n v="43463091"/>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2"/>
    <d v="2021-01-08T00:00:00"/>
    <n v="4139342"/>
    <n v="43463091"/>
    <n v="43463091"/>
    <x v="1"/>
    <s v="ALBA ESPERANZA GIRALDO VASQUEZ"/>
    <n v="0"/>
    <n v="0"/>
    <n v="24266"/>
    <x v="2"/>
    <x v="5"/>
    <x v="1"/>
  </r>
  <r>
    <x v="0"/>
    <n v="20"/>
    <x v="0"/>
    <x v="0"/>
    <x v="0"/>
    <x v="3"/>
    <x v="4"/>
    <x v="9"/>
    <s v="Servicios de sistemas de información geográfica (sig)"/>
    <n v="81101512"/>
    <s v="Prestación de servicios profesionales para el desarrollo del componente tecnológico requerido de los procesos de gestión catastral desarrollados por el IGAC"/>
    <x v="4"/>
    <x v="4"/>
    <n v="11"/>
    <x v="1"/>
    <x v="0"/>
    <x v="0"/>
    <n v="108518124"/>
    <n v="108518124"/>
    <x v="1"/>
    <x v="0"/>
    <x v="0"/>
    <x v="0"/>
    <x v="0"/>
    <s v="Subdirección de Catastro"/>
    <x v="2"/>
    <s v="Subdirectora de Catastro"/>
    <x v="0"/>
    <x v="0"/>
    <s v="Ejecutar procesos de actualización catastral a nivel nacional"/>
    <s v="Predios actualizados catastralmente"/>
    <n v="104"/>
    <d v="2021-01-25T00:00:00"/>
    <n v="9865284"/>
    <n v="108518124"/>
    <n v="108518124"/>
    <x v="1"/>
    <s v="ALDEMAR  GUZMAN YARA"/>
    <n v="0"/>
    <n v="0"/>
    <n v="24252"/>
    <x v="2"/>
    <x v="5"/>
    <x v="1"/>
  </r>
  <r>
    <x v="2"/>
    <n v="29"/>
    <x v="2"/>
    <x v="7"/>
    <x v="0"/>
    <x v="3"/>
    <x v="4"/>
    <x v="8"/>
    <s v="Servicios secretariales o de administración de oficinas  "/>
    <n v="80161501"/>
    <s v="Prestación de servicios profesionales en el área penal, actuando en representación y defensa del IGAC a nivel Nacional."/>
    <x v="4"/>
    <x v="4"/>
    <n v="11"/>
    <x v="1"/>
    <x v="0"/>
    <x v="0"/>
    <n v="83053047"/>
    <n v="83053047"/>
    <x v="0"/>
    <x v="1"/>
    <x v="0"/>
    <x v="1"/>
    <x v="12"/>
    <s v="Oficina Asesora Jurídica"/>
    <x v="1"/>
    <s v="Jefe Oficina Asesora Jurídica"/>
    <x v="2"/>
    <x v="2"/>
    <s v="N/A"/>
    <s v="N/A"/>
    <n v="117"/>
    <d v="2021-01-26T00:00:00"/>
    <n v="7550277"/>
    <n v="83053047"/>
    <n v="83053047"/>
    <x v="1"/>
    <s v="ALDEMAR GUARNIZO GARCÍA"/>
    <n v="0"/>
    <n v="0"/>
    <n v="24262"/>
    <x v="2"/>
    <x v="5"/>
    <x v="1"/>
  </r>
  <r>
    <x v="0"/>
    <n v="2"/>
    <x v="0"/>
    <x v="0"/>
    <x v="0"/>
    <x v="3"/>
    <x v="4"/>
    <x v="8"/>
    <s v="Servicios secretariales o de administración de oficinas  "/>
    <n v="80161501"/>
    <s v="Prestación de servicios profesionales para apoyar desde el componente social, el desarrollo de los proyectos programados para la gestión catastral."/>
    <x v="4"/>
    <x v="4"/>
    <n v="11"/>
    <x v="1"/>
    <x v="0"/>
    <x v="2"/>
    <n v="121248517"/>
    <n v="121248517"/>
    <x v="0"/>
    <x v="1"/>
    <x v="0"/>
    <x v="0"/>
    <x v="0"/>
    <s v="Subdirección de Catastro"/>
    <x v="2"/>
    <s v="Subdirectora de Catastro"/>
    <x v="0"/>
    <x v="0"/>
    <s v="Ejecutar procesos de actualización catastral a nivel nacional"/>
    <s v="Predios actualizados catastralmente"/>
    <n v="45"/>
    <d v="2021-01-18T00:00:00"/>
    <n v="11022592"/>
    <n v="121248517"/>
    <n v="121248517"/>
    <x v="1"/>
    <s v="ANA MARIA SANTOFIMIO MAHECHA"/>
    <n v="0"/>
    <n v="0"/>
    <n v="24205"/>
    <x v="2"/>
    <x v="5"/>
    <x v="2"/>
  </r>
  <r>
    <x v="5"/>
    <n v="4"/>
    <x v="5"/>
    <x v="6"/>
    <x v="0"/>
    <x v="3"/>
    <x v="4"/>
    <x v="8"/>
    <s v="Servicios de sistemas de información geográfica (sig)"/>
    <n v="81101512"/>
    <s v="Prestación de servicios profesionales para realizar actividades de gestión requerida en el desarrollo del proyecto de inversión y actividades a cargo de la jefatura de la oficina CIAF."/>
    <x v="4"/>
    <x v="4"/>
    <n v="195"/>
    <x v="0"/>
    <x v="0"/>
    <x v="2"/>
    <n v="17031787"/>
    <n v="17031787"/>
    <x v="0"/>
    <x v="1"/>
    <x v="0"/>
    <x v="0"/>
    <x v="10"/>
    <s v="Oficina CIAF"/>
    <x v="1"/>
    <s v="Jefe Oficina CIAF"/>
    <x v="9"/>
    <x v="16"/>
    <s v="Planear la asistencia técnica, asesoría, análisis y/o consultoría a desarrollar"/>
    <s v="Entidades Asistidas"/>
    <n v="44"/>
    <d v="2021-01-18T00:00:00"/>
    <n v="2671483"/>
    <n v="17031787"/>
    <n v="17031787"/>
    <x v="1"/>
    <s v="ANDRES FELIPE LOPEZ ORTIZ"/>
    <n v="0"/>
    <n v="0"/>
    <n v="24203"/>
    <x v="2"/>
    <x v="5"/>
    <x v="0"/>
  </r>
  <r>
    <x v="1"/>
    <n v="35"/>
    <x v="1"/>
    <x v="1"/>
    <x v="5"/>
    <x v="4"/>
    <x v="4"/>
    <x v="10"/>
    <s v="Cartografía"/>
    <n v="81151600"/>
    <s v="Prestación de servicios para apoyar la generación de ortoimágenes a diferentes escalas, de conformidad con las especificaciones técnicas y rendimientos establecidos."/>
    <x v="1"/>
    <x v="2"/>
    <n v="10"/>
    <x v="1"/>
    <x v="0"/>
    <x v="0"/>
    <n v="80144490"/>
    <n v="80144490"/>
    <x v="0"/>
    <x v="1"/>
    <x v="5"/>
    <x v="0"/>
    <x v="1"/>
    <s v="Subdirección de Geografía y Cartografía "/>
    <x v="2"/>
    <s v="Subdirector de Geografía y Cartografía "/>
    <x v="1"/>
    <x v="1"/>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3"/>
    <x v="5"/>
    <x v="0"/>
  </r>
  <r>
    <x v="2"/>
    <n v="85"/>
    <x v="2"/>
    <x v="5"/>
    <x v="0"/>
    <x v="3"/>
    <x v="4"/>
    <x v="8"/>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2"/>
    <x v="5"/>
    <x v="1"/>
  </r>
  <r>
    <x v="3"/>
    <n v="45"/>
    <x v="3"/>
    <x v="3"/>
    <x v="0"/>
    <x v="3"/>
    <x v="4"/>
    <x v="9"/>
    <s v="Servicios secretariales o de administración de oficinas  "/>
    <n v="80161501"/>
    <s v="Prestación de servicios profesionales para apoyar la gestión de atención al ciudadano en Sede Central y a nivel nacional."/>
    <x v="4"/>
    <x v="4"/>
    <n v="11"/>
    <x v="1"/>
    <x v="0"/>
    <x v="0"/>
    <n v="40042596"/>
    <n v="40042596"/>
    <x v="0"/>
    <x v="1"/>
    <x v="0"/>
    <x v="1"/>
    <x v="13"/>
    <s v="Secretaría General - Grupo Interno de Trabajo Servicio al Ciudadano"/>
    <x v="1"/>
    <s v="Coordinador Grupo Interno de Trabajo Servicio al Ciudadano"/>
    <x v="2"/>
    <x v="2"/>
    <s v="N/A"/>
    <s v="N/A"/>
    <n v="81"/>
    <d v="2021-01-22T00:00:00"/>
    <n v="3640236"/>
    <n v="40042596"/>
    <n v="40042596"/>
    <x v="1"/>
    <s v="ANYI MARCELA LEON RUBIANO"/>
    <n v="0"/>
    <n v="0"/>
    <n v="24239"/>
    <x v="2"/>
    <x v="5"/>
    <x v="1"/>
  </r>
  <r>
    <x v="2"/>
    <n v="3"/>
    <x v="2"/>
    <x v="5"/>
    <x v="0"/>
    <x v="3"/>
    <x v="4"/>
    <x v="8"/>
    <s v="Servicios de consultoría de negocios y administración corporativa"/>
    <n v="80101500"/>
    <s v="Prestación de servicios personales para organizar y desarrollar las ferias, congresos, convenciones, conferencias y/o eventos tanto virtuales como presenciales requeridos por la entidad."/>
    <x v="1"/>
    <x v="2"/>
    <n v="9"/>
    <x v="1"/>
    <x v="0"/>
    <x v="0"/>
    <n v="23343057"/>
    <n v="23343057"/>
    <x v="0"/>
    <x v="1"/>
    <x v="0"/>
    <x v="0"/>
    <x v="14"/>
    <s v="Oficina de Difusión y Mercadeo"/>
    <x v="1"/>
    <s v="Yira Paola Perez-Jefe de Oficina"/>
    <x v="8"/>
    <x v="9"/>
    <s v="Realizar campañas en medios digitales y/o presenciales sobre los productos y servicios que genera la entidad."/>
    <s v="Servicios de información implementados"/>
    <n v="60"/>
    <d v="2021-01-31T00:00:00"/>
    <n v="2593673"/>
    <n v="23343057"/>
    <n v="23343057"/>
    <x v="1"/>
    <s v="ASCENED  TRUJILLO RODRIGUEZ"/>
    <n v="0"/>
    <n v="0"/>
    <n v="24269"/>
    <x v="2"/>
    <x v="5"/>
    <x v="0"/>
  </r>
  <r>
    <x v="3"/>
    <n v="69"/>
    <x v="3"/>
    <x v="3"/>
    <x v="0"/>
    <x v="3"/>
    <x v="4"/>
    <x v="5"/>
    <s v="Publicidad en periódicos"/>
    <n v="82101504"/>
    <s v="Prestación de servicios para realizar la publicación de avisos en un diario de circulación nacional"/>
    <x v="5"/>
    <x v="5"/>
    <n v="9"/>
    <x v="1"/>
    <x v="3"/>
    <x v="0"/>
    <n v="7000000"/>
    <n v="7000000"/>
    <x v="0"/>
    <x v="2"/>
    <x v="0"/>
    <x v="1"/>
    <x v="3"/>
    <s v="Secretaria General - GIT Talento Humano"/>
    <x v="1"/>
    <s v="Coordinador GIT Talento Humano"/>
    <x v="2"/>
    <x v="2"/>
    <s v="N/A"/>
    <s v="N/A"/>
    <n v="538"/>
    <d v="2021-04-20T00:00:00"/>
    <e v="#N/A"/>
    <n v="7000000"/>
    <n v="7000000"/>
    <x v="1"/>
    <s v="BIG MEDIA PUBLICIDAD S.A.S"/>
    <n v="0"/>
    <n v="0"/>
    <n v="24719"/>
    <x v="2"/>
    <x v="5"/>
    <x v="1"/>
  </r>
  <r>
    <x v="1"/>
    <n v="30"/>
    <x v="1"/>
    <x v="1"/>
    <x v="2"/>
    <x v="2"/>
    <x v="4"/>
    <x v="6"/>
    <s v="Cartografía"/>
    <n v="81151600"/>
    <s v="Prestación de servicios profesionales para gestionar, controlar y hacer seguimiento de los procesos de producción cartográfica, asignados de conformidad con los lineamientos establecidos."/>
    <x v="1"/>
    <x v="2"/>
    <n v="315"/>
    <x v="0"/>
    <x v="0"/>
    <x v="2"/>
    <n v="140352534"/>
    <n v="140352534"/>
    <x v="0"/>
    <x v="1"/>
    <x v="2"/>
    <x v="0"/>
    <x v="1"/>
    <s v="Subdirección de Geografía y Cartografía "/>
    <x v="2"/>
    <s v="Subdirector de Geografía y Cartografía "/>
    <x v="1"/>
    <x v="1"/>
    <s v="Generar insumos y/o productos cartográficos"/>
    <s v="Cartografía escalas Medianas generada (1:10,000, 1:25,000)"/>
    <n v="206"/>
    <d v="2021-02-10T00:00:00"/>
    <n v="6683454"/>
    <n v="70176267"/>
    <n v="140352534"/>
    <x v="1"/>
    <s v="CARLOS ALBERTO SEDANO ARIZA  _x000a_CARLOS  EDUARDO  PLATA  CABRERA"/>
    <n v="0"/>
    <n v="0"/>
    <s v="24394_x000a_24395"/>
    <x v="4"/>
    <x v="5"/>
    <x v="1"/>
  </r>
  <r>
    <x v="2"/>
    <n v="11"/>
    <x v="2"/>
    <x v="7"/>
    <x v="0"/>
    <x v="3"/>
    <x v="4"/>
    <x v="8"/>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4"/>
    <x v="4"/>
    <n v="11"/>
    <x v="1"/>
    <x v="0"/>
    <x v="0"/>
    <n v="269654000"/>
    <n v="269654000"/>
    <x v="0"/>
    <x v="1"/>
    <x v="0"/>
    <x v="1"/>
    <x v="12"/>
    <s v="Oficina Asesora Jurídica"/>
    <x v="1"/>
    <s v="Jefe Oficina Asesora Jurídica"/>
    <x v="2"/>
    <x v="2"/>
    <s v="N/A"/>
    <s v="N/A"/>
    <n v="36"/>
    <d v="2021-01-14T00:00:00"/>
    <n v="24514000"/>
    <n v="269654000"/>
    <n v="269654000"/>
    <x v="1"/>
    <s v="CARLOS EDUARDO MEDELLIN BECERRA"/>
    <n v="0"/>
    <n v="0"/>
    <n v="24197"/>
    <x v="2"/>
    <x v="5"/>
    <x v="2"/>
  </r>
  <r>
    <x v="2"/>
    <n v="86"/>
    <x v="2"/>
    <x v="5"/>
    <x v="0"/>
    <x v="3"/>
    <x v="4"/>
    <x v="8"/>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2"/>
    <x v="5"/>
    <x v="1"/>
  </r>
  <r>
    <x v="3"/>
    <n v="70"/>
    <x v="3"/>
    <x v="3"/>
    <x v="0"/>
    <x v="3"/>
    <x v="4"/>
    <x v="2"/>
    <s v="Servicios secretariales o de administración de oficinas  "/>
    <n v="80161501"/>
    <s v="Adquisición del seguro de casco avión y seguro vehículo aéreo no tripulado que ampare los bienes e intereses patrimoniales del IGAC"/>
    <x v="5"/>
    <x v="1"/>
    <n v="12"/>
    <x v="1"/>
    <x v="5"/>
    <x v="0"/>
    <n v="800000000"/>
    <n v="800000000"/>
    <x v="0"/>
    <x v="2"/>
    <x v="0"/>
    <x v="0"/>
    <x v="1"/>
    <s v="Secretaría General"/>
    <x v="2"/>
    <s v="Secretaría General"/>
    <x v="1"/>
    <x v="1"/>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2"/>
    <x v="5"/>
    <x v="1"/>
  </r>
  <r>
    <x v="1"/>
    <n v="31"/>
    <x v="1"/>
    <x v="1"/>
    <x v="4"/>
    <x v="5"/>
    <x v="4"/>
    <x v="6"/>
    <s v="Cartografía"/>
    <n v="81151600"/>
    <s v="Prestación de servicios para la captura o digitalización de elementos vectoriales a diferentes escalas y dimensiones, de conformidad con las especificaciones técnicas y rendimientos establecidos."/>
    <x v="1"/>
    <x v="2"/>
    <n v="11"/>
    <x v="1"/>
    <x v="0"/>
    <x v="2"/>
    <n v="381694680"/>
    <n v="381694680"/>
    <x v="0"/>
    <x v="1"/>
    <x v="4"/>
    <x v="0"/>
    <x v="1"/>
    <s v="Subdirección de Geografía y Cartografía "/>
    <x v="2"/>
    <s v="Subdirector de Geografía y Cartografía "/>
    <x v="1"/>
    <x v="1"/>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5"/>
    <x v="5"/>
    <x v="0"/>
  </r>
  <r>
    <x v="3"/>
    <n v="76"/>
    <x v="3"/>
    <x v="3"/>
    <x v="0"/>
    <x v="3"/>
    <x v="4"/>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6"/>
    <x v="1"/>
    <x v="0"/>
    <x v="2"/>
    <n v="34546758"/>
    <n v="34546758"/>
    <x v="0"/>
    <x v="0"/>
    <x v="0"/>
    <x v="0"/>
    <x v="15"/>
    <s v="Secretaria General "/>
    <x v="1"/>
    <s v="María del Pilar Gonzalez Moreno"/>
    <x v="3"/>
    <x v="3"/>
    <s v="Desarrollar, hacer seguimiento y evaluar el avance en el proceso de gestión del conocimiento en la entidad."/>
    <s v="Personas Capacitadas"/>
    <n v="584"/>
    <d v="2021-05-12T00:00:00"/>
    <n v="5757793"/>
    <n v="34546758"/>
    <n v="34546758"/>
    <x v="1"/>
    <s v="CLAUDIA EDITH MEJIA MEJIA"/>
    <n v="0"/>
    <n v="0"/>
    <n v="24725"/>
    <x v="2"/>
    <x v="5"/>
    <x v="0"/>
  </r>
  <r>
    <x v="2"/>
    <n v="68"/>
    <x v="2"/>
    <x v="2"/>
    <x v="0"/>
    <x v="3"/>
    <x v="4"/>
    <x v="6"/>
    <s v="Servicios de implementación de aplicaciones"/>
    <n v="81111508"/>
    <s v="Prestación de servicios profesionales para el soporte, mantenimiento, análisis, diseño y desarrollo de los componentes de software en plataforma Oracle de los sistemas de la Institución."/>
    <x v="1"/>
    <x v="2"/>
    <n v="9"/>
    <x v="1"/>
    <x v="0"/>
    <x v="0"/>
    <n v="60151086"/>
    <n v="60151086"/>
    <x v="0"/>
    <x v="1"/>
    <x v="0"/>
    <x v="0"/>
    <x v="5"/>
    <s v="Oficina de Informática y Telecomunicaciones"/>
    <x v="1"/>
    <s v="José Luis Ariza Vargas (Jefe OIT)"/>
    <x v="3"/>
    <x v="4"/>
    <s v="Implementar y mantener sistemas de información, portales y aplicaciones"/>
    <s v="índice de capacidad en la prestación de servicios de tecnología."/>
    <n v="336"/>
    <d v="2021-02-22T00:00:00"/>
    <n v="6683454"/>
    <n v="60151086"/>
    <n v="60151086"/>
    <x v="1"/>
    <s v="CLAUDIA MILENA TOVAR"/>
    <n v="0"/>
    <n v="0"/>
    <n v="24505"/>
    <x v="2"/>
    <x v="5"/>
    <x v="1"/>
  </r>
  <r>
    <x v="1"/>
    <n v="76"/>
    <x v="1"/>
    <x v="1"/>
    <x v="0"/>
    <x v="3"/>
    <x v="4"/>
    <x v="8"/>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4"/>
    <x v="2"/>
    <n v="12"/>
    <x v="1"/>
    <x v="2"/>
    <x v="1"/>
    <n v="9767257014"/>
    <n v="9767257014"/>
    <x v="2"/>
    <x v="3"/>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n v="0"/>
    <m/>
    <x v="2"/>
    <x v="5"/>
    <x v="0"/>
  </r>
  <r>
    <x v="2"/>
    <n v="89"/>
    <x v="2"/>
    <x v="5"/>
    <x v="0"/>
    <x v="3"/>
    <x v="4"/>
    <x v="4"/>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3"/>
    <x v="3"/>
    <n v="255"/>
    <x v="0"/>
    <x v="0"/>
    <x v="0"/>
    <n v="36239937"/>
    <n v="36239937"/>
    <x v="0"/>
    <x v="1"/>
    <x v="0"/>
    <x v="0"/>
    <x v="9"/>
    <s v="Oficina de Difusión y Mercadeo de Información "/>
    <x v="1"/>
    <s v="Jefe Oficina de Difusión y Mercadeo de Información "/>
    <x v="8"/>
    <x v="9"/>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2"/>
    <x v="5"/>
    <x v="1"/>
  </r>
  <r>
    <x v="3"/>
    <n v="10"/>
    <x v="3"/>
    <x v="3"/>
    <x v="0"/>
    <x v="3"/>
    <x v="4"/>
    <x v="8"/>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4"/>
    <x v="4"/>
    <n v="11"/>
    <x v="1"/>
    <x v="0"/>
    <x v="0"/>
    <n v="41110377"/>
    <n v="41110377"/>
    <x v="0"/>
    <x v="0"/>
    <x v="0"/>
    <x v="1"/>
    <x v="6"/>
    <s v="Secretaría General - GIT Gestión Contractual"/>
    <x v="1"/>
    <s v="Coordinador GIT Gestión Contractual"/>
    <x v="2"/>
    <x v="2"/>
    <s v="N/A"/>
    <s v="N/A"/>
    <n v="10"/>
    <d v="2021-01-07T00:00:00"/>
    <n v="3737307"/>
    <n v="41110377"/>
    <n v="41110377"/>
    <x v="1"/>
    <s v="CRISTIAN CAMILO ROJAS MORALES"/>
    <n v="0"/>
    <n v="0"/>
    <n v="24154"/>
    <x v="2"/>
    <x v="5"/>
    <x v="2"/>
  </r>
  <r>
    <x v="3"/>
    <n v="64"/>
    <x v="3"/>
    <x v="3"/>
    <x v="0"/>
    <x v="3"/>
    <x v="4"/>
    <x v="2"/>
    <s v="Servicios secretariales o de administración de oficinas  "/>
    <n v="80161501"/>
    <s v="prestación de servicios personales para realizar actividades relacionadas con la elaboración de novedades administrativas de los funcionarios  de la entidad"/>
    <x v="3"/>
    <x v="3"/>
    <n v="4"/>
    <x v="1"/>
    <x v="0"/>
    <x v="0"/>
    <n v="10685932"/>
    <n v="10685932"/>
    <x v="0"/>
    <x v="2"/>
    <x v="0"/>
    <x v="1"/>
    <x v="3"/>
    <s v="Secretaria General - GIT Talento Humano"/>
    <x v="1"/>
    <s v="Coordinador GIT Talento Humano"/>
    <x v="11"/>
    <x v="17"/>
    <m/>
    <m/>
    <n v="558"/>
    <d v="2021-04-28T00:00:00"/>
    <n v="2671483"/>
    <n v="10685932"/>
    <n v="10685932"/>
    <x v="1"/>
    <s v="DAIRO JAVIER MARINEZ ACHURY"/>
    <n v="0"/>
    <n v="0"/>
    <n v="24703"/>
    <x v="2"/>
    <x v="5"/>
    <x v="1"/>
  </r>
  <r>
    <x v="2"/>
    <n v="1"/>
    <x v="2"/>
    <x v="5"/>
    <x v="0"/>
    <x v="3"/>
    <x v="4"/>
    <x v="8"/>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2"/>
    <n v="11"/>
    <x v="1"/>
    <x v="0"/>
    <x v="0"/>
    <n v="80634026"/>
    <n v="80634026"/>
    <x v="0"/>
    <x v="1"/>
    <x v="0"/>
    <x v="0"/>
    <x v="9"/>
    <s v="Oficina de Difusión y Mercadeo"/>
    <x v="1"/>
    <s v="Jefe Oficina de Difusión y Mercadeo de Información "/>
    <x v="8"/>
    <x v="12"/>
    <s v="Realizar seguimiento al plan de mercadeo y/o estudios priorizados por la entidad"/>
    <s v="Documentos de lineamientos técnicos"/>
    <n v="122"/>
    <d v="2021-01-08T00:00:00"/>
    <n v="7330366"/>
    <n v="80634026"/>
    <n v="80634026"/>
    <x v="1"/>
    <s v="DANIEL OSWALDO BUITRAGO CARRILLO"/>
    <n v="0"/>
    <n v="0"/>
    <n v="24265"/>
    <x v="2"/>
    <x v="5"/>
    <x v="1"/>
  </r>
  <r>
    <x v="1"/>
    <n v="60"/>
    <x v="1"/>
    <x v="1"/>
    <x v="1"/>
    <x v="6"/>
    <x v="4"/>
    <x v="2"/>
    <s v="Cartografía"/>
    <n v="81151600"/>
    <s v="Prestacion de servicios para estructurar, integrar y validar la cartografía para los estudios y/o investigaciones geográficas asignadas"/>
    <x v="3"/>
    <x v="3"/>
    <n v="285"/>
    <x v="0"/>
    <x v="0"/>
    <x v="0"/>
    <n v="138328968"/>
    <n v="138328968"/>
    <x v="0"/>
    <x v="1"/>
    <x v="1"/>
    <x v="0"/>
    <x v="1"/>
    <s v="Subdirección de Geografía y Cartografía "/>
    <x v="1"/>
    <s v="Subdirector de Geografía y Cartografía "/>
    <x v="1"/>
    <x v="1"/>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6"/>
    <x v="5"/>
    <x v="1"/>
  </r>
  <r>
    <x v="3"/>
    <n v="9"/>
    <x v="3"/>
    <x v="3"/>
    <x v="5"/>
    <x v="4"/>
    <x v="4"/>
    <x v="8"/>
    <s v="Servicios secretariales o de administración de oficinas  "/>
    <n v="80161501"/>
    <s v="Prestación de servicios personales para adelantar actividades relacionadas con el ingreso, egreso y baja de bienes del IGAV. "/>
    <x v="4"/>
    <x v="4"/>
    <n v="11"/>
    <x v="1"/>
    <x v="0"/>
    <x v="0"/>
    <n v="85591209"/>
    <n v="85591209"/>
    <x v="0"/>
    <x v="0"/>
    <x v="5"/>
    <x v="1"/>
    <x v="6"/>
    <s v="Secretaría General - GIT Gestión Contractual"/>
    <x v="1"/>
    <s v="Coordinador GIT Gestión Contractual"/>
    <x v="2"/>
    <x v="2"/>
    <s v="N/A"/>
    <s v="N/A"/>
    <n v="9"/>
    <d v="2021-01-07T00:00:00"/>
    <n v="2593673"/>
    <n v="28530403"/>
    <n v="85591209"/>
    <x v="1"/>
    <s v="DANNY ADALBERTO GUARNIZO MOLINA_x000a_DANIELA FERNANDA CASAS SIERRA_x000a_WILLIAM  SANCHEZ SANDOVAL_x000a_"/>
    <n v="0"/>
    <n v="0"/>
    <s v="24152_x000a_24156_x000a_24158_x000a_"/>
    <x v="3"/>
    <x v="5"/>
    <x v="2"/>
  </r>
  <r>
    <x v="2"/>
    <n v="49"/>
    <x v="2"/>
    <x v="2"/>
    <x v="0"/>
    <x v="3"/>
    <x v="4"/>
    <x v="8"/>
    <s v="Servicios de soporte técnico o de mesa de ayuda"/>
    <n v="81111811"/>
    <s v="Prestación de servicios para realizar actividades de operación, soporte de solicitudes, incidentes,  requerimientos  y pruebas técnicas según los niveles de servicio establecidos."/>
    <x v="1"/>
    <x v="2"/>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4"/>
    <d v="2021-02-11T00:00:00"/>
    <n v="2941780"/>
    <n v="26476020"/>
    <n v="26476020"/>
    <x v="1"/>
    <s v="DARWIN JAVID GONZAÑEZ ORTEGA"/>
    <n v="0"/>
    <n v="0"/>
    <n v="24440"/>
    <x v="2"/>
    <x v="5"/>
    <x v="1"/>
  </r>
  <r>
    <x v="2"/>
    <n v="18"/>
    <x v="2"/>
    <x v="8"/>
    <x v="0"/>
    <x v="3"/>
    <x v="4"/>
    <x v="8"/>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2"/>
    <n v="11"/>
    <x v="1"/>
    <x v="0"/>
    <x v="0"/>
    <n v="83053047"/>
    <n v="83053047"/>
    <x v="0"/>
    <x v="1"/>
    <x v="0"/>
    <x v="0"/>
    <x v="9"/>
    <s v="Oficina Asesora de Planeación"/>
    <x v="1"/>
    <s v="Jefe Oficina Asesora de Planeación"/>
    <x v="3"/>
    <x v="18"/>
    <s v="Actualizar e implementar los planes de trabajo y/o mejoramiento anual"/>
    <s v="Sistema de Gestión implementado_x000a_"/>
    <n v="95"/>
    <d v="2021-01-19T00:00:00"/>
    <n v="7550277"/>
    <n v="83053047"/>
    <n v="83053047"/>
    <x v="1"/>
    <s v="DAVID LEONARDO CARO PEDREROS"/>
    <n v="0"/>
    <n v="0"/>
    <n v="24295"/>
    <x v="2"/>
    <x v="5"/>
    <x v="1"/>
  </r>
  <r>
    <x v="2"/>
    <n v="90"/>
    <x v="2"/>
    <x v="5"/>
    <x v="0"/>
    <x v="3"/>
    <x v="4"/>
    <x v="4"/>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3"/>
    <x v="3"/>
    <n v="255"/>
    <x v="0"/>
    <x v="0"/>
    <x v="0"/>
    <n v="48941241"/>
    <n v="48941241"/>
    <x v="0"/>
    <x v="1"/>
    <x v="0"/>
    <x v="0"/>
    <x v="9"/>
    <s v="Oficina de Difusión y Mercadeo"/>
    <x v="1"/>
    <s v="Jefe Oficina de Difusión y Mercadeo de Información "/>
    <x v="8"/>
    <x v="9"/>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2"/>
    <x v="5"/>
    <x v="1"/>
  </r>
  <r>
    <x v="2"/>
    <n v="12"/>
    <x v="2"/>
    <x v="5"/>
    <x v="0"/>
    <x v="3"/>
    <x v="4"/>
    <x v="8"/>
    <s v="Servicios de consultoría de negocios y administración corporativa"/>
    <n v="80101500"/>
    <s v="Prestación de servicios profesionales para diagramar y producir las piezas de comunicación interna contempladas en el plan de comunicaciones de la entidad"/>
    <x v="1"/>
    <x v="2"/>
    <n v="10"/>
    <x v="1"/>
    <x v="0"/>
    <x v="0"/>
    <n v="48314800"/>
    <n v="48314800"/>
    <x v="0"/>
    <x v="1"/>
    <x v="0"/>
    <x v="0"/>
    <x v="14"/>
    <s v="Oficina de Difusión y Mercadeo"/>
    <x v="1"/>
    <s v="Yira Paola Perez-Jefe de Oficina"/>
    <x v="8"/>
    <x v="9"/>
    <s v="Realizar campañas en medios digitales y/o presenciales sobre los productos y servicios que genera la entidad."/>
    <s v="Servicios de información implementados"/>
    <n v="65"/>
    <d v="2021-02-03T00:00:00"/>
    <n v="4831480"/>
    <n v="48314800"/>
    <n v="48314800"/>
    <x v="1"/>
    <s v="DIEGO HENAN LINARES AROCA"/>
    <n v="0"/>
    <n v="0"/>
    <n v="24280"/>
    <x v="2"/>
    <x v="5"/>
    <x v="1"/>
  </r>
  <r>
    <x v="3"/>
    <n v="57"/>
    <x v="3"/>
    <x v="3"/>
    <x v="0"/>
    <x v="3"/>
    <x v="4"/>
    <x v="6"/>
    <s v="Servicios secretariales o de administración de oficinas  "/>
    <n v="80161501"/>
    <s v="prestación de servicios profesionales para la implementación y seguimiento del proceso de gestión documental conforme a los lineamienos dados por la entidad y el agn."/>
    <x v="1"/>
    <x v="2"/>
    <n v="11"/>
    <x v="1"/>
    <x v="0"/>
    <x v="2"/>
    <n v="51970000"/>
    <n v="51970000"/>
    <x v="0"/>
    <x v="1"/>
    <x v="0"/>
    <x v="0"/>
    <x v="4"/>
    <s v="Secretaria General- Gestión documental"/>
    <x v="1"/>
    <s v="Coordinador GIT Gestión Documental"/>
    <x v="12"/>
    <x v="19"/>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2"/>
    <x v="5"/>
    <x v="1"/>
  </r>
  <r>
    <x v="2"/>
    <n v="84"/>
    <x v="2"/>
    <x v="5"/>
    <x v="0"/>
    <x v="3"/>
    <x v="4"/>
    <x v="4"/>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3"/>
    <x v="3"/>
    <n v="10"/>
    <x v="1"/>
    <x v="0"/>
    <x v="0"/>
    <n v="36402360"/>
    <n v="36402360"/>
    <x v="0"/>
    <x v="1"/>
    <x v="0"/>
    <x v="0"/>
    <x v="9"/>
    <s v="Oficina de Difusión y Mercadeo"/>
    <x v="1"/>
    <s v="Jefe Oficina de Difusión y Mercadeo de Información "/>
    <x v="8"/>
    <x v="12"/>
    <s v="Realizar el plan de mercadeo y/o estudios priorizados por la entidad"/>
    <s v="Documentos de lineamientos técnicos"/>
    <n v="462"/>
    <d v="2021-03-16T00:00:00"/>
    <n v="3640236"/>
    <n v="36402360"/>
    <n v="36402360"/>
    <x v="1"/>
    <s v="ELVER ALEXANDER PINEDA"/>
    <n v="0"/>
    <n v="0"/>
    <n v="24603"/>
    <x v="2"/>
    <x v="5"/>
    <x v="1"/>
  </r>
  <r>
    <x v="3"/>
    <n v="7"/>
    <x v="3"/>
    <x v="3"/>
    <x v="0"/>
    <x v="3"/>
    <x v="4"/>
    <x v="8"/>
    <s v="Servicios secretariales o de administración de oficinas  "/>
    <n v="80161501"/>
    <s v="Prestación de servicios profesionales para realizar contratación directa"/>
    <x v="4"/>
    <x v="4"/>
    <n v="5"/>
    <x v="1"/>
    <x v="0"/>
    <x v="0"/>
    <n v="24157400"/>
    <n v="24157400"/>
    <x v="0"/>
    <x v="0"/>
    <x v="0"/>
    <x v="1"/>
    <x v="6"/>
    <s v="Secretaría General - GIT Gestión Contractual"/>
    <x v="1"/>
    <s v="Coordinador GIT Gestión Contractual"/>
    <x v="2"/>
    <x v="2"/>
    <s v="N/A"/>
    <s v="N/A"/>
    <n v="7"/>
    <d v="2021-01-08T00:00:00"/>
    <n v="4831480"/>
    <n v="24157400"/>
    <n v="24157400"/>
    <x v="1"/>
    <s v="ERIKA PAOLA SERRANO RICAURTE"/>
    <n v="0"/>
    <n v="0"/>
    <n v="24177"/>
    <x v="2"/>
    <x v="5"/>
    <x v="2"/>
  </r>
  <r>
    <x v="2"/>
    <n v="27"/>
    <x v="2"/>
    <x v="7"/>
    <x v="0"/>
    <x v="3"/>
    <x v="4"/>
    <x v="8"/>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4"/>
    <x v="4"/>
    <n v="11"/>
    <x v="1"/>
    <x v="0"/>
    <x v="0"/>
    <n v="73517994"/>
    <n v="73517994"/>
    <x v="0"/>
    <x v="1"/>
    <x v="0"/>
    <x v="0"/>
    <x v="9"/>
    <s v="Oficina Asesora Jurídica"/>
    <x v="1"/>
    <s v="Jefe Oficina Asesora de Planeación"/>
    <x v="3"/>
    <x v="14"/>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2"/>
    <x v="5"/>
    <x v="1"/>
  </r>
  <r>
    <x v="2"/>
    <n v="56"/>
    <x v="2"/>
    <x v="2"/>
    <x v="0"/>
    <x v="3"/>
    <x v="4"/>
    <x v="8"/>
    <s v="Servicios de implementación de aplicaciones"/>
    <n v="81111508"/>
    <s v="Prestación de servicios profesionales para  el soporte, mantenimiento, análisis, diseño  y desarrollo de los componentes web  para la operación del sistema catastral."/>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43"/>
    <d v="2021-02-15T00:00:00"/>
    <n v="7550277"/>
    <n v="67952493"/>
    <n v="67952493"/>
    <x v="1"/>
    <s v="FELIPE ANDRES CADENA MOLANO"/>
    <n v="0"/>
    <n v="0"/>
    <n v="24498"/>
    <x v="2"/>
    <x v="5"/>
    <x v="1"/>
  </r>
  <r>
    <x v="2"/>
    <n v="70"/>
    <x v="2"/>
    <x v="2"/>
    <x v="0"/>
    <x v="3"/>
    <x v="4"/>
    <x v="8"/>
    <s v="Servicios de implementación de aplicaciones"/>
    <n v="81111508"/>
    <s v="Prestación de servicios profesionales para llevar a cabo la administración y monitoreo de servicios de ti y plataformas basadas en software libre adoptadas por la entidad."/>
    <x v="1"/>
    <x v="2"/>
    <n v="9"/>
    <x v="1"/>
    <x v="0"/>
    <x v="0"/>
    <n v="26476020"/>
    <n v="26476020"/>
    <x v="0"/>
    <x v="1"/>
    <x v="0"/>
    <x v="0"/>
    <x v="9"/>
    <s v="Informática y Telecomunicaciones"/>
    <x v="1"/>
    <s v="Jefe Oficina de Informática y Telecomunicaciones"/>
    <x v="3"/>
    <x v="4"/>
    <s v="Implementar y soportar plataforma de TI"/>
    <s v="índice de capacidad en la prestación de servicios de tecnología."/>
    <n v="408"/>
    <d v="2021-02-25T00:00:00"/>
    <n v="2941780"/>
    <n v="26476020"/>
    <n v="26476020"/>
    <x v="1"/>
    <s v="FERNANDO DAVID VILLANUEVA"/>
    <n v="0"/>
    <n v="0"/>
    <n v="24549"/>
    <x v="2"/>
    <x v="5"/>
    <x v="1"/>
  </r>
  <r>
    <x v="0"/>
    <n v="10"/>
    <x v="0"/>
    <x v="0"/>
    <x v="0"/>
    <x v="3"/>
    <x v="4"/>
    <x v="8"/>
    <s v="Servicios secretariales o de administración de oficinas  "/>
    <n v="80161501"/>
    <s v="Prestación de servicios profesionales para el desarrollo de procesos estadísticos en el marco de la gestión catastral a cargo del IGAC."/>
    <x v="4"/>
    <x v="4"/>
    <n v="11"/>
    <x v="1"/>
    <x v="0"/>
    <x v="2"/>
    <n v="164285000"/>
    <n v="164285000"/>
    <x v="0"/>
    <x v="1"/>
    <x v="0"/>
    <x v="0"/>
    <x v="0"/>
    <s v="Subdirección de Catastro"/>
    <x v="2"/>
    <s v="Subdirectora de Catastro"/>
    <x v="0"/>
    <x v="0"/>
    <s v="Ejecutar procesos de actualización catastral a nivel nacional"/>
    <s v="Predios actualizados catastralmente"/>
    <n v="57"/>
    <d v="2021-01-20T00:00:00"/>
    <n v="14935000"/>
    <n v="164285000"/>
    <n v="164285000"/>
    <x v="1"/>
    <s v="GABRIEL ANTONIO VALLEJO HERNANDEZ"/>
    <n v="0"/>
    <n v="0"/>
    <n v="24220"/>
    <x v="2"/>
    <x v="5"/>
    <x v="1"/>
  </r>
  <r>
    <x v="5"/>
    <n v="13"/>
    <x v="5"/>
    <x v="6"/>
    <x v="0"/>
    <x v="3"/>
    <x v="4"/>
    <x v="6"/>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2"/>
    <n v="4"/>
    <x v="1"/>
    <x v="0"/>
    <x v="0"/>
    <n v="29321464"/>
    <n v="29321464"/>
    <x v="0"/>
    <x v="1"/>
    <x v="0"/>
    <x v="0"/>
    <x v="16"/>
    <s v="CENTRO DE INVESTIGACIÓN Y DESARROLLO EN INFORMACIÓN GEOGRÁFICA - CIAF"/>
    <x v="1"/>
    <s v="Diana Rocio Galindo - Jefe CIAF"/>
    <x v="9"/>
    <x v="16"/>
    <s v="Planear la asistencia técnica, asesoría y/o consultoría a desarrollar"/>
    <s v="Entidades Asistidas"/>
    <n v="374"/>
    <d v="2021-02-24T00:00:00"/>
    <n v="7330366"/>
    <n v="29321464"/>
    <n v="29321464"/>
    <x v="1"/>
    <s v="GASTON ANTONIO MEJIA ARIAS"/>
    <n v="0"/>
    <n v="0"/>
    <n v="24528"/>
    <x v="2"/>
    <x v="5"/>
    <x v="1"/>
  </r>
  <r>
    <x v="3"/>
    <n v="66"/>
    <x v="3"/>
    <x v="3"/>
    <x v="2"/>
    <x v="2"/>
    <x v="4"/>
    <x v="2"/>
    <s v="Servicios secretariales o de administración de oficinas  "/>
    <n v="80161501"/>
    <s v="prestación de servicios personales para la actualización y el mantenimiento de la información generada desde el proc eso  de talento humano"/>
    <x v="3"/>
    <x v="3"/>
    <n v="4"/>
    <x v="1"/>
    <x v="0"/>
    <x v="0"/>
    <n v="16785720"/>
    <n v="16785720"/>
    <x v="0"/>
    <x v="2"/>
    <x v="2"/>
    <x v="1"/>
    <x v="17"/>
    <m/>
    <x v="4"/>
    <m/>
    <x v="11"/>
    <x v="17"/>
    <m/>
    <m/>
    <n v="562"/>
    <d v="2021-04-28T00:00:00"/>
    <e v="#N/A"/>
    <e v="#N/A"/>
    <e v="#N/A"/>
    <x v="0"/>
    <s v="GINA VANESSA CRUZ GARCIA_x000a_YEISON FABIÁN MORALES BOTACHE"/>
    <n v="0"/>
    <n v="0"/>
    <m/>
    <x v="4"/>
    <x v="5"/>
    <x v="1"/>
  </r>
  <r>
    <x v="3"/>
    <n v="1"/>
    <x v="3"/>
    <x v="3"/>
    <x v="2"/>
    <x v="2"/>
    <x v="4"/>
    <x v="8"/>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4"/>
    <x v="4"/>
    <n v="11"/>
    <x v="1"/>
    <x v="0"/>
    <x v="2"/>
    <n v="209000000"/>
    <n v="209000000"/>
    <x v="0"/>
    <x v="0"/>
    <x v="2"/>
    <x v="1"/>
    <x v="6"/>
    <s v="Secretaría General - GIT Gestión Contractual"/>
    <x v="1"/>
    <s v="Coordinador GIT Gestión Contractual"/>
    <x v="2"/>
    <x v="2"/>
    <s v="N/A"/>
    <s v="N/A"/>
    <n v="1"/>
    <d v="2021-01-07T00:00:00"/>
    <n v="9500000"/>
    <n v="104500000"/>
    <n v="209000000"/>
    <x v="1"/>
    <s v="GINNA PAOLA GARCIA BOHORQUEZ_x000a_BRENDA VIVIANA JIMENEZ DIAZ"/>
    <n v="0"/>
    <n v="0"/>
    <s v="24165_x000a_24169"/>
    <x v="4"/>
    <x v="5"/>
    <x v="2"/>
  </r>
  <r>
    <x v="1"/>
    <n v="71"/>
    <x v="1"/>
    <x v="1"/>
    <x v="0"/>
    <x v="3"/>
    <x v="4"/>
    <x v="2"/>
    <s v="Servicios de mantenimiento y reparación de instalación de máquinas"/>
    <n v="72151800"/>
    <s v="Realizar el mantenimiento de los escáneres fotogramétricos del IGAC."/>
    <x v="3"/>
    <x v="3"/>
    <n v="10"/>
    <x v="1"/>
    <x v="0"/>
    <x v="0"/>
    <n v="218640604"/>
    <n v="218640604"/>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2"/>
    <x v="5"/>
    <x v="0"/>
  </r>
  <r>
    <x v="4"/>
    <n v="26"/>
    <x v="4"/>
    <x v="4"/>
    <x v="0"/>
    <x v="3"/>
    <x v="4"/>
    <x v="6"/>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1"/>
    <x v="2"/>
    <n v="7"/>
    <x v="1"/>
    <x v="0"/>
    <x v="2"/>
    <n v="21446236"/>
    <n v="21446236"/>
    <x v="0"/>
    <x v="1"/>
    <x v="0"/>
    <x v="0"/>
    <x v="7"/>
    <s v="Subdirección de Agrología"/>
    <x v="1"/>
    <s v="Subdriector de Agrología"/>
    <x v="6"/>
    <x v="20"/>
    <s v="Estudio de suelos como insumo para el ordenamiento integral del territorio."/>
    <s v="Sistema de información agrologica actualizado"/>
    <n v="151"/>
    <d v="2021-02-01T00:00:00"/>
    <n v="3063748"/>
    <n v="21446236"/>
    <n v="21446236"/>
    <x v="1"/>
    <s v="GUERTHY ADRIANA MORENO SÁNCHEZ"/>
    <n v="0"/>
    <n v="0"/>
    <n v="24431"/>
    <x v="2"/>
    <x v="5"/>
    <x v="1"/>
  </r>
  <r>
    <x v="2"/>
    <n v="34"/>
    <x v="2"/>
    <x v="2"/>
    <x v="0"/>
    <x v="3"/>
    <x v="4"/>
    <x v="8"/>
    <s v="Servicios de implementación de aplicaciones"/>
    <n v="81111508"/>
    <s v="Prestación de servicios profesionales para desarrollar actividades referentes a la gestión y aseguramiento del cumplimiento de la estrategia de gobierno digital."/>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65"/>
    <d v="2021-01-26T00:00:00"/>
    <n v="7550277"/>
    <n v="67952493"/>
    <n v="67952493"/>
    <x v="1"/>
    <s v="GUILLERMO ANTONIO GOMEZ BOLAÑOZ"/>
    <n v="0"/>
    <n v="0"/>
    <n v="24352"/>
    <x v="2"/>
    <x v="5"/>
    <x v="1"/>
  </r>
  <r>
    <x v="3"/>
    <n v="4"/>
    <x v="3"/>
    <x v="3"/>
    <x v="0"/>
    <x v="3"/>
    <x v="4"/>
    <x v="8"/>
    <s v="Servicios secretariales o de administración de oficinas  "/>
    <n v="80161501"/>
    <s v="Prestación de servicios profesionales para realizar actividades relacionadas con el plan de compras y elaboración de informes."/>
    <x v="4"/>
    <x v="4"/>
    <n v="11"/>
    <x v="1"/>
    <x v="0"/>
    <x v="2"/>
    <n v="80634026"/>
    <n v="80634026"/>
    <x v="0"/>
    <x v="0"/>
    <x v="0"/>
    <x v="1"/>
    <x v="6"/>
    <s v="Secretaría General - GIT Gestión Contractual"/>
    <x v="1"/>
    <s v="Coordinador GIT Gestión Contractual"/>
    <x v="2"/>
    <x v="2"/>
    <s v="N/A"/>
    <s v="N/A"/>
    <n v="5"/>
    <d v="2021-01-07T00:00:00"/>
    <n v="7330366"/>
    <n v="80634026"/>
    <n v="80634026"/>
    <x v="1"/>
    <s v="HECTOR MAURICIO CUBIDES GARZON"/>
    <n v="0"/>
    <n v="0"/>
    <n v="24161"/>
    <x v="2"/>
    <x v="5"/>
    <x v="2"/>
  </r>
  <r>
    <x v="2"/>
    <n v="2"/>
    <x v="2"/>
    <x v="5"/>
    <x v="0"/>
    <x v="3"/>
    <x v="4"/>
    <x v="8"/>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1"/>
    <x v="2"/>
    <n v="315"/>
    <x v="0"/>
    <x v="0"/>
    <x v="0"/>
    <n v="58695945"/>
    <n v="58695945"/>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2"/>
    <x v="5"/>
    <x v="2"/>
  </r>
  <r>
    <x v="2"/>
    <n v="43"/>
    <x v="2"/>
    <x v="2"/>
    <x v="0"/>
    <x v="3"/>
    <x v="4"/>
    <x v="8"/>
    <s v="Servicios de implementación de aplicaciones"/>
    <n v="81111508"/>
    <s v="Prestación de servicios profesionales para llevar a cabo la operación, monitoreo y soporte técnico a las infraestructuras tecnológicas asignadas por la oficina de informática y telecomunicaciones."/>
    <x v="1"/>
    <x v="2"/>
    <n v="9"/>
    <x v="1"/>
    <x v="0"/>
    <x v="0"/>
    <n v="51820134"/>
    <n v="51820134"/>
    <x v="0"/>
    <x v="1"/>
    <x v="0"/>
    <x v="0"/>
    <x v="9"/>
    <s v="Informática y Telecomunicaciones"/>
    <x v="1"/>
    <s v="Jefe Oficina de Informática y Telecomunicaciones"/>
    <x v="3"/>
    <x v="4"/>
    <s v="Implementar y soportar plataforma de TI"/>
    <s v="índice de capacidad en la prestación de servicios de tecnología."/>
    <n v="295"/>
    <d v="2021-02-11T00:00:00"/>
    <n v="5757792"/>
    <n v="51820134"/>
    <n v="51820134"/>
    <x v="1"/>
    <s v="HERMES  RAMIREZ AROCA"/>
    <n v="0"/>
    <n v="0"/>
    <n v="24464"/>
    <x v="2"/>
    <x v="5"/>
    <x v="1"/>
  </r>
  <r>
    <x v="0"/>
    <n v="51"/>
    <x v="0"/>
    <x v="0"/>
    <x v="0"/>
    <x v="3"/>
    <x v="4"/>
    <x v="2"/>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3"/>
    <x v="3"/>
    <n v="6"/>
    <x v="1"/>
    <x v="0"/>
    <x v="2"/>
    <n v="18748392"/>
    <n v="18748392"/>
    <x v="0"/>
    <x v="1"/>
    <x v="0"/>
    <x v="0"/>
    <x v="0"/>
    <s v="DT Casanare"/>
    <x v="0"/>
    <s v="HERMES SALCEDO RODRIGUEZ"/>
    <x v="0"/>
    <x v="0"/>
    <s v="Ejecutar procesos de conservación catastral a nivel nacional"/>
    <s v="Mutaciones realizadas"/>
    <n v="512"/>
    <d v="2021-03-30T00:00:00"/>
    <n v="3124732"/>
    <n v="18748392"/>
    <n v="18748392"/>
    <x v="1"/>
    <s v="HONOFRE QUINTERO CABICHE"/>
    <n v="0"/>
    <n v="0"/>
    <n v="24645"/>
    <x v="2"/>
    <x v="5"/>
    <x v="1"/>
  </r>
  <r>
    <x v="0"/>
    <n v="49"/>
    <x v="0"/>
    <x v="0"/>
    <x v="0"/>
    <x v="3"/>
    <x v="4"/>
    <x v="2"/>
    <s v="Publicidad en periódicos"/>
    <n v="82101504"/>
    <s v="Prestación de servicios para la publicación de los actos administrativos de la entidad en el diario oficial"/>
    <x v="3"/>
    <x v="3"/>
    <n v="9"/>
    <x v="1"/>
    <x v="0"/>
    <x v="2"/>
    <n v="30000000"/>
    <n v="30000000"/>
    <x v="0"/>
    <x v="1"/>
    <x v="0"/>
    <x v="0"/>
    <x v="0"/>
    <s v="Subdirección de Catastro"/>
    <x v="2"/>
    <s v="Subdirectora de Catastro"/>
    <x v="0"/>
    <x v="0"/>
    <s v="Ejecutar procesos de actualización catastral a nivel nacional"/>
    <s v="Predios actualizados catastralmente"/>
    <n v="491"/>
    <d v="2021-03-19T00:00:00"/>
    <n v="0"/>
    <n v="30000000"/>
    <n v="30000000"/>
    <x v="1"/>
    <s v="IMPRENTA NACIONAL"/>
    <n v="0"/>
    <n v="0"/>
    <n v="24626"/>
    <x v="2"/>
    <x v="5"/>
    <x v="1"/>
  </r>
  <r>
    <x v="3"/>
    <n v="47"/>
    <x v="3"/>
    <x v="3"/>
    <x v="0"/>
    <x v="3"/>
    <x v="4"/>
    <x v="9"/>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4"/>
    <x v="4"/>
    <n v="12"/>
    <x v="1"/>
    <x v="5"/>
    <x v="0"/>
    <n v="0"/>
    <n v="0"/>
    <x v="0"/>
    <x v="0"/>
    <x v="0"/>
    <x v="1"/>
    <x v="6"/>
    <s v="Secretaría General - GIT Gestión Contractual"/>
    <x v="1"/>
    <s v="Coordinador GIT Gestión Contractual"/>
    <x v="2"/>
    <x v="2"/>
    <s v="N/A"/>
    <s v="N/A"/>
    <n v="82"/>
    <d v="2021-01-22T00:00:00"/>
    <e v="#N/A"/>
    <e v="#N/A"/>
    <e v="#N/A"/>
    <x v="0"/>
    <s v="INICIO PROCESO"/>
    <n v="0"/>
    <n v="0"/>
    <m/>
    <x v="2"/>
    <x v="5"/>
    <x v="0"/>
  </r>
  <r>
    <x v="3"/>
    <n v="54"/>
    <x v="3"/>
    <x v="3"/>
    <x v="0"/>
    <x v="3"/>
    <x v="4"/>
    <x v="6"/>
    <s v="Transporte de personal"/>
    <n v="20102301"/>
    <s v="Servicio de Transporte Especial de Pasajeros y de carga a Nivel Nacional del Instituto Geográfico Agustín Codazzi. "/>
    <x v="1"/>
    <x v="2"/>
    <n v="11"/>
    <x v="1"/>
    <x v="4"/>
    <x v="0"/>
    <n v="1421305246"/>
    <n v="1421305246"/>
    <x v="0"/>
    <x v="1"/>
    <x v="0"/>
    <x v="1"/>
    <x v="18"/>
    <s v="Secretaria General - GIT Servicios Administrativos"/>
    <x v="1"/>
    <s v="Coordinador GIT Servicios Administrativos"/>
    <x v="2"/>
    <x v="2"/>
    <s v="N/A"/>
    <s v="N/A"/>
    <n v="210"/>
    <d v="2021-02-08T00:00:00"/>
    <e v="#N/A"/>
    <n v="1421305246"/>
    <n v="1421305246"/>
    <x v="1"/>
    <s v="INICIO PROCESO"/>
    <n v="0"/>
    <n v="0"/>
    <m/>
    <x v="2"/>
    <x v="5"/>
    <x v="1"/>
  </r>
  <r>
    <x v="3"/>
    <n v="67"/>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6"/>
    <x v="0"/>
    <n v="117600000"/>
    <n v="117600000"/>
    <x v="0"/>
    <x v="1"/>
    <x v="0"/>
    <x v="1"/>
    <x v="18"/>
    <s v="Secretaria General - GIT Servicios Administrativos"/>
    <x v="1"/>
    <s v="Coordinador GIT Servicios Administrativos"/>
    <x v="2"/>
    <x v="2"/>
    <s v="N/A"/>
    <s v="N/A"/>
    <n v="542"/>
    <d v="2021-04-14T00:00:00"/>
    <e v="#N/A"/>
    <e v="#N/A"/>
    <e v="#N/A"/>
    <x v="0"/>
    <s v="INICIO PROCESO"/>
    <n v="0"/>
    <n v="0"/>
    <m/>
    <x v="2"/>
    <x v="5"/>
    <x v="0"/>
  </r>
  <r>
    <x v="6"/>
    <n v="1"/>
    <x v="3"/>
    <x v="3"/>
    <x v="0"/>
    <x v="3"/>
    <x v="4"/>
    <x v="0"/>
    <s v="Desfibrilador cardiovertidor implantable icd o desfibrilador para terapia de re sincronización cardíaca crt-d"/>
    <n v="42203505"/>
    <s v="Adquisición de desfibrilador para las direcciones territoriales"/>
    <x v="0"/>
    <x v="0"/>
    <n v="1"/>
    <x v="1"/>
    <x v="3"/>
    <x v="0"/>
    <n v="20000000"/>
    <n v="20000000"/>
    <x v="0"/>
    <x v="0"/>
    <x v="0"/>
    <x v="1"/>
    <x v="3"/>
    <s v="Secretaria General - GIT Talento Humano"/>
    <x v="1"/>
    <s v="Coordinador GIT Talento Humano"/>
    <x v="2"/>
    <x v="2"/>
    <s v="N/A"/>
    <s v="N/A"/>
    <m/>
    <d v="2021-05-19T00:00:00"/>
    <n v="20000000"/>
    <n v="20000000"/>
    <n v="20000000"/>
    <x v="1"/>
    <s v="INICIO PROCESO"/>
    <n v="0"/>
    <n v="0"/>
    <m/>
    <x v="2"/>
    <x v="5"/>
    <x v="1"/>
  </r>
  <r>
    <x v="3"/>
    <n v="41"/>
    <x v="3"/>
    <x v="3"/>
    <x v="0"/>
    <x v="3"/>
    <x v="4"/>
    <x v="9"/>
    <s v="Alquiler y arrendamiento de propiedades o edificaciones"/>
    <n v="80131500"/>
    <s v="Arrendamiento de bien inmueble para el funcionamiento de la dirección territorial casanare del instituto geográfico agustín codazzi-igac."/>
    <x v="4"/>
    <x v="4"/>
    <n v="11"/>
    <x v="1"/>
    <x v="0"/>
    <x v="2"/>
    <n v="162316000"/>
    <n v="162316000"/>
    <x v="0"/>
    <x v="1"/>
    <x v="0"/>
    <x v="0"/>
    <x v="8"/>
    <s v="DT Casanare"/>
    <x v="0"/>
    <s v="HERMES SALCEDO RODRIGUEZ"/>
    <x v="5"/>
    <x v="6"/>
    <s v="Realizar actividades preliminares"/>
    <s v="SEDES ADECUADAS"/>
    <n v="70"/>
    <d v="2021-01-19T00:00:00"/>
    <n v="14756000"/>
    <n v="162316000"/>
    <n v="162316000"/>
    <x v="1"/>
    <s v="INMOBILIARIA ROYALS COMPANY SAS"/>
    <n v="0"/>
    <n v="0"/>
    <n v="24234"/>
    <x v="2"/>
    <x v="5"/>
    <x v="1"/>
  </r>
  <r>
    <x v="2"/>
    <n v="41"/>
    <x v="2"/>
    <x v="2"/>
    <x v="0"/>
    <x v="3"/>
    <x v="4"/>
    <x v="8"/>
    <s v="Servicios de implementación de aplicaciones"/>
    <n v="81111508"/>
    <s v="Prestación de servicios profesionales para implementar, mantener, proponer y aplicar mejoras al sistema de gestión de seguridad de la información del igac"/>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262"/>
    <d v="2021-02-11T00:00:00"/>
    <n v="7550277"/>
    <n v="67952493"/>
    <n v="67952493"/>
    <x v="1"/>
    <s v="ISIS JOHANNA GOMEZ PERALTA"/>
    <n v="0"/>
    <n v="0"/>
    <n v="24483"/>
    <x v="2"/>
    <x v="5"/>
    <x v="1"/>
  </r>
  <r>
    <x v="2"/>
    <n v="36"/>
    <x v="2"/>
    <x v="2"/>
    <x v="0"/>
    <x v="3"/>
    <x v="4"/>
    <x v="8"/>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57"/>
    <d v="2021-01-26T00:00:00"/>
    <n v="7550277"/>
    <n v="67952493"/>
    <n v="67952493"/>
    <x v="1"/>
    <s v="JAIME ENRIQUE CARDENAS"/>
    <n v="0"/>
    <n v="0"/>
    <n v="24346"/>
    <x v="2"/>
    <x v="5"/>
    <x v="1"/>
  </r>
  <r>
    <x v="2"/>
    <n v="69"/>
    <x v="2"/>
    <x v="2"/>
    <x v="0"/>
    <x v="3"/>
    <x v="4"/>
    <x v="8"/>
    <s v="Servicios de implementación de aplicaciones"/>
    <n v="81111508"/>
    <s v="Prestación de servicios profesionales para gestionar, administrar y operar la infraestructura tecnológica de las plataformas Windows, virtualización y almacenamiento de la entidad."/>
    <x v="1"/>
    <x v="2"/>
    <n v="9"/>
    <x v="1"/>
    <x v="0"/>
    <x v="0"/>
    <n v="67952493"/>
    <n v="67952493"/>
    <x v="0"/>
    <x v="1"/>
    <x v="0"/>
    <x v="0"/>
    <x v="9"/>
    <s v="Informática y Telecomunicaciones"/>
    <x v="1"/>
    <s v="Jefe Oficina de Informática y Telecomunicaciones"/>
    <x v="3"/>
    <x v="4"/>
    <s v="Implementar y soportar plataforma de TI"/>
    <s v="índice de capacidad en la prestación de servicios de tecnología."/>
    <n v="369"/>
    <d v="2021-03-30T00:00:00"/>
    <n v="7550277"/>
    <n v="67952493"/>
    <n v="67952493"/>
    <x v="1"/>
    <s v="JAMES YESID JARAMILLO"/>
    <n v="0"/>
    <n v="0"/>
    <n v="24640"/>
    <x v="2"/>
    <x v="5"/>
    <x v="1"/>
  </r>
  <r>
    <x v="3"/>
    <n v="6"/>
    <x v="3"/>
    <x v="3"/>
    <x v="1"/>
    <x v="6"/>
    <x v="4"/>
    <x v="8"/>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4"/>
    <x v="4"/>
    <n v="11"/>
    <x v="1"/>
    <x v="0"/>
    <x v="2"/>
    <n v="283746760"/>
    <n v="283746760"/>
    <x v="0"/>
    <x v="0"/>
    <x v="1"/>
    <x v="1"/>
    <x v="6"/>
    <s v="Secretaría General - GIT Gestión Contractual"/>
    <x v="1"/>
    <s v="Coordinador GIT Gestión Contractual"/>
    <x v="2"/>
    <x v="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6"/>
    <x v="5"/>
    <x v="2"/>
  </r>
  <r>
    <x v="2"/>
    <n v="76"/>
    <x v="2"/>
    <x v="2"/>
    <x v="0"/>
    <x v="3"/>
    <x v="4"/>
    <x v="2"/>
    <s v="Servicios de implementación de aplicaciones"/>
    <n v="81111508"/>
    <s v="Prestación de servicios profesionales para elaborar las historias de usuarios y prototipado de las funcionalidades requeridas por el instituto."/>
    <x v="3"/>
    <x v="3"/>
    <n v="9"/>
    <x v="1"/>
    <x v="0"/>
    <x v="0"/>
    <n v="51820137"/>
    <n v="51820137"/>
    <x v="0"/>
    <x v="1"/>
    <x v="0"/>
    <x v="0"/>
    <x v="5"/>
    <s v="Oficina de Informática y Telecomunicaciones"/>
    <x v="1"/>
    <s v="José Luis Ariza Vargas (Jefe OIT)"/>
    <x v="3"/>
    <x v="4"/>
    <s v="Implementar y mantener sistemas de información, portales y aplicaciones"/>
    <s v="índice de capacidad en la prestación de servicios de tecnología."/>
    <n v="467"/>
    <d v="2021-03-15T00:00:00"/>
    <n v="5757793"/>
    <n v="51820137"/>
    <n v="51820137"/>
    <x v="1"/>
    <s v="JENNIFER PAOLA RODRIGUEZ RINCON"/>
    <n v="0"/>
    <n v="0"/>
    <n v="24605"/>
    <x v="2"/>
    <x v="5"/>
    <x v="1"/>
  </r>
  <r>
    <x v="4"/>
    <n v="40"/>
    <x v="4"/>
    <x v="4"/>
    <x v="0"/>
    <x v="3"/>
    <x v="4"/>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3"/>
    <x v="3"/>
    <n v="3"/>
    <x v="1"/>
    <x v="0"/>
    <x v="0"/>
    <n v="14929272"/>
    <n v="14929272"/>
    <x v="0"/>
    <x v="1"/>
    <x v="0"/>
    <x v="0"/>
    <x v="7"/>
    <s v="Subdirección de Agrología"/>
    <x v="1"/>
    <s v="Subdirector de Agrología "/>
    <x v="6"/>
    <x v="20"/>
    <s v="Actualización, Homologación y Correlación de áreas homogéneas de tierras con fines múltiples."/>
    <s v="Sistema de Información Agrológica Actualizado"/>
    <n v="556"/>
    <d v="2021-04-28T00:00:00"/>
    <n v="4976424"/>
    <n v="14929272"/>
    <n v="14929272"/>
    <x v="1"/>
    <s v="JERSSON ANDRES MARTINEZ BERMUDEZ"/>
    <n v="0"/>
    <n v="0"/>
    <n v="24699"/>
    <x v="2"/>
    <x v="5"/>
    <x v="1"/>
  </r>
  <r>
    <x v="2"/>
    <n v="63"/>
    <x v="2"/>
    <x v="2"/>
    <x v="0"/>
    <x v="3"/>
    <x v="4"/>
    <x v="8"/>
    <s v="Servicios de implementación de aplicaciones"/>
    <n v="81111508"/>
    <s v="Prestación de servicios profesionales para realizar la gestión de la seguridad informática y Perimetral de los sistemas de la entidad."/>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327"/>
    <d v="2021-02-19T00:00:00"/>
    <n v="7550277"/>
    <n v="67952493"/>
    <n v="67952493"/>
    <x v="1"/>
    <s v="JORGE SANDOVAL GONZALEZ"/>
    <n v="0"/>
    <n v="0"/>
    <n v="24488"/>
    <x v="2"/>
    <x v="5"/>
    <x v="1"/>
  </r>
  <r>
    <x v="0"/>
    <n v="53"/>
    <x v="0"/>
    <x v="0"/>
    <x v="0"/>
    <x v="3"/>
    <x v="4"/>
    <x v="2"/>
    <s v="Servicios secretariales o de administración de oficinas  "/>
    <n v="80161501"/>
    <s v="Prestación de servicios de apoyo a la gestión en ventanilla para atencion al usuario presencial y virtual en los procesos catastrales de la dirección territorial casanare"/>
    <x v="3"/>
    <x v="3"/>
    <n v="6"/>
    <x v="1"/>
    <x v="0"/>
    <x v="2"/>
    <n v="12589290"/>
    <n v="12589290"/>
    <x v="0"/>
    <x v="1"/>
    <x v="0"/>
    <x v="0"/>
    <x v="0"/>
    <s v="DT Casanare"/>
    <x v="0"/>
    <s v="HERMES SALCEDO RODRIGUEZ"/>
    <x v="0"/>
    <x v="0"/>
    <s v="Ejecutar procesos de conservación catastral a nivel nacional"/>
    <s v="Mutaciones realizadas"/>
    <n v="508"/>
    <d v="2021-03-30T00:00:00"/>
    <n v="2098215"/>
    <n v="12589290"/>
    <n v="12589290"/>
    <x v="1"/>
    <s v="JOSE LEONIDAS VEGA PEREZ_x000a_"/>
    <n v="0"/>
    <n v="0"/>
    <n v="24641"/>
    <x v="2"/>
    <x v="5"/>
    <x v="1"/>
  </r>
  <r>
    <x v="5"/>
    <n v="8"/>
    <x v="5"/>
    <x v="6"/>
    <x v="0"/>
    <x v="3"/>
    <x v="4"/>
    <x v="8"/>
    <s v="Servicios de sistemas de información geográfica (sig)"/>
    <n v="81101512"/>
    <s v="Prestación de servicios profesionales para realizar actividades de gestión y desarrollo de los proyectos de tecnologías geoespaciales que adelante la oficina CIAF."/>
    <x v="1"/>
    <x v="2"/>
    <n v="315"/>
    <x v="0"/>
    <x v="0"/>
    <x v="0"/>
    <n v="68132295"/>
    <n v="68132295"/>
    <x v="0"/>
    <x v="1"/>
    <x v="0"/>
    <x v="0"/>
    <x v="10"/>
    <s v="Oficina CIAF"/>
    <x v="1"/>
    <s v="Jefe Oficina CIAF"/>
    <x v="9"/>
    <x v="16"/>
    <s v="Desarrollar la asistencia técnica, asesoría y/o consultoría"/>
    <s v="Entidades Asistidas"/>
    <n v="205"/>
    <d v="2021-02-09T00:00:00"/>
    <n v="6488790"/>
    <n v="68132295"/>
    <n v="68132295"/>
    <x v="1"/>
    <s v="JUAN CARLOS MELO"/>
    <n v="0"/>
    <n v="0"/>
    <n v="24389"/>
    <x v="2"/>
    <x v="5"/>
    <x v="1"/>
  </r>
  <r>
    <x v="3"/>
    <n v="46"/>
    <x v="3"/>
    <x v="3"/>
    <x v="0"/>
    <x v="3"/>
    <x v="4"/>
    <x v="9"/>
    <s v="Servicios secretariales o de administración de oficinas  "/>
    <n v="80161501"/>
    <s v="Prestación de servicios profesionales para apoyar la gestión administrativa del servicio al ciudadano en Sede Central y a nivel nacional."/>
    <x v="4"/>
    <x v="4"/>
    <n v="11"/>
    <x v="1"/>
    <x v="0"/>
    <x v="0"/>
    <n v="29386313"/>
    <n v="29386313"/>
    <x v="0"/>
    <x v="1"/>
    <x v="0"/>
    <x v="1"/>
    <x v="13"/>
    <s v="Secretaría General - Grupo Interno de Trabajo Servicio al Ciudadano"/>
    <x v="1"/>
    <s v="Coordinador Grupo Interno de Trabajo Servicio al Ciudadano"/>
    <x v="2"/>
    <x v="2"/>
    <s v="N/A"/>
    <s v="N/A"/>
    <n v="86"/>
    <d v="2021-01-22T00:00:00"/>
    <n v="2671483"/>
    <n v="29386313"/>
    <n v="29386313"/>
    <x v="1"/>
    <s v="JUAN DAVID DIAZ BUENDIA"/>
    <n v="0"/>
    <n v="0"/>
    <n v="24241"/>
    <x v="2"/>
    <x v="5"/>
    <x v="1"/>
  </r>
  <r>
    <x v="1"/>
    <n v="63"/>
    <x v="1"/>
    <x v="1"/>
    <x v="5"/>
    <x v="4"/>
    <x v="4"/>
    <x v="2"/>
    <s v="Cartografía"/>
    <n v="81151600"/>
    <s v="Prestación de servicios para la estandarización,  integración y disposición de información de ordenamiento territorial de los nodos regionales y locales al sistema de información geográfica definido para tal fin."/>
    <x v="3"/>
    <x v="3"/>
    <n v="255"/>
    <x v="0"/>
    <x v="0"/>
    <x v="2"/>
    <n v="75015390"/>
    <n v="75015390"/>
    <x v="0"/>
    <x v="1"/>
    <x v="5"/>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3"/>
    <x v="5"/>
    <x v="1"/>
  </r>
  <r>
    <x v="1"/>
    <n v="34"/>
    <x v="1"/>
    <x v="1"/>
    <x v="0"/>
    <x v="3"/>
    <x v="4"/>
    <x v="4"/>
    <s v="Cartografía"/>
    <n v="81151600"/>
    <s v="Prestación de servicios para realizar apoyo a la gestión administrativa de los procesos y proyectos misionales de la Subdirección de Geografía y Cartografía"/>
    <x v="3"/>
    <x v="3"/>
    <n v="10"/>
    <x v="1"/>
    <x v="0"/>
    <x v="2"/>
    <n v="26714830"/>
    <n v="26714830"/>
    <x v="0"/>
    <x v="1"/>
    <x v="0"/>
    <x v="0"/>
    <x v="1"/>
    <s v="Subdirección de Geografía y Cartografía "/>
    <x v="2"/>
    <s v="Subdirector de Geografía y Cartografía "/>
    <x v="1"/>
    <x v="1"/>
    <s v="Generar insumos y/o productos cartográficos"/>
    <s v="Cartografía escalas Medianas generada (1:10,000, 1:25,000)"/>
    <n v="441"/>
    <d v="2021-03-11T00:00:00"/>
    <e v="#N/A"/>
    <e v="#N/A"/>
    <e v="#N/A"/>
    <x v="0"/>
    <s v="JULIE ALEXANDRA PARRA SANTA"/>
    <n v="0"/>
    <n v="0"/>
    <n v="24577"/>
    <x v="2"/>
    <x v="5"/>
    <x v="0"/>
  </r>
  <r>
    <x v="0"/>
    <n v="23"/>
    <x v="0"/>
    <x v="0"/>
    <x v="0"/>
    <x v="3"/>
    <x v="4"/>
    <x v="8"/>
    <s v="Servicios secretariales o de administración de oficinas  "/>
    <n v="80161501"/>
    <s v="Prestación de servicios profesionales para adelantar el control de calidad de los avalúos asignados, así como la elaboración de avalúos comerciales e IVP."/>
    <x v="4"/>
    <x v="4"/>
    <n v="11"/>
    <x v="1"/>
    <x v="0"/>
    <x v="2"/>
    <n v="83053047"/>
    <n v="83053047"/>
    <x v="0"/>
    <x v="1"/>
    <x v="0"/>
    <x v="0"/>
    <x v="0"/>
    <s v="Subdirección de Catastro"/>
    <x v="2"/>
    <s v="Subdirectora de Catastro"/>
    <x v="0"/>
    <x v="11"/>
    <s v="Realizar avalúos IVP"/>
    <s v="Avalúos realizados"/>
    <n v="110"/>
    <d v="2021-01-27T00:00:00"/>
    <n v="7550277"/>
    <n v="83053047"/>
    <n v="83053047"/>
    <x v="1"/>
    <s v="JULIO CESAR DIAZ"/>
    <n v="0"/>
    <n v="0"/>
    <n v="24255"/>
    <x v="2"/>
    <x v="5"/>
    <x v="1"/>
  </r>
  <r>
    <x v="5"/>
    <n v="14"/>
    <x v="5"/>
    <x v="6"/>
    <x v="0"/>
    <x v="3"/>
    <x v="4"/>
    <x v="10"/>
    <s v="Servicios de sistemas de información geográfica (sig)"/>
    <n v="81101512"/>
    <s v="Prestación de servicios profesionales para conceptualizar, implementar y monitorear las bases de datos de los proyectos  de tecnologías de información geográfica a cargo de la oficina CIAF."/>
    <x v="3"/>
    <x v="3"/>
    <n v="8"/>
    <x v="1"/>
    <x v="0"/>
    <x v="0"/>
    <n v="58642928"/>
    <n v="58642928"/>
    <x v="0"/>
    <x v="1"/>
    <x v="0"/>
    <x v="0"/>
    <x v="16"/>
    <s v="CENTRO DE INVESTIGACIÓN Y DESARROLLO EN INFORMACIÓN GEOGRÁFICA - CIAF"/>
    <x v="1"/>
    <s v="Diana Rocio Galindo - Jefe CIAF"/>
    <x v="9"/>
    <x v="16"/>
    <s v="Desarrollar la asistencia técnica, asesoría, análisis y/o consultoría"/>
    <s v="Entidades Asistidas"/>
    <n v="404"/>
    <d v="2021-03-01T00:00:00"/>
    <n v="7330366"/>
    <n v="58642928"/>
    <n v="58642928"/>
    <x v="1"/>
    <s v="JULIO CESAR MENDOZA JIMENEZ"/>
    <n v="0"/>
    <n v="0"/>
    <n v="24547"/>
    <x v="2"/>
    <x v="5"/>
    <x v="1"/>
  </r>
  <r>
    <x v="3"/>
    <n v="11"/>
    <x v="3"/>
    <x v="3"/>
    <x v="0"/>
    <x v="3"/>
    <x v="4"/>
    <x v="8"/>
    <s v="Servicios secretariales o de administración de oficinas  "/>
    <n v="80161501"/>
    <s v="Prestación de servicios profesionales para adelantar la revisión de los procesos de contratación que ingresan al área para asignación posterior."/>
    <x v="4"/>
    <x v="4"/>
    <n v="11"/>
    <x v="1"/>
    <x v="0"/>
    <x v="0"/>
    <n v="31417067"/>
    <n v="31417067"/>
    <x v="0"/>
    <x v="0"/>
    <x v="0"/>
    <x v="1"/>
    <x v="6"/>
    <s v="Secretaría General - GIT Gestión Contractual"/>
    <x v="1"/>
    <s v="Coordinador GIT Gestión Contractual"/>
    <x v="2"/>
    <x v="2"/>
    <s v="N/A"/>
    <s v="N/A"/>
    <n v="3"/>
    <d v="2021-01-07T00:00:00"/>
    <n v="2856097"/>
    <n v="31417067"/>
    <n v="31417067"/>
    <x v="1"/>
    <s v="KARIME ESPERANZA ARENAS DOMINGUEZ"/>
    <n v="0"/>
    <n v="0"/>
    <n v="24162"/>
    <x v="2"/>
    <x v="5"/>
    <x v="2"/>
  </r>
  <r>
    <x v="3"/>
    <n v="44"/>
    <x v="3"/>
    <x v="3"/>
    <x v="0"/>
    <x v="3"/>
    <x v="4"/>
    <x v="8"/>
    <s v="Servicios secretariales o de administración de oficinas  "/>
    <n v="80161501"/>
    <s v="Prestación de servicios profesionales para apoyar la gestión del servicio al ciudadano en Sede Central y a nivel nacional."/>
    <x v="4"/>
    <x v="4"/>
    <n v="11"/>
    <x v="1"/>
    <x v="0"/>
    <x v="0"/>
    <n v="46898742"/>
    <n v="46898742"/>
    <x v="0"/>
    <x v="1"/>
    <x v="0"/>
    <x v="1"/>
    <x v="13"/>
    <s v="Secretaría General - Grupo Interno de Trabajo Servicio al Ciudadano"/>
    <x v="1"/>
    <s v="Coordinador Grupo Interno de Trabajo Servicio al Ciudadano"/>
    <x v="2"/>
    <x v="2"/>
    <s v="N/A"/>
    <s v="N/A"/>
    <n v="75"/>
    <d v="2021-01-20T00:00:00"/>
    <n v="4263522"/>
    <n v="46898742"/>
    <n v="46898742"/>
    <x v="1"/>
    <s v="KAROL VIVIANA MORALES ALZATE"/>
    <n v="0"/>
    <n v="0"/>
    <n v="24229"/>
    <x v="2"/>
    <x v="5"/>
    <x v="1"/>
  </r>
  <r>
    <x v="2"/>
    <n v="73"/>
    <x v="2"/>
    <x v="2"/>
    <x v="0"/>
    <x v="3"/>
    <x v="4"/>
    <x v="2"/>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3"/>
    <x v="3"/>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31"/>
    <d v="2021-03-08T00:00:00"/>
    <n v="2941780"/>
    <n v="26476020"/>
    <n v="26476020"/>
    <x v="1"/>
    <s v="KATHERINE ANDREA CEPEDA ZUÑIGA"/>
    <n v="0"/>
    <n v="0"/>
    <n v="24561"/>
    <x v="2"/>
    <x v="5"/>
    <x v="1"/>
  </r>
  <r>
    <x v="0"/>
    <n v="26"/>
    <x v="0"/>
    <x v="0"/>
    <x v="0"/>
    <x v="3"/>
    <x v="4"/>
    <x v="6"/>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1"/>
    <x v="2"/>
    <n v="325"/>
    <x v="0"/>
    <x v="0"/>
    <x v="2"/>
    <n v="81794668"/>
    <n v="81794668"/>
    <x v="0"/>
    <x v="1"/>
    <x v="0"/>
    <x v="0"/>
    <x v="0"/>
    <s v="Subdirección de Catastro"/>
    <x v="2"/>
    <s v="Subdirectora de Catastro"/>
    <x v="0"/>
    <x v="0"/>
    <s v="Ejecutar procesos de actualización catastral a nivel nacional"/>
    <s v="Predios actualizados catastralmente"/>
    <n v="171"/>
    <d v="2021-02-04T00:00:00"/>
    <n v="7550277"/>
    <n v="81794668"/>
    <n v="81794668"/>
    <x v="1"/>
    <s v="LAURA FERNANDA PARRA PINZON"/>
    <n v="0"/>
    <n v="0"/>
    <n v="24356"/>
    <x v="2"/>
    <x v="5"/>
    <x v="1"/>
  </r>
  <r>
    <x v="2"/>
    <n v="74"/>
    <x v="2"/>
    <x v="2"/>
    <x v="0"/>
    <x v="3"/>
    <x v="4"/>
    <x v="2"/>
    <s v="Servicios de implementación de aplicaciones"/>
    <n v="81111508"/>
    <s v="Prestación de servicios de apoyo para ejecutar actividades de soporte técnico de primer nivel en la mesa de servicio del Sistema Nacional de Catastro."/>
    <x v="3"/>
    <x v="3"/>
    <n v="5"/>
    <x v="1"/>
    <x v="0"/>
    <x v="0"/>
    <n v="13357415"/>
    <n v="13357415"/>
    <x v="0"/>
    <x v="1"/>
    <x v="0"/>
    <x v="0"/>
    <x v="0"/>
    <s v="Oficina de Informática y Telecomunicaciones"/>
    <x v="1"/>
    <s v="José Luis Ariza Vargas (Jefe OIT)"/>
    <x v="0"/>
    <x v="0"/>
    <s v="Ejecutar procesos de actualización catastral a nivel nacional"/>
    <s v="Predios actualizados catastralmente"/>
    <n v="429"/>
    <d v="2021-03-08T00:00:00"/>
    <n v="2671483"/>
    <n v="13357415"/>
    <n v="13357415"/>
    <x v="1"/>
    <s v="LEIDY PAOLA ABRIL CANTOR"/>
    <n v="0"/>
    <n v="0"/>
    <n v="24559"/>
    <x v="2"/>
    <x v="5"/>
    <x v="0"/>
  </r>
  <r>
    <x v="2"/>
    <n v="58"/>
    <x v="2"/>
    <x v="5"/>
    <x v="0"/>
    <x v="3"/>
    <x v="4"/>
    <x v="10"/>
    <s v="Servicios de consultoría de negocios y administración corporativa"/>
    <n v="80101500"/>
    <s v="Prestación de servicios profesionales para difundir, promocionar y comercializar los productos y servicios del IGAC a nivel Nacional. "/>
    <x v="1"/>
    <x v="2"/>
    <n v="11"/>
    <x v="1"/>
    <x v="0"/>
    <x v="0"/>
    <n v="54740664"/>
    <n v="54740664"/>
    <x v="0"/>
    <x v="1"/>
    <x v="0"/>
    <x v="0"/>
    <x v="9"/>
    <s v="Oficina de Difusión y Mercadeo de Información "/>
    <x v="1"/>
    <s v="Yira Paola Perez-Jefe de Oficina"/>
    <x v="8"/>
    <x v="9"/>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2"/>
    <x v="5"/>
    <x v="1"/>
  </r>
  <r>
    <x v="3"/>
    <n v="42"/>
    <x v="3"/>
    <x v="3"/>
    <x v="2"/>
    <x v="2"/>
    <x v="4"/>
    <x v="9"/>
    <s v="Servicios secretariales o de administración de oficinas  "/>
    <n v="80161501"/>
    <s v=" Prestación de servicios profesionales para recibir, programar y controlar solicitudes que deba tramitar el git de servicios administrativos."/>
    <x v="4"/>
    <x v="4"/>
    <n v="11"/>
    <x v="1"/>
    <x v="0"/>
    <x v="0"/>
    <n v="68744104"/>
    <n v="68744104"/>
    <x v="0"/>
    <x v="1"/>
    <x v="2"/>
    <x v="1"/>
    <x v="11"/>
    <s v="Secretaría General - Servicios Administrativos"/>
    <x v="1"/>
    <s v="N/A"/>
    <x v="2"/>
    <x v="2"/>
    <s v="N/A"/>
    <s v="N/A"/>
    <n v="87"/>
    <d v="2021-01-20T00:00:00"/>
    <n v="3124732"/>
    <n v="34372052"/>
    <n v="68744104"/>
    <x v="1"/>
    <s v="LIESEL STEFHANIE CASTIBLANCO ROMERO_x000a_ANDRES LEONARDO RACHE MOYANO"/>
    <n v="0"/>
    <n v="0"/>
    <s v="24242_x000a_24245"/>
    <x v="4"/>
    <x v="5"/>
    <x v="1"/>
  </r>
  <r>
    <x v="0"/>
    <n v="62"/>
    <x v="0"/>
    <x v="0"/>
    <x v="0"/>
    <x v="3"/>
    <x v="4"/>
    <x v="1"/>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5"/>
    <x v="5"/>
    <n v="150"/>
    <x v="0"/>
    <x v="0"/>
    <x v="2"/>
    <n v="15623660"/>
    <n v="15623660"/>
    <x v="0"/>
    <x v="1"/>
    <x v="0"/>
    <x v="0"/>
    <x v="0"/>
    <s v="DT Casanare"/>
    <x v="0"/>
    <s v="HERMES SALCEDO RODRIGUEZ"/>
    <x v="0"/>
    <x v="0"/>
    <s v="Ejecutar procesos de conservación catastral a nivel nacional"/>
    <s v="Mutaciones realizadas"/>
    <n v="548"/>
    <d v="2021-04-23T00:00:00"/>
    <n v="3124732"/>
    <n v="15623660"/>
    <n v="15623660"/>
    <x v="1"/>
    <s v="LILIANA  ALFONSO CHAVITA"/>
    <n v="0"/>
    <n v="0"/>
    <n v="24692"/>
    <x v="2"/>
    <x v="5"/>
    <x v="1"/>
  </r>
  <r>
    <x v="3"/>
    <n v="17"/>
    <x v="3"/>
    <x v="3"/>
    <x v="0"/>
    <x v="3"/>
    <x v="4"/>
    <x v="8"/>
    <s v="Servicios secretariales o de administración de oficinas  "/>
    <n v="80161501"/>
    <s v="Prestación de servicios para apoyar las actividades relacionadas con la organización de expedientes disciplinarios"/>
    <x v="4"/>
    <x v="4"/>
    <n v="11"/>
    <x v="1"/>
    <x v="0"/>
    <x v="0"/>
    <n v="29367360"/>
    <n v="29367360"/>
    <x v="0"/>
    <x v="0"/>
    <x v="0"/>
    <x v="1"/>
    <x v="19"/>
    <s v="Secretaría General - GIT Control Disciplinario"/>
    <x v="1"/>
    <s v="Coordinador GIT Control Disciplinario"/>
    <x v="2"/>
    <x v="2"/>
    <s v="N/A"/>
    <s v="N/A"/>
    <n v="18"/>
    <d v="2021-01-08T00:00:00"/>
    <n v="2669760"/>
    <n v="29367360"/>
    <n v="29367360"/>
    <x v="1"/>
    <s v="LISSETH TATIANA BOBADILLA BOJACA"/>
    <n v="0"/>
    <n v="0"/>
    <n v="24176"/>
    <x v="2"/>
    <x v="5"/>
    <x v="0"/>
  </r>
  <r>
    <x v="2"/>
    <n v="67"/>
    <x v="2"/>
    <x v="2"/>
    <x v="0"/>
    <x v="3"/>
    <x v="4"/>
    <x v="8"/>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2"/>
    <n v="9"/>
    <x v="1"/>
    <x v="0"/>
    <x v="0"/>
    <n v="51820134"/>
    <n v="51820134"/>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2"/>
    <x v="5"/>
    <x v="1"/>
  </r>
  <r>
    <x v="0"/>
    <n v="13"/>
    <x v="0"/>
    <x v="0"/>
    <x v="0"/>
    <x v="3"/>
    <x v="4"/>
    <x v="6"/>
    <s v="Servicios de formación profesional en derecho"/>
    <n v="86101713"/>
    <s v="Prestación de servicios profesionales para apoyar el desarrollo de los proyectos programados en el marco de la habilitación de gestores catastrales."/>
    <x v="1"/>
    <x v="2"/>
    <n v="325"/>
    <x v="0"/>
    <x v="0"/>
    <x v="2"/>
    <n v="144486420"/>
    <n v="144486420"/>
    <x v="0"/>
    <x v="1"/>
    <x v="0"/>
    <x v="0"/>
    <x v="0"/>
    <s v="Subdirección de Catastro"/>
    <x v="2"/>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2"/>
    <x v="5"/>
    <x v="1"/>
  </r>
  <r>
    <x v="1"/>
    <n v="56"/>
    <x v="1"/>
    <x v="1"/>
    <x v="0"/>
    <x v="3"/>
    <x v="4"/>
    <x v="11"/>
    <s v="Cartografía"/>
    <n v="81151600"/>
    <s v="Prestación de servicios para realizar procesos de generalización de información cartográfica para los diferentes fines."/>
    <x v="1"/>
    <x v="2"/>
    <n v="8"/>
    <x v="1"/>
    <x v="0"/>
    <x v="0"/>
    <n v="21371864"/>
    <n v="21371864"/>
    <x v="0"/>
    <x v="1"/>
    <x v="0"/>
    <x v="0"/>
    <x v="1"/>
    <s v="Subdirección de Geografía y Cartografía "/>
    <x v="2"/>
    <s v="Subdirector de Geografía y Cartografía "/>
    <x v="1"/>
    <x v="1"/>
    <s v="Generar insumos y/o productos cartográficos"/>
    <s v="Cartografía escalas Medianas generada (1:10,000, 1:25,000)"/>
    <n v="399"/>
    <d v="2021-02-25T00:00:00"/>
    <n v="2671483"/>
    <n v="21371864"/>
    <n v="21371864"/>
    <x v="1"/>
    <s v="LUZ KELLY GARCÍA CONDE"/>
    <n v="0"/>
    <n v="0"/>
    <n v="24538"/>
    <x v="2"/>
    <x v="5"/>
    <x v="1"/>
  </r>
  <r>
    <x v="5"/>
    <n v="7"/>
    <x v="5"/>
    <x v="6"/>
    <x v="0"/>
    <x v="3"/>
    <x v="4"/>
    <x v="8"/>
    <s v="Servicios de sistemas de información geográfica (sig)"/>
    <n v="81101512"/>
    <s v="Prestación de servicios profesionales para definir, proponer e implementar metodologías, procedimientos y técnicas que incorporen el componente geoespacial en los proyectos de la jefatura CIAF."/>
    <x v="1"/>
    <x v="2"/>
    <n v="11"/>
    <x v="1"/>
    <x v="0"/>
    <x v="0"/>
    <n v="61490990"/>
    <n v="61490990"/>
    <x v="0"/>
    <x v="1"/>
    <x v="0"/>
    <x v="0"/>
    <x v="10"/>
    <s v="Oficina CIAF"/>
    <x v="1"/>
    <s v="Jefe Oficina CIAF"/>
    <x v="9"/>
    <x v="16"/>
    <s v="Desarrollar la asistencia técnica, asesoría y/o consultoría"/>
    <s v="Entidades Asistidas"/>
    <n v="145"/>
    <d v="2021-01-29T00:00:00"/>
    <n v="5590090"/>
    <n v="61490990"/>
    <n v="61490990"/>
    <x v="1"/>
    <s v="MANUEL CAMILO REYES GONZALEZ"/>
    <n v="0"/>
    <n v="0"/>
    <n v="24284"/>
    <x v="2"/>
    <x v="5"/>
    <x v="1"/>
  </r>
  <r>
    <x v="2"/>
    <n v="75"/>
    <x v="2"/>
    <x v="2"/>
    <x v="0"/>
    <x v="3"/>
    <x v="4"/>
    <x v="2"/>
    <s v="Servicios de implementación de aplicaciones"/>
    <n v="81111508"/>
    <s v="Prestación de servicios profesionales para realizar actividades de soporte técnico de segundo nivel en la mesa de servicio del Sistema Nacional de Catastro."/>
    <x v="3"/>
    <x v="3"/>
    <n v="5"/>
    <x v="1"/>
    <x v="0"/>
    <x v="0"/>
    <n v="24882120"/>
    <n v="24882120"/>
    <x v="0"/>
    <x v="1"/>
    <x v="0"/>
    <x v="0"/>
    <x v="0"/>
    <s v="Oficina de Informática y Telecomunicaciones"/>
    <x v="1"/>
    <s v="José Luis Ariza Vargas (Jefe OIT)"/>
    <x v="0"/>
    <x v="0"/>
    <s v="Ejecutar procesos de actualización catastral a nivel nacional"/>
    <s v="Predios actualizados catastralmente"/>
    <n v="431"/>
    <d v="2021-03-08T00:00:00"/>
    <n v="4976424"/>
    <n v="24882120"/>
    <n v="24882120"/>
    <x v="1"/>
    <s v="MARCELA PATRICIA HERRAN ALVAREZ"/>
    <n v="0"/>
    <n v="0"/>
    <n v="24561"/>
    <x v="2"/>
    <x v="5"/>
    <x v="1"/>
  </r>
  <r>
    <x v="2"/>
    <n v="4"/>
    <x v="2"/>
    <x v="5"/>
    <x v="0"/>
    <x v="3"/>
    <x v="4"/>
    <x v="8"/>
    <s v="Servicios de consultoría de negocios y administración corporativa"/>
    <n v="80101500"/>
    <s v="Prestación de servicios profesionales para ejecutar la estrategia de comunicaciones externas de la entidad y la redacción, desarrollo y revisión de contenidos editoriales."/>
    <x v="1"/>
    <x v="2"/>
    <n v="11"/>
    <x v="1"/>
    <x v="0"/>
    <x v="0"/>
    <n v="92997806"/>
    <n v="92997806"/>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4"/>
    <d v="2021-01-08T00:00:00"/>
    <n v="8454346"/>
    <n v="92997806"/>
    <n v="92997806"/>
    <x v="1"/>
    <s v="MARIA ALEJANDRA SANCHEZ"/>
    <n v="0"/>
    <n v="0"/>
    <n v="24282"/>
    <x v="2"/>
    <x v="5"/>
    <x v="2"/>
  </r>
  <r>
    <x v="2"/>
    <n v="83"/>
    <x v="2"/>
    <x v="5"/>
    <x v="0"/>
    <x v="3"/>
    <x v="4"/>
    <x v="4"/>
    <s v="Servicios de consultoría de negocios y administración corporativa"/>
    <n v="80101500"/>
    <s v="Prestación de servicios profesionales para realizar la  medicion de satisfaccion, retroalimentacion y seguimiento con las areas de las PQRs que se hayan tramitado. "/>
    <x v="3"/>
    <x v="3"/>
    <n v="10"/>
    <x v="1"/>
    <x v="0"/>
    <x v="0"/>
    <n v="29417800"/>
    <n v="29417800"/>
    <x v="0"/>
    <x v="1"/>
    <x v="0"/>
    <x v="0"/>
    <x v="9"/>
    <s v="Oficina de Difusión y Mercadeo"/>
    <x v="1"/>
    <s v="Jefe Oficina de Difusión y Mercadeo de Información "/>
    <x v="8"/>
    <x v="12"/>
    <s v="Realizar el plan de mercadeo y/o estudios priorizados por la entidad"/>
    <s v="Documentos de lineamientos técnicos"/>
    <n v="461"/>
    <d v="2021-03-16T00:00:00"/>
    <n v="2941780"/>
    <n v="29417800"/>
    <n v="29417800"/>
    <x v="1"/>
    <s v="MARIA CAMILA PALOMARES"/>
    <n v="0"/>
    <n v="0"/>
    <n v="24601"/>
    <x v="2"/>
    <x v="5"/>
    <x v="1"/>
  </r>
  <r>
    <x v="2"/>
    <n v="8"/>
    <x v="2"/>
    <x v="5"/>
    <x v="0"/>
    <x v="3"/>
    <x v="4"/>
    <x v="8"/>
    <s v="Servicios de consultoría de negocios y administración corporativa"/>
    <n v="80101500"/>
    <s v="Prestación de servicios profesionales para la realización y registro de productos audiovisuales en las actividades y eventos del IGAC."/>
    <x v="1"/>
    <x v="2"/>
    <n v="315"/>
    <x v="0"/>
    <x v="0"/>
    <x v="0"/>
    <n v="58695945"/>
    <n v="58695945"/>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30"/>
    <d v="2021-01-08T00:00:00"/>
    <n v="5590090"/>
    <n v="58695945"/>
    <n v="58695945"/>
    <x v="1"/>
    <s v="MARIA CAMILA RODRIGUEZ GARZON"/>
    <n v="0"/>
    <n v="0"/>
    <n v="24310"/>
    <x v="2"/>
    <x v="5"/>
    <x v="2"/>
  </r>
  <r>
    <x v="3"/>
    <n v="22"/>
    <x v="3"/>
    <x v="3"/>
    <x v="0"/>
    <x v="3"/>
    <x v="4"/>
    <x v="8"/>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4"/>
    <x v="4"/>
    <n v="345"/>
    <x v="0"/>
    <x v="0"/>
    <x v="2"/>
    <n v="32845116"/>
    <n v="32845116"/>
    <x v="0"/>
    <x v="0"/>
    <x v="0"/>
    <x v="1"/>
    <x v="20"/>
    <s v="Secretaría General - GIT de Talento Humano"/>
    <x v="1"/>
    <s v="Coordinador GIT de Talento Humano"/>
    <x v="2"/>
    <x v="2"/>
    <s v="N/A"/>
    <s v="N/A"/>
    <n v="22"/>
    <d v="2021-01-08T00:00:00"/>
    <n v="2856097"/>
    <n v="32845116"/>
    <n v="32845116"/>
    <x v="1"/>
    <s v="MARIA FERNANDA CELY VARGAS"/>
    <n v="0"/>
    <n v="0"/>
    <n v="24183"/>
    <x v="2"/>
    <x v="5"/>
    <x v="0"/>
  </r>
  <r>
    <x v="3"/>
    <n v="5"/>
    <x v="3"/>
    <x v="3"/>
    <x v="0"/>
    <x v="3"/>
    <x v="4"/>
    <x v="8"/>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4"/>
    <x v="4"/>
    <n v="11"/>
    <x v="1"/>
    <x v="0"/>
    <x v="0"/>
    <n v="80634026"/>
    <n v="80634026"/>
    <x v="0"/>
    <x v="0"/>
    <x v="0"/>
    <x v="1"/>
    <x v="6"/>
    <s v="Secretaría General - GIT Gestión Contractual"/>
    <x v="1"/>
    <s v="Coordinador GIT Gestión Contractual"/>
    <x v="2"/>
    <x v="2"/>
    <s v="N/A"/>
    <s v="N/A"/>
    <n v="6"/>
    <d v="2021-01-07T00:00:00"/>
    <n v="7330366"/>
    <n v="80634026"/>
    <n v="80634026"/>
    <x v="1"/>
    <s v="MARIA VICTORIA MOLINA MELO"/>
    <n v="0"/>
    <n v="0"/>
    <n v="24160"/>
    <x v="2"/>
    <x v="5"/>
    <x v="2"/>
  </r>
  <r>
    <x v="0"/>
    <n v="43"/>
    <x v="0"/>
    <x v="0"/>
    <x v="6"/>
    <x v="7"/>
    <x v="4"/>
    <x v="4"/>
    <s v="Servicios secretariales o de administración de oficinas  "/>
    <n v="80161501"/>
    <s v="Prestación de servicios profesionales para adelantar los avalúos comerciales que le sean asignados a nivel nacional."/>
    <x v="3"/>
    <x v="3"/>
    <n v="300"/>
    <x v="0"/>
    <x v="0"/>
    <x v="0"/>
    <n v="300000000"/>
    <n v="300000000"/>
    <x v="0"/>
    <x v="1"/>
    <x v="6"/>
    <x v="0"/>
    <x v="0"/>
    <s v="Subdirección de Catastro"/>
    <x v="2"/>
    <s v="Subdirectora de Catastro"/>
    <x v="0"/>
    <x v="1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7"/>
    <x v="5"/>
    <x v="1"/>
  </r>
  <r>
    <x v="2"/>
    <n v="5"/>
    <x v="2"/>
    <x v="5"/>
    <x v="0"/>
    <x v="3"/>
    <x v="4"/>
    <x v="8"/>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2"/>
    <n v="11"/>
    <x v="1"/>
    <x v="0"/>
    <x v="0"/>
    <n v="53146280"/>
    <n v="53146280"/>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3"/>
    <d v="2021-01-08T00:00:00"/>
    <n v="4831480"/>
    <n v="53146280"/>
    <n v="53146280"/>
    <x v="1"/>
    <s v="MELANIE PAOLA PEREZ NARVAEZ"/>
    <n v="0"/>
    <n v="0"/>
    <n v="24283"/>
    <x v="2"/>
    <x v="5"/>
    <x v="2"/>
  </r>
  <r>
    <x v="4"/>
    <n v="39"/>
    <x v="4"/>
    <x v="4"/>
    <x v="0"/>
    <x v="3"/>
    <x v="4"/>
    <x v="5"/>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3"/>
    <x v="3"/>
    <n v="3"/>
    <x v="1"/>
    <x v="0"/>
    <x v="0"/>
    <n v="12790566"/>
    <n v="12790566"/>
    <x v="0"/>
    <x v="1"/>
    <x v="0"/>
    <x v="0"/>
    <x v="7"/>
    <s v="Subdirección de Agrología"/>
    <x v="1"/>
    <s v="Subdirector de Agrología "/>
    <x v="6"/>
    <x v="20"/>
    <s v="Actualización, Homologación y Correlación de áreas homogéneas de tierras con fines múltiples."/>
    <s v="Sistema de Información Agrológica Actualizado"/>
    <n v="567"/>
    <d v="2021-04-28T00:00:00"/>
    <n v="4263522"/>
    <n v="12790566"/>
    <n v="12790566"/>
    <x v="1"/>
    <s v="MIGUEL OCTAVIO BERNAL BOTIVA"/>
    <n v="0"/>
    <n v="0"/>
    <n v="24702"/>
    <x v="2"/>
    <x v="5"/>
    <x v="1"/>
  </r>
  <r>
    <x v="2"/>
    <n v="21"/>
    <x v="2"/>
    <x v="8"/>
    <x v="5"/>
    <x v="4"/>
    <x v="4"/>
    <x v="8"/>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1"/>
    <x v="2"/>
    <n v="11"/>
    <x v="1"/>
    <x v="0"/>
    <x v="0"/>
    <n v="249159141"/>
    <n v="249159141"/>
    <x v="0"/>
    <x v="1"/>
    <x v="5"/>
    <x v="0"/>
    <x v="9"/>
    <s v="Oficina Asesora de Planeación"/>
    <x v="1"/>
    <s v="Jefe Oficina Asesora de Planeación"/>
    <x v="3"/>
    <x v="14"/>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3"/>
    <x v="5"/>
    <x v="0"/>
  </r>
  <r>
    <x v="2"/>
    <n v="94"/>
    <x v="2"/>
    <x v="8"/>
    <x v="0"/>
    <x v="3"/>
    <x v="4"/>
    <x v="6"/>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0"/>
    <x v="0"/>
    <n v="8"/>
    <x v="1"/>
    <x v="0"/>
    <x v="2"/>
    <n v="60402216"/>
    <n v="60402216"/>
    <x v="0"/>
    <x v="1"/>
    <x v="0"/>
    <x v="0"/>
    <x v="9"/>
    <s v="Oficina Asesora de Planeación"/>
    <x v="1"/>
    <s v="Jefe Oficina Asesora de Planeación"/>
    <x v="3"/>
    <x v="14"/>
    <s v="Actualizar planes institucionales"/>
    <s v="Documentos de planeación realizados_x000a__x000a_Documentos de planeación con seguimientos realizados_x000a_"/>
    <n v="571"/>
    <d v="2021-04-15T00:00:00"/>
    <n v="7550277"/>
    <n v="60402216"/>
    <n v="60402216"/>
    <x v="1"/>
    <s v="NATALIA MARIA PINEDA BETANCOURT"/>
    <n v="0"/>
    <n v="0"/>
    <n v="24704"/>
    <x v="2"/>
    <x v="5"/>
    <x v="1"/>
  </r>
  <r>
    <x v="3"/>
    <n v="21"/>
    <x v="3"/>
    <x v="3"/>
    <x v="1"/>
    <x v="6"/>
    <x v="4"/>
    <x v="8"/>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4"/>
    <x v="4"/>
    <n v="345"/>
    <x v="0"/>
    <x v="0"/>
    <x v="0"/>
    <n v="267858460"/>
    <n v="267858460"/>
    <x v="0"/>
    <x v="0"/>
    <x v="1"/>
    <x v="1"/>
    <x v="20"/>
    <s v="Secretaría General - GIT de Talento Humano"/>
    <x v="1"/>
    <s v="Coordinador GIT de Talento Humano"/>
    <x v="2"/>
    <x v="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6"/>
    <x v="5"/>
    <x v="2"/>
  </r>
  <r>
    <x v="1"/>
    <n v="12"/>
    <x v="1"/>
    <x v="1"/>
    <x v="3"/>
    <x v="8"/>
    <x v="4"/>
    <x v="8"/>
    <s v="Cartografía"/>
    <n v="81151600"/>
    <s v="Prestación de servicios para la captura de información vectorial, de conformidad con las especificaciones técnicas y rendimientos establecidos."/>
    <x v="4"/>
    <x v="4"/>
    <n v="11"/>
    <x v="1"/>
    <x v="0"/>
    <x v="0"/>
    <n v="352739640"/>
    <n v="352739640"/>
    <x v="0"/>
    <x v="1"/>
    <x v="3"/>
    <x v="0"/>
    <x v="1"/>
    <s v="Subdirección de Geografía y Cartografía "/>
    <x v="2"/>
    <s v="Subdirector de Geografía y Cartografía "/>
    <x v="1"/>
    <x v="1"/>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5"/>
    <x v="1"/>
  </r>
  <r>
    <x v="3"/>
    <n v="19"/>
    <x v="3"/>
    <x v="3"/>
    <x v="0"/>
    <x v="3"/>
    <x v="4"/>
    <x v="8"/>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4"/>
    <x v="4"/>
    <n v="345"/>
    <x v="0"/>
    <x v="0"/>
    <x v="0"/>
    <n v="92327704"/>
    <n v="92327704"/>
    <x v="0"/>
    <x v="0"/>
    <x v="0"/>
    <x v="1"/>
    <x v="20"/>
    <s v="Secretaría General - GIT de Talento Humano"/>
    <x v="1"/>
    <s v="Coordinador GIT de Talento Humano"/>
    <x v="2"/>
    <x v="2"/>
    <s v="N/A"/>
    <s v="N/A"/>
    <n v="20"/>
    <d v="2021-01-12T00:00:00"/>
    <n v="8028496"/>
    <n v="92327704"/>
    <n v="92327704"/>
    <x v="1"/>
    <s v="NYDIA MARCELA RIVERA RODRIGUEZ"/>
    <n v="0"/>
    <n v="0"/>
    <n v="24184"/>
    <x v="2"/>
    <x v="5"/>
    <x v="1"/>
  </r>
  <r>
    <x v="6"/>
    <n v="2"/>
    <x v="3"/>
    <x v="3"/>
    <x v="0"/>
    <x v="3"/>
    <x v="5"/>
    <x v="6"/>
    <s v="Servicio de abastecimiento de combustible para vehículos"/>
    <n v="78181701"/>
    <s v="Suministro de combustible para el funcionamiento de los vehículos del Instituto Geográfico Agustín Codazzi a nivel nacional"/>
    <x v="1"/>
    <x v="2"/>
    <n v="11"/>
    <x v="1"/>
    <x v="4"/>
    <x v="0"/>
    <n v="175709558"/>
    <n v="175709558"/>
    <x v="0"/>
    <x v="1"/>
    <x v="0"/>
    <x v="1"/>
    <x v="18"/>
    <s v="Secretaria General - GIT Servicios Administrativos"/>
    <x v="1"/>
    <s v="Coordinador GIT Servicios Administrativos"/>
    <x v="2"/>
    <x v="2"/>
    <s v="N/A"/>
    <s v="N/A"/>
    <n v="158"/>
    <d v="2021-02-03T00:00:00"/>
    <m/>
    <n v="175709558"/>
    <n v="175709558"/>
    <x v="1"/>
    <s v="ORGANIZACION TERPEL S.A."/>
    <n v="0"/>
    <n v="0"/>
    <n v="24342"/>
    <x v="2"/>
    <x v="5"/>
    <x v="1"/>
  </r>
  <r>
    <x v="6"/>
    <s v="6-7-8-9-10-11-12-13-14-15-16-17-18"/>
    <x v="3"/>
    <x v="3"/>
    <x v="0"/>
    <x v="3"/>
    <x v="5"/>
    <x v="12"/>
    <s v="Suministros de escritorio"/>
    <n v="44121600"/>
    <s v="Adquisición de elementos de papelería e insumos"/>
    <x v="5"/>
    <x v="5"/>
    <n v="1"/>
    <x v="1"/>
    <x v="4"/>
    <x v="0"/>
    <n v="8531146"/>
    <n v="8531146"/>
    <x v="0"/>
    <x v="1"/>
    <x v="0"/>
    <x v="1"/>
    <x v="6"/>
    <s v="Secretaría General - GIT Gestión Contractual"/>
    <x v="1"/>
    <s v="Coordinador GIT Gestión Contractual"/>
    <x v="2"/>
    <x v="2"/>
    <s v="N/A"/>
    <s v="N/A"/>
    <n v="552"/>
    <d v="2021-04-27T00:00:00"/>
    <e v="#N/A"/>
    <n v="8531146"/>
    <n v="8531146"/>
    <x v="1"/>
    <s v="PANAMERICANA LIBRERIA Y PAPELERIA SA"/>
    <n v="0"/>
    <n v="0"/>
    <n v="24694"/>
    <x v="2"/>
    <x v="5"/>
    <x v="0"/>
  </r>
  <r>
    <x v="0"/>
    <n v="5"/>
    <x v="0"/>
    <x v="0"/>
    <x v="0"/>
    <x v="3"/>
    <x v="4"/>
    <x v="8"/>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4"/>
    <x v="4"/>
    <n v="11"/>
    <x v="1"/>
    <x v="0"/>
    <x v="2"/>
    <n v="83053047"/>
    <n v="83053047"/>
    <x v="0"/>
    <x v="1"/>
    <x v="0"/>
    <x v="0"/>
    <x v="0"/>
    <s v="Subdirección de Catastro"/>
    <x v="2"/>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2"/>
    <x v="5"/>
    <x v="2"/>
  </r>
  <r>
    <x v="2"/>
    <n v="13"/>
    <x v="2"/>
    <x v="8"/>
    <x v="1"/>
    <x v="6"/>
    <x v="4"/>
    <x v="8"/>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2"/>
    <n v="11"/>
    <x v="1"/>
    <x v="0"/>
    <x v="2"/>
    <n v="332212188"/>
    <n v="332212188"/>
    <x v="0"/>
    <x v="1"/>
    <x v="1"/>
    <x v="0"/>
    <x v="9"/>
    <s v="Oficina Asesora de Planeación"/>
    <x v="1"/>
    <s v="Jefe Oficina Asesora de Planeación"/>
    <x v="3"/>
    <x v="14"/>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6"/>
    <x v="5"/>
    <x v="1"/>
  </r>
  <r>
    <x v="1"/>
    <n v="75"/>
    <x v="1"/>
    <x v="1"/>
    <x v="2"/>
    <x v="2"/>
    <x v="4"/>
    <x v="1"/>
    <s v="Servicios de comercio internacional"/>
    <n v="80151600"/>
    <s v="Prestación de servicio para apoyar la organización, digitalización, control y seguimiento de los productos y servicios de la Subdirección de Geografía y Cartografía."/>
    <x v="5"/>
    <x v="5"/>
    <n v="8"/>
    <x v="1"/>
    <x v="0"/>
    <x v="2"/>
    <n v="33571440"/>
    <n v="33571440"/>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4"/>
    <x v="5"/>
    <x v="0"/>
  </r>
  <r>
    <x v="1"/>
    <n v="73"/>
    <x v="1"/>
    <x v="1"/>
    <x v="2"/>
    <x v="2"/>
    <x v="4"/>
    <x v="1"/>
    <s v="Servicios de comercio internacional"/>
    <n v="80151600"/>
    <s v="Prestación de servicios para estructurar y elaborar cartografía temática de los proyectos asignados, de conformidad con las especificaciones técnicas y los tiempos establecidos."/>
    <x v="5"/>
    <x v="5"/>
    <n v="8"/>
    <x v="1"/>
    <x v="0"/>
    <x v="2"/>
    <n v="42743728"/>
    <n v="42743728"/>
    <x v="0"/>
    <x v="1"/>
    <x v="2"/>
    <x v="0"/>
    <x v="1"/>
    <s v="Subdirección de Geografía y Cartografía "/>
    <x v="2"/>
    <s v="Subdirector de Geografía y Cartografía "/>
    <x v="1"/>
    <x v="1"/>
    <s v="Generar insumos y/o productos cartográficos"/>
    <s v="Cartografía escalas Medianas generada (1:10,000, 1:25,000)"/>
    <n v="541"/>
    <d v="2021-04-22T00:00:00"/>
    <n v="2671483"/>
    <n v="21371864"/>
    <n v="42743728"/>
    <x v="1"/>
    <s v="SANTIAGO DÍAZ BOLÍVAR _x000a_LINA PAOLA FANDIÑO HERRERA"/>
    <n v="0"/>
    <n v="0"/>
    <s v="24686_x000a_24691"/>
    <x v="4"/>
    <x v="5"/>
    <x v="0"/>
  </r>
  <r>
    <x v="3"/>
    <n v="37"/>
    <x v="3"/>
    <x v="3"/>
    <x v="0"/>
    <x v="3"/>
    <x v="4"/>
    <x v="8"/>
    <s v="Viajes en aviones comerciales"/>
    <n v="78111502"/>
    <s v="Suministro de tiquetes aéreos nacionales e internacionales para el Instituto Geográfico Agustín Codazzi."/>
    <x v="4"/>
    <x v="4"/>
    <n v="12"/>
    <x v="1"/>
    <x v="4"/>
    <x v="0"/>
    <n v="739850240"/>
    <n v="739850240"/>
    <x v="0"/>
    <x v="1"/>
    <x v="0"/>
    <x v="1"/>
    <x v="18"/>
    <s v="Secretaria General - GIT Servicios Administrativos"/>
    <x v="1"/>
    <s v="Coordinador GIT Servicios Administrativos"/>
    <x v="2"/>
    <x v="2"/>
    <s v="N/A"/>
    <s v="N/A"/>
    <n v="72"/>
    <d v="2021-01-15T00:00:00"/>
    <n v="0"/>
    <n v="739850240"/>
    <n v="739850240"/>
    <x v="1"/>
    <s v="SUBATOURS LTDA"/>
    <n v="0"/>
    <n v="0"/>
    <n v="24331"/>
    <x v="2"/>
    <x v="5"/>
    <x v="1"/>
  </r>
  <r>
    <x v="0"/>
    <n v="29"/>
    <x v="0"/>
    <x v="0"/>
    <x v="0"/>
    <x v="3"/>
    <x v="4"/>
    <x v="6"/>
    <s v="Servicios de sistemas de información geográfica (sig)"/>
    <n v="81101512"/>
    <s v="Adelantar los procesos de actualización catastral de 4 municipios del departamento de Boyacá financiados con recursos del Banco Interamericano de Desarrollo"/>
    <x v="1"/>
    <x v="2"/>
    <n v="8"/>
    <x v="1"/>
    <x v="2"/>
    <x v="1"/>
    <n v="2901108715"/>
    <n v="2901108715"/>
    <x v="0"/>
    <x v="1"/>
    <x v="0"/>
    <x v="0"/>
    <x v="0"/>
    <s v="Subdirección de Catastro"/>
    <x v="1"/>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2"/>
    <x v="5"/>
    <x v="1"/>
  </r>
  <r>
    <x v="0"/>
    <n v="31"/>
    <x v="0"/>
    <x v="0"/>
    <x v="0"/>
    <x v="3"/>
    <x v="4"/>
    <x v="6"/>
    <s v="Servicios de sistemas de información geográfica (sig)"/>
    <n v="81101512"/>
    <s v="Adelantar los procesos de actualización catastral de 4 municipios del departamento de Boyacá financiados con recursos del Banco Mundial -BM"/>
    <x v="1"/>
    <x v="2"/>
    <n v="8"/>
    <x v="1"/>
    <x v="2"/>
    <x v="1"/>
    <n v="4875235099"/>
    <n v="4875235099"/>
    <x v="0"/>
    <x v="1"/>
    <x v="0"/>
    <x v="0"/>
    <x v="0"/>
    <s v="Subdirección de Catastro"/>
    <x v="2"/>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2"/>
    <x v="5"/>
    <x v="1"/>
  </r>
  <r>
    <x v="2"/>
    <n v="66"/>
    <x v="2"/>
    <x v="2"/>
    <x v="0"/>
    <x v="3"/>
    <x v="4"/>
    <x v="8"/>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37"/>
    <d v="2021-02-22T00:00:00"/>
    <n v="7550277"/>
    <n v="67952493"/>
    <n v="67952493"/>
    <x v="1"/>
    <s v="VIRGILIO SANTANDER SOCARRAS"/>
    <n v="0"/>
    <n v="0"/>
    <m/>
    <x v="2"/>
    <x v="5"/>
    <x v="1"/>
  </r>
  <r>
    <x v="3"/>
    <n v="3"/>
    <x v="3"/>
    <x v="3"/>
    <x v="0"/>
    <x v="3"/>
    <x v="4"/>
    <x v="8"/>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4"/>
    <x v="4"/>
    <n v="11"/>
    <x v="1"/>
    <x v="0"/>
    <x v="0"/>
    <n v="70936690"/>
    <n v="70936690"/>
    <x v="0"/>
    <x v="0"/>
    <x v="0"/>
    <x v="1"/>
    <x v="6"/>
    <s v="Secretaría General - GIT Gestión Contractual"/>
    <x v="1"/>
    <s v="Coordinador GIT Gestión Contractual"/>
    <x v="2"/>
    <x v="2"/>
    <s v="N/A"/>
    <s v="N/A"/>
    <n v="11"/>
    <d v="2021-01-07T00:00:00"/>
    <n v="6448790"/>
    <n v="70936690"/>
    <n v="70936690"/>
    <x v="1"/>
    <s v="WILDER ANDRES GONZALEZ ROJAS"/>
    <n v="0"/>
    <n v="0"/>
    <n v="24172"/>
    <x v="2"/>
    <x v="5"/>
    <x v="2"/>
  </r>
  <r>
    <x v="3"/>
    <n v="20"/>
    <x v="3"/>
    <x v="3"/>
    <x v="0"/>
    <x v="3"/>
    <x v="4"/>
    <x v="8"/>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4"/>
    <x v="4"/>
    <n v="345"/>
    <x v="0"/>
    <x v="0"/>
    <x v="2"/>
    <n v="92327704"/>
    <n v="92327704"/>
    <x v="0"/>
    <x v="0"/>
    <x v="0"/>
    <x v="1"/>
    <x v="20"/>
    <s v="Secretaría General - GIT de Talento Humano"/>
    <x v="1"/>
    <s v="Coordinador GIT de Talento Humano"/>
    <x v="2"/>
    <x v="2"/>
    <s v="N/A"/>
    <s v="N/A"/>
    <n v="21"/>
    <d v="2021-01-07T00:00:00"/>
    <n v="8028496"/>
    <n v="92327704"/>
    <n v="92327704"/>
    <x v="1"/>
    <s v="YENNY ZULEIMA CARREÑO CONTRERAS"/>
    <n v="0"/>
    <n v="0"/>
    <n v="24168"/>
    <x v="2"/>
    <x v="5"/>
    <x v="2"/>
  </r>
  <r>
    <x v="3"/>
    <n v="65"/>
    <x v="3"/>
    <x v="3"/>
    <x v="2"/>
    <x v="2"/>
    <x v="4"/>
    <x v="4"/>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3"/>
    <x v="3"/>
    <n v="4"/>
    <x v="1"/>
    <x v="0"/>
    <x v="0"/>
    <n v="34108176"/>
    <n v="34108176"/>
    <x v="0"/>
    <x v="2"/>
    <x v="2"/>
    <x v="1"/>
    <x v="3"/>
    <s v="Secretaria General - GIT Talento Humano"/>
    <x v="1"/>
    <s v="Coordinador GIT Talento Humano"/>
    <x v="11"/>
    <x v="17"/>
    <m/>
    <m/>
    <n v="511"/>
    <d v="2021-03-29T00:00:00"/>
    <n v="4263522"/>
    <n v="17054088"/>
    <n v="34108176"/>
    <x v="1"/>
    <s v="YESED ALEJANDRA RODRIGUEZ ROJAS_x000a_DIANAMARCELA RAMIREZ CASTILLO"/>
    <n v="0"/>
    <n v="0"/>
    <s v="24646_x000a_24648"/>
    <x v="4"/>
    <x v="5"/>
    <x v="1"/>
  </r>
  <r>
    <x v="0"/>
    <n v="52"/>
    <x v="0"/>
    <x v="0"/>
    <x v="0"/>
    <x v="3"/>
    <x v="4"/>
    <x v="2"/>
    <s v="Servicios secretariales o de administración de oficinas  "/>
    <n v="80161501"/>
    <s v="Prestación de servicios de apoyo a la gestión desarrollada en procesos catastrales de la dirección territorial casanare "/>
    <x v="3"/>
    <x v="3"/>
    <n v="6"/>
    <x v="1"/>
    <x v="0"/>
    <x v="2"/>
    <n v="10207458"/>
    <n v="10207458"/>
    <x v="0"/>
    <x v="1"/>
    <x v="0"/>
    <x v="0"/>
    <x v="0"/>
    <s v="DT Casanare"/>
    <x v="0"/>
    <s v="HERMES SALCEDO RODRIGUEZ"/>
    <x v="0"/>
    <x v="0"/>
    <s v="Ejecutar procesos de conservación catastral a nivel nacional"/>
    <s v="Mutaciones realizadas"/>
    <n v="513"/>
    <d v="2021-03-30T00:00:00"/>
    <n v="1701243"/>
    <n v="10207458"/>
    <n v="10207458"/>
    <x v="1"/>
    <s v="YULY MARICELA ROJAS PACAGUI_x000a_"/>
    <n v="0"/>
    <n v="0"/>
    <n v="24650"/>
    <x v="2"/>
    <x v="5"/>
    <x v="1"/>
  </r>
  <r>
    <x v="5"/>
    <n v="26"/>
    <x v="5"/>
    <x v="6"/>
    <x v="0"/>
    <x v="3"/>
    <x v="4"/>
    <x v="0"/>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0"/>
    <x v="0"/>
    <n v="3"/>
    <x v="1"/>
    <x v="0"/>
    <x v="0"/>
    <n v="19466370"/>
    <n v="19466370"/>
    <x v="0"/>
    <x v="1"/>
    <x v="0"/>
    <x v="0"/>
    <x v="10"/>
    <s v="Oficina CIAF"/>
    <x v="1"/>
    <s v="Jefe Oficina CIAF"/>
    <x v="9"/>
    <x v="16"/>
    <s v="Desarrollar la asistencia técnica, asesoría, análisis y/o consultoría"/>
    <s v="Entidades Asistidas"/>
    <n v="588"/>
    <d v="2021-05-13T00:00:00"/>
    <n v="6488790"/>
    <n v="19466370"/>
    <n v="19466370"/>
    <x v="1"/>
    <s v="YESSICA NATALIA RAMIREZ YARA"/>
    <n v="0"/>
    <n v="0"/>
    <n v="24729"/>
    <x v="0"/>
    <x v="0"/>
    <x v="1"/>
  </r>
  <r>
    <x v="2"/>
    <n v="87"/>
    <x v="2"/>
    <x v="5"/>
    <x v="0"/>
    <x v="3"/>
    <x v="4"/>
    <x v="2"/>
    <s v="Etiquetas de códigos de barra"/>
    <n v="55121608"/>
    <s v="Adquisición del derecho de uso del sistema de codificación EAN/UCC."/>
    <x v="3"/>
    <x v="3"/>
    <n v="1"/>
    <x v="1"/>
    <x v="0"/>
    <x v="2"/>
    <n v="8131000"/>
    <n v="8131000"/>
    <x v="0"/>
    <x v="1"/>
    <x v="7"/>
    <x v="0"/>
    <x v="9"/>
    <s v="Oficina de Difusión y Mercadeo"/>
    <x v="1"/>
    <s v="Jefe Oficina de Difusión y Mercadeo de Información "/>
    <x v="8"/>
    <x v="9"/>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2"/>
    <x v="5"/>
    <x v="1"/>
  </r>
  <r>
    <x v="1"/>
    <n v="25"/>
    <x v="1"/>
    <x v="1"/>
    <x v="2"/>
    <x v="2"/>
    <x v="4"/>
    <x v="6"/>
    <s v="Cartografía"/>
    <n v="81151600"/>
    <s v="Prestación de servicios profesionales para orientar y optimizar los procesos de producción cartográfica, asignados de conformidad con los lineamientos establecidos."/>
    <x v="1"/>
    <x v="2"/>
    <n v="315"/>
    <x v="0"/>
    <x v="0"/>
    <x v="2"/>
    <n v="120913653"/>
    <n v="120913653"/>
    <x v="0"/>
    <x v="1"/>
    <x v="2"/>
    <x v="0"/>
    <x v="1"/>
    <s v="Subdirección de Geografía y Cartografía "/>
    <x v="2"/>
    <s v="Subdirector de Geografía y Cartografía "/>
    <x v="1"/>
    <x v="1"/>
    <s v="Generar insumos y/o productos cartográficos"/>
    <s v="Cartografía escalas Medianas generada (1:10,000, 1:25,000)"/>
    <n v="199"/>
    <d v="2021-02-05T00:00:00"/>
    <n v="5757793"/>
    <n v="60456826"/>
    <n v="120913652"/>
    <x v="1"/>
    <s v="MIGUEL ANGEL RAMÍREZ GUTIÉRREZ_x000a_VICTOR ANDRÉS MARTÍNEZ RUÍZ"/>
    <n v="1"/>
    <n v="0"/>
    <s v="24386_x000a_24388"/>
    <x v="4"/>
    <x v="5"/>
    <x v="1"/>
  </r>
  <r>
    <x v="0"/>
    <n v="33"/>
    <x v="0"/>
    <x v="0"/>
    <x v="0"/>
    <x v="3"/>
    <x v="4"/>
    <x v="6"/>
    <s v="Servicios secretariales o de administración de oficinas  "/>
    <n v="80161501"/>
    <s v="Prestación de servicios para la generación de productos de la información alfanumérica catastral en el marco del Proyecto de &quot;Actualización y gestión catastral Nacional&quot;"/>
    <x v="1"/>
    <x v="2"/>
    <n v="6"/>
    <x v="1"/>
    <x v="0"/>
    <x v="2"/>
    <n v="16028900"/>
    <n v="16028900"/>
    <x v="0"/>
    <x v="1"/>
    <x v="0"/>
    <x v="0"/>
    <x v="0"/>
    <s v="Subdirección de Catastro"/>
    <x v="2"/>
    <s v="Subdirectora de Catastro"/>
    <x v="0"/>
    <x v="0"/>
    <s v="Estandarizar las coberturas de información del proceso de catastro"/>
    <s v="Sistema de Información predial actualizado"/>
    <n v="259"/>
    <d v="2021-02-09T00:00:00"/>
    <n v="2671483"/>
    <n v="16028898"/>
    <n v="16028898"/>
    <x v="1"/>
    <s v="ALEJANDRO ORTIZ BARON"/>
    <n v="2"/>
    <n v="0"/>
    <n v="24438"/>
    <x v="2"/>
    <x v="5"/>
    <x v="1"/>
  </r>
  <r>
    <x v="3"/>
    <n v="29"/>
    <x v="3"/>
    <x v="3"/>
    <x v="0"/>
    <x v="3"/>
    <x v="4"/>
    <x v="8"/>
    <s v="Servicios secretariales o de administración de oficinas  "/>
    <n v="80161501"/>
    <s v="Prestación de servicios profesionales especializados para apoyar los temas tributarios, contables y financieros del Instituto Geográfico Agustín Codazzi a nivel nacional"/>
    <x v="4"/>
    <x v="4"/>
    <n v="4"/>
    <x v="1"/>
    <x v="0"/>
    <x v="0"/>
    <n v="34831906"/>
    <n v="34831906"/>
    <x v="0"/>
    <x v="0"/>
    <x v="0"/>
    <x v="1"/>
    <x v="21"/>
    <s v="Secretaría General - GIT Gestión Financiera"/>
    <x v="1"/>
    <s v="Coordinador GIT Gestión Financiera"/>
    <x v="2"/>
    <x v="2"/>
    <s v="N/A"/>
    <s v="N/A"/>
    <n v="27"/>
    <d v="2021-01-12T00:00:00"/>
    <n v="8707976"/>
    <n v="34831904"/>
    <n v="34831904"/>
    <x v="1"/>
    <s v="CARLOS JULIO AGUILAR RUIZ"/>
    <n v="2"/>
    <n v="0"/>
    <n v="24186"/>
    <x v="2"/>
    <x v="5"/>
    <x v="2"/>
  </r>
  <r>
    <x v="2"/>
    <n v="88"/>
    <x v="2"/>
    <x v="2"/>
    <x v="0"/>
    <x v="3"/>
    <x v="4"/>
    <x v="4"/>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3"/>
    <x v="3"/>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484"/>
    <d v="2021-03-17T00:00:00"/>
    <n v="2671483"/>
    <n v="24043347"/>
    <n v="24043347"/>
    <x v="1"/>
    <s v="JOSE GREGORIO MATEUS MALAGON"/>
    <n v="2"/>
    <n v="0"/>
    <n v="24618"/>
    <x v="2"/>
    <x v="5"/>
    <x v="1"/>
  </r>
  <r>
    <x v="2"/>
    <n v="59"/>
    <x v="2"/>
    <x v="2"/>
    <x v="0"/>
    <x v="3"/>
    <x v="4"/>
    <x v="8"/>
    <s v="Servicios de implementación de aplicaciones"/>
    <n v="81111508"/>
    <s v="Prestación de servicios  para realizar actividades de administración, soporte y monitoreo de las plataformas basadas en software libre adoptadas por la entidad."/>
    <x v="1"/>
    <x v="2"/>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330"/>
    <d v="2021-02-17T00:00:00"/>
    <n v="2671483"/>
    <n v="24043347"/>
    <n v="24043347"/>
    <x v="1"/>
    <s v="JULIAN DAVID TETE MILES"/>
    <n v="2"/>
    <n v="0"/>
    <n v="24490"/>
    <x v="2"/>
    <x v="5"/>
    <x v="1"/>
  </r>
  <r>
    <x v="2"/>
    <n v="46"/>
    <x v="2"/>
    <x v="2"/>
    <x v="0"/>
    <x v="3"/>
    <x v="4"/>
    <x v="8"/>
    <s v="Servicios de soporte técnico o de mesa de ayuda"/>
    <n v="81111811"/>
    <s v="Prestación de servicios de apoyo para ejecutar actividades de soporte, mantenimiento y monitoreo a la infraestructura tecnológica donde se alojan los servicios web e interoperabilidad de la entidad"/>
    <x v="1"/>
    <x v="2"/>
    <n v="9"/>
    <x v="1"/>
    <x v="0"/>
    <x v="0"/>
    <n v="24043349"/>
    <n v="24043349"/>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6"/>
    <d v="2021-02-11T00:00:00"/>
    <n v="2671483"/>
    <n v="24043347"/>
    <n v="24043347"/>
    <x v="1"/>
    <s v="MIGUEL ANGEL TORRES ROMERO"/>
    <n v="2"/>
    <n v="0"/>
    <n v="24448"/>
    <x v="2"/>
    <x v="5"/>
    <x v="1"/>
  </r>
  <r>
    <x v="2"/>
    <n v="96"/>
    <x v="2"/>
    <x v="5"/>
    <x v="0"/>
    <x v="3"/>
    <x v="4"/>
    <x v="0"/>
    <s v="Servicios de consultoría de negocios y administración corporativa"/>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0"/>
    <x v="0"/>
    <n v="212"/>
    <x v="0"/>
    <x v="0"/>
    <x v="0"/>
    <n v="91574258"/>
    <n v="91574258"/>
    <x v="0"/>
    <x v="1"/>
    <x v="0"/>
    <x v="0"/>
    <x v="9"/>
    <s v="Oficina de Difusión y Mercadeo"/>
    <x v="1"/>
    <s v="Jefe Oficina de Difusión y Mercadeo de Información "/>
    <x v="8"/>
    <x v="9"/>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n v="0"/>
    <n v="24728"/>
    <x v="0"/>
    <x v="0"/>
    <x v="1"/>
  </r>
  <r>
    <x v="0"/>
    <n v="9"/>
    <x v="0"/>
    <x v="0"/>
    <x v="1"/>
    <x v="6"/>
    <x v="4"/>
    <x v="8"/>
    <s v="Servicios secretariales o de administración de oficinas  "/>
    <n v="80161501"/>
    <s v="Prestación de servicios de apoyo orientados a la gestión y enrutamiento de la información derivada de los procesos catastrales."/>
    <x v="4"/>
    <x v="4"/>
    <n v="11"/>
    <x v="1"/>
    <x v="0"/>
    <x v="2"/>
    <n v="92321463"/>
    <n v="92321463"/>
    <x v="0"/>
    <x v="1"/>
    <x v="1"/>
    <x v="0"/>
    <x v="0"/>
    <s v="Subdirección de Catastro"/>
    <x v="2"/>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6"/>
    <x v="5"/>
    <x v="1"/>
  </r>
  <r>
    <x v="0"/>
    <n v="36"/>
    <x v="0"/>
    <x v="0"/>
    <x v="0"/>
    <x v="3"/>
    <x v="4"/>
    <x v="6"/>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1"/>
    <x v="2"/>
    <n v="6"/>
    <x v="1"/>
    <x v="0"/>
    <x v="2"/>
    <n v="29858547"/>
    <n v="29858547"/>
    <x v="0"/>
    <x v="1"/>
    <x v="0"/>
    <x v="0"/>
    <x v="0"/>
    <s v="Subdirección de Catastro"/>
    <x v="2"/>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2"/>
    <x v="5"/>
    <x v="1"/>
  </r>
  <r>
    <x v="2"/>
    <n v="53"/>
    <x v="2"/>
    <x v="2"/>
    <x v="0"/>
    <x v="3"/>
    <x v="4"/>
    <x v="8"/>
    <s v="Servicios de implementación de aplicaciones"/>
    <n v="81111508"/>
    <s v="Prestación de Servicios Profesionales para realizar actividades de operación, soporte, mantenimiento y monitoreo a las plataformas tecnológicas."/>
    <x v="1"/>
    <x v="2"/>
    <n v="9"/>
    <x v="1"/>
    <x v="0"/>
    <x v="0"/>
    <n v="38371701"/>
    <n v="38371701"/>
    <x v="0"/>
    <x v="1"/>
    <x v="0"/>
    <x v="0"/>
    <x v="9"/>
    <s v="Informática y Telecomunicaciones"/>
    <x v="1"/>
    <s v="Jefe Oficina de Informática y Telecomunicaciones"/>
    <x v="3"/>
    <x v="4"/>
    <s v="Implementar y soportar plataforma de TI"/>
    <s v="índice de capacidad en la prestación de servicios de tecnología."/>
    <n v="277"/>
    <d v="2021-02-11T00:00:00"/>
    <n v="4263522"/>
    <n v="38371698"/>
    <n v="38371698"/>
    <x v="1"/>
    <s v="JUAN CARLOS BEJARANO BAYONA"/>
    <n v="3"/>
    <n v="0"/>
    <n v="24442"/>
    <x v="2"/>
    <x v="5"/>
    <x v="1"/>
  </r>
  <r>
    <x v="3"/>
    <n v="30"/>
    <x v="3"/>
    <x v="3"/>
    <x v="0"/>
    <x v="3"/>
    <x v="4"/>
    <x v="8"/>
    <s v="Servicios secretariales o de administración de oficinas  "/>
    <n v="80161501"/>
    <s v="Prestación de servicios personales para apoyar la gestión de la tesorería del Instituto Geográfico Agustín Codazzi."/>
    <x v="4"/>
    <x v="4"/>
    <n v="11"/>
    <x v="1"/>
    <x v="0"/>
    <x v="0"/>
    <n v="29386316"/>
    <n v="29386316"/>
    <x v="0"/>
    <x v="0"/>
    <x v="0"/>
    <x v="1"/>
    <x v="21"/>
    <s v="Secretaría General - GIT Gestión Financiera"/>
    <x v="1"/>
    <s v="Coordinador GIT Gestión Financiera"/>
    <x v="2"/>
    <x v="2"/>
    <s v="N/A"/>
    <s v="N/A"/>
    <n v="34"/>
    <d v="2021-01-13T00:00:00"/>
    <n v="2671483"/>
    <n v="29386313"/>
    <n v="29386313"/>
    <x v="1"/>
    <s v="LEONARDO  SEGURA CAMELO"/>
    <n v="3"/>
    <n v="0"/>
    <n v="24188"/>
    <x v="2"/>
    <x v="5"/>
    <x v="0"/>
  </r>
  <r>
    <x v="3"/>
    <n v="24"/>
    <x v="3"/>
    <x v="3"/>
    <x v="0"/>
    <x v="3"/>
    <x v="4"/>
    <x v="8"/>
    <s v="Servicios secretariales o de administración de oficinas  "/>
    <n v="80161501"/>
    <s v="Prestación de servicios personales para la recepción, revisión y elaboración de las cuentas por pagar y obligaciones del instituto en el sistema SIIF Nación."/>
    <x v="4"/>
    <x v="4"/>
    <n v="11"/>
    <x v="1"/>
    <x v="0"/>
    <x v="2"/>
    <n v="29386316"/>
    <n v="29386316"/>
    <x v="0"/>
    <x v="0"/>
    <x v="0"/>
    <x v="1"/>
    <x v="21"/>
    <s v="Secretaría General - GIT Gestión Financiera"/>
    <x v="1"/>
    <s v="Coordinador GIT Gestión Financiera"/>
    <x v="2"/>
    <x v="2"/>
    <s v="N/A"/>
    <s v="N/A"/>
    <n v="33"/>
    <d v="2021-01-13T00:00:00"/>
    <n v="2671483"/>
    <n v="29386313"/>
    <n v="29386313"/>
    <x v="1"/>
    <s v="MIREYA  ARTUNDUAGA CALDERON"/>
    <n v="3"/>
    <n v="0"/>
    <n v="24190"/>
    <x v="2"/>
    <x v="5"/>
    <x v="0"/>
  </r>
  <r>
    <x v="0"/>
    <n v="39"/>
    <x v="0"/>
    <x v="0"/>
    <x v="0"/>
    <x v="3"/>
    <x v="4"/>
    <x v="6"/>
    <s v="Servicios de sistemas de información geográfica (sig)"/>
    <n v="81101512"/>
    <s v="Prestación de servicios profesionales para gestionar, controlar y hacer seguimiento de la información  alfanumérica y gráfica de los procesos catastrales."/>
    <x v="1"/>
    <x v="2"/>
    <n v="6"/>
    <x v="1"/>
    <x v="0"/>
    <x v="2"/>
    <n v="29858547"/>
    <n v="29858547"/>
    <x v="0"/>
    <x v="1"/>
    <x v="0"/>
    <x v="0"/>
    <x v="0"/>
    <s v="Subdirección de Catastro"/>
    <x v="2"/>
    <s v="Subdirectora de Catastro"/>
    <x v="0"/>
    <x v="0"/>
    <s v="Estandarizar las coberturas de información del proceso de catastro"/>
    <s v="Sistema de Información predial actualizado"/>
    <n v="316"/>
    <d v="2021-02-16T00:00:00"/>
    <n v="4976424"/>
    <n v="29858544"/>
    <n v="29858544"/>
    <x v="1"/>
    <s v="NANCY YOLANDA LÓPEZ FORERO"/>
    <n v="3"/>
    <n v="0"/>
    <n v="24477"/>
    <x v="2"/>
    <x v="5"/>
    <x v="1"/>
  </r>
  <r>
    <x v="3"/>
    <n v="59"/>
    <x v="3"/>
    <x v="3"/>
    <x v="0"/>
    <x v="3"/>
    <x v="4"/>
    <x v="8"/>
    <s v="Servicios secretariales o de administración de oficinas  "/>
    <n v="80161501"/>
    <s v="Prestación de servicios profesionales para la implementación del sistema de gestión documental SIGAC a nivel nacional."/>
    <x v="1"/>
    <x v="2"/>
    <n v="10"/>
    <x v="1"/>
    <x v="0"/>
    <x v="2"/>
    <n v="36402363"/>
    <n v="36402363"/>
    <x v="0"/>
    <x v="1"/>
    <x v="0"/>
    <x v="0"/>
    <x v="4"/>
    <s v="Secretaria General- Gestión documental"/>
    <x v="1"/>
    <s v="Coordinador GIT Gestión Documental"/>
    <x v="12"/>
    <x v="9"/>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2"/>
    <x v="5"/>
    <x v="1"/>
  </r>
  <r>
    <x v="2"/>
    <n v="60"/>
    <x v="2"/>
    <x v="2"/>
    <x v="0"/>
    <x v="3"/>
    <x v="4"/>
    <x v="8"/>
    <s v="Servicios de implementación de aplicaciones"/>
    <n v="81111508"/>
    <s v="Prestación de servicios profesionales para realizar el mantenimiento de la red regulada y el cableado estructurado de la entidad a nivel nacional."/>
    <x v="1"/>
    <x v="2"/>
    <n v="9"/>
    <x v="1"/>
    <x v="0"/>
    <x v="0"/>
    <n v="32762127"/>
    <n v="32762127"/>
    <x v="0"/>
    <x v="1"/>
    <x v="0"/>
    <x v="0"/>
    <x v="9"/>
    <s v="Informática y Telecomunicaciones"/>
    <x v="1"/>
    <s v="Jefe Oficina de Informática y Telecomunicaciones"/>
    <x v="3"/>
    <x v="4"/>
    <s v="Implementar y soportar plataforma de TI"/>
    <s v="Índice de capacidad en la prestación de servicios de tecnología."/>
    <n v="334"/>
    <d v="2021-02-17T00:00:00"/>
    <n v="3640236"/>
    <n v="32762124"/>
    <n v="32762124"/>
    <x v="1"/>
    <s v="RUBEN DARIO MARTINEZ MELLIZO"/>
    <n v="3"/>
    <n v="0"/>
    <n v="24493"/>
    <x v="2"/>
    <x v="5"/>
    <x v="1"/>
  </r>
  <r>
    <x v="3"/>
    <n v="26"/>
    <x v="3"/>
    <x v="3"/>
    <x v="0"/>
    <x v="3"/>
    <x v="4"/>
    <x v="8"/>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4"/>
    <x v="4"/>
    <n v="11"/>
    <x v="1"/>
    <x v="0"/>
    <x v="0"/>
    <n v="40042599"/>
    <n v="40042599"/>
    <x v="0"/>
    <x v="0"/>
    <x v="0"/>
    <x v="1"/>
    <x v="21"/>
    <s v="Secretaría General - GIT Gestión Financiera"/>
    <x v="1"/>
    <s v="Coordinador GIT Gestión Financiera"/>
    <x v="2"/>
    <x v="2"/>
    <s v="N/A"/>
    <s v="N/A"/>
    <n v="32"/>
    <d v="2021-01-13T00:00:00"/>
    <n v="3640236"/>
    <n v="40042596"/>
    <n v="40042596"/>
    <x v="1"/>
    <s v="YOLI ANDREA MARTINEZ MOLINA"/>
    <n v="3"/>
    <n v="0"/>
    <n v="24189"/>
    <x v="2"/>
    <x v="5"/>
    <x v="0"/>
  </r>
  <r>
    <x v="2"/>
    <n v="98"/>
    <x v="2"/>
    <x v="2"/>
    <x v="0"/>
    <x v="3"/>
    <x v="4"/>
    <x v="0"/>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0"/>
    <x v="0"/>
    <n v="225"/>
    <x v="0"/>
    <x v="0"/>
    <x v="0"/>
    <n v="98376633.599999994"/>
    <n v="98376633.599999994"/>
    <x v="0"/>
    <x v="0"/>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m/>
    <d v="2021-05-19T00:00:00"/>
    <n v="13116884"/>
    <n v="98376630"/>
    <n v="98376630"/>
    <x v="1"/>
    <s v="ELIAS REINALDO GAMEZ PINILLA"/>
    <n v="3.5999999940395355"/>
    <n v="0"/>
    <m/>
    <x v="2"/>
    <x v="5"/>
    <x v="1"/>
  </r>
  <r>
    <x v="2"/>
    <n v="16"/>
    <x v="2"/>
    <x v="8"/>
    <x v="0"/>
    <x v="3"/>
    <x v="4"/>
    <x v="8"/>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2"/>
    <n v="11"/>
    <x v="1"/>
    <x v="0"/>
    <x v="0"/>
    <n v="108518128"/>
    <n v="108518128"/>
    <x v="0"/>
    <x v="1"/>
    <x v="0"/>
    <x v="0"/>
    <x v="9"/>
    <s v="Oficina Asesora de Planeación"/>
    <x v="1"/>
    <s v="Jefe Oficina Asesora de Planeación"/>
    <x v="3"/>
    <x v="18"/>
    <s v="Actualizar e implementar los planes de trabajo y/o mejoramiento anual"/>
    <s v="Sistema de Gestión implementado_x000a_"/>
    <n v="92"/>
    <d v="2021-01-19T00:00:00"/>
    <n v="9865284"/>
    <n v="108518124"/>
    <n v="108518124"/>
    <x v="1"/>
    <s v="CARLOS RAFAEL GONZÁLEZ CONTRERAS"/>
    <n v="4"/>
    <n v="0"/>
    <n v="24288"/>
    <x v="2"/>
    <x v="5"/>
    <x v="1"/>
  </r>
  <r>
    <x v="2"/>
    <n v="17"/>
    <x v="2"/>
    <x v="8"/>
    <x v="0"/>
    <x v="3"/>
    <x v="4"/>
    <x v="8"/>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1"/>
    <x v="2"/>
    <n v="11"/>
    <x v="1"/>
    <x v="0"/>
    <x v="0"/>
    <n v="54740668"/>
    <n v="54740668"/>
    <x v="0"/>
    <x v="1"/>
    <x v="0"/>
    <x v="0"/>
    <x v="9"/>
    <s v="Oficina Asesora de Planeación"/>
    <x v="1"/>
    <s v="Jefe Oficina Asesora de Planeación"/>
    <x v="3"/>
    <x v="14"/>
    <s v="Realizar el seguimiento de los planes de acción anual"/>
    <s v="Documentos de planeación con seguimientos realizados"/>
    <n v="93"/>
    <d v="2021-01-19T00:00:00"/>
    <n v="4976424"/>
    <n v="54740664"/>
    <n v="54740664"/>
    <x v="1"/>
    <s v="DANIEL FERNANDO GALLEGO MORENO"/>
    <n v="4"/>
    <n v="0"/>
    <n v="24294"/>
    <x v="2"/>
    <x v="5"/>
    <x v="1"/>
  </r>
  <r>
    <x v="2"/>
    <n v="64"/>
    <x v="2"/>
    <x v="2"/>
    <x v="0"/>
    <x v="3"/>
    <x v="4"/>
    <x v="8"/>
    <s v="Servicios de implementación de aplicaciones"/>
    <n v="81111508"/>
    <s v="Prestación de servicios profesionales para soportar, mantener, analizar, diseñar, desarrollar e integrar componentes de software en el marco de la implementación de la política de catastro multipropósito."/>
    <x v="1"/>
    <x v="2"/>
    <n v="9"/>
    <x v="1"/>
    <x v="0"/>
    <x v="0"/>
    <n v="44787820"/>
    <n v="44787820"/>
    <x v="0"/>
    <x v="1"/>
    <x v="0"/>
    <x v="0"/>
    <x v="9"/>
    <s v="Informática y Telecomunicaciones"/>
    <x v="1"/>
    <s v="Jefe Oficina de Informática y Telecomunicaciones"/>
    <x v="3"/>
    <x v="4"/>
    <s v="Implementar y soportar plataforma de TI"/>
    <s v="Índice de capacidad en la prestación de servicios de tecnología."/>
    <n v="339"/>
    <d v="2021-02-19T00:00:00"/>
    <n v="4976424"/>
    <n v="44787816"/>
    <n v="44787816"/>
    <x v="1"/>
    <s v="DIEGO FERNANDO CAICEDO"/>
    <n v="4"/>
    <n v="0"/>
    <n v="24497"/>
    <x v="2"/>
    <x v="5"/>
    <x v="1"/>
  </r>
  <r>
    <x v="2"/>
    <n v="52"/>
    <x v="2"/>
    <x v="2"/>
    <x v="0"/>
    <x v="3"/>
    <x v="4"/>
    <x v="8"/>
    <s v="Servicios de implementación de aplicaciones"/>
    <n v="81111508"/>
    <s v="Prestación de servicios profesionales  para realizar actividades de  operación, soporte  y desarrollo relacionados con la  gestión del Sistema Nacional de Catastro."/>
    <x v="1"/>
    <x v="2"/>
    <n v="11"/>
    <x v="1"/>
    <x v="0"/>
    <x v="0"/>
    <n v="46898746"/>
    <n v="46898746"/>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2"/>
    <x v="5"/>
    <x v="1"/>
  </r>
  <r>
    <x v="2"/>
    <n v="77"/>
    <x v="2"/>
    <x v="2"/>
    <x v="0"/>
    <x v="3"/>
    <x v="4"/>
    <x v="2"/>
    <s v="Servicios de implementación de aplicaciones"/>
    <n v="81111508"/>
    <s v="Prestación de servicios profesionales para documentar, diseñar e implementar los flujos de información requeridos en el marco de la implementación de la política de catastro multipropósito."/>
    <x v="3"/>
    <x v="3"/>
    <n v="9"/>
    <x v="1"/>
    <x v="0"/>
    <x v="0"/>
    <n v="78371788"/>
    <n v="78371788"/>
    <x v="0"/>
    <x v="1"/>
    <x v="0"/>
    <x v="0"/>
    <x v="9"/>
    <s v="Informática y Telecomunicaciones"/>
    <x v="1"/>
    <s v="Jefe Oficina de Informática y Telecomunicaciones"/>
    <x v="3"/>
    <x v="4"/>
    <s v="Implementar y soportar plataforma de TI"/>
    <s v="Índice de capacidad en la prestación de servicios de tecnología."/>
    <n v="452"/>
    <d v="2021-03-15T00:00:00"/>
    <n v="8707976"/>
    <n v="78371784"/>
    <n v="78371784"/>
    <x v="1"/>
    <s v="LUISA FERNANDA CAMACHO"/>
    <n v="4"/>
    <n v="0"/>
    <n v="24586"/>
    <x v="2"/>
    <x v="5"/>
    <x v="1"/>
  </r>
  <r>
    <x v="2"/>
    <n v="57"/>
    <x v="2"/>
    <x v="2"/>
    <x v="0"/>
    <x v="3"/>
    <x v="4"/>
    <x v="8"/>
    <s v="Servicios de implementación de aplicaciones"/>
    <n v="81111508"/>
    <s v="Prestación de servicios profesionales para gestionar la infraestructura tecnológica, plataforma de inteligencia de negocios y bases de datos de la entidad."/>
    <x v="1"/>
    <x v="2"/>
    <n v="9"/>
    <x v="1"/>
    <x v="0"/>
    <x v="0"/>
    <n v="88787560"/>
    <n v="88787560"/>
    <x v="0"/>
    <x v="1"/>
    <x v="0"/>
    <x v="0"/>
    <x v="9"/>
    <s v="Informática y Telecomunicaciones"/>
    <x v="1"/>
    <s v="Jefe Oficina de Informática y Telecomunicaciones"/>
    <x v="3"/>
    <x v="4"/>
    <s v="Implementar y soportar plataforma de TI"/>
    <s v="Índice de capacidad en la prestación de servicios de tecnología."/>
    <n v="293"/>
    <d v="2021-02-16T00:00:00"/>
    <n v="9865284"/>
    <n v="88787556"/>
    <n v="88787556"/>
    <x v="1"/>
    <s v="NESTOR ALONSO ESPITIA DIAZ"/>
    <n v="4"/>
    <n v="0"/>
    <n v="24461"/>
    <x v="2"/>
    <x v="5"/>
    <x v="1"/>
  </r>
  <r>
    <x v="3"/>
    <n v="8"/>
    <x v="3"/>
    <x v="3"/>
    <x v="2"/>
    <x v="2"/>
    <x v="4"/>
    <x v="8"/>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4"/>
    <x v="4"/>
    <n v="11"/>
    <x v="1"/>
    <x v="0"/>
    <x v="0"/>
    <n v="58772630"/>
    <n v="58772630"/>
    <x v="0"/>
    <x v="0"/>
    <x v="2"/>
    <x v="1"/>
    <x v="6"/>
    <s v="Secretaría General - GIT Gestión Contractual"/>
    <x v="1"/>
    <s v="Coordinador GIT Gestión Contractual"/>
    <x v="2"/>
    <x v="2"/>
    <s v="N/A"/>
    <s v="N/A"/>
    <n v="8"/>
    <d v="2021-01-07T00:00:00"/>
    <n v="2671483"/>
    <n v="29386313"/>
    <n v="58772626"/>
    <x v="1"/>
    <s v="SANDRA YANETH CELEMIN_x000a_BIBIANA ANDREA CASAS SIERRA_x000a_"/>
    <n v="4"/>
    <n v="0"/>
    <s v="24164_x000a_24167_x000a_"/>
    <x v="4"/>
    <x v="5"/>
    <x v="2"/>
  </r>
  <r>
    <x v="2"/>
    <n v="37"/>
    <x v="2"/>
    <x v="2"/>
    <x v="0"/>
    <x v="3"/>
    <x v="4"/>
    <x v="8"/>
    <s v="Servicios de implementación de aplicaciones"/>
    <n v="81111508"/>
    <s v="Prestación de servicios profesionales para orientar y realizar la gestión de la infraestructura tecnológica y seguridad informática que soportan los sistemas de la entidad."/>
    <x v="1"/>
    <x v="2"/>
    <n v="9"/>
    <x v="1"/>
    <x v="0"/>
    <x v="0"/>
    <n v="99203332"/>
    <n v="99203332"/>
    <x v="0"/>
    <x v="1"/>
    <x v="0"/>
    <x v="0"/>
    <x v="9"/>
    <s v="Informática y Telecomunicaciones"/>
    <x v="1"/>
    <s v="Jefe Oficina de Informática y Telecomunicaciones"/>
    <x v="3"/>
    <x v="4"/>
    <s v="Implementar y soportar plataforma de TI"/>
    <s v="Índice de capacidad en la prestación de servicios de tecnología."/>
    <n v="154"/>
    <d v="2021-01-28T00:00:00"/>
    <n v="11022592"/>
    <n v="99203328"/>
    <n v="99203328"/>
    <x v="1"/>
    <s v="WILMER ESPITIA MUÑOZ"/>
    <n v="4"/>
    <n v="0"/>
    <n v="24332"/>
    <x v="2"/>
    <x v="5"/>
    <x v="1"/>
  </r>
  <r>
    <x v="0"/>
    <n v="21"/>
    <x v="0"/>
    <x v="0"/>
    <x v="0"/>
    <x v="3"/>
    <x v="4"/>
    <x v="8"/>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4"/>
    <x v="4"/>
    <n v="11"/>
    <x v="1"/>
    <x v="0"/>
    <x v="2"/>
    <n v="54740669"/>
    <n v="54740669"/>
    <x v="0"/>
    <x v="1"/>
    <x v="0"/>
    <x v="0"/>
    <x v="0"/>
    <s v="Subdirección de Catastro"/>
    <x v="2"/>
    <s v="Subdirectora de Catastro"/>
    <x v="0"/>
    <x v="0"/>
    <s v="Atender las solicitudes en materia de Política de Restitución de Tierras y Ley de Víctimas"/>
    <s v="Solicitudes atendidas"/>
    <n v="124"/>
    <d v="2021-01-25T00:00:00"/>
    <n v="4976424"/>
    <n v="54740664"/>
    <n v="54740664"/>
    <x v="1"/>
    <s v="DANILO BERNAL DIAZ"/>
    <n v="5"/>
    <n v="0"/>
    <n v="24264"/>
    <x v="2"/>
    <x v="5"/>
    <x v="1"/>
  </r>
  <r>
    <x v="2"/>
    <n v="26"/>
    <x v="2"/>
    <x v="7"/>
    <x v="0"/>
    <x v="3"/>
    <x v="4"/>
    <x v="8"/>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4"/>
    <x v="4"/>
    <n v="11"/>
    <x v="1"/>
    <x v="0"/>
    <x v="0"/>
    <n v="95787741"/>
    <n v="95787741"/>
    <x v="0"/>
    <x v="1"/>
    <x v="0"/>
    <x v="1"/>
    <x v="12"/>
    <s v="Oficina Asesora Jurídica"/>
    <x v="1"/>
    <s v="Jefe Oficina Asesora Jurídica"/>
    <x v="2"/>
    <x v="2"/>
    <s v="N/A"/>
    <s v="N/A"/>
    <n v="148"/>
    <d v="2021-01-26T00:00:00"/>
    <n v="8707975"/>
    <n v="95787736"/>
    <n v="95787736"/>
    <x v="1"/>
    <s v="DIANA KARIME VELEZ GONAZALE"/>
    <n v="5"/>
    <n v="0"/>
    <n v="24287"/>
    <x v="2"/>
    <x v="5"/>
    <x v="1"/>
  </r>
  <r>
    <x v="2"/>
    <n v="50"/>
    <x v="2"/>
    <x v="2"/>
    <x v="2"/>
    <x v="2"/>
    <x v="4"/>
    <x v="8"/>
    <s v="Servicios de implementación de aplicaciones"/>
    <n v="81111508"/>
    <s v="Prestación de servicios de apoyo para ejecutar actividades de soporte técnico en la mesa de servicio del Sistema Nacional Catastro."/>
    <x v="1"/>
    <x v="2"/>
    <n v="11"/>
    <x v="1"/>
    <x v="0"/>
    <x v="0"/>
    <n v="58772631"/>
    <n v="58772631"/>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4"/>
    <x v="5"/>
    <x v="1"/>
  </r>
  <r>
    <x v="2"/>
    <n v="31"/>
    <x v="2"/>
    <x v="7"/>
    <x v="0"/>
    <x v="3"/>
    <x v="4"/>
    <x v="8"/>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4"/>
    <x v="4"/>
    <n v="11"/>
    <x v="1"/>
    <x v="0"/>
    <x v="0"/>
    <n v="95787741"/>
    <n v="95787741"/>
    <x v="0"/>
    <x v="1"/>
    <x v="0"/>
    <x v="1"/>
    <x v="12"/>
    <s v="Oficina Asesora Jurídica"/>
    <x v="1"/>
    <s v="Jefe Oficina Asesora Jurídica"/>
    <x v="2"/>
    <x v="2"/>
    <s v="N/A"/>
    <s v="N/A"/>
    <n v="147"/>
    <d v="2021-01-26T00:00:00"/>
    <n v="8707976"/>
    <n v="95787736"/>
    <n v="95787736"/>
    <x v="1"/>
    <s v="JULIO CESAR AMAYA MENDEZ"/>
    <n v="5"/>
    <n v="0"/>
    <n v="24286"/>
    <x v="2"/>
    <x v="5"/>
    <x v="1"/>
  </r>
  <r>
    <x v="2"/>
    <n v="32"/>
    <x v="2"/>
    <x v="7"/>
    <x v="0"/>
    <x v="3"/>
    <x v="4"/>
    <x v="8"/>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4"/>
    <x v="4"/>
    <n v="11"/>
    <x v="1"/>
    <x v="0"/>
    <x v="0"/>
    <n v="95787741"/>
    <n v="95787741"/>
    <x v="0"/>
    <x v="1"/>
    <x v="0"/>
    <x v="1"/>
    <x v="12"/>
    <s v="Oficina Asesora Jurídica"/>
    <x v="1"/>
    <s v="Jefe Oficina Asesora Jurídica"/>
    <x v="2"/>
    <x v="2"/>
    <s v="N/A"/>
    <s v="N/A"/>
    <n v="138"/>
    <d v="2021-01-26T00:00:00"/>
    <n v="8707976"/>
    <n v="95787736"/>
    <n v="95787736"/>
    <x v="1"/>
    <s v="LAURA VILLARRAGA ALBINO,"/>
    <n v="5"/>
    <n v="0"/>
    <n v="24271"/>
    <x v="2"/>
    <x v="5"/>
    <x v="1"/>
  </r>
  <r>
    <x v="0"/>
    <n v="4"/>
    <x v="0"/>
    <x v="0"/>
    <x v="0"/>
    <x v="3"/>
    <x v="4"/>
    <x v="8"/>
    <s v="Servicios de formación profesional en derecho"/>
    <n v="86101713"/>
    <s v="Prestación de servicios profesionales para apoyar el componente jurídico en los proyectos de Gestión Catastral desarrollados por el IGAC"/>
    <x v="4"/>
    <x v="4"/>
    <n v="11"/>
    <x v="1"/>
    <x v="0"/>
    <x v="0"/>
    <n v="95787741"/>
    <n v="95787741"/>
    <x v="0"/>
    <x v="1"/>
    <x v="0"/>
    <x v="0"/>
    <x v="0"/>
    <s v="Subdirección de Catastro"/>
    <x v="2"/>
    <s v="Subdirectora de Catastro"/>
    <x v="0"/>
    <x v="0"/>
    <s v="Ejecutar procesos de actualización catastral a nivel nacional"/>
    <s v="Predios actualizados catastralmente"/>
    <n v="48"/>
    <d v="2021-01-18T00:00:00"/>
    <n v="8707976"/>
    <n v="95787736"/>
    <n v="95787736"/>
    <x v="1"/>
    <s v="LIZZY KAROLAY RINCON CAMELO"/>
    <n v="5"/>
    <n v="0"/>
    <n v="24206"/>
    <x v="2"/>
    <x v="5"/>
    <x v="2"/>
  </r>
  <r>
    <x v="2"/>
    <n v="28"/>
    <x v="2"/>
    <x v="7"/>
    <x v="0"/>
    <x v="3"/>
    <x v="4"/>
    <x v="8"/>
    <s v="Servicios secretariales o de administración de oficinas  "/>
    <n v="80161501"/>
    <s v="Prestación de servicios profesionales en los asuntos legales y contractuales que le sean asignados por la Oficina Asesora Jurídica."/>
    <x v="4"/>
    <x v="4"/>
    <n v="11"/>
    <x v="1"/>
    <x v="0"/>
    <x v="2"/>
    <n v="121248517"/>
    <n v="121248517"/>
    <x v="0"/>
    <x v="1"/>
    <x v="0"/>
    <x v="1"/>
    <x v="12"/>
    <s v="Oficina Asesora Jurídica"/>
    <x v="1"/>
    <s v="Jefe Oficina Asesora Jurídica"/>
    <x v="2"/>
    <x v="2"/>
    <s v="N/A"/>
    <s v="N/A"/>
    <n v="125"/>
    <d v="2021-01-26T00:00:00"/>
    <n v="11022592"/>
    <n v="121248512"/>
    <n v="121248512"/>
    <x v="1"/>
    <s v="LUZ ÁNGELA VILLALBA PACHÓ"/>
    <n v="5"/>
    <n v="0"/>
    <n v="24263"/>
    <x v="2"/>
    <x v="5"/>
    <x v="1"/>
  </r>
  <r>
    <x v="0"/>
    <n v="6"/>
    <x v="0"/>
    <x v="0"/>
    <x v="0"/>
    <x v="3"/>
    <x v="4"/>
    <x v="8"/>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4"/>
    <x v="4"/>
    <n v="11"/>
    <x v="1"/>
    <x v="0"/>
    <x v="0"/>
    <n v="108518129"/>
    <n v="108518129"/>
    <x v="0"/>
    <x v="1"/>
    <x v="0"/>
    <x v="0"/>
    <x v="0"/>
    <s v="Subdirección de Catastro"/>
    <x v="2"/>
    <s v="Subdirectora de Catastro"/>
    <x v="0"/>
    <x v="0"/>
    <s v="Ejecutar procesos de actualización catastral a nivel nacional"/>
    <s v="Predios actualizados catastralmente"/>
    <n v="61"/>
    <d v="2021-01-19T00:00:00"/>
    <n v="9865284"/>
    <n v="108518124"/>
    <n v="108518124"/>
    <x v="1"/>
    <s v="MARYSOL  RUIZ CANO"/>
    <n v="5"/>
    <n v="0"/>
    <n v="24223"/>
    <x v="2"/>
    <x v="5"/>
    <x v="1"/>
  </r>
  <r>
    <x v="0"/>
    <n v="8"/>
    <x v="0"/>
    <x v="0"/>
    <x v="2"/>
    <x v="2"/>
    <x v="4"/>
    <x v="8"/>
    <s v="Servicios secretariales o de administración de oficinas  "/>
    <n v="80161501"/>
    <s v="Prestación de servicios para apoyar las actividades técnicas y operativas para la habilitación de gestores catastrales."/>
    <x v="4"/>
    <x v="4"/>
    <n v="11"/>
    <x v="1"/>
    <x v="0"/>
    <x v="2"/>
    <n v="58772631"/>
    <n v="58772631"/>
    <x v="0"/>
    <x v="1"/>
    <x v="2"/>
    <x v="0"/>
    <x v="0"/>
    <s v="Subdirección de Catastro"/>
    <x v="2"/>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4"/>
    <x v="5"/>
    <x v="1"/>
  </r>
  <r>
    <x v="2"/>
    <n v="38"/>
    <x v="2"/>
    <x v="2"/>
    <x v="2"/>
    <x v="2"/>
    <x v="4"/>
    <x v="8"/>
    <s v="Servicios de implementación de aplicaciones"/>
    <n v="81111508"/>
    <s v="Prestación de servicios profesionales para  soportar, mantener  y desarrollar componentes de software de los sistemas de información de la entidad."/>
    <x v="1"/>
    <x v="2"/>
    <n v="9"/>
    <x v="1"/>
    <x v="0"/>
    <x v="0"/>
    <n v="156743575"/>
    <n v="156743575"/>
    <x v="0"/>
    <x v="1"/>
    <x v="2"/>
    <x v="0"/>
    <x v="9"/>
    <s v="Informática y Telecomunicaciones"/>
    <x v="1"/>
    <s v="Jefe Oficina de Informática y Telecomunicaciones"/>
    <x v="3"/>
    <x v="4"/>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4"/>
    <x v="5"/>
    <x v="1"/>
  </r>
  <r>
    <x v="2"/>
    <n v="35"/>
    <x v="2"/>
    <x v="2"/>
    <x v="0"/>
    <x v="3"/>
    <x v="4"/>
    <x v="8"/>
    <s v="Servicios de implementación de aplicaciones"/>
    <n v="81111508"/>
    <s v="Prestación de servicios profesionales para orientar y realizar las actividades de soporte técnico de las plataformas de la oficina de informática y telecomunicaciones"/>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162"/>
    <d v="2021-01-26T00:00:00"/>
    <n v="6683453"/>
    <n v="60151077"/>
    <n v="60151077"/>
    <x v="1"/>
    <s v="HENRY MAURICIO ROJAS PINEDA"/>
    <n v="7"/>
    <n v="0"/>
    <n v="24348"/>
    <x v="2"/>
    <x v="5"/>
    <x v="1"/>
  </r>
  <r>
    <x v="3"/>
    <n v="18"/>
    <x v="3"/>
    <x v="3"/>
    <x v="0"/>
    <x v="3"/>
    <x v="4"/>
    <x v="8"/>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4"/>
    <x v="4"/>
    <n v="11"/>
    <x v="1"/>
    <x v="0"/>
    <x v="0"/>
    <n v="34372048"/>
    <n v="34372048"/>
    <x v="0"/>
    <x v="0"/>
    <x v="0"/>
    <x v="1"/>
    <x v="19"/>
    <s v="Secretaría General - GIT Control Disciplinario"/>
    <x v="1"/>
    <s v="Coordinador GIT Control Disciplinario"/>
    <x v="2"/>
    <x v="2"/>
    <s v="N/A"/>
    <s v="N/A"/>
    <n v="17"/>
    <d v="2021-01-07T00:00:00"/>
    <n v="3124731"/>
    <n v="34372041"/>
    <n v="34372041"/>
    <x v="1"/>
    <s v="SERGIO  CALDERON HERNANDEZ"/>
    <n v="7"/>
    <n v="0"/>
    <n v="24175"/>
    <x v="2"/>
    <x v="5"/>
    <x v="2"/>
  </r>
  <r>
    <x v="3"/>
    <n v="28"/>
    <x v="3"/>
    <x v="3"/>
    <x v="0"/>
    <x v="3"/>
    <x v="4"/>
    <x v="8"/>
    <s v="Servicios secretariales o de administración de oficinas  "/>
    <n v="80161501"/>
    <s v="Prestación de servicios profesionales para realizar las actividades relacionadas con el manejo del presupuesto del Instituto Geográfico Agustín Codazzi."/>
    <x v="4"/>
    <x v="4"/>
    <n v="11"/>
    <x v="1"/>
    <x v="0"/>
    <x v="0"/>
    <n v="73517991"/>
    <n v="73517991"/>
    <x v="0"/>
    <x v="0"/>
    <x v="0"/>
    <x v="1"/>
    <x v="21"/>
    <s v="Secretaría General - GIT Gestión Financiera"/>
    <x v="1"/>
    <s v="Coordinador GIT Gestión Financiera"/>
    <x v="2"/>
    <x v="2"/>
    <s v="N/A"/>
    <s v="N/A"/>
    <n v="28"/>
    <d v="2021-01-13T00:00:00"/>
    <n v="6683453"/>
    <n v="73517983"/>
    <n v="73517983"/>
    <x v="1"/>
    <s v="BRENDA LUCIA FONSECA ROJAS"/>
    <n v="8"/>
    <n v="0"/>
    <n v="24187"/>
    <x v="2"/>
    <x v="5"/>
    <x v="0"/>
  </r>
  <r>
    <x v="2"/>
    <n v="22"/>
    <x v="2"/>
    <x v="8"/>
    <x v="0"/>
    <x v="3"/>
    <x v="4"/>
    <x v="8"/>
    <s v="Servicios de auditoría"/>
    <n v="84111600"/>
    <s v="Prestación de servicios profesionales para realizar las actividades del sistema de gestión ambiental del instituto en el marco del modelo de planeación y gestión vigente para la nación "/>
    <x v="4"/>
    <x v="4"/>
    <n v="11"/>
    <x v="1"/>
    <x v="0"/>
    <x v="0"/>
    <n v="73517991"/>
    <n v="73517991"/>
    <x v="0"/>
    <x v="1"/>
    <x v="0"/>
    <x v="0"/>
    <x v="9"/>
    <s v="Oficina Asesora de Planeación"/>
    <x v="1"/>
    <s v="Jefe Oficina Asesora de Planeación"/>
    <x v="3"/>
    <x v="18"/>
    <s v="Actualizar e implementar los planes de trabajo y/o mejoramiento anual"/>
    <s v="Sistema de Gestión implementado_x000a_"/>
    <n v="94"/>
    <d v="2021-01-19T00:00:00"/>
    <n v="6683453"/>
    <n v="73517983"/>
    <n v="73517983"/>
    <x v="1"/>
    <s v="DANIEL ALEJANDRO VELASQUEZ PIRA"/>
    <n v="8"/>
    <n v="0"/>
    <n v="24260"/>
    <x v="2"/>
    <x v="5"/>
    <x v="1"/>
  </r>
  <r>
    <x v="3"/>
    <n v="23"/>
    <x v="3"/>
    <x v="3"/>
    <x v="0"/>
    <x v="3"/>
    <x v="4"/>
    <x v="8"/>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4"/>
    <x v="4"/>
    <n v="11"/>
    <x v="1"/>
    <x v="0"/>
    <x v="0"/>
    <n v="63335720"/>
    <n v="63335720"/>
    <x v="0"/>
    <x v="0"/>
    <x v="0"/>
    <x v="1"/>
    <x v="21"/>
    <s v="Secretaría General - GIT Gestión Financiera"/>
    <x v="1"/>
    <s v="Coordinador GIT Gestión Financiera"/>
    <x v="2"/>
    <x v="2"/>
    <s v="N/A"/>
    <s v="N/A"/>
    <n v="26"/>
    <d v="2021-01-12T00:00:00"/>
    <n v="5757792"/>
    <n v="63335712"/>
    <n v="63335712"/>
    <x v="1"/>
    <s v="DIANA MARCELA SANDOVAL HERRERA"/>
    <n v="8"/>
    <n v="0"/>
    <n v="24185"/>
    <x v="2"/>
    <x v="5"/>
    <x v="1"/>
  </r>
  <r>
    <x v="3"/>
    <n v="16"/>
    <x v="3"/>
    <x v="3"/>
    <x v="0"/>
    <x v="3"/>
    <x v="4"/>
    <x v="8"/>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4"/>
    <x v="4"/>
    <n v="11"/>
    <x v="1"/>
    <x v="0"/>
    <x v="0"/>
    <n v="73517991"/>
    <n v="73517991"/>
    <x v="0"/>
    <x v="0"/>
    <x v="0"/>
    <x v="1"/>
    <x v="19"/>
    <s v="Secretaría General - GIT Control Disciplinario"/>
    <x v="1"/>
    <s v="Coordinador GIT Control Disciplinario"/>
    <x v="2"/>
    <x v="2"/>
    <s v="N/A"/>
    <s v="N/A"/>
    <n v="16"/>
    <d v="2021-01-25T00:00:00"/>
    <n v="6683453"/>
    <n v="73517983"/>
    <n v="73517983"/>
    <x v="1"/>
    <s v="NINI YOHANA MARROQUIN COLLAZOS"/>
    <n v="8"/>
    <n v="0"/>
    <n v="24240"/>
    <x v="2"/>
    <x v="5"/>
    <x v="2"/>
  </r>
  <r>
    <x v="3"/>
    <n v="36"/>
    <x v="3"/>
    <x v="3"/>
    <x v="0"/>
    <x v="3"/>
    <x v="4"/>
    <x v="8"/>
    <s v="Servicios secretariales o de administración de oficinas  "/>
    <n v="80161501"/>
    <s v="Prestación de servicios profesionales para apoyar las estrategias, procesos, procedimientos y actividades del servicio al ciudadano en Sede Central y a nivel nacional."/>
    <x v="4"/>
    <x v="4"/>
    <n v="11"/>
    <x v="1"/>
    <x v="0"/>
    <x v="0"/>
    <n v="63335720"/>
    <n v="63335720"/>
    <x v="0"/>
    <x v="1"/>
    <x v="0"/>
    <x v="1"/>
    <x v="22"/>
    <s v="Secretaria General - GIT Servicio al Ciudadano"/>
    <x v="1"/>
    <s v="Coordinador GIT Servicio al Ciudadano"/>
    <x v="2"/>
    <x v="2"/>
    <s v="N/A"/>
    <s v="N/A"/>
    <n v="36"/>
    <d v="2021-01-15T00:00:00"/>
    <n v="5757792"/>
    <n v="63335712"/>
    <n v="63335712"/>
    <x v="1"/>
    <s v="SHADIA  GENE BELTRAN"/>
    <n v="8"/>
    <n v="0"/>
    <n v="24228"/>
    <x v="2"/>
    <x v="5"/>
    <x v="2"/>
  </r>
  <r>
    <x v="2"/>
    <n v="48"/>
    <x v="2"/>
    <x v="2"/>
    <x v="6"/>
    <x v="7"/>
    <x v="4"/>
    <x v="8"/>
    <s v="Servicios de soporte técnico o de mesa de ayuda"/>
    <n v="81111811"/>
    <s v="Prestación de servicios para realizar actividades de  operación, soporte  de solicitudes, incidentes y requerimientos  según los niveles de servicio establecidos."/>
    <x v="1"/>
    <x v="2"/>
    <n v="9"/>
    <x v="1"/>
    <x v="0"/>
    <x v="0"/>
    <n v="120216744"/>
    <n v="120216744"/>
    <x v="0"/>
    <x v="1"/>
    <x v="6"/>
    <x v="0"/>
    <x v="9"/>
    <s v="Informática y Telecomunicaciones"/>
    <x v="1"/>
    <s v="Jefe Oficina de Informática y Telecomunicaciones"/>
    <x v="3"/>
    <x v="4"/>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7"/>
    <x v="5"/>
    <x v="1"/>
  </r>
  <r>
    <x v="3"/>
    <n v="15"/>
    <x v="3"/>
    <x v="3"/>
    <x v="0"/>
    <x v="3"/>
    <x v="4"/>
    <x v="8"/>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4"/>
    <x v="4"/>
    <n v="11"/>
    <x v="1"/>
    <x v="0"/>
    <x v="0"/>
    <n v="83053047"/>
    <n v="83053047"/>
    <x v="0"/>
    <x v="0"/>
    <x v="0"/>
    <x v="1"/>
    <x v="19"/>
    <s v="Secretaría General - GIT Control Disciplinario"/>
    <x v="1"/>
    <s v="Coordinador GIT Control Disciplinario"/>
    <x v="2"/>
    <x v="2"/>
    <s v="N/A"/>
    <s v="N/A"/>
    <n v="15"/>
    <d v="2021-01-07T00:00:00"/>
    <n v="7550276"/>
    <n v="83053036"/>
    <n v="83053036"/>
    <x v="1"/>
    <s v="LUIS ALFREDO AGUDELO FLOREZ"/>
    <n v="11"/>
    <n v="0"/>
    <n v="24174"/>
    <x v="2"/>
    <x v="5"/>
    <x v="2"/>
  </r>
  <r>
    <x v="3"/>
    <n v="27"/>
    <x v="3"/>
    <x v="3"/>
    <x v="2"/>
    <x v="2"/>
    <x v="4"/>
    <x v="8"/>
    <s v="Servicios secretariales o de administración de oficinas  "/>
    <n v="80161501"/>
    <s v="Prestación de servicios profesionales para realizar la gestión de la tesorería del Instituto Geográfico Agustín Codazzi."/>
    <x v="4"/>
    <x v="4"/>
    <n v="11"/>
    <x v="1"/>
    <x v="0"/>
    <x v="0"/>
    <n v="147035981"/>
    <n v="147035981"/>
    <x v="0"/>
    <x v="0"/>
    <x v="2"/>
    <x v="1"/>
    <x v="21"/>
    <s v="Secretaría General - GIT Gestión Financiera"/>
    <x v="1"/>
    <s v="Coordinador GIT Gestión Financiera"/>
    <x v="2"/>
    <x v="2"/>
    <s v="N/A"/>
    <s v="N/A"/>
    <n v="31"/>
    <d v="2021-01-13T00:00:00"/>
    <n v="6683453"/>
    <n v="73517983"/>
    <n v="147035966"/>
    <x v="1"/>
    <s v="ALICIA PAOLA GARCIA MUÑOZ_x000a_ANGELA  MORALES RONCANCIO_x000a_"/>
    <n v="15"/>
    <n v="0"/>
    <s v="24191_x000a_24194"/>
    <x v="4"/>
    <x v="5"/>
    <x v="0"/>
  </r>
  <r>
    <x v="0"/>
    <n v="18"/>
    <x v="0"/>
    <x v="0"/>
    <x v="1"/>
    <x v="6"/>
    <x v="4"/>
    <x v="8"/>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4"/>
    <x v="4"/>
    <n v="11"/>
    <x v="1"/>
    <x v="0"/>
    <x v="2"/>
    <n v="434072513"/>
    <n v="434072513"/>
    <x v="0"/>
    <x v="1"/>
    <x v="1"/>
    <x v="0"/>
    <x v="0"/>
    <s v="Subdirección de Catastro"/>
    <x v="2"/>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6"/>
    <x v="5"/>
    <x v="1"/>
  </r>
  <r>
    <x v="3"/>
    <n v="12"/>
    <x v="3"/>
    <x v="3"/>
    <x v="5"/>
    <x v="4"/>
    <x v="4"/>
    <x v="8"/>
    <s v="Servicios secretariales o de administración de oficinas  "/>
    <n v="80161501"/>
    <s v="Prestación de servicios profesionales para brindar apoyo jurídico en la evaluación, sustanciación y  revisión de los procesos disciplinarios que se adelantan en el IGAC."/>
    <x v="4"/>
    <x v="4"/>
    <n v="11"/>
    <x v="1"/>
    <x v="0"/>
    <x v="2"/>
    <n v="220553972"/>
    <n v="220553972"/>
    <x v="0"/>
    <x v="0"/>
    <x v="5"/>
    <x v="1"/>
    <x v="19"/>
    <s v="Secretaría General - GIT Control Disciplinario"/>
    <x v="1"/>
    <s v="Coordinador GIT Control Disciplinario"/>
    <x v="2"/>
    <x v="2"/>
    <s v="N/A"/>
    <s v="N/A"/>
    <n v="12"/>
    <d v="2021-01-07T00:00:00"/>
    <n v="6683453"/>
    <n v="73517983"/>
    <n v="220553949"/>
    <x v="1"/>
    <s v="GABRIEL ANTONIO MORATO RODRIGUEZ_x000a_NELSON ORLANDO YAZO MARTINEZ_x000a_YESSICA JULIETH MAHECHA TOVAR_x000a_"/>
    <n v="23"/>
    <n v="0"/>
    <s v="24166_x000a_24171_x000a_24173_x000a_"/>
    <x v="3"/>
    <x v="5"/>
    <x v="2"/>
  </r>
  <r>
    <x v="4"/>
    <n v="2"/>
    <x v="4"/>
    <x v="4"/>
    <x v="0"/>
    <x v="3"/>
    <x v="4"/>
    <x v="8"/>
    <s v="Servicios de formación profesional en ingeniería"/>
    <n v="86101610"/>
    <s v="Prestación de servicios profesionales para realizar actividades de apoyo a los procesos administrativos que adelanta la Subdirección de Agrología"/>
    <x v="4"/>
    <x v="4"/>
    <n v="7"/>
    <x v="1"/>
    <x v="0"/>
    <x v="2"/>
    <n v="21236040"/>
    <n v="21236040"/>
    <x v="0"/>
    <x v="1"/>
    <x v="0"/>
    <x v="0"/>
    <x v="7"/>
    <s v="Subdirección de Agrología"/>
    <x v="5"/>
    <s v="Subdirector de Agrología "/>
    <x v="6"/>
    <x v="20"/>
    <s v="Estudio de suelos como insumo para el ordenamiento integral del territorio."/>
    <s v="Sistema de información agrologica actualizado"/>
    <n v="114"/>
    <d v="2021-01-22T00:00:00"/>
    <n v="3033256"/>
    <n v="21232792"/>
    <n v="21232792"/>
    <x v="1"/>
    <s v="VIVIANA ANDREA RUEDA CALDERÓN"/>
    <n v="3248"/>
    <n v="0"/>
    <n v="24308"/>
    <x v="2"/>
    <x v="5"/>
    <x v="1"/>
  </r>
  <r>
    <x v="4"/>
    <n v="18"/>
    <x v="4"/>
    <x v="4"/>
    <x v="2"/>
    <x v="2"/>
    <x v="4"/>
    <x v="8"/>
    <s v="Servicios de formación profesional en ingeniería"/>
    <n v="86101610"/>
    <s v="Prestación de servicios Profesionales para la ejecución de análisis de mediana complejidad, registro de información y aplicación de controles de calidad en el GIT Laboratorio Nacional de Suelos."/>
    <x v="4"/>
    <x v="4"/>
    <n v="7"/>
    <x v="1"/>
    <x v="0"/>
    <x v="2"/>
    <n v="42472080"/>
    <n v="42472080"/>
    <x v="0"/>
    <x v="1"/>
    <x v="2"/>
    <x v="0"/>
    <x v="7"/>
    <s v="Subdirección de Agrología"/>
    <x v="3"/>
    <s v="Subdirector de Agrología "/>
    <x v="6"/>
    <x v="7"/>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4"/>
    <x v="5"/>
    <x v="1"/>
  </r>
  <r>
    <x v="4"/>
    <n v="8"/>
    <x v="4"/>
    <x v="4"/>
    <x v="5"/>
    <x v="4"/>
    <x v="4"/>
    <x v="6"/>
    <s v="Servicios de formación profesional en ingeniería"/>
    <n v="86101610"/>
    <s v="Prestación de servicios profesionales para realizar el levantamientos del suelo y diligenciamiento  de la base de datos de observaciones de suelos de los proyectos de la Subdirección de Agrología"/>
    <x v="1"/>
    <x v="2"/>
    <n v="7"/>
    <x v="1"/>
    <x v="0"/>
    <x v="2"/>
    <n v="63708120"/>
    <n v="63708120"/>
    <x v="0"/>
    <x v="1"/>
    <x v="5"/>
    <x v="0"/>
    <x v="7"/>
    <s v="Subdirección de Agrología"/>
    <x v="1"/>
    <s v="Subdriector de Agrología"/>
    <x v="6"/>
    <x v="2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3"/>
    <x v="5"/>
    <x v="1"/>
  </r>
  <r>
    <x v="1"/>
    <n v="5"/>
    <x v="1"/>
    <x v="1"/>
    <x v="0"/>
    <x v="3"/>
    <x v="4"/>
    <x v="8"/>
    <s v="Cartografía"/>
    <n v="81151600"/>
    <s v="Prestación de servicios para la generación de contenidos asociados a los procesos geográficos, cartográficos y geodésicos"/>
    <x v="1"/>
    <x v="2"/>
    <n v="9"/>
    <x v="1"/>
    <x v="0"/>
    <x v="0"/>
    <n v="50310810"/>
    <n v="50310810"/>
    <x v="0"/>
    <x v="1"/>
    <x v="0"/>
    <x v="0"/>
    <x v="1"/>
    <s v="Subdirección de Geografía y Cartografía "/>
    <x v="2"/>
    <s v="Subdirector de Geografía y Cartografía "/>
    <x v="13"/>
    <x v="21"/>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2"/>
    <x v="5"/>
    <x v="1"/>
  </r>
  <r>
    <x v="1"/>
    <n v="48"/>
    <x v="1"/>
    <x v="1"/>
    <x v="0"/>
    <x v="3"/>
    <x v="4"/>
    <x v="8"/>
    <s v="Cartografía"/>
    <n v="81151600"/>
    <s v="Prestación de servicios profesionales para realizar el control de calidad de los diagnósticos de los límites de las entidades territoriales y demás proyectos asociados"/>
    <x v="1"/>
    <x v="2"/>
    <n v="10"/>
    <x v="1"/>
    <x v="0"/>
    <x v="2"/>
    <n v="35342100"/>
    <n v="35342100"/>
    <x v="0"/>
    <x v="1"/>
    <x v="0"/>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2"/>
    <x v="5"/>
    <x v="1"/>
  </r>
  <r>
    <x v="1"/>
    <n v="3"/>
    <x v="1"/>
    <x v="1"/>
    <x v="0"/>
    <x v="3"/>
    <x v="4"/>
    <x v="8"/>
    <s v="Cartografía"/>
    <n v="81151600"/>
    <s v="Prestación de servicios para apoyar la implementación de métodos estadísticos en la subdirección y generación de nuevos productos."/>
    <x v="1"/>
    <x v="2"/>
    <n v="9"/>
    <x v="1"/>
    <x v="0"/>
    <x v="0"/>
    <n v="65973294"/>
    <n v="65973294"/>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2"/>
    <x v="5"/>
    <x v="1"/>
  </r>
  <r>
    <x v="1"/>
    <n v="17"/>
    <x v="1"/>
    <x v="1"/>
    <x v="0"/>
    <x v="3"/>
    <x v="4"/>
    <x v="8"/>
    <s v="Cartografía"/>
    <n v="81151600"/>
    <s v="Prestación de servicios profesionales para el seguimiento al proceso de implementación de los servicios ntrip vrs"/>
    <x v="4"/>
    <x v="4"/>
    <n v="11"/>
    <x v="1"/>
    <x v="0"/>
    <x v="2"/>
    <n v="28530403"/>
    <n v="28530403"/>
    <x v="0"/>
    <x v="1"/>
    <x v="0"/>
    <x v="0"/>
    <x v="1"/>
    <s v="Subdirección de Geografía y Cartografía "/>
    <x v="2"/>
    <s v="Subdirector de Geografía y Cartografía "/>
    <x v="1"/>
    <x v="5"/>
    <s v="Densificar el marco de referencia terrestre"/>
    <s v="Datos altimétricos generados"/>
    <n v="123"/>
    <d v="2021-01-27T00:00:00"/>
    <n v="2671483"/>
    <n v="28495819"/>
    <n v="28495819"/>
    <x v="1"/>
    <s v="JUAN DAVID HURTADO JAIMES"/>
    <n v="34584"/>
    <n v="0"/>
    <n v="24261"/>
    <x v="2"/>
    <x v="5"/>
    <x v="1"/>
  </r>
  <r>
    <x v="1"/>
    <n v="18"/>
    <x v="1"/>
    <x v="1"/>
    <x v="0"/>
    <x v="3"/>
    <x v="4"/>
    <x v="8"/>
    <s v="Cartografía"/>
    <n v="81151600"/>
    <s v="Prestación de servicios para el análisis, procesamiento y caracterización de imágenes insumo para la producción cartográfica."/>
    <x v="4"/>
    <x v="4"/>
    <n v="11"/>
    <x v="1"/>
    <x v="0"/>
    <x v="2"/>
    <n v="28530403"/>
    <n v="28530403"/>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2"/>
    <x v="5"/>
    <x v="1"/>
  </r>
  <r>
    <x v="1"/>
    <n v="20"/>
    <x v="1"/>
    <x v="1"/>
    <x v="0"/>
    <x v="3"/>
    <x v="4"/>
    <x v="6"/>
    <s v="Cartografía"/>
    <n v="81151600"/>
    <s v="Prestación de servicios para realizar actividades que promuevan la gestión y disposición de los datos geográficos, cartográficos y geodésicos."/>
    <x v="1"/>
    <x v="2"/>
    <n v="11"/>
    <x v="1"/>
    <x v="0"/>
    <x v="2"/>
    <n v="45518000"/>
    <n v="45518000"/>
    <x v="0"/>
    <x v="1"/>
    <x v="0"/>
    <x v="0"/>
    <x v="1"/>
    <s v="Subdirección de Geografía y Cartografía "/>
    <x v="2"/>
    <s v="Subdirector de Geografía y Cartografía "/>
    <x v="1"/>
    <x v="24"/>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2"/>
    <x v="5"/>
    <x v="1"/>
  </r>
  <r>
    <x v="1"/>
    <n v="1"/>
    <x v="1"/>
    <x v="1"/>
    <x v="0"/>
    <x v="3"/>
    <x v="4"/>
    <x v="8"/>
    <s v="Servicios de formación profesional en ingeniería"/>
    <n v="86101610"/>
    <s v="Prestación de servicios para apoyar la actualización de los procesos de la Subdirección de Geografía y Cartografía"/>
    <x v="4"/>
    <x v="4"/>
    <n v="11"/>
    <x v="1"/>
    <x v="0"/>
    <x v="2"/>
    <n v="45518000"/>
    <n v="45518000"/>
    <x v="0"/>
    <x v="1"/>
    <x v="0"/>
    <x v="0"/>
    <x v="1"/>
    <s v="Subdirección de Geografía y Cartografía "/>
    <x v="2"/>
    <s v="Subdirector de Geografía y Cartografía "/>
    <x v="1"/>
    <x v="1"/>
    <s v="Generar insumos y/o productos cartográficos"/>
    <s v="Cartografía escalas Medianas generada (1:10,000, 1:25,000)"/>
    <n v="42"/>
    <d v="2021-01-25T00:00:00"/>
    <n v="4263522"/>
    <n v="45477568"/>
    <n v="45477568"/>
    <x v="1"/>
    <s v="MARIANA  JARAMILLO RAMIREZ"/>
    <n v="40432"/>
    <n v="0"/>
    <n v="24243"/>
    <x v="2"/>
    <x v="5"/>
    <x v="1"/>
  </r>
  <r>
    <x v="1"/>
    <n v="46"/>
    <x v="1"/>
    <x v="1"/>
    <x v="0"/>
    <x v="3"/>
    <x v="4"/>
    <x v="8"/>
    <s v="Cartografía"/>
    <n v="81151600"/>
    <s v="Prestación de servicios para apoyar el análisis, evaluación y atención de requerimientos cartográficos relacionados con resguardos y territorios colectivos."/>
    <x v="1"/>
    <x v="2"/>
    <n v="10"/>
    <x v="1"/>
    <x v="0"/>
    <x v="2"/>
    <n v="48314800"/>
    <n v="48314800"/>
    <x v="0"/>
    <x v="1"/>
    <x v="0"/>
    <x v="0"/>
    <x v="1"/>
    <s v="Subdirección de Geografía y Cartografía "/>
    <x v="2"/>
    <s v="Subdirector de Geografía y Cartografía "/>
    <x v="13"/>
    <x v="2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2"/>
    <x v="5"/>
    <x v="1"/>
  </r>
  <r>
    <x v="1"/>
    <n v="54"/>
    <x v="1"/>
    <x v="1"/>
    <x v="0"/>
    <x v="3"/>
    <x v="4"/>
    <x v="8"/>
    <s v="Cartografía"/>
    <n v="81151600"/>
    <s v="Prestación de servicios profesionales para la gestión y estructuración de la información de límites y fronteras."/>
    <x v="1"/>
    <x v="2"/>
    <n v="10"/>
    <x v="1"/>
    <x v="0"/>
    <x v="0"/>
    <n v="48314800"/>
    <n v="48314800"/>
    <x v="0"/>
    <x v="1"/>
    <x v="0"/>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2"/>
    <x v="5"/>
    <x v="1"/>
  </r>
  <r>
    <x v="1"/>
    <n v="9"/>
    <x v="1"/>
    <x v="1"/>
    <x v="0"/>
    <x v="3"/>
    <x v="4"/>
    <x v="8"/>
    <s v="Cartografía"/>
    <n v="81151600"/>
    <s v="Prestación de servicios para la revisión, compilación y validación de los datos de campo y calculados de gravimetría y geomagnetismo para su vinculación a la base de datos unificados"/>
    <x v="4"/>
    <x v="4"/>
    <n v="11"/>
    <x v="1"/>
    <x v="0"/>
    <x v="2"/>
    <n v="38876310"/>
    <n v="38876310"/>
    <x v="0"/>
    <x v="1"/>
    <x v="0"/>
    <x v="0"/>
    <x v="1"/>
    <s v="Subdirección de Geografía y Cartografía "/>
    <x v="2"/>
    <s v="Subdirector de Geografía y Cartografía "/>
    <x v="1"/>
    <x v="5"/>
    <s v="Densificar el marco de referencia gravimétricos"/>
    <s v="Valores gravimétricos generados"/>
    <n v="83"/>
    <d v="2021-01-22T00:00:00"/>
    <n v="3640236"/>
    <n v="38829184"/>
    <n v="38829184"/>
    <x v="1"/>
    <s v="DANIELA ANDREA HERNÁNDEZ BELTRÁN"/>
    <n v="47126"/>
    <n v="0"/>
    <n v="24236"/>
    <x v="2"/>
    <x v="5"/>
    <x v="1"/>
  </r>
  <r>
    <x v="1"/>
    <n v="7"/>
    <x v="1"/>
    <x v="1"/>
    <x v="0"/>
    <x v="3"/>
    <x v="4"/>
    <x v="8"/>
    <s v="Cartografía"/>
    <n v="81151600"/>
    <s v="Prestación de servicios profesionales para gestión de proyectos y atención a los requerimientos de la cancillería, en el marco de la demarcación de las fronteras del país."/>
    <x v="1"/>
    <x v="2"/>
    <n v="10"/>
    <x v="1"/>
    <x v="0"/>
    <x v="2"/>
    <n v="55900900"/>
    <n v="559009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2"/>
    <x v="5"/>
    <x v="1"/>
  </r>
  <r>
    <x v="1"/>
    <n v="53"/>
    <x v="1"/>
    <x v="1"/>
    <x v="0"/>
    <x v="3"/>
    <x v="4"/>
    <x v="8"/>
    <s v="Servicios de implementación de aplicaciones"/>
    <n v="81111508"/>
    <s v="Prestación de servicios para procesar y analizar información geográfica requerida para los estudios e investigaciones asignadas."/>
    <x v="1"/>
    <x v="2"/>
    <n v="255"/>
    <x v="0"/>
    <x v="0"/>
    <x v="0"/>
    <n v="24276825"/>
    <n v="24276825"/>
    <x v="0"/>
    <x v="1"/>
    <x v="0"/>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2"/>
    <x v="5"/>
    <x v="1"/>
  </r>
  <r>
    <x v="1"/>
    <n v="28"/>
    <x v="1"/>
    <x v="1"/>
    <x v="0"/>
    <x v="3"/>
    <x v="4"/>
    <x v="6"/>
    <s v="Cartografía"/>
    <n v="81151600"/>
    <s v="Prestación de servicios profesionales para la gestión, análisis y respuesta oportuna asociada con los procesos y proyectos de la Subdirección"/>
    <x v="1"/>
    <x v="2"/>
    <n v="10"/>
    <x v="1"/>
    <x v="0"/>
    <x v="0"/>
    <n v="84543460"/>
    <n v="84543460"/>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2"/>
    <x v="5"/>
    <x v="1"/>
  </r>
  <r>
    <x v="1"/>
    <n v="24"/>
    <x v="1"/>
    <x v="1"/>
    <x v="2"/>
    <x v="2"/>
    <x v="4"/>
    <x v="6"/>
    <s v="Cartografía"/>
    <n v="81151600"/>
    <s v="Prestación de servicio para realizar actividades de mantenimiento, materialización y cálculo de redes geodésicas locales y estaciones de mantenimiento continuo."/>
    <x v="1"/>
    <x v="2"/>
    <n v="11"/>
    <x v="1"/>
    <x v="0"/>
    <x v="2"/>
    <n v="62834134"/>
    <n v="62834134"/>
    <x v="0"/>
    <x v="1"/>
    <x v="2"/>
    <x v="0"/>
    <x v="1"/>
    <s v="Subdirección de Geografía y Cartografía "/>
    <x v="2"/>
    <s v="Subdirector de Geografía y Cartografía "/>
    <x v="1"/>
    <x v="5"/>
    <s v="Densificar el marco de referencia terrestre"/>
    <s v="Datos Rinex de las estaciones permanentes generados"/>
    <n v="198"/>
    <d v="2021-02-05T00:00:00"/>
    <n v="2941780"/>
    <n v="31378987"/>
    <n v="62757974"/>
    <x v="1"/>
    <s v="ALEJANDRO RODRÍGUEZ URREA _x000a_DIEGO ANDRÉS GARCÍA CASTAÑEDA"/>
    <n v="76160"/>
    <n v="0"/>
    <s v="24385_x000a_24387"/>
    <x v="4"/>
    <x v="5"/>
    <x v="1"/>
  </r>
  <r>
    <x v="3"/>
    <n v="68"/>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4"/>
    <x v="2"/>
    <n v="346300000"/>
    <n v="346300000"/>
    <x v="0"/>
    <x v="1"/>
    <x v="0"/>
    <x v="1"/>
    <x v="18"/>
    <s v="Secretaria General - GIT Servicios Administrativos"/>
    <x v="1"/>
    <s v="Coordinador GIT Servicios Administrativos"/>
    <x v="2"/>
    <x v="2"/>
    <s v="N/A"/>
    <s v="N/A"/>
    <n v="528"/>
    <d v="2021-04-14T00:00:00"/>
    <n v="0"/>
    <n v="346223527"/>
    <n v="346223527"/>
    <x v="1"/>
    <s v="UNION TEMPORAL AUTOMOTRIZ 2020_x000a_AUTO INVERSIONES COLOMBIA S.A AUTOINVERCOL_x000a_CENTRO INTEGRAL DE MANTENIMIENTO ATOCARS SAS_x000a_"/>
    <n v="76473"/>
    <n v="0"/>
    <s v="24711_x000a_24712_x000a_24713"/>
    <x v="2"/>
    <x v="5"/>
    <x v="0"/>
  </r>
  <r>
    <x v="1"/>
    <n v="47"/>
    <x v="1"/>
    <x v="1"/>
    <x v="5"/>
    <x v="4"/>
    <x v="4"/>
    <x v="8"/>
    <s v="Cartografía"/>
    <n v="81151600"/>
    <s v="Prestación de servicios profesionales para realizar los diagnósticos de los límites de las entidades territoriales."/>
    <x v="1"/>
    <x v="2"/>
    <n v="10"/>
    <x v="1"/>
    <x v="0"/>
    <x v="2"/>
    <n v="85682910"/>
    <n v="85682910"/>
    <x v="0"/>
    <x v="1"/>
    <x v="5"/>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3"/>
    <x v="5"/>
    <x v="1"/>
  </r>
  <r>
    <x v="1"/>
    <n v="16"/>
    <x v="1"/>
    <x v="1"/>
    <x v="2"/>
    <x v="2"/>
    <x v="4"/>
    <x v="8"/>
    <s v="Cartografía"/>
    <n v="81151600"/>
    <s v="Prestación de servicios profesionales para realizar las actividades de cálculo de proyectos GNSS y demás asignados."/>
    <x v="4"/>
    <x v="4"/>
    <n v="11"/>
    <x v="1"/>
    <x v="0"/>
    <x v="2"/>
    <n v="66741840"/>
    <n v="66741840"/>
    <x v="0"/>
    <x v="1"/>
    <x v="2"/>
    <x v="0"/>
    <x v="1"/>
    <s v="Subdirección de Geografía y Cartografía "/>
    <x v="2"/>
    <s v="Subdirector de Geografía y Cartografía "/>
    <x v="1"/>
    <x v="5"/>
    <s v="Densificar el marco de referencia terrestre"/>
    <s v="Datos Rinex de las estaciones permanentes generados"/>
    <n v="108"/>
    <d v="2021-01-27T00:00:00"/>
    <n v="3124732"/>
    <n v="33330475"/>
    <n v="66660950"/>
    <x v="1"/>
    <s v="PABLO ALEJANDRO MENDEZ HERNANDEZ_x000a_JENNY AZUCENA HERRERA GARZON"/>
    <n v="80890"/>
    <n v="0"/>
    <s v="24250_x000a_24251"/>
    <x v="4"/>
    <x v="5"/>
    <x v="1"/>
  </r>
  <r>
    <x v="4"/>
    <n v="4"/>
    <x v="4"/>
    <x v="4"/>
    <x v="0"/>
    <x v="3"/>
    <x v="4"/>
    <x v="8"/>
    <s v="Servicios de formación profesional en ingeniería"/>
    <n v="86101610"/>
    <s v="Prestación de servicios personales para la organización de información edafológica y de capacidad de uso de las tierras dentro de los procesos de levantamientos de suelos y aplicaciones agrológicas."/>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140"/>
    <d v="2021-01-22T00:00:00"/>
    <n v="1911592"/>
    <n v="13381144"/>
    <n v="13381144"/>
    <x v="1"/>
    <s v="VALENTINA ROJAS"/>
    <n v="92050"/>
    <n v="0"/>
    <n v="24338"/>
    <x v="2"/>
    <x v="5"/>
    <x v="1"/>
  </r>
  <r>
    <x v="1"/>
    <n v="6"/>
    <x v="1"/>
    <x v="1"/>
    <x v="5"/>
    <x v="4"/>
    <x v="4"/>
    <x v="8"/>
    <s v="Cartografía"/>
    <n v="81151600"/>
    <s v="Prestación de servicios profesionales para apoyar la gestión técnica de los procesos de deslindes, de conformidad con los criterios técnicos y normatividad establecida"/>
    <x v="1"/>
    <x v="2"/>
    <n v="10"/>
    <x v="1"/>
    <x v="0"/>
    <x v="2"/>
    <n v="106026300"/>
    <n v="106026300"/>
    <x v="0"/>
    <x v="1"/>
    <x v="5"/>
    <x v="0"/>
    <x v="1"/>
    <s v="Subdirección de Geografía y Cartografía "/>
    <x v="2"/>
    <s v="Subdirector de Geografía y Cartografía "/>
    <x v="13"/>
    <x v="22"/>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3"/>
    <x v="5"/>
    <x v="1"/>
  </r>
  <r>
    <x v="1"/>
    <n v="36"/>
    <x v="1"/>
    <x v="1"/>
    <x v="0"/>
    <x v="3"/>
    <x v="4"/>
    <x v="6"/>
    <s v="Cartografía"/>
    <n v="81151600"/>
    <s v="Prestación de servicios profesionales para gestionar la etapa preparatoria de las solicitudes de bienes, servicio y/o obras publicas así como registro, verificación y publicación de los tramites contractuales dentro de las plataformas"/>
    <x v="1"/>
    <x v="2"/>
    <n v="11"/>
    <x v="1"/>
    <x v="0"/>
    <x v="2"/>
    <n v="80634026"/>
    <n v="80634026"/>
    <x v="0"/>
    <x v="1"/>
    <x v="0"/>
    <x v="0"/>
    <x v="1"/>
    <s v="Subdirección de Geografía y Cartografía "/>
    <x v="2"/>
    <s v="Subdirector de Geografía y Cartografía "/>
    <x v="1"/>
    <x v="1"/>
    <s v="Generar insumos y/o productos cartográficos"/>
    <s v="Cartografía escalas Medianas generada (1:10,000, 1:25,000)"/>
    <n v="286"/>
    <d v="2021-02-15T00:00:00"/>
    <n v="7550277"/>
    <n v="80536288"/>
    <n v="80536288"/>
    <x v="1"/>
    <s v="SONIA BELTRAN"/>
    <n v="97738"/>
    <n v="0"/>
    <n v="24451"/>
    <x v="2"/>
    <x v="5"/>
    <x v="1"/>
  </r>
  <r>
    <x v="1"/>
    <n v="10"/>
    <x v="1"/>
    <x v="1"/>
    <x v="5"/>
    <x v="4"/>
    <x v="4"/>
    <x v="8"/>
    <s v="Cartografía"/>
    <n v="81151600"/>
    <s v="Prestación de servicios para la organización, administración y disposición de los productos cartográficos, geográficos y geodésicos de la subdirección de geografía y cartografía. "/>
    <x v="4"/>
    <x v="4"/>
    <n v="11"/>
    <x v="1"/>
    <x v="0"/>
    <x v="2"/>
    <n v="85591209"/>
    <n v="85591209"/>
    <x v="0"/>
    <x v="1"/>
    <x v="5"/>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3"/>
    <x v="5"/>
    <x v="0"/>
  </r>
  <r>
    <x v="1"/>
    <n v="52"/>
    <x v="1"/>
    <x v="1"/>
    <x v="2"/>
    <x v="2"/>
    <x v="4"/>
    <x v="8"/>
    <s v="Cartografía"/>
    <n v="81151600"/>
    <s v="Prestación de servicios para gestionar, organizar y procesar información geográfica requerida para los estudios e investigaciones asignadas."/>
    <x v="1"/>
    <x v="2"/>
    <n v="255"/>
    <x v="0"/>
    <x v="0"/>
    <x v="2"/>
    <n v="48553649"/>
    <n v="48553649"/>
    <x v="0"/>
    <x v="1"/>
    <x v="2"/>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4"/>
    <x v="5"/>
    <x v="1"/>
  </r>
  <r>
    <x v="1"/>
    <n v="22"/>
    <x v="1"/>
    <x v="1"/>
    <x v="0"/>
    <x v="3"/>
    <x v="4"/>
    <x v="6"/>
    <s v="Cartografía"/>
    <n v="81151600"/>
    <s v="Prestación de servicios para gestionar,  realizar el control  y seguimiento a la toma de fotografía aérea y consecución de insumos necesarios para producción cartográfica."/>
    <x v="1"/>
    <x v="2"/>
    <n v="11"/>
    <x v="1"/>
    <x v="0"/>
    <x v="2"/>
    <n v="92997806"/>
    <n v="92997806"/>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2"/>
    <x v="5"/>
    <x v="1"/>
  </r>
  <r>
    <x v="1"/>
    <n v="21"/>
    <x v="1"/>
    <x v="1"/>
    <x v="0"/>
    <x v="3"/>
    <x v="4"/>
    <x v="6"/>
    <s v="Servicios de formación profesional en ingeniería"/>
    <n v="86101610"/>
    <s v="Prestación de servicios profesionales para el acompañamiento y seguimiento a la ejecución de los  proyectos  y procesos de la Subdirección de Geografía y Cartografía."/>
    <x v="1"/>
    <x v="2"/>
    <n v="11"/>
    <x v="1"/>
    <x v="0"/>
    <x v="2"/>
    <n v="92997806"/>
    <n v="92997806"/>
    <x v="0"/>
    <x v="1"/>
    <x v="0"/>
    <x v="0"/>
    <x v="1"/>
    <s v="Subdirección de Geografía y Cartografía "/>
    <x v="2"/>
    <s v="Subdirector de Geografía y Cartografía "/>
    <x v="1"/>
    <x v="1"/>
    <s v="Generar insumos y/o productos cartográficos"/>
    <s v="Cartografía escalas Medianas generada (1:10,000, 1:25,000)"/>
    <n v="170"/>
    <d v="2021-02-04T00:00:00"/>
    <n v="8707976"/>
    <n v="92885077"/>
    <n v="92885077"/>
    <x v="1"/>
    <s v="JOHANNA MARÍA DÍAZ DÍAZ_x000a_"/>
    <n v="112729"/>
    <n v="0"/>
    <n v="24355"/>
    <x v="2"/>
    <x v="5"/>
    <x v="1"/>
  </r>
  <r>
    <x v="4"/>
    <n v="6"/>
    <x v="4"/>
    <x v="4"/>
    <x v="0"/>
    <x v="3"/>
    <x v="4"/>
    <x v="8"/>
    <s v="Servicios de formación profesional en ingeniería"/>
    <n v="86101610"/>
    <s v="Prestación de servicios para el manejo de la información que genere la subdirección de agrología en el desarrollo de sus proyectos."/>
    <x v="4"/>
    <x v="4"/>
    <n v="7"/>
    <x v="1"/>
    <x v="0"/>
    <x v="2"/>
    <n v="18155711"/>
    <n v="18155711"/>
    <x v="0"/>
    <x v="1"/>
    <x v="0"/>
    <x v="0"/>
    <x v="7"/>
    <s v="Subdirección de Agrología"/>
    <x v="5"/>
    <s v="Subdirector de Agrología "/>
    <x v="6"/>
    <x v="20"/>
    <s v="Estudio de suelos como insumo para el ordenamiento integral del territorio."/>
    <s v="Sistema de información agrologica actualizado"/>
    <n v="119"/>
    <d v="2021-01-22T00:00:00"/>
    <n v="2575938"/>
    <n v="18031566"/>
    <n v="18031566"/>
    <x v="1"/>
    <s v="ANDREA PILAR SINTURA HUERTA"/>
    <n v="124145"/>
    <n v="0"/>
    <n v="24309"/>
    <x v="2"/>
    <x v="5"/>
    <x v="1"/>
  </r>
  <r>
    <x v="4"/>
    <n v="23"/>
    <x v="4"/>
    <x v="4"/>
    <x v="0"/>
    <x v="3"/>
    <x v="4"/>
    <x v="8"/>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135"/>
    <d v="2021-01-22T00:00:00"/>
    <n v="2575938"/>
    <n v="18031566"/>
    <n v="18031566"/>
    <x v="1"/>
    <s v="JOHN JAIRO YATE ALAPE"/>
    <n v="124145"/>
    <n v="0"/>
    <n v="24350"/>
    <x v="2"/>
    <x v="5"/>
    <x v="1"/>
  </r>
  <r>
    <x v="4"/>
    <n v="20"/>
    <x v="4"/>
    <x v="4"/>
    <x v="0"/>
    <x v="3"/>
    <x v="4"/>
    <x v="8"/>
    <s v="Servicios de formación profesional en ingeniería"/>
    <n v="86101610"/>
    <s v="Prestación de servicios personales para implementar y ejecutar las actividades de control ambiental bajo la Norma ISO 14001 y manejo de residuos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204"/>
    <d v="2021-01-22T00:00:00"/>
    <n v="2575938"/>
    <n v="18031566"/>
    <n v="18031566"/>
    <x v="1"/>
    <s v="SERGIO ANDRÉS ARENAS ENMOGA"/>
    <n v="124145"/>
    <n v="0"/>
    <n v="24392"/>
    <x v="2"/>
    <x v="5"/>
    <x v="2"/>
  </r>
  <r>
    <x v="1"/>
    <n v="8"/>
    <x v="1"/>
    <x v="1"/>
    <x v="2"/>
    <x v="2"/>
    <x v="4"/>
    <x v="8"/>
    <s v="Cartografía"/>
    <n v="81151600"/>
    <s v="Prestación de servicios para el fortalecimiento de los productos y servicios de información geográfica, cartográfica y geodésica, promoviendo su descubrimiento y uso."/>
    <x v="4"/>
    <x v="4"/>
    <n v="10"/>
    <x v="1"/>
    <x v="0"/>
    <x v="0"/>
    <n v="146607320"/>
    <n v="146607320"/>
    <x v="0"/>
    <x v="1"/>
    <x v="2"/>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4"/>
    <x v="5"/>
    <x v="1"/>
  </r>
  <r>
    <x v="1"/>
    <n v="15"/>
    <x v="1"/>
    <x v="1"/>
    <x v="5"/>
    <x v="4"/>
    <x v="4"/>
    <x v="8"/>
    <s v="Cartografía"/>
    <n v="81151600"/>
    <s v="Prestación de servicios para realizar el proceso de aerotriangulación, de conformidad con las especificaciones técnicas y rendimientos establecidos."/>
    <x v="4"/>
    <x v="4"/>
    <n v="11"/>
    <x v="1"/>
    <x v="0"/>
    <x v="2"/>
    <n v="116628930"/>
    <n v="116628930"/>
    <x v="0"/>
    <x v="1"/>
    <x v="5"/>
    <x v="0"/>
    <x v="1"/>
    <s v="Subdirección de Geografía y Cartografía "/>
    <x v="2"/>
    <s v="Subdirector de Geografía y Cartografía "/>
    <x v="1"/>
    <x v="1"/>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3"/>
    <x v="5"/>
    <x v="1"/>
  </r>
  <r>
    <x v="1"/>
    <n v="19"/>
    <x v="1"/>
    <x v="1"/>
    <x v="0"/>
    <x v="3"/>
    <x v="4"/>
    <x v="6"/>
    <s v="Cartografía"/>
    <n v="81151600"/>
    <s v="Prestación de servicios para gestionar y orientar el cumplimiento de los proyectos liderados por la Subdirección de Geografía y Cartografía"/>
    <x v="1"/>
    <x v="2"/>
    <n v="11"/>
    <x v="1"/>
    <x v="0"/>
    <x v="0"/>
    <n v="117717006"/>
    <n v="117717006"/>
    <x v="0"/>
    <x v="1"/>
    <x v="0"/>
    <x v="0"/>
    <x v="1"/>
    <s v="Subdirección de Geografía y Cartografía "/>
    <x v="2"/>
    <s v="Subdirector de Geografía y Cartografía "/>
    <x v="1"/>
    <x v="5"/>
    <s v="Densificar el marco de referencia terrestre"/>
    <s v="Puntos Geodésicos Materializados"/>
    <n v="131"/>
    <d v="2021-02-04T00:00:00"/>
    <n v="11022592"/>
    <n v="117574315"/>
    <n v="117574315"/>
    <x v="1"/>
    <s v="ADRIANA PACHON LOZANO"/>
    <n v="142691"/>
    <n v="0"/>
    <n v="24359"/>
    <x v="2"/>
    <x v="5"/>
    <x v="2"/>
  </r>
  <r>
    <x v="1"/>
    <n v="51"/>
    <x v="1"/>
    <x v="1"/>
    <x v="5"/>
    <x v="4"/>
    <x v="4"/>
    <x v="8"/>
    <s v="Cartografía"/>
    <n v="81151600"/>
    <s v="Prestación de servicios para elaborar los mapas temáticos y salidas gráficas requeridas para los estudios y/o investigaciones geográficas asignadas, de conformidad con los lineamientos técnicos."/>
    <x v="1"/>
    <x v="2"/>
    <n v="255"/>
    <x v="0"/>
    <x v="0"/>
    <x v="0"/>
    <n v="66138662"/>
    <n v="66138662"/>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3"/>
    <x v="5"/>
    <x v="1"/>
  </r>
  <r>
    <x v="1"/>
    <n v="13"/>
    <x v="1"/>
    <x v="1"/>
    <x v="6"/>
    <x v="7"/>
    <x v="4"/>
    <x v="8"/>
    <s v="Cartografía"/>
    <n v="81151600"/>
    <s v="Prestación de servicios para la captura y procesamiento de coordenadas, elaboración de levantamientos topográficos y clasificación de campo, de acuerdo con las especificaciones de conformidad con los lineamientos establecidos."/>
    <x v="4"/>
    <x v="4"/>
    <n v="11"/>
    <x v="1"/>
    <x v="0"/>
    <x v="2"/>
    <n v="142652015"/>
    <n v="142652015"/>
    <x v="0"/>
    <x v="1"/>
    <x v="6"/>
    <x v="0"/>
    <x v="1"/>
    <s v="Subdirección de Geografía y Cartografía "/>
    <x v="2"/>
    <s v="Subdirector de Geografía y Cartografía "/>
    <x v="1"/>
    <x v="5"/>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7"/>
    <x v="5"/>
    <x v="1"/>
  </r>
  <r>
    <x v="4"/>
    <n v="5"/>
    <x v="4"/>
    <x v="4"/>
    <x v="0"/>
    <x v="3"/>
    <x v="4"/>
    <x v="8"/>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4"/>
    <x v="4"/>
    <n v="7"/>
    <x v="1"/>
    <x v="0"/>
    <x v="2"/>
    <n v="28975394"/>
    <n v="28975394"/>
    <x v="0"/>
    <x v="1"/>
    <x v="0"/>
    <x v="0"/>
    <x v="7"/>
    <s v="Subdirección de Agrología"/>
    <x v="5"/>
    <s v="Subdirector de Agrología "/>
    <x v="6"/>
    <x v="20"/>
    <s v="Estudio de suelos como insumo para el ordenamiento integral del territorio."/>
    <s v="Sistema de información agrologica actualizado"/>
    <n v="258"/>
    <d v="2021-01-22T00:00:00"/>
    <n v="4112781"/>
    <n v="28789467"/>
    <n v="28789467"/>
    <x v="1"/>
    <s v="JOHANNA KATERINE CORDERO CASALLAS"/>
    <n v="185927"/>
    <n v="0"/>
    <n v="24434"/>
    <x v="2"/>
    <x v="5"/>
    <x v="1"/>
  </r>
  <r>
    <x v="4"/>
    <n v="16"/>
    <x v="4"/>
    <x v="4"/>
    <x v="0"/>
    <x v="3"/>
    <x v="4"/>
    <x v="4"/>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3"/>
    <x v="3"/>
    <n v="10"/>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2"/>
    <x v="5"/>
    <x v="1"/>
  </r>
  <r>
    <x v="4"/>
    <n v="21"/>
    <x v="4"/>
    <x v="4"/>
    <x v="0"/>
    <x v="3"/>
    <x v="4"/>
    <x v="8"/>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1"/>
    <x v="0"/>
    <x v="2"/>
    <n v="28975394"/>
    <n v="28975394"/>
    <x v="0"/>
    <x v="1"/>
    <x v="0"/>
    <x v="0"/>
    <x v="7"/>
    <s v="Subdirección de Agrología"/>
    <x v="3"/>
    <s v="Subdirector de Agrología "/>
    <x v="6"/>
    <x v="7"/>
    <s v="Análisis físicos, químicos, biológicos y mineralógicos de suelos"/>
    <s v="Pruebas químicas, físicas, mineralógicas y biológicas de suelos realizadas"/>
    <n v="137"/>
    <d v="2021-01-22T00:00:00"/>
    <n v="4112781"/>
    <n v="28789467"/>
    <n v="28789467"/>
    <x v="1"/>
    <s v="VLADIMIR PAEZ FONSECA"/>
    <n v="185927"/>
    <n v="0"/>
    <n v="24336"/>
    <x v="2"/>
    <x v="5"/>
    <x v="1"/>
  </r>
  <r>
    <x v="4"/>
    <n v="15"/>
    <x v="4"/>
    <x v="4"/>
    <x v="0"/>
    <x v="3"/>
    <x v="4"/>
    <x v="8"/>
    <s v="Servicios de formación profesional en ingeniería"/>
    <n v="86101610"/>
    <s v="Prestación de servicios profesionales para asignación, elaboración y consolidación de información fotogramétrica de los diferentes proyectos que adelante la subdirección de Agrología."/>
    <x v="4"/>
    <x v="4"/>
    <n v="7"/>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2"/>
    <x v="5"/>
    <x v="1"/>
  </r>
  <r>
    <x v="1"/>
    <n v="44"/>
    <x v="1"/>
    <x v="1"/>
    <x v="4"/>
    <x v="5"/>
    <x v="4"/>
    <x v="6"/>
    <s v="Cartografía"/>
    <n v="81151600"/>
    <s v="Prestación de servicios para implementar y optimizar los procesos de aseguramiento de la calidad de productos cartográficos, de conformidad con las especificaciones técnicas y rendimientos establecidos."/>
    <x v="1"/>
    <x v="2"/>
    <n v="10"/>
    <x v="1"/>
    <x v="0"/>
    <x v="0"/>
    <n v="212052600"/>
    <n v="212052600"/>
    <x v="0"/>
    <x v="1"/>
    <x v="4"/>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5"/>
    <x v="5"/>
    <x v="1"/>
  </r>
  <r>
    <x v="0"/>
    <n v="7"/>
    <x v="0"/>
    <x v="0"/>
    <x v="0"/>
    <x v="3"/>
    <x v="4"/>
    <x v="8"/>
    <s v="Servicios de formación profesional en derecho"/>
    <n v="86101713"/>
    <s v="Prestación de servicios profesionales para el desarrollo del componente social requerido de los procesos de gestión catastral desarrollados por el IGAC"/>
    <x v="4"/>
    <x v="4"/>
    <n v="11"/>
    <x v="1"/>
    <x v="0"/>
    <x v="0"/>
    <n v="63335720"/>
    <n v="63335720"/>
    <x v="0"/>
    <x v="1"/>
    <x v="0"/>
    <x v="0"/>
    <x v="0"/>
    <s v="Subdirección de Catastro"/>
    <x v="2"/>
    <s v="Subdirectora de Catastro"/>
    <x v="0"/>
    <x v="0"/>
    <s v="Ejecutar procesos de actualización catastral a nivel nacional"/>
    <s v="Predios actualizados catastralmente"/>
    <n v="54"/>
    <d v="2021-01-19T00:00:00"/>
    <n v="5757793"/>
    <n v="63143797"/>
    <n v="63143797"/>
    <x v="1"/>
    <s v="GERMAN ANDRES HERRERA SIERRA"/>
    <n v="191923"/>
    <n v="0"/>
    <n v="24213"/>
    <x v="2"/>
    <x v="5"/>
    <x v="1"/>
  </r>
  <r>
    <x v="2"/>
    <n v="51"/>
    <x v="2"/>
    <x v="2"/>
    <x v="0"/>
    <x v="3"/>
    <x v="4"/>
    <x v="8"/>
    <s v="Servicios de implementación de aplicaciones"/>
    <n v="81111508"/>
    <s v="Prestación de servicios profesionales para desarrollar, administrar y dar soporte a los componentes de los portales web y micro sitios de la entidad."/>
    <x v="1"/>
    <x v="2"/>
    <n v="9"/>
    <x v="1"/>
    <x v="0"/>
    <x v="0"/>
    <n v="51820134"/>
    <n v="51820134"/>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5"/>
    <d v="2021-02-11T00:00:00"/>
    <n v="5757793"/>
    <n v="51628211"/>
    <n v="51628211"/>
    <x v="1"/>
    <s v="JOSE  LUIS SANABRIA CASIANO"/>
    <n v="191923"/>
    <n v="0"/>
    <n v="24443"/>
    <x v="2"/>
    <x v="5"/>
    <x v="1"/>
  </r>
  <r>
    <x v="0"/>
    <n v="11"/>
    <x v="0"/>
    <x v="0"/>
    <x v="0"/>
    <x v="3"/>
    <x v="4"/>
    <x v="8"/>
    <s v="Servicios secretariales o de administración de oficinas  "/>
    <n v="80161501"/>
    <s v="Prestación de servicios profesionales para la atención, control y seguimiento a las peticiones presentadas en el área asignada."/>
    <x v="4"/>
    <x v="4"/>
    <n v="11"/>
    <x v="1"/>
    <x v="0"/>
    <x v="2"/>
    <n v="63335720"/>
    <n v="63335720"/>
    <x v="0"/>
    <x v="1"/>
    <x v="0"/>
    <x v="0"/>
    <x v="0"/>
    <s v="Subdirección de Catastro"/>
    <x v="2"/>
    <s v="Subdirectora de Catastro"/>
    <x v="0"/>
    <x v="0"/>
    <s v="Ejecutar procesos de actualización catastral a nivel nacional"/>
    <s v="Predios actualizados catastralmente"/>
    <n v="68"/>
    <d v="2021-01-20T00:00:00"/>
    <n v="5757793"/>
    <n v="63143797"/>
    <n v="63143797"/>
    <x v="1"/>
    <s v="MARTHA YANET DIAZ AYALA"/>
    <n v="191923"/>
    <n v="0"/>
    <n v="24225"/>
    <x v="2"/>
    <x v="5"/>
    <x v="1"/>
  </r>
  <r>
    <x v="5"/>
    <n v="2"/>
    <x v="5"/>
    <x v="6"/>
    <x v="0"/>
    <x v="3"/>
    <x v="4"/>
    <x v="8"/>
    <s v="Servicios de sistemas de información geográfica (sig)"/>
    <n v="81101512"/>
    <s v="Prestación de servicios  profesionales para realizar la verificación, control, seguimiento y  gestión de los proyectos de tecnologías de la información geográfica a cargo de la oficina CIAF"/>
    <x v="4"/>
    <x v="4"/>
    <n v="234"/>
    <x v="0"/>
    <x v="0"/>
    <x v="2"/>
    <n v="57152855"/>
    <n v="57152855"/>
    <x v="0"/>
    <x v="1"/>
    <x v="0"/>
    <x v="0"/>
    <x v="10"/>
    <s v="Oficina CIAF"/>
    <x v="1"/>
    <s v="Jefe Oficina CIAF"/>
    <x v="9"/>
    <x v="16"/>
    <s v="Realizar el desarrollo y soporte del sistemas de información geográfica para grupos étnicos"/>
    <s v="Entidades Asistidas"/>
    <n v="24"/>
    <d v="2021-01-08T00:00:00"/>
    <n v="7330366"/>
    <n v="56932509"/>
    <n v="56932509"/>
    <x v="1"/>
    <s v="YESENIA  VARGAS TEJEDOR"/>
    <n v="220346"/>
    <n v="0"/>
    <n v="24195"/>
    <x v="2"/>
    <x v="5"/>
    <x v="1"/>
  </r>
  <r>
    <x v="1"/>
    <n v="55"/>
    <x v="1"/>
    <x v="1"/>
    <x v="2"/>
    <x v="2"/>
    <x v="4"/>
    <x v="8"/>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2"/>
    <n v="9"/>
    <x v="1"/>
    <x v="0"/>
    <x v="2"/>
    <n v="51409746"/>
    <n v="51409746"/>
    <x v="0"/>
    <x v="1"/>
    <x v="2"/>
    <x v="0"/>
    <x v="1"/>
    <s v="Subdirección de Geografía y Cartografía "/>
    <x v="2"/>
    <s v="Subdirector de Geografía y Cartografía "/>
    <x v="13"/>
    <x v="22"/>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4"/>
    <x v="5"/>
    <x v="1"/>
  </r>
  <r>
    <x v="3"/>
    <n v="25"/>
    <x v="3"/>
    <x v="3"/>
    <x v="0"/>
    <x v="3"/>
    <x v="4"/>
    <x v="8"/>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4"/>
    <x v="4"/>
    <n v="11"/>
    <x v="1"/>
    <x v="0"/>
    <x v="2"/>
    <n v="73517991"/>
    <n v="73517991"/>
    <x v="0"/>
    <x v="0"/>
    <x v="0"/>
    <x v="1"/>
    <x v="21"/>
    <s v="Secretaría General - GIT Gestión Financiera"/>
    <x v="1"/>
    <s v="Coordinador GIT Gestión Financiera"/>
    <x v="2"/>
    <x v="2"/>
    <s v="N/A"/>
    <s v="N/A"/>
    <n v="35"/>
    <d v="2021-01-13T00:00:00"/>
    <n v="6683454"/>
    <n v="73295212"/>
    <n v="73295212"/>
    <x v="1"/>
    <s v="EDGAR GERMAN CAICEDO GONZALEZ"/>
    <n v="222779"/>
    <n v="0"/>
    <n v="24192"/>
    <x v="2"/>
    <x v="5"/>
    <x v="0"/>
  </r>
  <r>
    <x v="2"/>
    <n v="40"/>
    <x v="2"/>
    <x v="2"/>
    <x v="0"/>
    <x v="3"/>
    <x v="4"/>
    <x v="8"/>
    <s v="Servicios de implementación de aplicaciones"/>
    <n v="81111508"/>
    <s v="Prestación de servicios profesionales para gestionar, administrar y monitorear la red regulada y el cableado estructurado de la entidad a nivel nacional."/>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269"/>
    <d v="2021-02-11T00:00:00"/>
    <n v="6683454"/>
    <n v="59928304"/>
    <n v="59928304"/>
    <x v="1"/>
    <s v="LEONARDO LIZARAZO SIERRA"/>
    <n v="222780"/>
    <n v="0"/>
    <n v="24452"/>
    <x v="2"/>
    <x v="5"/>
    <x v="1"/>
  </r>
  <r>
    <x v="4"/>
    <n v="11"/>
    <x v="4"/>
    <x v="4"/>
    <x v="2"/>
    <x v="2"/>
    <x v="4"/>
    <x v="8"/>
    <s v="Servicios de formación profesional en ingeniería"/>
    <n v="86101610"/>
    <s v="Prestación de servicios personales para la delineación y depuración digital de información cartográfica y alfanumérica generada en los proyectos que se desarrollan en la Subdirección de Agrología"/>
    <x v="4"/>
    <x v="4"/>
    <n v="7"/>
    <x v="1"/>
    <x v="0"/>
    <x v="2"/>
    <n v="36311422"/>
    <n v="36311422"/>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4"/>
    <x v="5"/>
    <x v="1"/>
  </r>
  <r>
    <x v="4"/>
    <n v="22"/>
    <x v="4"/>
    <x v="4"/>
    <x v="0"/>
    <x v="3"/>
    <x v="4"/>
    <x v="8"/>
    <s v="Servicios de formación profesional en ingeniería"/>
    <n v="86101610"/>
    <s v="Prestación de servicios personales para realizar la preparación y manejo de muestras de suelos, aguas, compost y tejido vegetal en el GIT Laboratorio Nacional de Suelos. "/>
    <x v="4"/>
    <x v="4"/>
    <n v="7"/>
    <x v="1"/>
    <x v="0"/>
    <x v="2"/>
    <n v="16296816"/>
    <n v="16296816"/>
    <x v="0"/>
    <x v="1"/>
    <x v="0"/>
    <x v="0"/>
    <x v="7"/>
    <s v="Subdirección de Agrología"/>
    <x v="3"/>
    <s v="Subdirector de Agrología "/>
    <x v="6"/>
    <x v="7"/>
    <s v="Análisis físicos, químicos, biológicos y mineralógicos de suelos"/>
    <s v="Pruebas químicas, físicas, mineralógicas y biológicas de suelos realizadas"/>
    <n v="132"/>
    <d v="2021-01-22T00:00:00"/>
    <n v="2004904"/>
    <n v="16039232"/>
    <n v="16039232"/>
    <x v="1"/>
    <s v="JUAN FELIPE RUEDA CALDERON"/>
    <n v="257584"/>
    <n v="0"/>
    <n v="24349"/>
    <x v="2"/>
    <x v="5"/>
    <x v="1"/>
  </r>
  <r>
    <x v="2"/>
    <n v="30"/>
    <x v="2"/>
    <x v="7"/>
    <x v="0"/>
    <x v="3"/>
    <x v="4"/>
    <x v="8"/>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4"/>
    <x v="4"/>
    <n v="8"/>
    <x v="1"/>
    <x v="0"/>
    <x v="0"/>
    <n v="60678706"/>
    <n v="60678706"/>
    <x v="0"/>
    <x v="1"/>
    <x v="0"/>
    <x v="1"/>
    <x v="12"/>
    <s v="Oficina Asesora Jurídica"/>
    <x v="1"/>
    <s v="Jefe Oficina Asesora Jurídica"/>
    <x v="2"/>
    <x v="2"/>
    <s v="N/A"/>
    <s v="N/A"/>
    <n v="146"/>
    <d v="2021-01-26T00:00:00"/>
    <n v="7550277"/>
    <n v="60402216"/>
    <n v="60402216"/>
    <x v="1"/>
    <s v="SANDRA MAGALLY SALGADO LEYV"/>
    <n v="276490"/>
    <n v="0"/>
    <n v="24285"/>
    <x v="2"/>
    <x v="5"/>
    <x v="1"/>
  </r>
  <r>
    <x v="1"/>
    <n v="49"/>
    <x v="1"/>
    <x v="1"/>
    <x v="1"/>
    <x v="6"/>
    <x v="4"/>
    <x v="6"/>
    <s v="Cartografía"/>
    <n v="81151600"/>
    <s v="Prestación de servicios para analizar y desarrollar el componente temático de los estudios y/o investigaciones geográficas asignadas, de conformidad con la metodología establecida."/>
    <x v="1"/>
    <x v="2"/>
    <n v="255"/>
    <x v="0"/>
    <x v="0"/>
    <x v="2"/>
    <n v="120163140"/>
    <n v="120163140"/>
    <x v="0"/>
    <x v="1"/>
    <x v="1"/>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6"/>
    <x v="5"/>
    <x v="1"/>
  </r>
  <r>
    <x v="1"/>
    <n v="11"/>
    <x v="1"/>
    <x v="1"/>
    <x v="6"/>
    <x v="7"/>
    <x v="4"/>
    <x v="8"/>
    <s v="Cartografía"/>
    <n v="81151600"/>
    <s v="Prestación de servicios para realizar la asignación , seguimiento y control de calidad de los procesos de producción cartográfica, de conformidad con las especificaciones técnicas y rendimientos establecidos."/>
    <x v="4"/>
    <x v="4"/>
    <n v="11"/>
    <x v="1"/>
    <x v="0"/>
    <x v="2"/>
    <n v="265731400"/>
    <n v="265731400"/>
    <x v="0"/>
    <x v="1"/>
    <x v="6"/>
    <x v="0"/>
    <x v="1"/>
    <s v="Subdirección de Geografía y Cartografía "/>
    <x v="2"/>
    <s v="Subdirector de Geografía y Cartografía "/>
    <x v="1"/>
    <x v="1"/>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7"/>
    <x v="5"/>
    <x v="1"/>
  </r>
  <r>
    <x v="4"/>
    <n v="3"/>
    <x v="4"/>
    <x v="4"/>
    <x v="0"/>
    <x v="3"/>
    <x v="4"/>
    <x v="8"/>
    <s v="Servicios de formación profesional en ingeniería"/>
    <n v="86101610"/>
    <s v="Prestación de servicios personales para realizar la digitación y consolidación de la información agrológica, acorde con los estándares de control de calidad de la entidad."/>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226"/>
    <d v="2021-01-22T00:00:00"/>
    <n v="1873015"/>
    <n v="13111105"/>
    <n v="13111105"/>
    <x v="1"/>
    <s v="MARÍA PAULA ROJAS"/>
    <n v="362089"/>
    <n v="0"/>
    <n v="24420"/>
    <x v="2"/>
    <x v="5"/>
    <x v="1"/>
  </r>
  <r>
    <x v="4"/>
    <n v="13"/>
    <x v="4"/>
    <x v="4"/>
    <x v="2"/>
    <x v="2"/>
    <x v="4"/>
    <x v="8"/>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4"/>
    <x v="4"/>
    <n v="7"/>
    <x v="1"/>
    <x v="0"/>
    <x v="2"/>
    <n v="57950788"/>
    <n v="57950788"/>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4"/>
    <x v="5"/>
    <x v="1"/>
  </r>
  <r>
    <x v="4"/>
    <n v="19"/>
    <x v="4"/>
    <x v="4"/>
    <x v="5"/>
    <x v="4"/>
    <x v="4"/>
    <x v="8"/>
    <s v="Servicios de formación profesional en ingeniería"/>
    <n v="86101610"/>
    <s v="Prestación de servicios personales para la ejecución de análisis básicos y aplicación de controles de calidad en el GIT Laboratorio Nacional de Suelos."/>
    <x v="4"/>
    <x v="4"/>
    <n v="7"/>
    <x v="1"/>
    <x v="0"/>
    <x v="2"/>
    <n v="54467133"/>
    <n v="54467133"/>
    <x v="0"/>
    <x v="1"/>
    <x v="5"/>
    <x v="0"/>
    <x v="7"/>
    <s v="Subdirección de Agrología"/>
    <x v="3"/>
    <s v="Subdirector de Agrología "/>
    <x v="6"/>
    <x v="7"/>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3"/>
    <x v="5"/>
    <x v="1"/>
  </r>
  <r>
    <x v="5"/>
    <n v="17"/>
    <x v="5"/>
    <x v="6"/>
    <x v="0"/>
    <x v="3"/>
    <x v="4"/>
    <x v="4"/>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3"/>
    <x v="3"/>
    <n v="285"/>
    <x v="0"/>
    <x v="0"/>
    <x v="0"/>
    <n v="53105855"/>
    <n v="53105855"/>
    <x v="0"/>
    <x v="1"/>
    <x v="0"/>
    <x v="0"/>
    <x v="10"/>
    <s v="Oficina CIAF"/>
    <x v="1"/>
    <s v="Jefe Oficina CIAF"/>
    <x v="9"/>
    <x v="10"/>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2"/>
    <x v="5"/>
    <x v="1"/>
  </r>
  <r>
    <x v="1"/>
    <n v="50"/>
    <x v="1"/>
    <x v="1"/>
    <x v="5"/>
    <x v="4"/>
    <x v="4"/>
    <x v="8"/>
    <s v="Cartografía"/>
    <n v="81151600"/>
    <s v="Prestación de servicios para analizar, consolidar e integrar los documentos técnicos de los estudios e investigaciones geográficas, de conformidad con la metodología establecida."/>
    <x v="1"/>
    <x v="2"/>
    <n v="255"/>
    <x v="0"/>
    <x v="0"/>
    <x v="2"/>
    <n v="165464145"/>
    <n v="165464145"/>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3"/>
    <x v="5"/>
    <x v="1"/>
  </r>
  <r>
    <x v="0"/>
    <n v="35"/>
    <x v="0"/>
    <x v="0"/>
    <x v="2"/>
    <x v="2"/>
    <x v="4"/>
    <x v="6"/>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1"/>
    <x v="2"/>
    <n v="6"/>
    <x v="1"/>
    <x v="0"/>
    <x v="2"/>
    <n v="69093513"/>
    <n v="69093513"/>
    <x v="0"/>
    <x v="1"/>
    <x v="2"/>
    <x v="0"/>
    <x v="0"/>
    <s v="Subdirección de Catastro"/>
    <x v="2"/>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4"/>
    <x v="5"/>
    <x v="1"/>
  </r>
  <r>
    <x v="2"/>
    <n v="15"/>
    <x v="2"/>
    <x v="8"/>
    <x v="0"/>
    <x v="3"/>
    <x v="4"/>
    <x v="6"/>
    <s v="Servicios secretariales o de administración de oficinas  "/>
    <n v="80161501"/>
    <s v="Prestación de servicios profesionales para apoyar la implementación del Modelo Integrado de Planeación y Gestión en el Instituto, con énfasis en la actualización documental."/>
    <x v="1"/>
    <x v="2"/>
    <n v="11"/>
    <x v="1"/>
    <x v="0"/>
    <x v="0"/>
    <n v="46898742"/>
    <n v="46898742"/>
    <x v="0"/>
    <x v="1"/>
    <x v="0"/>
    <x v="0"/>
    <x v="9"/>
    <s v="Oficina Asesora de Planeación"/>
    <x v="1"/>
    <s v="Jefe Oficina Asesora de Planeación"/>
    <x v="3"/>
    <x v="18"/>
    <s v="Actualizar e implementar los planes de trabajo y/o mejoramiento anual"/>
    <s v="Sistema de Gestión implementado_x000a_"/>
    <n v="100"/>
    <d v="2021-01-19T00:00:00"/>
    <n v="4263522"/>
    <n v="46472390"/>
    <n v="46472390"/>
    <x v="1"/>
    <s v="LAURA ISABEL GONZALEZ"/>
    <n v="426352"/>
    <n v="0"/>
    <n v="24340"/>
    <x v="2"/>
    <x v="5"/>
    <x v="1"/>
  </r>
  <r>
    <x v="2"/>
    <n v="54"/>
    <x v="2"/>
    <x v="2"/>
    <x v="2"/>
    <x v="2"/>
    <x v="4"/>
    <x v="8"/>
    <s v="Servicios de implementación de aplicaciones"/>
    <n v="81111508"/>
    <s v="Prestación de servicios profesionales para analizar y desarrollar componentes de software en plataforma ORACLE."/>
    <x v="1"/>
    <x v="2"/>
    <n v="9"/>
    <x v="1"/>
    <x v="0"/>
    <x v="0"/>
    <n v="120302167"/>
    <n v="120302167"/>
    <x v="0"/>
    <x v="1"/>
    <x v="2"/>
    <x v="0"/>
    <x v="9"/>
    <s v="Informática y Telecomunicaciones"/>
    <x v="1"/>
    <s v="Jefe Oficina de Informática y Telecomunicaciones"/>
    <x v="3"/>
    <x v="4"/>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4"/>
    <x v="5"/>
    <x v="1"/>
  </r>
  <r>
    <x v="4"/>
    <n v="25"/>
    <x v="4"/>
    <x v="4"/>
    <x v="2"/>
    <x v="2"/>
    <x v="4"/>
    <x v="8"/>
    <s v="Servicios de formación profesional en ingeniería"/>
    <n v="86101610"/>
    <s v="Prestación de servicios personales para realizar el lavado y alistamiento de la instrumentación requerida para la ejecución de análisis en el GIT Laboratorio Nacional de Suelos."/>
    <x v="4"/>
    <x v="4"/>
    <n v="7"/>
    <x v="1"/>
    <x v="0"/>
    <x v="2"/>
    <n v="28519428"/>
    <n v="28519428"/>
    <x v="0"/>
    <x v="1"/>
    <x v="2"/>
    <x v="0"/>
    <x v="7"/>
    <s v="Subdirección de Agrología"/>
    <x v="3"/>
    <s v="Subdirector de Agrología "/>
    <x v="6"/>
    <x v="7"/>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4"/>
    <x v="5"/>
    <x v="1"/>
  </r>
  <r>
    <x v="1"/>
    <n v="14"/>
    <x v="1"/>
    <x v="1"/>
    <x v="7"/>
    <x v="9"/>
    <x v="4"/>
    <x v="8"/>
    <s v="Cartografía"/>
    <n v="81151600"/>
    <s v="Prestación de servicios para realizar la edición, estructuración e integración de la cartografía básica, de conformidad con las especificaciones técnicas establecidas."/>
    <x v="4"/>
    <x v="4"/>
    <n v="11"/>
    <x v="1"/>
    <x v="0"/>
    <x v="2"/>
    <n v="388763100"/>
    <n v="388763100"/>
    <x v="0"/>
    <x v="1"/>
    <x v="8"/>
    <x v="0"/>
    <x v="1"/>
    <s v="Subdirección de Geografía y Cartografía "/>
    <x v="2"/>
    <s v="Subdirector de Geografía y Cartografía "/>
    <x v="1"/>
    <x v="1"/>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5"/>
    <x v="1"/>
  </r>
  <r>
    <x v="4"/>
    <n v="1"/>
    <x v="4"/>
    <x v="4"/>
    <x v="0"/>
    <x v="3"/>
    <x v="4"/>
    <x v="8"/>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4"/>
    <x v="4"/>
    <n v="7"/>
    <x v="1"/>
    <x v="0"/>
    <x v="2"/>
    <n v="51312562"/>
    <n v="51312562"/>
    <x v="0"/>
    <x v="1"/>
    <x v="0"/>
    <x v="0"/>
    <x v="7"/>
    <s v="Subdirección de Agrología"/>
    <x v="5"/>
    <s v="Subdirector de Agrología "/>
    <x v="6"/>
    <x v="20"/>
    <s v="Estudio de suelos como insumo para el ordenamiento integral del territorio."/>
    <s v="Sistema de información agrologica actualizado"/>
    <n v="105"/>
    <d v="2021-01-22T00:00:00"/>
    <n v="7261336"/>
    <n v="50829352"/>
    <n v="50829352"/>
    <x v="1"/>
    <s v="ADRIANA CAROLINA RIVADENEIRA PISCIOTTI"/>
    <n v="483210"/>
    <n v="0"/>
    <n v="24307"/>
    <x v="2"/>
    <x v="5"/>
    <x v="1"/>
  </r>
  <r>
    <x v="1"/>
    <n v="62"/>
    <x v="1"/>
    <x v="1"/>
    <x v="5"/>
    <x v="4"/>
    <x v="4"/>
    <x v="10"/>
    <s v="Cartografía"/>
    <n v="81151600"/>
    <s v="Prestación de servicios para analizar, elaborar y consolidar la caracterización territorial para los municipios priorizados, desde cada uno de los procesos asignados y de conformidad con la metodología establecida."/>
    <x v="3"/>
    <x v="3"/>
    <n v="6"/>
    <x v="1"/>
    <x v="0"/>
    <x v="0"/>
    <n v="116798220"/>
    <n v="116798220"/>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3"/>
    <x v="5"/>
    <x v="1"/>
  </r>
  <r>
    <x v="2"/>
    <n v="33"/>
    <x v="2"/>
    <x v="7"/>
    <x v="2"/>
    <x v="2"/>
    <x v="4"/>
    <x v="8"/>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4"/>
    <x v="4"/>
    <n v="8"/>
    <x v="1"/>
    <x v="0"/>
    <x v="0"/>
    <n v="121357412"/>
    <n v="121357412"/>
    <x v="0"/>
    <x v="1"/>
    <x v="2"/>
    <x v="1"/>
    <x v="12"/>
    <s v="Oficina Asesora Jurídica"/>
    <x v="1"/>
    <s v="Jefe Oficina Asesora Jurídica"/>
    <x v="2"/>
    <x v="2"/>
    <s v="N/A"/>
    <s v="N/A"/>
    <n v="128"/>
    <d v="2021-01-26T00:00:00"/>
    <n v="7550277"/>
    <n v="60402216"/>
    <n v="120804432"/>
    <x v="1"/>
    <s v="ENIRQUE LESMES RODRIGUEZ_x000a_CAROLINA CARDONA BUENO"/>
    <n v="552980"/>
    <n v="0"/>
    <s v="24267_x000a_24268"/>
    <x v="4"/>
    <x v="5"/>
    <x v="1"/>
  </r>
  <r>
    <x v="4"/>
    <n v="24"/>
    <x v="4"/>
    <x v="4"/>
    <x v="0"/>
    <x v="3"/>
    <x v="4"/>
    <x v="8"/>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4"/>
    <x v="4"/>
    <n v="7"/>
    <x v="1"/>
    <x v="0"/>
    <x v="2"/>
    <n v="33820360"/>
    <n v="33820360"/>
    <x v="0"/>
    <x v="1"/>
    <x v="0"/>
    <x v="0"/>
    <x v="7"/>
    <s v="Subdirección de Agrología"/>
    <x v="3"/>
    <s v="Subdirector de Agrología "/>
    <x v="6"/>
    <x v="7"/>
    <s v="Análisis físicos, químicos, biológicos y mineralógicos de suelos"/>
    <s v="Pruebas químicas, físicas, mineralógicas y biológicas de suelos realizadas"/>
    <n v="139"/>
    <d v="2021-01-22T00:00:00"/>
    <n v="4738790"/>
    <n v="33171530"/>
    <n v="33171530"/>
    <x v="1"/>
    <s v="ELSA MATILDE GONZÁLEZ"/>
    <n v="648830"/>
    <n v="0"/>
    <n v="24337"/>
    <x v="2"/>
    <x v="5"/>
    <x v="1"/>
  </r>
  <r>
    <x v="4"/>
    <n v="12"/>
    <x v="4"/>
    <x v="4"/>
    <x v="0"/>
    <x v="3"/>
    <x v="4"/>
    <x v="8"/>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2"/>
    <x v="5"/>
    <x v="1"/>
  </r>
  <r>
    <x v="4"/>
    <n v="7"/>
    <x v="4"/>
    <x v="4"/>
    <x v="0"/>
    <x v="3"/>
    <x v="4"/>
    <x v="8"/>
    <s v="Servicios de formación profesional en ingeniería"/>
    <n v="86101610"/>
    <s v="Prestación de servicios profesionales para realizar el control de calidad de la interacción de la información de los levantamientos de suelos y aplicaciones agrologicas a nivel nacional"/>
    <x v="4"/>
    <x v="4"/>
    <n v="7"/>
    <x v="1"/>
    <x v="0"/>
    <x v="2"/>
    <n v="33820360"/>
    <n v="33820360"/>
    <x v="0"/>
    <x v="1"/>
    <x v="0"/>
    <x v="0"/>
    <x v="7"/>
    <s v="Subdirección de Agrología"/>
    <x v="5"/>
    <s v="Subdirector de Agrología "/>
    <x v="6"/>
    <x v="20"/>
    <s v="Estudio de suelos como insumo para el ordenamiento integral del territorio."/>
    <s v="Sistema de información agrologica actualizado"/>
    <n v="258"/>
    <d v="2021-01-22T00:00:00"/>
    <n v="4738790"/>
    <n v="33171530"/>
    <n v="33171530"/>
    <x v="1"/>
    <s v="JULIANA YAMILE CUY TORRES"/>
    <n v="648830"/>
    <n v="0"/>
    <n v="24434"/>
    <x v="2"/>
    <x v="5"/>
    <x v="1"/>
  </r>
  <r>
    <x v="4"/>
    <n v="17"/>
    <x v="4"/>
    <x v="4"/>
    <x v="0"/>
    <x v="3"/>
    <x v="4"/>
    <x v="8"/>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2"/>
    <x v="5"/>
    <x v="1"/>
  </r>
  <r>
    <x v="3"/>
    <n v="40"/>
    <x v="3"/>
    <x v="3"/>
    <x v="0"/>
    <x v="3"/>
    <x v="4"/>
    <x v="8"/>
    <s v="Servicios secretariales o de administración de oficinas  "/>
    <n v="80161501"/>
    <s v="Prestación de servicios personales para el acompañamiento y seguimiento de las actividades del procesos de gestión documental de la entidad de acuerdo a las normas vigentes."/>
    <x v="4"/>
    <x v="4"/>
    <n v="9"/>
    <x v="1"/>
    <x v="0"/>
    <x v="2"/>
    <n v="24043349"/>
    <n v="24043349"/>
    <x v="0"/>
    <x v="1"/>
    <x v="0"/>
    <x v="0"/>
    <x v="4"/>
    <s v="Secretaria General- Gestión documental"/>
    <x v="1"/>
    <s v="Coordinador GIT Gestión Documental"/>
    <x v="12"/>
    <x v="19"/>
    <s v="Realizar los procesos de organización al acervo documental de  30 metros lineales."/>
    <s v="Aplicar los procesos archivísticos al acervo documental."/>
    <n v="59"/>
    <d v="2021-01-19T00:00:00"/>
    <n v="2593673"/>
    <n v="23343057"/>
    <n v="23343057"/>
    <x v="1"/>
    <s v="MARTHA LUCIA ROCHA AREVALO"/>
    <n v="700292"/>
    <n v="0"/>
    <n v="24222"/>
    <x v="2"/>
    <x v="5"/>
    <x v="1"/>
  </r>
  <r>
    <x v="3"/>
    <n v="38"/>
    <x v="3"/>
    <x v="3"/>
    <x v="0"/>
    <x v="3"/>
    <x v="4"/>
    <x v="8"/>
    <s v="Servicios secretariales o de administración de oficinas  "/>
    <n v="80161501"/>
    <s v="Prestación de servicios profesionales al IGAC apoyando la vinculación del personal requerido por la entidad, de conformidad con las solicitudes efectuadas por el supervisor del contrato"/>
    <x v="4"/>
    <x v="4"/>
    <n v="345"/>
    <x v="0"/>
    <x v="0"/>
    <x v="2"/>
    <n v="123067779"/>
    <n v="123067779"/>
    <x v="0"/>
    <x v="1"/>
    <x v="0"/>
    <x v="2"/>
    <x v="17"/>
    <m/>
    <x v="4"/>
    <m/>
    <x v="11"/>
    <x v="17"/>
    <m/>
    <m/>
    <n v="40"/>
    <d v="2021-01-15T00:00:00"/>
    <n v="10701546"/>
    <n v="122354343"/>
    <n v="122354343"/>
    <x v="1"/>
    <s v="LINDA CRISTINA SANTOS MEJIA"/>
    <n v="713436"/>
    <n v="0"/>
    <n v="24199"/>
    <x v="2"/>
    <x v="5"/>
    <x v="0"/>
  </r>
  <r>
    <x v="2"/>
    <n v="25"/>
    <x v="2"/>
    <x v="9"/>
    <x v="1"/>
    <x v="6"/>
    <x v="4"/>
    <x v="8"/>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1"/>
    <x v="2"/>
    <n v="11"/>
    <x v="1"/>
    <x v="0"/>
    <x v="0"/>
    <n v="253342879"/>
    <n v="253342879"/>
    <x v="0"/>
    <x v="1"/>
    <x v="1"/>
    <x v="0"/>
    <x v="9"/>
    <s v="Control interno"/>
    <x v="1"/>
    <s v="Jefe Oficina de Control Interno"/>
    <x v="3"/>
    <x v="18"/>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6"/>
    <x v="5"/>
    <x v="1"/>
  </r>
  <r>
    <x v="0"/>
    <n v="24"/>
    <x v="0"/>
    <x v="0"/>
    <x v="1"/>
    <x v="6"/>
    <x v="4"/>
    <x v="8"/>
    <s v="Servicios de sistemas de información geográfica (sig)"/>
    <n v="81101512"/>
    <s v="Prestación de servicios profesionales para adelantar los avalúos comerciales asignados, de acuerdo a la programación establecida. "/>
    <x v="4"/>
    <x v="4"/>
    <n v="11"/>
    <x v="1"/>
    <x v="0"/>
    <x v="0"/>
    <n v="253342879"/>
    <n v="253342879"/>
    <x v="0"/>
    <x v="1"/>
    <x v="1"/>
    <x v="0"/>
    <x v="0"/>
    <s v="Subdirección de Catastro"/>
    <x v="2"/>
    <s v="Subdirectora de Catastro"/>
    <x v="0"/>
    <x v="1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6"/>
    <x v="5"/>
    <x v="1"/>
  </r>
  <r>
    <x v="0"/>
    <n v="48"/>
    <x v="0"/>
    <x v="0"/>
    <x v="0"/>
    <x v="3"/>
    <x v="4"/>
    <x v="4"/>
    <s v="Servicios secretariales o de administración de oficinas  "/>
    <n v="80161501"/>
    <s v="Prestación de servicios profesionales para el procesamiento, análisis y generación de productos geográficos que apoyen el proceso de actualización catastral"/>
    <x v="3"/>
    <x v="3"/>
    <n v="285"/>
    <x v="0"/>
    <x v="0"/>
    <x v="0"/>
    <n v="25379089"/>
    <n v="25379089"/>
    <x v="0"/>
    <x v="1"/>
    <x v="0"/>
    <x v="0"/>
    <x v="0"/>
    <s v="Subdirección de Catastro"/>
    <x v="2"/>
    <s v="Subdirectora de Catastro"/>
    <x v="0"/>
    <x v="0"/>
    <s v="Ejecutar procesos de actualización catastral a nivel nacional"/>
    <s v="Predios actualizados catastralmente"/>
    <n v="470"/>
    <d v="2021-03-18T00:00:00"/>
    <n v="2671483"/>
    <n v="24577644"/>
    <n v="24577644"/>
    <x v="1"/>
    <s v="LAURA ALEJANDRA MARTINEZ CONDE"/>
    <n v="801445"/>
    <n v="0"/>
    <n v="24681"/>
    <x v="2"/>
    <x v="5"/>
    <x v="1"/>
  </r>
  <r>
    <x v="2"/>
    <n v="92"/>
    <x v="2"/>
    <x v="2"/>
    <x v="0"/>
    <x v="3"/>
    <x v="4"/>
    <x v="1"/>
    <s v="Servicios de implementación de aplicaciones"/>
    <n v="81111508"/>
    <s v="Prestación de servicios profesionales para configurar, administrar, gestionar, monitorear y soportar las bases de datos de la entidad."/>
    <x v="5"/>
    <x v="5"/>
    <n v="255"/>
    <x v="0"/>
    <x v="0"/>
    <x v="0"/>
    <n v="74017796"/>
    <n v="74017796"/>
    <x v="0"/>
    <x v="1"/>
    <x v="0"/>
    <x v="0"/>
    <x v="5"/>
    <s v="Oficina de Informática y Telecomunicaciones"/>
    <x v="1"/>
    <s v="José Luis Ariza Vargas (Jefe OIT)"/>
    <x v="3"/>
    <x v="4"/>
    <s v="Establecer la estratégia y gobierno de TI"/>
    <s v="Índice de capacidad en la prestación de servicios de tecnología."/>
    <n v="531"/>
    <d v="2021-04-15T00:00:00"/>
    <n v="8707976"/>
    <n v="73146998"/>
    <n v="73146998"/>
    <x v="1"/>
    <s v="LUIS ALEXANDER DUARTE PAREJA"/>
    <n v="870798"/>
    <n v="0"/>
    <n v="24675"/>
    <x v="2"/>
    <x v="5"/>
    <x v="1"/>
  </r>
  <r>
    <x v="4"/>
    <n v="10"/>
    <x v="4"/>
    <x v="4"/>
    <x v="6"/>
    <x v="7"/>
    <x v="4"/>
    <x v="8"/>
    <s v="Servicios de formación profesional en ingeniería"/>
    <n v="86101610"/>
    <s v="Prestación de servicios profesionales para la interpretación de cobertura y uso de la tierra, geomorfología y elaboración de cartografía temática de los proyectos de la Subdirección de Agrología."/>
    <x v="4"/>
    <x v="4"/>
    <n v="7"/>
    <x v="1"/>
    <x v="0"/>
    <x v="2"/>
    <n v="144876970"/>
    <n v="144876970"/>
    <x v="0"/>
    <x v="1"/>
    <x v="6"/>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7"/>
    <x v="5"/>
    <x v="1"/>
  </r>
  <r>
    <x v="4"/>
    <n v="31"/>
    <x v="4"/>
    <x v="4"/>
    <x v="0"/>
    <x v="3"/>
    <x v="4"/>
    <x v="8"/>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2"/>
    <n v="11"/>
    <x v="1"/>
    <x v="0"/>
    <x v="1"/>
    <n v="47300000"/>
    <n v="47300000"/>
    <x v="0"/>
    <x v="1"/>
    <x v="0"/>
    <x v="0"/>
    <x v="7"/>
    <s v="Subdirección de Agrología"/>
    <x v="1"/>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2"/>
    <x v="5"/>
    <x v="1"/>
  </r>
  <r>
    <x v="3"/>
    <n v="63"/>
    <x v="3"/>
    <x v="3"/>
    <x v="0"/>
    <x v="3"/>
    <x v="4"/>
    <x v="4"/>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3"/>
    <x v="3"/>
    <n v="9"/>
    <x v="1"/>
    <x v="0"/>
    <x v="0"/>
    <n v="40500000"/>
    <n v="40500000"/>
    <x v="0"/>
    <x v="2"/>
    <x v="0"/>
    <x v="1"/>
    <x v="23"/>
    <s v="Secretaria General - GIT Servicios Administrativos"/>
    <x v="1"/>
    <s v="Coordinador GIT GIT servicios administrativos"/>
    <x v="11"/>
    <x v="17"/>
    <m/>
    <m/>
    <n v="504"/>
    <d v="2021-03-25T00:00:00"/>
    <n v="4382339"/>
    <n v="39441051"/>
    <n v="39441051"/>
    <x v="1"/>
    <s v="ASTRID ANGELICA VELA MARTINEZ"/>
    <n v="1058949"/>
    <n v="0"/>
    <n v="24638"/>
    <x v="2"/>
    <x v="5"/>
    <x v="0"/>
  </r>
  <r>
    <x v="0"/>
    <n v="17"/>
    <x v="0"/>
    <x v="0"/>
    <x v="0"/>
    <x v="3"/>
    <x v="4"/>
    <x v="6"/>
    <s v="Servicios secretariales o de administración de oficinas  "/>
    <n v="80161501"/>
    <s v="Prestación de servicios profesionales para la programación, control y seguimiento presupuestal y financiero del proyecto de inversión &quot;Actualización y gestión catastral Nacional&quot;"/>
    <x v="1"/>
    <x v="2"/>
    <n v="325"/>
    <x v="0"/>
    <x v="0"/>
    <x v="2"/>
    <n v="72404085"/>
    <n v="72404085"/>
    <x v="0"/>
    <x v="1"/>
    <x v="0"/>
    <x v="0"/>
    <x v="0"/>
    <s v="Subdirección de Catastro"/>
    <x v="2"/>
    <s v="Subdirectora de Catastro"/>
    <x v="0"/>
    <x v="0"/>
    <s v="Ejecutar procesos de actualización catastral a nivel nacional"/>
    <s v="Predios actualizados catastralmente"/>
    <n v="115"/>
    <d v="2021-02-04T00:00:00"/>
    <n v="6683454"/>
    <n v="71290176"/>
    <n v="71290176"/>
    <x v="1"/>
    <s v="LEIDY ANDREA GUZMAN_x000a_CAMELO"/>
    <n v="1113909"/>
    <n v="0"/>
    <n v="24367"/>
    <x v="2"/>
    <x v="5"/>
    <x v="1"/>
  </r>
  <r>
    <x v="1"/>
    <n v="26"/>
    <x v="1"/>
    <x v="1"/>
    <x v="8"/>
    <x v="10"/>
    <x v="4"/>
    <x v="6"/>
    <s v="Cartografía"/>
    <n v="81151600"/>
    <s v="Prestación de servicios para elaborar ortoimágenes a diferentes escalas, de conformidad con las especificaciones técnicas y rendimientos establecidos."/>
    <x v="1"/>
    <x v="2"/>
    <n v="315"/>
    <x v="0"/>
    <x v="0"/>
    <x v="2"/>
    <n v="194381550"/>
    <n v="194381550"/>
    <x v="0"/>
    <x v="1"/>
    <x v="9"/>
    <x v="0"/>
    <x v="1"/>
    <s v="Subdirección de Geografía y Cartografía "/>
    <x v="2"/>
    <s v="Subdirector de Geografía y Cartografía "/>
    <x v="1"/>
    <x v="1"/>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10"/>
    <x v="5"/>
    <x v="1"/>
  </r>
  <r>
    <x v="0"/>
    <n v="38"/>
    <x v="0"/>
    <x v="0"/>
    <x v="0"/>
    <x v="3"/>
    <x v="4"/>
    <x v="6"/>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1"/>
    <x v="2"/>
    <n v="325"/>
    <x v="0"/>
    <x v="0"/>
    <x v="2"/>
    <n v="28941066"/>
    <n v="28941066"/>
    <x v="0"/>
    <x v="1"/>
    <x v="0"/>
    <x v="0"/>
    <x v="0"/>
    <s v="Subdirección de Catastro"/>
    <x v="2"/>
    <s v="Subdirectora de Catastro"/>
    <x v="0"/>
    <x v="11"/>
    <s v="Realizar avalúos IVP"/>
    <s v="Avalúos realizados"/>
    <n v="332"/>
    <d v="2021-02-16T00:00:00"/>
    <n v="2671483"/>
    <n v="27694374"/>
    <n v="27694374"/>
    <x v="1"/>
    <s v="WILSON JAVIER NUÑEZ BARRERA"/>
    <n v="1246692"/>
    <n v="0"/>
    <n v="24492"/>
    <x v="2"/>
    <x v="5"/>
    <x v="1"/>
  </r>
  <r>
    <x v="0"/>
    <n v="14"/>
    <x v="0"/>
    <x v="0"/>
    <x v="0"/>
    <x v="3"/>
    <x v="4"/>
    <x v="6"/>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1"/>
    <x v="2"/>
    <n v="325"/>
    <x v="0"/>
    <x v="0"/>
    <x v="2"/>
    <n v="81794668"/>
    <n v="81794668"/>
    <x v="0"/>
    <x v="1"/>
    <x v="0"/>
    <x v="0"/>
    <x v="0"/>
    <s v="Subdirección de Catastro"/>
    <x v="2"/>
    <s v="Subdirectora de Catastro"/>
    <x v="0"/>
    <x v="0"/>
    <s v="Ejecutar procesos de actualización catastral a nivel nacional"/>
    <s v="Predios actualizados catastralmente"/>
    <n v="193"/>
    <d v="2021-02-03T00:00:00"/>
    <n v="7550277"/>
    <n v="80536288"/>
    <n v="80536288"/>
    <x v="1"/>
    <s v="ADRIANA MARIA MARTINEZ BUSTOS"/>
    <n v="1258380"/>
    <n v="0"/>
    <n v="24376"/>
    <x v="2"/>
    <x v="5"/>
    <x v="1"/>
  </r>
  <r>
    <x v="0"/>
    <n v="30"/>
    <x v="0"/>
    <x v="0"/>
    <x v="0"/>
    <x v="3"/>
    <x v="4"/>
    <x v="6"/>
    <s v="Servicios secretariales o de administración de oficinas  "/>
    <n v="80161501"/>
    <s v="Prestación de servicios profesionales para apoyar los análisis estadísticos requeridos para los procesos de gestión catastral con enfoque multipropósito."/>
    <x v="1"/>
    <x v="2"/>
    <n v="325"/>
    <x v="0"/>
    <x v="0"/>
    <x v="2"/>
    <n v="81794668"/>
    <n v="81794668"/>
    <x v="0"/>
    <x v="1"/>
    <x v="0"/>
    <x v="0"/>
    <x v="0"/>
    <s v="Subdirección de Catastro"/>
    <x v="2"/>
    <s v="Subdirectora de Catastro"/>
    <x v="0"/>
    <x v="0"/>
    <s v="Ejecutar procesos de actualización catastral a nivel nacional"/>
    <s v="Predios actualizados catastralmente"/>
    <n v="215"/>
    <d v="2021-02-10T00:00:00"/>
    <n v="7550277"/>
    <n v="80536288"/>
    <n v="80536288"/>
    <x v="1"/>
    <s v="SANTIAGO ANDRES BARRAGAN LOPEZ"/>
    <n v="1258380"/>
    <n v="0"/>
    <n v="24398"/>
    <x v="2"/>
    <x v="5"/>
    <x v="1"/>
  </r>
  <r>
    <x v="1"/>
    <n v="32"/>
    <x v="1"/>
    <x v="1"/>
    <x v="0"/>
    <x v="3"/>
    <x v="4"/>
    <x v="6"/>
    <s v="Servicios de formación profesional en ingeniería"/>
    <n v="86101610"/>
    <s v="Prestación de servicios para  la preparación y trámite de información requerida para el desarrollo de los proyectos."/>
    <x v="1"/>
    <x v="2"/>
    <n v="11"/>
    <x v="1"/>
    <x v="0"/>
    <x v="0"/>
    <n v="38876310"/>
    <n v="38876310"/>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2"/>
    <x v="5"/>
    <x v="1"/>
  </r>
  <r>
    <x v="4"/>
    <n v="14"/>
    <x v="4"/>
    <x v="4"/>
    <x v="2"/>
    <x v="2"/>
    <x v="4"/>
    <x v="8"/>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4"/>
    <x v="4"/>
    <n v="7"/>
    <x v="1"/>
    <x v="0"/>
    <x v="2"/>
    <n v="67640720"/>
    <n v="67640720"/>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4"/>
    <x v="5"/>
    <x v="1"/>
  </r>
  <r>
    <x v="4"/>
    <n v="9"/>
    <x v="4"/>
    <x v="4"/>
    <x v="8"/>
    <x v="10"/>
    <x v="4"/>
    <x v="8"/>
    <s v="Servicios de formación profesional en ingeniería"/>
    <n v="86101610"/>
    <s v="Prestación de servicios profesionales para realizar el levantamiento de suelos  y capacidad de uso de las tierras en los proyectos que adelanta la Subdirección de Agrología"/>
    <x v="4"/>
    <x v="4"/>
    <n v="7"/>
    <x v="1"/>
    <x v="0"/>
    <x v="2"/>
    <n v="202827758"/>
    <n v="202827758"/>
    <x v="0"/>
    <x v="1"/>
    <x v="9"/>
    <x v="0"/>
    <x v="7"/>
    <s v="Subdirección de Agrología"/>
    <x v="5"/>
    <s v="Subdirector de Agrología "/>
    <x v="6"/>
    <x v="2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10"/>
    <x v="5"/>
    <x v="1"/>
  </r>
  <r>
    <x v="1"/>
    <n v="61"/>
    <x v="1"/>
    <x v="1"/>
    <x v="0"/>
    <x v="3"/>
    <x v="4"/>
    <x v="2"/>
    <s v="Cartografía"/>
    <n v="81151600"/>
    <s v="Prestación de servicios para la gestión, inventario y verificación de los equipos de medición de la subdirección de geografía y cartografía"/>
    <x v="3"/>
    <x v="3"/>
    <n v="315"/>
    <x v="0"/>
    <x v="0"/>
    <x v="2"/>
    <n v="28050571.5"/>
    <n v="28050571.5"/>
    <x v="0"/>
    <x v="1"/>
    <x v="0"/>
    <x v="0"/>
    <x v="1"/>
    <s v="Subdirección de Geografía y Cartografía "/>
    <x v="2"/>
    <s v="Subdirector de Geografía y Cartografía "/>
    <x v="1"/>
    <x v="5"/>
    <s v="Densificar el marco de referencia terrestre"/>
    <s v="Puntos Geodésicos Materializados"/>
    <n v="430"/>
    <d v="2021-03-08T00:00:00"/>
    <n v="2671483"/>
    <n v="26714830"/>
    <n v="26714830"/>
    <x v="1"/>
    <s v="GABRIEL ENRIQUE MEJIA ZAMORA"/>
    <n v="1335741.5"/>
    <n v="0"/>
    <n v="24560"/>
    <x v="2"/>
    <x v="5"/>
    <x v="1"/>
  </r>
  <r>
    <x v="1"/>
    <n v="29"/>
    <x v="1"/>
    <x v="1"/>
    <x v="0"/>
    <x v="3"/>
    <x v="4"/>
    <x v="6"/>
    <s v="Cartografía"/>
    <n v="81151600"/>
    <s v="Prestación de servicios para gestionar los requerimientos y procesos jurídicos que lidere la subdirección de geografía y cartografía"/>
    <x v="1"/>
    <x v="2"/>
    <n v="11"/>
    <x v="1"/>
    <x v="0"/>
    <x v="0"/>
    <n v="80634026"/>
    <n v="80634026"/>
    <x v="0"/>
    <x v="1"/>
    <x v="0"/>
    <x v="0"/>
    <x v="1"/>
    <s v="Subdirección de Geografía y Cartografía "/>
    <x v="2"/>
    <s v="Subdirector de Geografía y Cartografía "/>
    <x v="1"/>
    <x v="1"/>
    <s v="Generar insumos y/o productos cartográficos"/>
    <s v="Cartografía escalas Medianas generada (1:10,000, 1:25,000)"/>
    <n v="218"/>
    <d v="2021-02-09T00:00:00"/>
    <n v="7550277"/>
    <n v="79277909"/>
    <n v="79277909"/>
    <x v="1"/>
    <s v="EDGAR CAMILO GUTIÉRREZ RODRÍGUEZ"/>
    <n v="1356117"/>
    <n v="0"/>
    <n v="24408"/>
    <x v="2"/>
    <x v="5"/>
    <x v="1"/>
  </r>
  <r>
    <x v="1"/>
    <n v="65"/>
    <x v="1"/>
    <x v="1"/>
    <x v="0"/>
    <x v="3"/>
    <x v="4"/>
    <x v="2"/>
    <s v="Cartografía"/>
    <n v="81151600"/>
    <s v="Prestación de servicios para realizar estudios y análisis de información geológica como apoyo a los procesos de la Subdirección."/>
    <x v="3"/>
    <x v="3"/>
    <n v="10"/>
    <x v="1"/>
    <x v="0"/>
    <x v="2"/>
    <n v="30337200"/>
    <n v="303372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2"/>
    <x v="5"/>
    <x v="1"/>
  </r>
  <r>
    <x v="3"/>
    <n v="39"/>
    <x v="3"/>
    <x v="3"/>
    <x v="5"/>
    <x v="4"/>
    <x v="4"/>
    <x v="8"/>
    <s v="Servicios secretariales o de administración de oficinas  "/>
    <n v="80161501"/>
    <s v="Prestación de servicios personales para la organización de los archivos de gestión y archivo central, de acuerdo a las directrices de la entidad y las normas del Archivo General de la Nación. "/>
    <x v="4"/>
    <x v="4"/>
    <n v="9"/>
    <x v="1"/>
    <x v="0"/>
    <x v="2"/>
    <n v="53527075"/>
    <n v="53527075"/>
    <x v="0"/>
    <x v="1"/>
    <x v="5"/>
    <x v="0"/>
    <x v="4"/>
    <s v="Secretaria General- Gestión documental"/>
    <x v="1"/>
    <s v="Coordinador GIT Gestión Documental"/>
    <x v="12"/>
    <x v="19"/>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3"/>
    <x v="5"/>
    <x v="1"/>
  </r>
  <r>
    <x v="0"/>
    <n v="27"/>
    <x v="0"/>
    <x v="0"/>
    <x v="0"/>
    <x v="3"/>
    <x v="4"/>
    <x v="6"/>
    <s v="Servicios secretariales o de administración de oficinas  "/>
    <n v="80161501"/>
    <s v="Prestación de servicios profesionales para adelantar los análisis estadísticos requeridos para el desarrollo de los procesos de catastro multipropósito."/>
    <x v="1"/>
    <x v="2"/>
    <n v="325"/>
    <x v="0"/>
    <x v="0"/>
    <x v="2"/>
    <n v="106873910"/>
    <n v="106873910"/>
    <x v="0"/>
    <x v="1"/>
    <x v="0"/>
    <x v="0"/>
    <x v="0"/>
    <s v="Subdirección de Catastro"/>
    <x v="2"/>
    <s v="Subdirectora de Catastro"/>
    <x v="0"/>
    <x v="0"/>
    <s v="Ejecutar procesos de actualización catastral a nivel nacional"/>
    <s v="Predios actualizados catastralmente"/>
    <n v="180"/>
    <d v="2021-02-04T00:00:00"/>
    <n v="9865284"/>
    <n v="105229696"/>
    <n v="105229696"/>
    <x v="1"/>
    <s v="BRAYAN ARTURO CAMARGO LOZANO"/>
    <n v="1644214"/>
    <n v="0"/>
    <n v="24366"/>
    <x v="2"/>
    <x v="5"/>
    <x v="1"/>
  </r>
  <r>
    <x v="0"/>
    <n v="28"/>
    <x v="0"/>
    <x v="0"/>
    <x v="0"/>
    <x v="3"/>
    <x v="4"/>
    <x v="6"/>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1"/>
    <x v="2"/>
    <n v="325"/>
    <x v="0"/>
    <x v="0"/>
    <x v="0"/>
    <n v="106873910"/>
    <n v="106873910"/>
    <x v="0"/>
    <x v="1"/>
    <x v="0"/>
    <x v="0"/>
    <x v="0"/>
    <s v="Subdirección de Catastro"/>
    <x v="2"/>
    <s v="Subdirectora de Catastro"/>
    <x v="0"/>
    <x v="0"/>
    <s v="Ejecutar procesos de actualización catastral a nivel nacional"/>
    <s v="Predios actualizados catastralmente"/>
    <n v="177"/>
    <d v="2021-02-04T00:00:00"/>
    <n v="9865284"/>
    <n v="105229696"/>
    <n v="105229696"/>
    <x v="1"/>
    <s v="ELENA ROCÍO VERÁSTEGUI NIÑO"/>
    <n v="1644214"/>
    <n v="0"/>
    <n v="24361"/>
    <x v="2"/>
    <x v="5"/>
    <x v="1"/>
  </r>
  <r>
    <x v="2"/>
    <n v="10"/>
    <x v="2"/>
    <x v="10"/>
    <x v="0"/>
    <x v="3"/>
    <x v="4"/>
    <x v="8"/>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4"/>
    <x v="4"/>
    <n v="11"/>
    <x v="1"/>
    <x v="0"/>
    <x v="0"/>
    <n v="56650000"/>
    <n v="56650000"/>
    <x v="0"/>
    <x v="1"/>
    <x v="0"/>
    <x v="1"/>
    <x v="4"/>
    <s v="Despacho"/>
    <x v="1"/>
    <s v="Secretaria General"/>
    <x v="2"/>
    <x v="2"/>
    <s v="N/A"/>
    <s v="N/A"/>
    <n v="55"/>
    <d v="2021-01-14T00:00:00"/>
    <n v="5000000"/>
    <n v="55000000"/>
    <n v="55000000"/>
    <x v="1"/>
    <s v="ANDRES MURCIA VARGAS ABOGADOS ASOCIADOS SAS"/>
    <n v="1650000"/>
    <n v="0"/>
    <n v="24215"/>
    <x v="2"/>
    <x v="5"/>
    <x v="2"/>
  </r>
  <r>
    <x v="1"/>
    <n v="40"/>
    <x v="1"/>
    <x v="1"/>
    <x v="0"/>
    <x v="3"/>
    <x v="4"/>
    <x v="6"/>
    <s v="Cartografía"/>
    <n v="81151600"/>
    <s v="Prestación de servicios para realizar el seguimiento y control de calidad de los proyectos de producción cartográfica, de acuerdo con las priorizaciones"/>
    <x v="1"/>
    <x v="2"/>
    <n v="11"/>
    <x v="1"/>
    <x v="0"/>
    <x v="0"/>
    <n v="53146280"/>
    <n v="53146280"/>
    <x v="0"/>
    <x v="1"/>
    <x v="0"/>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2"/>
    <x v="5"/>
    <x v="1"/>
  </r>
  <r>
    <x v="2"/>
    <n v="78"/>
    <x v="2"/>
    <x v="2"/>
    <x v="0"/>
    <x v="3"/>
    <x v="4"/>
    <x v="8"/>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1"/>
    <x v="2"/>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2"/>
    <x v="5"/>
    <x v="1"/>
  </r>
  <r>
    <x v="0"/>
    <n v="59"/>
    <x v="0"/>
    <x v="0"/>
    <x v="0"/>
    <x v="3"/>
    <x v="4"/>
    <x v="3"/>
    <s v="Servicios secretariales o de administración de oficinas  "/>
    <n v="80161501"/>
    <s v="Prestación de servicios profesionales para realizar las socializaciones requeridas en el proceso de actualización catastral multipropósito de Arauquita - Arauca"/>
    <x v="5"/>
    <x v="5"/>
    <n v="240"/>
    <x v="0"/>
    <x v="0"/>
    <x v="0"/>
    <n v="29121888"/>
    <n v="29121888"/>
    <x v="0"/>
    <x v="1"/>
    <x v="0"/>
    <x v="0"/>
    <x v="0"/>
    <s v="Subdirección de Catastro"/>
    <x v="2"/>
    <s v="Subdirectora de Catastro"/>
    <x v="0"/>
    <x v="0"/>
    <s v="Ejecutar procesos de actualización catastral a nivel nacional"/>
    <s v="Predios actualizados catastralmente"/>
    <n v="526"/>
    <d v="2021-04-14T00:00:00"/>
    <n v="3640236"/>
    <n v="27301770"/>
    <n v="27301770"/>
    <x v="1"/>
    <s v="YECNNY PATRICIA CASTELLANOS GONZALEZ"/>
    <n v="1820118"/>
    <n v="0"/>
    <n v="24668"/>
    <x v="2"/>
    <x v="5"/>
    <x v="1"/>
  </r>
  <r>
    <x v="2"/>
    <n v="39"/>
    <x v="2"/>
    <x v="5"/>
    <x v="0"/>
    <x v="3"/>
    <x v="4"/>
    <x v="6"/>
    <s v="Servicios de consultoría de negocios y administración corporativa"/>
    <n v="80101500"/>
    <s v="Prestación de servicios profesionales para generar informes de ventas y  garantizar la calidad y entrega oportuna de los productos y servicios ofertados por el Instituto."/>
    <x v="1"/>
    <x v="2"/>
    <n v="11"/>
    <x v="1"/>
    <x v="0"/>
    <x v="0"/>
    <n v="63335723"/>
    <n v="63335723"/>
    <x v="0"/>
    <x v="1"/>
    <x v="0"/>
    <x v="0"/>
    <x v="14"/>
    <s v="Oficina de Difusión y Mercadeo"/>
    <x v="1"/>
    <s v="Yira Paola Perez-Jefe de Oficina"/>
    <x v="8"/>
    <x v="9"/>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2"/>
    <x v="5"/>
    <x v="1"/>
  </r>
  <r>
    <x v="1"/>
    <n v="45"/>
    <x v="1"/>
    <x v="1"/>
    <x v="0"/>
    <x v="3"/>
    <x v="4"/>
    <x v="6"/>
    <s v="Cartografía"/>
    <n v="81151600"/>
    <s v="Prestación de servicios profesionales para el apoyo en la gestión de procesamiento de estaciones y control de calidad en la obtención de coordenadas, de acuerdo con las especificaciones y prioridades establecidas"/>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361"/>
    <d v="2021-02-19T00:00:00"/>
    <n v="2941780"/>
    <n v="29417800"/>
    <n v="29417800"/>
    <x v="1"/>
    <s v="MARIA CAMILA BAUTISTA"/>
    <n v="1999267"/>
    <n v="0"/>
    <n v="24517"/>
    <x v="2"/>
    <x v="5"/>
    <x v="1"/>
  </r>
  <r>
    <x v="0"/>
    <n v="32"/>
    <x v="0"/>
    <x v="0"/>
    <x v="0"/>
    <x v="3"/>
    <x v="4"/>
    <x v="6"/>
    <s v="Servicios de sistemas de información geográfica (sig)"/>
    <n v="81101512"/>
    <s v="Prestación de servicios profesionales para el seguimiento y control de los proyectos de gestión catastral con enforque multipropósito."/>
    <x v="1"/>
    <x v="2"/>
    <n v="325"/>
    <x v="0"/>
    <x v="0"/>
    <x v="0"/>
    <n v="131948917"/>
    <n v="131948917"/>
    <x v="0"/>
    <x v="1"/>
    <x v="0"/>
    <x v="0"/>
    <x v="0"/>
    <s v="Subdirección de Catastro"/>
    <x v="2"/>
    <s v="Subdirectora de Catastro"/>
    <x v="0"/>
    <x v="0"/>
    <s v="Ejecutar procesos de actualización catastral a nivel nacional"/>
    <s v="Predios actualizados catastralmente"/>
    <n v="183"/>
    <d v="2021-02-05T00:00:00"/>
    <n v="12179900"/>
    <n v="129918933"/>
    <n v="129918933"/>
    <x v="1"/>
    <s v="AVIER ENRIQUE ZULUAGA GONZALEZ"/>
    <n v="2029984"/>
    <n v="0"/>
    <n v="24371"/>
    <x v="2"/>
    <x v="5"/>
    <x v="1"/>
  </r>
  <r>
    <x v="1"/>
    <n v="66"/>
    <x v="1"/>
    <x v="1"/>
    <x v="0"/>
    <x v="3"/>
    <x v="4"/>
    <x v="2"/>
    <s v="Cartografía"/>
    <n v="81151600"/>
    <s v="Prestación de servicios para gestionar desde el componente administrativo, procesos y proyectos misionales de la Subdirección de Geografía y Cartografía."/>
    <x v="3"/>
    <x v="3"/>
    <n v="10"/>
    <x v="1"/>
    <x v="0"/>
    <x v="0"/>
    <n v="31247320"/>
    <n v="31247320"/>
    <x v="0"/>
    <x v="1"/>
    <x v="0"/>
    <x v="0"/>
    <x v="1"/>
    <s v="Subdirección de Geografía y Cartografía "/>
    <x v="2"/>
    <s v="Subdirector de Geografía y Cartografía "/>
    <x v="1"/>
    <x v="1"/>
    <s v="Generar insumos y/o productos cartográficos"/>
    <s v="Cartografía escalas Medianas generada (1:10,000, 1:25,000)"/>
    <n v="456"/>
    <d v="2021-03-15T00:00:00"/>
    <n v="3124732"/>
    <n v="29164165"/>
    <n v="29164165"/>
    <x v="1"/>
    <s v="CINDY JINETH FLOREZ MOLINA"/>
    <n v="2083155"/>
    <n v="0"/>
    <n v="24596"/>
    <x v="2"/>
    <x v="5"/>
    <x v="1"/>
  </r>
  <r>
    <x v="3"/>
    <n v="48"/>
    <x v="3"/>
    <x v="3"/>
    <x v="0"/>
    <x v="3"/>
    <x v="4"/>
    <x v="6"/>
    <s v="Servicios secretariales o de administración de oficinas  "/>
    <n v="80161501"/>
    <s v="Prestación de servicios personales para apoyar la implementación del sistema de gestión documental de la entidad de acuerdo a las normas vigentes."/>
    <x v="1"/>
    <x v="2"/>
    <n v="11"/>
    <x v="1"/>
    <x v="0"/>
    <x v="0"/>
    <n v="29566233.890000001"/>
    <n v="29566233.890000001"/>
    <x v="0"/>
    <x v="1"/>
    <x v="0"/>
    <x v="1"/>
    <x v="24"/>
    <s v="Secretaría General - GIT Gestión Documental"/>
    <x v="1"/>
    <s v="Coordinador GIT Gestión Documental"/>
    <x v="2"/>
    <x v="2"/>
    <s v="N/A"/>
    <s v="N/A"/>
    <n v="235"/>
    <d v="2021-02-03T00:00:00"/>
    <n v="2593673"/>
    <n v="27406478"/>
    <n v="27406478"/>
    <x v="1"/>
    <s v="EDWIN DIDIER CASAS ARDILA"/>
    <n v="2159755.8900000006"/>
    <n v="0"/>
    <n v="24418"/>
    <x v="2"/>
    <x v="5"/>
    <x v="1"/>
  </r>
  <r>
    <x v="1"/>
    <n v="42"/>
    <x v="1"/>
    <x v="1"/>
    <x v="0"/>
    <x v="3"/>
    <x v="4"/>
    <x v="6"/>
    <s v="Cartografía"/>
    <n v="81151600"/>
    <s v="Prestación de servicios para realizar la gestión, control y seguimiento del sistema y marco de referencia geodésico nacional con GNSS"/>
    <x v="1"/>
    <x v="2"/>
    <n v="11"/>
    <x v="1"/>
    <x v="0"/>
    <x v="2"/>
    <n v="53146280"/>
    <n v="53146280"/>
    <x v="0"/>
    <x v="1"/>
    <x v="0"/>
    <x v="0"/>
    <x v="1"/>
    <s v="Subdirección de Geografía y Cartografía "/>
    <x v="2"/>
    <s v="Subdirector de Geografía y Cartografía "/>
    <x v="1"/>
    <x v="5"/>
    <s v="Densificar el marco de referencia terrestre"/>
    <s v="Puntos Geodésicos Materializados"/>
    <n v="326"/>
    <d v="2021-02-18T00:00:00"/>
    <n v="4976424"/>
    <n v="50925406"/>
    <n v="50925406"/>
    <x v="1"/>
    <s v="ANDRÉS FELIPE BELTRÁN ZAMUDIO"/>
    <n v="2220874"/>
    <n v="0"/>
    <n v="24487"/>
    <x v="2"/>
    <x v="5"/>
    <x v="1"/>
  </r>
  <r>
    <x v="4"/>
    <n v="34"/>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2"/>
    <x v="5"/>
    <x v="1"/>
  </r>
  <r>
    <x v="3"/>
    <n v="52"/>
    <x v="3"/>
    <x v="3"/>
    <x v="0"/>
    <x v="3"/>
    <x v="4"/>
    <x v="8"/>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1"/>
    <x v="2"/>
    <n v="11"/>
    <x v="1"/>
    <x v="0"/>
    <x v="0"/>
    <n v="73517991"/>
    <n v="73517991"/>
    <x v="0"/>
    <x v="1"/>
    <x v="0"/>
    <x v="0"/>
    <x v="4"/>
    <s v="Secretaría General"/>
    <x v="1"/>
    <s v="Secretaria General"/>
    <x v="3"/>
    <x v="14"/>
    <s v="Realizar el seguimiento de los planes de acción anual"/>
    <s v="Documentos de planeación con seguimientos realizados"/>
    <n v="194"/>
    <d v="2021-02-08T00:00:00"/>
    <n v="6683454"/>
    <n v="71290173"/>
    <n v="71290173"/>
    <x v="1"/>
    <s v="JENNFER  ABRIL"/>
    <n v="2227818"/>
    <n v="0"/>
    <n v="24378"/>
    <x v="2"/>
    <x v="5"/>
    <x v="1"/>
  </r>
  <r>
    <x v="1"/>
    <n v="41"/>
    <x v="1"/>
    <x v="1"/>
    <x v="2"/>
    <x v="2"/>
    <x v="4"/>
    <x v="6"/>
    <s v="Cartografía"/>
    <n v="81151600"/>
    <s v="Prestación de servicios para la toma de datos en campo de gravimetría y geomagnetismo."/>
    <x v="1"/>
    <x v="2"/>
    <n v="11"/>
    <x v="1"/>
    <x v="0"/>
    <x v="2"/>
    <n v="57060806"/>
    <n v="57060806"/>
    <x v="0"/>
    <x v="1"/>
    <x v="2"/>
    <x v="0"/>
    <x v="1"/>
    <s v="Subdirección de Geografía y Cartografía "/>
    <x v="2"/>
    <s v="Subdirector de Geografía y Cartografía "/>
    <x v="1"/>
    <x v="5"/>
    <s v="Densificar el marco de referencia geomagnéticos"/>
    <s v="Valores geomagnéticos generados"/>
    <n v="324"/>
    <d v="2021-02-17T00:00:00"/>
    <n v="2671483"/>
    <n v="27338176"/>
    <n v="54676352"/>
    <x v="1"/>
    <s v="KAREN MILENA SIERRA GONZÁLEZ _x000a_DEIBID STIVEEN RINCÓN VEGA"/>
    <n v="2384454"/>
    <n v="0"/>
    <s v="24485_x000a_24487"/>
    <x v="4"/>
    <x v="5"/>
    <x v="1"/>
  </r>
  <r>
    <x v="3"/>
    <n v="53"/>
    <x v="3"/>
    <x v="3"/>
    <x v="0"/>
    <x v="3"/>
    <x v="4"/>
    <x v="6"/>
    <s v="Ingeniería civil y arquitectura"/>
    <n v="81101500"/>
    <s v="Prestación de servicios profesionales para formular, estructurar, evaluar y realizar el seguimiento a los planes, programas y proyectos de infraestructura física y garantizar los objetivos planteados a nivel nacional."/>
    <x v="1"/>
    <x v="2"/>
    <n v="11"/>
    <x v="1"/>
    <x v="0"/>
    <x v="2"/>
    <n v="80634026"/>
    <n v="80634026"/>
    <x v="0"/>
    <x v="1"/>
    <x v="0"/>
    <x v="0"/>
    <x v="11"/>
    <s v="Secretaría General - Servicios Administrativos"/>
    <x v="1"/>
    <s v="Coordinador(a) GIT Servicios Administrativos"/>
    <x v="10"/>
    <x v="13"/>
    <s v="Dotar de equipamentos las sedes"/>
    <s v="Sedes Mantenidas"/>
    <n v="192"/>
    <d v="2021-02-08T00:00:00"/>
    <n v="7330366"/>
    <n v="78190571"/>
    <n v="78190571"/>
    <x v="1"/>
    <s v="WILSON BENITES CORREA"/>
    <n v="2443455"/>
    <n v="0"/>
    <n v="24373"/>
    <x v="2"/>
    <x v="5"/>
    <x v="1"/>
  </r>
  <r>
    <x v="1"/>
    <n v="33"/>
    <x v="1"/>
    <x v="1"/>
    <x v="0"/>
    <x v="3"/>
    <x v="4"/>
    <x v="11"/>
    <s v="Fotogrametría"/>
    <n v="81151603"/>
    <s v="Prestación de servicios para el copiado, control  y organización de información resultante de los procesos de la subdirección"/>
    <x v="1"/>
    <x v="2"/>
    <n v="11"/>
    <x v="1"/>
    <x v="0"/>
    <x v="0"/>
    <n v="31417067"/>
    <n v="31417067"/>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2"/>
    <x v="5"/>
    <x v="1"/>
  </r>
  <r>
    <x v="3"/>
    <n v="55"/>
    <x v="3"/>
    <x v="3"/>
    <x v="0"/>
    <x v="3"/>
    <x v="4"/>
    <x v="6"/>
    <s v="Servicios de mantenimiento y reparación de vehículos"/>
    <n v="78181500"/>
    <s v="Prestación de servicios para la revision tecnico mecanica de los vehiculos de propiedad del IGAC C "/>
    <x v="1"/>
    <x v="2"/>
    <n v="12"/>
    <x v="1"/>
    <x v="3"/>
    <x v="0"/>
    <n v="16000000"/>
    <n v="16000000"/>
    <x v="0"/>
    <x v="1"/>
    <x v="0"/>
    <x v="1"/>
    <x v="18"/>
    <s v="Secretaria General - GIT Servicios Administrativos"/>
    <x v="1"/>
    <s v="Coordinador GIT Servicios Administrativos"/>
    <x v="2"/>
    <x v="2"/>
    <s v="N/A"/>
    <s v="N/A"/>
    <n v="312"/>
    <d v="2021-02-15T00:00:00"/>
    <n v="0"/>
    <n v="13492673"/>
    <n v="13492673"/>
    <x v="1"/>
    <s v="INSPECCION TECNICA AUTOMOTRIZ INTECO SAS"/>
    <n v="2507327"/>
    <n v="0"/>
    <n v="24534"/>
    <x v="2"/>
    <x v="5"/>
    <x v="0"/>
  </r>
  <r>
    <x v="1"/>
    <n v="70"/>
    <x v="1"/>
    <x v="1"/>
    <x v="0"/>
    <x v="3"/>
    <x v="4"/>
    <x v="2"/>
    <s v="Cartografía"/>
    <n v="81151600"/>
    <s v="Prestación de servicios para apoyar la gestión logística de la Subdirección de Geografía y Cartografía"/>
    <x v="3"/>
    <x v="3"/>
    <n v="10"/>
    <x v="1"/>
    <x v="0"/>
    <x v="0"/>
    <n v="26714830"/>
    <n v="26714830"/>
    <x v="0"/>
    <x v="1"/>
    <x v="0"/>
    <x v="0"/>
    <x v="1"/>
    <s v="Subdirección de Geografía y Cartografía "/>
    <x v="2"/>
    <s v="Subdirector de Geografía y Cartografía "/>
    <x v="1"/>
    <x v="1"/>
    <s v="Generar insumos y/o productos cartográficos"/>
    <s v="Cartografía escalas Medianas generada (1:10,000, 1:25,000)"/>
    <n v="506"/>
    <d v="2021-03-24T00:00:00"/>
    <n v="2671483"/>
    <n v="24132396"/>
    <n v="24132396"/>
    <x v="1"/>
    <s v="JULIE ALEXANDRA PARRA SANTA"/>
    <n v="2582434"/>
    <n v="0"/>
    <n v="24639"/>
    <x v="2"/>
    <x v="5"/>
    <x v="1"/>
  </r>
  <r>
    <x v="1"/>
    <n v="64"/>
    <x v="1"/>
    <x v="1"/>
    <x v="2"/>
    <x v="2"/>
    <x v="4"/>
    <x v="2"/>
    <s v="Cartografía"/>
    <n v="81151600"/>
    <s v="Prestación de servicios para la captura de coordenadas, compilación toponímica y demás procesos en campo, de acuerdo con las especificaciones de conformidad con los lineamientos establecidos."/>
    <x v="3"/>
    <x v="3"/>
    <n v="10"/>
    <x v="1"/>
    <x v="0"/>
    <x v="0"/>
    <n v="53429660"/>
    <n v="53429660"/>
    <x v="0"/>
    <x v="1"/>
    <x v="2"/>
    <x v="0"/>
    <x v="1"/>
    <s v="Subdirección de Geografía y Cartografía "/>
    <x v="2"/>
    <s v="Subdirector de Geografía y Cartografía "/>
    <x v="1"/>
    <x v="5"/>
    <s v="Densificar el marco de referencia terrestre"/>
    <s v="Puntos Geodésicos Materializados"/>
    <n v="454"/>
    <d v="2021-03-10T00:00:00"/>
    <n v="2671483"/>
    <n v="25379089"/>
    <n v="50758178"/>
    <x v="1"/>
    <s v="DUVÁN DARIO TAVERA BERMÚDEZ  _x000a_ARELIS MONTENEGRO MENDIETA "/>
    <n v="2671482"/>
    <n v="0"/>
    <s v="24591_x000a_24592"/>
    <x v="4"/>
    <x v="5"/>
    <x v="1"/>
  </r>
  <r>
    <x v="0"/>
    <n v="46"/>
    <x v="0"/>
    <x v="0"/>
    <x v="0"/>
    <x v="3"/>
    <x v="4"/>
    <x v="2"/>
    <s v="Servicios secretariales o de administración de oficinas  "/>
    <n v="80161501"/>
    <s v="Prestación de servicios para apoyar la atención y trámite de las solicitudes de avalúos y de requerimientos de información relacionados con  la ejecución de avalúos."/>
    <x v="3"/>
    <x v="3"/>
    <n v="300"/>
    <x v="0"/>
    <x v="0"/>
    <x v="0"/>
    <n v="28941066"/>
    <n v="28941066"/>
    <x v="0"/>
    <x v="1"/>
    <x v="0"/>
    <x v="0"/>
    <x v="0"/>
    <s v="Subdirección de Catastro"/>
    <x v="2"/>
    <s v="Subdirectora de Catastro"/>
    <x v="0"/>
    <x v="11"/>
    <s v="Realizar avalúos comerciales, de acuerdo a las solicitudes recibidas."/>
    <s v="Avalúos realizados"/>
    <n v="433"/>
    <d v="2021-03-08T00:00:00"/>
    <n v="2671483"/>
    <n v="26269583"/>
    <n v="26269583"/>
    <x v="1"/>
    <s v="MARIA NIRIAM URREA"/>
    <n v="2671483"/>
    <n v="0"/>
    <n v="24562"/>
    <x v="2"/>
    <x v="5"/>
    <x v="1"/>
  </r>
  <r>
    <x v="3"/>
    <n v="34"/>
    <x v="3"/>
    <x v="3"/>
    <x v="0"/>
    <x v="3"/>
    <x v="4"/>
    <x v="8"/>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4"/>
    <x v="4"/>
    <n v="345"/>
    <x v="0"/>
    <x v="0"/>
    <x v="1"/>
    <n v="116150000"/>
    <n v="116150000"/>
    <x v="0"/>
    <x v="1"/>
    <x v="0"/>
    <x v="0"/>
    <x v="4"/>
    <s v="Secretaría General"/>
    <x v="1"/>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2"/>
    <x v="5"/>
    <x v="1"/>
  </r>
  <r>
    <x v="1"/>
    <n v="68"/>
    <x v="1"/>
    <x v="1"/>
    <x v="0"/>
    <x v="3"/>
    <x v="4"/>
    <x v="8"/>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3"/>
    <x v="3"/>
    <n v="10"/>
    <x v="1"/>
    <x v="0"/>
    <x v="2"/>
    <n v="55000000"/>
    <n v="5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2"/>
    <x v="5"/>
    <x v="1"/>
  </r>
  <r>
    <x v="1"/>
    <n v="37"/>
    <x v="1"/>
    <x v="1"/>
    <x v="2"/>
    <x v="2"/>
    <x v="4"/>
    <x v="6"/>
    <s v="Cartografía"/>
    <n v="81151600"/>
    <s v="Prestación de servicios para  realizar la evaluación y procesamiento de las  imágenes adquiridas o gestionadas por el IGAC."/>
    <x v="1"/>
    <x v="2"/>
    <n v="11"/>
    <x v="1"/>
    <x v="0"/>
    <x v="2"/>
    <n v="57060806"/>
    <n v="57060806"/>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4"/>
    <x v="5"/>
    <x v="1"/>
  </r>
  <r>
    <x v="3"/>
    <n v="49"/>
    <x v="3"/>
    <x v="3"/>
    <x v="2"/>
    <x v="2"/>
    <x v="4"/>
    <x v="6"/>
    <s v="Servicios secretariales o de administración de oficinas  "/>
    <n v="80161501"/>
    <s v="Prestación de servicios personales para la aplicación de los procesos archvísticos  de acuerdo a las directrices de la entidad y las normas del archivo general de la nación. "/>
    <x v="1"/>
    <x v="2"/>
    <n v="11"/>
    <x v="1"/>
    <x v="0"/>
    <x v="0"/>
    <n v="43614654"/>
    <n v="43614653.780000001"/>
    <x v="0"/>
    <x v="1"/>
    <x v="2"/>
    <x v="1"/>
    <x v="24"/>
    <s v="Secretaría General - GIT Gestión Documental"/>
    <x v="1"/>
    <s v="Coordinador GIT Gestión Documental"/>
    <x v="2"/>
    <x v="2"/>
    <s v="N/A"/>
    <s v="N/A"/>
    <n v="196"/>
    <d v="2021-02-03T00:00:00"/>
    <n v="1924742"/>
    <n v="20402265"/>
    <n v="40804530"/>
    <x v="1"/>
    <s v="JENNY ALEXANDRA PEREZ GONZALEZ_x000a_RAFAEL ALIRIO GONZALEZ "/>
    <n v="2810124"/>
    <n v="0"/>
    <s v="24380_x000a_24382"/>
    <x v="4"/>
    <x v="5"/>
    <x v="1"/>
  </r>
  <r>
    <x v="3"/>
    <n v="32"/>
    <x v="3"/>
    <x v="3"/>
    <x v="0"/>
    <x v="3"/>
    <x v="4"/>
    <x v="8"/>
    <s v="Servicios secretariales o de administración de oficinas  "/>
    <n v="80161501"/>
    <s v="Prestación de servicios profesionales para apoyar la gestión jurídica del servicio al ciudadano en Sede Central y a nivel nacional."/>
    <x v="4"/>
    <x v="4"/>
    <n v="11"/>
    <x v="1"/>
    <x v="0"/>
    <x v="2"/>
    <n v="66214619"/>
    <n v="66214619"/>
    <x v="0"/>
    <x v="1"/>
    <x v="0"/>
    <x v="1"/>
    <x v="13"/>
    <s v="Secretaría General - Grupo Interno de Trabajo Servicio al Ciudadano"/>
    <x v="1"/>
    <s v="Coordinador Grupo Interno de Trabajo Servicio al Ciudadano"/>
    <x v="2"/>
    <x v="2"/>
    <s v="N/A"/>
    <s v="N/A"/>
    <n v="38"/>
    <d v="2021-01-19T00:00:00"/>
    <n v="5757793"/>
    <n v="63335723"/>
    <n v="63335723"/>
    <x v="1"/>
    <s v="MARIA PATRICIA ALDANA OSPINA"/>
    <n v="2878896"/>
    <n v="0"/>
    <n v="24214"/>
    <x v="2"/>
    <x v="5"/>
    <x v="2"/>
  </r>
  <r>
    <x v="0"/>
    <n v="58"/>
    <x v="0"/>
    <x v="0"/>
    <x v="0"/>
    <x v="3"/>
    <x v="4"/>
    <x v="3"/>
    <s v="Servicios secretariales o de administración de oficinas  "/>
    <n v="80161501"/>
    <s v="Prestación de servicios profesionales para el seguimiento y control de las actividades de la etapa operativa del proyecto de gestión catastral multipropósito de Arauquita - Arauca"/>
    <x v="5"/>
    <x v="5"/>
    <n v="240"/>
    <x v="0"/>
    <x v="0"/>
    <x v="0"/>
    <n v="69663808"/>
    <n v="69663808"/>
    <x v="0"/>
    <x v="1"/>
    <x v="0"/>
    <x v="0"/>
    <x v="0"/>
    <s v="Subdirección de Catastro"/>
    <x v="2"/>
    <s v="Subdirectora de Catastro"/>
    <x v="0"/>
    <x v="0"/>
    <s v="Ejecutar procesos de actualización catastral a nivel nacional"/>
    <s v="Predios actualizados catastralmente"/>
    <n v="523"/>
    <d v="2021-04-12T00:00:00"/>
    <n v="8707976"/>
    <n v="66761149"/>
    <n v="66761149"/>
    <x v="1"/>
    <s v="ELMO ADOLFO SANCHEZ CALDERON"/>
    <n v="2902659"/>
    <n v="0"/>
    <n v="24665"/>
    <x v="2"/>
    <x v="5"/>
    <x v="1"/>
  </r>
  <r>
    <x v="1"/>
    <n v="23"/>
    <x v="1"/>
    <x v="1"/>
    <x v="0"/>
    <x v="3"/>
    <x v="4"/>
    <x v="6"/>
    <s v="Cartografía"/>
    <n v="81151600"/>
    <s v="Prestación de servicio para realizar la revisión y reparación de los componentes eléctricos y electrónicos de las estaciones magna-eco para su instalación en campo"/>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184"/>
    <d v="2021-02-04T00:00:00"/>
    <n v="2671483"/>
    <n v="28495819"/>
    <n v="28495819"/>
    <x v="1"/>
    <s v="YIMMY FERNEY LONDOÑO HERNANDEZ"/>
    <n v="2921248"/>
    <n v="0"/>
    <n v="24369"/>
    <x v="2"/>
    <x v="5"/>
    <x v="1"/>
  </r>
  <r>
    <x v="0"/>
    <n v="40"/>
    <x v="0"/>
    <x v="0"/>
    <x v="2"/>
    <x v="2"/>
    <x v="4"/>
    <x v="6"/>
    <s v="Servicios secretariales o de administración de oficinas  "/>
    <n v="80161501"/>
    <s v="Prestación de servicios profesionales para actuar como auxiliares de la justicia y en la ejecución de avalúos IVP, de acuerdo a los procesos que le sean asignados."/>
    <x v="1"/>
    <x v="2"/>
    <n v="325"/>
    <x v="0"/>
    <x v="0"/>
    <x v="2"/>
    <n v="63738567"/>
    <n v="63738567"/>
    <x v="0"/>
    <x v="1"/>
    <x v="2"/>
    <x v="0"/>
    <x v="0"/>
    <s v="Subdirección de Catastro"/>
    <x v="2"/>
    <s v="Subdirectora de Catastro"/>
    <x v="0"/>
    <x v="11"/>
    <s v="Realizar avalúos IVP"/>
    <s v="Avalúos realizados"/>
    <n v="342"/>
    <d v="2021-02-16T00:00:00"/>
    <n v="2941780"/>
    <n v="30398393"/>
    <n v="60796786"/>
    <x v="1"/>
    <s v="STEFANNYE BUITRAGO MARULANDA _x000a_YEISON ALEJANDRO SÁNCHEZ GONZALEZ"/>
    <n v="2941781"/>
    <n v="0"/>
    <s v="24504_x000a_24507"/>
    <x v="4"/>
    <x v="5"/>
    <x v="1"/>
  </r>
  <r>
    <x v="2"/>
    <n v="91"/>
    <x v="2"/>
    <x v="5"/>
    <x v="0"/>
    <x v="3"/>
    <x v="4"/>
    <x v="4"/>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3"/>
    <x v="3"/>
    <n v="10"/>
    <x v="1"/>
    <x v="0"/>
    <x v="0"/>
    <n v="36402360"/>
    <n v="3640236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2"/>
    <x v="5"/>
    <x v="1"/>
  </r>
  <r>
    <x v="4"/>
    <n v="27"/>
    <x v="4"/>
    <x v="4"/>
    <x v="0"/>
    <x v="3"/>
    <x v="4"/>
    <x v="8"/>
    <s v="Servicios de formación profesional en ingeniería"/>
    <n v="86101610"/>
    <s v="Prestación de servicios para realizar la preparación y alistamiento de equipos, reactivos y materiales y apoyo en los diferentes procesos de análisis del Laboratorio Nacional de Suel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2"/>
    <x v="5"/>
    <x v="1"/>
  </r>
  <r>
    <x v="4"/>
    <n v="37"/>
    <x v="4"/>
    <x v="4"/>
    <x v="0"/>
    <x v="3"/>
    <x v="4"/>
    <x v="8"/>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2"/>
    <x v="5"/>
    <x v="1"/>
  </r>
  <r>
    <x v="4"/>
    <n v="32"/>
    <x v="4"/>
    <x v="4"/>
    <x v="0"/>
    <x v="3"/>
    <x v="4"/>
    <x v="8"/>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2"/>
    <x v="5"/>
    <x v="1"/>
  </r>
  <r>
    <x v="2"/>
    <n v="47"/>
    <x v="2"/>
    <x v="2"/>
    <x v="0"/>
    <x v="3"/>
    <x v="4"/>
    <x v="8"/>
    <s v="Servicios de implementación de aplicaciones"/>
    <n v="81111508"/>
    <s v="Prestación de servicios profesionales para especificar, mantener y/o desarrollar funcionalidades para el sistema de captura de información en campo y ajustes a los sistemas de información de la entidad"/>
    <x v="1"/>
    <x v="2"/>
    <n v="11"/>
    <x v="1"/>
    <x v="0"/>
    <x v="0"/>
    <n v="63335720"/>
    <n v="63335720"/>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2"/>
    <x v="5"/>
    <x v="1"/>
  </r>
  <r>
    <x v="2"/>
    <n v="81"/>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2"/>
    <x v="5"/>
    <x v="1"/>
  </r>
  <r>
    <x v="2"/>
    <n v="79"/>
    <x v="2"/>
    <x v="2"/>
    <x v="0"/>
    <x v="3"/>
    <x v="4"/>
    <x v="8"/>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2"/>
    <x v="5"/>
    <x v="1"/>
  </r>
  <r>
    <x v="2"/>
    <n v="80"/>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2"/>
    <x v="5"/>
    <x v="1"/>
  </r>
  <r>
    <x v="4"/>
    <n v="28"/>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2"/>
    <x v="5"/>
    <x v="1"/>
  </r>
  <r>
    <x v="4"/>
    <n v="29"/>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2"/>
    <x v="5"/>
    <x v="0"/>
  </r>
  <r>
    <x v="4"/>
    <n v="36"/>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2"/>
    <x v="5"/>
    <x v="0"/>
  </r>
  <r>
    <x v="4"/>
    <n v="33"/>
    <x v="4"/>
    <x v="4"/>
    <x v="0"/>
    <x v="3"/>
    <x v="4"/>
    <x v="8"/>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2"/>
    <x v="5"/>
    <x v="1"/>
  </r>
  <r>
    <x v="2"/>
    <n v="19"/>
    <x v="2"/>
    <x v="8"/>
    <x v="0"/>
    <x v="3"/>
    <x v="4"/>
    <x v="8"/>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2"/>
    <n v="11"/>
    <x v="1"/>
    <x v="0"/>
    <x v="2"/>
    <n v="83053047"/>
    <n v="83053047"/>
    <x v="0"/>
    <x v="1"/>
    <x v="0"/>
    <x v="0"/>
    <x v="9"/>
    <s v="Oficina Asesora de Planeación"/>
    <x v="1"/>
    <s v="Jefe Oficina Asesora de Planeación"/>
    <x v="3"/>
    <x v="14"/>
    <s v="Actualizar planes institucionales"/>
    <s v="Documentos de planeación realizados_x000a__x000a_Documentos de planeación con seguimientos realizados_x000a_"/>
    <n v="98"/>
    <d v="2021-01-19T00:00:00"/>
    <n v="7550277"/>
    <n v="79277909"/>
    <n v="79277909"/>
    <x v="1"/>
    <s v="DIANA XIMENA SIERRA MÉNDEZ"/>
    <n v="3775138"/>
    <n v="0"/>
    <n v="24429"/>
    <x v="2"/>
    <x v="5"/>
    <x v="1"/>
  </r>
  <r>
    <x v="3"/>
    <n v="56"/>
    <x v="3"/>
    <x v="3"/>
    <x v="0"/>
    <x v="3"/>
    <x v="4"/>
    <x v="10"/>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1"/>
    <x v="2"/>
    <n v="11"/>
    <x v="1"/>
    <x v="0"/>
    <x v="0"/>
    <n v="83053047"/>
    <n v="83053047"/>
    <x v="0"/>
    <x v="1"/>
    <x v="0"/>
    <x v="1"/>
    <x v="4"/>
    <s v="Secretaría General"/>
    <x v="1"/>
    <s v="Secretaria General"/>
    <x v="2"/>
    <x v="2"/>
    <s v="N/A"/>
    <s v="N/A"/>
    <n v="265"/>
    <d v="2021-02-15T00:00:00"/>
    <n v="7550277"/>
    <n v="79277909"/>
    <n v="79277909"/>
    <x v="1"/>
    <s v="JULIAN ALEJANDRO CRUZ ALARCON"/>
    <n v="3775138"/>
    <n v="0"/>
    <n v="24430"/>
    <x v="2"/>
    <x v="5"/>
    <x v="1"/>
  </r>
  <r>
    <x v="2"/>
    <n v="44"/>
    <x v="2"/>
    <x v="2"/>
    <x v="0"/>
    <x v="3"/>
    <x v="4"/>
    <x v="8"/>
    <s v="Servicios de implementación de aplicaciones"/>
    <n v="81111508"/>
    <s v="Prestación de servicios profesionales para diseñar, construir y mantener  nuevas funcionalidades   en PL/SQL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2"/>
    <x v="5"/>
    <x v="1"/>
  </r>
  <r>
    <x v="2"/>
    <n v="42"/>
    <x v="2"/>
    <x v="2"/>
    <x v="0"/>
    <x v="3"/>
    <x v="4"/>
    <x v="8"/>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2"/>
    <x v="5"/>
    <x v="1"/>
  </r>
  <r>
    <x v="0"/>
    <n v="44"/>
    <x v="0"/>
    <x v="0"/>
    <x v="0"/>
    <x v="3"/>
    <x v="4"/>
    <x v="11"/>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3"/>
    <x v="3"/>
    <n v="300"/>
    <x v="0"/>
    <x v="0"/>
    <x v="0"/>
    <n v="113450766"/>
    <n v="113450766"/>
    <x v="0"/>
    <x v="1"/>
    <x v="0"/>
    <x v="0"/>
    <x v="0"/>
    <s v="Subdirección de Catastro"/>
    <x v="2"/>
    <s v="Subdirectora de Catastro"/>
    <x v="0"/>
    <x v="0"/>
    <s v="Ejecutar procesos de actualización catastral a nivel nacional"/>
    <s v="Predios actualizados catastralmente"/>
    <n v="445"/>
    <d v="2021-02-25T00:00:00"/>
    <n v="12179900"/>
    <n v="109619100"/>
    <n v="109619100"/>
    <x v="1"/>
    <s v="CLAUDIA CECILIA PUENTES RIAÑO"/>
    <n v="3831666"/>
    <n v="0"/>
    <m/>
    <x v="2"/>
    <x v="5"/>
    <x v="1"/>
  </r>
  <r>
    <x v="3"/>
    <n v="51"/>
    <x v="3"/>
    <x v="3"/>
    <x v="0"/>
    <x v="3"/>
    <x v="4"/>
    <x v="8"/>
    <s v="Servicios secretariales o de administración de oficinas  "/>
    <n v="80161501"/>
    <s v="Prestación de servicios profesionales para la gestión y atención de los asuntos jurídicos y contractuales que sean competencia de la Secretaria General del Instituto Geográfico Agustín Codazzi"/>
    <x v="1"/>
    <x v="2"/>
    <n v="11"/>
    <x v="1"/>
    <x v="0"/>
    <x v="0"/>
    <n v="83053047"/>
    <n v="83053047"/>
    <x v="0"/>
    <x v="1"/>
    <x v="0"/>
    <x v="0"/>
    <x v="4"/>
    <s v="Secretaría General"/>
    <x v="1"/>
    <s v="Secretaria General"/>
    <x v="3"/>
    <x v="14"/>
    <s v="Realizar el seguimiento de los planes de acción anual"/>
    <s v="Documentos de planeación con seguimientos realizados"/>
    <n v="287"/>
    <d v="2021-02-15T00:00:00"/>
    <n v="7550277"/>
    <n v="79026233"/>
    <n v="79026233"/>
    <x v="1"/>
    <s v="HELVIN IVAN CIFUENTES GONZALEZ"/>
    <n v="4026814"/>
    <n v="0"/>
    <n v="24449"/>
    <x v="2"/>
    <x v="5"/>
    <x v="1"/>
  </r>
  <r>
    <x v="5"/>
    <n v="5"/>
    <x v="5"/>
    <x v="6"/>
    <x v="0"/>
    <x v="3"/>
    <x v="4"/>
    <x v="8"/>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4"/>
    <x v="4"/>
    <n v="7"/>
    <x v="1"/>
    <x v="0"/>
    <x v="0"/>
    <n v="39130630"/>
    <n v="39130630"/>
    <x v="0"/>
    <x v="1"/>
    <x v="0"/>
    <x v="0"/>
    <x v="16"/>
    <s v="CENTRO DE INVESTIGACIÓN Y DESARROLLO EN INFORMACIÓN GEOGRÁFICA - CIAF"/>
    <x v="1"/>
    <s v="Diana Rocio Galindo - Jefe CIAF"/>
    <x v="9"/>
    <x v="16"/>
    <s v="Desarrollar la asistencia técnica, asesoría y/o consultoría"/>
    <s v="Entidades Asistidas"/>
    <n v="77"/>
    <d v="2021-01-21T00:00:00"/>
    <n v="4976424"/>
    <n v="34834968"/>
    <n v="34834968"/>
    <x v="1"/>
    <s v="CLAUDIA VIVIANA GOMEZ TENJO"/>
    <n v="4295662"/>
    <n v="0"/>
    <n v="24232"/>
    <x v="2"/>
    <x v="5"/>
    <x v="1"/>
  </r>
  <r>
    <x v="2"/>
    <n v="97"/>
    <x v="2"/>
    <x v="2"/>
    <x v="0"/>
    <x v="3"/>
    <x v="4"/>
    <x v="0"/>
    <s v="Servicios de implementación de aplicaciones"/>
    <n v="81111508"/>
    <s v="Prestación de servicios profesionales para soportar, mantener, desarrollar y documentar los componentes de software de los sistemas de información requeridos por el Instituto."/>
    <x v="0"/>
    <x v="0"/>
    <n v="8"/>
    <x v="1"/>
    <x v="0"/>
    <x v="0"/>
    <n v="69663808"/>
    <n v="69663808"/>
    <x v="0"/>
    <x v="1"/>
    <x v="0"/>
    <x v="0"/>
    <x v="5"/>
    <s v="Oficina de Informática y Telecomunicaciones"/>
    <x v="1"/>
    <s v="José Luis Ariza Vargas (Jefe OIT)"/>
    <x v="4"/>
    <x v="4"/>
    <s v="Implementar y mantener sistemas de información, portales y aplicaciones"/>
    <s v="Índice de capacidad en la prestación de servicios de tecnología."/>
    <m/>
    <d v="2021-05-18T00:00:00"/>
    <n v="8707976"/>
    <n v="65309819.999999993"/>
    <n v="65309819.999999993"/>
    <x v="1"/>
    <s v="DARZEE YULI TORRES MORALES"/>
    <n v="4353988.0000000075"/>
    <n v="0"/>
    <m/>
    <x v="2"/>
    <x v="5"/>
    <x v="1"/>
  </r>
  <r>
    <x v="0"/>
    <n v="34"/>
    <x v="0"/>
    <x v="0"/>
    <x v="2"/>
    <x v="2"/>
    <x v="4"/>
    <x v="6"/>
    <s v="Servicios secretariales o de administración de oficinas  "/>
    <n v="80161501"/>
    <s v="Prestación de servicios profesionales para adelantar la ejecución de los procesos de gestión catastral a cargo del IGAC, programados en la vigencia"/>
    <x v="1"/>
    <x v="2"/>
    <n v="325"/>
    <x v="0"/>
    <x v="0"/>
    <x v="0"/>
    <n v="213747820"/>
    <n v="213747820"/>
    <x v="0"/>
    <x v="1"/>
    <x v="2"/>
    <x v="0"/>
    <x v="0"/>
    <s v="Subdirección de Catastro"/>
    <x v="2"/>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4"/>
    <x v="5"/>
    <x v="1"/>
  </r>
  <r>
    <x v="0"/>
    <n v="41"/>
    <x v="0"/>
    <x v="0"/>
    <x v="0"/>
    <x v="3"/>
    <x v="4"/>
    <x v="10"/>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1"/>
    <x v="2"/>
    <n v="325"/>
    <x v="0"/>
    <x v="0"/>
    <x v="2"/>
    <n v="81794668"/>
    <n v="81794668"/>
    <x v="0"/>
    <x v="0"/>
    <x v="0"/>
    <x v="0"/>
    <x v="0"/>
    <s v="Subdirección de Catastro"/>
    <x v="2"/>
    <s v="Subdirectora de Catastro"/>
    <x v="0"/>
    <x v="0"/>
    <s v="Ejecutar procesos de actualización catastral a nivel nacional"/>
    <s v="Predios actualizados catastralmente"/>
    <n v="350"/>
    <d v="2021-02-19T00:00:00"/>
    <n v="7550277"/>
    <n v="77012825"/>
    <n v="77012825"/>
    <x v="1"/>
    <s v="DANIEL MUÑOZ CASTRO"/>
    <n v="4781843"/>
    <n v="0"/>
    <n v="24506"/>
    <x v="2"/>
    <x v="5"/>
    <x v="1"/>
  </r>
  <r>
    <x v="5"/>
    <n v="12"/>
    <x v="5"/>
    <x v="6"/>
    <x v="0"/>
    <x v="3"/>
    <x v="4"/>
    <x v="6"/>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2"/>
    <x v="5"/>
    <x v="1"/>
  </r>
  <r>
    <x v="2"/>
    <n v="45"/>
    <x v="2"/>
    <x v="2"/>
    <x v="2"/>
    <x v="2"/>
    <x v="4"/>
    <x v="8"/>
    <s v="Servicios de implementación de aplicaciones"/>
    <n v="81111508"/>
    <s v="Prestación de servicios profesionales para realizar actividades de soporte técnico y temático de los sistemas de información para la operación del Sistema Nacional de Catastro."/>
    <x v="1"/>
    <x v="2"/>
    <n v="11"/>
    <x v="1"/>
    <x v="0"/>
    <x v="0"/>
    <n v="109481337"/>
    <n v="109481337"/>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4"/>
    <x v="5"/>
    <x v="1"/>
  </r>
  <r>
    <x v="3"/>
    <n v="50"/>
    <x v="3"/>
    <x v="3"/>
    <x v="0"/>
    <x v="3"/>
    <x v="4"/>
    <x v="6"/>
    <s v="Servicios secretariales o de administración de oficinas  "/>
    <n v="80161501"/>
    <s v="Prestación de servicios personales  para apoyar los asuntos  y las supervisiones que sean designadas en cabeza de los funcionarios del GIT de Servicios Administrativos"/>
    <x v="1"/>
    <x v="2"/>
    <n v="11"/>
    <x v="1"/>
    <x v="0"/>
    <x v="0"/>
    <n v="34372052"/>
    <n v="34372052"/>
    <x v="0"/>
    <x v="1"/>
    <x v="0"/>
    <x v="1"/>
    <x v="11"/>
    <s v="Secretaría General - Servicios Administrativos"/>
    <x v="1"/>
    <s v="N/A"/>
    <x v="2"/>
    <x v="2"/>
    <s v="N/A"/>
    <s v="N/A"/>
    <n v="176"/>
    <d v="2021-02-03T00:00:00"/>
    <n v="2671483"/>
    <n v="29386313"/>
    <n v="29386313"/>
    <x v="1"/>
    <s v="SONIA BAUTISTA CIFUENTE"/>
    <n v="4985739"/>
    <n v="0"/>
    <n v="24377"/>
    <x v="2"/>
    <x v="5"/>
    <x v="1"/>
  </r>
  <r>
    <x v="5"/>
    <n v="23"/>
    <x v="5"/>
    <x v="6"/>
    <x v="0"/>
    <x v="3"/>
    <x v="4"/>
    <x v="4"/>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5"/>
    <x v="5"/>
    <n v="9"/>
    <x v="1"/>
    <x v="0"/>
    <x v="0"/>
    <n v="51820137"/>
    <n v="51820137"/>
    <x v="0"/>
    <x v="1"/>
    <x v="0"/>
    <x v="0"/>
    <x v="10"/>
    <s v="Oficina CIAF"/>
    <x v="1"/>
    <s v="Jefe Oficina CIAF"/>
    <x v="9"/>
    <x v="10"/>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2"/>
    <x v="5"/>
    <x v="1"/>
  </r>
  <r>
    <x v="0"/>
    <n v="37"/>
    <x v="0"/>
    <x v="0"/>
    <x v="2"/>
    <x v="2"/>
    <x v="4"/>
    <x v="10"/>
    <s v="Servicios de sistemas de información geográfica (sig)"/>
    <n v="81101512"/>
    <s v="Prestación de servicios profesionales para la gestión, control y seguimiento a los procesos catastrales de formación, actualización y conservación catastral con enfoque multipropósito"/>
    <x v="1"/>
    <x v="2"/>
    <n v="325"/>
    <x v="0"/>
    <x v="0"/>
    <x v="2"/>
    <n v="124752182"/>
    <n v="124752182"/>
    <x v="0"/>
    <x v="0"/>
    <x v="2"/>
    <x v="0"/>
    <x v="0"/>
    <s v="Subdirección de Catastro"/>
    <x v="2"/>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4"/>
    <x v="5"/>
    <x v="1"/>
  </r>
  <r>
    <x v="1"/>
    <n v="43"/>
    <x v="1"/>
    <x v="1"/>
    <x v="0"/>
    <x v="3"/>
    <x v="4"/>
    <x v="11"/>
    <s v="Cartografía"/>
    <n v="81151600"/>
    <s v="Prestación de servicios profesionales para la evaluación del control y seguimiento al funcionamiento y modernización efectiva de la red geodésica nacional."/>
    <x v="1"/>
    <x v="2"/>
    <n v="11"/>
    <x v="1"/>
    <x v="0"/>
    <x v="2"/>
    <n v="45532762"/>
    <n v="45532762"/>
    <x v="0"/>
    <x v="1"/>
    <x v="0"/>
    <x v="0"/>
    <x v="1"/>
    <s v="Subdirección de Geografía y Cartografía "/>
    <x v="2"/>
    <s v="Subdirector de Geografía y Cartografía "/>
    <x v="1"/>
    <x v="5"/>
    <s v="Densificar el marco de referencia terrestre"/>
    <s v="Datos Rinex de las estaciones permanentes generados"/>
    <n v="320"/>
    <d v="2021-03-10T00:00:00"/>
    <n v="4263522"/>
    <n v="40503459"/>
    <n v="40503459"/>
    <x v="1"/>
    <s v="JUAN PABLO NARVAEZ SALAMANCA"/>
    <n v="5029303"/>
    <n v="0"/>
    <n v="24576"/>
    <x v="2"/>
    <x v="5"/>
    <x v="1"/>
  </r>
  <r>
    <x v="2"/>
    <n v="65"/>
    <x v="2"/>
    <x v="2"/>
    <x v="0"/>
    <x v="3"/>
    <x v="4"/>
    <x v="8"/>
    <s v="Servicios de implementación de aplicaciones"/>
    <n v="81111508"/>
    <s v="Prestación de servicios profesionales para orientar y ejecutar  las tareas de análisis y diseño en la construcción de los sistemas de información para la operación del Sistema Nacional de Catastro."/>
    <x v="1"/>
    <x v="2"/>
    <n v="11"/>
    <x v="1"/>
    <x v="0"/>
    <x v="0"/>
    <n v="73517991"/>
    <n v="7351799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2"/>
    <x v="5"/>
    <x v="1"/>
  </r>
  <r>
    <x v="0"/>
    <n v="19"/>
    <x v="0"/>
    <x v="0"/>
    <x v="2"/>
    <x v="2"/>
    <x v="4"/>
    <x v="6"/>
    <s v="Servicios de sistemas de información geográfica (sig)"/>
    <n v="81101512"/>
    <s v="Prestación de servicios profesionales para orientar y controlar, la operación de los proyectos de Gestión Catastral adelantados por el IGAC"/>
    <x v="1"/>
    <x v="2"/>
    <n v="325"/>
    <x v="0"/>
    <x v="0"/>
    <x v="0"/>
    <n v="188672813"/>
    <n v="188672813"/>
    <x v="0"/>
    <x v="1"/>
    <x v="2"/>
    <x v="0"/>
    <x v="0"/>
    <s v="Subdirección de Catastro"/>
    <x v="2"/>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4"/>
    <x v="5"/>
    <x v="2"/>
  </r>
  <r>
    <x v="1"/>
    <n v="74"/>
    <x v="1"/>
    <x v="1"/>
    <x v="0"/>
    <x v="3"/>
    <x v="4"/>
    <x v="1"/>
    <s v="Cartografía"/>
    <n v="81151600"/>
    <s v="Contratar el servicio anual de rastreo y seguimiento satelital para los equipos de localización satelital SPOT GEN3"/>
    <x v="5"/>
    <x v="5"/>
    <n v="45"/>
    <x v="0"/>
    <x v="3"/>
    <x v="0"/>
    <n v="18000000"/>
    <n v="18000000"/>
    <x v="0"/>
    <x v="1"/>
    <x v="0"/>
    <x v="0"/>
    <x v="25"/>
    <s v="Subdirección de Geografia y Cartografia "/>
    <x v="1"/>
    <s v="Subdirector de Geografia y Cartografia "/>
    <x v="1"/>
    <x v="1"/>
    <s v="Generar insumos y/o productos cartográficos"/>
    <s v="Cartografía escalas Medianas generada (1:10,000, 1:25,000)"/>
    <n v="559"/>
    <d v="2021-04-22T00:00:00"/>
    <n v="11774115"/>
    <n v="11774115"/>
    <n v="11774115"/>
    <x v="1"/>
    <s v="GLOBALSAT COLOMBIA TELECOMUNICACIONES LTDA"/>
    <n v="6225885"/>
    <n v="0"/>
    <n v="24730"/>
    <x v="2"/>
    <x v="5"/>
    <x v="1"/>
  </r>
  <r>
    <x v="0"/>
    <n v="25"/>
    <x v="0"/>
    <x v="0"/>
    <x v="6"/>
    <x v="7"/>
    <x v="4"/>
    <x v="6"/>
    <s v="Servicios secretariales o de administración de oficinas  "/>
    <n v="80161501"/>
    <s v="Prestación de servicios profesionales para realizar el control de calidad y el apoyo técnico de los avalúos adelantados por el IGAC."/>
    <x v="1"/>
    <x v="2"/>
    <n v="325"/>
    <x v="0"/>
    <x v="0"/>
    <x v="0"/>
    <n v="408973338"/>
    <n v="408973338"/>
    <x v="0"/>
    <x v="1"/>
    <x v="6"/>
    <x v="0"/>
    <x v="0"/>
    <s v="Subdirección de Catastro"/>
    <x v="2"/>
    <s v="Subdirectora de Catastro"/>
    <x v="0"/>
    <x v="1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7"/>
    <x v="5"/>
    <x v="1"/>
  </r>
  <r>
    <x v="7"/>
    <n v="2"/>
    <x v="1"/>
    <x v="1"/>
    <x v="0"/>
    <x v="3"/>
    <x v="4"/>
    <x v="0"/>
    <s v="Placa de acero inoxidable"/>
    <n v="30102205"/>
    <s v="Adquisición de placas metálicas para materialización de puntos geodésicos."/>
    <x v="0"/>
    <x v="0"/>
    <n v="3"/>
    <x v="1"/>
    <x v="3"/>
    <x v="0"/>
    <n v="10000000"/>
    <n v="10000000"/>
    <x v="0"/>
    <x v="1"/>
    <x v="0"/>
    <x v="0"/>
    <x v="1"/>
    <s v="Subdirección de Geografía y Cartografía "/>
    <x v="2"/>
    <s v="Subdirector de Geografía y Cartografía "/>
    <x v="1"/>
    <x v="5"/>
    <s v="Densificar el marco de referencia terrestre"/>
    <s v="Puntos Geodésicos Materializados"/>
    <m/>
    <d v="2021-05-19T00:00:00"/>
    <n v="3659250"/>
    <n v="3659250"/>
    <n v="3659250"/>
    <x v="1"/>
    <s v="INICIO PROCESO"/>
    <n v="6340750"/>
    <n v="0"/>
    <m/>
    <x v="2"/>
    <x v="5"/>
    <x v="0"/>
  </r>
  <r>
    <x v="7"/>
    <n v="1"/>
    <x v="1"/>
    <x v="1"/>
    <x v="0"/>
    <x v="3"/>
    <x v="4"/>
    <x v="6"/>
    <s v="Placa de acero inoxidable"/>
    <n v="30102205"/>
    <s v="Adquisición de placas metálicas para materialización de puntos geodésicos."/>
    <x v="5"/>
    <x v="5"/>
    <n v="3"/>
    <x v="1"/>
    <x v="3"/>
    <x v="0"/>
    <n v="10000000"/>
    <n v="10000000"/>
    <x v="0"/>
    <x v="1"/>
    <x v="0"/>
    <x v="0"/>
    <x v="1"/>
    <s v="Subdirección de Geografía y Cartografía "/>
    <x v="2"/>
    <s v="Subdirector de Geografía y Cartografía "/>
    <x v="1"/>
    <x v="5"/>
    <s v="Densificar el marco de referencia terrestre"/>
    <s v="Puntos Geodésicos Materializados"/>
    <n v="544"/>
    <d v="2021-04-21T00:00:00"/>
    <n v="3659250"/>
    <n v="3659250"/>
    <n v="3659250"/>
    <x v="1"/>
    <s v="PROCESO DECLARADO DESIERTO"/>
    <n v="6340750"/>
    <n v="0"/>
    <m/>
    <x v="2"/>
    <x v="5"/>
    <x v="0"/>
  </r>
  <r>
    <x v="5"/>
    <n v="18"/>
    <x v="5"/>
    <x v="6"/>
    <x v="0"/>
    <x v="3"/>
    <x v="4"/>
    <x v="6"/>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3"/>
    <x v="3"/>
    <n v="9"/>
    <x v="1"/>
    <x v="0"/>
    <x v="0"/>
    <n v="44787816"/>
    <n v="44787816"/>
    <x v="0"/>
    <x v="1"/>
    <x v="0"/>
    <x v="0"/>
    <x v="16"/>
    <s v="CENTRO DE INVESTIGACIÓN Y DESARROLLO EN INFORMACIÓN GEOGRÁFICA - CIAF"/>
    <x v="1"/>
    <s v="Diana Rocio Galindo - Jefe CIAF"/>
    <x v="9"/>
    <x v="16"/>
    <s v="Desarrollar la asistencia técnica, asesoría y/o consultoría"/>
    <s v="Entidades Asistidas"/>
    <n v="495"/>
    <d v="2021-03-17T00:00:00"/>
    <n v="4263522"/>
    <n v="38371698"/>
    <n v="38371698"/>
    <x v="1"/>
    <s v="FERNEYALONSO MORENO PINEDA"/>
    <n v="6416118"/>
    <n v="0"/>
    <n v="24630"/>
    <x v="2"/>
    <x v="5"/>
    <x v="1"/>
  </r>
  <r>
    <x v="3"/>
    <n v="74"/>
    <x v="3"/>
    <x v="3"/>
    <x v="0"/>
    <x v="3"/>
    <x v="4"/>
    <x v="2"/>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5"/>
    <x v="5"/>
    <n v="7"/>
    <x v="1"/>
    <x v="0"/>
    <x v="0"/>
    <n v="46784176"/>
    <n v="46784176"/>
    <x v="0"/>
    <x v="2"/>
    <x v="0"/>
    <x v="1"/>
    <x v="19"/>
    <s v="Secretaría General - GIT Control Disciplinario"/>
    <x v="1"/>
    <s v="Coordinador GIT Control Disciplinario"/>
    <x v="2"/>
    <x v="2"/>
    <s v="N/A"/>
    <s v="N/A"/>
    <n v="561"/>
    <d v="2021-04-29T00:00:00"/>
    <n v="5757793"/>
    <n v="40304551"/>
    <n v="40304551"/>
    <x v="1"/>
    <s v="ANA MARIA VILLA ROJAS"/>
    <n v="6479625"/>
    <n v="0"/>
    <n v="24696"/>
    <x v="2"/>
    <x v="5"/>
    <x v="1"/>
  </r>
  <r>
    <x v="4"/>
    <n v="38"/>
    <x v="4"/>
    <x v="4"/>
    <x v="0"/>
    <x v="3"/>
    <x v="4"/>
    <x v="4"/>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3"/>
    <x v="3"/>
    <n v="10"/>
    <x v="1"/>
    <x v="0"/>
    <x v="1"/>
    <n v="53900000"/>
    <n v="53900000"/>
    <x v="0"/>
    <x v="1"/>
    <x v="0"/>
    <x v="0"/>
    <x v="7"/>
    <s v="Subdirección de Agrología"/>
    <x v="1"/>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2"/>
    <x v="5"/>
    <x v="1"/>
  </r>
  <r>
    <x v="2"/>
    <n v="23"/>
    <x v="2"/>
    <x v="8"/>
    <x v="0"/>
    <x v="3"/>
    <x v="4"/>
    <x v="8"/>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1"/>
    <x v="2"/>
    <n v="11"/>
    <x v="1"/>
    <x v="0"/>
    <x v="1"/>
    <n v="146709293"/>
    <n v="146709293"/>
    <x v="0"/>
    <x v="1"/>
    <x v="0"/>
    <x v="0"/>
    <x v="26"/>
    <s v="Oficina Asesora de Planeación "/>
    <x v="1"/>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2"/>
    <x v="5"/>
    <x v="1"/>
  </r>
  <r>
    <x v="2"/>
    <n v="55"/>
    <x v="2"/>
    <x v="2"/>
    <x v="0"/>
    <x v="3"/>
    <x v="4"/>
    <x v="8"/>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1"/>
    <x v="2"/>
    <n v="11"/>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2"/>
    <x v="5"/>
    <x v="1"/>
  </r>
  <r>
    <x v="3"/>
    <n v="60"/>
    <x v="3"/>
    <x v="3"/>
    <x v="0"/>
    <x v="3"/>
    <x v="4"/>
    <x v="4"/>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3"/>
    <x v="3"/>
    <n v="10"/>
    <x v="1"/>
    <x v="0"/>
    <x v="1"/>
    <n v="144200000"/>
    <n v="144200000"/>
    <x v="0"/>
    <x v="1"/>
    <x v="0"/>
    <x v="0"/>
    <x v="4"/>
    <s v="Secretaria General"/>
    <x v="1"/>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2"/>
    <x v="5"/>
    <x v="0"/>
  </r>
  <r>
    <x v="0"/>
    <n v="64"/>
    <x v="0"/>
    <x v="0"/>
    <x v="2"/>
    <x v="2"/>
    <x v="4"/>
    <x v="1"/>
    <s v="Servicios secretariales o de administración de oficinas  "/>
    <n v="80161501"/>
    <s v="Prestación de servicios  para identificar, localizar, editar, integrar,estructurar en GDB y validar, la cartografía básica y temática de Ordenamiento Territorial."/>
    <x v="5"/>
    <x v="5"/>
    <n v="240"/>
    <x v="0"/>
    <x v="0"/>
    <x v="0"/>
    <n v="58243776"/>
    <n v="58243776"/>
    <x v="0"/>
    <x v="1"/>
    <x v="2"/>
    <x v="0"/>
    <x v="0"/>
    <s v="Subdirección de Catastro"/>
    <x v="2"/>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4"/>
    <x v="5"/>
    <x v="0"/>
  </r>
  <r>
    <x v="3"/>
    <n v="61"/>
    <x v="3"/>
    <x v="3"/>
    <x v="0"/>
    <x v="3"/>
    <x v="4"/>
    <x v="4"/>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3"/>
    <x v="3"/>
    <n v="10"/>
    <x v="1"/>
    <x v="0"/>
    <x v="2"/>
    <n v="102877526"/>
    <n v="102877526"/>
    <x v="0"/>
    <x v="1"/>
    <x v="0"/>
    <x v="1"/>
    <x v="6"/>
    <s v="Secretaría General - GIT Gestión Contractual"/>
    <x v="1"/>
    <s v="Coordinador GIT Gestión Contractual"/>
    <x v="2"/>
    <x v="2"/>
    <s v="N/A"/>
    <s v="N/A"/>
    <n v="520"/>
    <d v="2021-04-12T00:00:00"/>
    <n v="11022592"/>
    <n v="95529131"/>
    <n v="95529131"/>
    <x v="1"/>
    <s v="BRENDA VIVIANA JIMENEZ DIAZ"/>
    <n v="7348395"/>
    <n v="0"/>
    <n v="24653"/>
    <x v="2"/>
    <x v="5"/>
    <x v="1"/>
  </r>
  <r>
    <x v="0"/>
    <n v="42"/>
    <x v="0"/>
    <x v="0"/>
    <x v="1"/>
    <x v="6"/>
    <x v="4"/>
    <x v="6"/>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1"/>
    <x v="2"/>
    <n v="325"/>
    <x v="0"/>
    <x v="0"/>
    <x v="0"/>
    <n v="127477133"/>
    <n v="127477133"/>
    <x v="0"/>
    <x v="1"/>
    <x v="1"/>
    <x v="0"/>
    <x v="0"/>
    <s v="Subdirección de Catastro"/>
    <x v="2"/>
    <s v="Subdirectora de Catastro"/>
    <x v="0"/>
    <x v="1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6"/>
    <x v="5"/>
    <x v="1"/>
  </r>
  <r>
    <x v="5"/>
    <n v="28"/>
    <x v="5"/>
    <x v="6"/>
    <x v="0"/>
    <x v="3"/>
    <x v="4"/>
    <x v="4"/>
    <s v="Servicios de sistemas de información geográfica (sig)"/>
    <n v="81101512"/>
    <s v="Prestación de servicios profesionales para realizar el diseño web de la plataforma tecnológica  de la ICDE y su correspondiente implementación, en el marco de la política de catastro multipropósito"/>
    <x v="3"/>
    <x v="3"/>
    <n v="285"/>
    <x v="0"/>
    <x v="0"/>
    <x v="1"/>
    <n v="71727632"/>
    <n v="7172763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9T00:00:00"/>
    <n v="7550277"/>
    <n v="64177354.5"/>
    <n v="64177354.5"/>
    <x v="1"/>
    <s v="FABIAN ROBERTO PEÑA CLAVIJO"/>
    <n v="7550277.5"/>
    <n v="0"/>
    <m/>
    <x v="2"/>
    <x v="5"/>
    <x v="1"/>
  </r>
  <r>
    <x v="0"/>
    <n v="45"/>
    <x v="0"/>
    <x v="0"/>
    <x v="0"/>
    <x v="3"/>
    <x v="4"/>
    <x v="2"/>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3"/>
    <x v="3"/>
    <n v="300"/>
    <x v="0"/>
    <x v="0"/>
    <x v="0"/>
    <n v="62376091"/>
    <n v="62376091"/>
    <x v="0"/>
    <x v="1"/>
    <x v="0"/>
    <x v="0"/>
    <x v="0"/>
    <s v="Subdirección de Catastro"/>
    <x v="2"/>
    <s v="Subdirectora de Catastro"/>
    <x v="0"/>
    <x v="0"/>
    <s v="Ejecutar procesos de actualización catastral a nivel nacional"/>
    <s v="Predios actualizados catastralmente"/>
    <n v="433"/>
    <d v="2021-03-04T00:00:00"/>
    <n v="5757793"/>
    <n v="54699033"/>
    <n v="54699033"/>
    <x v="1"/>
    <s v="SANDRA MILENA BELALCAZAR BENAVIDES"/>
    <n v="7677058"/>
    <n v="0"/>
    <n v="24580"/>
    <x v="2"/>
    <x v="5"/>
    <x v="1"/>
  </r>
  <r>
    <x v="2"/>
    <n v="61"/>
    <x v="2"/>
    <x v="2"/>
    <x v="0"/>
    <x v="3"/>
    <x v="4"/>
    <x v="8"/>
    <s v="Servicios de implementación de aplicaciones"/>
    <n v="81111508"/>
    <s v="Prestación de servicios profesionales para orientar y ejecutar actividades relacionadas con el componente geográfico de los sistemas de información y para la operación del Sistema Nacional de Catastro."/>
    <x v="1"/>
    <x v="2"/>
    <n v="11"/>
    <x v="1"/>
    <x v="0"/>
    <x v="0"/>
    <n v="108518129"/>
    <n v="108518129"/>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2"/>
    <x v="5"/>
    <x v="1"/>
  </r>
  <r>
    <x v="0"/>
    <n v="67"/>
    <x v="0"/>
    <x v="0"/>
    <x v="2"/>
    <x v="3"/>
    <x v="0"/>
    <x v="7"/>
    <s v="Servicios secretariales o de administración de oficinas  "/>
    <n v="80161501"/>
    <s v="Prestación de servicios personales para realizar actividades de apoyo operativo  del proceso de actualización catastral  multipropósito de Arauquita - Arauca"/>
    <x v="0"/>
    <x v="0"/>
    <n v="180"/>
    <x v="0"/>
    <x v="0"/>
    <x v="0"/>
    <n v="20414916"/>
    <n v="20414916"/>
    <x v="0"/>
    <x v="1"/>
    <x v="2"/>
    <x v="0"/>
    <x v="0"/>
    <s v="Subdirección de Catastro"/>
    <x v="2"/>
    <s v="Subdirectora de Catastro"/>
    <x v="0"/>
    <x v="0"/>
    <s v="Ejecutar procesos de actualización catastral a nivel nacional"/>
    <s v="Predios actualizados catastralmente"/>
    <n v="590"/>
    <d v="2021-05-18T00:00:00"/>
    <n v="1701243"/>
    <n v="10207458"/>
    <n v="10207458"/>
    <x v="1"/>
    <s v="DIANA CAROLINA HERNANDEZ"/>
    <n v="8506215"/>
    <n v="0"/>
    <n v="24731"/>
    <x v="2"/>
    <x v="0"/>
    <x v="1"/>
  </r>
  <r>
    <x v="5"/>
    <n v="16"/>
    <x v="5"/>
    <x v="6"/>
    <x v="0"/>
    <x v="3"/>
    <x v="4"/>
    <x v="6"/>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1"/>
    <x v="2"/>
    <n v="11"/>
    <x v="1"/>
    <x v="0"/>
    <x v="1"/>
    <n v="95787740"/>
    <n v="95787740"/>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2"/>
    <x v="5"/>
    <x v="1"/>
  </r>
  <r>
    <x v="0"/>
    <n v="1"/>
    <x v="0"/>
    <x v="0"/>
    <x v="0"/>
    <x v="3"/>
    <x v="4"/>
    <x v="8"/>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4"/>
    <x v="4"/>
    <n v="345"/>
    <x v="0"/>
    <x v="0"/>
    <x v="1"/>
    <n v="94300000"/>
    <n v="94300000"/>
    <x v="0"/>
    <x v="1"/>
    <x v="0"/>
    <x v="0"/>
    <x v="0"/>
    <s v="Subdirección de Catastro"/>
    <x v="1"/>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2"/>
    <x v="5"/>
    <x v="1"/>
  </r>
  <r>
    <x v="1"/>
    <n v="57"/>
    <x v="1"/>
    <x v="1"/>
    <x v="0"/>
    <x v="3"/>
    <x v="4"/>
    <x v="6"/>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2"/>
    <n v="315"/>
    <x v="0"/>
    <x v="0"/>
    <x v="1"/>
    <n v="103585482"/>
    <n v="103585482"/>
    <x v="0"/>
    <x v="1"/>
    <x v="0"/>
    <x v="0"/>
    <x v="1"/>
    <s v="Subdirección de Geografía y Cartografía "/>
    <x v="1"/>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2"/>
    <x v="5"/>
    <x v="1"/>
  </r>
  <r>
    <x v="2"/>
    <n v="82"/>
    <x v="3"/>
    <x v="3"/>
    <x v="0"/>
    <x v="3"/>
    <x v="4"/>
    <x v="10"/>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2"/>
    <n v="315"/>
    <x v="0"/>
    <x v="0"/>
    <x v="1"/>
    <n v="103585482"/>
    <n v="103585482"/>
    <x v="0"/>
    <x v="1"/>
    <x v="0"/>
    <x v="0"/>
    <x v="4"/>
    <s v="Secretaria General"/>
    <x v="1"/>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2"/>
    <x v="5"/>
    <x v="1"/>
  </r>
  <r>
    <x v="2"/>
    <n v="93"/>
    <x v="2"/>
    <x v="8"/>
    <x v="0"/>
    <x v="3"/>
    <x v="4"/>
    <x v="4"/>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3"/>
    <x v="3"/>
    <n v="285"/>
    <x v="0"/>
    <x v="0"/>
    <x v="2"/>
    <n v="63492813"/>
    <n v="63492813"/>
    <x v="0"/>
    <x v="0"/>
    <x v="0"/>
    <x v="0"/>
    <x v="26"/>
    <s v="Oficina Asesora de Planeación"/>
    <x v="1"/>
    <s v="Jefe Oficina Asesora de Planeación"/>
    <x v="3"/>
    <x v="14"/>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2"/>
    <x v="5"/>
    <x v="1"/>
  </r>
  <r>
    <x v="0"/>
    <n v="16"/>
    <x v="0"/>
    <x v="0"/>
    <x v="0"/>
    <x v="3"/>
    <x v="4"/>
    <x v="6"/>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1"/>
    <x v="2"/>
    <n v="325"/>
    <x v="0"/>
    <x v="0"/>
    <x v="2"/>
    <n v="131948917"/>
    <n v="131948917"/>
    <x v="0"/>
    <x v="1"/>
    <x v="0"/>
    <x v="0"/>
    <x v="0"/>
    <s v="Subdirección de Catastro"/>
    <x v="2"/>
    <s v="Subdirectora de Catastro"/>
    <x v="0"/>
    <x v="0"/>
    <s v="Ejecutar procesos de actualización catastral a nivel nacional"/>
    <s v="Predios actualizados catastralmente"/>
    <n v="121"/>
    <d v="2021-01-22T00:00:00"/>
    <n v="12179900"/>
    <n v="121799000"/>
    <n v="121799000"/>
    <x v="1"/>
    <s v="MAGDA JOHANNA RAMIREZ PARDO"/>
    <n v="10149917"/>
    <n v="0"/>
    <n v="24370"/>
    <x v="2"/>
    <x v="5"/>
    <x v="1"/>
  </r>
  <r>
    <x v="2"/>
    <n v="72"/>
    <x v="2"/>
    <x v="2"/>
    <x v="0"/>
    <x v="3"/>
    <x v="4"/>
    <x v="2"/>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2"/>
    <x v="5"/>
    <x v="1"/>
  </r>
  <r>
    <x v="4"/>
    <n v="35"/>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2"/>
    <x v="5"/>
    <x v="1"/>
  </r>
  <r>
    <x v="2"/>
    <n v="71"/>
    <x v="2"/>
    <x v="2"/>
    <x v="0"/>
    <x v="3"/>
    <x v="4"/>
    <x v="2"/>
    <s v="Servicios de implementación de aplicaciones"/>
    <n v="81111508"/>
    <s v="Prestación de servicios profesionales para analizar e implementar  la arquitectura de sistemas de información georreferenciados  de la entidad y para la operación del sistema de catastro multipropósit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2"/>
    <x v="5"/>
    <x v="1"/>
  </r>
  <r>
    <x v="5"/>
    <n v="15"/>
    <x v="5"/>
    <x v="6"/>
    <x v="0"/>
    <x v="3"/>
    <x v="4"/>
    <x v="8"/>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1"/>
    <x v="2"/>
    <n v="11"/>
    <x v="1"/>
    <x v="0"/>
    <x v="1"/>
    <n v="105357406"/>
    <n v="105357406"/>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2"/>
    <x v="5"/>
    <x v="1"/>
  </r>
  <r>
    <x v="3"/>
    <n v="35"/>
    <x v="3"/>
    <x v="3"/>
    <x v="0"/>
    <x v="3"/>
    <x v="4"/>
    <x v="8"/>
    <s v="Servicios de asesoramiento sobre planificación estratégica"/>
    <n v="80101504"/>
    <s v="Apoyar al Instituto Geográfico Agustín Codazzi, como Coordinador Administrativo en el marco del  Programa para la adopción e implementación de un Catastro Multipropósito Urbano Rural "/>
    <x v="4"/>
    <x v="4"/>
    <n v="345"/>
    <x v="0"/>
    <x v="0"/>
    <x v="1"/>
    <n v="201400000"/>
    <n v="201400000"/>
    <x v="0"/>
    <x v="1"/>
    <x v="0"/>
    <x v="0"/>
    <x v="4"/>
    <s v="Secretaría General"/>
    <x v="1"/>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2"/>
    <x v="5"/>
    <x v="2"/>
  </r>
  <r>
    <x v="2"/>
    <n v="24"/>
    <x v="2"/>
    <x v="2"/>
    <x v="0"/>
    <x v="3"/>
    <x v="4"/>
    <x v="8"/>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4"/>
    <x v="4"/>
    <n v="345"/>
    <x v="0"/>
    <x v="0"/>
    <x v="1"/>
    <n v="116150000"/>
    <n v="116150000"/>
    <x v="0"/>
    <x v="1"/>
    <x v="0"/>
    <x v="0"/>
    <x v="2"/>
    <s v="Informática y Telecomunicaciones"/>
    <x v="1"/>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2"/>
    <x v="5"/>
    <x v="1"/>
  </r>
  <r>
    <x v="3"/>
    <n v="75"/>
    <x v="3"/>
    <x v="3"/>
    <x v="0"/>
    <x v="3"/>
    <x v="4"/>
    <x v="1"/>
    <s v="Servicios secretariales o de administración de oficinas  "/>
    <n v="80161501"/>
    <s v="Prestación de servicios para apoyar en la gestión de procesos financieros, contables y de Tesoreria a cargo de la Secretaria General "/>
    <x v="5"/>
    <x v="5"/>
    <n v="8"/>
    <x v="1"/>
    <x v="0"/>
    <x v="0"/>
    <n v="42743728"/>
    <n v="42743728"/>
    <x v="0"/>
    <x v="2"/>
    <x v="0"/>
    <x v="1"/>
    <x v="17"/>
    <m/>
    <x v="1"/>
    <m/>
    <x v="2"/>
    <x v="2"/>
    <s v="N/A"/>
    <s v="N/A"/>
    <n v="576"/>
    <d v="2021-05-04T00:00:00"/>
    <n v="4263522"/>
    <n v="29844654"/>
    <n v="29844654"/>
    <x v="1"/>
    <s v="DAVID AUGUSTO ZABARAIN COGOLLO"/>
    <n v="12899074"/>
    <n v="0"/>
    <n v="24708"/>
    <x v="2"/>
    <x v="5"/>
    <x v="1"/>
  </r>
  <r>
    <x v="0"/>
    <n v="63"/>
    <x v="0"/>
    <x v="0"/>
    <x v="2"/>
    <x v="2"/>
    <x v="4"/>
    <x v="0"/>
    <s v="Servicios secretariales o de administración de oficinas  "/>
    <n v="80161501"/>
    <s v="Prestación de servicios  para identificar, localizar,revisar,analizar, consolidar documentos técnicos y cartografia tematica relacionada con zonificación de usos suelos y clasificación del suelo."/>
    <x v="0"/>
    <x v="0"/>
    <n v="240"/>
    <x v="0"/>
    <x v="0"/>
    <x v="0"/>
    <n v="106935264"/>
    <n v="106935264"/>
    <x v="0"/>
    <x v="1"/>
    <x v="2"/>
    <x v="0"/>
    <x v="0"/>
    <s v="Subdirección de Catastro"/>
    <x v="2"/>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4"/>
    <x v="5"/>
    <x v="1"/>
  </r>
  <r>
    <x v="1"/>
    <n v="67"/>
    <x v="1"/>
    <x v="1"/>
    <x v="2"/>
    <x v="2"/>
    <x v="4"/>
    <x v="6"/>
    <s v="Fotogrametría"/>
    <n v="81151603"/>
    <s v="Prestación de servicios para apoyar el proceso de escaneo fotogramétrico  de rollos de aerofotografías análogas y compresión de imágenes."/>
    <x v="3"/>
    <x v="3"/>
    <n v="10"/>
    <x v="1"/>
    <x v="0"/>
    <x v="0"/>
    <n v="57060806"/>
    <n v="57060806"/>
    <x v="0"/>
    <x v="1"/>
    <x v="2"/>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13426584"/>
    <n v="0"/>
    <n v="24614"/>
    <x v="2"/>
    <x v="0"/>
    <x v="1"/>
  </r>
  <r>
    <x v="5"/>
    <n v="25"/>
    <x v="5"/>
    <x v="6"/>
    <x v="0"/>
    <x v="3"/>
    <x v="4"/>
    <x v="4"/>
    <s v="Servicio de análisis de sistemas"/>
    <n v="81111808"/>
    <s v="Prestación de servicios profesionales para implementar procesos de innovación tecnológica en el análisis y explotación de datos en el marco de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2"/>
    <x v="5"/>
    <x v="1"/>
  </r>
  <r>
    <x v="5"/>
    <n v="24"/>
    <x v="5"/>
    <x v="6"/>
    <x v="0"/>
    <x v="3"/>
    <x v="4"/>
    <x v="4"/>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2"/>
    <x v="5"/>
    <x v="1"/>
  </r>
  <r>
    <x v="0"/>
    <n v="55"/>
    <x v="0"/>
    <x v="0"/>
    <x v="6"/>
    <x v="7"/>
    <x v="4"/>
    <x v="3"/>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5"/>
    <x v="5"/>
    <n v="270"/>
    <x v="0"/>
    <x v="0"/>
    <x v="0"/>
    <n v="339762465"/>
    <n v="339762465"/>
    <x v="0"/>
    <x v="1"/>
    <x v="6"/>
    <x v="0"/>
    <x v="0"/>
    <s v="Subdirección de Catastro"/>
    <x v="2"/>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7"/>
    <x v="5"/>
    <x v="0"/>
  </r>
  <r>
    <x v="6"/>
    <s v="3--4"/>
    <x v="3"/>
    <x v="3"/>
    <x v="0"/>
    <x v="3"/>
    <x v="5"/>
    <x v="2"/>
    <s v="Ropa de seguridad"/>
    <n v="46181500"/>
    <s v="Adquisición de elementos de Protección Personal (EPP) para la protección de los colaboradores del IGAC a nivel nacional en el marco de la emergencia declarada&quot; COVD-19&quot;"/>
    <x v="3"/>
    <x v="3"/>
    <n v="1"/>
    <x v="1"/>
    <x v="4"/>
    <x v="0"/>
    <n v="100000000"/>
    <n v="100000000"/>
    <x v="0"/>
    <x v="2"/>
    <x v="0"/>
    <x v="1"/>
    <x v="3"/>
    <s v="Secretaria General - GIT Talento Humano"/>
    <x v="1"/>
    <s v="Coordinador GIT Talento Humano"/>
    <x v="2"/>
    <x v="2"/>
    <s v="N/A"/>
    <s v="N/A"/>
    <n v="487"/>
    <d v="2021-03-18T00:00:00"/>
    <e v="#N/A"/>
    <n v="84103190"/>
    <n v="84103190"/>
    <x v="1"/>
    <s v="BON SANTE SAS_x000a_LOGISTICA Y GESTION DE NEGOCIOS SAS"/>
    <n v="15896810"/>
    <n v="0"/>
    <s v="24621_x000a_24635"/>
    <x v="2"/>
    <x v="5"/>
    <x v="0"/>
  </r>
  <r>
    <x v="5"/>
    <n v="20"/>
    <x v="5"/>
    <x v="6"/>
    <x v="0"/>
    <x v="3"/>
    <x v="4"/>
    <x v="6"/>
    <s v="Servicios de sistemas de información geográfica (sig)"/>
    <n v="81101512"/>
    <s v="Prestación de servicios profesioanales para el desarrollo, ajuste y documentación de las aplicaciones en tecnologías de información geográfica a cargo de la oficina CIAF."/>
    <x v="3"/>
    <x v="3"/>
    <n v="7"/>
    <x v="1"/>
    <x v="0"/>
    <x v="0"/>
    <n v="45421530"/>
    <n v="45421530"/>
    <x v="0"/>
    <x v="1"/>
    <x v="0"/>
    <x v="0"/>
    <x v="16"/>
    <s v="CENTRO DE INVESTIGACIÓN Y DESARROLLO EN INFORMACIÓN GEOGRÁFICA - CIAF"/>
    <x v="1"/>
    <s v="Diana Rocio Galindo - Jefe CIAF"/>
    <x v="9"/>
    <x v="16"/>
    <s v="Desarrollar la asistencia técnica, asesoría y/o consultoría"/>
    <s v="Entidades Asistidas"/>
    <n v="515"/>
    <d v="2021-03-31T00:00:00"/>
    <n v="6488790"/>
    <n v="25955160"/>
    <n v="25955160"/>
    <x v="1"/>
    <s v="JAIME ALBERTO GUITIERREZ"/>
    <n v="19466370"/>
    <n v="0"/>
    <n v="24651"/>
    <x v="2"/>
    <x v="5"/>
    <x v="1"/>
  </r>
  <r>
    <x v="5"/>
    <n v="27"/>
    <x v="5"/>
    <x v="6"/>
    <x v="0"/>
    <x v="3"/>
    <x v="4"/>
    <x v="4"/>
    <s v="Servicios de procesamiento o preparación de datos "/>
    <n v="81112002"/>
    <s v="Prestación de servicios profesionales para implementar los modelos de las bases de datos requeridas en el marco de la política de catastral multipropósito y el fortalecimiento de la ICDE"/>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4T00:00:00"/>
    <n v="8707976"/>
    <n v="62407161.333333328"/>
    <n v="62407161.333333328"/>
    <x v="1"/>
    <s v="CAMILO ANDRES HERNANDEZ BARAJAS"/>
    <n v="20318610.666666672"/>
    <n v="0"/>
    <m/>
    <x v="2"/>
    <x v="5"/>
    <x v="1"/>
  </r>
  <r>
    <x v="8"/>
    <n v="1"/>
    <x v="0"/>
    <x v="0"/>
    <x v="0"/>
    <x v="3"/>
    <x v="5"/>
    <x v="2"/>
    <s v="Cintas métricas"/>
    <n v="27111801"/>
    <s v="Compra y calibración de cintas métricas (patrón) metálicas de 20 metros por un ente acreditado"/>
    <x v="3"/>
    <x v="3"/>
    <n v="1"/>
    <x v="1"/>
    <x v="3"/>
    <x v="2"/>
    <n v="40000000"/>
    <n v="40000000"/>
    <x v="0"/>
    <x v="1"/>
    <x v="0"/>
    <x v="0"/>
    <x v="0"/>
    <s v="Subdirección de Catastro"/>
    <x v="2"/>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2"/>
    <x v="5"/>
    <x v="1"/>
  </r>
  <r>
    <x v="5"/>
    <n v="1"/>
    <x v="5"/>
    <x v="6"/>
    <x v="0"/>
    <x v="3"/>
    <x v="4"/>
    <x v="8"/>
    <s v="Servicios de sistemas de información geográfica (sig)"/>
    <n v="81101512"/>
    <s v="Prestación de servicios profesionales especializados en la planeación estratégica y ejecución de los proyectos de la oficina CIAF"/>
    <x v="4"/>
    <x v="4"/>
    <n v="4"/>
    <x v="1"/>
    <x v="0"/>
    <x v="2"/>
    <n v="42806184"/>
    <n v="42806184"/>
    <x v="0"/>
    <x v="1"/>
    <x v="0"/>
    <x v="0"/>
    <x v="10"/>
    <s v="Oficina CIAF"/>
    <x v="1"/>
    <s v="Jefe Oficina CIAF"/>
    <x v="9"/>
    <x v="16"/>
    <s v="Realizar el desarrollo y soporte del sistemas de información geográfica para grupos étnicos"/>
    <s v="Entidades Asistidas"/>
    <n v="23"/>
    <d v="2021-01-08T00:00:00"/>
    <n v="10701546"/>
    <n v="21403092"/>
    <n v="21403092"/>
    <x v="1"/>
    <s v="ALEXANDER  MONTEALEGRE TRUJILLO"/>
    <n v="21403092"/>
    <n v="0"/>
    <n v="24193"/>
    <x v="2"/>
    <x v="5"/>
    <x v="1"/>
  </r>
  <r>
    <x v="5"/>
    <n v="6"/>
    <x v="5"/>
    <x v="6"/>
    <x v="0"/>
    <x v="3"/>
    <x v="4"/>
    <x v="8"/>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2"/>
    <n v="10"/>
    <x v="1"/>
    <x v="0"/>
    <x v="0"/>
    <n v="73303660"/>
    <n v="73303660"/>
    <x v="0"/>
    <x v="1"/>
    <x v="0"/>
    <x v="0"/>
    <x v="16"/>
    <s v="CENTRO DE INVESTIGACIÓN Y DESARROLLO EN INFORMACIÓN GEOGRÁFICA - CIAF"/>
    <x v="1"/>
    <s v="Diana Rocio Galindo - Jefe CIAF"/>
    <x v="9"/>
    <x v="16"/>
    <s v="Desarrollar la asistencia técnica, asesoría y/o consultoría"/>
    <s v="Entidades Asistidas"/>
    <n v="156"/>
    <d v="2021-01-26T00:00:00"/>
    <n v="7330366"/>
    <n v="51312562"/>
    <n v="51312562"/>
    <x v="1"/>
    <s v="FERNANDO IVAN CAMARGO"/>
    <n v="21991098"/>
    <n v="0"/>
    <n v="24333"/>
    <x v="2"/>
    <x v="5"/>
    <x v="1"/>
  </r>
  <r>
    <x v="5"/>
    <n v="10"/>
    <x v="5"/>
    <x v="6"/>
    <x v="0"/>
    <x v="3"/>
    <x v="4"/>
    <x v="8"/>
    <s v="Servicios de sistemas de información geográfica (sig)"/>
    <n v="81101512"/>
    <s v="Prestación de servicios profesionales para realizar desarrollo, integración, mantenimiento y soporte de las  aplicaciones de los proyectos en Tecnologías de Información Geográfica de la Oficina CIAF "/>
    <x v="1"/>
    <x v="2"/>
    <n v="11"/>
    <x v="1"/>
    <x v="0"/>
    <x v="0"/>
    <n v="80634026"/>
    <n v="80634026"/>
    <x v="0"/>
    <x v="1"/>
    <x v="0"/>
    <x v="0"/>
    <x v="16"/>
    <s v="CENTRO DE INVESTIGACIÓN Y DESARROLLO EN INFORMACIÓN GEOGRÁFICA - CIAF"/>
    <x v="1"/>
    <s v="Diana Rocio Galindo - Jefe CIAF"/>
    <x v="9"/>
    <x v="16"/>
    <s v="Desarrollar la asistencia técnica, asesoría y/o consultoría"/>
    <s v="Entidades Asistidas"/>
    <n v="271"/>
    <d v="2021-02-15T00:00:00"/>
    <n v="7330366"/>
    <n v="58642928"/>
    <n v="58642928"/>
    <x v="1"/>
    <s v="MONICA CORTES"/>
    <n v="21991098"/>
    <n v="0"/>
    <n v="24454"/>
    <x v="2"/>
    <x v="5"/>
    <x v="1"/>
  </r>
  <r>
    <x v="3"/>
    <n v="33"/>
    <x v="3"/>
    <x v="3"/>
    <x v="0"/>
    <x v="3"/>
    <x v="4"/>
    <x v="8"/>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4"/>
    <x v="4"/>
    <n v="345"/>
    <x v="0"/>
    <x v="0"/>
    <x v="1"/>
    <n v="167000000"/>
    <n v="167000000"/>
    <x v="0"/>
    <x v="1"/>
    <x v="0"/>
    <x v="0"/>
    <x v="4"/>
    <s v="Secretaría General"/>
    <x v="1"/>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2"/>
    <x v="5"/>
    <x v="1"/>
  </r>
  <r>
    <x v="0"/>
    <n v="54"/>
    <x v="0"/>
    <x v="0"/>
    <x v="5"/>
    <x v="4"/>
    <x v="4"/>
    <x v="4"/>
    <s v="Servicios de sistemas de información geográfica (sig)"/>
    <n v="81101512"/>
    <s v="Prestación de servicios profesionales para el desarrollo, validación e implementación de las metodologías de valoración, aplicables a los procesos de catastrales con enfoque multipropósito"/>
    <x v="3"/>
    <x v="3"/>
    <n v="300"/>
    <x v="0"/>
    <x v="0"/>
    <x v="0"/>
    <n v="226508310"/>
    <n v="226508310"/>
    <x v="0"/>
    <x v="1"/>
    <x v="5"/>
    <x v="0"/>
    <x v="0"/>
    <s v="Subdirección de Catastro"/>
    <x v="2"/>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3"/>
    <x v="5"/>
    <x v="1"/>
  </r>
  <r>
    <x v="0"/>
    <n v="47"/>
    <x v="0"/>
    <x v="0"/>
    <x v="0"/>
    <x v="3"/>
    <x v="4"/>
    <x v="2"/>
    <s v="Servicios secretariales o de administración de oficinas  "/>
    <n v="80161501"/>
    <s v="Prestación de servicios profesionales para realizar los análisis estadísticos requeridos en el marco de los procesos de formación y actualización catastral a cargo de Instituto "/>
    <x v="5"/>
    <x v="5"/>
    <n v="270"/>
    <x v="0"/>
    <x v="0"/>
    <x v="0"/>
    <n v="86828186"/>
    <n v="86828186"/>
    <x v="0"/>
    <x v="1"/>
    <x v="0"/>
    <x v="0"/>
    <x v="0"/>
    <s v="Subdirección de Catastro"/>
    <x v="2"/>
    <s v="Subdirectora de Catastro"/>
    <x v="0"/>
    <x v="0"/>
    <s v="Ejecutar procesos de actualización catastral a nivel nacional"/>
    <s v="Predios actualizados catastralmente"/>
    <n v="451"/>
    <d v="2021-03-15T00:00:00"/>
    <n v="7550277"/>
    <n v="64177355"/>
    <n v="64177355"/>
    <x v="1"/>
    <s v="KAREN ROSANA CÓRDOBA PÉROZO"/>
    <n v="22650831"/>
    <n v="0"/>
    <n v="24680"/>
    <x v="2"/>
    <x v="5"/>
    <x v="1"/>
  </r>
  <r>
    <x v="5"/>
    <n v="21"/>
    <x v="5"/>
    <x v="6"/>
    <x v="0"/>
    <x v="3"/>
    <x v="4"/>
    <x v="4"/>
    <s v="Servicios de sistemas de información geográfica (sig)"/>
    <n v="81101512"/>
    <s v="Prestación de servicios profesionales para la implementación y administración de las herramientas y  servicios de integración de las aplicaciones para permitir la interoperabilidad de RENARE"/>
    <x v="5"/>
    <x v="5"/>
    <n v="7"/>
    <x v="1"/>
    <x v="0"/>
    <x v="0"/>
    <n v="45421530"/>
    <n v="45421530"/>
    <x v="0"/>
    <x v="1"/>
    <x v="0"/>
    <x v="0"/>
    <x v="10"/>
    <s v="Oficina CIAF"/>
    <x v="1"/>
    <s v="Jefe Oficina CIAF"/>
    <x v="9"/>
    <x v="16"/>
    <s v="Desarrollar la asistencia técnica, asesoría y/o consultoría"/>
    <s v="Entidades Asistidas"/>
    <n v="524"/>
    <d v="2021-04-09T00:00:00"/>
    <n v="3124732"/>
    <n v="21873124"/>
    <n v="21873124"/>
    <x v="1"/>
    <s v="HUGO ARMANDO CENDALES PRIETO"/>
    <n v="23548406"/>
    <n v="0"/>
    <n v="24662"/>
    <x v="2"/>
    <x v="5"/>
    <x v="1"/>
  </r>
  <r>
    <x v="0"/>
    <n v="15"/>
    <x v="0"/>
    <x v="0"/>
    <x v="0"/>
    <x v="3"/>
    <x v="4"/>
    <x v="6"/>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1"/>
    <x v="2"/>
    <n v="325"/>
    <x v="0"/>
    <x v="0"/>
    <x v="2"/>
    <n v="144486420"/>
    <n v="144486420"/>
    <x v="0"/>
    <x v="1"/>
    <x v="0"/>
    <x v="0"/>
    <x v="0"/>
    <s v="Subdirección de Catastro"/>
    <x v="2"/>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2"/>
    <x v="5"/>
    <x v="1"/>
  </r>
  <r>
    <x v="5"/>
    <n v="22"/>
    <x v="5"/>
    <x v="6"/>
    <x v="0"/>
    <x v="3"/>
    <x v="4"/>
    <x v="6"/>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s v="9.5"/>
    <x v="1"/>
    <x v="0"/>
    <x v="1"/>
    <n v="120000000"/>
    <n v="120000000"/>
    <x v="0"/>
    <x v="1"/>
    <x v="0"/>
    <x v="0"/>
    <x v="10"/>
    <s v="Oficina CIAF"/>
    <x v="1"/>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2"/>
    <x v="5"/>
    <x v="0"/>
  </r>
  <r>
    <x v="1"/>
    <n v="59"/>
    <x v="1"/>
    <x v="1"/>
    <x v="0"/>
    <x v="3"/>
    <x v="4"/>
    <x v="2"/>
    <s v="Cartografía"/>
    <n v="81151600"/>
    <s v="Prestación de servicios para la preparación de insumos, validación, y digitación de la información levantada en campo"/>
    <x v="3"/>
    <x v="3"/>
    <n v="315"/>
    <x v="0"/>
    <x v="0"/>
    <x v="2"/>
    <n v="57060806"/>
    <n v="57060806"/>
    <x v="0"/>
    <x v="1"/>
    <x v="0"/>
    <x v="0"/>
    <x v="1"/>
    <s v="Subdirección de Geografía y Cartografía "/>
    <x v="2"/>
    <s v="Subdirector de Geografía y Cartografía "/>
    <x v="1"/>
    <x v="5"/>
    <s v="Densificar el marco de referencia terrestre"/>
    <s v="Puntos Geodésicos Materializados"/>
    <n v="425"/>
    <d v="2021-03-08T00:00:00"/>
    <n v="2671483"/>
    <n v="26714830"/>
    <n v="26714830"/>
    <x v="1"/>
    <s v="JEISSON FERNANDO HERRERA GÓMEZ"/>
    <n v="30345976"/>
    <n v="0"/>
    <n v="24558"/>
    <x v="2"/>
    <x v="5"/>
    <x v="1"/>
  </r>
  <r>
    <x v="3"/>
    <n v="71"/>
    <x v="3"/>
    <x v="3"/>
    <x v="0"/>
    <x v="3"/>
    <x v="4"/>
    <x v="2"/>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3"/>
    <x v="3"/>
    <n v="9"/>
    <x v="1"/>
    <x v="0"/>
    <x v="1"/>
    <n v="94300000"/>
    <n v="94300000"/>
    <x v="0"/>
    <x v="2"/>
    <x v="0"/>
    <x v="0"/>
    <x v="4"/>
    <s v="Secretaría General"/>
    <x v="1"/>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2"/>
    <x v="5"/>
    <x v="1"/>
  </r>
  <r>
    <x v="1"/>
    <n v="72"/>
    <x v="1"/>
    <x v="1"/>
    <x v="6"/>
    <x v="4"/>
    <x v="2"/>
    <x v="5"/>
    <s v="Cartografía"/>
    <n v="81151600"/>
    <s v="Prestación de servicios profesionales para la toma de datos en campo de exploración, materialización , gnss, nivelación geodésica y gravimetría"/>
    <x v="5"/>
    <x v="5"/>
    <n v="260"/>
    <x v="0"/>
    <x v="0"/>
    <x v="2"/>
    <n v="156236600"/>
    <n v="156236600"/>
    <x v="0"/>
    <x v="1"/>
    <x v="6"/>
    <x v="0"/>
    <x v="1"/>
    <s v="Subdirección de Geografía y Cartografía "/>
    <x v="2"/>
    <s v="Subdirector de Geografía y Cartografía "/>
    <x v="1"/>
    <x v="5"/>
    <s v="Densificar el marco de referencia terrestre"/>
    <s v="Datos altimétricos generados"/>
    <n v="535"/>
    <d v="2021-04-20T00:00:00"/>
    <n v="3124732"/>
    <n v="25518645"/>
    <n v="76555935"/>
    <x v="1"/>
    <s v="JORGE ERNESTO CORRADINE ACOSTA _x000a_NATHALIA YEPES GOMEZ_x000a_JOSE IGNACIO DUARTE"/>
    <n v="35934417"/>
    <n v="0"/>
    <s v="24684_x000a_24727_x000a_24732"/>
    <x v="3"/>
    <x v="2"/>
    <x v="1"/>
  </r>
  <r>
    <x v="2"/>
    <n v="95"/>
    <x v="2"/>
    <x v="10"/>
    <x v="0"/>
    <x v="3"/>
    <x v="4"/>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8"/>
    <x v="1"/>
    <x v="0"/>
    <x v="0"/>
    <n v="121248517"/>
    <n v="121248517"/>
    <x v="0"/>
    <x v="1"/>
    <x v="0"/>
    <x v="0"/>
    <x v="9"/>
    <s v="Dirección General"/>
    <x v="1"/>
    <s v="Directora General "/>
    <x v="3"/>
    <x v="14"/>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2"/>
    <x v="5"/>
    <x v="1"/>
  </r>
  <r>
    <x v="5"/>
    <n v="9"/>
    <x v="5"/>
    <x v="6"/>
    <x v="2"/>
    <x v="2"/>
    <x v="4"/>
    <x v="8"/>
    <s v="Servicios de sistemas de información geográfica (sig)"/>
    <n v="81101512"/>
    <s v="Prestación de servicios profesionales para el desarrollo, ajuste y documentación de las aplicaciones en tecnologías de información geográfica a cargo de la oficina CIAF."/>
    <x v="1"/>
    <x v="2"/>
    <n v="9"/>
    <x v="1"/>
    <x v="0"/>
    <x v="0"/>
    <n v="116798220"/>
    <n v="116798220"/>
    <x v="0"/>
    <x v="1"/>
    <x v="2"/>
    <x v="0"/>
    <x v="16"/>
    <s v="CENTRO DE INVESTIGACIÓN Y DESARROLLO EN INFORMACIÓN GEOGRÁFICA - CIAF"/>
    <x v="1"/>
    <s v="Diana Rocio Galindo - Jefe CIAF"/>
    <x v="9"/>
    <x v="16"/>
    <s v="Desarrollar la asistencia técnica, asesoría y/o consultoría"/>
    <s v="Entidades Asistidas"/>
    <n v="231"/>
    <d v="2021-02-10T00:00:00"/>
    <n v="6488790"/>
    <n v="38932740"/>
    <n v="77865480"/>
    <x v="1"/>
    <s v="MONICA ANDREA NIÑO_x000a_JUAN FELIPE MOLINA"/>
    <n v="38932740"/>
    <n v="0"/>
    <s v="24426_x000a_24427"/>
    <x v="4"/>
    <x v="5"/>
    <x v="1"/>
  </r>
  <r>
    <x v="5"/>
    <m/>
    <x v="5"/>
    <x v="6"/>
    <x v="0"/>
    <x v="3"/>
    <x v="4"/>
    <x v="6"/>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39461137.454545453"/>
    <n v="0"/>
    <m/>
    <x v="1"/>
    <x v="0"/>
    <x v="0"/>
  </r>
  <r>
    <x v="1"/>
    <n v="69"/>
    <x v="1"/>
    <x v="1"/>
    <x v="0"/>
    <x v="3"/>
    <x v="4"/>
    <x v="6"/>
    <s v="Sistemas y equipo de apoyo para transporte aéreo"/>
    <n v="25191500"/>
    <s v="Servicio de mantenimiento preventivo y correctivo, incluidos los repuestos del dron ebee plus Rta/ppk"/>
    <x v="3"/>
    <x v="3"/>
    <n v="10"/>
    <x v="1"/>
    <x v="0"/>
    <x v="2"/>
    <n v="45000000"/>
    <n v="4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2"/>
    <x v="5"/>
    <x v="1"/>
  </r>
  <r>
    <x v="7"/>
    <n v="1"/>
    <x v="1"/>
    <x v="1"/>
    <x v="0"/>
    <x v="3"/>
    <x v="5"/>
    <x v="5"/>
    <s v="Cartografía"/>
    <n v="81151600"/>
    <s v="Capturar y/o adquirir imágenes para la producción cartográfica de proyectos específicos del IGAC"/>
    <x v="5"/>
    <x v="5"/>
    <n v="8"/>
    <x v="1"/>
    <x v="0"/>
    <x v="0"/>
    <n v="536446618"/>
    <n v="536446618"/>
    <x v="0"/>
    <x v="1"/>
    <x v="0"/>
    <x v="0"/>
    <x v="1"/>
    <s v="Subdirección de Geografía y Cartografía "/>
    <x v="1"/>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n v="0"/>
    <n v="24682"/>
    <x v="2"/>
    <x v="5"/>
    <x v="1"/>
  </r>
  <r>
    <x v="3"/>
    <n v="73"/>
    <x v="3"/>
    <x v="3"/>
    <x v="0"/>
    <x v="3"/>
    <x v="4"/>
    <x v="13"/>
    <s v="Servicios de mantenimiento de ascensores"/>
    <n v="72101506"/>
    <s v="Prestación de servicios para el mantenimiento correctivo y preventivo ascensores sede central "/>
    <x v="5"/>
    <x v="5"/>
    <n v="8"/>
    <x v="1"/>
    <x v="0"/>
    <x v="0"/>
    <n v="60000000"/>
    <n v="60000000"/>
    <x v="0"/>
    <x v="2"/>
    <x v="0"/>
    <x v="0"/>
    <x v="3"/>
    <s v="Secretaria General - GIT Talento Humano"/>
    <x v="1"/>
    <s v="Coordinador GIT Talento Humano"/>
    <x v="5"/>
    <x v="13"/>
    <s v="Dotar de equipamientos las sedes"/>
    <s v="Sedes Mantenidas"/>
    <n v="555"/>
    <d v="2021-04-26T00:00:00"/>
    <n v="0"/>
    <n v="18329600"/>
    <n v="18329600"/>
    <x v="1"/>
    <s v="OTIS ELEVATOR COMPANY COLOMBIA SAS"/>
    <n v="41670400"/>
    <n v="0"/>
    <n v="24698"/>
    <x v="2"/>
    <x v="5"/>
    <x v="0"/>
  </r>
  <r>
    <x v="1"/>
    <n v="38"/>
    <x v="1"/>
    <x v="1"/>
    <x v="1"/>
    <x v="6"/>
    <x v="4"/>
    <x v="6"/>
    <s v="Cartografía"/>
    <n v="81151600"/>
    <s v="Prestación de servicios para la generación e integración de modelos digitales de elevación, de conformidad con las especificaciones técnicas y rendimientos establecidos."/>
    <x v="1"/>
    <x v="2"/>
    <n v="11"/>
    <x v="1"/>
    <x v="0"/>
    <x v="0"/>
    <n v="194381550"/>
    <n v="194381550"/>
    <x v="0"/>
    <x v="1"/>
    <x v="1"/>
    <x v="0"/>
    <x v="1"/>
    <s v="Subdirección de Geografía y Cartografía "/>
    <x v="2"/>
    <s v="Subdirector de Geografía y Cartografía "/>
    <x v="1"/>
    <x v="1"/>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6"/>
    <x v="5"/>
    <x v="1"/>
  </r>
  <r>
    <x v="0"/>
    <n v="50"/>
    <x v="0"/>
    <x v="0"/>
    <x v="5"/>
    <x v="4"/>
    <x v="4"/>
    <x v="2"/>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3"/>
    <x v="3"/>
    <n v="300"/>
    <x v="0"/>
    <x v="0"/>
    <x v="0"/>
    <n v="230579163"/>
    <n v="230579163"/>
    <x v="0"/>
    <x v="1"/>
    <x v="5"/>
    <x v="0"/>
    <x v="0"/>
    <s v="Subdirección de Catastro"/>
    <x v="2"/>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3"/>
    <x v="5"/>
    <x v="1"/>
  </r>
  <r>
    <x v="0"/>
    <n v="65"/>
    <x v="0"/>
    <x v="0"/>
    <x v="4"/>
    <x v="3"/>
    <x v="6"/>
    <x v="7"/>
    <s v="Servicios de sistemas de información geográfica (sig)"/>
    <n v="81101512"/>
    <s v="Prestación de servicios profesionales para elaborar los avalúos comerciales de bienes inmuebles tanto urbanos como rurales a nivel nacional, de acuerdo con los contratos suscritos por el IGAC"/>
    <x v="0"/>
    <x v="0"/>
    <n v="255"/>
    <x v="0"/>
    <x v="0"/>
    <x v="0"/>
    <n v="293647443"/>
    <n v="293647443"/>
    <x v="0"/>
    <x v="1"/>
    <x v="4"/>
    <x v="0"/>
    <x v="0"/>
    <s v="Subdirección de Catastro"/>
    <x v="2"/>
    <s v="Subdirectora de Catastro"/>
    <x v="0"/>
    <x v="11"/>
    <s v="Realizar avalúos comerciales, de acuerdo a las solicitudes recibidas."/>
    <s v="Avalúos realizados"/>
    <n v="565"/>
    <d v="2021-04-28T00:00:00"/>
    <n v="5757793"/>
    <n v="40304551"/>
    <n v="40304551"/>
    <x v="1"/>
    <s v="HUGO ENRIQUE JIMENEZ CASTELLANOS"/>
    <n v="51820137"/>
    <n v="0"/>
    <n v="24700"/>
    <x v="2"/>
    <x v="4"/>
    <x v="1"/>
  </r>
  <r>
    <x v="1"/>
    <n v="58"/>
    <x v="1"/>
    <x v="1"/>
    <x v="7"/>
    <x v="11"/>
    <x v="0"/>
    <x v="6"/>
    <s v="Cartografía"/>
    <n v="81151600"/>
    <s v="Prestación de servicios para elaborar mapas y demás insumos a diferentes escalas, de conformidad con las especificaciones técnicas y rendimientos establecidos"/>
    <x v="3"/>
    <x v="3"/>
    <n v="10"/>
    <x v="1"/>
    <x v="0"/>
    <x v="0"/>
    <n v="388763100"/>
    <n v="388763100"/>
    <x v="0"/>
    <x v="1"/>
    <x v="8"/>
    <x v="0"/>
    <x v="1"/>
    <s v="Subdirección de Geografía y Cartografía "/>
    <x v="2"/>
    <s v="Subdirector de Geografía y Cartografía "/>
    <x v="1"/>
    <x v="1"/>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
    <n v="52041270"/>
    <n v="0"/>
    <s v="24572_x000a_24573_x000a_24574_x000a_24575_x000a_24669_x000a__x000a_24671_x000a_24672"/>
    <x v="11"/>
    <x v="0"/>
    <x v="1"/>
  </r>
  <r>
    <x v="5"/>
    <n v="3"/>
    <x v="5"/>
    <x v="6"/>
    <x v="0"/>
    <x v="3"/>
    <x v="4"/>
    <x v="8"/>
    <s v="Servicios de sistemas de información geográfica (sig)"/>
    <n v="81101512"/>
    <s v="Prestación de servicios profesionales para formular, desarrollar y controlar proyectos relacionados con desarrollo de aplicaciones de tecnologías de información geográfica a cargo de la oficina CIAF."/>
    <x v="4"/>
    <x v="4"/>
    <n v="165"/>
    <x v="0"/>
    <x v="0"/>
    <x v="0"/>
    <n v="105357406"/>
    <n v="105357406"/>
    <x v="0"/>
    <x v="1"/>
    <x v="0"/>
    <x v="0"/>
    <x v="10"/>
    <s v="Oficina CIAF"/>
    <x v="1"/>
    <s v="Jefe Oficina CIAF"/>
    <x v="9"/>
    <x v="16"/>
    <s v="Planear la asistencia técnica, asesoría, análisis y/o consultoría a desarrollar"/>
    <s v="Entidades Asistidas"/>
    <n v="25"/>
    <d v="2021-01-08T00:00:00"/>
    <n v="9577946"/>
    <n v="52678703"/>
    <n v="52678703"/>
    <x v="1"/>
    <s v="ANA JULIA SARRIA ALVAREZ"/>
    <n v="52678703"/>
    <n v="0"/>
    <n v="24196"/>
    <x v="2"/>
    <x v="5"/>
    <x v="2"/>
  </r>
  <r>
    <x v="0"/>
    <n v="57"/>
    <x v="0"/>
    <x v="0"/>
    <x v="6"/>
    <x v="7"/>
    <x v="4"/>
    <x v="3"/>
    <s v="Servicios secretariales o de administración de oficinas  "/>
    <n v="80161501"/>
    <s v="Prestación de servicios profesionales para generar productos de Aplicaciones Agrológicas, derivados de Levantamientos de suelos, para apoyar los procesos de Catastro Multipropósito."/>
    <x v="5"/>
    <x v="5"/>
    <n v="270"/>
    <x v="0"/>
    <x v="0"/>
    <x v="0"/>
    <n v="227115000"/>
    <n v="227115000"/>
    <x v="0"/>
    <x v="1"/>
    <x v="6"/>
    <x v="0"/>
    <x v="0"/>
    <s v="Subdirección de Catastro"/>
    <x v="2"/>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7"/>
    <x v="5"/>
    <x v="1"/>
  </r>
  <r>
    <x v="3"/>
    <n v="72"/>
    <x v="3"/>
    <x v="3"/>
    <x v="2"/>
    <x v="2"/>
    <x v="4"/>
    <x v="1"/>
    <s v="Servicios de capacitación vocacional científica"/>
    <n v="86101600"/>
    <s v="Prestación de servicios de apoyo a la Gestión para llevar a cabo los programas y proyectos del Plan Institucional de Capacitación de la entidad."/>
    <x v="5"/>
    <x v="5"/>
    <n v="8"/>
    <x v="1"/>
    <x v="0"/>
    <x v="0"/>
    <n v="374494211"/>
    <n v="374494211"/>
    <x v="0"/>
    <x v="1"/>
    <x v="2"/>
    <x v="0"/>
    <x v="4"/>
    <s v="Secretaría General - GIT de Talento Humano"/>
    <x v="1"/>
    <s v="Coordinador GIT Talento Humano"/>
    <x v="3"/>
    <x v="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4"/>
    <x v="5"/>
    <x v="0"/>
  </r>
  <r>
    <x v="1"/>
    <n v="27"/>
    <x v="1"/>
    <x v="1"/>
    <x v="0"/>
    <x v="3"/>
    <x v="4"/>
    <x v="6"/>
    <s v="Cartografía"/>
    <n v="81151600"/>
    <s v="Prestación de servicios para realizar la preparación, revisión y consolidación de datos de campo para el cálculo y ajuste de la línea de nivelación"/>
    <x v="1"/>
    <x v="2"/>
    <n v="315"/>
    <x v="0"/>
    <x v="0"/>
    <x v="0"/>
    <n v="106292560"/>
    <n v="106292560"/>
    <x v="0"/>
    <x v="1"/>
    <x v="0"/>
    <x v="0"/>
    <x v="1"/>
    <s v="Subdirección de Geografía y Cartografía "/>
    <x v="2"/>
    <s v="Subdirector de Geografía y Cartografía "/>
    <x v="1"/>
    <x v="5"/>
    <s v="Densificar el marco de referencia gravimétricos"/>
    <s v="Valores gravimétricos generados"/>
    <n v="252"/>
    <d v="2021-02-08T00:00:00"/>
    <n v="4976424"/>
    <n v="52252452"/>
    <n v="52252452"/>
    <x v="1"/>
    <s v="LEYDI JOHANNA MOISÉS SEPÚLVEDA"/>
    <n v="54040108"/>
    <n v="0"/>
    <n v="24428"/>
    <x v="2"/>
    <x v="5"/>
    <x v="1"/>
  </r>
  <r>
    <x v="0"/>
    <n v="56"/>
    <x v="0"/>
    <x v="0"/>
    <x v="5"/>
    <x v="4"/>
    <x v="4"/>
    <x v="5"/>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5"/>
    <x v="5"/>
    <n v="300"/>
    <x v="0"/>
    <x v="0"/>
    <x v="0"/>
    <n v="230579163"/>
    <n v="230579163"/>
    <x v="0"/>
    <x v="1"/>
    <x v="5"/>
    <x v="0"/>
    <x v="0"/>
    <s v="Subdirección de Catastro"/>
    <x v="2"/>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3"/>
    <x v="5"/>
    <x v="0"/>
  </r>
  <r>
    <x v="3"/>
    <n v="13"/>
    <x v="3"/>
    <x v="3"/>
    <x v="0"/>
    <x v="3"/>
    <x v="4"/>
    <x v="8"/>
    <s v="Servicios secretariales o de administración de oficinas  "/>
    <n v="80161501"/>
    <s v="Prestación de servicios profesionales para tramitar, impulsar y sustanciar cada una de las actuaciones de los procesos disciplinarios a nivel nacional."/>
    <x v="4"/>
    <x v="4"/>
    <n v="11"/>
    <x v="1"/>
    <x v="0"/>
    <x v="0"/>
    <n v="147035981"/>
    <n v="147035981"/>
    <x v="0"/>
    <x v="0"/>
    <x v="0"/>
    <x v="1"/>
    <x v="19"/>
    <s v="Secretaría General - GIT Control Disciplinario"/>
    <x v="1"/>
    <s v="Coordinador GIT Control Disciplinario"/>
    <x v="2"/>
    <x v="2"/>
    <s v="N/A"/>
    <s v="N/A"/>
    <n v="13"/>
    <d v="2021-01-08T00:00:00"/>
    <n v="6683453"/>
    <n v="73517983"/>
    <n v="73517983"/>
    <x v="1"/>
    <s v="DORIS  ROJAS URRUEGO"/>
    <n v="73517998"/>
    <n v="0"/>
    <n v="24182"/>
    <x v="2"/>
    <x v="5"/>
    <x v="0"/>
  </r>
  <r>
    <x v="1"/>
    <n v="2"/>
    <x v="1"/>
    <x v="1"/>
    <x v="0"/>
    <x v="3"/>
    <x v="4"/>
    <x v="8"/>
    <s v="Cartografía"/>
    <n v="81151600"/>
    <s v="Prestación de servicios para la  gestión e integración de productos y aplicaciones de la subdirección de geografía y cartografía "/>
    <x v="4"/>
    <x v="4"/>
    <n v="10"/>
    <x v="1"/>
    <x v="0"/>
    <x v="0"/>
    <n v="169086920"/>
    <n v="169086920"/>
    <x v="0"/>
    <x v="1"/>
    <x v="0"/>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2"/>
    <x v="5"/>
    <x v="1"/>
  </r>
  <r>
    <x v="3"/>
    <n v="62"/>
    <x v="3"/>
    <x v="3"/>
    <x v="0"/>
    <x v="3"/>
    <x v="4"/>
    <x v="2"/>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3"/>
    <x v="3"/>
    <n v="9"/>
    <x v="1"/>
    <x v="0"/>
    <x v="0"/>
    <n v="250000000"/>
    <n v="250000000"/>
    <x v="0"/>
    <x v="2"/>
    <x v="0"/>
    <x v="1"/>
    <x v="3"/>
    <s v="Secretaria General - GIT Talento Humano"/>
    <x v="1"/>
    <s v="Coordinador GIT Talento Humano"/>
    <x v="2"/>
    <x v="2"/>
    <s v="N/A"/>
    <s v="N/A"/>
    <n v="499"/>
    <d v="2021-03-25T00:00:00"/>
    <n v="0"/>
    <n v="142694916"/>
    <n v="142694916"/>
    <x v="1"/>
    <s v="CAFAM"/>
    <n v="107305084"/>
    <n v="0"/>
    <n v="24632"/>
    <x v="2"/>
    <x v="5"/>
    <x v="0"/>
  </r>
  <r>
    <x v="0"/>
    <n v="60"/>
    <x v="0"/>
    <x v="0"/>
    <x v="6"/>
    <x v="4"/>
    <x v="2"/>
    <x v="2"/>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5"/>
    <x v="5"/>
    <n v="270"/>
    <x v="0"/>
    <x v="0"/>
    <x v="0"/>
    <n v="331073098"/>
    <n v="331073098"/>
    <x v="0"/>
    <x v="1"/>
    <x v="6"/>
    <x v="0"/>
    <x v="0"/>
    <s v="Subdirección de Catastro"/>
    <x v="2"/>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26671447"/>
    <n v="0"/>
    <s v="24679_x000a_24680_x000a_24681"/>
    <x v="3"/>
    <x v="2"/>
    <x v="1"/>
  </r>
  <r>
    <x v="6"/>
    <n v="5"/>
    <x v="3"/>
    <x v="3"/>
    <x v="0"/>
    <x v="3"/>
    <x v="5"/>
    <x v="12"/>
    <s v="Papel de imprenta y papel de escribir"/>
    <n v="14111500"/>
    <s v="Adquisición de productos derivados del papel, cartón y corrugados en Colombia"/>
    <x v="5"/>
    <x v="5"/>
    <n v="1"/>
    <x v="1"/>
    <x v="4"/>
    <x v="0"/>
    <n v="230000000"/>
    <n v="230000000"/>
    <x v="0"/>
    <x v="1"/>
    <x v="0"/>
    <x v="1"/>
    <x v="6"/>
    <s v="Secretaría General - GIT Gestión Contractual"/>
    <x v="1"/>
    <s v="Coordinador GIT Gestión Contractual"/>
    <x v="2"/>
    <x v="2"/>
    <s v="N/A"/>
    <s v="N/A"/>
    <n v="583"/>
    <d v="2021-04-27T00:00:00"/>
    <m/>
    <n v="16879994.82"/>
    <n v="16879994.82"/>
    <x v="1"/>
    <s v="SUMIMAS SAS"/>
    <n v="213120005.18000001"/>
    <n v="0"/>
    <n v="24723"/>
    <x v="2"/>
    <x v="5"/>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6">
  <r>
    <x v="0"/>
    <n v="74"/>
    <x v="0"/>
    <x v="0"/>
    <x v="0"/>
    <x v="0"/>
    <x v="0"/>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0"/>
    <x v="0"/>
    <n v="7"/>
    <x v="0"/>
    <x v="0"/>
    <x v="0"/>
    <n v="46784176"/>
    <n v="46784176"/>
    <x v="0"/>
    <x v="0"/>
    <x v="0"/>
    <x v="0"/>
    <x v="0"/>
    <s v="Secretaría General - GIT Control Disciplinario"/>
    <x v="0"/>
    <s v="Coordinador GIT Control Disciplinario"/>
    <x v="0"/>
    <x v="0"/>
    <s v="N/A"/>
    <s v="N/A"/>
    <n v="561"/>
    <d v="2021-04-29T00:00:00"/>
    <n v="5757793"/>
    <n v="40304551"/>
    <n v="40304551"/>
    <x v="0"/>
    <s v="ANA MARIA VILLA ROJAS"/>
    <n v="6479625"/>
    <x v="0"/>
    <n v="24696"/>
    <x v="0"/>
    <x v="0"/>
  </r>
  <r>
    <x v="0"/>
    <n v="13"/>
    <x v="0"/>
    <x v="0"/>
    <x v="0"/>
    <x v="0"/>
    <x v="0"/>
    <x v="1"/>
    <s v="Servicios secretariales o de administración de oficinas  "/>
    <x v="0"/>
    <n v="80161501"/>
    <s v="Prestación de servicios profesionales para tramitar, impulsar y sustanciar cada una de las actuaciones de los procesos disciplinarios a nivel nacional."/>
    <x v="1"/>
    <x v="1"/>
    <n v="11"/>
    <x v="0"/>
    <x v="0"/>
    <x v="0"/>
    <n v="147035981"/>
    <n v="147035981"/>
    <x v="0"/>
    <x v="1"/>
    <x v="0"/>
    <x v="0"/>
    <x v="0"/>
    <s v="Secretaría General - GIT Control Disciplinario"/>
    <x v="0"/>
    <s v="Coordinador GIT Control Disciplinario"/>
    <x v="0"/>
    <x v="0"/>
    <s v="N/A"/>
    <s v="N/A"/>
    <n v="13"/>
    <d v="2021-01-08T00:00:00"/>
    <n v="6683453"/>
    <n v="73517983"/>
    <n v="73517983"/>
    <x v="0"/>
    <s v="DORIS  ROJAS URRUEGO"/>
    <n v="73517998"/>
    <x v="0"/>
    <n v="24182"/>
    <x v="0"/>
    <x v="0"/>
  </r>
  <r>
    <x v="0"/>
    <n v="12"/>
    <x v="0"/>
    <x v="0"/>
    <x v="1"/>
    <x v="1"/>
    <x v="0"/>
    <x v="1"/>
    <s v="Servicios secretariales o de administración de oficinas  "/>
    <x v="0"/>
    <n v="80161501"/>
    <s v="Prestación de servicios profesionales para brindar apoyo jurídico en la evaluación, sustanciación y  revisión de los procesos disciplinarios que se adelantan en el IGAC."/>
    <x v="1"/>
    <x v="1"/>
    <n v="11"/>
    <x v="0"/>
    <x v="0"/>
    <x v="1"/>
    <n v="220553972"/>
    <n v="220553972"/>
    <x v="0"/>
    <x v="1"/>
    <x v="1"/>
    <x v="0"/>
    <x v="0"/>
    <s v="Secretaría General - GIT Control Disciplinario"/>
    <x v="0"/>
    <s v="Coordinador GIT Control Disciplinario"/>
    <x v="0"/>
    <x v="0"/>
    <s v="N/A"/>
    <s v="N/A"/>
    <n v="12"/>
    <d v="2021-01-07T00:00:00"/>
    <n v="6683453"/>
    <n v="73517983"/>
    <n v="220553949"/>
    <x v="0"/>
    <s v="GABRIEL ANTONIO MORATO RODRIGUEZ_x000a_NELSON ORLANDO YAZO MARTINEZ_x000a_YESSICA JULIETH MAHECHA TOVAR_x000a_"/>
    <n v="23"/>
    <x v="0"/>
    <s v="24166_x000a_24171_x000a_24173_x000a_"/>
    <x v="0"/>
    <x v="1"/>
  </r>
  <r>
    <x v="0"/>
    <n v="17"/>
    <x v="0"/>
    <x v="0"/>
    <x v="0"/>
    <x v="0"/>
    <x v="0"/>
    <x v="1"/>
    <s v="Servicios secretariales o de administración de oficinas  "/>
    <x v="0"/>
    <n v="80161501"/>
    <s v="Prestación de servicios para apoyar las actividades relacionadas con la organización de expedientes disciplinarios"/>
    <x v="1"/>
    <x v="1"/>
    <n v="11"/>
    <x v="0"/>
    <x v="0"/>
    <x v="0"/>
    <n v="29367360"/>
    <n v="29367360"/>
    <x v="0"/>
    <x v="1"/>
    <x v="0"/>
    <x v="0"/>
    <x v="0"/>
    <s v="Secretaría General - GIT Control Disciplinario"/>
    <x v="0"/>
    <s v="Coordinador GIT Control Disciplinario"/>
    <x v="0"/>
    <x v="0"/>
    <s v="N/A"/>
    <s v="N/A"/>
    <n v="18"/>
    <d v="2021-01-08T00:00:00"/>
    <n v="2669760"/>
    <n v="29367360"/>
    <n v="29367360"/>
    <x v="0"/>
    <s v="LISSETH TATIANA BOBADILLA BOJACA"/>
    <n v="0"/>
    <x v="0"/>
    <n v="24176"/>
    <x v="0"/>
    <x v="0"/>
  </r>
  <r>
    <x v="0"/>
    <n v="15"/>
    <x v="0"/>
    <x v="0"/>
    <x v="0"/>
    <x v="0"/>
    <x v="0"/>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1"/>
    <x v="1"/>
    <n v="11"/>
    <x v="0"/>
    <x v="0"/>
    <x v="0"/>
    <n v="83053047"/>
    <n v="83053047"/>
    <x v="0"/>
    <x v="1"/>
    <x v="0"/>
    <x v="0"/>
    <x v="0"/>
    <s v="Secretaría General - GIT Control Disciplinario"/>
    <x v="0"/>
    <s v="Coordinador GIT Control Disciplinario"/>
    <x v="0"/>
    <x v="0"/>
    <s v="N/A"/>
    <s v="N/A"/>
    <n v="15"/>
    <d v="2021-01-07T00:00:00"/>
    <n v="7550276"/>
    <n v="83053036"/>
    <n v="83053036"/>
    <x v="0"/>
    <s v="LUIS ALFREDO AGUDELO FLOREZ"/>
    <n v="11"/>
    <x v="0"/>
    <n v="24174"/>
    <x v="0"/>
    <x v="0"/>
  </r>
  <r>
    <x v="0"/>
    <n v="16"/>
    <x v="0"/>
    <x v="0"/>
    <x v="0"/>
    <x v="0"/>
    <x v="0"/>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1"/>
    <x v="1"/>
    <n v="11"/>
    <x v="0"/>
    <x v="0"/>
    <x v="0"/>
    <n v="73517991"/>
    <n v="73517991"/>
    <x v="0"/>
    <x v="1"/>
    <x v="0"/>
    <x v="0"/>
    <x v="0"/>
    <s v="Secretaría General - GIT Control Disciplinario"/>
    <x v="0"/>
    <s v="Coordinador GIT Control Disciplinario"/>
    <x v="0"/>
    <x v="0"/>
    <s v="N/A"/>
    <s v="N/A"/>
    <n v="16"/>
    <d v="2021-01-25T00:00:00"/>
    <n v="6683453"/>
    <n v="73517983"/>
    <n v="73517983"/>
    <x v="0"/>
    <s v="NINI YOHANA MARROQUIN COLLAZOS"/>
    <n v="8"/>
    <x v="0"/>
    <n v="24240"/>
    <x v="0"/>
    <x v="0"/>
  </r>
  <r>
    <x v="0"/>
    <n v="18"/>
    <x v="0"/>
    <x v="0"/>
    <x v="0"/>
    <x v="0"/>
    <x v="0"/>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1"/>
    <x v="1"/>
    <n v="11"/>
    <x v="0"/>
    <x v="0"/>
    <x v="0"/>
    <n v="34372048"/>
    <n v="34372048"/>
    <x v="0"/>
    <x v="1"/>
    <x v="0"/>
    <x v="0"/>
    <x v="0"/>
    <s v="Secretaría General - GIT Control Disciplinario"/>
    <x v="0"/>
    <s v="Coordinador GIT Control Disciplinario"/>
    <x v="0"/>
    <x v="0"/>
    <s v="N/A"/>
    <s v="N/A"/>
    <n v="17"/>
    <d v="2021-01-07T00:00:00"/>
    <n v="3124731"/>
    <n v="34372041"/>
    <n v="34372041"/>
    <x v="0"/>
    <s v="SERGIO  CALDERON HERNANDEZ"/>
    <n v="7"/>
    <x v="0"/>
    <n v="24175"/>
    <x v="0"/>
    <x v="0"/>
  </r>
  <r>
    <x v="1"/>
    <n v="10"/>
    <x v="1"/>
    <x v="1"/>
    <x v="0"/>
    <x v="0"/>
    <x v="0"/>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1"/>
    <x v="1"/>
    <n v="11"/>
    <x v="0"/>
    <x v="0"/>
    <x v="0"/>
    <n v="56650000"/>
    <n v="56650000"/>
    <x v="0"/>
    <x v="2"/>
    <x v="0"/>
    <x v="0"/>
    <x v="1"/>
    <s v="Despacho"/>
    <x v="0"/>
    <s v="Secretaria General"/>
    <x v="0"/>
    <x v="0"/>
    <s v="N/A"/>
    <s v="N/A"/>
    <n v="55"/>
    <d v="2021-01-14T00:00:00"/>
    <n v="5000000"/>
    <n v="55000000"/>
    <n v="55000000"/>
    <x v="0"/>
    <s v="ANDRES MURCIA VARGAS ABOGADOS ASOCIADOS SAS"/>
    <n v="1650000"/>
    <x v="0"/>
    <n v="24215"/>
    <x v="0"/>
    <x v="0"/>
  </r>
  <r>
    <x v="0"/>
    <n v="2"/>
    <x v="0"/>
    <x v="0"/>
    <x v="2"/>
    <x v="2"/>
    <x v="0"/>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1"/>
    <x v="1"/>
    <n v="11"/>
    <x v="0"/>
    <x v="0"/>
    <x v="0"/>
    <n v="161268052"/>
    <n v="161268052"/>
    <x v="0"/>
    <x v="1"/>
    <x v="2"/>
    <x v="0"/>
    <x v="2"/>
    <s v="Secretaría General - GIT Gestión Contractual"/>
    <x v="0"/>
    <s v="Coordinador GIT Gestión Contractual"/>
    <x v="0"/>
    <x v="0"/>
    <s v="N/A"/>
    <s v="N/A"/>
    <n v="4"/>
    <d v="2021-01-07T00:00:00"/>
    <n v="7330366"/>
    <n v="80634026"/>
    <n v="161268052"/>
    <x v="0"/>
    <s v="ADRIANA PAOLA ALVAREZ MORENO_x000a_ORLANDO  RAMIREZ OLAYA"/>
    <n v="0"/>
    <x v="0"/>
    <s v="24163_x000a_24170"/>
    <x v="0"/>
    <x v="2"/>
  </r>
  <r>
    <x v="0"/>
    <n v="61"/>
    <x v="0"/>
    <x v="0"/>
    <x v="0"/>
    <x v="0"/>
    <x v="0"/>
    <x v="2"/>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1"/>
    <n v="102877526"/>
    <n v="102877526"/>
    <x v="0"/>
    <x v="2"/>
    <x v="0"/>
    <x v="0"/>
    <x v="2"/>
    <s v="Secretaría General - GIT Gestión Contractual"/>
    <x v="0"/>
    <s v="Coordinador GIT Gestión Contractual"/>
    <x v="0"/>
    <x v="0"/>
    <s v="N/A"/>
    <s v="N/A"/>
    <n v="520"/>
    <d v="2021-04-12T00:00:00"/>
    <n v="11022592"/>
    <n v="95529131"/>
    <n v="95529131"/>
    <x v="0"/>
    <s v="BRENDA VIVIANA JIMENEZ DIAZ"/>
    <n v="7348395"/>
    <x v="0"/>
    <n v="24653"/>
    <x v="0"/>
    <x v="0"/>
  </r>
  <r>
    <x v="0"/>
    <n v="10"/>
    <x v="0"/>
    <x v="0"/>
    <x v="0"/>
    <x v="0"/>
    <x v="0"/>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1"/>
    <x v="1"/>
    <n v="11"/>
    <x v="0"/>
    <x v="0"/>
    <x v="0"/>
    <n v="41110377"/>
    <n v="41110377"/>
    <x v="0"/>
    <x v="1"/>
    <x v="0"/>
    <x v="0"/>
    <x v="2"/>
    <s v="Secretaría General - GIT Gestión Contractual"/>
    <x v="0"/>
    <s v="Coordinador GIT Gestión Contractual"/>
    <x v="0"/>
    <x v="0"/>
    <s v="N/A"/>
    <s v="N/A"/>
    <n v="10"/>
    <d v="2021-01-07T00:00:00"/>
    <n v="3737307"/>
    <n v="41110377"/>
    <n v="41110377"/>
    <x v="0"/>
    <s v="CRISTIAN CAMILO ROJAS MORALES"/>
    <n v="0"/>
    <x v="0"/>
    <n v="24154"/>
    <x v="0"/>
    <x v="0"/>
  </r>
  <r>
    <x v="0"/>
    <n v="9"/>
    <x v="0"/>
    <x v="0"/>
    <x v="1"/>
    <x v="1"/>
    <x v="0"/>
    <x v="1"/>
    <s v="Servicios secretariales o de administración de oficinas  "/>
    <x v="0"/>
    <n v="80161501"/>
    <s v="Prestación de servicios personales para adelantar actividades relacionadas con el ingreso, egreso y baja de bienes del IGAV. "/>
    <x v="1"/>
    <x v="1"/>
    <n v="11"/>
    <x v="0"/>
    <x v="0"/>
    <x v="0"/>
    <n v="85591209"/>
    <n v="85591209"/>
    <x v="0"/>
    <x v="1"/>
    <x v="1"/>
    <x v="0"/>
    <x v="2"/>
    <s v="Secretaría General - GIT Gestión Contractual"/>
    <x v="0"/>
    <s v="Coordinador GIT Gestión Contractual"/>
    <x v="0"/>
    <x v="0"/>
    <s v="N/A"/>
    <s v="N/A"/>
    <n v="9"/>
    <d v="2021-01-07T00:00:00"/>
    <n v="2593673"/>
    <n v="28530403"/>
    <n v="85591209"/>
    <x v="0"/>
    <s v="DANNY ADALBERTO GUARNIZO MOLINA_x000a_DANIELA FERNANDA CASAS SIERRA_x000a_WILLIAM  SANCHEZ SANDOVAL_x000a_"/>
    <n v="0"/>
    <x v="0"/>
    <s v="24152_x000a_24156_x000a_24158_x000a_"/>
    <x v="0"/>
    <x v="1"/>
  </r>
  <r>
    <x v="0"/>
    <n v="7"/>
    <x v="0"/>
    <x v="0"/>
    <x v="0"/>
    <x v="0"/>
    <x v="0"/>
    <x v="1"/>
    <s v="Servicios secretariales o de administración de oficinas  "/>
    <x v="0"/>
    <n v="80161501"/>
    <s v="Prestación de servicios profesionales para realizar contratación directa"/>
    <x v="1"/>
    <x v="1"/>
    <n v="5"/>
    <x v="0"/>
    <x v="0"/>
    <x v="0"/>
    <n v="24157400"/>
    <n v="24157400"/>
    <x v="0"/>
    <x v="1"/>
    <x v="0"/>
    <x v="0"/>
    <x v="2"/>
    <s v="Secretaría General - GIT Gestión Contractual"/>
    <x v="0"/>
    <s v="Coordinador GIT Gestión Contractual"/>
    <x v="0"/>
    <x v="0"/>
    <s v="N/A"/>
    <s v="N/A"/>
    <n v="7"/>
    <d v="2021-01-08T00:00:00"/>
    <n v="4831480"/>
    <n v="24157400"/>
    <n v="24157400"/>
    <x v="0"/>
    <s v="ERIKA PAOLA SERRANO RICAURTE"/>
    <n v="0"/>
    <x v="0"/>
    <n v="24177"/>
    <x v="0"/>
    <x v="0"/>
  </r>
  <r>
    <x v="0"/>
    <n v="1"/>
    <x v="0"/>
    <x v="0"/>
    <x v="2"/>
    <x v="2"/>
    <x v="0"/>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1"/>
    <x v="1"/>
    <n v="11"/>
    <x v="0"/>
    <x v="0"/>
    <x v="1"/>
    <n v="209000000"/>
    <n v="209000000"/>
    <x v="0"/>
    <x v="1"/>
    <x v="2"/>
    <x v="0"/>
    <x v="2"/>
    <s v="Secretaría General - GIT Gestión Contractual"/>
    <x v="0"/>
    <s v="Coordinador GIT Gestión Contractual"/>
    <x v="0"/>
    <x v="0"/>
    <s v="N/A"/>
    <s v="N/A"/>
    <n v="1"/>
    <d v="2021-01-07T00:00:00"/>
    <n v="9500000"/>
    <n v="104500000"/>
    <n v="209000000"/>
    <x v="0"/>
    <s v="GINNA PAOLA GARCIA BOHORQUEZ_x000a_BRENDA VIVIANA JIMENEZ DIAZ"/>
    <n v="0"/>
    <x v="0"/>
    <s v="24165_x000a_24169"/>
    <x v="0"/>
    <x v="2"/>
  </r>
  <r>
    <x v="0"/>
    <n v="4"/>
    <x v="0"/>
    <x v="0"/>
    <x v="0"/>
    <x v="0"/>
    <x v="0"/>
    <x v="1"/>
    <s v="Servicios secretariales o de administración de oficinas  "/>
    <x v="0"/>
    <n v="80161501"/>
    <s v="Prestación de servicios profesionales para realizar actividades relacionadas con el plan de compras y elaboración de informes."/>
    <x v="1"/>
    <x v="1"/>
    <n v="11"/>
    <x v="0"/>
    <x v="0"/>
    <x v="1"/>
    <n v="80634026"/>
    <n v="80634026"/>
    <x v="0"/>
    <x v="1"/>
    <x v="0"/>
    <x v="0"/>
    <x v="2"/>
    <s v="Secretaría General - GIT Gestión Contractual"/>
    <x v="0"/>
    <s v="Coordinador GIT Gestión Contractual"/>
    <x v="0"/>
    <x v="0"/>
    <s v="N/A"/>
    <s v="N/A"/>
    <n v="5"/>
    <d v="2021-01-07T00:00:00"/>
    <n v="7330366"/>
    <n v="80634026"/>
    <n v="80634026"/>
    <x v="0"/>
    <s v="HECTOR MAURICIO CUBIDES GARZON"/>
    <n v="0"/>
    <x v="0"/>
    <n v="24161"/>
    <x v="0"/>
    <x v="0"/>
  </r>
  <r>
    <x v="0"/>
    <n v="47"/>
    <x v="0"/>
    <x v="0"/>
    <x v="0"/>
    <x v="0"/>
    <x v="0"/>
    <x v="3"/>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1"/>
    <x v="1"/>
    <n v="12"/>
    <x v="0"/>
    <x v="1"/>
    <x v="0"/>
    <n v="0"/>
    <n v="0"/>
    <x v="0"/>
    <x v="1"/>
    <x v="0"/>
    <x v="0"/>
    <x v="2"/>
    <s v="Secretaría General - GIT Gestión Contractual"/>
    <x v="0"/>
    <s v="Coordinador GIT Gestión Contractual"/>
    <x v="0"/>
    <x v="0"/>
    <s v="N/A"/>
    <s v="N/A"/>
    <n v="82"/>
    <d v="2021-01-22T00:00:00"/>
    <e v="#N/A"/>
    <e v="#N/A"/>
    <e v="#N/A"/>
    <x v="1"/>
    <s v="INICIO PROCESO"/>
    <n v="0"/>
    <x v="0"/>
    <m/>
    <x v="0"/>
    <x v="0"/>
  </r>
  <r>
    <x v="0"/>
    <n v="6"/>
    <x v="0"/>
    <x v="0"/>
    <x v="3"/>
    <x v="3"/>
    <x v="0"/>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1"/>
    <x v="1"/>
    <n v="11"/>
    <x v="0"/>
    <x v="0"/>
    <x v="1"/>
    <n v="283746760"/>
    <n v="283746760"/>
    <x v="0"/>
    <x v="1"/>
    <x v="3"/>
    <x v="0"/>
    <x v="2"/>
    <s v="Secretaría General - GIT Gestión Contractual"/>
    <x v="0"/>
    <s v="Coordinador GIT Gestión Contractual"/>
    <x v="0"/>
    <x v="0"/>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0"/>
    <x v="3"/>
  </r>
  <r>
    <x v="0"/>
    <n v="11"/>
    <x v="0"/>
    <x v="0"/>
    <x v="0"/>
    <x v="0"/>
    <x v="0"/>
    <x v="1"/>
    <s v="Servicios secretariales o de administración de oficinas  "/>
    <x v="0"/>
    <n v="80161501"/>
    <s v="Prestación de servicios profesionales para adelantar la revisión de los procesos de contratación que ingresan al área para asignación posterior."/>
    <x v="1"/>
    <x v="1"/>
    <n v="11"/>
    <x v="0"/>
    <x v="0"/>
    <x v="0"/>
    <n v="31417067"/>
    <n v="31417067"/>
    <x v="0"/>
    <x v="1"/>
    <x v="0"/>
    <x v="0"/>
    <x v="2"/>
    <s v="Secretaría General - GIT Gestión Contractual"/>
    <x v="0"/>
    <s v="Coordinador GIT Gestión Contractual"/>
    <x v="0"/>
    <x v="0"/>
    <s v="N/A"/>
    <s v="N/A"/>
    <n v="3"/>
    <d v="2021-01-07T00:00:00"/>
    <n v="2856097"/>
    <n v="31417067"/>
    <n v="31417067"/>
    <x v="0"/>
    <s v="KARIME ESPERANZA ARENAS DOMINGUEZ"/>
    <n v="0"/>
    <x v="0"/>
    <n v="24162"/>
    <x v="0"/>
    <x v="0"/>
  </r>
  <r>
    <x v="0"/>
    <n v="5"/>
    <x v="0"/>
    <x v="0"/>
    <x v="0"/>
    <x v="0"/>
    <x v="0"/>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1"/>
    <x v="1"/>
    <n v="11"/>
    <x v="0"/>
    <x v="0"/>
    <x v="0"/>
    <n v="80634026"/>
    <n v="80634026"/>
    <x v="0"/>
    <x v="1"/>
    <x v="0"/>
    <x v="0"/>
    <x v="2"/>
    <s v="Secretaría General - GIT Gestión Contractual"/>
    <x v="0"/>
    <s v="Coordinador GIT Gestión Contractual"/>
    <x v="0"/>
    <x v="0"/>
    <s v="N/A"/>
    <s v="N/A"/>
    <n v="6"/>
    <d v="2021-01-07T00:00:00"/>
    <n v="7330366"/>
    <n v="80634026"/>
    <n v="80634026"/>
    <x v="0"/>
    <s v="MARIA VICTORIA MOLINA MELO"/>
    <n v="0"/>
    <x v="0"/>
    <n v="24160"/>
    <x v="0"/>
    <x v="0"/>
  </r>
  <r>
    <x v="2"/>
    <s v="6-7-8-9-10-11-12-13-14-15-16-17-18"/>
    <x v="0"/>
    <x v="0"/>
    <x v="0"/>
    <x v="0"/>
    <x v="0"/>
    <x v="4"/>
    <s v="Suministros de escritorio"/>
    <x v="0"/>
    <n v="44121600"/>
    <s v="Adquisición de elementos de papelería e insumos"/>
    <x v="0"/>
    <x v="0"/>
    <n v="1"/>
    <x v="0"/>
    <x v="2"/>
    <x v="0"/>
    <n v="8531146"/>
    <n v="8531146"/>
    <x v="0"/>
    <x v="2"/>
    <x v="0"/>
    <x v="0"/>
    <x v="2"/>
    <s v="Secretaría General - GIT Gestión Contractual"/>
    <x v="0"/>
    <s v="Coordinador GIT Gestión Contractual"/>
    <x v="0"/>
    <x v="0"/>
    <s v="N/A"/>
    <s v="N/A"/>
    <n v="552"/>
    <d v="2021-04-27T00:00:00"/>
    <e v="#N/A"/>
    <n v="8531146"/>
    <n v="8531146"/>
    <x v="0"/>
    <s v="PANAMERICANA LIBRERIA Y PAPELERIA SA"/>
    <n v="0"/>
    <x v="0"/>
    <n v="24694"/>
    <x v="0"/>
    <x v="0"/>
  </r>
  <r>
    <x v="0"/>
    <n v="8"/>
    <x v="0"/>
    <x v="0"/>
    <x v="2"/>
    <x v="2"/>
    <x v="0"/>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1"/>
    <x v="1"/>
    <n v="11"/>
    <x v="0"/>
    <x v="0"/>
    <x v="0"/>
    <n v="58772630"/>
    <n v="58772630"/>
    <x v="0"/>
    <x v="1"/>
    <x v="2"/>
    <x v="0"/>
    <x v="2"/>
    <s v="Secretaría General - GIT Gestión Contractual"/>
    <x v="0"/>
    <s v="Coordinador GIT Gestión Contractual"/>
    <x v="0"/>
    <x v="0"/>
    <s v="N/A"/>
    <s v="N/A"/>
    <n v="8"/>
    <d v="2021-01-07T00:00:00"/>
    <n v="2671483"/>
    <n v="29386313"/>
    <n v="58772626"/>
    <x v="0"/>
    <s v="SANDRA YANETH CELEMIN_x000a_BIBIANA ANDREA CASAS SIERRA_x000a_"/>
    <n v="4"/>
    <x v="0"/>
    <s v="24164_x000a_24167_x000a_"/>
    <x v="0"/>
    <x v="2"/>
  </r>
  <r>
    <x v="2"/>
    <n v="5"/>
    <x v="0"/>
    <x v="0"/>
    <x v="0"/>
    <x v="0"/>
    <x v="0"/>
    <x v="4"/>
    <s v="Papel de imprenta y papel de escribir"/>
    <x v="0"/>
    <n v="14111500"/>
    <s v="Adquisición de productos derivados del papel, cartón y corrugados en Colombia"/>
    <x v="0"/>
    <x v="0"/>
    <n v="1"/>
    <x v="0"/>
    <x v="2"/>
    <x v="0"/>
    <n v="230000000"/>
    <n v="230000000"/>
    <x v="0"/>
    <x v="2"/>
    <x v="0"/>
    <x v="0"/>
    <x v="2"/>
    <s v="Secretaría General - GIT Gestión Contractual"/>
    <x v="0"/>
    <s v="Coordinador GIT Gestión Contractual"/>
    <x v="0"/>
    <x v="0"/>
    <s v="N/A"/>
    <s v="N/A"/>
    <n v="583"/>
    <d v="2021-04-27T00:00:00"/>
    <m/>
    <n v="16879994.82"/>
    <n v="16879994.82"/>
    <x v="0"/>
    <s v="SUMIMAS SAS"/>
    <n v="213120005.18000001"/>
    <x v="0"/>
    <n v="24723"/>
    <x v="0"/>
    <x v="0"/>
  </r>
  <r>
    <x v="0"/>
    <n v="3"/>
    <x v="0"/>
    <x v="0"/>
    <x v="0"/>
    <x v="0"/>
    <x v="0"/>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1"/>
    <x v="1"/>
    <n v="11"/>
    <x v="0"/>
    <x v="0"/>
    <x v="0"/>
    <n v="70936690"/>
    <n v="70936690"/>
    <x v="0"/>
    <x v="1"/>
    <x v="0"/>
    <x v="0"/>
    <x v="2"/>
    <s v="Secretaría General - GIT Gestión Contractual"/>
    <x v="0"/>
    <s v="Coordinador GIT Gestión Contractual"/>
    <x v="0"/>
    <x v="0"/>
    <s v="N/A"/>
    <s v="N/A"/>
    <n v="11"/>
    <d v="2021-01-07T00:00:00"/>
    <n v="6448790"/>
    <n v="70936690"/>
    <n v="70936690"/>
    <x v="0"/>
    <s v="WILDER ANDRES GONZALEZ ROJAS"/>
    <n v="0"/>
    <x v="0"/>
    <n v="24172"/>
    <x v="0"/>
    <x v="0"/>
  </r>
  <r>
    <x v="0"/>
    <m/>
    <x v="0"/>
    <x v="0"/>
    <x v="0"/>
    <x v="4"/>
    <x v="1"/>
    <x v="5"/>
    <s v="Servicios secretariales o de administración de oficinas  "/>
    <x v="1"/>
    <n v="80161501"/>
    <s v="Prestación de servicios profesionales para realizar contratación directa"/>
    <x v="3"/>
    <x v="3"/>
    <n v="204"/>
    <x v="1"/>
    <x v="0"/>
    <x v="0"/>
    <n v="33839683.199999996"/>
    <n v="33839683.199999996"/>
    <x v="0"/>
    <x v="1"/>
    <x v="0"/>
    <x v="0"/>
    <x v="2"/>
    <s v="Secretaría General - GIT Gestión Contractual"/>
    <x v="0"/>
    <s v="Coordinador GIT Gestión Contractual"/>
    <x v="0"/>
    <x v="0"/>
    <s v="N/A"/>
    <s v="N/A"/>
    <m/>
    <m/>
    <e v="#N/A"/>
    <e v="#N/A"/>
    <e v="#N/A"/>
    <x v="1"/>
    <m/>
    <n v="0"/>
    <x v="0"/>
    <m/>
    <x v="1"/>
    <x v="4"/>
  </r>
  <r>
    <x v="0"/>
    <m/>
    <x v="0"/>
    <x v="0"/>
    <x v="0"/>
    <x v="4"/>
    <x v="1"/>
    <x v="6"/>
    <s v="Tóner para impresoras o fax"/>
    <x v="0"/>
    <n v="44103103"/>
    <s v="Adquisición de consumibles de impresión a nivel nacional "/>
    <x v="4"/>
    <x v="4"/>
    <n v="1"/>
    <x v="0"/>
    <x v="2"/>
    <x v="0"/>
    <n v="265600000"/>
    <n v="265600000"/>
    <x v="0"/>
    <x v="1"/>
    <x v="0"/>
    <x v="0"/>
    <x v="2"/>
    <s v="Secretaría General - GIT Gestión Contractual"/>
    <x v="0"/>
    <s v="Coordinador GIT Gestión Contractual"/>
    <x v="0"/>
    <x v="0"/>
    <s v="N/A"/>
    <s v="N/A"/>
    <m/>
    <m/>
    <e v="#N/A"/>
    <e v="#N/A"/>
    <e v="#N/A"/>
    <x v="1"/>
    <m/>
    <n v="0"/>
    <x v="0"/>
    <m/>
    <x v="1"/>
    <x v="4"/>
  </r>
  <r>
    <x v="0"/>
    <n v="48"/>
    <x v="0"/>
    <x v="0"/>
    <x v="0"/>
    <x v="0"/>
    <x v="0"/>
    <x v="7"/>
    <s v="Servicios secretariales o de administración de oficinas  "/>
    <x v="0"/>
    <n v="80161501"/>
    <s v="Prestación de servicios personales para apoyar la implementación del sistema de gestión documental de la entidad de acuerdo a las normas vigentes."/>
    <x v="5"/>
    <x v="5"/>
    <n v="11"/>
    <x v="0"/>
    <x v="0"/>
    <x v="0"/>
    <n v="29566233.890000001"/>
    <n v="29566233.890000001"/>
    <x v="0"/>
    <x v="2"/>
    <x v="0"/>
    <x v="0"/>
    <x v="3"/>
    <s v="Secretaría General - GIT Gestión Documental"/>
    <x v="0"/>
    <s v="Coordinador GIT Gestión Documental"/>
    <x v="0"/>
    <x v="0"/>
    <s v="N/A"/>
    <s v="N/A"/>
    <n v="235"/>
    <d v="2021-02-03T00:00:00"/>
    <n v="2593673"/>
    <n v="27406478"/>
    <n v="27406478"/>
    <x v="0"/>
    <s v="EDWIN DIDIER CASAS ARDILA"/>
    <n v="2159755.8900000006"/>
    <x v="0"/>
    <n v="24418"/>
    <x v="0"/>
    <x v="0"/>
  </r>
  <r>
    <x v="0"/>
    <n v="49"/>
    <x v="0"/>
    <x v="0"/>
    <x v="2"/>
    <x v="2"/>
    <x v="0"/>
    <x v="7"/>
    <s v="Servicios secretariales o de administración de oficinas  "/>
    <x v="0"/>
    <n v="80161501"/>
    <s v="Prestación de servicios personales para la aplicación de los procesos archvísticos  de acuerdo a las directrices de la entidad y las normas del archivo general de la nación. "/>
    <x v="5"/>
    <x v="5"/>
    <n v="11"/>
    <x v="0"/>
    <x v="0"/>
    <x v="0"/>
    <n v="43614654"/>
    <n v="43614653.780000001"/>
    <x v="0"/>
    <x v="2"/>
    <x v="2"/>
    <x v="0"/>
    <x v="3"/>
    <s v="Secretaría General - GIT Gestión Documental"/>
    <x v="0"/>
    <s v="Coordinador GIT Gestión Documental"/>
    <x v="0"/>
    <x v="0"/>
    <s v="N/A"/>
    <s v="N/A"/>
    <n v="196"/>
    <d v="2021-02-03T00:00:00"/>
    <n v="1924742"/>
    <n v="20402265"/>
    <n v="40804530"/>
    <x v="0"/>
    <s v="JENNY ALEXANDRA PEREZ GONZALEZ_x000a_RAFAEL ALIRIO GONZALEZ "/>
    <n v="2810123.7800000012"/>
    <x v="0"/>
    <s v="24380_x000a_24382"/>
    <x v="0"/>
    <x v="2"/>
  </r>
  <r>
    <x v="0"/>
    <m/>
    <x v="0"/>
    <x v="0"/>
    <x v="0"/>
    <x v="5"/>
    <x v="1"/>
    <x v="0"/>
    <s v="Servicios de envío, recogida o entrega de correo"/>
    <x v="0"/>
    <n v="78102203"/>
    <s v="Prestación de Servicios de administración, curso y entrega de toda clase de  correspondencia y demás envíos postales. "/>
    <x v="4"/>
    <x v="4"/>
    <n v="9"/>
    <x v="0"/>
    <x v="0"/>
    <x v="0"/>
    <n v="898185726"/>
    <n v="898185726"/>
    <x v="0"/>
    <x v="0"/>
    <x v="0"/>
    <x v="0"/>
    <x v="3"/>
    <s v="Secretaría General - GIT Gestión Documental"/>
    <x v="0"/>
    <s v="Coordinador GIT Gestión Documental"/>
    <x v="0"/>
    <x v="0"/>
    <s v="N/A"/>
    <s v="N/A"/>
    <m/>
    <m/>
    <e v="#N/A"/>
    <e v="#N/A"/>
    <e v="#N/A"/>
    <x v="1"/>
    <m/>
    <n v="0"/>
    <x v="0"/>
    <m/>
    <x v="1"/>
    <x v="5"/>
  </r>
  <r>
    <x v="0"/>
    <m/>
    <x v="0"/>
    <x v="0"/>
    <x v="0"/>
    <x v="4"/>
    <x v="1"/>
    <x v="6"/>
    <s v="Servicios secretariales o de administración de oficinas  "/>
    <x v="0"/>
    <n v="80161501"/>
    <s v="Prestación de servicios profesionales para gestionar y apoyar el proceso de convalidación de las tablas de retención documental de la entidad."/>
    <x v="3"/>
    <x v="3"/>
    <n v="6"/>
    <x v="0"/>
    <x v="0"/>
    <x v="1"/>
    <n v="29894545.5"/>
    <n v="29894545.5"/>
    <x v="0"/>
    <x v="2"/>
    <x v="0"/>
    <x v="0"/>
    <x v="1"/>
    <s v="Secretaria General-GIT Gestión Documental"/>
    <x v="0"/>
    <s v="Coordinadora GIT Gestión Documental"/>
    <x v="0"/>
    <x v="0"/>
    <s v="N/A"/>
    <s v="N/A"/>
    <m/>
    <m/>
    <e v="#N/A"/>
    <e v="#N/A"/>
    <e v="#N/A"/>
    <x v="1"/>
    <m/>
    <n v="0"/>
    <x v="0"/>
    <m/>
    <x v="1"/>
    <x v="4"/>
  </r>
  <r>
    <x v="0"/>
    <n v="27"/>
    <x v="0"/>
    <x v="0"/>
    <x v="2"/>
    <x v="2"/>
    <x v="0"/>
    <x v="1"/>
    <s v="Servicios secretariales o de administración de oficinas  "/>
    <x v="0"/>
    <n v="80161501"/>
    <s v="Prestación de servicios profesionales para realizar la gestión de la tesorería del Instituto Geográfico Agustín Codazzi."/>
    <x v="1"/>
    <x v="1"/>
    <n v="11"/>
    <x v="0"/>
    <x v="0"/>
    <x v="0"/>
    <n v="147035981"/>
    <n v="147035981"/>
    <x v="0"/>
    <x v="1"/>
    <x v="2"/>
    <x v="0"/>
    <x v="4"/>
    <s v="Secretaría General - GIT Gestión Financiera"/>
    <x v="0"/>
    <s v="Coordinador GIT Gestión Financiera"/>
    <x v="0"/>
    <x v="0"/>
    <s v="N/A"/>
    <s v="N/A"/>
    <n v="31"/>
    <d v="2021-01-13T00:00:00"/>
    <n v="6683453"/>
    <n v="73517983"/>
    <n v="147035966"/>
    <x v="0"/>
    <s v="ALICIA PAOLA GARCIA MUÑOZ_x000a_ANGELA  MORALES RONCANCIO_x000a_"/>
    <n v="15"/>
    <x v="0"/>
    <s v="24191_x000a_24194"/>
    <x v="0"/>
    <x v="2"/>
  </r>
  <r>
    <x v="0"/>
    <n v="28"/>
    <x v="0"/>
    <x v="0"/>
    <x v="0"/>
    <x v="0"/>
    <x v="0"/>
    <x v="1"/>
    <s v="Servicios secretariales o de administración de oficinas  "/>
    <x v="0"/>
    <n v="80161501"/>
    <s v="Prestación de servicios profesionales para realizar las actividades relacionadas con el manejo del presupuesto del Instituto Geográfico Agustín Codazzi."/>
    <x v="1"/>
    <x v="1"/>
    <n v="11"/>
    <x v="0"/>
    <x v="0"/>
    <x v="0"/>
    <n v="73517991"/>
    <n v="73517991"/>
    <x v="0"/>
    <x v="1"/>
    <x v="0"/>
    <x v="0"/>
    <x v="4"/>
    <s v="Secretaría General - GIT Gestión Financiera"/>
    <x v="0"/>
    <s v="Coordinador GIT Gestión Financiera"/>
    <x v="0"/>
    <x v="0"/>
    <s v="N/A"/>
    <s v="N/A"/>
    <n v="28"/>
    <d v="2021-01-13T00:00:00"/>
    <n v="6683453"/>
    <n v="73517983"/>
    <n v="73517983"/>
    <x v="0"/>
    <s v="BRENDA LUCIA FONSECA ROJAS"/>
    <n v="8"/>
    <x v="0"/>
    <n v="24187"/>
    <x v="0"/>
    <x v="0"/>
  </r>
  <r>
    <x v="0"/>
    <n v="29"/>
    <x v="0"/>
    <x v="0"/>
    <x v="0"/>
    <x v="0"/>
    <x v="0"/>
    <x v="1"/>
    <s v="Servicios secretariales o de administración de oficinas  "/>
    <x v="0"/>
    <n v="80161501"/>
    <s v="Prestación de servicios profesionales especializados para apoyar los temas tributarios, contables y financieros del Instituto Geográfico Agustín Codazzi a nivel nacional"/>
    <x v="1"/>
    <x v="1"/>
    <n v="4"/>
    <x v="0"/>
    <x v="0"/>
    <x v="0"/>
    <n v="34831906"/>
    <n v="34831906"/>
    <x v="0"/>
    <x v="1"/>
    <x v="0"/>
    <x v="0"/>
    <x v="4"/>
    <s v="Secretaría General - GIT Gestión Financiera"/>
    <x v="0"/>
    <s v="Coordinador GIT Gestión Financiera"/>
    <x v="0"/>
    <x v="0"/>
    <s v="N/A"/>
    <s v="N/A"/>
    <n v="27"/>
    <d v="2021-01-12T00:00:00"/>
    <n v="8707976"/>
    <n v="34831904"/>
    <n v="34831904"/>
    <x v="0"/>
    <s v="CARLOS JULIO AGUILAR RUIZ"/>
    <n v="2"/>
    <x v="0"/>
    <n v="24186"/>
    <x v="0"/>
    <x v="0"/>
  </r>
  <r>
    <x v="0"/>
    <n v="75"/>
    <x v="0"/>
    <x v="0"/>
    <x v="0"/>
    <x v="0"/>
    <x v="0"/>
    <x v="8"/>
    <s v="Servicios secretariales o de administración de oficinas  "/>
    <x v="0"/>
    <n v="80161501"/>
    <s v="Prestación de servicios para apoyar en la gestión de procesos financieros, contables y de Tesoreria a cargo de la Secretaria General "/>
    <x v="0"/>
    <x v="0"/>
    <n v="8"/>
    <x v="0"/>
    <x v="0"/>
    <x v="0"/>
    <n v="42743728"/>
    <n v="42743728"/>
    <x v="0"/>
    <x v="0"/>
    <x v="0"/>
    <x v="0"/>
    <x v="5"/>
    <m/>
    <x v="0"/>
    <m/>
    <x v="0"/>
    <x v="0"/>
    <s v="N/A"/>
    <s v="N/A"/>
    <n v="576"/>
    <d v="2021-05-04T00:00:00"/>
    <n v="4263522"/>
    <n v="29844654"/>
    <n v="29844654"/>
    <x v="0"/>
    <s v="DAVID AUGUSTO ZABARAIN COGOLLO"/>
    <n v="12899074"/>
    <x v="0"/>
    <n v="24708"/>
    <x v="0"/>
    <x v="0"/>
  </r>
  <r>
    <x v="0"/>
    <n v="23"/>
    <x v="0"/>
    <x v="0"/>
    <x v="0"/>
    <x v="0"/>
    <x v="0"/>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1"/>
    <x v="1"/>
    <n v="11"/>
    <x v="0"/>
    <x v="0"/>
    <x v="0"/>
    <n v="63335720"/>
    <n v="63335720"/>
    <x v="0"/>
    <x v="1"/>
    <x v="0"/>
    <x v="0"/>
    <x v="4"/>
    <s v="Secretaría General - GIT Gestión Financiera"/>
    <x v="0"/>
    <s v="Coordinador GIT Gestión Financiera"/>
    <x v="0"/>
    <x v="0"/>
    <s v="N/A"/>
    <s v="N/A"/>
    <n v="26"/>
    <d v="2021-01-12T00:00:00"/>
    <n v="5757792"/>
    <n v="63335712"/>
    <n v="63335712"/>
    <x v="0"/>
    <s v="DIANA MARCELA SANDOVAL HERRERA"/>
    <n v="8"/>
    <x v="0"/>
    <n v="24185"/>
    <x v="0"/>
    <x v="0"/>
  </r>
  <r>
    <x v="0"/>
    <n v="25"/>
    <x v="0"/>
    <x v="0"/>
    <x v="0"/>
    <x v="0"/>
    <x v="0"/>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1"/>
    <x v="1"/>
    <n v="11"/>
    <x v="0"/>
    <x v="0"/>
    <x v="1"/>
    <n v="73517991"/>
    <n v="73517991"/>
    <x v="0"/>
    <x v="1"/>
    <x v="0"/>
    <x v="0"/>
    <x v="4"/>
    <s v="Secretaría General - GIT Gestión Financiera"/>
    <x v="0"/>
    <s v="Coordinador GIT Gestión Financiera"/>
    <x v="0"/>
    <x v="0"/>
    <s v="N/A"/>
    <s v="N/A"/>
    <n v="35"/>
    <d v="2021-01-13T00:00:00"/>
    <n v="6683454"/>
    <n v="73295212"/>
    <n v="73295212"/>
    <x v="0"/>
    <s v="EDGAR GERMAN CAICEDO GONZALEZ"/>
    <n v="222779"/>
    <x v="0"/>
    <n v="24192"/>
    <x v="0"/>
    <x v="0"/>
  </r>
  <r>
    <x v="0"/>
    <n v="30"/>
    <x v="0"/>
    <x v="0"/>
    <x v="0"/>
    <x v="0"/>
    <x v="0"/>
    <x v="1"/>
    <s v="Servicios secretariales o de administración de oficinas  "/>
    <x v="0"/>
    <n v="80161501"/>
    <s v="Prestación de servicios personales para apoyar la gestión de la tesorería del Instituto Geográfico Agustín Codazzi."/>
    <x v="1"/>
    <x v="1"/>
    <n v="11"/>
    <x v="0"/>
    <x v="0"/>
    <x v="0"/>
    <n v="29386316"/>
    <n v="29386316"/>
    <x v="0"/>
    <x v="1"/>
    <x v="0"/>
    <x v="0"/>
    <x v="4"/>
    <s v="Secretaría General - GIT Gestión Financiera"/>
    <x v="0"/>
    <s v="Coordinador GIT Gestión Financiera"/>
    <x v="0"/>
    <x v="0"/>
    <s v="N/A"/>
    <s v="N/A"/>
    <n v="34"/>
    <d v="2021-01-13T00:00:00"/>
    <n v="2671483"/>
    <n v="29386313"/>
    <n v="29386313"/>
    <x v="0"/>
    <s v="LEONARDO  SEGURA CAMELO"/>
    <n v="3"/>
    <x v="0"/>
    <n v="24188"/>
    <x v="0"/>
    <x v="0"/>
  </r>
  <r>
    <x v="0"/>
    <n v="24"/>
    <x v="0"/>
    <x v="0"/>
    <x v="0"/>
    <x v="0"/>
    <x v="0"/>
    <x v="1"/>
    <s v="Servicios secretariales o de administración de oficinas  "/>
    <x v="0"/>
    <n v="80161501"/>
    <s v="Prestación de servicios personales para la recepción, revisión y elaboración de las cuentas por pagar y obligaciones del instituto en el sistema SIIF Nación."/>
    <x v="1"/>
    <x v="1"/>
    <n v="11"/>
    <x v="0"/>
    <x v="0"/>
    <x v="1"/>
    <n v="29386316"/>
    <n v="29386316"/>
    <x v="0"/>
    <x v="1"/>
    <x v="0"/>
    <x v="0"/>
    <x v="4"/>
    <s v="Secretaría General - GIT Gestión Financiera"/>
    <x v="0"/>
    <s v="Coordinador GIT Gestión Financiera"/>
    <x v="0"/>
    <x v="0"/>
    <s v="N/A"/>
    <s v="N/A"/>
    <n v="33"/>
    <d v="2021-01-13T00:00:00"/>
    <n v="2671483"/>
    <n v="29386313"/>
    <n v="29386313"/>
    <x v="0"/>
    <s v="MIREYA  ARTUNDUAGA CALDERON"/>
    <n v="3"/>
    <x v="0"/>
    <n v="24190"/>
    <x v="0"/>
    <x v="0"/>
  </r>
  <r>
    <x v="0"/>
    <n v="26"/>
    <x v="0"/>
    <x v="0"/>
    <x v="0"/>
    <x v="0"/>
    <x v="0"/>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1"/>
    <x v="1"/>
    <n v="11"/>
    <x v="0"/>
    <x v="0"/>
    <x v="0"/>
    <n v="40042599"/>
    <n v="40042599"/>
    <x v="0"/>
    <x v="1"/>
    <x v="0"/>
    <x v="0"/>
    <x v="4"/>
    <s v="Secretaría General - GIT Gestión Financiera"/>
    <x v="0"/>
    <s v="Coordinador GIT Gestión Financiera"/>
    <x v="0"/>
    <x v="0"/>
    <s v="N/A"/>
    <s v="N/A"/>
    <n v="32"/>
    <d v="2021-01-13T00:00:00"/>
    <n v="3640236"/>
    <n v="40042596"/>
    <n v="40042596"/>
    <x v="0"/>
    <s v="YOLI ANDREA MARTINEZ MOLINA"/>
    <n v="3"/>
    <x v="0"/>
    <n v="24189"/>
    <x v="0"/>
    <x v="0"/>
  </r>
  <r>
    <x v="0"/>
    <m/>
    <x v="0"/>
    <x v="0"/>
    <x v="0"/>
    <x v="5"/>
    <x v="1"/>
    <x v="1"/>
    <s v="Software de servidor de autenticación"/>
    <x v="0"/>
    <n v="43233201"/>
    <s v="Adquisición certificados digitales acceso a SIIF"/>
    <x v="6"/>
    <x v="6"/>
    <n v="1"/>
    <x v="0"/>
    <x v="3"/>
    <x v="0"/>
    <n v="10000000"/>
    <n v="10000000"/>
    <x v="0"/>
    <x v="1"/>
    <x v="0"/>
    <x v="0"/>
    <x v="4"/>
    <s v="Secretaria General - GIT Gestión Financiera"/>
    <x v="0"/>
    <s v="Coordinador GIT Gestión Financiera"/>
    <x v="0"/>
    <x v="0"/>
    <s v="N/A"/>
    <s v="N/A"/>
    <m/>
    <m/>
    <e v="#N/A"/>
    <e v="#N/A"/>
    <e v="#N/A"/>
    <x v="1"/>
    <m/>
    <n v="0"/>
    <x v="0"/>
    <m/>
    <x v="1"/>
    <x v="5"/>
  </r>
  <r>
    <x v="1"/>
    <n v="29"/>
    <x v="1"/>
    <x v="2"/>
    <x v="0"/>
    <x v="0"/>
    <x v="0"/>
    <x v="1"/>
    <s v="Servicios secretariales o de administración de oficinas  "/>
    <x v="0"/>
    <n v="80161501"/>
    <s v="Prestación de servicios profesionales en el área penal, actuando en representación y defensa del IGAC a nivel Nacional."/>
    <x v="1"/>
    <x v="1"/>
    <n v="11"/>
    <x v="0"/>
    <x v="0"/>
    <x v="0"/>
    <n v="83053047"/>
    <n v="83053047"/>
    <x v="0"/>
    <x v="2"/>
    <x v="0"/>
    <x v="0"/>
    <x v="6"/>
    <s v="Oficina Asesora Jurídica"/>
    <x v="0"/>
    <s v="Jefe Oficina Asesora Jurídica"/>
    <x v="0"/>
    <x v="0"/>
    <s v="N/A"/>
    <s v="N/A"/>
    <n v="117"/>
    <d v="2021-01-26T00:00:00"/>
    <n v="7550277"/>
    <n v="83053047"/>
    <n v="83053047"/>
    <x v="0"/>
    <s v="ALDEMAR GUARNIZO GARCÍA"/>
    <n v="0"/>
    <x v="0"/>
    <n v="24262"/>
    <x v="0"/>
    <x v="0"/>
  </r>
  <r>
    <x v="1"/>
    <n v="11"/>
    <x v="1"/>
    <x v="2"/>
    <x v="0"/>
    <x v="0"/>
    <x v="0"/>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1"/>
    <x v="1"/>
    <n v="11"/>
    <x v="0"/>
    <x v="0"/>
    <x v="0"/>
    <n v="269654000"/>
    <n v="269654000"/>
    <x v="0"/>
    <x v="2"/>
    <x v="0"/>
    <x v="0"/>
    <x v="6"/>
    <s v="Oficina Asesora Jurídica"/>
    <x v="0"/>
    <s v="Jefe Oficina Asesora Jurídica"/>
    <x v="0"/>
    <x v="0"/>
    <s v="N/A"/>
    <s v="N/A"/>
    <n v="36"/>
    <d v="2021-01-14T00:00:00"/>
    <n v="24514000"/>
    <n v="269654000"/>
    <n v="269654000"/>
    <x v="0"/>
    <s v="CARLOS EDUARDO MEDELLIN BECERRA"/>
    <n v="0"/>
    <x v="0"/>
    <n v="24197"/>
    <x v="0"/>
    <x v="0"/>
  </r>
  <r>
    <x v="1"/>
    <n v="26"/>
    <x v="1"/>
    <x v="2"/>
    <x v="0"/>
    <x v="0"/>
    <x v="0"/>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1"/>
    <x v="1"/>
    <n v="11"/>
    <x v="0"/>
    <x v="0"/>
    <x v="0"/>
    <n v="95787741"/>
    <n v="95787741"/>
    <x v="0"/>
    <x v="2"/>
    <x v="0"/>
    <x v="0"/>
    <x v="6"/>
    <s v="Oficina Asesora Jurídica"/>
    <x v="0"/>
    <s v="Jefe Oficina Asesora Jurídica"/>
    <x v="0"/>
    <x v="0"/>
    <s v="N/A"/>
    <s v="N/A"/>
    <n v="148"/>
    <d v="2021-01-26T00:00:00"/>
    <n v="8707975"/>
    <n v="95787736"/>
    <n v="95787736"/>
    <x v="0"/>
    <s v="DIANA KARIME VELEZ GONAZALE"/>
    <n v="5"/>
    <x v="0"/>
    <n v="24287"/>
    <x v="0"/>
    <x v="0"/>
  </r>
  <r>
    <x v="1"/>
    <n v="33"/>
    <x v="1"/>
    <x v="2"/>
    <x v="2"/>
    <x v="2"/>
    <x v="0"/>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1"/>
    <x v="1"/>
    <n v="8"/>
    <x v="0"/>
    <x v="0"/>
    <x v="0"/>
    <n v="121357412"/>
    <n v="121357412"/>
    <x v="0"/>
    <x v="2"/>
    <x v="2"/>
    <x v="0"/>
    <x v="6"/>
    <s v="Oficina Asesora Jurídica"/>
    <x v="0"/>
    <s v="Jefe Oficina Asesora Jurídica"/>
    <x v="0"/>
    <x v="0"/>
    <s v="N/A"/>
    <s v="N/A"/>
    <n v="128"/>
    <d v="2021-01-26T00:00:00"/>
    <n v="7550277"/>
    <n v="60402216"/>
    <n v="120804432"/>
    <x v="0"/>
    <s v="ENIRQUE LESMES RODRIGUEZ_x000a_CAROLINA CARDONA BUENO"/>
    <n v="552980"/>
    <x v="0"/>
    <s v="24267_x000a_24268"/>
    <x v="0"/>
    <x v="2"/>
  </r>
  <r>
    <x v="1"/>
    <n v="31"/>
    <x v="1"/>
    <x v="2"/>
    <x v="0"/>
    <x v="0"/>
    <x v="0"/>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1"/>
    <x v="1"/>
    <n v="11"/>
    <x v="0"/>
    <x v="0"/>
    <x v="0"/>
    <n v="95787741"/>
    <n v="95787741"/>
    <x v="0"/>
    <x v="2"/>
    <x v="0"/>
    <x v="0"/>
    <x v="6"/>
    <s v="Oficina Asesora Jurídica"/>
    <x v="0"/>
    <s v="Jefe Oficina Asesora Jurídica"/>
    <x v="0"/>
    <x v="0"/>
    <s v="N/A"/>
    <s v="N/A"/>
    <n v="147"/>
    <d v="2021-01-26T00:00:00"/>
    <n v="8707976"/>
    <n v="95787736"/>
    <n v="95787736"/>
    <x v="0"/>
    <s v="JULIO CESAR AMAYA MENDEZ"/>
    <n v="5"/>
    <x v="0"/>
    <n v="24286"/>
    <x v="0"/>
    <x v="0"/>
  </r>
  <r>
    <x v="1"/>
    <n v="32"/>
    <x v="1"/>
    <x v="2"/>
    <x v="0"/>
    <x v="0"/>
    <x v="0"/>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1"/>
    <x v="1"/>
    <n v="11"/>
    <x v="0"/>
    <x v="0"/>
    <x v="0"/>
    <n v="95787741"/>
    <n v="95787741"/>
    <x v="0"/>
    <x v="2"/>
    <x v="0"/>
    <x v="0"/>
    <x v="6"/>
    <s v="Oficina Asesora Jurídica"/>
    <x v="0"/>
    <s v="Jefe Oficina Asesora Jurídica"/>
    <x v="0"/>
    <x v="0"/>
    <s v="N/A"/>
    <s v="N/A"/>
    <n v="138"/>
    <d v="2021-01-26T00:00:00"/>
    <n v="8707976"/>
    <n v="95787736"/>
    <n v="95787736"/>
    <x v="0"/>
    <s v="LAURA VILLARRAGA ALBINO,"/>
    <n v="5"/>
    <x v="0"/>
    <n v="24271"/>
    <x v="0"/>
    <x v="0"/>
  </r>
  <r>
    <x v="1"/>
    <n v="28"/>
    <x v="1"/>
    <x v="2"/>
    <x v="0"/>
    <x v="0"/>
    <x v="0"/>
    <x v="1"/>
    <s v="Servicios secretariales o de administración de oficinas  "/>
    <x v="0"/>
    <n v="80161501"/>
    <s v="Prestación de servicios profesionales en los asuntos legales y contractuales que le sean asignados por la Oficina Asesora Jurídica."/>
    <x v="1"/>
    <x v="1"/>
    <n v="11"/>
    <x v="0"/>
    <x v="0"/>
    <x v="1"/>
    <n v="121248517"/>
    <n v="121248517"/>
    <x v="0"/>
    <x v="2"/>
    <x v="0"/>
    <x v="0"/>
    <x v="6"/>
    <s v="Oficina Asesora Jurídica"/>
    <x v="0"/>
    <s v="Jefe Oficina Asesora Jurídica"/>
    <x v="0"/>
    <x v="0"/>
    <s v="N/A"/>
    <s v="N/A"/>
    <n v="125"/>
    <d v="2021-01-26T00:00:00"/>
    <n v="11022592"/>
    <n v="121248512"/>
    <n v="121248512"/>
    <x v="0"/>
    <s v="LUZ ÁNGELA VILLALBA PACHÓ"/>
    <n v="5"/>
    <x v="0"/>
    <n v="24263"/>
    <x v="0"/>
    <x v="0"/>
  </r>
  <r>
    <x v="1"/>
    <n v="30"/>
    <x v="1"/>
    <x v="2"/>
    <x v="0"/>
    <x v="0"/>
    <x v="0"/>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1"/>
    <x v="1"/>
    <n v="8"/>
    <x v="0"/>
    <x v="0"/>
    <x v="0"/>
    <n v="60678706"/>
    <n v="60678706"/>
    <x v="0"/>
    <x v="2"/>
    <x v="0"/>
    <x v="0"/>
    <x v="6"/>
    <s v="Oficina Asesora Jurídica"/>
    <x v="0"/>
    <s v="Jefe Oficina Asesora Jurídica"/>
    <x v="0"/>
    <x v="0"/>
    <s v="N/A"/>
    <s v="N/A"/>
    <n v="146"/>
    <d v="2021-01-26T00:00:00"/>
    <n v="7550277"/>
    <n v="60402216"/>
    <n v="60402216"/>
    <x v="0"/>
    <s v="SANDRA MAGALLY SALGADO LEYV"/>
    <n v="276490"/>
    <x v="0"/>
    <n v="24285"/>
    <x v="0"/>
    <x v="0"/>
  </r>
  <r>
    <x v="0"/>
    <n v="45"/>
    <x v="0"/>
    <x v="0"/>
    <x v="0"/>
    <x v="0"/>
    <x v="0"/>
    <x v="3"/>
    <s v="Servicios secretariales o de administración de oficinas  "/>
    <x v="0"/>
    <n v="80161501"/>
    <s v="Prestación de servicios profesionales para apoyar la gestión de atención al ciudadano en Sede Central y a nivel nacional."/>
    <x v="1"/>
    <x v="1"/>
    <n v="11"/>
    <x v="0"/>
    <x v="0"/>
    <x v="0"/>
    <n v="40042596"/>
    <n v="40042596"/>
    <x v="0"/>
    <x v="2"/>
    <x v="0"/>
    <x v="0"/>
    <x v="7"/>
    <s v="Secretaría General - Grupo Interno de Trabajo Servicio al Ciudadano"/>
    <x v="0"/>
    <s v="Coordinador Grupo Interno de Trabajo Servicio al Ciudadano"/>
    <x v="0"/>
    <x v="0"/>
    <s v="N/A"/>
    <s v="N/A"/>
    <n v="81"/>
    <d v="2021-01-22T00:00:00"/>
    <n v="3640236"/>
    <n v="40042596"/>
    <n v="40042596"/>
    <x v="0"/>
    <s v="ANYI MARCELA LEON RUBIANO"/>
    <n v="0"/>
    <x v="0"/>
    <n v="24239"/>
    <x v="0"/>
    <x v="0"/>
  </r>
  <r>
    <x v="0"/>
    <n v="46"/>
    <x v="0"/>
    <x v="0"/>
    <x v="0"/>
    <x v="0"/>
    <x v="0"/>
    <x v="3"/>
    <s v="Servicios secretariales o de administración de oficinas  "/>
    <x v="0"/>
    <n v="80161501"/>
    <s v="Prestación de servicios profesionales para apoyar la gestión administrativa del servicio al ciudadano en Sede Central y a nivel nacional."/>
    <x v="1"/>
    <x v="1"/>
    <n v="11"/>
    <x v="0"/>
    <x v="0"/>
    <x v="0"/>
    <n v="29386313"/>
    <n v="29386313"/>
    <x v="0"/>
    <x v="2"/>
    <x v="0"/>
    <x v="0"/>
    <x v="7"/>
    <s v="Secretaría General - Grupo Interno de Trabajo Servicio al Ciudadano"/>
    <x v="0"/>
    <s v="Coordinador Grupo Interno de Trabajo Servicio al Ciudadano"/>
    <x v="0"/>
    <x v="0"/>
    <s v="N/A"/>
    <s v="N/A"/>
    <n v="86"/>
    <d v="2021-01-22T00:00:00"/>
    <n v="2671483"/>
    <n v="29386313"/>
    <n v="29386313"/>
    <x v="0"/>
    <s v="JUAN DAVID DIAZ BUENDIA"/>
    <n v="0"/>
    <x v="0"/>
    <n v="24241"/>
    <x v="0"/>
    <x v="0"/>
  </r>
  <r>
    <x v="0"/>
    <n v="44"/>
    <x v="0"/>
    <x v="0"/>
    <x v="0"/>
    <x v="0"/>
    <x v="0"/>
    <x v="1"/>
    <s v="Servicios secretariales o de administración de oficinas  "/>
    <x v="0"/>
    <n v="80161501"/>
    <s v="Prestación de servicios profesionales para apoyar la gestión del servicio al ciudadano en Sede Central y a nivel nacional."/>
    <x v="1"/>
    <x v="1"/>
    <n v="11"/>
    <x v="0"/>
    <x v="0"/>
    <x v="0"/>
    <n v="46898742"/>
    <n v="46898742"/>
    <x v="0"/>
    <x v="2"/>
    <x v="0"/>
    <x v="0"/>
    <x v="7"/>
    <s v="Secretaría General - Grupo Interno de Trabajo Servicio al Ciudadano"/>
    <x v="0"/>
    <s v="Coordinador Grupo Interno de Trabajo Servicio al Ciudadano"/>
    <x v="0"/>
    <x v="0"/>
    <s v="N/A"/>
    <s v="N/A"/>
    <n v="75"/>
    <d v="2021-01-20T00:00:00"/>
    <n v="4263522"/>
    <n v="46898742"/>
    <n v="46898742"/>
    <x v="0"/>
    <s v="KAROL VIVIANA MORALES ALZATE"/>
    <n v="0"/>
    <x v="0"/>
    <n v="24229"/>
    <x v="0"/>
    <x v="0"/>
  </r>
  <r>
    <x v="0"/>
    <n v="32"/>
    <x v="0"/>
    <x v="0"/>
    <x v="0"/>
    <x v="0"/>
    <x v="0"/>
    <x v="1"/>
    <s v="Servicios secretariales o de administración de oficinas  "/>
    <x v="0"/>
    <n v="80161501"/>
    <s v="Prestación de servicios profesionales para apoyar la gestión jurídica del servicio al ciudadano en Sede Central y a nivel nacional."/>
    <x v="1"/>
    <x v="1"/>
    <n v="11"/>
    <x v="0"/>
    <x v="0"/>
    <x v="1"/>
    <n v="66214619"/>
    <n v="66214619"/>
    <x v="0"/>
    <x v="2"/>
    <x v="0"/>
    <x v="0"/>
    <x v="7"/>
    <s v="Secretaría General - Grupo Interno de Trabajo Servicio al Ciudadano"/>
    <x v="0"/>
    <s v="Coordinador Grupo Interno de Trabajo Servicio al Ciudadano"/>
    <x v="0"/>
    <x v="0"/>
    <s v="N/A"/>
    <s v="N/A"/>
    <n v="38"/>
    <d v="2021-01-19T00:00:00"/>
    <n v="5757793"/>
    <n v="63335723"/>
    <n v="63335723"/>
    <x v="0"/>
    <s v="MARIA PATRICIA ALDANA OSPINA"/>
    <n v="2878896"/>
    <x v="0"/>
    <n v="24214"/>
    <x v="0"/>
    <x v="0"/>
  </r>
  <r>
    <x v="0"/>
    <n v="36"/>
    <x v="0"/>
    <x v="0"/>
    <x v="0"/>
    <x v="0"/>
    <x v="0"/>
    <x v="1"/>
    <s v="Servicios secretariales o de administración de oficinas  "/>
    <x v="0"/>
    <n v="80161501"/>
    <s v="Prestación de servicios profesionales para apoyar las estrategias, procesos, procedimientos y actividades del servicio al ciudadano en Sede Central y a nivel nacional."/>
    <x v="1"/>
    <x v="1"/>
    <n v="11"/>
    <x v="0"/>
    <x v="0"/>
    <x v="0"/>
    <n v="63335720"/>
    <n v="63335720"/>
    <x v="0"/>
    <x v="2"/>
    <x v="0"/>
    <x v="0"/>
    <x v="8"/>
    <s v="Secretaria General - GIT Servicio al Ciudadano"/>
    <x v="0"/>
    <s v="Coordinador GIT Servicio al Ciudadano"/>
    <x v="0"/>
    <x v="0"/>
    <s v="N/A"/>
    <s v="N/A"/>
    <n v="36"/>
    <d v="2021-01-15T00:00:00"/>
    <n v="5757792"/>
    <n v="63335712"/>
    <n v="63335712"/>
    <x v="0"/>
    <s v="SHADIA  GENE BELTRAN"/>
    <n v="8"/>
    <x v="0"/>
    <n v="24228"/>
    <x v="0"/>
    <x v="0"/>
  </r>
  <r>
    <x v="0"/>
    <m/>
    <x v="0"/>
    <x v="0"/>
    <x v="0"/>
    <x v="4"/>
    <x v="1"/>
    <x v="9"/>
    <s v="Máquinas clasificadoras"/>
    <x v="0"/>
    <n v="44102500"/>
    <s v="Realizar el mantenimiento y/o adecuación de los digiturnos que tiene el IGAC a nivel nacional"/>
    <x v="3"/>
    <x v="3"/>
    <n v="7"/>
    <x v="0"/>
    <x v="0"/>
    <x v="0"/>
    <n v="120000000"/>
    <n v="120000000"/>
    <x v="0"/>
    <x v="1"/>
    <x v="0"/>
    <x v="0"/>
    <x v="8"/>
    <s v="Secretaria General - GIT Servicio al Ciudadano"/>
    <x v="0"/>
    <s v="Coordinador GIT Servicio al Ciudadano"/>
    <x v="0"/>
    <x v="0"/>
    <s v="N/A"/>
    <s v="N/A"/>
    <m/>
    <m/>
    <e v="#N/A"/>
    <e v="#N/A"/>
    <e v="#N/A"/>
    <x v="1"/>
    <m/>
    <n v="0"/>
    <x v="0"/>
    <m/>
    <x v="1"/>
    <x v="4"/>
  </r>
  <r>
    <x v="0"/>
    <n v="56"/>
    <x v="0"/>
    <x v="0"/>
    <x v="0"/>
    <x v="0"/>
    <x v="0"/>
    <x v="1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5"/>
    <x v="5"/>
    <n v="11"/>
    <x v="0"/>
    <x v="0"/>
    <x v="0"/>
    <n v="83053047"/>
    <n v="83053047"/>
    <x v="0"/>
    <x v="2"/>
    <x v="0"/>
    <x v="0"/>
    <x v="1"/>
    <s v="Secretaría General"/>
    <x v="0"/>
    <s v="Secretaria General"/>
    <x v="0"/>
    <x v="0"/>
    <s v="N/A"/>
    <s v="N/A"/>
    <n v="265"/>
    <d v="2021-02-15T00:00:00"/>
    <n v="7550277"/>
    <n v="79277909"/>
    <n v="79277909"/>
    <x v="0"/>
    <s v="JULIAN ALEJANDRO CRUZ ALARCON"/>
    <n v="3775138"/>
    <x v="0"/>
    <n v="24430"/>
    <x v="0"/>
    <x v="0"/>
  </r>
  <r>
    <x v="0"/>
    <n v="63"/>
    <x v="0"/>
    <x v="0"/>
    <x v="0"/>
    <x v="0"/>
    <x v="0"/>
    <x v="2"/>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0"/>
    <n v="40500000"/>
    <n v="40500000"/>
    <x v="0"/>
    <x v="0"/>
    <x v="0"/>
    <x v="0"/>
    <x v="9"/>
    <s v="Secretaria General - GIT servicios administrativos"/>
    <x v="0"/>
    <s v="Coordinador GIT GIT servicios administrativos"/>
    <x v="1"/>
    <x v="1"/>
    <m/>
    <m/>
    <n v="504"/>
    <d v="2021-03-25T00:00:00"/>
    <n v="4382339"/>
    <n v="39441051"/>
    <n v="39441051"/>
    <x v="0"/>
    <s v="ASTRID ANGELICA VELA MARTINEZ"/>
    <n v="1058949"/>
    <x v="0"/>
    <n v="24638"/>
    <x v="0"/>
    <x v="0"/>
  </r>
  <r>
    <x v="0"/>
    <n v="67"/>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4"/>
    <x v="0"/>
    <n v="117600000"/>
    <n v="117600000"/>
    <x v="0"/>
    <x v="2"/>
    <x v="0"/>
    <x v="0"/>
    <x v="10"/>
    <s v="Secretaria General - GIT servicios administrativos"/>
    <x v="0"/>
    <s v="Coordinador GIT Servicios Administrativos"/>
    <x v="0"/>
    <x v="0"/>
    <s v="N/A"/>
    <s v="N/A"/>
    <n v="542"/>
    <d v="2021-04-14T00:00:00"/>
    <e v="#N/A"/>
    <e v="#N/A"/>
    <e v="#N/A"/>
    <x v="1"/>
    <s v="INICIO PROCESO"/>
    <n v="0"/>
    <x v="0"/>
    <m/>
    <x v="0"/>
    <x v="0"/>
  </r>
  <r>
    <x v="0"/>
    <n v="55"/>
    <x v="0"/>
    <x v="0"/>
    <x v="0"/>
    <x v="0"/>
    <x v="0"/>
    <x v="7"/>
    <s v="Servicios de mantenimiento y reparación de vehículos"/>
    <x v="0"/>
    <n v="78181500"/>
    <s v="Prestación de servicios para la revision tecnico mecanica de los vehiculos de propiedad del IGAC C "/>
    <x v="5"/>
    <x v="5"/>
    <n v="12"/>
    <x v="0"/>
    <x v="3"/>
    <x v="0"/>
    <n v="16000000"/>
    <n v="16000000"/>
    <x v="0"/>
    <x v="2"/>
    <x v="0"/>
    <x v="0"/>
    <x v="10"/>
    <s v="Secretaria General - GIT servicios administrativos"/>
    <x v="0"/>
    <s v="Coordinador GIT Servicios Administrativos"/>
    <x v="0"/>
    <x v="0"/>
    <s v="N/A"/>
    <s v="N/A"/>
    <n v="312"/>
    <d v="2021-02-15T00:00:00"/>
    <n v="0"/>
    <n v="13492673"/>
    <n v="13492673"/>
    <x v="0"/>
    <s v="INSPECCION TECNICA AUTOMOTRIZ INTECO SAS"/>
    <n v="2507327"/>
    <x v="0"/>
    <n v="24534"/>
    <x v="0"/>
    <x v="0"/>
  </r>
  <r>
    <x v="0"/>
    <n v="42"/>
    <x v="0"/>
    <x v="0"/>
    <x v="2"/>
    <x v="2"/>
    <x v="0"/>
    <x v="3"/>
    <s v="Servicios secretariales o de administración de oficinas  "/>
    <x v="0"/>
    <n v="80161501"/>
    <s v=" Prestación de servicios profesionales para recibir, programar y controlar solicitudes que deba tramitar el git de servicios administrativos."/>
    <x v="1"/>
    <x v="1"/>
    <n v="11"/>
    <x v="0"/>
    <x v="0"/>
    <x v="0"/>
    <n v="68744104"/>
    <n v="68744104"/>
    <x v="0"/>
    <x v="2"/>
    <x v="2"/>
    <x v="0"/>
    <x v="11"/>
    <s v="Secretaría General - Servicios Administrativos"/>
    <x v="0"/>
    <s v="N/A"/>
    <x v="0"/>
    <x v="0"/>
    <s v="N/A"/>
    <s v="N/A"/>
    <n v="87"/>
    <d v="2021-01-20T00:00:00"/>
    <n v="3124732"/>
    <n v="34372052"/>
    <n v="68744104"/>
    <x v="0"/>
    <s v="LIESEL STEFHANIE CASTIBLANCO ROMERO_x000a_ANDRES LEONARDO RACHE MOYANO"/>
    <n v="0"/>
    <x v="0"/>
    <s v="24242_x000a_24245"/>
    <x v="0"/>
    <x v="2"/>
  </r>
  <r>
    <x v="2"/>
    <n v="2"/>
    <x v="0"/>
    <x v="0"/>
    <x v="0"/>
    <x v="0"/>
    <x v="0"/>
    <x v="7"/>
    <s v="Servicio de abastecimiento de combustible para vehículos"/>
    <x v="0"/>
    <n v="78181701"/>
    <s v="Suministro de combustible para el funcionamiento de los vehículos del Instituto Geográfico Agustín Codazzi a nivel nacional"/>
    <x v="5"/>
    <x v="5"/>
    <n v="11"/>
    <x v="0"/>
    <x v="2"/>
    <x v="0"/>
    <n v="175709558"/>
    <n v="175709558"/>
    <x v="0"/>
    <x v="2"/>
    <x v="0"/>
    <x v="0"/>
    <x v="10"/>
    <s v="Secretaria General - GIT servicios administrativos"/>
    <x v="0"/>
    <s v="Coordinador GIT Servicios Administrativos"/>
    <x v="0"/>
    <x v="0"/>
    <s v="N/A"/>
    <s v="N/A"/>
    <n v="158"/>
    <d v="2021-02-03T00:00:00"/>
    <m/>
    <n v="175709558"/>
    <n v="175709558"/>
    <x v="0"/>
    <s v="ORGANIZACION TERPEL S.A."/>
    <n v="0"/>
    <x v="0"/>
    <n v="24342"/>
    <x v="0"/>
    <x v="0"/>
  </r>
  <r>
    <x v="0"/>
    <n v="50"/>
    <x v="0"/>
    <x v="0"/>
    <x v="0"/>
    <x v="0"/>
    <x v="0"/>
    <x v="7"/>
    <s v="Servicios secretariales o de administración de oficinas  "/>
    <x v="0"/>
    <n v="80161501"/>
    <s v="Prestación de servicios personales  para apoyar los asuntos  y las supervisiones que sean designadas en cabeza de los funcionarios del GIT de Servicios Administrativos"/>
    <x v="5"/>
    <x v="5"/>
    <n v="11"/>
    <x v="0"/>
    <x v="0"/>
    <x v="0"/>
    <n v="34372052"/>
    <n v="34372052"/>
    <x v="0"/>
    <x v="2"/>
    <x v="0"/>
    <x v="0"/>
    <x v="11"/>
    <s v="Secretaría General - Servicios Administrativos"/>
    <x v="0"/>
    <s v="N/A"/>
    <x v="0"/>
    <x v="0"/>
    <s v="N/A"/>
    <s v="N/A"/>
    <n v="176"/>
    <d v="2021-02-03T00:00:00"/>
    <n v="2671483"/>
    <n v="29386313"/>
    <n v="29386313"/>
    <x v="0"/>
    <s v="SONIA BAUTISTA CIFUENTE"/>
    <n v="4985739"/>
    <x v="0"/>
    <n v="24377"/>
    <x v="0"/>
    <x v="0"/>
  </r>
  <r>
    <x v="0"/>
    <n v="37"/>
    <x v="0"/>
    <x v="0"/>
    <x v="0"/>
    <x v="0"/>
    <x v="0"/>
    <x v="1"/>
    <s v="Viajes en aviones comerciales"/>
    <x v="0"/>
    <n v="78111502"/>
    <s v="Suministro de tiquetes aéreos nacionales e internacionales para el Instituto Geográfico Agustín Codazzi."/>
    <x v="1"/>
    <x v="1"/>
    <n v="12"/>
    <x v="0"/>
    <x v="2"/>
    <x v="0"/>
    <n v="739850240"/>
    <n v="739850240"/>
    <x v="0"/>
    <x v="2"/>
    <x v="0"/>
    <x v="0"/>
    <x v="10"/>
    <s v="Secretaria General - GIT servicios administrativos"/>
    <x v="0"/>
    <s v="Coordinador GIT Servicios Administrativos"/>
    <x v="0"/>
    <x v="0"/>
    <s v="N/A"/>
    <s v="N/A"/>
    <n v="72"/>
    <d v="2021-01-15T00:00:00"/>
    <n v="0"/>
    <n v="739850240"/>
    <n v="739850240"/>
    <x v="0"/>
    <s v="SUBATOURS LTDA"/>
    <n v="0"/>
    <x v="0"/>
    <n v="24331"/>
    <x v="0"/>
    <x v="0"/>
  </r>
  <r>
    <x v="0"/>
    <n v="68"/>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2"/>
    <x v="1"/>
    <n v="346300000"/>
    <n v="346300000"/>
    <x v="0"/>
    <x v="2"/>
    <x v="0"/>
    <x v="0"/>
    <x v="10"/>
    <s v="Secretaria General - GIT servicios administrativos"/>
    <x v="0"/>
    <s v="Coordinador GIT Servicios Administrativos"/>
    <x v="0"/>
    <x v="0"/>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0"/>
    <n v="54"/>
    <x v="0"/>
    <x v="0"/>
    <x v="0"/>
    <x v="0"/>
    <x v="0"/>
    <x v="7"/>
    <s v="Transporte de personal"/>
    <x v="0"/>
    <n v="20102301"/>
    <s v="Servicio de Transporte Especial de Pasajeros y de carga a Nivel Nacional del Instituto Geográfico Agustín Codazzi. "/>
    <x v="5"/>
    <x v="5"/>
    <n v="11"/>
    <x v="0"/>
    <x v="2"/>
    <x v="0"/>
    <n v="1421305246"/>
    <n v="1421305246"/>
    <x v="0"/>
    <x v="2"/>
    <x v="0"/>
    <x v="0"/>
    <x v="10"/>
    <s v="Secretaria General - GIT servicios administrativos"/>
    <x v="0"/>
    <s v="Coordinador GIT Servicios Administrativos"/>
    <x v="0"/>
    <x v="0"/>
    <s v="N/A"/>
    <s v="N/A"/>
    <n v="210"/>
    <d v="2021-02-08T00:00:00"/>
    <n v="1421305246"/>
    <n v="1421305246"/>
    <n v="1421305246"/>
    <x v="0"/>
    <s v="UNION TEMPORAL UT G3 IGAC 2021"/>
    <n v="0"/>
    <x v="0"/>
    <n v="24738"/>
    <x v="0"/>
    <x v="0"/>
  </r>
  <r>
    <x v="0"/>
    <m/>
    <x v="0"/>
    <x v="0"/>
    <x v="0"/>
    <x v="4"/>
    <x v="1"/>
    <x v="6"/>
    <s v="Desinfección"/>
    <x v="0"/>
    <n v="76101500"/>
    <s v="Prestación de servicios para saneamiento básico de la sede central IGAC"/>
    <x v="3"/>
    <x v="3"/>
    <n v="7"/>
    <x v="0"/>
    <x v="3"/>
    <x v="0"/>
    <n v="15000000"/>
    <n v="15000000"/>
    <x v="0"/>
    <x v="1"/>
    <x v="0"/>
    <x v="0"/>
    <x v="12"/>
    <s v="sertvcios admnistrativos "/>
    <x v="0"/>
    <s v="Coordinador GIT Talento Humano"/>
    <x v="0"/>
    <x v="0"/>
    <s v="N/A"/>
    <s v="N/A"/>
    <m/>
    <m/>
    <e v="#N/A"/>
    <e v="#N/A"/>
    <e v="#N/A"/>
    <x v="1"/>
    <m/>
    <n v="0"/>
    <x v="0"/>
    <m/>
    <x v="1"/>
    <x v="4"/>
  </r>
  <r>
    <x v="0"/>
    <n v="69"/>
    <x v="0"/>
    <x v="0"/>
    <x v="0"/>
    <x v="0"/>
    <x v="0"/>
    <x v="11"/>
    <s v="Publicidad en periódicos"/>
    <x v="0"/>
    <n v="82101504"/>
    <s v="Prestación de servicios para realizar la publicación de avisos en un diario de circulación nacional"/>
    <x v="0"/>
    <x v="0"/>
    <n v="9"/>
    <x v="0"/>
    <x v="3"/>
    <x v="0"/>
    <n v="7000000"/>
    <n v="7000000"/>
    <x v="0"/>
    <x v="0"/>
    <x v="0"/>
    <x v="0"/>
    <x v="12"/>
    <s v="Secretaria General - GIT Talento Humano"/>
    <x v="0"/>
    <s v="Coordinador GIT Talento Humano"/>
    <x v="0"/>
    <x v="0"/>
    <s v="N/A"/>
    <s v="N/A"/>
    <n v="538"/>
    <d v="2021-04-20T00:00:00"/>
    <e v="#N/A"/>
    <n v="7000000"/>
    <n v="7000000"/>
    <x v="0"/>
    <s v="BIG MEDIA PUBLICIDAD S.A.S"/>
    <n v="0"/>
    <x v="0"/>
    <n v="24719"/>
    <x v="0"/>
    <x v="0"/>
  </r>
  <r>
    <x v="2"/>
    <s v="3--4"/>
    <x v="0"/>
    <x v="0"/>
    <x v="0"/>
    <x v="0"/>
    <x v="0"/>
    <x v="0"/>
    <s v="Ropa de seguridad"/>
    <x v="0"/>
    <n v="46181500"/>
    <s v="Adquisición de elementos de Protección Personal (EPP) para la protección de los colaboradores del IGAC a nivel nacional en el marco de la emergencia declarada&quot; COVD-19&quot;"/>
    <x v="2"/>
    <x v="2"/>
    <n v="1"/>
    <x v="0"/>
    <x v="2"/>
    <x v="0"/>
    <n v="100000000"/>
    <n v="100000000"/>
    <x v="0"/>
    <x v="0"/>
    <x v="0"/>
    <x v="0"/>
    <x v="12"/>
    <s v="Secretaria General - GIT Talento Humano"/>
    <x v="0"/>
    <s v="Coordinador GIT Talento Humano"/>
    <x v="0"/>
    <x v="0"/>
    <s v="N/A"/>
    <s v="N/A"/>
    <n v="487"/>
    <d v="2021-03-18T00:00:00"/>
    <e v="#N/A"/>
    <n v="84103190"/>
    <n v="84103190"/>
    <x v="0"/>
    <s v="BON SANTE SAS_x000a_LOGISTICA Y GESTION DE NEGOCIOS SAS"/>
    <n v="15896810"/>
    <x v="0"/>
    <s v="24621_x000a_24635"/>
    <x v="0"/>
    <x v="0"/>
  </r>
  <r>
    <x v="0"/>
    <n v="62"/>
    <x v="0"/>
    <x v="0"/>
    <x v="0"/>
    <x v="0"/>
    <x v="0"/>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0"/>
    <n v="250000000"/>
    <n v="250000000"/>
    <x v="0"/>
    <x v="0"/>
    <x v="0"/>
    <x v="0"/>
    <x v="12"/>
    <s v="Secretaria General - GIT Talento Humano"/>
    <x v="0"/>
    <s v="Coordinador GIT Talento Humano"/>
    <x v="0"/>
    <x v="0"/>
    <s v="N/A"/>
    <s v="N/A"/>
    <n v="499"/>
    <d v="2021-03-25T00:00:00"/>
    <n v="0"/>
    <n v="142694916"/>
    <n v="142694916"/>
    <x v="0"/>
    <s v="CAFAM"/>
    <n v="107305084"/>
    <x v="0"/>
    <n v="24632"/>
    <x v="0"/>
    <x v="0"/>
  </r>
  <r>
    <x v="2"/>
    <s v="19-20-21-22-23-24-25-26-27-28-29-30-31-32-33-34-35-36-37-38"/>
    <x v="0"/>
    <x v="0"/>
    <x v="0"/>
    <x v="0"/>
    <x v="0"/>
    <x v="12"/>
    <s v="Batas protectoras"/>
    <x v="0"/>
    <n v="46181533"/>
    <s v="Adquisición de elementos de seguridad industrial "/>
    <x v="7"/>
    <x v="7"/>
    <n v="11"/>
    <x v="0"/>
    <x v="2"/>
    <x v="0"/>
    <n v="400000000"/>
    <n v="400000000"/>
    <x v="0"/>
    <x v="1"/>
    <x v="0"/>
    <x v="0"/>
    <x v="12"/>
    <s v="Secretaria General - GIT Talento Humano"/>
    <x v="0"/>
    <s v="Coordinador GIT Talento Humano"/>
    <x v="0"/>
    <x v="0"/>
    <s v="N/A"/>
    <s v="N/A"/>
    <n v="603"/>
    <d v="2021-05-21T00:00:00"/>
    <n v="39174441"/>
    <n v="39174441"/>
    <n v="39174441"/>
    <x v="0"/>
    <s v="CENCOSUD_x000a_PANAMERICANA LIBRERIA Y PAPELERIA SA_x000a_PROVEER INSTITUCIONAL SAS_x000a_ALMACENES EXITO S A"/>
    <n v="360825559"/>
    <x v="0"/>
    <s v="24739_x000a_24740_x000a_24741_x000a_24742"/>
    <x v="0"/>
    <x v="0"/>
  </r>
  <r>
    <x v="0"/>
    <n v="64"/>
    <x v="0"/>
    <x v="0"/>
    <x v="0"/>
    <x v="0"/>
    <x v="0"/>
    <x v="0"/>
    <s v="Servicios secretariales o de administración de oficinas  "/>
    <x v="0"/>
    <n v="80161501"/>
    <s v="prestación de servicios personales para realizar actividades relacionadas con la elaboración de novedades administrativas de los funcionarios  de la entidad"/>
    <x v="2"/>
    <x v="2"/>
    <n v="4"/>
    <x v="0"/>
    <x v="0"/>
    <x v="0"/>
    <n v="10685932"/>
    <n v="10685932"/>
    <x v="0"/>
    <x v="0"/>
    <x v="0"/>
    <x v="0"/>
    <x v="12"/>
    <s v="Secretaria General - GIT Talento Humano"/>
    <x v="0"/>
    <s v="Coordinador GIT Talento Humano"/>
    <x v="1"/>
    <x v="1"/>
    <m/>
    <m/>
    <n v="558"/>
    <d v="2021-04-28T00:00:00"/>
    <n v="2671483"/>
    <n v="10685932"/>
    <n v="10685932"/>
    <x v="0"/>
    <s v="DAIRO JAVIER MARINEZ ACHURY"/>
    <n v="0"/>
    <x v="0"/>
    <n v="24703"/>
    <x v="0"/>
    <x v="0"/>
  </r>
  <r>
    <x v="0"/>
    <n v="66"/>
    <x v="0"/>
    <x v="0"/>
    <x v="2"/>
    <x v="2"/>
    <x v="0"/>
    <x v="0"/>
    <s v="Servicios secretariales o de administración de oficinas  "/>
    <x v="0"/>
    <n v="80161501"/>
    <s v="prestación de servicios personales para la actualización y el mantenimiento de la información generada desde el proc eso  de talento humano"/>
    <x v="2"/>
    <x v="2"/>
    <n v="4"/>
    <x v="0"/>
    <x v="0"/>
    <x v="0"/>
    <n v="16785720"/>
    <n v="16785720"/>
    <x v="0"/>
    <x v="0"/>
    <x v="2"/>
    <x v="0"/>
    <x v="5"/>
    <m/>
    <x v="1"/>
    <m/>
    <x v="1"/>
    <x v="1"/>
    <m/>
    <m/>
    <n v="562"/>
    <d v="2021-04-28T00:00:00"/>
    <e v="#N/A"/>
    <e v="#N/A"/>
    <e v="#N/A"/>
    <x v="1"/>
    <s v="GINA VANESSA CRUZ GARCIA_x000a_YEISON FABIÁN MORALES BOTACHE"/>
    <n v="0"/>
    <x v="0"/>
    <m/>
    <x v="0"/>
    <x v="2"/>
  </r>
  <r>
    <x v="2"/>
    <n v="1"/>
    <x v="0"/>
    <x v="0"/>
    <x v="0"/>
    <x v="0"/>
    <x v="0"/>
    <x v="12"/>
    <s v="Desfibrilador cardiovertidor implantable icd o desfibrilador para terapia de re sincronización cardíaca crt-d"/>
    <x v="0"/>
    <n v="42203505"/>
    <s v="Adquisición de desfibrilador para las direcciones territoriales"/>
    <x v="7"/>
    <x v="7"/>
    <n v="1"/>
    <x v="0"/>
    <x v="3"/>
    <x v="0"/>
    <n v="20000000"/>
    <n v="20000000"/>
    <x v="0"/>
    <x v="1"/>
    <x v="0"/>
    <x v="0"/>
    <x v="12"/>
    <s v="Secretaria General - GIT Talento Humano"/>
    <x v="0"/>
    <s v="Coordinador GIT Talento Humano"/>
    <x v="0"/>
    <x v="0"/>
    <s v="N/A"/>
    <s v="N/A"/>
    <m/>
    <d v="2021-05-19T00:00:00"/>
    <n v="20000000"/>
    <n v="20000000"/>
    <n v="20000000"/>
    <x v="0"/>
    <s v="INICIO PROCESO"/>
    <n v="0"/>
    <x v="0"/>
    <m/>
    <x v="0"/>
    <x v="0"/>
  </r>
  <r>
    <x v="0"/>
    <n v="22"/>
    <x v="0"/>
    <x v="0"/>
    <x v="0"/>
    <x v="0"/>
    <x v="0"/>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1"/>
    <x v="1"/>
    <n v="345"/>
    <x v="1"/>
    <x v="0"/>
    <x v="1"/>
    <n v="32845116"/>
    <n v="32845116"/>
    <x v="0"/>
    <x v="1"/>
    <x v="0"/>
    <x v="0"/>
    <x v="13"/>
    <s v="Secretaría General - GIT de Talento Humano"/>
    <x v="0"/>
    <s v="Coordinador GIT de Talento Humano"/>
    <x v="0"/>
    <x v="0"/>
    <s v="N/A"/>
    <s v="N/A"/>
    <n v="22"/>
    <d v="2021-01-08T00:00:00"/>
    <n v="2856097"/>
    <n v="32845116"/>
    <n v="32845116"/>
    <x v="0"/>
    <s v="MARIA FERNANDA CELY VARGAS"/>
    <n v="0"/>
    <x v="0"/>
    <n v="24183"/>
    <x v="0"/>
    <x v="0"/>
  </r>
  <r>
    <x v="0"/>
    <n v="21"/>
    <x v="0"/>
    <x v="0"/>
    <x v="3"/>
    <x v="3"/>
    <x v="0"/>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1"/>
    <x v="1"/>
    <n v="345"/>
    <x v="1"/>
    <x v="0"/>
    <x v="0"/>
    <n v="267858460"/>
    <n v="267858460"/>
    <x v="0"/>
    <x v="1"/>
    <x v="3"/>
    <x v="0"/>
    <x v="13"/>
    <s v="Secretaría General - GIT de Talento Humano"/>
    <x v="0"/>
    <s v="Coordinador GIT de Talento Humano"/>
    <x v="0"/>
    <x v="0"/>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0"/>
    <x v="3"/>
  </r>
  <r>
    <x v="0"/>
    <n v="19"/>
    <x v="0"/>
    <x v="0"/>
    <x v="0"/>
    <x v="0"/>
    <x v="0"/>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1"/>
    <x v="1"/>
    <n v="345"/>
    <x v="1"/>
    <x v="0"/>
    <x v="0"/>
    <n v="92327704"/>
    <n v="92327704"/>
    <x v="0"/>
    <x v="1"/>
    <x v="0"/>
    <x v="0"/>
    <x v="13"/>
    <s v="Secretaría General - GIT de Talento Humano"/>
    <x v="0"/>
    <s v="Coordinador GIT de Talento Humano"/>
    <x v="0"/>
    <x v="0"/>
    <s v="N/A"/>
    <s v="N/A"/>
    <n v="20"/>
    <d v="2021-01-12T00:00:00"/>
    <n v="8028496"/>
    <n v="92327704"/>
    <n v="92327704"/>
    <x v="0"/>
    <s v="NYDIA MARCELA RIVERA RODRIGUEZ"/>
    <n v="0"/>
    <x v="0"/>
    <n v="24184"/>
    <x v="0"/>
    <x v="0"/>
  </r>
  <r>
    <x v="0"/>
    <n v="20"/>
    <x v="0"/>
    <x v="0"/>
    <x v="0"/>
    <x v="0"/>
    <x v="0"/>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1"/>
    <x v="1"/>
    <n v="345"/>
    <x v="1"/>
    <x v="0"/>
    <x v="1"/>
    <n v="92327704"/>
    <n v="92327704"/>
    <x v="0"/>
    <x v="1"/>
    <x v="0"/>
    <x v="0"/>
    <x v="13"/>
    <s v="Secretaría General - GIT de Talento Humano"/>
    <x v="0"/>
    <s v="Coordinador GIT de Talento Humano"/>
    <x v="0"/>
    <x v="0"/>
    <s v="N/A"/>
    <s v="N/A"/>
    <n v="21"/>
    <d v="2021-01-07T00:00:00"/>
    <n v="8028496"/>
    <n v="92327704"/>
    <n v="92327704"/>
    <x v="0"/>
    <s v="YENNY ZULEIMA CARREÑO CONTRERAS"/>
    <n v="0"/>
    <x v="0"/>
    <n v="24168"/>
    <x v="0"/>
    <x v="0"/>
  </r>
  <r>
    <x v="0"/>
    <n v="65"/>
    <x v="0"/>
    <x v="0"/>
    <x v="2"/>
    <x v="2"/>
    <x v="0"/>
    <x v="2"/>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0"/>
    <n v="34108176"/>
    <n v="34108176"/>
    <x v="0"/>
    <x v="0"/>
    <x v="2"/>
    <x v="0"/>
    <x v="12"/>
    <s v="Secretaria General - GIT Talento Humano"/>
    <x v="0"/>
    <s v="Coordinador GIT Talento Humano"/>
    <x v="1"/>
    <x v="1"/>
    <m/>
    <m/>
    <n v="511"/>
    <d v="2021-03-29T00:00:00"/>
    <n v="4263522"/>
    <n v="17054088"/>
    <n v="34108176"/>
    <x v="0"/>
    <s v="YESED ALEJANDRA RODRIGUEZ ROJAS_x000a_DIANAMARCELA RAMIREZ CASTILLO"/>
    <n v="0"/>
    <x v="0"/>
    <s v="24646_x000a_24648"/>
    <x v="0"/>
    <x v="2"/>
  </r>
  <r>
    <x v="0"/>
    <m/>
    <x v="0"/>
    <x v="0"/>
    <x v="0"/>
    <x v="4"/>
    <x v="1"/>
    <x v="6"/>
    <s v="Servicios de compra de vestuario"/>
    <x v="0"/>
    <n v="91111703"/>
    <s v="Adquisición de dotación de vestuario de calle para los funcionarios a nivel nacional "/>
    <x v="3"/>
    <x v="3"/>
    <n v="5"/>
    <x v="0"/>
    <x v="2"/>
    <x v="0"/>
    <n v="400000000"/>
    <n v="400000000"/>
    <x v="0"/>
    <x v="1"/>
    <x v="0"/>
    <x v="0"/>
    <x v="12"/>
    <s v="Secretaria General - GIT Talento Humano"/>
    <x v="0"/>
    <s v="Coordinador GIT Talento Humano"/>
    <x v="0"/>
    <x v="0"/>
    <s v="N/A"/>
    <s v="N/A"/>
    <m/>
    <m/>
    <e v="#N/A"/>
    <e v="#N/A"/>
    <e v="#N/A"/>
    <x v="1"/>
    <m/>
    <n v="0"/>
    <x v="0"/>
    <m/>
    <x v="1"/>
    <x v="4"/>
  </r>
  <r>
    <x v="0"/>
    <m/>
    <x v="0"/>
    <x v="0"/>
    <x v="0"/>
    <x v="4"/>
    <x v="1"/>
    <x v="5"/>
    <s v="Batas protectoras"/>
    <x v="1"/>
    <n v="46181533"/>
    <s v="Adquisición de elementos de protección personal para el personal que desarrolla actividades a nivel territorial en el desarrollo de la misionalidad del IGAC. "/>
    <x v="3"/>
    <x v="3"/>
    <n v="16"/>
    <x v="0"/>
    <x v="2"/>
    <x v="0"/>
    <n v="40000000"/>
    <n v="40000000"/>
    <x v="0"/>
    <x v="1"/>
    <x v="0"/>
    <x v="0"/>
    <x v="12"/>
    <s v="Secretaria General - GIT Talento Humano"/>
    <x v="0"/>
    <s v="Coordinador GIT Talento Humano"/>
    <x v="0"/>
    <x v="0"/>
    <s v="N/A"/>
    <s v="N/A"/>
    <m/>
    <m/>
    <e v="#N/A"/>
    <e v="#N/A"/>
    <e v="#N/A"/>
    <x v="1"/>
    <m/>
    <n v="0"/>
    <x v="0"/>
    <m/>
    <x v="1"/>
    <x v="4"/>
  </r>
  <r>
    <x v="0"/>
    <m/>
    <x v="0"/>
    <x v="0"/>
    <x v="0"/>
    <x v="4"/>
    <x v="1"/>
    <x v="5"/>
    <s v="Servicios de compra de vestuario"/>
    <x v="1"/>
    <n v="91111703"/>
    <s v="Adquición de zapatos y elementos de vestuario de protección "/>
    <x v="3"/>
    <x v="3"/>
    <n v="16"/>
    <x v="0"/>
    <x v="2"/>
    <x v="0"/>
    <n v="20000000"/>
    <n v="20000000"/>
    <x v="0"/>
    <x v="1"/>
    <x v="0"/>
    <x v="0"/>
    <x v="12"/>
    <s v="Secretaria General - GIT Talento Humano"/>
    <x v="0"/>
    <s v="Coordinador GIT Talento Humano"/>
    <x v="0"/>
    <x v="0"/>
    <s v="N/A"/>
    <s v="N/A"/>
    <m/>
    <m/>
    <e v="#N/A"/>
    <e v="#N/A"/>
    <e v="#N/A"/>
    <x v="1"/>
    <m/>
    <n v="0"/>
    <x v="0"/>
    <m/>
    <x v="1"/>
    <x v="4"/>
  </r>
  <r>
    <x v="0"/>
    <m/>
    <x v="0"/>
    <x v="0"/>
    <x v="0"/>
    <x v="4"/>
    <x v="1"/>
    <x v="12"/>
    <s v="Centros o servicios móviles de atención de salud"/>
    <x v="0"/>
    <n v="85101508"/>
    <s v="Prestación de servicios para la realización de los exámenes ocupacionales para los funcionarios de la entidad a nivel nacional"/>
    <x v="3"/>
    <x v="3"/>
    <n v="7"/>
    <x v="0"/>
    <x v="4"/>
    <x v="0"/>
    <n v="80000000"/>
    <n v="80000000"/>
    <x v="0"/>
    <x v="1"/>
    <x v="0"/>
    <x v="0"/>
    <x v="12"/>
    <s v="Secretaria General - GIT Talento Humano"/>
    <x v="0"/>
    <s v="Coordinador GIT Talento Humano"/>
    <x v="0"/>
    <x v="0"/>
    <s v="N/A"/>
    <s v="N/A"/>
    <m/>
    <m/>
    <e v="#N/A"/>
    <e v="#N/A"/>
    <e v="#N/A"/>
    <x v="1"/>
    <m/>
    <n v="0"/>
    <x v="0"/>
    <m/>
    <x v="1"/>
    <x v="4"/>
  </r>
  <r>
    <x v="3"/>
    <n v="25"/>
    <x v="2"/>
    <x v="3"/>
    <x v="2"/>
    <x v="2"/>
    <x v="0"/>
    <x v="1"/>
    <s v="Servicios de formación profesional en ingeniería"/>
    <x v="0"/>
    <n v="86101610"/>
    <s v="Prestación de servicios personales para realizar el lavado y alistamiento de la instrumentación requerida para la ejecución de análisis en el GIT Laboratorio Nacional de Suelos."/>
    <x v="1"/>
    <x v="1"/>
    <n v="7"/>
    <x v="0"/>
    <x v="0"/>
    <x v="1"/>
    <n v="28519428"/>
    <n v="28519428"/>
    <x v="0"/>
    <x v="2"/>
    <x v="2"/>
    <x v="1"/>
    <x v="14"/>
    <s v="Subdirección de Agrología"/>
    <x v="2"/>
    <s v="Subdirector de Agrología "/>
    <x v="2"/>
    <x v="2"/>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0"/>
    <x v="2"/>
  </r>
  <r>
    <x v="3"/>
    <n v="14"/>
    <x v="2"/>
    <x v="3"/>
    <x v="2"/>
    <x v="2"/>
    <x v="0"/>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1"/>
    <x v="1"/>
    <n v="7"/>
    <x v="0"/>
    <x v="0"/>
    <x v="1"/>
    <n v="67640720"/>
    <n v="67640720"/>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0"/>
    <x v="2"/>
  </r>
  <r>
    <x v="3"/>
    <n v="1"/>
    <x v="2"/>
    <x v="3"/>
    <x v="0"/>
    <x v="0"/>
    <x v="0"/>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1"/>
    <x v="1"/>
    <n v="7"/>
    <x v="0"/>
    <x v="0"/>
    <x v="1"/>
    <n v="51312562"/>
    <n v="51312562"/>
    <x v="0"/>
    <x v="2"/>
    <x v="0"/>
    <x v="1"/>
    <x v="14"/>
    <s v="Subdirección de Agrología"/>
    <x v="4"/>
    <s v="Subdirector de Agrología "/>
    <x v="2"/>
    <x v="3"/>
    <s v="Estudio de suelos como insumo para el ordenamiento integral del territorio."/>
    <s v="Sistema de información agrologica actualizado"/>
    <n v="105"/>
    <d v="2021-01-22T00:00:00"/>
    <n v="7261336"/>
    <n v="50829352"/>
    <n v="50829352"/>
    <x v="0"/>
    <s v="ADRIANA CAROLINA RIVADENEIRA PISCIOTTI"/>
    <n v="483210"/>
    <x v="0"/>
    <n v="24307"/>
    <x v="0"/>
    <x v="0"/>
  </r>
  <r>
    <x v="3"/>
    <n v="6"/>
    <x v="2"/>
    <x v="3"/>
    <x v="0"/>
    <x v="0"/>
    <x v="0"/>
    <x v="1"/>
    <s v="Servicios de formación profesional en ingeniería"/>
    <x v="0"/>
    <n v="86101610"/>
    <s v="Prestación de servicios para el manejo de la información que genere la subdirección de agrología en el desarrollo de sus proyectos."/>
    <x v="1"/>
    <x v="1"/>
    <n v="7"/>
    <x v="0"/>
    <x v="0"/>
    <x v="1"/>
    <n v="18155711"/>
    <n v="18155711"/>
    <x v="0"/>
    <x v="2"/>
    <x v="0"/>
    <x v="1"/>
    <x v="14"/>
    <s v="Subdirección de Agrología"/>
    <x v="4"/>
    <s v="Subdirector de Agrología "/>
    <x v="2"/>
    <x v="3"/>
    <s v="Estudio de suelos como insumo para el ordenamiento integral del territorio."/>
    <s v="Sistema de información agrologica actualizado"/>
    <n v="119"/>
    <d v="2021-01-22T00:00:00"/>
    <n v="2575938"/>
    <n v="18031566"/>
    <n v="18031566"/>
    <x v="0"/>
    <s v="ANDREA PILAR SINTURA HUERTA"/>
    <n v="124145"/>
    <x v="0"/>
    <n v="24309"/>
    <x v="0"/>
    <x v="0"/>
  </r>
  <r>
    <x v="3"/>
    <n v="9"/>
    <x v="2"/>
    <x v="3"/>
    <x v="4"/>
    <x v="6"/>
    <x v="0"/>
    <x v="1"/>
    <s v="Servicios de formación profesional en ingeniería"/>
    <x v="0"/>
    <n v="86101610"/>
    <s v="Prestación de servicios profesionales para realizar el levantamiento de suelos  y capacidad de uso de las tierras en los proyectos que adelanta la Subdirección de Agrología"/>
    <x v="1"/>
    <x v="1"/>
    <n v="7"/>
    <x v="0"/>
    <x v="0"/>
    <x v="1"/>
    <n v="202827758"/>
    <n v="202827758"/>
    <x v="0"/>
    <x v="2"/>
    <x v="4"/>
    <x v="1"/>
    <x v="14"/>
    <s v="Subdirección de Agrología"/>
    <x v="4"/>
    <s v="Subdirector de Agrología "/>
    <x v="2"/>
    <x v="3"/>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0"/>
    <x v="6"/>
  </r>
  <r>
    <x v="3"/>
    <n v="19"/>
    <x v="2"/>
    <x v="3"/>
    <x v="1"/>
    <x v="1"/>
    <x v="0"/>
    <x v="1"/>
    <s v="Servicios de formación profesional en ingeniería"/>
    <x v="0"/>
    <n v="86101610"/>
    <s v="Prestación de servicios personales para la ejecución de análisis básicos y aplicación de controles de calidad en el GIT Laboratorio Nacional de Suelos."/>
    <x v="1"/>
    <x v="1"/>
    <n v="7"/>
    <x v="0"/>
    <x v="0"/>
    <x v="1"/>
    <n v="54467133"/>
    <n v="54467133"/>
    <x v="0"/>
    <x v="2"/>
    <x v="1"/>
    <x v="1"/>
    <x v="14"/>
    <s v="Subdirección de Agrología"/>
    <x v="2"/>
    <s v="Subdirector de Agrología "/>
    <x v="2"/>
    <x v="2"/>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0"/>
    <x v="1"/>
  </r>
  <r>
    <x v="3"/>
    <n v="13"/>
    <x v="2"/>
    <x v="3"/>
    <x v="2"/>
    <x v="2"/>
    <x v="0"/>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1"/>
    <x v="1"/>
    <n v="7"/>
    <x v="0"/>
    <x v="0"/>
    <x v="1"/>
    <n v="57950788"/>
    <n v="57950788"/>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0"/>
    <x v="2"/>
  </r>
  <r>
    <x v="3"/>
    <n v="24"/>
    <x v="2"/>
    <x v="3"/>
    <x v="0"/>
    <x v="0"/>
    <x v="0"/>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1"/>
    <x v="1"/>
    <n v="7"/>
    <x v="0"/>
    <x v="0"/>
    <x v="1"/>
    <n v="33820360"/>
    <n v="33820360"/>
    <x v="0"/>
    <x v="2"/>
    <x v="0"/>
    <x v="1"/>
    <x v="14"/>
    <s v="Subdirección de Agrología"/>
    <x v="2"/>
    <s v="Subdirector de Agrología "/>
    <x v="2"/>
    <x v="2"/>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3"/>
    <n v="18"/>
    <x v="2"/>
    <x v="3"/>
    <x v="2"/>
    <x v="2"/>
    <x v="0"/>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1"/>
    <x v="1"/>
    <n v="7"/>
    <x v="0"/>
    <x v="0"/>
    <x v="1"/>
    <n v="42472080"/>
    <n v="42472080"/>
    <x v="0"/>
    <x v="2"/>
    <x v="2"/>
    <x v="1"/>
    <x v="14"/>
    <s v="Subdirección de Agrología"/>
    <x v="2"/>
    <s v="Subdirector de Agrología "/>
    <x v="2"/>
    <x v="2"/>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0"/>
    <x v="2"/>
  </r>
  <r>
    <x v="3"/>
    <n v="26"/>
    <x v="2"/>
    <x v="3"/>
    <x v="0"/>
    <x v="0"/>
    <x v="0"/>
    <x v="7"/>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5"/>
    <x v="5"/>
    <n v="7"/>
    <x v="0"/>
    <x v="0"/>
    <x v="1"/>
    <n v="21446236"/>
    <n v="21446236"/>
    <x v="0"/>
    <x v="2"/>
    <x v="0"/>
    <x v="1"/>
    <x v="14"/>
    <s v="Subdirección de Agrología"/>
    <x v="0"/>
    <s v="Subdriector de Agrología"/>
    <x v="2"/>
    <x v="3"/>
    <s v="Estudio de suelos como insumo para el ordenamiento integral del territorio."/>
    <s v="Sistema de información agrologica actualizado"/>
    <n v="151"/>
    <d v="2021-02-01T00:00:00"/>
    <n v="3063748"/>
    <n v="21446236"/>
    <n v="21446236"/>
    <x v="0"/>
    <s v="GUERTHY ADRIANA MORENO SÁNCHEZ"/>
    <n v="0"/>
    <x v="0"/>
    <n v="24431"/>
    <x v="0"/>
    <x v="0"/>
  </r>
  <r>
    <x v="3"/>
    <n v="12"/>
    <x v="2"/>
    <x v="3"/>
    <x v="0"/>
    <x v="0"/>
    <x v="0"/>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3"/>
    <n v="40"/>
    <x v="2"/>
    <x v="3"/>
    <x v="0"/>
    <x v="0"/>
    <x v="0"/>
    <x v="1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0"/>
    <n v="14929272"/>
    <n v="14929272"/>
    <x v="0"/>
    <x v="2"/>
    <x v="0"/>
    <x v="1"/>
    <x v="14"/>
    <s v="Subdirección de Agrología"/>
    <x v="0"/>
    <s v="Subdirector de Agrología "/>
    <x v="2"/>
    <x v="3"/>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3"/>
    <n v="5"/>
    <x v="2"/>
    <x v="3"/>
    <x v="0"/>
    <x v="0"/>
    <x v="0"/>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1"/>
    <x v="1"/>
    <n v="7"/>
    <x v="0"/>
    <x v="0"/>
    <x v="1"/>
    <n v="28975394"/>
    <n v="28975394"/>
    <x v="0"/>
    <x v="2"/>
    <x v="0"/>
    <x v="1"/>
    <x v="14"/>
    <s v="Subdirección de Agrología"/>
    <x v="4"/>
    <s v="Subdirector de Agrología "/>
    <x v="2"/>
    <x v="3"/>
    <s v="Estudio de suelos como insumo para el ordenamiento integral del territorio."/>
    <s v="Sistema de información agrologica actualizado"/>
    <n v="258"/>
    <d v="2021-01-22T00:00:00"/>
    <n v="4112781"/>
    <n v="28789467"/>
    <n v="28789467"/>
    <x v="0"/>
    <s v="JOHANNA KATERINE CORDERO CASALLAS"/>
    <n v="185927"/>
    <x v="0"/>
    <n v="24434"/>
    <x v="0"/>
    <x v="0"/>
  </r>
  <r>
    <x v="3"/>
    <n v="23"/>
    <x v="2"/>
    <x v="3"/>
    <x v="0"/>
    <x v="0"/>
    <x v="0"/>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3"/>
    <n v="22"/>
    <x v="2"/>
    <x v="3"/>
    <x v="0"/>
    <x v="0"/>
    <x v="0"/>
    <x v="1"/>
    <s v="Servicios de formación profesional en ingeniería"/>
    <x v="0"/>
    <n v="86101610"/>
    <s v="Prestación de servicios personales para realizar la preparación y manejo de muestras de suelos, aguas, compost y tejido vegetal en el GIT Laboratorio Nacional de Suelos. "/>
    <x v="1"/>
    <x v="1"/>
    <n v="7"/>
    <x v="0"/>
    <x v="0"/>
    <x v="1"/>
    <n v="16296816"/>
    <n v="16296816"/>
    <x v="0"/>
    <x v="2"/>
    <x v="0"/>
    <x v="1"/>
    <x v="14"/>
    <s v="Subdirección de Agrología"/>
    <x v="2"/>
    <s v="Subdirector de Agrología "/>
    <x v="2"/>
    <x v="2"/>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3"/>
    <n v="7"/>
    <x v="2"/>
    <x v="3"/>
    <x v="0"/>
    <x v="0"/>
    <x v="0"/>
    <x v="1"/>
    <s v="Servicios de formación profesional en ingeniería"/>
    <x v="0"/>
    <n v="86101610"/>
    <s v="Prestación de servicios profesionales para realizar el control de calidad de la interacción de la información de los levantamientos de suelos y aplicaciones agrologicas a nivel nacional"/>
    <x v="1"/>
    <x v="1"/>
    <n v="7"/>
    <x v="0"/>
    <x v="0"/>
    <x v="1"/>
    <n v="33820360"/>
    <n v="33820360"/>
    <x v="0"/>
    <x v="2"/>
    <x v="0"/>
    <x v="1"/>
    <x v="14"/>
    <s v="Subdirección de Agrología"/>
    <x v="4"/>
    <s v="Subdirector de Agrología "/>
    <x v="2"/>
    <x v="3"/>
    <s v="Estudio de suelos como insumo para el ordenamiento integral del territorio."/>
    <s v="Sistema de información agrologica actualizado"/>
    <n v="258"/>
    <d v="2021-01-22T00:00:00"/>
    <n v="4738790"/>
    <n v="33171530"/>
    <n v="33171530"/>
    <x v="0"/>
    <s v="JULIANA YAMILE CUY TORRES"/>
    <n v="648830"/>
    <x v="0"/>
    <n v="24434"/>
    <x v="0"/>
    <x v="0"/>
  </r>
  <r>
    <x v="3"/>
    <n v="16"/>
    <x v="2"/>
    <x v="3"/>
    <x v="0"/>
    <x v="0"/>
    <x v="0"/>
    <x v="2"/>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3"/>
    <n v="3"/>
    <x v="2"/>
    <x v="3"/>
    <x v="0"/>
    <x v="0"/>
    <x v="0"/>
    <x v="1"/>
    <s v="Servicios de formación profesional en ingeniería"/>
    <x v="0"/>
    <n v="86101610"/>
    <s v="Prestación de servicios personales para realizar la digitación y consolidación de la información agrológica, acorde con los estándares de control de calidad de la entidad."/>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226"/>
    <d v="2021-01-22T00:00:00"/>
    <n v="1873015"/>
    <n v="13111105"/>
    <n v="13111105"/>
    <x v="0"/>
    <s v="MARÍA PAULA ROJAS"/>
    <n v="362089"/>
    <x v="0"/>
    <n v="24420"/>
    <x v="0"/>
    <x v="0"/>
  </r>
  <r>
    <x v="3"/>
    <n v="39"/>
    <x v="2"/>
    <x v="3"/>
    <x v="0"/>
    <x v="0"/>
    <x v="0"/>
    <x v="1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0"/>
    <n v="12790566"/>
    <n v="12790566"/>
    <x v="0"/>
    <x v="2"/>
    <x v="0"/>
    <x v="1"/>
    <x v="14"/>
    <s v="Subdirección de Agrología"/>
    <x v="0"/>
    <s v="Subdirector de Agrología "/>
    <x v="2"/>
    <x v="3"/>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3"/>
    <n v="8"/>
    <x v="2"/>
    <x v="3"/>
    <x v="1"/>
    <x v="1"/>
    <x v="0"/>
    <x v="7"/>
    <s v="Servicios de formación profesional en ingeniería"/>
    <x v="0"/>
    <n v="86101610"/>
    <s v="Prestación de servicios profesionales para realizar el levantamientos del suelo y diligenciamiento  de la base de datos de observaciones de suelos de los proyectos de la Subdirección de Agrología"/>
    <x v="5"/>
    <x v="5"/>
    <n v="7"/>
    <x v="0"/>
    <x v="0"/>
    <x v="1"/>
    <n v="63708120"/>
    <n v="63708120"/>
    <x v="0"/>
    <x v="2"/>
    <x v="1"/>
    <x v="1"/>
    <x v="14"/>
    <s v="Subdirección de Agrología"/>
    <x v="0"/>
    <s v="Subdriector de Agrología"/>
    <x v="2"/>
    <x v="3"/>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0"/>
    <x v="1"/>
  </r>
  <r>
    <x v="3"/>
    <n v="20"/>
    <x v="2"/>
    <x v="3"/>
    <x v="0"/>
    <x v="0"/>
    <x v="0"/>
    <x v="1"/>
    <s v="Servicios de formación profesional en ingeniería"/>
    <x v="0"/>
    <n v="86101610"/>
    <s v="Prestación de servicios personales para implementar y ejecutar las actividades de control ambiental bajo la Norma ISO 14001 y manejo de residuos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3"/>
    <n v="4"/>
    <x v="2"/>
    <x v="3"/>
    <x v="0"/>
    <x v="0"/>
    <x v="0"/>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140"/>
    <d v="2021-01-22T00:00:00"/>
    <n v="1911592"/>
    <n v="13381144"/>
    <n v="13381144"/>
    <x v="0"/>
    <s v="VALENTINA ROJAS"/>
    <n v="92050"/>
    <x v="0"/>
    <n v="24338"/>
    <x v="0"/>
    <x v="0"/>
  </r>
  <r>
    <x v="3"/>
    <n v="2"/>
    <x v="2"/>
    <x v="3"/>
    <x v="0"/>
    <x v="0"/>
    <x v="0"/>
    <x v="1"/>
    <s v="Servicios de formación profesional en ingeniería"/>
    <x v="0"/>
    <n v="86101610"/>
    <s v="Prestación de servicios profesionales para realizar actividades de apoyo a los procesos administrativos que adelanta la Subdirección de Agrología"/>
    <x v="1"/>
    <x v="1"/>
    <n v="7"/>
    <x v="0"/>
    <x v="0"/>
    <x v="1"/>
    <n v="21236040"/>
    <n v="21236040"/>
    <x v="0"/>
    <x v="2"/>
    <x v="0"/>
    <x v="1"/>
    <x v="14"/>
    <s v="Subdirección de Agrología"/>
    <x v="4"/>
    <s v="Subdirector de Agrología "/>
    <x v="2"/>
    <x v="3"/>
    <s v="Estudio de suelos como insumo para el ordenamiento integral del territorio."/>
    <s v="Sistema de información agrologica actualizado"/>
    <n v="114"/>
    <d v="2021-01-22T00:00:00"/>
    <n v="3033256"/>
    <n v="21232792"/>
    <n v="21232792"/>
    <x v="0"/>
    <s v="VIVIANA ANDREA RUEDA CALDERÓN"/>
    <n v="3248"/>
    <x v="0"/>
    <n v="24308"/>
    <x v="0"/>
    <x v="0"/>
  </r>
  <r>
    <x v="3"/>
    <n v="21"/>
    <x v="2"/>
    <x v="3"/>
    <x v="0"/>
    <x v="0"/>
    <x v="0"/>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1"/>
    <x v="1"/>
    <n v="7"/>
    <x v="0"/>
    <x v="0"/>
    <x v="1"/>
    <n v="28975394"/>
    <n v="28975394"/>
    <x v="0"/>
    <x v="2"/>
    <x v="0"/>
    <x v="1"/>
    <x v="14"/>
    <s v="Subdirección de Agrología"/>
    <x v="2"/>
    <s v="Subdirector de Agrología "/>
    <x v="2"/>
    <x v="2"/>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3"/>
    <n v="10"/>
    <x v="2"/>
    <x v="3"/>
    <x v="5"/>
    <x v="7"/>
    <x v="0"/>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1"/>
    <x v="1"/>
    <n v="7"/>
    <x v="0"/>
    <x v="0"/>
    <x v="1"/>
    <n v="144876970"/>
    <n v="144876970"/>
    <x v="0"/>
    <x v="2"/>
    <x v="5"/>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0"/>
    <x v="7"/>
  </r>
  <r>
    <x v="3"/>
    <n v="17"/>
    <x v="2"/>
    <x v="3"/>
    <x v="0"/>
    <x v="0"/>
    <x v="0"/>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3"/>
    <n v="11"/>
    <x v="2"/>
    <x v="3"/>
    <x v="2"/>
    <x v="2"/>
    <x v="0"/>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1"/>
    <x v="1"/>
    <n v="7"/>
    <x v="0"/>
    <x v="0"/>
    <x v="1"/>
    <n v="36311422"/>
    <n v="36311422"/>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0"/>
    <x v="2"/>
  </r>
  <r>
    <x v="3"/>
    <n v="15"/>
    <x v="2"/>
    <x v="3"/>
    <x v="0"/>
    <x v="0"/>
    <x v="0"/>
    <x v="1"/>
    <s v="Servicios de formación profesional en ingeniería"/>
    <x v="0"/>
    <n v="86101610"/>
    <s v="Prestación de servicios profesionales para asignación, elaboración y consolidación de información fotogramétrica de los diferentes proyectos que adelante la subdirección de Agrología."/>
    <x v="1"/>
    <x v="1"/>
    <n v="7"/>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3"/>
    <m/>
    <x v="2"/>
    <x v="3"/>
    <x v="0"/>
    <x v="4"/>
    <x v="1"/>
    <x v="12"/>
    <s v="Servicios de formación profesional en ingeniería"/>
    <x v="0"/>
    <n v="86101610"/>
    <s v="Prestación de servicios profesionales para realizar el control de calidad, en tema de geomatica aplicados al levantamiento de suelos, y aplicaciones agrologicas."/>
    <x v="8"/>
    <x v="8"/>
    <n v="5"/>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12"/>
    <s v="Servicios de formación profesional en ingeniería"/>
    <x v="0"/>
    <n v="86101610"/>
    <s v="Prestación de servicios profesionales la revisión y aval de las bases de datos alfanumérica y grafica de los proyectos que adelanta la subdirección de agrología."/>
    <x v="8"/>
    <x v="8"/>
    <n v="5"/>
    <x v="0"/>
    <x v="0"/>
    <x v="0"/>
    <n v="28975394"/>
    <n v="28975394"/>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3"/>
    <x v="4"/>
    <x v="2"/>
    <x v="12"/>
    <s v="Servicios de formación profesional en ingeniería"/>
    <x v="0"/>
    <n v="86101610"/>
    <s v="Prestación de servicios profesionales para realizar el levantamiento de suelos   en los proyectos que adelanta la Subdirección de Agrología"/>
    <x v="8"/>
    <x v="8"/>
    <n v="4"/>
    <x v="0"/>
    <x v="0"/>
    <x v="0"/>
    <n v="115901576"/>
    <n v="115901576"/>
    <x v="0"/>
    <x v="1"/>
    <x v="3"/>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ara adelantar y gestionar acciones e Innovación en aplicaciones agrológicas"/>
    <x v="8"/>
    <x v="8"/>
    <n v="4"/>
    <x v="0"/>
    <x v="0"/>
    <x v="0"/>
    <n v="33820360"/>
    <n v="338203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0"/>
    <n v="28975394"/>
    <n v="28975394"/>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aborar las bases de datos de información agrológica de los convenios que desarrolla la Subdirección de Agrología"/>
    <x v="8"/>
    <x v="8"/>
    <n v="5"/>
    <x v="0"/>
    <x v="0"/>
    <x v="0"/>
    <n v="15623660"/>
    <n v="156236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 desarrollo de las aplicaciones agrológicas requeridas en los proyectos que desarrolla la Subdirección de Agrología"/>
    <x v="8"/>
    <x v="8"/>
    <n v="5"/>
    <x v="0"/>
    <x v="0"/>
    <x v="0"/>
    <n v="21317610"/>
    <n v="2131761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0"/>
    <n v="10491075"/>
    <n v="10491075"/>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 de ingeniería y diseño para sistemas de control de procesos"/>
    <x v="0"/>
    <n v="81102702"/>
    <s v="Adquisición para la inscripción de participación en ensayos de aptitud  (Interlaboratorios) con WEPAL"/>
    <x v="4"/>
    <x v="4"/>
    <n v="6"/>
    <x v="0"/>
    <x v="0"/>
    <x v="0"/>
    <n v="6000000"/>
    <n v="6000000"/>
    <x v="0"/>
    <x v="1"/>
    <x v="0"/>
    <x v="1"/>
    <x v="14"/>
    <s v="Subdirección de Agrología"/>
    <x v="2"/>
    <s v="Subdirector de Agrología "/>
    <x v="2"/>
    <x v="2"/>
    <s v="Análisis físicos, químicos, biológicos y mineralógicos de suelos"/>
    <s v="P+A4:Z5ruebas químicas, físicas, mineralógicas y biológicas de suelos realizadas"/>
    <m/>
    <m/>
    <e v="#N/A"/>
    <e v="#N/A"/>
    <e v="#N/A"/>
    <x v="1"/>
    <m/>
    <n v="0"/>
    <x v="0"/>
    <m/>
    <x v="1"/>
    <x v="4"/>
  </r>
  <r>
    <x v="3"/>
    <m/>
    <x v="2"/>
    <x v="3"/>
    <x v="2"/>
    <x v="4"/>
    <x v="3"/>
    <x v="6"/>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0"/>
    <n v="57950788"/>
    <n v="57950788"/>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2"/>
    <x v="4"/>
    <x v="3"/>
    <x v="5"/>
    <s v="Servicios de formación profesional en ingeniería"/>
    <x v="1"/>
    <n v="86101610"/>
    <s v="Prestación de servicios profesionales para la interpretación de cobertura y uso de la tierra y elaboración de cartografía temática de los convenios que desarrolla de la Subdirección de Agrología."/>
    <x v="4"/>
    <x v="4"/>
    <n v="6"/>
    <x v="0"/>
    <x v="0"/>
    <x v="0"/>
    <n v="42635220"/>
    <n v="42635220"/>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Servicios de formación profesional en ingeniería"/>
    <x v="1"/>
    <n v="86101610"/>
    <s v="Prestación de servicios personales para preparar y controlar las muestras de suelo, agua y tejido vegetal que serán entregadas a los analistas de los diferentes temas para su análisis en el GIT del LNS."/>
    <x v="4"/>
    <x v="4"/>
    <n v="6"/>
    <x v="0"/>
    <x v="0"/>
    <x v="0"/>
    <n v="12589290"/>
    <n v="1258929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3"/>
    <x v="3"/>
    <n v="4"/>
    <x v="0"/>
    <x v="0"/>
    <x v="0"/>
    <n v="17054088"/>
    <n v="17054088"/>
    <x v="0"/>
    <x v="2"/>
    <x v="0"/>
    <x v="1"/>
    <x v="15"/>
    <s v="Subdirección de Catastro"/>
    <x v="0"/>
    <s v="Subdirectora de Catastro"/>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3"/>
    <x v="3"/>
    <n v="4"/>
    <x v="0"/>
    <x v="0"/>
    <x v="0"/>
    <n v="17054088"/>
    <n v="17054088"/>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3"/>
    <x v="3"/>
    <n v="4"/>
    <x v="0"/>
    <x v="0"/>
    <x v="0"/>
    <n v="19905696"/>
    <n v="19905696"/>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6"/>
    <s v="Servicios de formación profesional en ingeniería"/>
    <x v="0"/>
    <n v="86101610"/>
    <s v="Prestación de servicios profesionales en control de calidad  de productos de sensores remotos en temas relacionados con aplicaciones agrologicas."/>
    <x v="6"/>
    <x v="6"/>
    <n v="4"/>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Gases naturales y gases mixtos"/>
    <x v="1"/>
    <n v="12142100"/>
    <s v="Suministro de Gases especiales para la ejecución de análisis para el Laboratorio Nacional de Suelos. "/>
    <x v="4"/>
    <x v="4"/>
    <n v="6"/>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mantenimiento preventivo y correctivo, con suministro de repuestos y consumibles para los equipos no exclusivos del Laboratorio Nacional de Suelos."/>
    <x v="9"/>
    <x v="9"/>
    <n v="2"/>
    <x v="0"/>
    <x v="4"/>
    <x v="0"/>
    <n v="260000000"/>
    <n v="26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Servicios de formación profesional en ingeniería"/>
    <x v="1"/>
    <n v="86101610"/>
    <s v="Adquisición de reactivos y materiales para el GIT Laboratorio Nacional de Suelos."/>
    <x v="9"/>
    <x v="9"/>
    <n v="2"/>
    <x v="0"/>
    <x v="4"/>
    <x v="0"/>
    <n v="250000000"/>
    <n v="25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calibración acreditada de equipos e instrumentos del Laboratorio Nacional de Suelos."/>
    <x v="6"/>
    <x v="6"/>
    <n v="4"/>
    <x v="0"/>
    <x v="4"/>
    <x v="0"/>
    <n v="90000000"/>
    <n v="9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Mantenimiento de equipos de laboratorio"/>
    <x v="1"/>
    <n v="81101706"/>
    <s v="Prestación de servicios para sistema recolectora de desechos de laboratorio"/>
    <x v="6"/>
    <x v="6"/>
    <n v="4"/>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n v="38"/>
    <x v="2"/>
    <x v="3"/>
    <x v="0"/>
    <x v="0"/>
    <x v="0"/>
    <x v="2"/>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2"/>
    <n v="53900000"/>
    <n v="53900000"/>
    <x v="0"/>
    <x v="2"/>
    <x v="0"/>
    <x v="1"/>
    <x v="14"/>
    <s v="Subdirección de Agrología"/>
    <x v="0"/>
    <s v="Subdirector de Agrología "/>
    <x v="3"/>
    <x v="4"/>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3"/>
    <n v="28"/>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8"/>
    <d v="2021-03-15T00:00:00"/>
    <n v="4263522"/>
    <n v="40503459"/>
    <n v="40503459"/>
    <x v="0"/>
    <s v="ANDRES EMILIO MORENO CASTRO"/>
    <n v="3496541"/>
    <x v="0"/>
    <n v="24613"/>
    <x v="0"/>
    <x v="0"/>
  </r>
  <r>
    <x v="3"/>
    <n v="27"/>
    <x v="2"/>
    <x v="3"/>
    <x v="0"/>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9"/>
    <d v="2021-03-15T00:00:00"/>
    <n v="2671483"/>
    <n v="25379089"/>
    <n v="25379089"/>
    <x v="0"/>
    <s v="ANGIE LORENA CARDENAS PUERTO"/>
    <n v="3220911"/>
    <x v="0"/>
    <n v="24624"/>
    <x v="0"/>
    <x v="0"/>
  </r>
  <r>
    <x v="3"/>
    <n v="29"/>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3"/>
    <d v="2021-03-15T00:00:00"/>
    <n v="4263522"/>
    <n v="40503459"/>
    <n v="40503459"/>
    <x v="0"/>
    <s v="DANIEL JOSE MORALES MEJIA"/>
    <n v="3496541"/>
    <x v="0"/>
    <n v="24602"/>
    <x v="0"/>
    <x v="0"/>
  </r>
  <r>
    <x v="3"/>
    <n v="36"/>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85"/>
    <d v="2021-03-15T00:00:00"/>
    <n v="4263522"/>
    <n v="40503459"/>
    <n v="40503459"/>
    <x v="0"/>
    <s v="EDWIN ALFONSO PERILLA"/>
    <n v="3496541"/>
    <x v="0"/>
    <n v="24619"/>
    <x v="0"/>
    <x v="0"/>
  </r>
  <r>
    <x v="3"/>
    <n v="35"/>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53"/>
    <d v="2021-03-15T00:00:00"/>
    <n v="4263522"/>
    <n v="38798050"/>
    <n v="38798050"/>
    <x v="0"/>
    <s v="GERSE DAVID RUIZ"/>
    <n v="10701950"/>
    <x v="0"/>
    <n v="24590"/>
    <x v="0"/>
    <x v="0"/>
  </r>
  <r>
    <x v="3"/>
    <n v="34"/>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65"/>
    <d v="2021-03-15T00:00:00"/>
    <n v="4976424"/>
    <n v="47276028"/>
    <n v="47276028"/>
    <x v="0"/>
    <s v="JAIME ANDRES NEIRA"/>
    <n v="2223972"/>
    <x v="0"/>
    <n v="24604"/>
    <x v="0"/>
    <x v="0"/>
  </r>
  <r>
    <x v="3"/>
    <n v="33"/>
    <x v="2"/>
    <x v="3"/>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73"/>
    <d v="2021-03-15T00:00:00"/>
    <n v="4263522"/>
    <n v="40503459"/>
    <n v="40503459"/>
    <x v="0"/>
    <s v="MARCO ANTONIO SUAREZ GALEANO"/>
    <n v="3496541"/>
    <x v="0"/>
    <n v="24607"/>
    <x v="0"/>
    <x v="0"/>
  </r>
  <r>
    <x v="3"/>
    <n v="37"/>
    <x v="2"/>
    <x v="3"/>
    <x v="0"/>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6"/>
    <d v="2021-03-15T00:00:00"/>
    <n v="2671483"/>
    <n v="25379089"/>
    <n v="25379089"/>
    <x v="0"/>
    <s v="MARISOL  ARDILA CUBIDES"/>
    <n v="3220911"/>
    <x v="0"/>
    <n v="24611"/>
    <x v="0"/>
    <x v="0"/>
  </r>
  <r>
    <x v="3"/>
    <n v="32"/>
    <x v="2"/>
    <x v="3"/>
    <x v="0"/>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59"/>
    <d v="2021-03-15T00:00:00"/>
    <n v="2671483"/>
    <n v="25379089"/>
    <n v="25379089"/>
    <x v="0"/>
    <s v="MONICA ANDREA GARCIA"/>
    <n v="3220911"/>
    <x v="0"/>
    <n v="24600"/>
    <x v="0"/>
    <x v="0"/>
  </r>
  <r>
    <x v="3"/>
    <n v="31"/>
    <x v="2"/>
    <x v="3"/>
    <x v="0"/>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5"/>
    <x v="5"/>
    <n v="11"/>
    <x v="0"/>
    <x v="0"/>
    <x v="2"/>
    <n v="47300000"/>
    <n v="47300000"/>
    <x v="0"/>
    <x v="2"/>
    <x v="0"/>
    <x v="1"/>
    <x v="14"/>
    <s v="Subdirección de Agrología"/>
    <x v="0"/>
    <s v="Subdirector de Agrología "/>
    <x v="3"/>
    <x v="4"/>
    <s v="Generar los productos agrológicos como insumos para el Catastro multipropósito"/>
    <s v="Sistema de Información Predial Actualizado_x000a_"/>
    <n v="481"/>
    <d v="2021-03-15T00:00:00"/>
    <n v="4976424"/>
    <n v="46280743"/>
    <n v="46280743"/>
    <x v="0"/>
    <s v="NATALIA PRECIADO"/>
    <n v="1019257"/>
    <x v="0"/>
    <n v="24616"/>
    <x v="0"/>
    <x v="0"/>
  </r>
  <r>
    <x v="4"/>
    <n v="1"/>
    <x v="3"/>
    <x v="4"/>
    <x v="0"/>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1"/>
    <x v="1"/>
    <n v="345"/>
    <x v="1"/>
    <x v="0"/>
    <x v="2"/>
    <n v="94300000"/>
    <n v="94300000"/>
    <x v="0"/>
    <x v="2"/>
    <x v="0"/>
    <x v="1"/>
    <x v="15"/>
    <s v="Subdirección de Catastro"/>
    <x v="0"/>
    <s v="Subdirectora de Catastro"/>
    <x v="3"/>
    <x v="4"/>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Mahates y María La Baja en el  del Departamento de Bolívar, en conjunto con la Agencia Nacional de Tierras - ANT."/>
    <x v="7"/>
    <x v="7"/>
    <n v="9"/>
    <x v="0"/>
    <x v="0"/>
    <x v="2"/>
    <n v="1148985120"/>
    <n v="114898512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San Juan de Nepomuceno, Zambrano, Palmito, San Onofre y Mercaderes, en conjunto con la Agencia Nacional de Tierras - ANT."/>
    <x v="7"/>
    <x v="7"/>
    <n v="9"/>
    <x v="0"/>
    <x v="0"/>
    <x v="2"/>
    <n v="2114430486"/>
    <n v="211443048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Morales y Piendamó en el  del Departamento del Cauca, en conjunto con la Agencia Nacional de Tierras - ANT."/>
    <x v="7"/>
    <x v="7"/>
    <n v="9"/>
    <x v="0"/>
    <x v="5"/>
    <x v="2"/>
    <n v="884523002"/>
    <n v="88452300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Cajibío, Piamonte, Sucre y Almaguer, en conjunto con la Agencia Nacional de Tierras - ANT."/>
    <x v="7"/>
    <x v="7"/>
    <n v="9"/>
    <x v="0"/>
    <x v="5"/>
    <x v="2"/>
    <n v="781026077"/>
    <n v="781026077"/>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n v="67"/>
    <x v="3"/>
    <x v="4"/>
    <x v="2"/>
    <x v="2"/>
    <x v="0"/>
    <x v="14"/>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2"/>
    <x v="2"/>
    <x v="1"/>
    <x v="15"/>
    <s v="Subdirección de Catastro"/>
    <x v="5"/>
    <s v="Subdirectora de Catastro"/>
    <x v="3"/>
    <x v="4"/>
    <s v="Ejecutar procesos de actualización catastral a nivel nacional"/>
    <s v="Predios actualizados catastralmente"/>
    <n v="590"/>
    <d v="2021-05-18T00:00:00"/>
    <n v="1701243"/>
    <n v="10207458"/>
    <n v="20414916"/>
    <x v="0"/>
    <s v="DIANA CAROLINA HERNANDEZ_x000a_YARLY JOHANNA MARIN TINEO"/>
    <n v="0"/>
    <x v="0"/>
    <n v="24731"/>
    <x v="0"/>
    <x v="0"/>
  </r>
  <r>
    <x v="4"/>
    <n v="58"/>
    <x v="3"/>
    <x v="4"/>
    <x v="0"/>
    <x v="0"/>
    <x v="0"/>
    <x v="13"/>
    <s v="Servicios secretariales o de administración de oficinas  "/>
    <x v="0"/>
    <n v="80161501"/>
    <s v="Prestación de servicios profesionales para el seguimiento y control de las actividades de la etapa operativa del proyecto de gestión catastral multipropósito de Arauquita - Arauca"/>
    <x v="0"/>
    <x v="0"/>
    <n v="240"/>
    <x v="1"/>
    <x v="0"/>
    <x v="0"/>
    <n v="69663808"/>
    <n v="69663808"/>
    <x v="0"/>
    <x v="2"/>
    <x v="0"/>
    <x v="1"/>
    <x v="15"/>
    <s v="Subdirección de Catastro"/>
    <x v="5"/>
    <s v="Subdirectora de Catastro"/>
    <x v="3"/>
    <x v="4"/>
    <s v="Ejecutar procesos de actualización catastral a nivel nacional"/>
    <s v="Predios actualizados catastralmente"/>
    <n v="523"/>
    <d v="2021-04-12T00:00:00"/>
    <n v="8707976"/>
    <n v="66761149"/>
    <n v="66761149"/>
    <x v="0"/>
    <s v="ELMO ADOLFO SANCHEZ CALDERON"/>
    <n v="2902659"/>
    <x v="0"/>
    <n v="24665"/>
    <x v="0"/>
    <x v="0"/>
  </r>
  <r>
    <x v="4"/>
    <n v="51"/>
    <x v="3"/>
    <x v="4"/>
    <x v="0"/>
    <x v="0"/>
    <x v="0"/>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1"/>
    <n v="18748392"/>
    <n v="18748392"/>
    <x v="0"/>
    <x v="2"/>
    <x v="0"/>
    <x v="1"/>
    <x v="15"/>
    <s v="DT Casanare"/>
    <x v="6"/>
    <s v="HERMES SALCEDO RODRIGUEZ"/>
    <x v="3"/>
    <x v="4"/>
    <s v="Ejecutar procesos de conservación catastral a nivel nacional"/>
    <s v="Mutaciones realizadas"/>
    <n v="512"/>
    <d v="2021-03-30T00:00:00"/>
    <n v="3124732"/>
    <n v="18748392"/>
    <n v="18748392"/>
    <x v="0"/>
    <s v="HONOFRE QUINTERO CABICHE"/>
    <n v="0"/>
    <x v="0"/>
    <n v="24645"/>
    <x v="0"/>
    <x v="0"/>
  </r>
  <r>
    <x v="0"/>
    <n v="41"/>
    <x v="0"/>
    <x v="0"/>
    <x v="0"/>
    <x v="0"/>
    <x v="0"/>
    <x v="3"/>
    <s v="Alquiler y arrendamiento de propiedades o edificaciones"/>
    <x v="0"/>
    <n v="80131500"/>
    <s v="Arrendamiento de bien inmueble para el funcionamiento de la dirección territorial casanare del instituto geográfico agustín codazzi-igac."/>
    <x v="1"/>
    <x v="1"/>
    <n v="11"/>
    <x v="0"/>
    <x v="0"/>
    <x v="1"/>
    <n v="162316000"/>
    <n v="162316000"/>
    <x v="0"/>
    <x v="2"/>
    <x v="0"/>
    <x v="1"/>
    <x v="16"/>
    <s v="DT Casanare"/>
    <x v="6"/>
    <s v="HERMES SALCEDO RODRIGUEZ"/>
    <x v="4"/>
    <x v="5"/>
    <s v="Realizar actividades preliminares"/>
    <s v="Sedes adecuadas"/>
    <n v="70"/>
    <d v="2021-01-19T00:00:00"/>
    <n v="14756000"/>
    <n v="162316000"/>
    <n v="162316000"/>
    <x v="0"/>
    <s v="INMOBILIARIA ROYALS COMPANY SAS"/>
    <n v="0"/>
    <x v="0"/>
    <n v="24234"/>
    <x v="0"/>
    <x v="0"/>
  </r>
  <r>
    <x v="4"/>
    <n v="53"/>
    <x v="3"/>
    <x v="4"/>
    <x v="0"/>
    <x v="0"/>
    <x v="0"/>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1"/>
    <n v="12589290"/>
    <n v="12589290"/>
    <x v="0"/>
    <x v="2"/>
    <x v="0"/>
    <x v="1"/>
    <x v="15"/>
    <s v="DT Casanare"/>
    <x v="6"/>
    <s v="HERMES SALCEDO RODRIGUEZ"/>
    <x v="3"/>
    <x v="4"/>
    <s v="Ejecutar procesos de conservación catastral a nivel nacional"/>
    <s v="Mutaciones realizadas"/>
    <n v="508"/>
    <d v="2021-03-30T00:00:00"/>
    <n v="2098215"/>
    <n v="12589290"/>
    <n v="12589290"/>
    <x v="0"/>
    <s v="JOSE LEONIDAS VEGA PEREZ_x000a_"/>
    <n v="0"/>
    <x v="0"/>
    <n v="24641"/>
    <x v="0"/>
    <x v="0"/>
  </r>
  <r>
    <x v="4"/>
    <n v="62"/>
    <x v="3"/>
    <x v="4"/>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0"/>
    <x v="0"/>
    <n v="150"/>
    <x v="1"/>
    <x v="0"/>
    <x v="1"/>
    <n v="15623660"/>
    <n v="15623660"/>
    <x v="0"/>
    <x v="2"/>
    <x v="0"/>
    <x v="1"/>
    <x v="15"/>
    <s v="DT Casanare"/>
    <x v="6"/>
    <s v="HERMES SALCEDO RODRIGUEZ"/>
    <x v="3"/>
    <x v="4"/>
    <s v="Ejecutar procesos de conservación catastral a nivel nacional"/>
    <s v="Mutaciones realizadas"/>
    <n v="548"/>
    <d v="2021-04-23T00:00:00"/>
    <n v="3124732"/>
    <n v="15623660"/>
    <n v="15623660"/>
    <x v="0"/>
    <s v="LILIANA  ALFONSO CHAVITA"/>
    <n v="0"/>
    <x v="0"/>
    <n v="24692"/>
    <x v="0"/>
    <x v="0"/>
  </r>
  <r>
    <x v="4"/>
    <n v="66"/>
    <x v="3"/>
    <x v="4"/>
    <x v="6"/>
    <x v="3"/>
    <x v="3"/>
    <x v="14"/>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2"/>
    <x v="6"/>
    <x v="1"/>
    <x v="15"/>
    <s v="Subdirección de Catastro"/>
    <x v="5"/>
    <s v="Subdirectora de Catastro"/>
    <x v="3"/>
    <x v="4"/>
    <s v="Ejecutar procesos de actualización catastral a nivel nacional"/>
    <s v="Predios actualizados catastralmente"/>
    <n v="581"/>
    <d v="2021-05-07T00:00:00"/>
    <n v="3124732"/>
    <n v="18748392"/>
    <n v="112490352"/>
    <x v="0"/>
    <s v="MARIA ERMINDA QUIRIFE PABON _x000a_DESIDERIO  RINCON CALDERON_x000a_LUIS ALBERTO MORENO_x000a_JULIO ROBERTO SANTIAGO MIÑOZ"/>
    <n v="0"/>
    <x v="0"/>
    <s v="24721_x000a_24724"/>
    <x v="0"/>
    <x v="3"/>
  </r>
  <r>
    <x v="4"/>
    <n v="68"/>
    <x v="3"/>
    <x v="4"/>
    <x v="0"/>
    <x v="0"/>
    <x v="0"/>
    <x v="12"/>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1"/>
    <x v="0"/>
    <x v="1"/>
    <x v="15"/>
    <s v="DT Casanare"/>
    <x v="6"/>
    <s v="HERMES SALCEDO RODRIGUEZ"/>
    <x v="3"/>
    <x v="4"/>
    <s v="Ejecutar procesos de conservación catastral a nivel nacional"/>
    <s v="Mutaciones realizadas"/>
    <m/>
    <d v="2021-05-27T00:00:00"/>
    <n v="2671483"/>
    <n v="18700381"/>
    <n v="18700381"/>
    <x v="0"/>
    <s v="OSCAR FABIAN VILLARRAGA MALLUNGO"/>
    <n v="1335741.5"/>
    <x v="0"/>
    <m/>
    <x v="0"/>
    <x v="0"/>
  </r>
  <r>
    <x v="4"/>
    <n v="59"/>
    <x v="3"/>
    <x v="4"/>
    <x v="0"/>
    <x v="0"/>
    <x v="0"/>
    <x v="13"/>
    <s v="Servicios secretariales o de administración de oficinas  "/>
    <x v="0"/>
    <n v="80161501"/>
    <s v="Prestación de servicios profesionales para realizar las socializaciones requeridas en el proceso de actualización catastral multipropósito de Arauquita - Arauca"/>
    <x v="0"/>
    <x v="0"/>
    <n v="240"/>
    <x v="1"/>
    <x v="0"/>
    <x v="0"/>
    <n v="29121888"/>
    <n v="29121888"/>
    <x v="0"/>
    <x v="2"/>
    <x v="0"/>
    <x v="1"/>
    <x v="15"/>
    <s v="Subdirección de Catastro"/>
    <x v="5"/>
    <s v="Subdirectora de Catastro"/>
    <x v="3"/>
    <x v="4"/>
    <s v="Ejecutar procesos de actualización catastral a nivel nacional"/>
    <s v="Predios actualizados catastralmente"/>
    <n v="526"/>
    <d v="2021-04-14T00:00:00"/>
    <n v="3640236"/>
    <n v="27301770"/>
    <n v="27301770"/>
    <x v="0"/>
    <s v="YECNNY PATRICIA CASTELLANOS GONZALEZ"/>
    <n v="1820118"/>
    <x v="0"/>
    <n v="24668"/>
    <x v="0"/>
    <x v="0"/>
  </r>
  <r>
    <x v="4"/>
    <n v="52"/>
    <x v="3"/>
    <x v="4"/>
    <x v="0"/>
    <x v="0"/>
    <x v="0"/>
    <x v="0"/>
    <s v="Servicios secretariales o de administración de oficinas  "/>
    <x v="0"/>
    <n v="80161501"/>
    <s v="Prestación de servicios de apoyo a la gestión desarrollada en procesos catastrales de la dirección territorial casanare "/>
    <x v="2"/>
    <x v="2"/>
    <n v="6"/>
    <x v="0"/>
    <x v="0"/>
    <x v="1"/>
    <n v="10207458"/>
    <n v="10207458"/>
    <x v="0"/>
    <x v="2"/>
    <x v="0"/>
    <x v="1"/>
    <x v="15"/>
    <s v="DT Casanare"/>
    <x v="6"/>
    <s v="HERMES SALCEDO RODRIGUEZ"/>
    <x v="3"/>
    <x v="4"/>
    <s v="Ejecutar procesos de conservación catastral a nivel nacional"/>
    <s v="Mutaciones realizadas"/>
    <n v="513"/>
    <d v="2021-03-30T00:00:00"/>
    <n v="1701243"/>
    <n v="10207458"/>
    <n v="10207458"/>
    <x v="0"/>
    <s v="YULY MARICELA ROJAS PACAGUI_x000a_"/>
    <n v="0"/>
    <x v="0"/>
    <n v="24650"/>
    <x v="0"/>
    <x v="0"/>
  </r>
  <r>
    <x v="0"/>
    <m/>
    <x v="0"/>
    <x v="0"/>
    <x v="0"/>
    <x v="4"/>
    <x v="1"/>
    <x v="6"/>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1"/>
    <x v="0"/>
    <n v="245135741"/>
    <n v="245135741"/>
    <x v="0"/>
    <x v="1"/>
    <x v="0"/>
    <x v="1"/>
    <x v="1"/>
    <s v="Secretaría General"/>
    <x v="0"/>
    <s v="Secretaria General"/>
    <x v="4"/>
    <x v="5"/>
    <s v="Realizar actividades preliminares"/>
    <s v="Sedes adecuadas"/>
    <m/>
    <m/>
    <e v="#N/A"/>
    <e v="#N/A"/>
    <e v="#N/A"/>
    <x v="1"/>
    <m/>
    <n v="0"/>
    <x v="0"/>
    <m/>
    <x v="1"/>
    <x v="4"/>
  </r>
  <r>
    <x v="4"/>
    <n v="18"/>
    <x v="3"/>
    <x v="4"/>
    <x v="3"/>
    <x v="3"/>
    <x v="0"/>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1"/>
    <x v="1"/>
    <n v="11"/>
    <x v="0"/>
    <x v="0"/>
    <x v="1"/>
    <n v="434072513"/>
    <n v="434072513"/>
    <x v="0"/>
    <x v="2"/>
    <x v="3"/>
    <x v="1"/>
    <x v="15"/>
    <s v="Subdirección de Catastro"/>
    <x v="5"/>
    <s v="Subdirectora de Catastro"/>
    <x v="3"/>
    <x v="4"/>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0"/>
    <x v="3"/>
  </r>
  <r>
    <x v="4"/>
    <n v="15"/>
    <x v="3"/>
    <x v="4"/>
    <x v="0"/>
    <x v="0"/>
    <x v="0"/>
    <x v="7"/>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5"/>
    <x v="5"/>
    <n v="325"/>
    <x v="1"/>
    <x v="0"/>
    <x v="1"/>
    <n v="144486420"/>
    <n v="144486420"/>
    <x v="0"/>
    <x v="2"/>
    <x v="0"/>
    <x v="1"/>
    <x v="15"/>
    <s v="Subdirección de Catastro"/>
    <x v="5"/>
    <s v="Subdirectora de Catastro"/>
    <x v="3"/>
    <x v="4"/>
    <s v="Ejecutar procesos de actualización catastral a nivel nacional"/>
    <s v="Predios actualizados catastralmente"/>
    <n v="88"/>
    <d v="2021-01-22T00:00:00"/>
    <n v="13337208"/>
    <n v="120034872"/>
    <n v="120034872"/>
    <x v="0"/>
    <s v=" CLAUDIA PATRICIA RODRÍGUEZ RODRÍGUEZ"/>
    <n v="24451548"/>
    <x v="0"/>
    <n v="24300"/>
    <x v="0"/>
    <x v="0"/>
  </r>
  <r>
    <x v="4"/>
    <n v="9"/>
    <x v="3"/>
    <x v="4"/>
    <x v="3"/>
    <x v="3"/>
    <x v="0"/>
    <x v="1"/>
    <s v="Servicios secretariales o de administración de oficinas  "/>
    <x v="0"/>
    <n v="80161501"/>
    <s v="Prestación de servicios de apoyo orientados a la gestión y enrutamiento de la información derivada de los procesos catastrales."/>
    <x v="1"/>
    <x v="1"/>
    <n v="11"/>
    <x v="0"/>
    <x v="0"/>
    <x v="1"/>
    <n v="92321463"/>
    <n v="92321463"/>
    <x v="0"/>
    <x v="2"/>
    <x v="3"/>
    <x v="1"/>
    <x v="15"/>
    <s v="Subdirección de Catastro"/>
    <x v="5"/>
    <s v="Subdirectora de Catastro"/>
    <x v="3"/>
    <x v="4"/>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0"/>
    <x v="3"/>
  </r>
  <r>
    <x v="4"/>
    <n v="37"/>
    <x v="3"/>
    <x v="4"/>
    <x v="2"/>
    <x v="2"/>
    <x v="0"/>
    <x v="10"/>
    <s v="Servicios de sistemas de información geográfica (sig)"/>
    <x v="0"/>
    <n v="81101512"/>
    <s v="Prestación de servicios profesionales para la gestión, control y seguimiento a los procesos catastrales de formación, actualización y conservación catastral con enfoque multipropósito"/>
    <x v="5"/>
    <x v="5"/>
    <n v="325"/>
    <x v="1"/>
    <x v="0"/>
    <x v="1"/>
    <n v="124752182"/>
    <n v="124752182"/>
    <x v="0"/>
    <x v="1"/>
    <x v="2"/>
    <x v="1"/>
    <x v="15"/>
    <s v="Subdirección de Catastro"/>
    <x v="5"/>
    <s v="Subdirectora de Catastro"/>
    <x v="3"/>
    <x v="4"/>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0"/>
    <x v="2"/>
  </r>
  <r>
    <x v="4"/>
    <n v="14"/>
    <x v="3"/>
    <x v="4"/>
    <x v="0"/>
    <x v="0"/>
    <x v="0"/>
    <x v="7"/>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5"/>
    <x v="5"/>
    <n v="325"/>
    <x v="1"/>
    <x v="0"/>
    <x v="1"/>
    <n v="81794668"/>
    <n v="81794668"/>
    <x v="0"/>
    <x v="2"/>
    <x v="0"/>
    <x v="1"/>
    <x v="15"/>
    <s v="Subdirección de Catastro"/>
    <x v="5"/>
    <s v="Subdirectora de Catastro"/>
    <x v="3"/>
    <x v="4"/>
    <s v="Ejecutar procesos de actualización catastral a nivel nacional"/>
    <s v="Predios actualizados catastralmente"/>
    <n v="193"/>
    <d v="2021-02-03T00:00:00"/>
    <n v="7550277"/>
    <n v="80536288"/>
    <n v="80536288"/>
    <x v="0"/>
    <s v="ADRIANA MARIA MARTINEZ BUSTOS"/>
    <n v="1258380"/>
    <x v="0"/>
    <n v="24376"/>
    <x v="0"/>
    <x v="0"/>
  </r>
  <r>
    <x v="4"/>
    <n v="20"/>
    <x v="3"/>
    <x v="4"/>
    <x v="0"/>
    <x v="0"/>
    <x v="0"/>
    <x v="3"/>
    <s v="Servicios de sistemas de información geográfica (sig)"/>
    <x v="0"/>
    <n v="81101512"/>
    <s v="Prestación de servicios profesionales para el desarrollo del componente tecnológico requerido de los procesos de gestión catastral desarrollados por el IGAC"/>
    <x v="1"/>
    <x v="1"/>
    <n v="11"/>
    <x v="0"/>
    <x v="0"/>
    <x v="0"/>
    <n v="108518124"/>
    <n v="108518124"/>
    <x v="1"/>
    <x v="1"/>
    <x v="0"/>
    <x v="1"/>
    <x v="15"/>
    <s v="Subdirección de Catastro"/>
    <x v="5"/>
    <s v="Subdirectora de Catastro"/>
    <x v="3"/>
    <x v="4"/>
    <s v="Ejecutar procesos de actualización catastral a nivel nacional"/>
    <s v="Predios actualizados catastralmente"/>
    <n v="104"/>
    <d v="2021-01-25T00:00:00"/>
    <n v="9865284"/>
    <n v="108518124"/>
    <n v="108518124"/>
    <x v="0"/>
    <s v="ALDEMAR  GUZMAN YARA"/>
    <n v="0"/>
    <x v="0"/>
    <n v="24252"/>
    <x v="0"/>
    <x v="0"/>
  </r>
  <r>
    <x v="4"/>
    <n v="33"/>
    <x v="3"/>
    <x v="4"/>
    <x v="0"/>
    <x v="0"/>
    <x v="0"/>
    <x v="7"/>
    <s v="Servicios secretariales o de administración de oficinas  "/>
    <x v="0"/>
    <n v="80161501"/>
    <s v="Prestación de servicios para la generación de productos de la información alfanumérica catastral en el marco del Proyecto de &quot;Actualización y gestión catastral Nacional&quot;"/>
    <x v="5"/>
    <x v="5"/>
    <n v="6"/>
    <x v="0"/>
    <x v="0"/>
    <x v="1"/>
    <n v="16028900"/>
    <n v="16028900"/>
    <x v="0"/>
    <x v="2"/>
    <x v="0"/>
    <x v="1"/>
    <x v="15"/>
    <s v="Subdirección de Catastro"/>
    <x v="5"/>
    <s v="Subdirectora de Catastro"/>
    <x v="3"/>
    <x v="4"/>
    <s v="Estandarizar las coberturas de información del proceso de catastro"/>
    <s v="Sistema de Información predial actualizado"/>
    <n v="259"/>
    <d v="2021-02-09T00:00:00"/>
    <n v="2671483"/>
    <n v="16028898"/>
    <n v="16028898"/>
    <x v="0"/>
    <s v="ALEJANDRO ORTIZ BARON"/>
    <n v="2"/>
    <x v="0"/>
    <n v="24438"/>
    <x v="0"/>
    <x v="0"/>
  </r>
  <r>
    <x v="4"/>
    <n v="2"/>
    <x v="3"/>
    <x v="4"/>
    <x v="0"/>
    <x v="0"/>
    <x v="0"/>
    <x v="1"/>
    <s v="Servicios secretariales o de administración de oficinas  "/>
    <x v="0"/>
    <n v="80161501"/>
    <s v="Prestación de servicios profesionales para apoyar desde el componente social, el desarrollo de los proyectos programados para la gestión catastral."/>
    <x v="1"/>
    <x v="1"/>
    <n v="11"/>
    <x v="0"/>
    <x v="0"/>
    <x v="1"/>
    <n v="121248517"/>
    <n v="121248517"/>
    <x v="0"/>
    <x v="2"/>
    <x v="0"/>
    <x v="1"/>
    <x v="15"/>
    <s v="Subdirección de Catastro"/>
    <x v="5"/>
    <s v="Subdirectora de Catastro"/>
    <x v="3"/>
    <x v="4"/>
    <s v="Ejecutar procesos de actualización catastral a nivel nacional"/>
    <s v="Predios actualizados catastralmente"/>
    <n v="45"/>
    <d v="2021-01-18T00:00:00"/>
    <n v="11022592"/>
    <n v="121248517"/>
    <n v="121248517"/>
    <x v="0"/>
    <s v="ANA MARIA SANTOFIMIO MAHECHA"/>
    <n v="0"/>
    <x v="0"/>
    <n v="24205"/>
    <x v="0"/>
    <x v="0"/>
  </r>
  <r>
    <x v="4"/>
    <n v="50"/>
    <x v="3"/>
    <x v="4"/>
    <x v="1"/>
    <x v="1"/>
    <x v="0"/>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0"/>
    <n v="230579163"/>
    <n v="230579163"/>
    <x v="0"/>
    <x v="2"/>
    <x v="1"/>
    <x v="1"/>
    <x v="15"/>
    <s v="Subdirección de Catastro"/>
    <x v="5"/>
    <s v="Subdirectora de Catastro"/>
    <x v="3"/>
    <x v="4"/>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0"/>
    <x v="1"/>
  </r>
  <r>
    <x v="4"/>
    <n v="32"/>
    <x v="3"/>
    <x v="4"/>
    <x v="0"/>
    <x v="0"/>
    <x v="0"/>
    <x v="7"/>
    <s v="Servicios de sistemas de información geográfica (sig)"/>
    <x v="0"/>
    <n v="81101512"/>
    <s v="Prestación de servicios profesionales para el seguimiento y control de los proyectos de gestión catastral con enforque multipropósito."/>
    <x v="5"/>
    <x v="5"/>
    <n v="325"/>
    <x v="1"/>
    <x v="0"/>
    <x v="0"/>
    <n v="131948917"/>
    <n v="131948917"/>
    <x v="0"/>
    <x v="2"/>
    <x v="0"/>
    <x v="1"/>
    <x v="15"/>
    <s v="Subdirección de Catastro"/>
    <x v="5"/>
    <s v="Subdirectora de Catastro"/>
    <x v="3"/>
    <x v="4"/>
    <s v="Ejecutar procesos de actualización catastral a nivel nacional"/>
    <s v="Predios actualizados catastralmente"/>
    <n v="183"/>
    <d v="2021-02-05T00:00:00"/>
    <n v="12179900"/>
    <n v="129918933"/>
    <n v="129918933"/>
    <x v="0"/>
    <s v="AVIER ENRIQUE ZULUAGA GONZALEZ"/>
    <n v="2029984"/>
    <x v="0"/>
    <n v="24371"/>
    <x v="0"/>
    <x v="0"/>
  </r>
  <r>
    <x v="4"/>
    <n v="27"/>
    <x v="3"/>
    <x v="4"/>
    <x v="0"/>
    <x v="0"/>
    <x v="0"/>
    <x v="7"/>
    <s v="Servicios secretariales o de administración de oficinas  "/>
    <x v="0"/>
    <n v="80161501"/>
    <s v="Prestación de servicios profesionales para adelantar los análisis estadísticos requeridos para el desarrollo de los procesos de catastro multipropósito."/>
    <x v="5"/>
    <x v="5"/>
    <n v="325"/>
    <x v="1"/>
    <x v="0"/>
    <x v="1"/>
    <n v="106873910"/>
    <n v="106873910"/>
    <x v="0"/>
    <x v="2"/>
    <x v="0"/>
    <x v="1"/>
    <x v="15"/>
    <s v="Subdirección de Catastro"/>
    <x v="5"/>
    <s v="Subdirectora de Catastro"/>
    <x v="3"/>
    <x v="4"/>
    <s v="Ejecutar procesos de actualización catastral a nivel nacional"/>
    <s v="Predios actualizados catastralmente"/>
    <n v="180"/>
    <d v="2021-02-04T00:00:00"/>
    <n v="9865284"/>
    <n v="105229696"/>
    <n v="105229696"/>
    <x v="0"/>
    <s v="BRAYAN ARTURO CAMARGO LOZANO"/>
    <n v="1644214"/>
    <x v="0"/>
    <n v="24366"/>
    <x v="0"/>
    <x v="0"/>
  </r>
  <r>
    <x v="4"/>
    <n v="44"/>
    <x v="3"/>
    <x v="4"/>
    <x v="0"/>
    <x v="0"/>
    <x v="0"/>
    <x v="15"/>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0"/>
    <n v="113450766"/>
    <n v="113450766"/>
    <x v="0"/>
    <x v="2"/>
    <x v="0"/>
    <x v="1"/>
    <x v="15"/>
    <s v="Subdirección de Catastro"/>
    <x v="5"/>
    <s v="Subdirectora de Catastro"/>
    <x v="3"/>
    <x v="4"/>
    <s v="Ejecutar procesos de actualización catastral a nivel nacional"/>
    <s v="Predios actualizados catastralmente"/>
    <n v="445"/>
    <d v="2021-02-25T00:00:00"/>
    <n v="12179900"/>
    <n v="109619100"/>
    <n v="109619100"/>
    <x v="0"/>
    <s v="CLAUDIA CECILIA PUENTES RIAÑO"/>
    <n v="3831666"/>
    <x v="0"/>
    <m/>
    <x v="0"/>
    <x v="0"/>
  </r>
  <r>
    <x v="4"/>
    <n v="41"/>
    <x v="3"/>
    <x v="4"/>
    <x v="0"/>
    <x v="0"/>
    <x v="0"/>
    <x v="1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5"/>
    <x v="5"/>
    <n v="325"/>
    <x v="1"/>
    <x v="0"/>
    <x v="1"/>
    <n v="81794668"/>
    <n v="81794668"/>
    <x v="0"/>
    <x v="1"/>
    <x v="0"/>
    <x v="1"/>
    <x v="15"/>
    <s v="Subdirección de Catastro"/>
    <x v="5"/>
    <s v="Subdirectora de Catastro"/>
    <x v="3"/>
    <x v="4"/>
    <s v="Ejecutar procesos de actualización catastral a nivel nacional"/>
    <s v="Predios actualizados catastralmente"/>
    <n v="350"/>
    <d v="2021-02-19T00:00:00"/>
    <n v="7550277"/>
    <n v="77012825"/>
    <n v="77012825"/>
    <x v="0"/>
    <s v="DANIEL MUÑOZ CASTRO"/>
    <n v="4781843"/>
    <x v="0"/>
    <n v="24506"/>
    <x v="0"/>
    <x v="0"/>
  </r>
  <r>
    <x v="4"/>
    <n v="21"/>
    <x v="3"/>
    <x v="4"/>
    <x v="0"/>
    <x v="0"/>
    <x v="0"/>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1"/>
    <x v="1"/>
    <n v="11"/>
    <x v="0"/>
    <x v="0"/>
    <x v="1"/>
    <n v="54740669"/>
    <n v="54740669"/>
    <x v="0"/>
    <x v="2"/>
    <x v="0"/>
    <x v="1"/>
    <x v="15"/>
    <s v="Subdirección de Catastro"/>
    <x v="5"/>
    <s v="Subdirectora de Catastro"/>
    <x v="3"/>
    <x v="4"/>
    <s v="Atender las solicitudes en materia de Política de Restitución de Tierras y Ley de Víctimas"/>
    <s v="Solicitudes atendidas"/>
    <n v="124"/>
    <d v="2021-01-25T00:00:00"/>
    <n v="4976424"/>
    <n v="54740664"/>
    <n v="54740664"/>
    <x v="0"/>
    <s v="DANILO BERNAL DIAZ"/>
    <n v="5"/>
    <x v="0"/>
    <n v="24264"/>
    <x v="0"/>
    <x v="0"/>
  </r>
  <r>
    <x v="4"/>
    <n v="36"/>
    <x v="3"/>
    <x v="4"/>
    <x v="0"/>
    <x v="0"/>
    <x v="0"/>
    <x v="7"/>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5"/>
    <x v="5"/>
    <n v="6"/>
    <x v="0"/>
    <x v="0"/>
    <x v="1"/>
    <n v="29858547"/>
    <n v="29858547"/>
    <x v="0"/>
    <x v="2"/>
    <x v="0"/>
    <x v="1"/>
    <x v="15"/>
    <s v="Subdirección de Catastro"/>
    <x v="5"/>
    <s v="Subdirectora de Catastro"/>
    <x v="3"/>
    <x v="4"/>
    <s v="Estandarizar las coberturas de información del proceso de catastro"/>
    <s v="Sistema de Información predial actualizado"/>
    <n v="294"/>
    <d v="2021-02-11T00:00:00"/>
    <n v="4976424"/>
    <n v="29858544"/>
    <n v="29858544"/>
    <x v="0"/>
    <s v="DIEGO FERNANDO GRISALES RAMIREZ"/>
    <n v="3"/>
    <x v="0"/>
    <n v="24462"/>
    <x v="0"/>
    <x v="0"/>
  </r>
  <r>
    <x v="4"/>
    <n v="28"/>
    <x v="3"/>
    <x v="4"/>
    <x v="0"/>
    <x v="0"/>
    <x v="0"/>
    <x v="7"/>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5"/>
    <x v="5"/>
    <n v="325"/>
    <x v="1"/>
    <x v="0"/>
    <x v="0"/>
    <n v="106873910"/>
    <n v="106873910"/>
    <x v="0"/>
    <x v="2"/>
    <x v="0"/>
    <x v="1"/>
    <x v="15"/>
    <s v="Subdirección de Catastro"/>
    <x v="5"/>
    <s v="Subdirectora de Catastro"/>
    <x v="3"/>
    <x v="4"/>
    <s v="Ejecutar procesos de actualización catastral a nivel nacional"/>
    <s v="Predios actualizados catastralmente"/>
    <n v="177"/>
    <d v="2021-02-04T00:00:00"/>
    <n v="9865284"/>
    <n v="105229696"/>
    <n v="105229696"/>
    <x v="0"/>
    <s v="ELENA ROCÍO VERÁSTEGUI NIÑO"/>
    <n v="1644214"/>
    <x v="0"/>
    <n v="24361"/>
    <x v="0"/>
    <x v="0"/>
  </r>
  <r>
    <x v="4"/>
    <n v="22"/>
    <x v="3"/>
    <x v="4"/>
    <x v="0"/>
    <x v="0"/>
    <x v="0"/>
    <x v="7"/>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5"/>
    <x v="5"/>
    <n v="325"/>
    <x v="1"/>
    <x v="0"/>
    <x v="1"/>
    <n v="53911260"/>
    <n v="53911260"/>
    <x v="0"/>
    <x v="2"/>
    <x v="0"/>
    <x v="1"/>
    <x v="15"/>
    <s v="Subdirección de Catastro"/>
    <x v="5"/>
    <s v="Subdirectora de Catastro"/>
    <x v="3"/>
    <x v="4"/>
    <s v="Atender las solicitudes en materia de Política de Restitución de Tierras y Ley de Víctimas"/>
    <s v="Solicitudes atendidas"/>
    <n v="134"/>
    <d v="2021-01-25T00:00:00"/>
    <n v="4976424"/>
    <n v="54740664"/>
    <n v="54740664"/>
    <x v="2"/>
    <s v="ELIZABETH HERNANDEZ SANTAMARIA"/>
    <n v="0"/>
    <x v="0"/>
    <n v="24372"/>
    <x v="0"/>
    <x v="0"/>
  </r>
  <r>
    <x v="4"/>
    <n v="10"/>
    <x v="3"/>
    <x v="4"/>
    <x v="0"/>
    <x v="0"/>
    <x v="0"/>
    <x v="1"/>
    <s v="Servicios secretariales o de administración de oficinas  "/>
    <x v="0"/>
    <n v="80161501"/>
    <s v="Prestación de servicios profesionales para el desarrollo de procesos estadísticos en el marco de la gestión catastral a cargo del IGAC."/>
    <x v="1"/>
    <x v="1"/>
    <n v="11"/>
    <x v="0"/>
    <x v="0"/>
    <x v="1"/>
    <n v="164285000"/>
    <n v="164285000"/>
    <x v="0"/>
    <x v="2"/>
    <x v="0"/>
    <x v="1"/>
    <x v="15"/>
    <s v="Subdirección de Catastro"/>
    <x v="5"/>
    <s v="Subdirectora de Catastro"/>
    <x v="3"/>
    <x v="4"/>
    <s v="Ejecutar procesos de actualización catastral a nivel nacional"/>
    <s v="Predios actualizados catastralmente"/>
    <n v="57"/>
    <d v="2021-01-20T00:00:00"/>
    <n v="14935000"/>
    <n v="164285000"/>
    <n v="164285000"/>
    <x v="0"/>
    <s v="GABRIEL ANTONIO VALLEJO HERNANDEZ"/>
    <n v="0"/>
    <x v="0"/>
    <n v="24220"/>
    <x v="0"/>
    <x v="0"/>
  </r>
  <r>
    <x v="4"/>
    <n v="7"/>
    <x v="3"/>
    <x v="4"/>
    <x v="0"/>
    <x v="0"/>
    <x v="0"/>
    <x v="1"/>
    <s v="Servicios de formación profesional en derecho"/>
    <x v="0"/>
    <n v="86101713"/>
    <s v="Prestación de servicios profesionales para el desarrollo del componente social requerido de los procesos de gestión catastral desarrollados por el IGAC"/>
    <x v="1"/>
    <x v="1"/>
    <n v="11"/>
    <x v="0"/>
    <x v="0"/>
    <x v="0"/>
    <n v="63335720"/>
    <n v="63335720"/>
    <x v="0"/>
    <x v="2"/>
    <x v="0"/>
    <x v="1"/>
    <x v="15"/>
    <s v="Subdirección de Catastro"/>
    <x v="5"/>
    <s v="Subdirectora de Catastro"/>
    <x v="3"/>
    <x v="4"/>
    <s v="Ejecutar procesos de actualización catastral a nivel nacional"/>
    <s v="Predios actualizados catastralmente"/>
    <n v="54"/>
    <d v="2021-01-19T00:00:00"/>
    <n v="5757793"/>
    <n v="63143797"/>
    <n v="63143797"/>
    <x v="0"/>
    <s v="GERMAN ANDRES HERRERA SIERRA"/>
    <n v="191923"/>
    <x v="0"/>
    <n v="24213"/>
    <x v="0"/>
    <x v="0"/>
  </r>
  <r>
    <x v="4"/>
    <n v="65"/>
    <x v="3"/>
    <x v="4"/>
    <x v="6"/>
    <x v="0"/>
    <x v="4"/>
    <x v="14"/>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2"/>
    <x v="6"/>
    <x v="1"/>
    <x v="15"/>
    <s v="Subdirección de Catastro"/>
    <x v="5"/>
    <s v="Subdirectora de Catastro"/>
    <x v="3"/>
    <x v="6"/>
    <s v="Realizar avalúos comerciales, de acuerdo a las solicitudes recibidas."/>
    <s v="Avalúos realizados"/>
    <n v="565"/>
    <d v="2021-04-28T00:00:00"/>
    <n v="5757793"/>
    <n v="40304551"/>
    <n v="40304551"/>
    <x v="0"/>
    <s v="HUGO ENRIQUE JIMENEZ CASTELLANOS"/>
    <n v="51820137"/>
    <x v="0"/>
    <n v="24700"/>
    <x v="2"/>
    <x v="0"/>
  </r>
  <r>
    <x v="4"/>
    <n v="49"/>
    <x v="3"/>
    <x v="4"/>
    <x v="0"/>
    <x v="0"/>
    <x v="0"/>
    <x v="0"/>
    <s v="Publicidad en periódicos"/>
    <x v="0"/>
    <n v="82101504"/>
    <s v="Prestación de servicios para la publicación de los actos administrativos de la entidad en el diario oficial"/>
    <x v="2"/>
    <x v="2"/>
    <n v="9"/>
    <x v="0"/>
    <x v="0"/>
    <x v="1"/>
    <n v="30000000"/>
    <n v="30000000"/>
    <x v="0"/>
    <x v="2"/>
    <x v="0"/>
    <x v="1"/>
    <x v="15"/>
    <s v="Subdirección de Catastro"/>
    <x v="5"/>
    <s v="Subdirectora de Catastro"/>
    <x v="3"/>
    <x v="4"/>
    <s v="Ejecutar procesos de actualización catastral a nivel nacional"/>
    <s v="Predios actualizados catastralmente"/>
    <n v="491"/>
    <d v="2021-03-19T00:00:00"/>
    <n v="0"/>
    <n v="30000000"/>
    <n v="30000000"/>
    <x v="0"/>
    <s v="IMPRENTA NACIONAL"/>
    <n v="0"/>
    <x v="0"/>
    <n v="24626"/>
    <x v="0"/>
    <x v="0"/>
  </r>
  <r>
    <x v="4"/>
    <n v="57"/>
    <x v="3"/>
    <x v="4"/>
    <x v="5"/>
    <x v="7"/>
    <x v="0"/>
    <x v="13"/>
    <s v="Servicios secretariales o de administración de oficinas  "/>
    <x v="0"/>
    <n v="80161501"/>
    <s v="Prestación de servicios profesionales para generar productos de Aplicaciones Agrológicas, derivados de Levantamientos de suelos, para apoyar los procesos de Catastro Multipropósito."/>
    <x v="0"/>
    <x v="0"/>
    <n v="270"/>
    <x v="1"/>
    <x v="0"/>
    <x v="0"/>
    <n v="227115000"/>
    <n v="227115000"/>
    <x v="0"/>
    <x v="2"/>
    <x v="5"/>
    <x v="1"/>
    <x v="15"/>
    <s v="Subdirección de Catastro"/>
    <x v="5"/>
    <s v="Subdirectora de Catastro"/>
    <x v="3"/>
    <x v="4"/>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0"/>
    <x v="7"/>
  </r>
  <r>
    <x v="4"/>
    <n v="23"/>
    <x v="3"/>
    <x v="4"/>
    <x v="0"/>
    <x v="0"/>
    <x v="0"/>
    <x v="1"/>
    <s v="Servicios secretariales o de administración de oficinas  "/>
    <x v="0"/>
    <n v="80161501"/>
    <s v="Prestación de servicios profesionales para adelantar el control de calidad de los avalúos asignados, así como la elaboración de avalúos comerciales e IVP."/>
    <x v="1"/>
    <x v="1"/>
    <n v="11"/>
    <x v="0"/>
    <x v="0"/>
    <x v="1"/>
    <n v="83053047"/>
    <n v="83053047"/>
    <x v="0"/>
    <x v="2"/>
    <x v="0"/>
    <x v="1"/>
    <x v="15"/>
    <s v="Subdirección de Catastro"/>
    <x v="5"/>
    <s v="Subdirectora de Catastro"/>
    <x v="3"/>
    <x v="6"/>
    <s v="Realizar avalúos IVP"/>
    <s v="Avalúos realizados"/>
    <n v="110"/>
    <d v="2021-01-27T00:00:00"/>
    <n v="7550277"/>
    <n v="83053047"/>
    <n v="83053047"/>
    <x v="0"/>
    <s v="JULIO CESAR DIAZ"/>
    <n v="0"/>
    <x v="0"/>
    <n v="24255"/>
    <x v="0"/>
    <x v="0"/>
  </r>
  <r>
    <x v="4"/>
    <n v="54"/>
    <x v="3"/>
    <x v="4"/>
    <x v="1"/>
    <x v="1"/>
    <x v="0"/>
    <x v="2"/>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0"/>
    <n v="226508310"/>
    <n v="226508310"/>
    <x v="0"/>
    <x v="2"/>
    <x v="1"/>
    <x v="1"/>
    <x v="15"/>
    <s v="Subdirección de Catastro"/>
    <x v="5"/>
    <s v="Subdirectora de Catastro"/>
    <x v="3"/>
    <x v="4"/>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0"/>
    <x v="1"/>
  </r>
  <r>
    <x v="4"/>
    <n v="47"/>
    <x v="3"/>
    <x v="4"/>
    <x v="0"/>
    <x v="0"/>
    <x v="0"/>
    <x v="0"/>
    <s v="Servicios secretariales o de administración de oficinas  "/>
    <x v="0"/>
    <n v="80161501"/>
    <s v="Prestación de servicios profesionales para realizar los análisis estadísticos requeridos en el marco de los procesos de formación y actualización catastral a cargo de Instituto "/>
    <x v="0"/>
    <x v="0"/>
    <n v="270"/>
    <x v="1"/>
    <x v="0"/>
    <x v="0"/>
    <n v="86828186"/>
    <n v="86828186"/>
    <x v="0"/>
    <x v="2"/>
    <x v="0"/>
    <x v="1"/>
    <x v="15"/>
    <s v="Subdirección de Catastro"/>
    <x v="5"/>
    <s v="Subdirectora de Catastro"/>
    <x v="3"/>
    <x v="4"/>
    <s v="Ejecutar procesos de actualización catastral a nivel nacional"/>
    <s v="Predios actualizados catastralmente"/>
    <n v="451"/>
    <d v="2021-03-15T00:00:00"/>
    <n v="7550277"/>
    <n v="64177355"/>
    <n v="64177355"/>
    <x v="0"/>
    <s v="KAREN ROSANA CÓRDOBA PÉROZO"/>
    <n v="22650831"/>
    <x v="0"/>
    <n v="24680"/>
    <x v="0"/>
    <x v="0"/>
  </r>
  <r>
    <x v="4"/>
    <n v="48"/>
    <x v="3"/>
    <x v="4"/>
    <x v="0"/>
    <x v="0"/>
    <x v="0"/>
    <x v="2"/>
    <s v="Servicios secretariales o de administración de oficinas  "/>
    <x v="0"/>
    <n v="80161501"/>
    <s v="Prestación de servicios profesionales para el procesamiento, análisis y generación de productos geográficos que apoyen el proceso de actualización catastral"/>
    <x v="2"/>
    <x v="2"/>
    <n v="285"/>
    <x v="1"/>
    <x v="0"/>
    <x v="0"/>
    <n v="25379089"/>
    <n v="25379089"/>
    <x v="0"/>
    <x v="2"/>
    <x v="0"/>
    <x v="1"/>
    <x v="15"/>
    <s v="Subdirección de Catastro"/>
    <x v="5"/>
    <s v="Subdirectora de Catastro"/>
    <x v="3"/>
    <x v="4"/>
    <s v="Ejecutar procesos de actualización catastral a nivel nacional"/>
    <s v="Predios actualizados catastralmente"/>
    <n v="470"/>
    <d v="2021-03-18T00:00:00"/>
    <n v="2671483"/>
    <n v="24577644"/>
    <n v="24577644"/>
    <x v="0"/>
    <s v="LAURA ALEJANDRA MARTINEZ CONDE"/>
    <n v="801445"/>
    <x v="0"/>
    <n v="24681"/>
    <x v="0"/>
    <x v="0"/>
  </r>
  <r>
    <x v="4"/>
    <n v="26"/>
    <x v="3"/>
    <x v="4"/>
    <x v="0"/>
    <x v="0"/>
    <x v="0"/>
    <x v="7"/>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5"/>
    <x v="5"/>
    <n v="325"/>
    <x v="1"/>
    <x v="0"/>
    <x v="1"/>
    <n v="81794668"/>
    <n v="81794668"/>
    <x v="0"/>
    <x v="2"/>
    <x v="0"/>
    <x v="1"/>
    <x v="15"/>
    <s v="Subdirección de Catastro"/>
    <x v="5"/>
    <s v="Subdirectora de Catastro"/>
    <x v="3"/>
    <x v="4"/>
    <s v="Ejecutar procesos de actualización catastral a nivel nacional"/>
    <s v="Predios actualizados catastralmente"/>
    <n v="171"/>
    <d v="2021-02-04T00:00:00"/>
    <n v="7550277"/>
    <n v="81794668"/>
    <n v="81794668"/>
    <x v="0"/>
    <s v="LAURA FERNANDA PARRA PINZON"/>
    <n v="0"/>
    <x v="0"/>
    <n v="24356"/>
    <x v="0"/>
    <x v="0"/>
  </r>
  <r>
    <x v="4"/>
    <n v="17"/>
    <x v="3"/>
    <x v="4"/>
    <x v="0"/>
    <x v="0"/>
    <x v="0"/>
    <x v="7"/>
    <s v="Servicios secretariales o de administración de oficinas  "/>
    <x v="0"/>
    <n v="80161501"/>
    <s v="Prestación de servicios profesionales para la programación, control y seguimiento presupuestal y financiero del proyecto de inversión &quot;Actualización y gestión catastral Nacional&quot;"/>
    <x v="5"/>
    <x v="5"/>
    <n v="325"/>
    <x v="1"/>
    <x v="0"/>
    <x v="1"/>
    <n v="72404085"/>
    <n v="72404085"/>
    <x v="0"/>
    <x v="2"/>
    <x v="0"/>
    <x v="1"/>
    <x v="15"/>
    <s v="Subdirección de Catastro"/>
    <x v="5"/>
    <s v="Subdirectora de Catastro"/>
    <x v="3"/>
    <x v="4"/>
    <s v="Ejecutar procesos de actualización catastral a nivel nacional"/>
    <s v="Predios actualizados catastralmente"/>
    <n v="115"/>
    <d v="2021-02-04T00:00:00"/>
    <n v="6683454"/>
    <n v="71290176"/>
    <n v="71290176"/>
    <x v="0"/>
    <s v="LEIDY ANDREA GUZMAN_x000a_CAMELO"/>
    <n v="1113909"/>
    <x v="0"/>
    <n v="24367"/>
    <x v="0"/>
    <x v="0"/>
  </r>
  <r>
    <x v="4"/>
    <n v="4"/>
    <x v="3"/>
    <x v="4"/>
    <x v="0"/>
    <x v="0"/>
    <x v="0"/>
    <x v="1"/>
    <s v="Servicios de formación profesional en derecho"/>
    <x v="0"/>
    <n v="86101713"/>
    <s v="Prestación de servicios profesionales para apoyar el componente jurídico en los proyectos de Gestión Catastral desarrollados por el IGAC"/>
    <x v="1"/>
    <x v="1"/>
    <n v="11"/>
    <x v="0"/>
    <x v="0"/>
    <x v="0"/>
    <n v="95787741"/>
    <n v="95787741"/>
    <x v="0"/>
    <x v="2"/>
    <x v="0"/>
    <x v="1"/>
    <x v="15"/>
    <s v="Subdirección de Catastro"/>
    <x v="5"/>
    <s v="Subdirectora de Catastro"/>
    <x v="3"/>
    <x v="4"/>
    <s v="Ejecutar procesos de actualización catastral a nivel nacional"/>
    <s v="Predios actualizados catastralmente"/>
    <n v="48"/>
    <d v="2021-01-18T00:00:00"/>
    <n v="8707976"/>
    <n v="95787736"/>
    <n v="95787736"/>
    <x v="0"/>
    <s v="LIZZY KAROLAY RINCON CAMELO"/>
    <n v="5"/>
    <x v="0"/>
    <n v="24206"/>
    <x v="0"/>
    <x v="0"/>
  </r>
  <r>
    <x v="4"/>
    <n v="12"/>
    <x v="3"/>
    <x v="4"/>
    <x v="1"/>
    <x v="1"/>
    <x v="0"/>
    <x v="7"/>
    <s v="Servicios de sistemas de información geográfica (sig)"/>
    <x v="0"/>
    <n v="81101512"/>
    <s v="Prestación de servicios profesionales para apoyar la gestión requerida para la habilitación de gestores catastrales."/>
    <x v="5"/>
    <x v="5"/>
    <n v="325"/>
    <x v="1"/>
    <x v="0"/>
    <x v="1"/>
    <n v="187128273"/>
    <n v="187128273"/>
    <x v="0"/>
    <x v="2"/>
    <x v="1"/>
    <x v="1"/>
    <x v="15"/>
    <s v="Subdirección de Catastro"/>
    <x v="5"/>
    <s v="Subdirectora de Catastro"/>
    <x v="3"/>
    <x v="4"/>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0"/>
    <x v="1"/>
  </r>
  <r>
    <x v="4"/>
    <n v="13"/>
    <x v="3"/>
    <x v="4"/>
    <x v="0"/>
    <x v="0"/>
    <x v="0"/>
    <x v="7"/>
    <s v="Servicios de formación profesional en derecho"/>
    <x v="0"/>
    <n v="86101713"/>
    <s v="Prestación de servicios profesionales para apoyar el desarrollo de los proyectos programados en el marco de la habilitación de gestores catastrales."/>
    <x v="5"/>
    <x v="5"/>
    <n v="325"/>
    <x v="1"/>
    <x v="0"/>
    <x v="1"/>
    <n v="144486420"/>
    <n v="144486420"/>
    <x v="0"/>
    <x v="2"/>
    <x v="0"/>
    <x v="1"/>
    <x v="15"/>
    <s v="Subdirección de Catastro"/>
    <x v="5"/>
    <s v="Subdirectora de Catastro"/>
    <x v="3"/>
    <x v="4"/>
    <s v="Implementar el modelo de habilitación de gestores catastrales a nivel nacional"/>
    <s v="Sistema de Información predial actualizado"/>
    <n v="79"/>
    <d v="2021-01-21T00:00:00"/>
    <n v="13337208"/>
    <n v="144486420"/>
    <n v="144486420"/>
    <x v="0"/>
    <s v="LUZ DARY LEON SANCHEZ"/>
    <n v="0"/>
    <x v="0"/>
    <n v="24357"/>
    <x v="0"/>
    <x v="0"/>
  </r>
  <r>
    <x v="4"/>
    <n v="63"/>
    <x v="3"/>
    <x v="4"/>
    <x v="2"/>
    <x v="2"/>
    <x v="0"/>
    <x v="12"/>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2"/>
    <x v="2"/>
    <x v="1"/>
    <x v="15"/>
    <s v="Subdirección de Catastro"/>
    <x v="5"/>
    <s v="Subdirectora de Catastro"/>
    <x v="3"/>
    <x v="4"/>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0"/>
    <x v="2"/>
  </r>
  <r>
    <x v="4"/>
    <n v="16"/>
    <x v="3"/>
    <x v="4"/>
    <x v="0"/>
    <x v="0"/>
    <x v="0"/>
    <x v="7"/>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5"/>
    <x v="5"/>
    <n v="325"/>
    <x v="1"/>
    <x v="0"/>
    <x v="1"/>
    <n v="131948917"/>
    <n v="131948917"/>
    <x v="0"/>
    <x v="2"/>
    <x v="0"/>
    <x v="1"/>
    <x v="15"/>
    <s v="Subdirección de Catastro"/>
    <x v="5"/>
    <s v="Subdirectora de Catastro"/>
    <x v="3"/>
    <x v="4"/>
    <s v="Ejecutar procesos de actualización catastral a nivel nacional"/>
    <s v="Predios actualizados catastralmente"/>
    <n v="121"/>
    <d v="2021-01-22T00:00:00"/>
    <n v="12179900"/>
    <n v="121799000"/>
    <n v="121799000"/>
    <x v="0"/>
    <s v="MAGDA JOHANNA RAMIREZ PARDO"/>
    <n v="10149917"/>
    <x v="0"/>
    <n v="24370"/>
    <x v="0"/>
    <x v="0"/>
  </r>
  <r>
    <x v="4"/>
    <n v="46"/>
    <x v="3"/>
    <x v="4"/>
    <x v="0"/>
    <x v="0"/>
    <x v="0"/>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0"/>
    <n v="28941066"/>
    <n v="28941066"/>
    <x v="0"/>
    <x v="2"/>
    <x v="0"/>
    <x v="1"/>
    <x v="15"/>
    <s v="Subdirección de Catastro"/>
    <x v="5"/>
    <s v="Subdirectora de Catastro"/>
    <x v="3"/>
    <x v="6"/>
    <s v="Realizar avalúos comerciales, de acuerdo a las solicitudes recibidas."/>
    <s v="Avalúos realizados"/>
    <n v="433"/>
    <d v="2021-03-08T00:00:00"/>
    <n v="2671483"/>
    <n v="26269583"/>
    <n v="26269583"/>
    <x v="0"/>
    <s v="MARIA NIRIAM URREA"/>
    <n v="2671483"/>
    <x v="0"/>
    <n v="24562"/>
    <x v="0"/>
    <x v="0"/>
  </r>
  <r>
    <x v="4"/>
    <n v="24"/>
    <x v="3"/>
    <x v="4"/>
    <x v="3"/>
    <x v="3"/>
    <x v="0"/>
    <x v="1"/>
    <s v="Servicios de sistemas de información geográfica (sig)"/>
    <x v="0"/>
    <n v="81101512"/>
    <s v="Prestación de servicios profesionales para adelantar los avalúos comerciales asignados, de acuerdo a la programación establecida. "/>
    <x v="1"/>
    <x v="1"/>
    <n v="11"/>
    <x v="0"/>
    <x v="0"/>
    <x v="0"/>
    <n v="253342879"/>
    <n v="253342879"/>
    <x v="0"/>
    <x v="2"/>
    <x v="3"/>
    <x v="1"/>
    <x v="15"/>
    <s v="Subdirección de Catastro"/>
    <x v="5"/>
    <s v="Subdirectora de Catastro"/>
    <x v="3"/>
    <x v="6"/>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0"/>
    <x v="3"/>
  </r>
  <r>
    <x v="4"/>
    <n v="11"/>
    <x v="3"/>
    <x v="4"/>
    <x v="0"/>
    <x v="0"/>
    <x v="0"/>
    <x v="1"/>
    <s v="Servicios secretariales o de administración de oficinas  "/>
    <x v="0"/>
    <n v="80161501"/>
    <s v="Prestación de servicios profesionales para la atención, control y seguimiento a las peticiones presentadas en el área asignada."/>
    <x v="1"/>
    <x v="1"/>
    <n v="11"/>
    <x v="0"/>
    <x v="0"/>
    <x v="1"/>
    <n v="63335720"/>
    <n v="63335720"/>
    <x v="0"/>
    <x v="2"/>
    <x v="0"/>
    <x v="1"/>
    <x v="15"/>
    <s v="Subdirección de Catastro"/>
    <x v="5"/>
    <s v="Subdirectora de Catastro"/>
    <x v="3"/>
    <x v="4"/>
    <s v="Ejecutar procesos de actualización catastral a nivel nacional"/>
    <s v="Predios actualizados catastralmente"/>
    <n v="68"/>
    <d v="2021-01-20T00:00:00"/>
    <n v="5757793"/>
    <n v="63143797"/>
    <n v="63143797"/>
    <x v="0"/>
    <s v="MARTHA YANET DIAZ AYALA"/>
    <n v="191923"/>
    <x v="0"/>
    <n v="24225"/>
    <x v="0"/>
    <x v="0"/>
  </r>
  <r>
    <x v="4"/>
    <n v="43"/>
    <x v="3"/>
    <x v="4"/>
    <x v="5"/>
    <x v="7"/>
    <x v="0"/>
    <x v="2"/>
    <s v="Servicios secretariales o de administración de oficinas  "/>
    <x v="0"/>
    <n v="80161501"/>
    <s v="Prestación de servicios profesionales para adelantar los avalúos comerciales que le sean asignados a nivel nacional."/>
    <x v="2"/>
    <x v="2"/>
    <n v="300"/>
    <x v="1"/>
    <x v="0"/>
    <x v="0"/>
    <n v="300000000"/>
    <n v="300000000"/>
    <x v="0"/>
    <x v="2"/>
    <x v="5"/>
    <x v="1"/>
    <x v="15"/>
    <s v="Subdirección de Catastro"/>
    <x v="5"/>
    <s v="Subdirectora de Catastro"/>
    <x v="3"/>
    <x v="6"/>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0"/>
    <x v="7"/>
  </r>
  <r>
    <x v="4"/>
    <n v="6"/>
    <x v="3"/>
    <x v="4"/>
    <x v="0"/>
    <x v="0"/>
    <x v="0"/>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1"/>
    <x v="1"/>
    <n v="11"/>
    <x v="0"/>
    <x v="0"/>
    <x v="0"/>
    <n v="108518129"/>
    <n v="108518129"/>
    <x v="0"/>
    <x v="2"/>
    <x v="0"/>
    <x v="1"/>
    <x v="15"/>
    <s v="Subdirección de Catastro"/>
    <x v="5"/>
    <s v="Subdirectora de Catastro"/>
    <x v="3"/>
    <x v="4"/>
    <s v="Ejecutar procesos de actualización catastral a nivel nacional"/>
    <s v="Predios actualizados catastralmente"/>
    <n v="61"/>
    <d v="2021-01-19T00:00:00"/>
    <n v="9865284"/>
    <n v="108518124"/>
    <n v="108518124"/>
    <x v="0"/>
    <s v="MARYSOL  RUIZ CANO"/>
    <n v="5"/>
    <x v="0"/>
    <n v="24223"/>
    <x v="0"/>
    <x v="0"/>
  </r>
  <r>
    <x v="4"/>
    <n v="8"/>
    <x v="3"/>
    <x v="4"/>
    <x v="2"/>
    <x v="2"/>
    <x v="0"/>
    <x v="1"/>
    <s v="Servicios secretariales o de administración de oficinas  "/>
    <x v="0"/>
    <n v="80161501"/>
    <s v="Prestación de servicios para apoyar las actividades técnicas y operativas para la habilitación de gestores catastrales."/>
    <x v="1"/>
    <x v="1"/>
    <n v="11"/>
    <x v="0"/>
    <x v="0"/>
    <x v="1"/>
    <n v="58772631"/>
    <n v="58772631"/>
    <x v="0"/>
    <x v="2"/>
    <x v="2"/>
    <x v="1"/>
    <x v="15"/>
    <s v="Subdirección de Catastro"/>
    <x v="5"/>
    <s v="Subdirectora de Catastro"/>
    <x v="3"/>
    <x v="4"/>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0"/>
    <x v="2"/>
  </r>
  <r>
    <x v="4"/>
    <n v="60"/>
    <x v="3"/>
    <x v="4"/>
    <x v="5"/>
    <x v="1"/>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0"/>
    <x v="0"/>
    <n v="270"/>
    <x v="1"/>
    <x v="0"/>
    <x v="0"/>
    <n v="331073098"/>
    <n v="331073098"/>
    <x v="0"/>
    <x v="2"/>
    <x v="5"/>
    <x v="1"/>
    <x v="15"/>
    <s v="Subdirección de Catastro"/>
    <x v="5"/>
    <s v="Subdirectora de Catastro"/>
    <x v="3"/>
    <x v="4"/>
    <s v="Ejecutar procesos de actualización catastral a nivel nacional"/>
    <s v="Predios actualizados catastralmente"/>
    <n v="536"/>
    <d v="2021-04-19T00:00:00"/>
    <n v="5757793"/>
    <n v="41264183"/>
    <n v="123792549"/>
    <x v="0"/>
    <s v="MEYBES DIANA SOSSA RODRIGUEZ_x000a_DAVID ERNESTO NEGRETE CABRA_x000a_OSCAR YESID QUINTERO DELGADO"/>
    <n v="184249377"/>
    <x v="0"/>
    <s v="24679_x000a_24680_x000a_24681"/>
    <x v="3"/>
    <x v="1"/>
  </r>
  <r>
    <x v="4"/>
    <n v="39"/>
    <x v="3"/>
    <x v="4"/>
    <x v="0"/>
    <x v="0"/>
    <x v="0"/>
    <x v="7"/>
    <s v="Servicios de sistemas de información geográfica (sig)"/>
    <x v="0"/>
    <n v="81101512"/>
    <s v="Prestación de servicios profesionales para gestionar, controlar y hacer seguimiento de la información  alfanumérica y gráfica de los procesos catastrales."/>
    <x v="5"/>
    <x v="5"/>
    <n v="6"/>
    <x v="0"/>
    <x v="0"/>
    <x v="1"/>
    <n v="29858547"/>
    <n v="29858547"/>
    <x v="0"/>
    <x v="2"/>
    <x v="0"/>
    <x v="1"/>
    <x v="15"/>
    <s v="Subdirección de Catastro"/>
    <x v="5"/>
    <s v="Subdirectora de Catastro"/>
    <x v="3"/>
    <x v="4"/>
    <s v="Estandarizar las coberturas de información del proceso de catastro"/>
    <s v="Sistema de Información predial actualizado"/>
    <n v="316"/>
    <d v="2021-02-16T00:00:00"/>
    <n v="4976424"/>
    <n v="29858544"/>
    <n v="29858544"/>
    <x v="0"/>
    <s v="NANCY YOLANDA LÓPEZ FORERO"/>
    <n v="3"/>
    <x v="0"/>
    <n v="24477"/>
    <x v="0"/>
    <x v="0"/>
  </r>
  <r>
    <x v="4"/>
    <n v="42"/>
    <x v="3"/>
    <x v="4"/>
    <x v="3"/>
    <x v="3"/>
    <x v="0"/>
    <x v="7"/>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5"/>
    <x v="5"/>
    <n v="325"/>
    <x v="1"/>
    <x v="0"/>
    <x v="0"/>
    <n v="127477133"/>
    <n v="127477133"/>
    <x v="0"/>
    <x v="2"/>
    <x v="3"/>
    <x v="1"/>
    <x v="15"/>
    <s v="Subdirección de Catastro"/>
    <x v="5"/>
    <s v="Subdirectora de Catastro"/>
    <x v="3"/>
    <x v="6"/>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0"/>
    <x v="3"/>
  </r>
  <r>
    <x v="4"/>
    <n v="56"/>
    <x v="3"/>
    <x v="4"/>
    <x v="1"/>
    <x v="1"/>
    <x v="0"/>
    <x v="1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0"/>
    <x v="0"/>
    <n v="300"/>
    <x v="1"/>
    <x v="0"/>
    <x v="0"/>
    <n v="230579163"/>
    <n v="230579163"/>
    <x v="0"/>
    <x v="2"/>
    <x v="1"/>
    <x v="1"/>
    <x v="15"/>
    <s v="Subdirección de Catastro"/>
    <x v="5"/>
    <s v="Subdirectora de Catastro"/>
    <x v="3"/>
    <x v="4"/>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0"/>
    <x v="1"/>
  </r>
  <r>
    <x v="4"/>
    <n v="25"/>
    <x v="3"/>
    <x v="4"/>
    <x v="5"/>
    <x v="7"/>
    <x v="0"/>
    <x v="7"/>
    <s v="Servicios secretariales o de administración de oficinas  "/>
    <x v="0"/>
    <n v="80161501"/>
    <s v="Prestación de servicios profesionales para realizar el control de calidad y el apoyo técnico de los avalúos adelantados por el IGAC."/>
    <x v="5"/>
    <x v="5"/>
    <n v="325"/>
    <x v="1"/>
    <x v="0"/>
    <x v="0"/>
    <n v="408973338"/>
    <n v="408973338"/>
    <x v="0"/>
    <x v="2"/>
    <x v="5"/>
    <x v="1"/>
    <x v="15"/>
    <s v="Subdirección de Catastro"/>
    <x v="5"/>
    <s v="Subdirectora de Catastro"/>
    <x v="3"/>
    <x v="6"/>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0"/>
    <x v="7"/>
  </r>
  <r>
    <x v="4"/>
    <n v="19"/>
    <x v="3"/>
    <x v="4"/>
    <x v="2"/>
    <x v="2"/>
    <x v="0"/>
    <x v="7"/>
    <s v="Servicios de sistemas de información geográfica (sig)"/>
    <x v="0"/>
    <n v="81101512"/>
    <s v="Prestación de servicios profesionales para orientar y controlar, la operación de los proyectos de Gestión Catastral adelantados por el IGAC"/>
    <x v="5"/>
    <x v="5"/>
    <n v="325"/>
    <x v="1"/>
    <x v="0"/>
    <x v="0"/>
    <n v="188672813"/>
    <n v="188672813"/>
    <x v="0"/>
    <x v="2"/>
    <x v="2"/>
    <x v="1"/>
    <x v="15"/>
    <s v="Subdirección de Catastro"/>
    <x v="5"/>
    <s v="Subdirectora de Catastro"/>
    <x v="3"/>
    <x v="4"/>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0"/>
    <x v="2"/>
  </r>
  <r>
    <x v="4"/>
    <n v="5"/>
    <x v="3"/>
    <x v="4"/>
    <x v="0"/>
    <x v="0"/>
    <x v="0"/>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1"/>
    <x v="1"/>
    <n v="11"/>
    <x v="0"/>
    <x v="0"/>
    <x v="1"/>
    <n v="83053047"/>
    <n v="83053047"/>
    <x v="0"/>
    <x v="2"/>
    <x v="0"/>
    <x v="1"/>
    <x v="15"/>
    <s v="Subdirección de Catastro"/>
    <x v="5"/>
    <s v="Subdirectora de Catastro"/>
    <x v="3"/>
    <x v="4"/>
    <s v="Atender las solicitudes en materia de Política de Restitución de Tierras y Ley de Víctimas"/>
    <s v="Solicitudes atendidas"/>
    <n v="46"/>
    <d v="2021-01-19T00:00:00"/>
    <n v="7550277"/>
    <n v="83053047"/>
    <n v="83053047"/>
    <x v="0"/>
    <s v="ROBERTH ANDRES BELTRAN MARTINEZ"/>
    <n v="0"/>
    <x v="0"/>
    <n v="24211"/>
    <x v="0"/>
    <x v="0"/>
  </r>
  <r>
    <x v="4"/>
    <n v="45"/>
    <x v="3"/>
    <x v="4"/>
    <x v="0"/>
    <x v="0"/>
    <x v="0"/>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0"/>
    <n v="62376091"/>
    <n v="62376091"/>
    <x v="0"/>
    <x v="2"/>
    <x v="0"/>
    <x v="1"/>
    <x v="15"/>
    <s v="Subdirección de Catastro"/>
    <x v="5"/>
    <s v="Subdirectora de Catastro"/>
    <x v="3"/>
    <x v="4"/>
    <s v="Ejecutar procesos de actualización catastral a nivel nacional"/>
    <s v="Predios actualizados catastralmente"/>
    <n v="433"/>
    <d v="2021-03-04T00:00:00"/>
    <n v="5757793"/>
    <n v="54699033"/>
    <n v="54699033"/>
    <x v="0"/>
    <s v="SANDRA MILENA BELALCAZAR BENAVIDES"/>
    <n v="7677058"/>
    <x v="0"/>
    <n v="24580"/>
    <x v="0"/>
    <x v="0"/>
  </r>
  <r>
    <x v="4"/>
    <n v="30"/>
    <x v="3"/>
    <x v="4"/>
    <x v="0"/>
    <x v="0"/>
    <x v="0"/>
    <x v="7"/>
    <s v="Servicios secretariales o de administración de oficinas  "/>
    <x v="0"/>
    <n v="80161501"/>
    <s v="Prestación de servicios profesionales para apoyar los análisis estadísticos requeridos para los procesos de gestión catastral con enfoque multipropósito."/>
    <x v="5"/>
    <x v="5"/>
    <n v="325"/>
    <x v="1"/>
    <x v="0"/>
    <x v="1"/>
    <n v="81794668"/>
    <n v="81794668"/>
    <x v="0"/>
    <x v="2"/>
    <x v="0"/>
    <x v="1"/>
    <x v="15"/>
    <s v="Subdirección de Catastro"/>
    <x v="5"/>
    <s v="Subdirectora de Catastro"/>
    <x v="3"/>
    <x v="4"/>
    <s v="Ejecutar procesos de actualización catastral a nivel nacional"/>
    <s v="Predios actualizados catastralmente"/>
    <n v="215"/>
    <d v="2021-02-10T00:00:00"/>
    <n v="7550277"/>
    <n v="80536288"/>
    <n v="80536288"/>
    <x v="0"/>
    <s v="SANTIAGO ANDRES BARRAGAN LOPEZ"/>
    <n v="1258380"/>
    <x v="0"/>
    <n v="24398"/>
    <x v="0"/>
    <x v="0"/>
  </r>
  <r>
    <x v="4"/>
    <n v="35"/>
    <x v="3"/>
    <x v="4"/>
    <x v="2"/>
    <x v="2"/>
    <x v="0"/>
    <x v="7"/>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5"/>
    <x v="5"/>
    <n v="6"/>
    <x v="0"/>
    <x v="0"/>
    <x v="1"/>
    <n v="69093513"/>
    <n v="69093513"/>
    <x v="0"/>
    <x v="2"/>
    <x v="2"/>
    <x v="1"/>
    <x v="15"/>
    <s v="Subdirección de Catastro"/>
    <x v="5"/>
    <s v="Subdirectora de Catastro"/>
    <x v="3"/>
    <x v="4"/>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0"/>
    <x v="2"/>
  </r>
  <r>
    <x v="4"/>
    <n v="40"/>
    <x v="3"/>
    <x v="4"/>
    <x v="2"/>
    <x v="2"/>
    <x v="0"/>
    <x v="7"/>
    <s v="Servicios secretariales o de administración de oficinas  "/>
    <x v="0"/>
    <n v="80161501"/>
    <s v="Prestación de servicios profesionales para actuar como auxiliares de la justicia y en la ejecución de avalúos IVP, de acuerdo a los procesos que le sean asignados."/>
    <x v="5"/>
    <x v="5"/>
    <n v="325"/>
    <x v="1"/>
    <x v="0"/>
    <x v="1"/>
    <n v="63738567"/>
    <n v="63738567"/>
    <x v="0"/>
    <x v="2"/>
    <x v="2"/>
    <x v="1"/>
    <x v="15"/>
    <s v="Subdirección de Catastro"/>
    <x v="5"/>
    <s v="Subdirectora de Catastro"/>
    <x v="3"/>
    <x v="6"/>
    <s v="Realizar avalúos IVP"/>
    <s v="Avalúos realizados"/>
    <n v="342"/>
    <d v="2021-02-16T00:00:00"/>
    <n v="2941780"/>
    <n v="30398393"/>
    <n v="60796786"/>
    <x v="0"/>
    <s v="STEFANNYE BUITRAGO MARULANDA _x000a_YEISON ALEJANDRO SÁNCHEZ GONZALEZ"/>
    <n v="2941781"/>
    <x v="0"/>
    <s v="24504_x000a_24507"/>
    <x v="0"/>
    <x v="2"/>
  </r>
  <r>
    <x v="5"/>
    <n v="1"/>
    <x v="3"/>
    <x v="4"/>
    <x v="0"/>
    <x v="0"/>
    <x v="0"/>
    <x v="0"/>
    <s v="Cintas métricas"/>
    <x v="0"/>
    <n v="27111801"/>
    <s v="Compra y calibración de cintas métricas (patrón) metálicas de 20 metros por un ente acreditado"/>
    <x v="2"/>
    <x v="2"/>
    <n v="1"/>
    <x v="0"/>
    <x v="3"/>
    <x v="1"/>
    <n v="40000000"/>
    <n v="40000000"/>
    <x v="0"/>
    <x v="2"/>
    <x v="0"/>
    <x v="1"/>
    <x v="15"/>
    <s v="Subdirección de Catastro"/>
    <x v="5"/>
    <s v="Subdirectora de Catastro"/>
    <x v="3"/>
    <x v="4"/>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4"/>
    <n v="34"/>
    <x v="3"/>
    <x v="4"/>
    <x v="2"/>
    <x v="2"/>
    <x v="0"/>
    <x v="7"/>
    <s v="Servicios secretariales o de administración de oficinas  "/>
    <x v="0"/>
    <n v="80161501"/>
    <s v="Prestación de servicios profesionales para adelantar la ejecución de los procesos de gestión catastral a cargo del IGAC, programados en la vigencia"/>
    <x v="5"/>
    <x v="5"/>
    <n v="325"/>
    <x v="1"/>
    <x v="0"/>
    <x v="0"/>
    <n v="213747820"/>
    <n v="213747820"/>
    <x v="0"/>
    <x v="2"/>
    <x v="2"/>
    <x v="1"/>
    <x v="15"/>
    <s v="Subdirección de Catastro"/>
    <x v="5"/>
    <s v="Subdirectora de Catastro"/>
    <x v="3"/>
    <x v="4"/>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0"/>
    <x v="2"/>
  </r>
  <r>
    <x v="4"/>
    <n v="38"/>
    <x v="3"/>
    <x v="4"/>
    <x v="0"/>
    <x v="0"/>
    <x v="0"/>
    <x v="7"/>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5"/>
    <x v="5"/>
    <n v="325"/>
    <x v="1"/>
    <x v="0"/>
    <x v="1"/>
    <n v="28941066"/>
    <n v="28941066"/>
    <x v="0"/>
    <x v="2"/>
    <x v="0"/>
    <x v="1"/>
    <x v="15"/>
    <s v="Subdirección de Catastro"/>
    <x v="5"/>
    <s v="Subdirectora de Catastro"/>
    <x v="3"/>
    <x v="6"/>
    <s v="Realizar avalúos IVP"/>
    <s v="Avalúos realizados"/>
    <n v="332"/>
    <d v="2021-02-16T00:00:00"/>
    <n v="2671483"/>
    <n v="27694374"/>
    <n v="27694374"/>
    <x v="0"/>
    <s v="WILSON JAVIER NUÑEZ BARRERA"/>
    <n v="1246692"/>
    <x v="0"/>
    <n v="24492"/>
    <x v="0"/>
    <x v="0"/>
  </r>
  <r>
    <x v="4"/>
    <n v="64"/>
    <x v="3"/>
    <x v="4"/>
    <x v="2"/>
    <x v="2"/>
    <x v="0"/>
    <x v="8"/>
    <s v="Servicios secretariales o de administración de oficinas  "/>
    <x v="0"/>
    <n v="80161501"/>
    <s v="Prestación de servicios  para identificar, localizar, editar, integrar,estructurar en GDB y validar, la cartografía básica y temática de Ordenamiento Territorial."/>
    <x v="0"/>
    <x v="0"/>
    <n v="240"/>
    <x v="1"/>
    <x v="0"/>
    <x v="0"/>
    <n v="58243776"/>
    <n v="58243776"/>
    <x v="0"/>
    <x v="2"/>
    <x v="2"/>
    <x v="1"/>
    <x v="15"/>
    <s v="Subdirección de Catastro"/>
    <x v="5"/>
    <s v="Subdirectora de Catastro"/>
    <x v="3"/>
    <x v="4"/>
    <s v="Ejecutar procesos de actualización catastral a nivel nacional"/>
    <s v="Predios actualizados catastralmente"/>
    <n v="564"/>
    <d v="2021-05-10T00:00:00"/>
    <n v="3640236"/>
    <n v="25481652"/>
    <n v="50963304"/>
    <x v="0"/>
    <s v="YIMI TOBIAS MORA CHAMORRO_x000a_JULIAN DAVID MORENO GALVIS"/>
    <n v="7280472"/>
    <x v="0"/>
    <s v="24720_x000a_24707"/>
    <x v="0"/>
    <x v="2"/>
  </r>
  <r>
    <x v="4"/>
    <m/>
    <x v="3"/>
    <x v="4"/>
    <x v="0"/>
    <x v="4"/>
    <x v="1"/>
    <x v="12"/>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3"/>
    <x v="3"/>
    <n v="150"/>
    <x v="1"/>
    <x v="0"/>
    <x v="1"/>
    <n v="18025000"/>
    <n v="1802500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12"/>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3"/>
    <x v="3"/>
    <n v="120"/>
    <x v="1"/>
    <x v="0"/>
    <x v="1"/>
    <n v="62494640"/>
    <n v="62494640"/>
    <x v="0"/>
    <x v="1"/>
    <x v="5"/>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3"/>
    <x v="3"/>
    <n v="150"/>
    <x v="1"/>
    <x v="0"/>
    <x v="1"/>
    <n v="24882120"/>
    <n v="2488212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técnicos de apoyo para realizar el seguimiento, planeación y gestión del reconocimiento predial  en el proceso de actualización catastral multiproposito de los municipios de El Guamo y Córdoba (Bolivar)  y Río Blanco (Tolima)"/>
    <x v="3"/>
    <x v="3"/>
    <n v="150"/>
    <x v="1"/>
    <x v="0"/>
    <x v="1"/>
    <n v="18025000"/>
    <n v="18025000"/>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personales para desarrollar las  actividades de reconocimiento predial en el proceso de actualización catastral multiproposito de los municipios de El Guamo y Córdoba (Bolivar)  y Río Blanco (Tolima)"/>
    <x v="3"/>
    <x v="3"/>
    <n v="120"/>
    <x v="1"/>
    <x v="0"/>
    <x v="1"/>
    <n v="12498928"/>
    <n v="12498928"/>
    <x v="0"/>
    <x v="2"/>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5"/>
    <s v="Servicios secretariales o de administración de oficinas  "/>
    <x v="1"/>
    <n v="80161501"/>
    <s v="Prestación de servicios profesionales para realizar avalúos comerciales, a nivel nacional de los bienes urbanos y rurales."/>
    <x v="3"/>
    <x v="3"/>
    <n v="210"/>
    <x v="1"/>
    <x v="0"/>
    <x v="0"/>
    <n v="200000000"/>
    <n v="200000000"/>
    <x v="0"/>
    <x v="2"/>
    <x v="5"/>
    <x v="1"/>
    <x v="15"/>
    <s v="Subdirección de Catastro"/>
    <x v="5"/>
    <s v="Subdirectora de Catastro"/>
    <x v="3"/>
    <x v="6"/>
    <s v="Realizar avalúos comerciales, de acuerdo a las solicitudes recibidas."/>
    <s v="Avalúos realizados"/>
    <m/>
    <m/>
    <e v="#N/A"/>
    <e v="#N/A"/>
    <e v="#N/A"/>
    <x v="1"/>
    <m/>
    <n v="0"/>
    <x v="0"/>
    <m/>
    <x v="1"/>
    <x v="4"/>
  </r>
  <r>
    <x v="4"/>
    <m/>
    <x v="3"/>
    <x v="4"/>
    <x v="0"/>
    <x v="4"/>
    <x v="1"/>
    <x v="5"/>
    <s v="Servicios secretariales o de administración de oficinas  "/>
    <x v="1"/>
    <n v="80161501"/>
    <s v="Prestación de servicios profesionales para realizar, estructurar, implementar y aprobar metodologías para la actualización del componente económico."/>
    <x v="3"/>
    <x v="3"/>
    <n v="210"/>
    <x v="1"/>
    <x v="0"/>
    <x v="0"/>
    <n v="40304551"/>
    <n v="40304551"/>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5"/>
    <x v="1"/>
    <x v="2"/>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7"/>
    <x v="7"/>
    <n v="8"/>
    <x v="0"/>
    <x v="0"/>
    <x v="2"/>
    <n v="714000000"/>
    <n v="714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12"/>
    <s v="Servicios secretariales o de administración de oficinas  "/>
    <x v="0"/>
    <n v="80161501"/>
    <s v="Prestación de servicios profesionales para realizar las socializaciones requeridas en el proceso de actualización catastral multiproposito de El Guamo y Córdoba (Bolivar)  y Río Blanco (Tolima)"/>
    <x v="7"/>
    <x v="7"/>
    <n v="6.5"/>
    <x v="1"/>
    <x v="0"/>
    <x v="1"/>
    <n v="23661534"/>
    <n v="23661534"/>
    <x v="0"/>
    <x v="1"/>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7"/>
    <x v="7"/>
    <n v="5.5"/>
    <x v="1"/>
    <x v="0"/>
    <x v="1"/>
    <n v="27370332"/>
    <n v="27370332"/>
    <x v="0"/>
    <x v="1"/>
    <x v="0"/>
    <x v="1"/>
    <x v="15"/>
    <s v="Subdirección de Catastro"/>
    <x v="5"/>
    <s v="Subdirectora de Catastro"/>
    <x v="3"/>
    <x v="4"/>
    <s v="Ejecutar procesos de actualización catastral a nivel nacional"/>
    <s v="Predios actualizados catastralmente"/>
    <m/>
    <m/>
    <e v="#N/A"/>
    <e v="#N/A"/>
    <e v="#N/A"/>
    <x v="1"/>
    <m/>
    <m/>
    <x v="3"/>
    <m/>
    <x v="1"/>
    <x v="4"/>
  </r>
  <r>
    <x v="4"/>
    <m/>
    <x v="3"/>
    <x v="4"/>
    <x v="0"/>
    <x v="4"/>
    <x v="1"/>
    <x v="12"/>
    <s v="Servicios secretariales o de administración de oficinas  "/>
    <x v="0"/>
    <n v="80161501"/>
    <s v="Prestación de servicios profesionales para apoyar la gestión de los procesos catastrales de formación, actualización y conservación catastral."/>
    <x v="7"/>
    <x v="7"/>
    <n v="8"/>
    <x v="1"/>
    <x v="0"/>
    <x v="0"/>
    <n v="29121888"/>
    <n v="29121888"/>
    <x v="0"/>
    <x v="2"/>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7"/>
    <x v="7"/>
    <n v="6.5"/>
    <x v="1"/>
    <x v="0"/>
    <x v="1"/>
    <n v="37425655"/>
    <n v="37425655"/>
    <x v="0"/>
    <x v="1"/>
    <x v="0"/>
    <x v="1"/>
    <x v="15"/>
    <s v="Subdirección de Catastro"/>
    <x v="5"/>
    <s v="Subdirectora de Catastro"/>
    <x v="3"/>
    <x v="4"/>
    <s v="Ejecutar procesos de actualización catastral a nivel nacional"/>
    <s v="Predios actualizados catastralmente"/>
    <m/>
    <m/>
    <e v="#N/A"/>
    <e v="#N/A"/>
    <e v="#N/A"/>
    <x v="1"/>
    <m/>
    <m/>
    <x v="4"/>
    <m/>
    <x v="1"/>
    <x v="4"/>
  </r>
  <r>
    <x v="4"/>
    <m/>
    <x v="3"/>
    <x v="4"/>
    <x v="0"/>
    <x v="4"/>
    <x v="1"/>
    <x v="12"/>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7"/>
    <x v="7"/>
    <n v="8"/>
    <x v="1"/>
    <x v="0"/>
    <x v="0"/>
    <n v="46062344"/>
    <n v="46062344"/>
    <x v="0"/>
    <x v="1"/>
    <x v="0"/>
    <x v="1"/>
    <x v="15"/>
    <s v="Subdirección de Catastro"/>
    <x v="5"/>
    <s v="Subdirectora de Catastro"/>
    <x v="3"/>
    <x v="4"/>
    <s v="Ejecutar procesos de actualización catastral a nivel nacional"/>
    <s v="Predios actualizados catastralmente"/>
    <m/>
    <m/>
    <e v="#N/A"/>
    <e v="#N/A"/>
    <e v="#N/A"/>
    <x v="1"/>
    <m/>
    <m/>
    <x v="5"/>
    <m/>
    <x v="1"/>
    <x v="4"/>
  </r>
  <r>
    <x v="4"/>
    <m/>
    <x v="3"/>
    <x v="4"/>
    <x v="0"/>
    <x v="4"/>
    <x v="1"/>
    <x v="12"/>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7"/>
    <x v="7"/>
    <n v="8"/>
    <x v="1"/>
    <x v="0"/>
    <x v="0"/>
    <n v="69663808"/>
    <n v="69663808"/>
    <x v="0"/>
    <x v="2"/>
    <x v="0"/>
    <x v="1"/>
    <x v="15"/>
    <s v="Subdirección de Catastro"/>
    <x v="5"/>
    <s v="Subdirectora de Catastro"/>
    <x v="3"/>
    <x v="4"/>
    <s v="Ejecutar procesos de actualización catastral a nivel nacional"/>
    <s v="Predios actualizados catastralmente"/>
    <m/>
    <m/>
    <e v="#N/A"/>
    <e v="#N/A"/>
    <e v="#N/A"/>
    <x v="1"/>
    <m/>
    <m/>
    <x v="6"/>
    <m/>
    <x v="1"/>
    <x v="4"/>
  </r>
  <r>
    <x v="4"/>
    <m/>
    <x v="3"/>
    <x v="4"/>
    <x v="0"/>
    <x v="4"/>
    <x v="1"/>
    <x v="12"/>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7"/>
    <x v="7"/>
    <n v="8"/>
    <x v="1"/>
    <x v="0"/>
    <x v="0"/>
    <n v="97439200"/>
    <n v="97439200"/>
    <x v="0"/>
    <x v="2"/>
    <x v="0"/>
    <x v="1"/>
    <x v="15"/>
    <s v="Subdirección de Catastro"/>
    <x v="5"/>
    <s v="Subdirectora de Catastro"/>
    <x v="3"/>
    <x v="4"/>
    <s v="Ejecutar procesos de actualización catastral a nivel nacional"/>
    <s v="Predios actualizados catastralmente"/>
    <m/>
    <m/>
    <e v="#N/A"/>
    <e v="#N/A"/>
    <e v="#N/A"/>
    <x v="1"/>
    <m/>
    <m/>
    <x v="7"/>
    <m/>
    <x v="1"/>
    <x v="4"/>
  </r>
  <r>
    <x v="4"/>
    <m/>
    <x v="3"/>
    <x v="4"/>
    <x v="3"/>
    <x v="4"/>
    <x v="2"/>
    <x v="14"/>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7"/>
    <x v="7"/>
    <n v="8.5"/>
    <x v="1"/>
    <x v="0"/>
    <x v="0"/>
    <n v="100020520"/>
    <n v="100020520"/>
    <x v="0"/>
    <x v="2"/>
    <x v="3"/>
    <x v="1"/>
    <x v="15"/>
    <s v="Subdirección de Catastro"/>
    <x v="5"/>
    <s v="Subdirectora de Catastro"/>
    <x v="3"/>
    <x v="6"/>
    <s v="Realizar avalúos comerciales, de acuerdo a las solicitudes recibidas."/>
    <s v="Avalúos realizados"/>
    <m/>
    <m/>
    <e v="#N/A"/>
    <e v="#N/A"/>
    <e v="#N/A"/>
    <x v="1"/>
    <m/>
    <m/>
    <x v="8"/>
    <m/>
    <x v="1"/>
    <x v="4"/>
  </r>
  <r>
    <x v="4"/>
    <m/>
    <x v="3"/>
    <x v="4"/>
    <x v="2"/>
    <x v="4"/>
    <x v="3"/>
    <x v="14"/>
    <s v="Servicios secretariales o de administración de oficinas  "/>
    <x v="0"/>
    <n v="80161501"/>
    <s v="Prestación de servicios profesionales encaminados a desarrollar el apoyo técnico y control de calidad de los avalúos de bienes inmuebles tanto urbanos como rurales a nivel nacional"/>
    <x v="7"/>
    <x v="7"/>
    <n v="8.5"/>
    <x v="1"/>
    <x v="0"/>
    <x v="0"/>
    <n v="128354709"/>
    <n v="128354709"/>
    <x v="0"/>
    <x v="2"/>
    <x v="2"/>
    <x v="1"/>
    <x v="15"/>
    <s v="Subdirección de Catastro"/>
    <x v="5"/>
    <s v="Subdirectora de Catastro"/>
    <x v="3"/>
    <x v="6"/>
    <s v="Realizar avalúos comerciales, de acuerdo a las solicitudes recibidas."/>
    <s v="Avalúos realizados"/>
    <m/>
    <m/>
    <e v="#N/A"/>
    <e v="#N/A"/>
    <e v="#N/A"/>
    <x v="1"/>
    <m/>
    <m/>
    <x v="9"/>
    <m/>
    <x v="1"/>
    <x v="4"/>
  </r>
  <r>
    <x v="4"/>
    <n v="29"/>
    <x v="3"/>
    <x v="4"/>
    <x v="0"/>
    <x v="0"/>
    <x v="0"/>
    <x v="7"/>
    <s v="Servicios de sistemas de información geográfica (sig)"/>
    <x v="0"/>
    <n v="81101512"/>
    <s v="Adelantar los procesos de actualización catastral de 4 municipios del departamento de Boyacá financiados con recursos del Banco Interamericano de Desarrollo"/>
    <x v="5"/>
    <x v="5"/>
    <n v="8"/>
    <x v="0"/>
    <x v="5"/>
    <x v="2"/>
    <n v="2901108715"/>
    <n v="2901108715"/>
    <x v="0"/>
    <x v="2"/>
    <x v="0"/>
    <x v="1"/>
    <x v="15"/>
    <s v="Subdirección de Catastro"/>
    <x v="0"/>
    <s v="Subdirectora de Catastro"/>
    <x v="3"/>
    <x v="4"/>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4"/>
    <n v="31"/>
    <x v="3"/>
    <x v="4"/>
    <x v="0"/>
    <x v="0"/>
    <x v="0"/>
    <x v="7"/>
    <s v="Servicios de sistemas de información geográfica (sig)"/>
    <x v="0"/>
    <n v="81101512"/>
    <s v="Adelantar los procesos de actualización catastral de 4 municipios del departamento de Boyacá financiados con recursos del Banco Mundial -BM"/>
    <x v="5"/>
    <x v="5"/>
    <n v="8"/>
    <x v="0"/>
    <x v="5"/>
    <x v="2"/>
    <n v="4875235099"/>
    <n v="4875235099"/>
    <x v="0"/>
    <x v="2"/>
    <x v="0"/>
    <x v="1"/>
    <x v="15"/>
    <s v="Subdirección de Catastro"/>
    <x v="5"/>
    <s v="Subdirectora de Catastro"/>
    <x v="3"/>
    <x v="4"/>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4"/>
    <m/>
    <x v="3"/>
    <x v="4"/>
    <x v="0"/>
    <x v="5"/>
    <x v="1"/>
    <x v="14"/>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88180736"/>
    <n v="8818073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7"/>
    <x v="4"/>
    <x v="5"/>
    <x v="14"/>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7"/>
    <x v="7"/>
    <n v="2"/>
    <x v="1"/>
    <x v="0"/>
    <x v="2"/>
    <n v="106935264"/>
    <n v="106935264"/>
    <x v="0"/>
    <x v="2"/>
    <x v="7"/>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11.5"/>
    <x v="1"/>
    <x v="0"/>
    <x v="2"/>
    <n v="116150000"/>
    <n v="116150000"/>
    <x v="0"/>
    <x v="2"/>
    <x v="0"/>
    <x v="1"/>
    <x v="15"/>
    <s v="Subdirección de Catastro"/>
    <x v="0"/>
    <s v="Subdirectora de Catastro"/>
    <x v="3"/>
    <x v="4"/>
    <s v="Gestionar técnicamente la operación del proyecto de catastro multipropósito, en lo correspondiente al IGAC"/>
    <s v="Sistema de Información Predial Actualizado_x000a_"/>
    <m/>
    <m/>
    <e v="#N/A"/>
    <e v="#N/A"/>
    <e v="#N/A"/>
    <x v="1"/>
    <m/>
    <m/>
    <x v="1"/>
    <m/>
    <x v="1"/>
    <x v="5"/>
  </r>
  <r>
    <x v="4"/>
    <m/>
    <x v="3"/>
    <x v="4"/>
    <x v="0"/>
    <x v="5"/>
    <x v="1"/>
    <x v="0"/>
    <s v="Planificación o administración de proyectos"/>
    <x v="0"/>
    <n v="80101604"/>
    <s v="Diseñar e implementar el componente de aseguramiento de la calidad requerida en el Catastro Multipropósito en 2021, para los productos de la gestión catastral generados por los operadores."/>
    <x v="7"/>
    <x v="7"/>
    <n v="6"/>
    <x v="0"/>
    <x v="0"/>
    <x v="2"/>
    <n v="200000000"/>
    <n v="20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8"/>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7"/>
    <x v="7"/>
    <n v="8"/>
    <x v="1"/>
    <x v="0"/>
    <x v="2"/>
    <n v="210000000"/>
    <n v="21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Planificación o administración de proyectos"/>
    <x v="0"/>
    <n v="80101604"/>
    <s v="Prestación de servicios profesionales para realizar los procesos de aseguramiento de la calidad del componente social y documental de los productos generados por los operadores catastrales contratados en el marco del Contrato de Préstamo BIRF  No.89370 – OC"/>
    <x v="7"/>
    <x v="7"/>
    <n v="6"/>
    <x v="0"/>
    <x v="0"/>
    <x v="2"/>
    <n v="28988880"/>
    <n v="2898888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0"/>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RF  No.89370 – OC"/>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D No.4856/OC-CO"/>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4"/>
    <x v="1"/>
    <x v="12"/>
    <s v="Planificación o administración de proyectos"/>
    <x v="0"/>
    <n v="80101604"/>
    <s v="Prestación de servicios profesionales para realizar los procesos de aseguramiento de la calidad del componente social y documental de los productos generados por los operadores catastrales para la implementación del Catastro Multipropósito."/>
    <x v="7"/>
    <x v="7"/>
    <n v="6"/>
    <x v="0"/>
    <x v="0"/>
    <x v="2"/>
    <n v="29858544"/>
    <n v="2985854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3"/>
    <m/>
    <x v="1"/>
    <x v="4"/>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4"/>
    <x v="1"/>
    <x v="12"/>
    <s v="Planificación o administración de proyectos"/>
    <x v="0"/>
    <n v="80101604"/>
    <s v="Prestación de servicios profesionales para apoyar desde el componente jurídicos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4"/>
    <x v="1"/>
    <x v="12"/>
    <s v="Planificación o administración de proyectos"/>
    <x v="0"/>
    <n v="80101604"/>
    <s v="Prestación de servicios profesionales para apoyar desde el componente financiero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5"/>
    <x v="1"/>
    <x v="14"/>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46062344"/>
    <n v="4606234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5"/>
    <m/>
    <x v="1"/>
    <x v="5"/>
  </r>
  <r>
    <x v="4"/>
    <m/>
    <x v="3"/>
    <x v="4"/>
    <x v="0"/>
    <x v="5"/>
    <x v="1"/>
    <x v="0"/>
    <s v="Planificación o administración de proyectos"/>
    <x v="0"/>
    <n v="80101604"/>
    <s v="Prestación de servicios profesionales para coordinar el componente de aseguramiento de la calidad en la revisión de los productos generados por los operadores catastrale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RF No.89370 – OC"/>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4"/>
    <x v="1"/>
    <x v="12"/>
    <s v="Planificación o administración de proyectos"/>
    <x v="0"/>
    <n v="80101604"/>
    <s v="Prestación de servicios profesionales para coordinar el componente de aseguramiento de la calidad en la revisión de los productos generados por los operadores catastrales para la implementación del Catastro Multipropósito."/>
    <x v="7"/>
    <x v="7"/>
    <n v="6"/>
    <x v="0"/>
    <x v="0"/>
    <x v="2"/>
    <n v="59191704"/>
    <n v="5919170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6"/>
    <m/>
    <x v="1"/>
    <x v="4"/>
  </r>
  <r>
    <x v="4"/>
    <m/>
    <x v="3"/>
    <x v="4"/>
    <x v="0"/>
    <x v="5"/>
    <x v="1"/>
    <x v="0"/>
    <s v="Planificación o administración de proyectos"/>
    <x v="0"/>
    <n v="80101604"/>
    <s v="Prestación de servicios profesionales para apoyar desde el componente jurídicos la supervisión de los contratos suscritos por el IGAC, con los operadores catastrales  en el marco del Contrato de Préstamo BID No.4856/OC-CO"/>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apoyar desde el componente financiero la supervisión de los contratos suscritos por el IGAC, con los operadores catastrales  en el marco del Contrato de Préstamo BIRF  No.89370 – OC"/>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D No.4856/OC-CO"/>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financiado con recursos del Préstamo BID No.4856/OC-CO"/>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5"/>
    <x v="2"/>
    <n v="24975982389"/>
    <n v="24975982389"/>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Mundial-BM, priorizados para el primer semestre de 2021 en el marco del Crédito de Catastro Multipropósito"/>
    <x v="7"/>
    <x v="7"/>
    <n v="240"/>
    <x v="1"/>
    <x v="5"/>
    <x v="2"/>
    <n v="14382386381"/>
    <n v="14382386381"/>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Interamericano de Desarrollo BID, priorizados para el primer semestre de 2021 en el marco del Crédito de Catastro Multipropósito"/>
    <x v="7"/>
    <x v="7"/>
    <n v="240"/>
    <x v="1"/>
    <x v="5"/>
    <x v="2"/>
    <n v="12442023704"/>
    <n v="1244202370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4"/>
    <x v="1"/>
    <x v="12"/>
    <s v="Servicios de sistemas de información geográfica (sig)"/>
    <x v="0"/>
    <n v="81101512"/>
    <s v="Adelantar la actualización catastral de los municipios a ser intervenidos con recursos del Banco Mundial -BM, priorizados para el primer semestre de 2021 en el marco del Crédito de Catastro Multipropósito "/>
    <x v="7"/>
    <x v="7"/>
    <n v="240"/>
    <x v="1"/>
    <x v="5"/>
    <x v="2"/>
    <n v="17901027671"/>
    <n v="17901027671"/>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Adelantar la actualización catastral de los municipios a ser intervenidos con recursos del Banco Interamericano de Desarrollo - BID, priorizados para el primer semestre de 2021 en el marco del Crédito de Catastro Multipropósito "/>
    <x v="7"/>
    <x v="7"/>
    <n v="240"/>
    <x v="1"/>
    <x v="5"/>
    <x v="2"/>
    <n v="13351728657"/>
    <n v="13351728657"/>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7"/>
    <x v="7"/>
    <n v="240"/>
    <x v="1"/>
    <x v="5"/>
    <x v="2"/>
    <n v="7000000000"/>
    <n v="7000000000"/>
    <x v="0"/>
    <x v="1"/>
    <x v="0"/>
    <x v="1"/>
    <x v="15"/>
    <s v="Subdirección de Catastro"/>
    <x v="5"/>
    <s v="Subdirectora de Catastro"/>
    <x v="3"/>
    <x v="4"/>
    <s v="Realizar el levantamiento catastral en los municipios priorizados para la conformación del catastro multipropósito"/>
    <s v="Sistema de Información Predial Actualizado_x000a_"/>
    <m/>
    <m/>
    <e v="#N/A"/>
    <e v="#N/A"/>
    <e v="#N/A"/>
    <x v="1"/>
    <m/>
    <n v="0"/>
    <x v="0"/>
    <m/>
    <x v="1"/>
    <x v="4"/>
  </r>
  <r>
    <x v="6"/>
    <n v="19"/>
    <x v="4"/>
    <x v="5"/>
    <x v="0"/>
    <x v="0"/>
    <x v="0"/>
    <x v="2"/>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0"/>
    <n v="36651830"/>
    <n v="36651830"/>
    <x v="0"/>
    <x v="2"/>
    <x v="0"/>
    <x v="1"/>
    <x v="17"/>
    <s v="Oficina CIAF"/>
    <x v="0"/>
    <s v="Jefe Oficina CIAF"/>
    <x v="5"/>
    <x v="7"/>
    <s v="Desarrollar la asistencia técnica, asesoría y/o consultoría"/>
    <s v="Entidades Asistidas"/>
    <n v="496"/>
    <d v="2021-03-23T00:00:00"/>
    <n v="7330366"/>
    <n v="36651830"/>
    <n v="36651830"/>
    <x v="0"/>
    <s v=" LINA MARGARITA LORA MATIZ"/>
    <n v="0"/>
    <x v="0"/>
    <n v="24631"/>
    <x v="0"/>
    <x v="0"/>
  </r>
  <r>
    <x v="6"/>
    <n v="1"/>
    <x v="4"/>
    <x v="5"/>
    <x v="0"/>
    <x v="0"/>
    <x v="0"/>
    <x v="1"/>
    <s v="Servicios de sistemas de información geográfica (sig)"/>
    <x v="0"/>
    <n v="81101512"/>
    <s v="Prestación de servicios profesionales especializados en la planeación estratégica y ejecución de los proyectos de la oficina CIAF"/>
    <x v="1"/>
    <x v="1"/>
    <n v="4"/>
    <x v="0"/>
    <x v="0"/>
    <x v="1"/>
    <n v="42806184"/>
    <n v="42806184"/>
    <x v="0"/>
    <x v="2"/>
    <x v="0"/>
    <x v="1"/>
    <x v="17"/>
    <s v="Oficina CIAF"/>
    <x v="0"/>
    <s v="Jefe Oficina CIAF"/>
    <x v="5"/>
    <x v="7"/>
    <s v="Realizar el desarrollo y soporte del sistemas de información geográfica para grupos étnicos"/>
    <s v="Entidades Asistidas"/>
    <n v="23"/>
    <d v="2021-01-08T00:00:00"/>
    <n v="10701546"/>
    <n v="21403092"/>
    <n v="21403092"/>
    <x v="0"/>
    <s v="ALEXANDER  MONTEALEGRE TRUJILLO"/>
    <n v="21403092"/>
    <x v="0"/>
    <n v="24193"/>
    <x v="0"/>
    <x v="0"/>
  </r>
  <r>
    <x v="6"/>
    <n v="3"/>
    <x v="4"/>
    <x v="5"/>
    <x v="0"/>
    <x v="0"/>
    <x v="0"/>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1"/>
    <x v="1"/>
    <n v="165"/>
    <x v="1"/>
    <x v="0"/>
    <x v="0"/>
    <n v="105357406"/>
    <n v="105357406"/>
    <x v="0"/>
    <x v="2"/>
    <x v="0"/>
    <x v="1"/>
    <x v="17"/>
    <s v="Oficina CIAF"/>
    <x v="0"/>
    <s v="Jefe Oficina CIAF"/>
    <x v="5"/>
    <x v="7"/>
    <s v="Planear la asistencia técnica, asesoría, análisis y/o consultoría a desarrollar"/>
    <s v="Entidades Asistidas"/>
    <n v="25"/>
    <d v="2021-01-08T00:00:00"/>
    <n v="9577946"/>
    <n v="52678703"/>
    <n v="52678703"/>
    <x v="0"/>
    <s v="ANA JULIA SARRIA ALVAREZ"/>
    <n v="52678703"/>
    <x v="0"/>
    <n v="24196"/>
    <x v="0"/>
    <x v="0"/>
  </r>
  <r>
    <x v="6"/>
    <n v="4"/>
    <x v="4"/>
    <x v="5"/>
    <x v="0"/>
    <x v="0"/>
    <x v="0"/>
    <x v="1"/>
    <s v="Servicios de sistemas de información geográfica (sig)"/>
    <x v="0"/>
    <n v="81101512"/>
    <s v="Prestación de servicios profesionales para realizar actividades de gestión requerida en el desarrollo del proyecto de inversión y actividades a cargo de la jefatura de la oficina CIAF."/>
    <x v="1"/>
    <x v="1"/>
    <n v="195"/>
    <x v="1"/>
    <x v="0"/>
    <x v="1"/>
    <n v="17031787"/>
    <n v="17031787"/>
    <x v="0"/>
    <x v="2"/>
    <x v="0"/>
    <x v="1"/>
    <x v="17"/>
    <s v="Oficina CIAF"/>
    <x v="0"/>
    <s v="Jefe Oficina CIAF"/>
    <x v="5"/>
    <x v="7"/>
    <s v="Planear la asistencia técnica, asesoría, análisis y/o consultoría a desarrollar"/>
    <s v="Entidades Asistidas"/>
    <n v="44"/>
    <d v="2021-01-18T00:00:00"/>
    <n v="2671483"/>
    <n v="17031787"/>
    <n v="17031787"/>
    <x v="0"/>
    <s v="ANDRES FELIPE LOPEZ ORTIZ"/>
    <n v="0"/>
    <x v="0"/>
    <n v="24203"/>
    <x v="0"/>
    <x v="0"/>
  </r>
  <r>
    <x v="6"/>
    <n v="23"/>
    <x v="4"/>
    <x v="5"/>
    <x v="0"/>
    <x v="0"/>
    <x v="0"/>
    <x v="2"/>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0"/>
    <x v="0"/>
    <n v="9"/>
    <x v="0"/>
    <x v="0"/>
    <x v="0"/>
    <n v="51820137"/>
    <n v="51820137"/>
    <x v="0"/>
    <x v="2"/>
    <x v="0"/>
    <x v="1"/>
    <x v="17"/>
    <s v="Oficina CIAF"/>
    <x v="0"/>
    <s v="Jefe Oficina CIAF"/>
    <x v="5"/>
    <x v="8"/>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6"/>
    <n v="5"/>
    <x v="4"/>
    <x v="5"/>
    <x v="0"/>
    <x v="0"/>
    <x v="0"/>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1"/>
    <x v="1"/>
    <n v="7"/>
    <x v="0"/>
    <x v="0"/>
    <x v="0"/>
    <n v="39130630"/>
    <n v="39130630"/>
    <x v="0"/>
    <x v="2"/>
    <x v="0"/>
    <x v="1"/>
    <x v="18"/>
    <s v="CENTRO DE INVESTIGACIÓN Y DESARROLLO EN INFORMACIÓN GEOGRÁFICA - CIAF"/>
    <x v="0"/>
    <s v="Diana Rocio Galindo - Jefe CIAF"/>
    <x v="5"/>
    <x v="7"/>
    <s v="Desarrollar la asistencia técnica, asesoría y/o consultoría"/>
    <s v="Entidades Asistidas"/>
    <n v="77"/>
    <d v="2021-01-21T00:00:00"/>
    <n v="4976424"/>
    <n v="34834968"/>
    <n v="34834968"/>
    <x v="0"/>
    <s v="CLAUDIA VIVIANA GOMEZ TENJO"/>
    <n v="4295662"/>
    <x v="0"/>
    <n v="24232"/>
    <x v="0"/>
    <x v="0"/>
  </r>
  <r>
    <x v="6"/>
    <n v="6"/>
    <x v="4"/>
    <x v="5"/>
    <x v="0"/>
    <x v="0"/>
    <x v="0"/>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5"/>
    <x v="5"/>
    <n v="10"/>
    <x v="0"/>
    <x v="0"/>
    <x v="0"/>
    <n v="73303660"/>
    <n v="73303660"/>
    <x v="0"/>
    <x v="2"/>
    <x v="0"/>
    <x v="1"/>
    <x v="18"/>
    <s v="CENTRO DE INVESTIGACIÓN Y DESARROLLO EN INFORMACIÓN GEOGRÁFICA - CIAF"/>
    <x v="0"/>
    <s v="Diana Rocio Galindo - Jefe CIAF"/>
    <x v="5"/>
    <x v="7"/>
    <s v="Desarrollar la asistencia técnica, asesoría y/o consultoría"/>
    <s v="Entidades Asistidas"/>
    <n v="156"/>
    <d v="2021-01-26T00:00:00"/>
    <n v="7330366"/>
    <n v="51312562"/>
    <n v="51312562"/>
    <x v="0"/>
    <s v="FERNANDO IVAN CAMARGO"/>
    <n v="21991098"/>
    <x v="0"/>
    <n v="24333"/>
    <x v="0"/>
    <x v="0"/>
  </r>
  <r>
    <x v="6"/>
    <n v="18"/>
    <x v="4"/>
    <x v="5"/>
    <x v="0"/>
    <x v="0"/>
    <x v="0"/>
    <x v="7"/>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0"/>
    <n v="44787816"/>
    <n v="44787816"/>
    <x v="0"/>
    <x v="2"/>
    <x v="0"/>
    <x v="1"/>
    <x v="18"/>
    <s v="CENTRO DE INVESTIGACIÓN Y DESARROLLO EN INFORMACIÓN GEOGRÁFICA - CIAF"/>
    <x v="0"/>
    <s v="Diana Rocio Galindo - Jefe CIAF"/>
    <x v="5"/>
    <x v="7"/>
    <s v="Desarrollar la asistencia técnica, asesoría y/o consultoría"/>
    <s v="Entidades Asistidas"/>
    <n v="495"/>
    <d v="2021-03-17T00:00:00"/>
    <n v="4263522"/>
    <n v="38371698"/>
    <n v="38371698"/>
    <x v="0"/>
    <s v="FERNEYALONSO MORENO PINEDA"/>
    <n v="6416118"/>
    <x v="0"/>
    <n v="24630"/>
    <x v="0"/>
    <x v="0"/>
  </r>
  <r>
    <x v="6"/>
    <n v="13"/>
    <x v="4"/>
    <x v="5"/>
    <x v="0"/>
    <x v="0"/>
    <x v="0"/>
    <x v="7"/>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5"/>
    <x v="5"/>
    <n v="4"/>
    <x v="0"/>
    <x v="0"/>
    <x v="0"/>
    <n v="29321464"/>
    <n v="29321464"/>
    <x v="0"/>
    <x v="2"/>
    <x v="0"/>
    <x v="1"/>
    <x v="18"/>
    <s v="CENTRO DE INVESTIGACIÓN Y DESARROLLO EN INFORMACIÓN GEOGRÁFICA - CIAF"/>
    <x v="0"/>
    <s v="Diana Rocio Galindo - Jefe CIAF"/>
    <x v="5"/>
    <x v="7"/>
    <s v="Planear la asistencia técnica, asesoría y/o consultoría a desarrollar"/>
    <s v="Entidades Asistidas"/>
    <n v="374"/>
    <d v="2021-02-24T00:00:00"/>
    <n v="7330366"/>
    <n v="29321464"/>
    <n v="29321464"/>
    <x v="0"/>
    <s v="GASTON ANTONIO MEJIA ARIAS"/>
    <n v="0"/>
    <x v="0"/>
    <n v="24528"/>
    <x v="0"/>
    <x v="0"/>
  </r>
  <r>
    <x v="6"/>
    <n v="21"/>
    <x v="4"/>
    <x v="5"/>
    <x v="0"/>
    <x v="0"/>
    <x v="0"/>
    <x v="2"/>
    <s v="Servicios de sistemas de información geográfica (sig)"/>
    <x v="0"/>
    <n v="81101512"/>
    <s v="Prestación de servicios profesionales para la implementación y administración de las herramientas y  servicios de integración de las aplicaciones para permitir la interoperabilidad de RENARE"/>
    <x v="0"/>
    <x v="0"/>
    <n v="7"/>
    <x v="0"/>
    <x v="0"/>
    <x v="0"/>
    <n v="45421530"/>
    <n v="45421530"/>
    <x v="0"/>
    <x v="2"/>
    <x v="0"/>
    <x v="1"/>
    <x v="17"/>
    <s v="Oficina CIAF"/>
    <x v="0"/>
    <s v="Jefe Oficina CIAF"/>
    <x v="5"/>
    <x v="7"/>
    <s v="Desarrollar la asistencia técnica, asesoría y/o consultoría"/>
    <s v="Entidades Asistidas"/>
    <n v="524"/>
    <d v="2021-04-09T00:00:00"/>
    <n v="3124732"/>
    <n v="21873124"/>
    <n v="21873124"/>
    <x v="0"/>
    <s v="HUGO ARMANDO CENDALES PRIETO"/>
    <n v="23548406"/>
    <x v="0"/>
    <n v="24662"/>
    <x v="0"/>
    <x v="0"/>
  </r>
  <r>
    <x v="6"/>
    <n v="20"/>
    <x v="4"/>
    <x v="5"/>
    <x v="0"/>
    <x v="0"/>
    <x v="0"/>
    <x v="7"/>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0"/>
    <n v="45421530"/>
    <n v="45421530"/>
    <x v="0"/>
    <x v="2"/>
    <x v="0"/>
    <x v="1"/>
    <x v="18"/>
    <s v="CENTRO DE INVESTIGACIÓN Y DESARROLLO EN INFORMACIÓN GEOGRÁFICA - CIAF"/>
    <x v="0"/>
    <s v="Diana Rocio Galindo - Jefe CIAF"/>
    <x v="5"/>
    <x v="7"/>
    <s v="Desarrollar la asistencia técnica, asesoría y/o consultoría"/>
    <s v="Entidades Asistidas"/>
    <n v="515"/>
    <d v="2021-03-31T00:00:00"/>
    <n v="6488790"/>
    <n v="25955160"/>
    <n v="25955160"/>
    <x v="0"/>
    <s v="JAIME ALBERTO GUITIERREZ"/>
    <n v="19466370"/>
    <x v="0"/>
    <n v="24651"/>
    <x v="0"/>
    <x v="0"/>
  </r>
  <r>
    <x v="6"/>
    <n v="17"/>
    <x v="4"/>
    <x v="5"/>
    <x v="0"/>
    <x v="0"/>
    <x v="0"/>
    <x v="2"/>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0"/>
    <n v="53105855"/>
    <n v="53105855"/>
    <x v="0"/>
    <x v="2"/>
    <x v="0"/>
    <x v="1"/>
    <x v="17"/>
    <s v="Oficina CIAF"/>
    <x v="0"/>
    <s v="Jefe Oficina CIAF"/>
    <x v="5"/>
    <x v="8"/>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6"/>
    <n v="8"/>
    <x v="4"/>
    <x v="5"/>
    <x v="0"/>
    <x v="0"/>
    <x v="0"/>
    <x v="1"/>
    <s v="Servicios de sistemas de información geográfica (sig)"/>
    <x v="0"/>
    <n v="81101512"/>
    <s v="Prestación de servicios profesionales para realizar actividades de gestión y desarrollo de los proyectos de tecnologías geoespaciales que adelante la oficina CIAF."/>
    <x v="5"/>
    <x v="5"/>
    <n v="315"/>
    <x v="1"/>
    <x v="0"/>
    <x v="0"/>
    <n v="68132295"/>
    <n v="68132295"/>
    <x v="0"/>
    <x v="2"/>
    <x v="0"/>
    <x v="1"/>
    <x v="17"/>
    <s v="Oficina CIAF"/>
    <x v="0"/>
    <s v="Jefe Oficina CIAF"/>
    <x v="5"/>
    <x v="7"/>
    <s v="Desarrollar la asistencia técnica, asesoría y/o consultoría"/>
    <s v="Entidades Asistidas"/>
    <n v="205"/>
    <d v="2021-02-09T00:00:00"/>
    <n v="6488790"/>
    <n v="68132295"/>
    <n v="68132295"/>
    <x v="0"/>
    <s v="JUAN CARLOS MELO"/>
    <n v="0"/>
    <x v="0"/>
    <n v="24389"/>
    <x v="0"/>
    <x v="0"/>
  </r>
  <r>
    <x v="6"/>
    <n v="14"/>
    <x v="4"/>
    <x v="5"/>
    <x v="0"/>
    <x v="0"/>
    <x v="0"/>
    <x v="1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0"/>
    <n v="58642928"/>
    <n v="58642928"/>
    <x v="0"/>
    <x v="2"/>
    <x v="0"/>
    <x v="1"/>
    <x v="18"/>
    <s v="CENTRO DE INVESTIGACIÓN Y DESARROLLO EN INFORMACIÓN GEOGRÁFICA - CIAF"/>
    <x v="0"/>
    <s v="Diana Rocio Galindo - Jefe CIAF"/>
    <x v="5"/>
    <x v="7"/>
    <s v="Desarrollar la asistencia técnica, asesoría, análisis y/o consultoría"/>
    <s v="Entidades Asistidas"/>
    <n v="404"/>
    <d v="2021-03-01T00:00:00"/>
    <n v="7330366"/>
    <n v="58642928"/>
    <n v="58642928"/>
    <x v="0"/>
    <s v="JULIO CESAR MENDOZA JIMENEZ"/>
    <n v="0"/>
    <x v="0"/>
    <n v="24547"/>
    <x v="0"/>
    <x v="0"/>
  </r>
  <r>
    <x v="6"/>
    <n v="7"/>
    <x v="4"/>
    <x v="5"/>
    <x v="0"/>
    <x v="0"/>
    <x v="0"/>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5"/>
    <x v="5"/>
    <n v="11"/>
    <x v="0"/>
    <x v="0"/>
    <x v="0"/>
    <n v="61490990"/>
    <n v="61490990"/>
    <x v="0"/>
    <x v="2"/>
    <x v="0"/>
    <x v="1"/>
    <x v="17"/>
    <s v="Oficina CIAF"/>
    <x v="0"/>
    <s v="Jefe Oficina CIAF"/>
    <x v="5"/>
    <x v="7"/>
    <s v="Desarrollar la asistencia técnica, asesoría y/o consultoría"/>
    <s v="Entidades Asistidas"/>
    <n v="145"/>
    <d v="2021-01-29T00:00:00"/>
    <n v="5590090"/>
    <n v="61490990"/>
    <n v="61490990"/>
    <x v="0"/>
    <s v="MANUEL CAMILO REYES GONZALEZ"/>
    <n v="0"/>
    <x v="0"/>
    <n v="24284"/>
    <x v="0"/>
    <x v="0"/>
  </r>
  <r>
    <x v="6"/>
    <n v="9"/>
    <x v="4"/>
    <x v="5"/>
    <x v="2"/>
    <x v="2"/>
    <x v="0"/>
    <x v="1"/>
    <s v="Servicios de sistemas de información geográfica (sig)"/>
    <x v="0"/>
    <n v="81101512"/>
    <s v="Prestación de servicios profesionales para el desarrollo, ajuste y documentación de las aplicaciones en tecnologías de información geográfica a cargo de la oficina CIAF."/>
    <x v="5"/>
    <x v="5"/>
    <n v="9"/>
    <x v="0"/>
    <x v="0"/>
    <x v="0"/>
    <n v="116798220"/>
    <n v="116798220"/>
    <x v="0"/>
    <x v="2"/>
    <x v="2"/>
    <x v="1"/>
    <x v="18"/>
    <s v="CENTRO DE INVESTIGACIÓN Y DESARROLLO EN INFORMACIÓN GEOGRÁFICA - CIAF"/>
    <x v="0"/>
    <s v="Diana Rocio Galindo - Jefe CIAF"/>
    <x v="5"/>
    <x v="7"/>
    <s v="Desarrollar la asistencia técnica, asesoría y/o consultoría"/>
    <s v="Entidades Asistidas"/>
    <n v="231"/>
    <d v="2021-02-10T00:00:00"/>
    <n v="6488790"/>
    <n v="38932740"/>
    <n v="77865480"/>
    <x v="0"/>
    <s v="MONICA ANDREA NIÑO_x000a_JUAN FELIPE MOLINA"/>
    <n v="38932740"/>
    <x v="0"/>
    <s v="24426_x000a_24427"/>
    <x v="0"/>
    <x v="2"/>
  </r>
  <r>
    <x v="6"/>
    <n v="10"/>
    <x v="4"/>
    <x v="5"/>
    <x v="0"/>
    <x v="0"/>
    <x v="0"/>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5"/>
    <x v="5"/>
    <n v="11"/>
    <x v="0"/>
    <x v="0"/>
    <x v="0"/>
    <n v="80634026"/>
    <n v="80634026"/>
    <x v="0"/>
    <x v="2"/>
    <x v="0"/>
    <x v="1"/>
    <x v="18"/>
    <s v="CENTRO DE INVESTIGACIÓN Y DESARROLLO EN INFORMACIÓN GEOGRÁFICA - CIAF"/>
    <x v="0"/>
    <s v="Diana Rocio Galindo - Jefe CIAF"/>
    <x v="5"/>
    <x v="7"/>
    <s v="Desarrollar la asistencia técnica, asesoría y/o consultoría"/>
    <s v="Entidades Asistidas"/>
    <n v="271"/>
    <d v="2021-02-15T00:00:00"/>
    <n v="7330366"/>
    <n v="58642928"/>
    <n v="58642928"/>
    <x v="0"/>
    <s v="MONICA CORTES"/>
    <n v="21991098"/>
    <x v="0"/>
    <n v="24454"/>
    <x v="0"/>
    <x v="0"/>
  </r>
  <r>
    <x v="6"/>
    <n v="2"/>
    <x v="4"/>
    <x v="5"/>
    <x v="0"/>
    <x v="0"/>
    <x v="0"/>
    <x v="1"/>
    <s v="Servicios de sistemas de información geográfica (sig)"/>
    <x v="0"/>
    <n v="81101512"/>
    <s v="Prestación de servicios  profesionales para realizar la verificación, control, seguimiento y  gestión de los proyectos de tecnologías de la información geográfica a cargo de la oficina CIAF"/>
    <x v="1"/>
    <x v="1"/>
    <n v="234"/>
    <x v="1"/>
    <x v="0"/>
    <x v="1"/>
    <n v="57152855"/>
    <n v="57152855"/>
    <x v="0"/>
    <x v="2"/>
    <x v="0"/>
    <x v="1"/>
    <x v="17"/>
    <s v="Oficina CIAF"/>
    <x v="0"/>
    <s v="Jefe Oficina CIAF"/>
    <x v="5"/>
    <x v="7"/>
    <s v="Realizar el desarrollo y soporte del sistemas de información geográfica para grupos étnicos"/>
    <s v="Entidades Asistidas"/>
    <n v="24"/>
    <d v="2021-01-08T00:00:00"/>
    <n v="7330366"/>
    <n v="56932509"/>
    <n v="56932509"/>
    <x v="0"/>
    <s v="YESENIA  VARGAS TEJEDOR"/>
    <n v="220346"/>
    <x v="0"/>
    <n v="24195"/>
    <x v="0"/>
    <x v="0"/>
  </r>
  <r>
    <x v="6"/>
    <n v="26"/>
    <x v="4"/>
    <x v="5"/>
    <x v="0"/>
    <x v="0"/>
    <x v="0"/>
    <x v="12"/>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2"/>
    <x v="0"/>
    <x v="1"/>
    <x v="17"/>
    <s v="Oficina CIAF"/>
    <x v="0"/>
    <s v="Jefe Oficina CIAF"/>
    <x v="5"/>
    <x v="7"/>
    <s v="Desarrollar la asistencia técnica, asesoría, análisis y/o consultoría"/>
    <s v="Entidades Asistidas"/>
    <n v="588"/>
    <d v="2021-05-13T00:00:00"/>
    <n v="6488790"/>
    <n v="19466370"/>
    <n v="19466370"/>
    <x v="0"/>
    <s v="YESSICA NATALIA RAMIREZ YARA"/>
    <n v="0"/>
    <x v="0"/>
    <n v="24729"/>
    <x v="0"/>
    <x v="0"/>
  </r>
  <r>
    <x v="6"/>
    <m/>
    <x v="4"/>
    <x v="5"/>
    <x v="0"/>
    <x v="4"/>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0"/>
    <n v="52678703"/>
    <n v="52678703"/>
    <x v="0"/>
    <x v="2"/>
    <x v="0"/>
    <x v="1"/>
    <x v="17"/>
    <s v="Oficina CIAF"/>
    <x v="0"/>
    <s v="Jefe Oficina CIAF"/>
    <x v="5"/>
    <x v="7"/>
    <s v="Planear la asistencia técnica, asesoría, análisis y/o consultoría a desarrollar"/>
    <s v="Entidades Asistidas"/>
    <m/>
    <m/>
    <e v="#N/A"/>
    <e v="#N/A"/>
    <e v="#N/A"/>
    <x v="1"/>
    <m/>
    <n v="0"/>
    <x v="0"/>
    <m/>
    <x v="1"/>
    <x v="4"/>
  </r>
  <r>
    <x v="6"/>
    <m/>
    <x v="4"/>
    <x v="5"/>
    <x v="0"/>
    <x v="4"/>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3"/>
    <x v="3"/>
    <n v="6"/>
    <x v="0"/>
    <x v="0"/>
    <x v="0"/>
    <n v="38932740"/>
    <n v="3893274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m/>
    <x v="4"/>
    <x v="5"/>
    <x v="0"/>
    <x v="4"/>
    <x v="1"/>
    <x v="6"/>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3"/>
    <x v="3"/>
    <n v="7"/>
    <x v="0"/>
    <x v="0"/>
    <x v="0"/>
    <n v="33820360"/>
    <n v="3382036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n v="22"/>
    <x v="4"/>
    <x v="5"/>
    <x v="0"/>
    <x v="0"/>
    <x v="0"/>
    <x v="7"/>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2"/>
    <n v="120000000"/>
    <n v="120000000"/>
    <x v="0"/>
    <x v="2"/>
    <x v="0"/>
    <x v="1"/>
    <x v="17"/>
    <s v="Oficina CIAF"/>
    <x v="0"/>
    <s v="Jefe Oficina CIAF"/>
    <x v="3"/>
    <x v="4"/>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6"/>
    <n v="25"/>
    <x v="4"/>
    <x v="5"/>
    <x v="0"/>
    <x v="0"/>
    <x v="0"/>
    <x v="2"/>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6"/>
    <m/>
    <x v="4"/>
    <x v="5"/>
    <x v="0"/>
    <x v="0"/>
    <x v="0"/>
    <x v="7"/>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0"/>
    <x v="5"/>
  </r>
  <r>
    <x v="6"/>
    <n v="27"/>
    <x v="4"/>
    <x v="5"/>
    <x v="0"/>
    <x v="0"/>
    <x v="0"/>
    <x v="2"/>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6"/>
    <n v="15"/>
    <x v="4"/>
    <x v="5"/>
    <x v="0"/>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5"/>
    <x v="5"/>
    <n v="11"/>
    <x v="0"/>
    <x v="0"/>
    <x v="2"/>
    <n v="105357406"/>
    <n v="10535740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6"/>
    <n v="30"/>
    <x v="4"/>
    <x v="5"/>
    <x v="0"/>
    <x v="0"/>
    <x v="0"/>
    <x v="12"/>
    <s v="Servicios de sistemas de información geográfica (sig)"/>
    <x v="0"/>
    <n v="81101512"/>
    <s v="Prestación de servicios profesionales para diseñar los servicios de información, de procesamiento y disposición de información para el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27T00:00:00"/>
    <n v="9865284"/>
    <n v="69056988"/>
    <n v="69056988"/>
    <x v="0"/>
    <s v="EDUIN YEZID CARRILLO VEGA"/>
    <n v="0"/>
    <x v="0"/>
    <m/>
    <x v="0"/>
    <x v="0"/>
  </r>
  <r>
    <x v="6"/>
    <n v="28"/>
    <x v="4"/>
    <x v="5"/>
    <x v="0"/>
    <x v="0"/>
    <x v="0"/>
    <x v="2"/>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2"/>
    <n v="71727632"/>
    <n v="7172763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19T00:00:00"/>
    <n v="7550277"/>
    <n v="64177354.5"/>
    <n v="64177354.5"/>
    <x v="0"/>
    <s v="FABIAN ROBERTO PEÑA CLAVIJO"/>
    <n v="7550277.5"/>
    <x v="0"/>
    <m/>
    <x v="0"/>
    <x v="0"/>
  </r>
  <r>
    <x v="6"/>
    <n v="29"/>
    <x v="4"/>
    <x v="5"/>
    <x v="0"/>
    <x v="0"/>
    <x v="0"/>
    <x v="12"/>
    <s v="Servicio de análisis de sistemas"/>
    <x v="0"/>
    <n v="81111808"/>
    <s v="Prestación de servicios profesionales para implementar y poner en operación el sistema de gestión de contenidos de la plataforma tecnológica de la ICDE de conformidad con los lineamientos definidos"/>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6"/>
    <n v="12"/>
    <x v="4"/>
    <x v="5"/>
    <x v="0"/>
    <x v="0"/>
    <x v="0"/>
    <x v="7"/>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6"/>
    <n v="16"/>
    <x v="4"/>
    <x v="5"/>
    <x v="0"/>
    <x v="0"/>
    <x v="0"/>
    <x v="7"/>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5"/>
    <x v="5"/>
    <n v="11"/>
    <x v="0"/>
    <x v="0"/>
    <x v="2"/>
    <n v="95787740"/>
    <n v="9578774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6"/>
    <n v="24"/>
    <x v="4"/>
    <x v="5"/>
    <x v="0"/>
    <x v="0"/>
    <x v="0"/>
    <x v="2"/>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6"/>
    <m/>
    <x v="4"/>
    <x v="5"/>
    <x v="0"/>
    <x v="4"/>
    <x v="1"/>
    <x v="12"/>
    <s v="Servicios de sistemas de información geográfica (sig)"/>
    <x v="0"/>
    <n v="81101512"/>
    <s v="Prestación de servicios profesionales para el desarrollo de procesos de analítica de datos en el marco de los métodos indirectos del catastro multipropósito"/>
    <x v="8"/>
    <x v="8"/>
    <n v="5"/>
    <x v="0"/>
    <x v="0"/>
    <x v="2"/>
    <n v="18201180"/>
    <n v="1820118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2"/>
    <n v="50726076"/>
    <n v="5072607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implementación de estándares sobre los datos fundamentales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gestión de los datos abiertos en el marco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Prestación de servicios profesionales como arquitecto de solución en la implementación de una plataforma tecnológica que soporte la operación de la ICDE  apoyo a la política de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Servicios profesionales para realizar el diseño e implementación de la experiencia de usuario de la plataforma tecnológica de la ICDE en la implementación de la política de catastro multipropósito"/>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el diseño e implementación de los servicios tecnológicos requeridos para el catastro multipropósito en el marco d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os estudios técnicos y económicos de implementación de datos de observación de la tierra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y acompañamiento técnico en la implementación de tecnologías geoespaciales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el desarrollo de procesos de inteligencia artificial en el marco de los métodos indirectos del catastro multipropósito"/>
    <x v="3"/>
    <x v="3"/>
    <n v="195"/>
    <x v="1"/>
    <x v="0"/>
    <x v="2"/>
    <n v="49076800"/>
    <n v="4907680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3"/>
    <x v="3"/>
    <n v="195"/>
    <x v="1"/>
    <x v="0"/>
    <x v="2"/>
    <n v="43442451"/>
    <n v="43442451"/>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3"/>
    <x v="3"/>
    <n v="7"/>
    <x v="0"/>
    <x v="0"/>
    <x v="2"/>
    <n v="52851939"/>
    <n v="52851939"/>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2"/>
    <x v="4"/>
    <x v="3"/>
    <x v="6"/>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3"/>
    <x v="3"/>
    <n v="195"/>
    <x v="1"/>
    <x v="0"/>
    <x v="2"/>
    <n v="113203688"/>
    <n v="113203688"/>
    <x v="0"/>
    <x v="2"/>
    <x v="2"/>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5"/>
    <x v="2"/>
    <n v="100000000"/>
    <n v="100000000"/>
    <x v="2"/>
    <x v="3"/>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1"/>
    <n v="25"/>
    <x v="1"/>
    <x v="6"/>
    <x v="3"/>
    <x v="3"/>
    <x v="0"/>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5"/>
    <x v="5"/>
    <n v="11"/>
    <x v="0"/>
    <x v="0"/>
    <x v="0"/>
    <n v="253342879"/>
    <n v="253342879"/>
    <x v="0"/>
    <x v="2"/>
    <x v="3"/>
    <x v="1"/>
    <x v="19"/>
    <s v="Control interno"/>
    <x v="0"/>
    <s v="Jefe Oficina de Control Interno"/>
    <x v="6"/>
    <x v="9"/>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0"/>
    <x v="3"/>
  </r>
  <r>
    <x v="1"/>
    <n v="95"/>
    <x v="1"/>
    <x v="1"/>
    <x v="0"/>
    <x v="0"/>
    <x v="0"/>
    <x v="12"/>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2"/>
    <x v="0"/>
    <x v="1"/>
    <x v="19"/>
    <s v="Dirección General"/>
    <x v="0"/>
    <s v="Directora General "/>
    <x v="6"/>
    <x v="10"/>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1"/>
    <n v="7"/>
    <x v="1"/>
    <x v="7"/>
    <x v="0"/>
    <x v="0"/>
    <x v="0"/>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5"/>
    <x v="5"/>
    <n v="315"/>
    <x v="1"/>
    <x v="0"/>
    <x v="0"/>
    <n v="43463091"/>
    <n v="43463091"/>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1"/>
    <n v="85"/>
    <x v="1"/>
    <x v="7"/>
    <x v="0"/>
    <x v="0"/>
    <x v="0"/>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1"/>
    <n v="3"/>
    <x v="1"/>
    <x v="7"/>
    <x v="0"/>
    <x v="0"/>
    <x v="0"/>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5"/>
    <x v="5"/>
    <n v="9"/>
    <x v="0"/>
    <x v="0"/>
    <x v="0"/>
    <n v="23343057"/>
    <n v="23343057"/>
    <x v="0"/>
    <x v="2"/>
    <x v="0"/>
    <x v="1"/>
    <x v="20"/>
    <s v="Oficina de Difusión y Mercadeo"/>
    <x v="0"/>
    <s v="Yira Paola Perez-Jefe de Oficina"/>
    <x v="7"/>
    <x v="11"/>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1"/>
    <n v="86"/>
    <x v="1"/>
    <x v="7"/>
    <x v="0"/>
    <x v="0"/>
    <x v="0"/>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1"/>
    <n v="89"/>
    <x v="1"/>
    <x v="7"/>
    <x v="0"/>
    <x v="0"/>
    <x v="0"/>
    <x v="2"/>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0"/>
    <n v="36239937"/>
    <n v="36239937"/>
    <x v="0"/>
    <x v="2"/>
    <x v="0"/>
    <x v="1"/>
    <x v="19"/>
    <s v="Oficina de Difusión y Mercadeo de Información "/>
    <x v="0"/>
    <s v="Jefe Oficina de Difusión y Mercadeo de Información "/>
    <x v="7"/>
    <x v="11"/>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1"/>
    <n v="1"/>
    <x v="1"/>
    <x v="7"/>
    <x v="0"/>
    <x v="0"/>
    <x v="0"/>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5"/>
    <x v="5"/>
    <n v="11"/>
    <x v="0"/>
    <x v="0"/>
    <x v="0"/>
    <n v="80634026"/>
    <n v="80634026"/>
    <x v="0"/>
    <x v="2"/>
    <x v="0"/>
    <x v="1"/>
    <x v="19"/>
    <s v="Oficina de Difusión y Mercadeo"/>
    <x v="0"/>
    <s v="Jefe Oficina de Difusión y Mercadeo de Información "/>
    <x v="7"/>
    <x v="12"/>
    <s v="Realizar seguimiento al plan de mercadeo y/o estudios priorizados por la entidad"/>
    <s v="Documentos de lineamientos técnicos"/>
    <n v="122"/>
    <d v="2021-01-08T00:00:00"/>
    <n v="7330366"/>
    <n v="80634026"/>
    <n v="80634026"/>
    <x v="0"/>
    <s v="DANIEL OSWALDO BUITRAGO CARRILLO"/>
    <n v="0"/>
    <x v="0"/>
    <n v="24265"/>
    <x v="0"/>
    <x v="0"/>
  </r>
  <r>
    <x v="1"/>
    <n v="90"/>
    <x v="1"/>
    <x v="7"/>
    <x v="0"/>
    <x v="0"/>
    <x v="0"/>
    <x v="2"/>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0"/>
    <n v="48941241"/>
    <n v="48941241"/>
    <x v="0"/>
    <x v="2"/>
    <x v="0"/>
    <x v="1"/>
    <x v="19"/>
    <s v="Oficina de Difusión y Mercadeo"/>
    <x v="0"/>
    <s v="Jefe Oficina de Difusión y Mercadeo de Información "/>
    <x v="7"/>
    <x v="11"/>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1"/>
    <n v="91"/>
    <x v="1"/>
    <x v="7"/>
    <x v="0"/>
    <x v="0"/>
    <x v="0"/>
    <x v="2"/>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0"/>
    <n v="36402360"/>
    <n v="3640236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1"/>
    <n v="12"/>
    <x v="1"/>
    <x v="7"/>
    <x v="0"/>
    <x v="0"/>
    <x v="0"/>
    <x v="1"/>
    <s v="Servicios de consultoría de negocios y administración corporativa"/>
    <x v="0"/>
    <n v="80101500"/>
    <s v="Prestación de servicios profesionales para diagramar y producir las piezas de comunicación interna contempladas en el plan de comunicaciones de la entidad"/>
    <x v="5"/>
    <x v="5"/>
    <n v="10"/>
    <x v="0"/>
    <x v="0"/>
    <x v="0"/>
    <n v="48314800"/>
    <n v="48314800"/>
    <x v="0"/>
    <x v="2"/>
    <x v="0"/>
    <x v="1"/>
    <x v="20"/>
    <s v="Oficina de Difusión y Mercadeo"/>
    <x v="0"/>
    <s v="Yira Paola Perez-Jefe de Oficina"/>
    <x v="7"/>
    <x v="11"/>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1"/>
    <n v="84"/>
    <x v="1"/>
    <x v="7"/>
    <x v="0"/>
    <x v="0"/>
    <x v="0"/>
    <x v="2"/>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0"/>
    <n v="36402360"/>
    <n v="36402360"/>
    <x v="0"/>
    <x v="2"/>
    <x v="0"/>
    <x v="1"/>
    <x v="19"/>
    <s v="Oficina de Difusión y Mercadeo"/>
    <x v="0"/>
    <s v="Jefe Oficina de Difusión y Mercadeo de Información "/>
    <x v="7"/>
    <x v="12"/>
    <s v="Realizar el plan de mercadeo y/o estudios priorizados por la entidad"/>
    <s v="Documentos de lineamientos técnicos"/>
    <n v="462"/>
    <d v="2021-03-16T00:00:00"/>
    <n v="3640236"/>
    <n v="36402360"/>
    <n v="36402360"/>
    <x v="0"/>
    <s v="ELVER ALEXANDER PINEDA"/>
    <n v="0"/>
    <x v="0"/>
    <n v="24603"/>
    <x v="0"/>
    <x v="0"/>
  </r>
  <r>
    <x v="1"/>
    <n v="2"/>
    <x v="1"/>
    <x v="7"/>
    <x v="0"/>
    <x v="0"/>
    <x v="0"/>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5"/>
    <x v="5"/>
    <n v="315"/>
    <x v="1"/>
    <x v="0"/>
    <x v="0"/>
    <n v="58695945"/>
    <n v="58695945"/>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1"/>
    <n v="96"/>
    <x v="1"/>
    <x v="7"/>
    <x v="0"/>
    <x v="0"/>
    <x v="0"/>
    <x v="12"/>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2"/>
    <x v="0"/>
    <x v="1"/>
    <x v="19"/>
    <s v="Oficina de Difusión y Mercadeo"/>
    <x v="0"/>
    <s v="Jefe Oficina de Difusión y Mercadeo de Información "/>
    <x v="7"/>
    <x v="11"/>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0"/>
    <x v="0"/>
  </r>
  <r>
    <x v="1"/>
    <n v="58"/>
    <x v="1"/>
    <x v="7"/>
    <x v="0"/>
    <x v="0"/>
    <x v="0"/>
    <x v="10"/>
    <s v="Servicios de consultoría de negocios y administración corporativa"/>
    <x v="0"/>
    <n v="80101500"/>
    <s v="Prestación de servicios profesionales para difundir, promocionar y comercializar los productos y servicios del IGAC a nivel Nacional. "/>
    <x v="5"/>
    <x v="5"/>
    <n v="11"/>
    <x v="0"/>
    <x v="0"/>
    <x v="0"/>
    <n v="54740664"/>
    <n v="54740664"/>
    <x v="0"/>
    <x v="2"/>
    <x v="0"/>
    <x v="1"/>
    <x v="19"/>
    <s v="Oficina de Difusión y Mercadeo de Información "/>
    <x v="0"/>
    <s v="Yira Paola Perez-Jefe de Oficina"/>
    <x v="7"/>
    <x v="11"/>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1"/>
    <n v="87"/>
    <x v="1"/>
    <x v="7"/>
    <x v="0"/>
    <x v="0"/>
    <x v="0"/>
    <x v="0"/>
    <s v="Etiquetas de códigos de barra"/>
    <x v="0"/>
    <n v="55121608"/>
    <s v="Adquisición del derecho de uso del sistema de codificación EAN/UCC."/>
    <x v="2"/>
    <x v="2"/>
    <n v="1"/>
    <x v="0"/>
    <x v="0"/>
    <x v="1"/>
    <n v="8131000"/>
    <n v="8131000"/>
    <x v="0"/>
    <x v="2"/>
    <x v="8"/>
    <x v="1"/>
    <x v="19"/>
    <s v="Oficina de Difusión y Mercadeo"/>
    <x v="0"/>
    <s v="Jefe Oficina de Difusión y Mercadeo de Información "/>
    <x v="7"/>
    <x v="11"/>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4"/>
    <x v="0"/>
  </r>
  <r>
    <x v="1"/>
    <n v="4"/>
    <x v="1"/>
    <x v="7"/>
    <x v="0"/>
    <x v="0"/>
    <x v="0"/>
    <x v="1"/>
    <s v="Servicios de consultoría de negocios y administración corporativa"/>
    <x v="0"/>
    <n v="80101500"/>
    <s v="Prestación de servicios profesionales para ejecutar la estrategia de comunicaciones externas de la entidad y la redacción, desarrollo y revisión de contenidos editoriales."/>
    <x v="5"/>
    <x v="5"/>
    <n v="11"/>
    <x v="0"/>
    <x v="0"/>
    <x v="0"/>
    <n v="92997806"/>
    <n v="92997806"/>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1"/>
    <n v="83"/>
    <x v="1"/>
    <x v="7"/>
    <x v="0"/>
    <x v="0"/>
    <x v="0"/>
    <x v="2"/>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0"/>
    <n v="29417800"/>
    <n v="29417800"/>
    <x v="0"/>
    <x v="2"/>
    <x v="0"/>
    <x v="1"/>
    <x v="19"/>
    <s v="Oficina de Difusión y Mercadeo"/>
    <x v="0"/>
    <s v="Jefe Oficina de Difusión y Mercadeo de Información "/>
    <x v="7"/>
    <x v="12"/>
    <s v="Realizar el plan de mercadeo y/o estudios priorizados por la entidad"/>
    <s v="Documentos de lineamientos técnicos"/>
    <n v="461"/>
    <d v="2021-03-16T00:00:00"/>
    <n v="2941780"/>
    <n v="29417800"/>
    <n v="29417800"/>
    <x v="0"/>
    <s v="MARIA CAMILA PALOMARES"/>
    <n v="0"/>
    <x v="0"/>
    <n v="24601"/>
    <x v="0"/>
    <x v="0"/>
  </r>
  <r>
    <x v="1"/>
    <n v="8"/>
    <x v="1"/>
    <x v="7"/>
    <x v="0"/>
    <x v="0"/>
    <x v="0"/>
    <x v="1"/>
    <s v="Servicios de consultoría de negocios y administración corporativa"/>
    <x v="0"/>
    <n v="80101500"/>
    <s v="Prestación de servicios profesionales para la realización y registro de productos audiovisuales en las actividades y eventos del IGAC."/>
    <x v="5"/>
    <x v="5"/>
    <n v="315"/>
    <x v="1"/>
    <x v="0"/>
    <x v="0"/>
    <n v="58695945"/>
    <n v="58695945"/>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1"/>
    <n v="39"/>
    <x v="1"/>
    <x v="7"/>
    <x v="0"/>
    <x v="0"/>
    <x v="0"/>
    <x v="7"/>
    <s v="Servicios de consultoría de negocios y administración corporativa"/>
    <x v="0"/>
    <n v="80101500"/>
    <s v="Prestación de servicios profesionales para generar informes de ventas y  garantizar la calidad y entrega oportuna de los productos y servicios ofertados por el Instituto."/>
    <x v="5"/>
    <x v="5"/>
    <n v="11"/>
    <x v="0"/>
    <x v="0"/>
    <x v="0"/>
    <n v="63335723"/>
    <n v="63335723"/>
    <x v="0"/>
    <x v="2"/>
    <x v="0"/>
    <x v="1"/>
    <x v="20"/>
    <s v="Oficina de Difusión y Mercadeo"/>
    <x v="0"/>
    <s v="Yira Paola Perez-Jefe de Oficina"/>
    <x v="7"/>
    <x v="11"/>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1"/>
    <n v="5"/>
    <x v="1"/>
    <x v="7"/>
    <x v="0"/>
    <x v="0"/>
    <x v="0"/>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5"/>
    <x v="5"/>
    <n v="11"/>
    <x v="0"/>
    <x v="0"/>
    <x v="0"/>
    <n v="53146280"/>
    <n v="53146280"/>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1"/>
    <m/>
    <x v="1"/>
    <x v="7"/>
    <x v="0"/>
    <x v="4"/>
    <x v="1"/>
    <x v="12"/>
    <s v="Servicios de consultoría de negocios y administración corporativa"/>
    <x v="0"/>
    <n v="80101500"/>
    <s v="Prestación de servicios profesionales para realizar seguimiento y ejecución a los trámites y servicios solicitados por los usuarios internos y externos del IGAC. "/>
    <x v="7"/>
    <x v="7"/>
    <n v="8"/>
    <x v="0"/>
    <x v="0"/>
    <x v="0"/>
    <n v="11637208"/>
    <n v="11637208"/>
    <x v="0"/>
    <x v="2"/>
    <x v="0"/>
    <x v="1"/>
    <x v="19"/>
    <s v="Oficina de Difusión y Mercadeo"/>
    <x v="0"/>
    <s v="Jefe Oficina de Difusión y Mercadeo de Información "/>
    <x v="7"/>
    <x v="12"/>
    <s v="Realizar seguimiento al plan de mercadeo y/o estudios priorizados por la entidad"/>
    <s v="Documentos de lineamientos técnicos"/>
    <m/>
    <m/>
    <e v="#N/A"/>
    <e v="#N/A"/>
    <e v="#N/A"/>
    <x v="1"/>
    <m/>
    <m/>
    <x v="18"/>
    <m/>
    <x v="1"/>
    <x v="4"/>
  </r>
  <r>
    <x v="1"/>
    <m/>
    <x v="1"/>
    <x v="7"/>
    <x v="0"/>
    <x v="4"/>
    <x v="1"/>
    <x v="12"/>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7"/>
    <x v="7"/>
    <n v="8"/>
    <x v="0"/>
    <x v="0"/>
    <x v="1"/>
    <n v="20666849"/>
    <n v="20666849"/>
    <x v="0"/>
    <x v="2"/>
    <x v="0"/>
    <x v="1"/>
    <x v="19"/>
    <s v="Oficina de Difusión y Mercadeo"/>
    <x v="0"/>
    <s v="Jefe Oficina de Difusión y Mercadeo de Información "/>
    <x v="7"/>
    <x v="11"/>
    <s v="Fortalecer la Infraestructura Colombiana de Datos Espaciales - ICDE, para su incorporación en el sistema de e-gobierno y su interoperabilidad con el nodo de tierras"/>
    <s v="Sistemas de información implementados"/>
    <m/>
    <m/>
    <e v="#N/A"/>
    <e v="#N/A"/>
    <e v="#N/A"/>
    <x v="1"/>
    <m/>
    <m/>
    <x v="19"/>
    <m/>
    <x v="1"/>
    <x v="4"/>
  </r>
  <r>
    <x v="1"/>
    <m/>
    <x v="1"/>
    <x v="7"/>
    <x v="0"/>
    <x v="4"/>
    <x v="1"/>
    <x v="12"/>
    <s v="Software de servidor de autenticación"/>
    <x v="0"/>
    <n v="43233201"/>
    <s v="Adquisición Firma Digital"/>
    <x v="3"/>
    <x v="3"/>
    <n v="2"/>
    <x v="0"/>
    <x v="3"/>
    <x v="0"/>
    <n v="5000000"/>
    <n v="5000000"/>
    <x v="0"/>
    <x v="1"/>
    <x v="0"/>
    <x v="1"/>
    <x v="19"/>
    <s v="Oficina de Difusión y Mercadeo"/>
    <x v="0"/>
    <s v="Jefe Oficina de Difusión y Mercadeo de Información"/>
    <x v="7"/>
    <x v="11"/>
    <s v="Diseñar y divulgar diferentes contenidos digitales, análogos  y de apoyo a los servicios requeridos por los usuarios internos y externos. "/>
    <s v="Sistemas de información implementados"/>
    <m/>
    <m/>
    <e v="#N/A"/>
    <e v="#N/A"/>
    <e v="#N/A"/>
    <x v="1"/>
    <m/>
    <n v="0"/>
    <x v="0"/>
    <m/>
    <x v="1"/>
    <x v="4"/>
  </r>
  <r>
    <x v="1"/>
    <m/>
    <x v="1"/>
    <x v="7"/>
    <x v="0"/>
    <x v="5"/>
    <x v="1"/>
    <x v="1"/>
    <s v="Software de edición y creación de contenidos"/>
    <x v="0"/>
    <n v="43232100"/>
    <s v="Adquisición Licenciamiento Adobe "/>
    <x v="9"/>
    <x v="9"/>
    <n v="1"/>
    <x v="0"/>
    <x v="3"/>
    <x v="1"/>
    <n v="17000000"/>
    <n v="17000000"/>
    <x v="0"/>
    <x v="2"/>
    <x v="0"/>
    <x v="1"/>
    <x v="19"/>
    <s v="Oficina de Difusión y Mercadeo"/>
    <x v="0"/>
    <s v="Jefe Oficina de Difusión y Mercadeo de Información "/>
    <x v="7"/>
    <x v="11"/>
    <s v="Realizar campañas en medios digitales y/o presenciales sobre los productos y servicios que genera la entidad."/>
    <s v="Servicios de información implementados"/>
    <m/>
    <m/>
    <e v="#N/A"/>
    <e v="#N/A"/>
    <e v="#N/A"/>
    <x v="1"/>
    <m/>
    <n v="0"/>
    <x v="0"/>
    <m/>
    <x v="1"/>
    <x v="5"/>
  </r>
  <r>
    <x v="7"/>
    <n v="58"/>
    <x v="5"/>
    <x v="8"/>
    <x v="8"/>
    <x v="8"/>
    <x v="0"/>
    <x v="7"/>
    <s v="Cartografía"/>
    <x v="0"/>
    <n v="81151600"/>
    <s v="Prestación de servicios para elaborar mapas y demás insumos a diferentes escalas, de conformidad con las especificaciones técnicas y rendimientos establecidos"/>
    <x v="2"/>
    <x v="2"/>
    <n v="10"/>
    <x v="0"/>
    <x v="0"/>
    <x v="0"/>
    <n v="388763100"/>
    <n v="388763100"/>
    <x v="0"/>
    <x v="2"/>
    <x v="9"/>
    <x v="1"/>
    <x v="21"/>
    <s v="Subdirección de Geografía y Cartografía "/>
    <x v="5"/>
    <s v="Subdirector de Geografía y Cartografía "/>
    <x v="8"/>
    <x v="13"/>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_x000a_"/>
    <n v="77522922"/>
    <x v="0"/>
    <s v="24572_x000a_24573_x000a_24574_x000a_24575_x000a_24669_x000a__x000a_24671_x000a_24672"/>
    <x v="0"/>
    <x v="8"/>
  </r>
  <r>
    <x v="7"/>
    <n v="20"/>
    <x v="5"/>
    <x v="8"/>
    <x v="0"/>
    <x v="0"/>
    <x v="0"/>
    <x v="7"/>
    <s v="Cartografía"/>
    <x v="0"/>
    <n v="81151600"/>
    <s v="Prestación de servicios para realizar actividades que promuevan la gestión y disposición de los datos geográficos, cartográficos y geodésicos."/>
    <x v="5"/>
    <x v="5"/>
    <n v="11"/>
    <x v="0"/>
    <x v="0"/>
    <x v="1"/>
    <n v="45518000"/>
    <n v="45518000"/>
    <x v="0"/>
    <x v="2"/>
    <x v="0"/>
    <x v="1"/>
    <x v="21"/>
    <s v="Subdirección de Geografía y Cartografía "/>
    <x v="5"/>
    <s v="Subdirector de Geografía y Cartografía "/>
    <x v="8"/>
    <x v="14"/>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7"/>
    <n v="62"/>
    <x v="5"/>
    <x v="8"/>
    <x v="1"/>
    <x v="1"/>
    <x v="0"/>
    <x v="1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0"/>
    <n v="116798220"/>
    <n v="116798220"/>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0"/>
    <x v="1"/>
  </r>
  <r>
    <x v="7"/>
    <n v="33"/>
    <x v="5"/>
    <x v="8"/>
    <x v="0"/>
    <x v="0"/>
    <x v="0"/>
    <x v="15"/>
    <s v="Fotogrametría"/>
    <x v="0"/>
    <n v="81151603"/>
    <s v="Prestación de servicios para el copiado, control  y organización de información resultante de los procesos de la subdirección"/>
    <x v="5"/>
    <x v="5"/>
    <n v="11"/>
    <x v="0"/>
    <x v="0"/>
    <x v="0"/>
    <n v="31417067"/>
    <n v="31417067"/>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7"/>
    <n v="15"/>
    <x v="5"/>
    <x v="8"/>
    <x v="1"/>
    <x v="1"/>
    <x v="0"/>
    <x v="1"/>
    <s v="Cartografía"/>
    <x v="0"/>
    <n v="81151600"/>
    <s v="Prestación de servicios para realizar el proceso de aerotriangulación, de conformidad con las especificaciones técnicas y rendimientos establecidos."/>
    <x v="1"/>
    <x v="1"/>
    <n v="11"/>
    <x v="0"/>
    <x v="0"/>
    <x v="1"/>
    <n v="116628930"/>
    <n v="116628930"/>
    <x v="0"/>
    <x v="2"/>
    <x v="1"/>
    <x v="1"/>
    <x v="21"/>
    <s v="Subdirección de Geografía y Cartografía "/>
    <x v="5"/>
    <s v="Subdirector de Geografía y Cartografía "/>
    <x v="8"/>
    <x v="13"/>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0"/>
    <x v="1"/>
  </r>
  <r>
    <x v="7"/>
    <n v="13"/>
    <x v="5"/>
    <x v="8"/>
    <x v="5"/>
    <x v="7"/>
    <x v="0"/>
    <x v="1"/>
    <s v="Cartografía"/>
    <x v="0"/>
    <n v="81151600"/>
    <s v="Prestación de servicios para la captura y procesamiento de coordenadas, elaboración de levantamientos topográficos y clasificación de campo, de acuerdo con las especificaciones de conformidad con los lineamientos establecidos."/>
    <x v="1"/>
    <x v="1"/>
    <n v="11"/>
    <x v="0"/>
    <x v="0"/>
    <x v="1"/>
    <n v="142652015"/>
    <n v="142652015"/>
    <x v="0"/>
    <x v="2"/>
    <x v="5"/>
    <x v="1"/>
    <x v="21"/>
    <s v="Subdirección de Geografía y Cartografía "/>
    <x v="5"/>
    <s v="Subdirector de Geografía y Cartografía "/>
    <x v="8"/>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0"/>
    <x v="7"/>
  </r>
  <r>
    <x v="7"/>
    <n v="19"/>
    <x v="5"/>
    <x v="8"/>
    <x v="0"/>
    <x v="0"/>
    <x v="0"/>
    <x v="7"/>
    <s v="Cartografía"/>
    <x v="0"/>
    <n v="81151600"/>
    <s v="Prestación de servicios para gestionar y orientar el cumplimiento de los proyectos liderados por la Subdirección de Geografía y Cartografía"/>
    <x v="5"/>
    <x v="5"/>
    <n v="11"/>
    <x v="0"/>
    <x v="0"/>
    <x v="0"/>
    <n v="117717006"/>
    <n v="117717006"/>
    <x v="0"/>
    <x v="2"/>
    <x v="0"/>
    <x v="1"/>
    <x v="21"/>
    <s v="Subdirección de Geografía y Cartografía "/>
    <x v="5"/>
    <s v="Subdirector de Geografía y Cartografía "/>
    <x v="8"/>
    <x v="16"/>
    <s v="Densificar el marco de referencia terrestre"/>
    <s v="Puntos Geodésicos Materializados"/>
    <n v="131"/>
    <d v="2021-02-04T00:00:00"/>
    <n v="11022592"/>
    <n v="117574315"/>
    <n v="117574315"/>
    <x v="0"/>
    <s v="ADRIANA PACHON LOZANO"/>
    <n v="142691"/>
    <x v="0"/>
    <n v="24359"/>
    <x v="0"/>
    <x v="0"/>
  </r>
  <r>
    <x v="7"/>
    <n v="24"/>
    <x v="5"/>
    <x v="8"/>
    <x v="2"/>
    <x v="2"/>
    <x v="0"/>
    <x v="7"/>
    <s v="Cartografía"/>
    <x v="0"/>
    <n v="81151600"/>
    <s v="Prestación de servicio para realizar actividades de mantenimiento, materialización y cálculo de redes geodésicas locales y estaciones de mantenimiento continuo."/>
    <x v="5"/>
    <x v="5"/>
    <n v="11"/>
    <x v="0"/>
    <x v="0"/>
    <x v="1"/>
    <n v="62834134"/>
    <n v="62834134"/>
    <x v="0"/>
    <x v="2"/>
    <x v="2"/>
    <x v="1"/>
    <x v="21"/>
    <s v="Subdirección de Geografía y Cartografía "/>
    <x v="5"/>
    <s v="Subdirector de Geografía y Cartografía "/>
    <x v="8"/>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0"/>
    <x v="2"/>
  </r>
  <r>
    <x v="7"/>
    <n v="42"/>
    <x v="5"/>
    <x v="8"/>
    <x v="0"/>
    <x v="0"/>
    <x v="0"/>
    <x v="7"/>
    <s v="Cartografía"/>
    <x v="0"/>
    <n v="81151600"/>
    <s v="Prestación de servicios para realizar la gestión, control y seguimiento del sistema y marco de referencia geodésico nacional con GNSS"/>
    <x v="5"/>
    <x v="5"/>
    <n v="11"/>
    <x v="0"/>
    <x v="0"/>
    <x v="1"/>
    <n v="53146280"/>
    <n v="53146280"/>
    <x v="0"/>
    <x v="2"/>
    <x v="0"/>
    <x v="1"/>
    <x v="21"/>
    <s v="Subdirección de Geografía y Cartografía "/>
    <x v="5"/>
    <s v="Subdirector de Geografía y Cartografía "/>
    <x v="8"/>
    <x v="16"/>
    <s v="Densificar el marco de referencia terrestre"/>
    <s v="Puntos Geodésicos Materializados"/>
    <n v="326"/>
    <d v="2021-02-18T00:00:00"/>
    <n v="4976424"/>
    <n v="50925406"/>
    <n v="50925406"/>
    <x v="0"/>
    <s v="ANDRÉS FELIPE BELTRÁN ZAMUDIO"/>
    <n v="2220874"/>
    <x v="0"/>
    <n v="24487"/>
    <x v="0"/>
    <x v="0"/>
  </r>
  <r>
    <x v="7"/>
    <n v="35"/>
    <x v="5"/>
    <x v="8"/>
    <x v="1"/>
    <x v="1"/>
    <x v="0"/>
    <x v="10"/>
    <s v="Cartografía"/>
    <x v="0"/>
    <n v="81151600"/>
    <s v="Prestación de servicios para apoyar la generación de ortoimágenes a diferentes escalas, de conformidad con las especificaciones técnicas y rendimientos establecidos."/>
    <x v="5"/>
    <x v="5"/>
    <n v="10"/>
    <x v="0"/>
    <x v="0"/>
    <x v="0"/>
    <n v="80144490"/>
    <n v="80144490"/>
    <x v="0"/>
    <x v="2"/>
    <x v="1"/>
    <x v="1"/>
    <x v="21"/>
    <s v="Subdirección de Geografía y Cartografía "/>
    <x v="5"/>
    <s v="Subdirector de Geografía y Cartografía "/>
    <x v="8"/>
    <x v="13"/>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0"/>
    <x v="1"/>
  </r>
  <r>
    <x v="7"/>
    <n v="46"/>
    <x v="5"/>
    <x v="8"/>
    <x v="0"/>
    <x v="0"/>
    <x v="0"/>
    <x v="1"/>
    <s v="Cartografía"/>
    <x v="0"/>
    <n v="81151600"/>
    <s v="Prestación de servicios para apoyar el análisis, evaluación y atención de requerimientos cartográficos relacionados con resguardos y territorios colectivos."/>
    <x v="5"/>
    <x v="5"/>
    <n v="10"/>
    <x v="0"/>
    <x v="0"/>
    <x v="1"/>
    <n v="48314800"/>
    <n v="48314800"/>
    <x v="0"/>
    <x v="2"/>
    <x v="0"/>
    <x v="1"/>
    <x v="21"/>
    <s v="Subdirección de Geografía y Cartografía "/>
    <x v="5"/>
    <s v="Subdirector de Geografía y Cartografía "/>
    <x v="9"/>
    <x v="17"/>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7"/>
    <n v="30"/>
    <x v="5"/>
    <x v="8"/>
    <x v="2"/>
    <x v="2"/>
    <x v="0"/>
    <x v="7"/>
    <s v="Cartografía"/>
    <x v="0"/>
    <n v="81151600"/>
    <s v="Prestación de servicios profesionales para gestionar, controlar y hacer seguimiento de los procesos de producción cartográfica, asignados de conformidad con los lineamientos establecidos."/>
    <x v="5"/>
    <x v="5"/>
    <n v="315"/>
    <x v="1"/>
    <x v="0"/>
    <x v="1"/>
    <n v="140352534"/>
    <n v="140352534"/>
    <x v="0"/>
    <x v="2"/>
    <x v="2"/>
    <x v="1"/>
    <x v="21"/>
    <s v="Subdirección de Geografía y Cartografía "/>
    <x v="5"/>
    <s v="Subdirector de Geografía y Cartografía "/>
    <x v="8"/>
    <x v="13"/>
    <s v="Generar insumos y/o productos cartográficos"/>
    <s v="Cartografía escalas Medianas generada (1:10,000, 1:25,000)"/>
    <n v="206"/>
    <d v="2021-02-10T00:00:00"/>
    <n v="6683454"/>
    <n v="70176267"/>
    <n v="140352534"/>
    <x v="0"/>
    <s v="CARLOS ALBERTO SEDANO ARIZA  _x000a_CARLOS  EDUARDO  PLATA  CABRERA"/>
    <n v="0"/>
    <x v="0"/>
    <s v="24394_x000a_24395"/>
    <x v="0"/>
    <x v="2"/>
  </r>
  <r>
    <x v="7"/>
    <n v="38"/>
    <x v="5"/>
    <x v="8"/>
    <x v="3"/>
    <x v="3"/>
    <x v="0"/>
    <x v="7"/>
    <s v="Cartografía"/>
    <x v="0"/>
    <n v="81151600"/>
    <s v="Prestación de servicios para la generación e integración de modelos digitales de elevación, de conformidad con las especificaciones técnicas y rendimientos establecidos."/>
    <x v="5"/>
    <x v="5"/>
    <n v="11"/>
    <x v="0"/>
    <x v="0"/>
    <x v="0"/>
    <n v="194381550"/>
    <n v="194381550"/>
    <x v="0"/>
    <x v="2"/>
    <x v="3"/>
    <x v="1"/>
    <x v="21"/>
    <s v="Subdirección de Geografía y Cartografía "/>
    <x v="5"/>
    <s v="Subdirector de Geografía y Cartografía "/>
    <x v="8"/>
    <x v="13"/>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0"/>
    <x v="3"/>
  </r>
  <r>
    <x v="7"/>
    <n v="47"/>
    <x v="5"/>
    <x v="8"/>
    <x v="1"/>
    <x v="1"/>
    <x v="0"/>
    <x v="1"/>
    <s v="Cartografía"/>
    <x v="0"/>
    <n v="81151600"/>
    <s v="Prestación de servicios profesionales para realizar los diagnósticos de los límites de las entidades territoriales."/>
    <x v="5"/>
    <x v="5"/>
    <n v="10"/>
    <x v="0"/>
    <x v="0"/>
    <x v="1"/>
    <n v="85682910"/>
    <n v="85682910"/>
    <x v="0"/>
    <x v="2"/>
    <x v="1"/>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0"/>
    <x v="1"/>
  </r>
  <r>
    <x v="7"/>
    <n v="66"/>
    <x v="5"/>
    <x v="8"/>
    <x v="0"/>
    <x v="0"/>
    <x v="0"/>
    <x v="0"/>
    <s v="Cartografía"/>
    <x v="0"/>
    <n v="81151600"/>
    <s v="Prestación de servicios para gestionar desde el componente administrativo, procesos y proyectos misionales de la Subdirección de Geografía y Cartografía."/>
    <x v="2"/>
    <x v="2"/>
    <n v="10"/>
    <x v="0"/>
    <x v="0"/>
    <x v="0"/>
    <n v="31247320"/>
    <n v="31247320"/>
    <x v="0"/>
    <x v="2"/>
    <x v="0"/>
    <x v="1"/>
    <x v="21"/>
    <s v="Subdirección de Geografía y Cartografía "/>
    <x v="5"/>
    <s v="Subdirector de Geografía y Cartografía "/>
    <x v="8"/>
    <x v="13"/>
    <s v="Generar insumos y/o productos cartográficos"/>
    <s v="Cartografía escalas Medianas generada (1:10,000, 1:25,000)"/>
    <n v="456"/>
    <d v="2021-03-15T00:00:00"/>
    <n v="3124732"/>
    <n v="29164165"/>
    <n v="29164165"/>
    <x v="0"/>
    <s v="CINDY JINETH FLOREZ MOLINA"/>
    <n v="2083155"/>
    <x v="0"/>
    <n v="24596"/>
    <x v="0"/>
    <x v="0"/>
  </r>
  <r>
    <x v="7"/>
    <n v="31"/>
    <x v="5"/>
    <x v="8"/>
    <x v="6"/>
    <x v="9"/>
    <x v="0"/>
    <x v="7"/>
    <s v="Cartografía"/>
    <x v="0"/>
    <n v="81151600"/>
    <s v="Prestación de servicios para la captura o digitalización de elementos vectoriales a diferentes escalas y dimensiones, de conformidad con las especificaciones técnicas y rendimientos establecidos."/>
    <x v="5"/>
    <x v="5"/>
    <n v="11"/>
    <x v="0"/>
    <x v="0"/>
    <x v="1"/>
    <n v="381694680"/>
    <n v="381694680"/>
    <x v="0"/>
    <x v="2"/>
    <x v="6"/>
    <x v="1"/>
    <x v="21"/>
    <s v="Subdirección de Geografía y Cartografía "/>
    <x v="5"/>
    <s v="Subdirector de Geografía y Cartografía "/>
    <x v="8"/>
    <x v="13"/>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0"/>
    <x v="9"/>
  </r>
  <r>
    <x v="7"/>
    <n v="65"/>
    <x v="5"/>
    <x v="8"/>
    <x v="0"/>
    <x v="0"/>
    <x v="0"/>
    <x v="0"/>
    <s v="Cartografía"/>
    <x v="0"/>
    <n v="81151600"/>
    <s v="Prestación de servicios para realizar estudios y análisis de información geológica como apoyo a los procesos de la Subdirección."/>
    <x v="2"/>
    <x v="2"/>
    <n v="10"/>
    <x v="0"/>
    <x v="0"/>
    <x v="1"/>
    <n v="30337200"/>
    <n v="303372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7"/>
    <n v="55"/>
    <x v="5"/>
    <x v="8"/>
    <x v="2"/>
    <x v="2"/>
    <x v="0"/>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5"/>
    <x v="5"/>
    <n v="9"/>
    <x v="0"/>
    <x v="0"/>
    <x v="1"/>
    <n v="51409746"/>
    <n v="51409746"/>
    <x v="0"/>
    <x v="2"/>
    <x v="2"/>
    <x v="1"/>
    <x v="21"/>
    <s v="Subdirección de Geografía y Cartografía "/>
    <x v="5"/>
    <s v="Subdirector de Geografía y Cartografía "/>
    <x v="9"/>
    <x v="17"/>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0"/>
    <x v="2"/>
  </r>
  <r>
    <x v="7"/>
    <n v="28"/>
    <x v="5"/>
    <x v="8"/>
    <x v="0"/>
    <x v="0"/>
    <x v="0"/>
    <x v="7"/>
    <s v="Cartografía"/>
    <x v="0"/>
    <n v="81151600"/>
    <s v="Prestación de servicios profesionales para la gestión, análisis y respuesta oportuna asociada con los procesos y proyectos de la Subdirección"/>
    <x v="5"/>
    <x v="5"/>
    <n v="10"/>
    <x v="0"/>
    <x v="0"/>
    <x v="0"/>
    <n v="84543460"/>
    <n v="84543460"/>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7"/>
    <n v="60"/>
    <x v="5"/>
    <x v="8"/>
    <x v="3"/>
    <x v="3"/>
    <x v="0"/>
    <x v="0"/>
    <s v="Cartografía"/>
    <x v="0"/>
    <n v="81151600"/>
    <s v="Prestacion de servicios para estructurar, integrar y validar la cartografía para los estudios y/o investigaciones geográficas asignadas"/>
    <x v="2"/>
    <x v="2"/>
    <n v="285"/>
    <x v="1"/>
    <x v="0"/>
    <x v="0"/>
    <n v="138328968"/>
    <n v="138328968"/>
    <x v="0"/>
    <x v="2"/>
    <x v="3"/>
    <x v="1"/>
    <x v="21"/>
    <s v="Subdirección de Geografía y Cartografía "/>
    <x v="0"/>
    <s v="Subdirector de Geografía y Cartografía "/>
    <x v="8"/>
    <x v="13"/>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0"/>
    <x v="3"/>
  </r>
  <r>
    <x v="7"/>
    <n v="9"/>
    <x v="5"/>
    <x v="8"/>
    <x v="0"/>
    <x v="0"/>
    <x v="0"/>
    <x v="1"/>
    <s v="Cartografía"/>
    <x v="0"/>
    <n v="81151600"/>
    <s v="Prestación de servicios para la revisión, compilación y validación de los datos de campo y calculados de gravimetría y geomagnetismo para su vinculación a la base de datos unificados"/>
    <x v="1"/>
    <x v="1"/>
    <n v="11"/>
    <x v="0"/>
    <x v="0"/>
    <x v="1"/>
    <n v="38876310"/>
    <n v="38876310"/>
    <x v="0"/>
    <x v="2"/>
    <x v="0"/>
    <x v="1"/>
    <x v="21"/>
    <s v="Subdirección de Geografía y Cartografía "/>
    <x v="5"/>
    <s v="Subdirector de Geografía y Cartografía "/>
    <x v="8"/>
    <x v="16"/>
    <s v="Densificar el marco de referencia gravimétricos"/>
    <s v="Valores gravimétricos generados"/>
    <n v="83"/>
    <d v="2021-01-22T00:00:00"/>
    <n v="3640236"/>
    <n v="38829184"/>
    <n v="38829184"/>
    <x v="0"/>
    <s v="DANIELA ANDREA HERNÁNDEZ BELTRÁN"/>
    <n v="47126"/>
    <x v="0"/>
    <n v="24236"/>
    <x v="0"/>
    <x v="0"/>
  </r>
  <r>
    <x v="7"/>
    <n v="10"/>
    <x v="5"/>
    <x v="8"/>
    <x v="1"/>
    <x v="1"/>
    <x v="0"/>
    <x v="1"/>
    <s v="Cartografía"/>
    <x v="0"/>
    <n v="81151600"/>
    <s v="Prestación de servicios para la organización, administración y disposición de los productos cartográficos, geográficos y geodésicos de la subdirección de geografía y cartografía. "/>
    <x v="1"/>
    <x v="1"/>
    <n v="11"/>
    <x v="0"/>
    <x v="0"/>
    <x v="1"/>
    <n v="85591209"/>
    <n v="85591209"/>
    <x v="0"/>
    <x v="2"/>
    <x v="1"/>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0"/>
    <x v="1"/>
  </r>
  <r>
    <x v="7"/>
    <n v="2"/>
    <x v="5"/>
    <x v="8"/>
    <x v="0"/>
    <x v="0"/>
    <x v="0"/>
    <x v="1"/>
    <s v="Cartografía"/>
    <x v="0"/>
    <n v="81151600"/>
    <s v="Prestación de servicios para la  gestión e integración de productos y aplicaciones de la subdirección de geografía y cartografía "/>
    <x v="1"/>
    <x v="1"/>
    <n v="10"/>
    <x v="0"/>
    <x v="0"/>
    <x v="0"/>
    <n v="169086920"/>
    <n v="169086920"/>
    <x v="0"/>
    <x v="2"/>
    <x v="0"/>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7"/>
    <n v="32"/>
    <x v="5"/>
    <x v="8"/>
    <x v="0"/>
    <x v="0"/>
    <x v="0"/>
    <x v="7"/>
    <s v="Servicios de formación profesional en ingeniería"/>
    <x v="0"/>
    <n v="86101610"/>
    <s v="Prestación de servicios para  la preparación y trámite de información requerida para el desarrollo de los proyectos."/>
    <x v="5"/>
    <x v="5"/>
    <n v="11"/>
    <x v="0"/>
    <x v="0"/>
    <x v="0"/>
    <n v="38876310"/>
    <n v="38876310"/>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7"/>
    <n v="7"/>
    <x v="5"/>
    <x v="8"/>
    <x v="0"/>
    <x v="0"/>
    <x v="0"/>
    <x v="1"/>
    <s v="Cartografía"/>
    <x v="0"/>
    <n v="81151600"/>
    <s v="Prestación de servicios profesionales para gestión de proyectos y atención a los requerimientos de la cancillería, en el marco de la demarcación de las fronteras del país."/>
    <x v="5"/>
    <x v="5"/>
    <n v="10"/>
    <x v="0"/>
    <x v="0"/>
    <x v="1"/>
    <n v="55900900"/>
    <n v="559009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7"/>
    <n v="37"/>
    <x v="5"/>
    <x v="8"/>
    <x v="2"/>
    <x v="2"/>
    <x v="0"/>
    <x v="7"/>
    <s v="Cartografía"/>
    <x v="0"/>
    <n v="81151600"/>
    <s v="Prestación de servicios para  realizar la evaluación y procesamiento de las  imágenes adquiridas o gestionadas por el IGAC."/>
    <x v="5"/>
    <x v="5"/>
    <n v="11"/>
    <x v="0"/>
    <x v="0"/>
    <x v="1"/>
    <n v="57060806"/>
    <n v="57060806"/>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0"/>
    <x v="2"/>
  </r>
  <r>
    <x v="7"/>
    <n v="64"/>
    <x v="5"/>
    <x v="8"/>
    <x v="2"/>
    <x v="2"/>
    <x v="0"/>
    <x v="0"/>
    <s v="Cartografía"/>
    <x v="0"/>
    <n v="81151600"/>
    <s v="Prestación de servicios para la captura de coordenadas, compilación toponímica y demás procesos en campo, de acuerdo con las especificaciones de conformidad con los lineamientos establecidos."/>
    <x v="2"/>
    <x v="2"/>
    <n v="10"/>
    <x v="0"/>
    <x v="0"/>
    <x v="0"/>
    <n v="53429660"/>
    <n v="53429660"/>
    <x v="0"/>
    <x v="2"/>
    <x v="2"/>
    <x v="1"/>
    <x v="21"/>
    <s v="Subdirección de Geografía y Cartografía "/>
    <x v="5"/>
    <s v="Subdirector de Geografía y Cartografía "/>
    <x v="8"/>
    <x v="16"/>
    <s v="Densificar el marco de referencia terrestre"/>
    <s v="Puntos Geodésicos Materializados"/>
    <n v="454"/>
    <d v="2021-03-10T00:00:00"/>
    <n v="2671483"/>
    <n v="25379089"/>
    <n v="50758178"/>
    <x v="0"/>
    <s v="DUVÁN DARIO TAVERA BERMÚDEZ  _x000a_ARELIS MONTENEGRO MENDIETA "/>
    <n v="2671482"/>
    <x v="0"/>
    <s v="24591_x000a_24592"/>
    <x v="0"/>
    <x v="2"/>
  </r>
  <r>
    <x v="7"/>
    <n v="69"/>
    <x v="5"/>
    <x v="8"/>
    <x v="0"/>
    <x v="0"/>
    <x v="0"/>
    <x v="7"/>
    <s v="Sistemas y equipo de apoyo para transporte aéreo"/>
    <x v="0"/>
    <n v="25191500"/>
    <s v="Servicio de mantenimiento preventivo y correctivo, incluidos los repuestos del dron ebee plus Rta/ppk"/>
    <x v="2"/>
    <x v="2"/>
    <n v="10"/>
    <x v="0"/>
    <x v="0"/>
    <x v="1"/>
    <n v="45000000"/>
    <n v="4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29"/>
    <x v="5"/>
    <x v="8"/>
    <x v="0"/>
    <x v="0"/>
    <x v="0"/>
    <x v="7"/>
    <s v="Cartografía"/>
    <x v="0"/>
    <n v="81151600"/>
    <s v="Prestación de servicios para gestionar los requerimientos y procesos jurídicos que lidere la subdirección de geografía y cartografía"/>
    <x v="5"/>
    <x v="5"/>
    <n v="11"/>
    <x v="0"/>
    <x v="0"/>
    <x v="0"/>
    <n v="80634026"/>
    <n v="80634026"/>
    <x v="0"/>
    <x v="2"/>
    <x v="0"/>
    <x v="1"/>
    <x v="21"/>
    <s v="Subdirección de Geografía y Cartografía "/>
    <x v="5"/>
    <s v="Subdirector de Geografía y Cartografía "/>
    <x v="8"/>
    <x v="13"/>
    <s v="Generar insumos y/o productos cartográficos"/>
    <s v="Cartografía escalas Medianas generada (1:10,000, 1:25,000)"/>
    <n v="218"/>
    <d v="2021-02-09T00:00:00"/>
    <n v="7550277"/>
    <n v="79277909"/>
    <n v="79277909"/>
    <x v="0"/>
    <s v="EDGAR CAMILO GUTIÉRREZ RODRÍGUEZ"/>
    <n v="1356117"/>
    <x v="0"/>
    <n v="24408"/>
    <x v="0"/>
    <x v="0"/>
  </r>
  <r>
    <x v="7"/>
    <n v="53"/>
    <x v="5"/>
    <x v="8"/>
    <x v="0"/>
    <x v="0"/>
    <x v="0"/>
    <x v="1"/>
    <s v="Servicios de implementación de aplicaciones"/>
    <x v="0"/>
    <n v="81111508"/>
    <s v="Prestación de servicios para procesar y analizar información geográfica requerida para los estudios e investigaciones asignadas."/>
    <x v="5"/>
    <x v="5"/>
    <n v="255"/>
    <x v="1"/>
    <x v="0"/>
    <x v="0"/>
    <n v="24276825"/>
    <n v="24276825"/>
    <x v="0"/>
    <x v="2"/>
    <x v="0"/>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7"/>
    <n v="22"/>
    <x v="5"/>
    <x v="8"/>
    <x v="0"/>
    <x v="0"/>
    <x v="0"/>
    <x v="7"/>
    <s v="Cartografía"/>
    <x v="0"/>
    <n v="81151600"/>
    <s v="Prestación de servicios para gestionar,  realizar el control  y seguimiento a la toma de fotografía aérea y consecución de insumos necesarios para producción cartográfica."/>
    <x v="5"/>
    <x v="5"/>
    <n v="11"/>
    <x v="0"/>
    <x v="0"/>
    <x v="1"/>
    <n v="92997806"/>
    <n v="92997806"/>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7"/>
    <n v="61"/>
    <x v="5"/>
    <x v="8"/>
    <x v="0"/>
    <x v="0"/>
    <x v="0"/>
    <x v="0"/>
    <s v="Cartografía"/>
    <x v="0"/>
    <n v="81151600"/>
    <s v="Prestación de servicios para la gestión, inventario y verificación de los equipos de medición de la subdirección de geografía y cartografía"/>
    <x v="2"/>
    <x v="2"/>
    <n v="315"/>
    <x v="1"/>
    <x v="0"/>
    <x v="1"/>
    <n v="28050571.5"/>
    <n v="28050571.5"/>
    <x v="0"/>
    <x v="2"/>
    <x v="0"/>
    <x v="1"/>
    <x v="21"/>
    <s v="Subdirección de Geografía y Cartografía "/>
    <x v="5"/>
    <s v="Subdirector de Geografía y Cartografía "/>
    <x v="8"/>
    <x v="16"/>
    <s v="Densificar el marco de referencia terrestre"/>
    <s v="Puntos Geodésicos Materializados"/>
    <n v="430"/>
    <d v="2021-03-08T00:00:00"/>
    <n v="2671483"/>
    <n v="26714830"/>
    <n v="26714830"/>
    <x v="0"/>
    <s v="GABRIEL ENRIQUE MEJIA ZAMORA"/>
    <n v="1335741.5"/>
    <x v="0"/>
    <n v="24560"/>
    <x v="0"/>
    <x v="0"/>
  </r>
  <r>
    <x v="7"/>
    <n v="11"/>
    <x v="5"/>
    <x v="8"/>
    <x v="5"/>
    <x v="7"/>
    <x v="0"/>
    <x v="1"/>
    <s v="Cartografía"/>
    <x v="0"/>
    <n v="81151600"/>
    <s v="Prestación de servicios para realizar la asignación , seguimiento y control de calidad de los procesos de producción cartográfica, de conformidad con las especificaciones técnicas y rendimientos establecidos."/>
    <x v="1"/>
    <x v="1"/>
    <n v="11"/>
    <x v="0"/>
    <x v="0"/>
    <x v="1"/>
    <n v="265731400"/>
    <n v="265731400"/>
    <x v="0"/>
    <x v="2"/>
    <x v="5"/>
    <x v="1"/>
    <x v="21"/>
    <s v="Subdirección de Geografía y Cartografía "/>
    <x v="5"/>
    <s v="Subdirector de Geografía y Cartografía "/>
    <x v="8"/>
    <x v="13"/>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0"/>
    <x v="7"/>
  </r>
  <r>
    <x v="7"/>
    <n v="74"/>
    <x v="5"/>
    <x v="8"/>
    <x v="0"/>
    <x v="0"/>
    <x v="0"/>
    <x v="8"/>
    <s v="Cartografía"/>
    <x v="0"/>
    <n v="81151600"/>
    <s v="Contratar el servicio anual de rastreo y seguimiento satelital para los equipos de localización satelital SPOT GEN3"/>
    <x v="0"/>
    <x v="0"/>
    <n v="45"/>
    <x v="1"/>
    <x v="3"/>
    <x v="0"/>
    <n v="18000000"/>
    <n v="18000000"/>
    <x v="0"/>
    <x v="2"/>
    <x v="0"/>
    <x v="1"/>
    <x v="22"/>
    <s v="Subdirección de Geografia y Cartografia "/>
    <x v="0"/>
    <s v="Subdirector de Geografia y Cartografia "/>
    <x v="8"/>
    <x v="13"/>
    <s v="Generar insumos y/o productos cartográficos"/>
    <s v="Cartografía escalas Medianas generada (1:10,000, 1:25,000)"/>
    <n v="559"/>
    <d v="2021-04-22T00:00:00"/>
    <n v="11774115"/>
    <n v="11774115"/>
    <n v="11774115"/>
    <x v="0"/>
    <s v="GLOBALSAT COLOMBIA TELECOMUNICACIONES LTDA"/>
    <n v="6225885"/>
    <x v="0"/>
    <n v="24730"/>
    <x v="0"/>
    <x v="0"/>
  </r>
  <r>
    <x v="7"/>
    <n v="71"/>
    <x v="5"/>
    <x v="8"/>
    <x v="0"/>
    <x v="0"/>
    <x v="0"/>
    <x v="0"/>
    <s v="Servicios de mantenimiento y reparación de instalación de máquinas"/>
    <x v="0"/>
    <n v="72151800"/>
    <s v="Realizar el mantenimiento de los escáneres fotogramétricos del IGAC."/>
    <x v="2"/>
    <x v="2"/>
    <n v="10"/>
    <x v="0"/>
    <x v="0"/>
    <x v="0"/>
    <n v="218640604"/>
    <n v="218640604"/>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7"/>
    <n v="51"/>
    <x v="5"/>
    <x v="8"/>
    <x v="1"/>
    <x v="1"/>
    <x v="0"/>
    <x v="1"/>
    <s v="Cartografía"/>
    <x v="0"/>
    <n v="81151600"/>
    <s v="Prestación de servicios para elaborar los mapas temáticos y salidas gráficas requeridas para los estudios y/o investigaciones geográficas asignadas, de conformidad con los lineamientos técnicos."/>
    <x v="5"/>
    <x v="5"/>
    <n v="255"/>
    <x v="1"/>
    <x v="0"/>
    <x v="0"/>
    <n v="66138662"/>
    <n v="66138662"/>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0"/>
    <x v="1"/>
  </r>
  <r>
    <x v="8"/>
    <n v="2"/>
    <x v="5"/>
    <x v="8"/>
    <x v="0"/>
    <x v="0"/>
    <x v="0"/>
    <x v="12"/>
    <s v="Placa de acero inoxidable"/>
    <x v="0"/>
    <n v="30102205"/>
    <s v="Adquisición de placas metálicas para materialización de puntos geodésicos."/>
    <x v="7"/>
    <x v="7"/>
    <n v="3"/>
    <x v="0"/>
    <x v="3"/>
    <x v="0"/>
    <n v="10000000"/>
    <n v="10000000"/>
    <x v="0"/>
    <x v="2"/>
    <x v="0"/>
    <x v="1"/>
    <x v="21"/>
    <s v="Subdirección de Geografía y Cartografía "/>
    <x v="5"/>
    <s v="Subdirector de Geografía y Cartografía "/>
    <x v="8"/>
    <x v="16"/>
    <s v="Densificar el marco de referencia terrestre"/>
    <s v="Puntos Geodésicos Materializados"/>
    <m/>
    <d v="2021-05-19T00:00:00"/>
    <n v="3659250"/>
    <n v="3659250"/>
    <n v="3659250"/>
    <x v="0"/>
    <s v="INICIO PROCESO"/>
    <n v="6340750"/>
    <x v="0"/>
    <m/>
    <x v="0"/>
    <x v="0"/>
  </r>
  <r>
    <x v="8"/>
    <n v="2"/>
    <x v="5"/>
    <x v="8"/>
    <x v="0"/>
    <x v="0"/>
    <x v="0"/>
    <x v="12"/>
    <s v="Cartografía"/>
    <x v="0"/>
    <n v="81151600"/>
    <s v="Adquisición de estaciones de funcionamiento continua, con sus respectivos accesorios, sistemas de comunicación y de alimentación, para el fortalecimiento de la Red Geodésica Nacional. "/>
    <x v="7"/>
    <x v="7"/>
    <n v="60"/>
    <x v="1"/>
    <x v="4"/>
    <x v="0"/>
    <n v="400000000"/>
    <n v="400000000"/>
    <x v="0"/>
    <x v="1"/>
    <x v="0"/>
    <x v="1"/>
    <x v="21"/>
    <s v="Subdirección de Geografía y Cartografía "/>
    <x v="0"/>
    <s v="Subdirector de Geografía y Cartografía "/>
    <x v="8"/>
    <x v="16"/>
    <s v="Densificar el marco de referencia terrestre"/>
    <s v="Datos Rinex de las estaciones permanentes generados"/>
    <m/>
    <d v="2021-05-21T00:00:00"/>
    <n v="366698967"/>
    <n v="366698967"/>
    <n v="366698967"/>
    <x v="0"/>
    <s v="INICIO PROCESO"/>
    <n v="33301033"/>
    <x v="0"/>
    <m/>
    <x v="0"/>
    <x v="0"/>
  </r>
  <r>
    <x v="7"/>
    <n v="59"/>
    <x v="5"/>
    <x v="8"/>
    <x v="0"/>
    <x v="0"/>
    <x v="0"/>
    <x v="0"/>
    <s v="Cartografía"/>
    <x v="0"/>
    <n v="81151600"/>
    <s v="Prestación de servicios para la preparación de insumos, validación, y digitación de la información levantada en campo"/>
    <x v="2"/>
    <x v="2"/>
    <n v="315"/>
    <x v="1"/>
    <x v="0"/>
    <x v="1"/>
    <n v="57060806"/>
    <n v="57060806"/>
    <x v="0"/>
    <x v="2"/>
    <x v="0"/>
    <x v="1"/>
    <x v="21"/>
    <s v="Subdirección de Geografía y Cartografía "/>
    <x v="5"/>
    <s v="Subdirector de Geografía y Cartografía "/>
    <x v="8"/>
    <x v="16"/>
    <s v="Densificar el marco de referencia terrestre"/>
    <s v="Puntos Geodésicos Materializados"/>
    <n v="425"/>
    <d v="2021-03-08T00:00:00"/>
    <n v="2671483"/>
    <n v="26714830"/>
    <n v="26714830"/>
    <x v="0"/>
    <s v="JEISSON FERNANDO HERRERA GÓMEZ"/>
    <n v="30345976"/>
    <x v="0"/>
    <n v="24558"/>
    <x v="0"/>
    <x v="0"/>
  </r>
  <r>
    <x v="7"/>
    <n v="68"/>
    <x v="5"/>
    <x v="8"/>
    <x v="0"/>
    <x v="0"/>
    <x v="0"/>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1"/>
    <n v="55000000"/>
    <n v="5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7"/>
    <n v="21"/>
    <x v="5"/>
    <x v="8"/>
    <x v="0"/>
    <x v="0"/>
    <x v="0"/>
    <x v="7"/>
    <s v="Servicios de formación profesional en ingeniería"/>
    <x v="0"/>
    <n v="86101610"/>
    <s v="Prestación de servicios profesionales para el acompañamiento y seguimiento a la ejecución de los  proyectos  y procesos de la Subdirección de Geografía y Cartografía."/>
    <x v="5"/>
    <x v="5"/>
    <n v="11"/>
    <x v="0"/>
    <x v="0"/>
    <x v="1"/>
    <n v="92997806"/>
    <n v="92997806"/>
    <x v="0"/>
    <x v="2"/>
    <x v="0"/>
    <x v="1"/>
    <x v="21"/>
    <s v="Subdirección de Geografía y Cartografía "/>
    <x v="5"/>
    <s v="Subdirector de Geografía y Cartografía "/>
    <x v="8"/>
    <x v="13"/>
    <s v="Generar insumos y/o productos cartográficos"/>
    <s v="Cartografía escalas Medianas generada (1:10,000, 1:25,000)"/>
    <n v="170"/>
    <d v="2021-02-04T00:00:00"/>
    <n v="8707976"/>
    <n v="92885077"/>
    <n v="92885077"/>
    <x v="0"/>
    <s v="JOHANNA MARÍA DÍAZ DÍAZ_x000a_"/>
    <n v="112729"/>
    <x v="0"/>
    <n v="24355"/>
    <x v="0"/>
    <x v="0"/>
  </r>
  <r>
    <x v="7"/>
    <n v="44"/>
    <x v="5"/>
    <x v="8"/>
    <x v="6"/>
    <x v="9"/>
    <x v="0"/>
    <x v="7"/>
    <s v="Cartografía"/>
    <x v="0"/>
    <n v="81151600"/>
    <s v="Prestación de servicios para implementar y optimizar los procesos de aseguramiento de la calidad de productos cartográficos, de conformidad con las especificaciones técnicas y rendimientos establecidos."/>
    <x v="5"/>
    <x v="5"/>
    <n v="10"/>
    <x v="0"/>
    <x v="0"/>
    <x v="0"/>
    <n v="212052600"/>
    <n v="212052600"/>
    <x v="0"/>
    <x v="2"/>
    <x v="6"/>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0"/>
    <x v="9"/>
  </r>
  <r>
    <x v="7"/>
    <n v="72"/>
    <x v="5"/>
    <x v="8"/>
    <x v="5"/>
    <x v="3"/>
    <x v="1"/>
    <x v="11"/>
    <s v="Cartografía"/>
    <x v="0"/>
    <n v="81151600"/>
    <s v="Prestación de servicios profesionales para la toma de datos en campo de exploración, materialización , gnss, nivelación geodésica y gravimetría"/>
    <x v="0"/>
    <x v="0"/>
    <n v="260"/>
    <x v="1"/>
    <x v="0"/>
    <x v="1"/>
    <n v="156236600"/>
    <n v="156236600"/>
    <x v="0"/>
    <x v="2"/>
    <x v="5"/>
    <x v="1"/>
    <x v="21"/>
    <s v="Subdirección de Geografía y Cartografía "/>
    <x v="5"/>
    <s v="Subdirector de Geografía y Cartografía "/>
    <x v="8"/>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47912556"/>
    <x v="0"/>
    <s v="24684_x000a_24727_x000a_24732"/>
    <x v="0"/>
    <x v="3"/>
  </r>
  <r>
    <x v="7"/>
    <n v="17"/>
    <x v="5"/>
    <x v="8"/>
    <x v="0"/>
    <x v="0"/>
    <x v="0"/>
    <x v="1"/>
    <s v="Cartografía"/>
    <x v="0"/>
    <n v="81151600"/>
    <s v="Prestación de servicios profesionales para el seguimiento al proceso de implementación de los servicios ntrip vrs"/>
    <x v="1"/>
    <x v="1"/>
    <n v="11"/>
    <x v="0"/>
    <x v="0"/>
    <x v="1"/>
    <n v="28530403"/>
    <n v="28530403"/>
    <x v="0"/>
    <x v="2"/>
    <x v="0"/>
    <x v="1"/>
    <x v="21"/>
    <s v="Subdirección de Geografía y Cartografía "/>
    <x v="5"/>
    <s v="Subdirector de Geografía y Cartografía "/>
    <x v="8"/>
    <x v="16"/>
    <s v="Densificar el marco de referencia terrestre"/>
    <s v="Datos altimétricos generados"/>
    <n v="123"/>
    <d v="2021-01-27T00:00:00"/>
    <n v="2671483"/>
    <n v="28495819"/>
    <n v="28495819"/>
    <x v="0"/>
    <s v="JUAN DAVID HURTADO JAIMES"/>
    <n v="34584"/>
    <x v="0"/>
    <n v="24261"/>
    <x v="0"/>
    <x v="0"/>
  </r>
  <r>
    <x v="7"/>
    <n v="43"/>
    <x v="5"/>
    <x v="8"/>
    <x v="0"/>
    <x v="0"/>
    <x v="0"/>
    <x v="15"/>
    <s v="Cartografía"/>
    <x v="0"/>
    <n v="81151600"/>
    <s v="Prestación de servicios profesionales para la evaluación del control y seguimiento al funcionamiento y modernización efectiva de la red geodésica nacional."/>
    <x v="5"/>
    <x v="5"/>
    <n v="11"/>
    <x v="0"/>
    <x v="0"/>
    <x v="1"/>
    <n v="45532762"/>
    <n v="45532762"/>
    <x v="0"/>
    <x v="2"/>
    <x v="0"/>
    <x v="1"/>
    <x v="21"/>
    <s v="Subdirección de Geografía y Cartografía "/>
    <x v="5"/>
    <s v="Subdirector de Geografía y Cartografía "/>
    <x v="8"/>
    <x v="16"/>
    <s v="Densificar el marco de referencia terrestre"/>
    <s v="Datos Rinex de las estaciones permanentes generados"/>
    <n v="320"/>
    <d v="2021-03-10T00:00:00"/>
    <n v="4263522"/>
    <n v="40503459"/>
    <n v="40503459"/>
    <x v="0"/>
    <s v="JUAN PABLO NARVAEZ SALAMANCA"/>
    <n v="5029303"/>
    <x v="0"/>
    <n v="24576"/>
    <x v="0"/>
    <x v="0"/>
  </r>
  <r>
    <x v="7"/>
    <n v="63"/>
    <x v="5"/>
    <x v="8"/>
    <x v="1"/>
    <x v="1"/>
    <x v="0"/>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1"/>
    <n v="75015390"/>
    <n v="75015390"/>
    <x v="0"/>
    <x v="2"/>
    <x v="1"/>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0"/>
    <x v="1"/>
  </r>
  <r>
    <x v="7"/>
    <n v="34"/>
    <x v="5"/>
    <x v="8"/>
    <x v="0"/>
    <x v="0"/>
    <x v="0"/>
    <x v="2"/>
    <s v="Cartografía"/>
    <x v="0"/>
    <n v="81151600"/>
    <s v="Prestación de servicios para realizar apoyo a la gestión administrativa de los procesos y proyectos misionales de la Subdirección de Geografía y Cartografía"/>
    <x v="2"/>
    <x v="2"/>
    <n v="10"/>
    <x v="0"/>
    <x v="0"/>
    <x v="1"/>
    <n v="26714830"/>
    <n v="26714830"/>
    <x v="0"/>
    <x v="2"/>
    <x v="0"/>
    <x v="1"/>
    <x v="21"/>
    <s v="Subdirección de Geografía y Cartografía "/>
    <x v="5"/>
    <s v="Subdirector de Geografía y Cartografía "/>
    <x v="8"/>
    <x v="13"/>
    <s v="Generar insumos y/o productos cartográficos"/>
    <s v="Cartografía escalas Medianas generada (1:10,000, 1:25,000)"/>
    <n v="441"/>
    <d v="2021-03-11T00:00:00"/>
    <e v="#N/A"/>
    <e v="#N/A"/>
    <e v="#N/A"/>
    <x v="1"/>
    <s v="JULIE ALEXANDRA PARRA SANTA"/>
    <n v="0"/>
    <x v="0"/>
    <n v="24577"/>
    <x v="0"/>
    <x v="0"/>
  </r>
  <r>
    <x v="7"/>
    <n v="70"/>
    <x v="5"/>
    <x v="8"/>
    <x v="0"/>
    <x v="0"/>
    <x v="0"/>
    <x v="0"/>
    <s v="Cartografía"/>
    <x v="0"/>
    <n v="81151600"/>
    <s v="Prestación de servicios para apoyar la gestión logística de la Subdirección de Geografía y Cartografía"/>
    <x v="2"/>
    <x v="2"/>
    <n v="10"/>
    <x v="0"/>
    <x v="0"/>
    <x v="0"/>
    <n v="26714830"/>
    <n v="26714830"/>
    <x v="0"/>
    <x v="2"/>
    <x v="0"/>
    <x v="1"/>
    <x v="21"/>
    <s v="Subdirección de Geografía y Cartografía "/>
    <x v="5"/>
    <s v="Subdirector de Geografía y Cartografía "/>
    <x v="8"/>
    <x v="13"/>
    <s v="Generar insumos y/o productos cartográficos"/>
    <s v="Cartografía escalas Medianas generada (1:10,000, 1:25,000)"/>
    <n v="506"/>
    <d v="2021-03-24T00:00:00"/>
    <n v="2671483"/>
    <n v="24132396"/>
    <n v="24132396"/>
    <x v="0"/>
    <s v="JULIE ALEXANDRA PARRA SANTA"/>
    <n v="2582434"/>
    <x v="0"/>
    <n v="24639"/>
    <x v="0"/>
    <x v="0"/>
  </r>
  <r>
    <x v="7"/>
    <n v="67"/>
    <x v="5"/>
    <x v="8"/>
    <x v="2"/>
    <x v="2"/>
    <x v="0"/>
    <x v="7"/>
    <s v="Fotogrametría"/>
    <x v="0"/>
    <n v="81151603"/>
    <s v="Prestación de servicios para apoyar el proceso de escaneo fotogramétrico  de rollos de aerofotografías análogas y compresión de imágenes."/>
    <x v="2"/>
    <x v="2"/>
    <n v="10"/>
    <x v="0"/>
    <x v="0"/>
    <x v="0"/>
    <n v="57060806"/>
    <n v="57060806"/>
    <x v="0"/>
    <x v="2"/>
    <x v="2"/>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24112516"/>
    <x v="0"/>
    <s v="24614_x000a_24733"/>
    <x v="0"/>
    <x v="0"/>
  </r>
  <r>
    <x v="7"/>
    <n v="41"/>
    <x v="5"/>
    <x v="8"/>
    <x v="2"/>
    <x v="2"/>
    <x v="0"/>
    <x v="7"/>
    <s v="Cartografía"/>
    <x v="0"/>
    <n v="81151600"/>
    <s v="Prestación de servicios para la toma de datos en campo de gravimetría y geomagnetismo."/>
    <x v="5"/>
    <x v="5"/>
    <n v="11"/>
    <x v="0"/>
    <x v="0"/>
    <x v="1"/>
    <n v="57060806"/>
    <n v="57060806"/>
    <x v="0"/>
    <x v="2"/>
    <x v="2"/>
    <x v="1"/>
    <x v="21"/>
    <s v="Subdirección de Geografía y Cartografía "/>
    <x v="5"/>
    <s v="Subdirector de Geografía y Cartografía "/>
    <x v="8"/>
    <x v="16"/>
    <s v="Densificar el marco de referencia geomagnéticos"/>
    <s v="Valores geomagnéticos generados"/>
    <n v="324"/>
    <d v="2021-02-17T00:00:00"/>
    <n v="2671483"/>
    <n v="27338176"/>
    <n v="54676352"/>
    <x v="0"/>
    <s v="KAREN MILENA SIERRA GONZÁLEZ _x000a_DEIBID STIVEEN RINCÓN VEGA"/>
    <n v="2384454"/>
    <x v="0"/>
    <s v="24485_x000a_24487"/>
    <x v="0"/>
    <x v="2"/>
  </r>
  <r>
    <x v="7"/>
    <n v="18"/>
    <x v="5"/>
    <x v="8"/>
    <x v="0"/>
    <x v="0"/>
    <x v="0"/>
    <x v="1"/>
    <s v="Cartografía"/>
    <x v="0"/>
    <n v="81151600"/>
    <s v="Prestación de servicios para el análisis, procesamiento y caracterización de imágenes insumo para la producción cartográfica."/>
    <x v="1"/>
    <x v="1"/>
    <n v="11"/>
    <x v="0"/>
    <x v="0"/>
    <x v="1"/>
    <n v="28530403"/>
    <n v="28530403"/>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7"/>
    <n v="52"/>
    <x v="5"/>
    <x v="8"/>
    <x v="2"/>
    <x v="2"/>
    <x v="0"/>
    <x v="1"/>
    <s v="Cartografía"/>
    <x v="0"/>
    <n v="81151600"/>
    <s v="Prestación de servicios para gestionar, organizar y procesar información geográfica requerida para los estudios e investigaciones asignadas."/>
    <x v="5"/>
    <x v="5"/>
    <n v="255"/>
    <x v="1"/>
    <x v="0"/>
    <x v="1"/>
    <n v="48553649"/>
    <n v="48553649"/>
    <x v="0"/>
    <x v="2"/>
    <x v="2"/>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0"/>
    <x v="2"/>
  </r>
  <r>
    <x v="7"/>
    <n v="48"/>
    <x v="5"/>
    <x v="8"/>
    <x v="0"/>
    <x v="0"/>
    <x v="0"/>
    <x v="1"/>
    <s v="Cartografía"/>
    <x v="0"/>
    <n v="81151600"/>
    <s v="Prestación de servicios profesionales para realizar el control de calidad de los diagnósticos de los límites de las entidades territoriales y demás proyectos asociados"/>
    <x v="5"/>
    <x v="5"/>
    <n v="10"/>
    <x v="0"/>
    <x v="0"/>
    <x v="1"/>
    <n v="35342100"/>
    <n v="35342100"/>
    <x v="0"/>
    <x v="2"/>
    <x v="0"/>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7"/>
    <n v="50"/>
    <x v="5"/>
    <x v="8"/>
    <x v="1"/>
    <x v="1"/>
    <x v="0"/>
    <x v="1"/>
    <s v="Cartografía"/>
    <x v="0"/>
    <n v="81151600"/>
    <s v="Prestación de servicios para analizar, consolidar e integrar los documentos técnicos de los estudios e investigaciones geográficas, de conformidad con la metodología establecida."/>
    <x v="5"/>
    <x v="5"/>
    <n v="255"/>
    <x v="1"/>
    <x v="0"/>
    <x v="1"/>
    <n v="165464145"/>
    <n v="165464145"/>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0"/>
    <x v="1"/>
  </r>
  <r>
    <x v="7"/>
    <n v="27"/>
    <x v="5"/>
    <x v="8"/>
    <x v="0"/>
    <x v="0"/>
    <x v="0"/>
    <x v="7"/>
    <s v="Cartografía"/>
    <x v="0"/>
    <n v="81151600"/>
    <s v="Prestación de servicios para realizar la preparación, revisión y consolidación de datos de campo para el cálculo y ajuste de la línea de nivelación"/>
    <x v="5"/>
    <x v="5"/>
    <n v="315"/>
    <x v="1"/>
    <x v="0"/>
    <x v="0"/>
    <n v="106292560"/>
    <n v="106292560"/>
    <x v="0"/>
    <x v="2"/>
    <x v="0"/>
    <x v="1"/>
    <x v="21"/>
    <s v="Subdirección de Geografía y Cartografía "/>
    <x v="5"/>
    <s v="Subdirector de Geografía y Cartografía "/>
    <x v="8"/>
    <x v="16"/>
    <s v="Densificar el marco de referencia gravimétricos"/>
    <s v="Valores gravimétricos generados"/>
    <n v="252"/>
    <d v="2021-02-08T00:00:00"/>
    <n v="4976424"/>
    <n v="52252452"/>
    <n v="52252452"/>
    <x v="0"/>
    <s v="LEYDI JOHANNA MOISÉS SEPÚLVEDA"/>
    <n v="54040108"/>
    <x v="0"/>
    <n v="24428"/>
    <x v="0"/>
    <x v="0"/>
  </r>
  <r>
    <x v="7"/>
    <n v="54"/>
    <x v="5"/>
    <x v="8"/>
    <x v="0"/>
    <x v="0"/>
    <x v="0"/>
    <x v="1"/>
    <s v="Cartografía"/>
    <x v="0"/>
    <n v="81151600"/>
    <s v="Prestación de servicios profesionales para la gestión y estructuración de la información de límites y fronteras."/>
    <x v="5"/>
    <x v="5"/>
    <n v="10"/>
    <x v="0"/>
    <x v="0"/>
    <x v="0"/>
    <n v="48314800"/>
    <n v="48314800"/>
    <x v="0"/>
    <x v="2"/>
    <x v="0"/>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7"/>
    <n v="56"/>
    <x v="5"/>
    <x v="8"/>
    <x v="0"/>
    <x v="0"/>
    <x v="0"/>
    <x v="15"/>
    <s v="Cartografía"/>
    <x v="0"/>
    <n v="81151600"/>
    <s v="Prestación de servicios para realizar procesos de generalización de información cartográfica para los diferentes fines."/>
    <x v="5"/>
    <x v="5"/>
    <n v="8"/>
    <x v="0"/>
    <x v="0"/>
    <x v="0"/>
    <n v="21371864"/>
    <n v="21371864"/>
    <x v="0"/>
    <x v="2"/>
    <x v="0"/>
    <x v="1"/>
    <x v="21"/>
    <s v="Subdirección de Geografía y Cartografía "/>
    <x v="5"/>
    <s v="Subdirector de Geografía y Cartografía "/>
    <x v="8"/>
    <x v="13"/>
    <s v="Generar insumos y/o productos cartográficos"/>
    <s v="Cartografía escalas Medianas generada (1:10,000, 1:25,000)"/>
    <n v="399"/>
    <d v="2021-02-25T00:00:00"/>
    <n v="2671483"/>
    <n v="21371864"/>
    <n v="21371864"/>
    <x v="0"/>
    <s v="LUZ KELLY GARCÍA CONDE"/>
    <n v="0"/>
    <x v="0"/>
    <n v="24538"/>
    <x v="0"/>
    <x v="0"/>
  </r>
  <r>
    <x v="7"/>
    <n v="8"/>
    <x v="5"/>
    <x v="8"/>
    <x v="2"/>
    <x v="2"/>
    <x v="0"/>
    <x v="1"/>
    <s v="Cartografía"/>
    <x v="0"/>
    <n v="81151600"/>
    <s v="Prestación de servicios para el fortalecimiento de los productos y servicios de información geográfica, cartográfica y geodésica, promoviendo su descubrimiento y uso."/>
    <x v="1"/>
    <x v="1"/>
    <n v="10"/>
    <x v="0"/>
    <x v="0"/>
    <x v="0"/>
    <n v="146607320"/>
    <n v="146607320"/>
    <x v="0"/>
    <x v="2"/>
    <x v="2"/>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0"/>
    <x v="2"/>
  </r>
  <r>
    <x v="7"/>
    <n v="45"/>
    <x v="5"/>
    <x v="8"/>
    <x v="0"/>
    <x v="0"/>
    <x v="0"/>
    <x v="7"/>
    <s v="Cartografía"/>
    <x v="0"/>
    <n v="81151600"/>
    <s v="Prestación de servicios profesionales para el apoyo en la gestión de procesamiento de estaciones y control de calidad en la obtención de coordenadas, de acuerdo con las especificaciones y prioridades establecidas"/>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361"/>
    <d v="2021-02-19T00:00:00"/>
    <n v="2941780"/>
    <n v="29417800"/>
    <n v="29417800"/>
    <x v="0"/>
    <s v="MARIA CAMILA BAUTISTA"/>
    <n v="1999267"/>
    <x v="0"/>
    <n v="24517"/>
    <x v="0"/>
    <x v="0"/>
  </r>
  <r>
    <x v="7"/>
    <n v="3"/>
    <x v="5"/>
    <x v="8"/>
    <x v="0"/>
    <x v="0"/>
    <x v="0"/>
    <x v="1"/>
    <s v="Cartografía"/>
    <x v="0"/>
    <n v="81151600"/>
    <s v="Prestación de servicios para apoyar la implementación de métodos estadísticos en la subdirección y generación de nuevos productos."/>
    <x v="5"/>
    <x v="5"/>
    <n v="9"/>
    <x v="0"/>
    <x v="0"/>
    <x v="0"/>
    <n v="65973294"/>
    <n v="65973294"/>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7"/>
    <n v="1"/>
    <x v="5"/>
    <x v="8"/>
    <x v="0"/>
    <x v="0"/>
    <x v="0"/>
    <x v="1"/>
    <s v="Servicios de formación profesional en ingeniería"/>
    <x v="0"/>
    <n v="86101610"/>
    <s v="Prestación de servicios para apoyar la actualización de los procesos de la Subdirección de Geografía y Cartografía"/>
    <x v="1"/>
    <x v="1"/>
    <n v="11"/>
    <x v="0"/>
    <x v="0"/>
    <x v="1"/>
    <n v="45518000"/>
    <n v="45518000"/>
    <x v="0"/>
    <x v="2"/>
    <x v="0"/>
    <x v="1"/>
    <x v="21"/>
    <s v="Subdirección de Geografía y Cartografía "/>
    <x v="5"/>
    <s v="Subdirector de Geografía y Cartografía "/>
    <x v="8"/>
    <x v="13"/>
    <s v="Generar insumos y/o productos cartográficos"/>
    <s v="Cartografía escalas Medianas generada (1:10,000, 1:25,000)"/>
    <n v="42"/>
    <d v="2021-01-25T00:00:00"/>
    <n v="4263522"/>
    <n v="45477568"/>
    <n v="45477568"/>
    <x v="0"/>
    <s v="MARIANA  JARAMILLO RAMIREZ"/>
    <n v="40432"/>
    <x v="0"/>
    <n v="24243"/>
    <x v="0"/>
    <x v="0"/>
  </r>
  <r>
    <x v="7"/>
    <n v="25"/>
    <x v="5"/>
    <x v="8"/>
    <x v="2"/>
    <x v="2"/>
    <x v="0"/>
    <x v="7"/>
    <s v="Cartografía"/>
    <x v="0"/>
    <n v="81151600"/>
    <s v="Prestación de servicios profesionales para orientar y optimizar los procesos de producción cartográfica, asignados de conformidad con los lineamientos establecidos."/>
    <x v="5"/>
    <x v="5"/>
    <n v="315"/>
    <x v="1"/>
    <x v="0"/>
    <x v="1"/>
    <n v="120913653"/>
    <n v="120913653"/>
    <x v="0"/>
    <x v="2"/>
    <x v="2"/>
    <x v="1"/>
    <x v="21"/>
    <s v="Subdirección de Geografía y Cartografía "/>
    <x v="5"/>
    <s v="Subdirector de Geografía y Cartografía "/>
    <x v="8"/>
    <x v="13"/>
    <s v="Generar insumos y/o productos cartográficos"/>
    <s v="Cartografía escalas Medianas generada (1:10,000, 1:25,000)"/>
    <n v="199"/>
    <d v="2021-02-05T00:00:00"/>
    <n v="5757793"/>
    <n v="60456826"/>
    <n v="120913652"/>
    <x v="0"/>
    <s v="MIGUEL ANGEL RAMÍREZ GUTIÉRREZ_x000a_VICTOR ANDRÉS MARTÍNEZ RUÍZ"/>
    <n v="1"/>
    <x v="0"/>
    <s v="24386_x000a_24388"/>
    <x v="0"/>
    <x v="2"/>
  </r>
  <r>
    <x v="7"/>
    <n v="40"/>
    <x v="5"/>
    <x v="8"/>
    <x v="0"/>
    <x v="0"/>
    <x v="0"/>
    <x v="7"/>
    <s v="Cartografía"/>
    <x v="0"/>
    <n v="81151600"/>
    <s v="Prestación de servicios para realizar el seguimiento y control de calidad de los proyectos de producción cartográfica, de acuerdo con las priorizaciones"/>
    <x v="5"/>
    <x v="5"/>
    <n v="11"/>
    <x v="0"/>
    <x v="0"/>
    <x v="0"/>
    <n v="53146280"/>
    <n v="53146280"/>
    <x v="0"/>
    <x v="2"/>
    <x v="0"/>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7"/>
    <n v="12"/>
    <x v="5"/>
    <x v="8"/>
    <x v="7"/>
    <x v="10"/>
    <x v="0"/>
    <x v="1"/>
    <s v="Cartografía"/>
    <x v="0"/>
    <n v="81151600"/>
    <s v="Prestación de servicios para la captura de información vectorial, de conformidad con las especificaciones técnicas y rendimientos establecidos."/>
    <x v="1"/>
    <x v="1"/>
    <n v="11"/>
    <x v="0"/>
    <x v="0"/>
    <x v="0"/>
    <n v="352739640"/>
    <n v="352739640"/>
    <x v="0"/>
    <x v="2"/>
    <x v="7"/>
    <x v="1"/>
    <x v="21"/>
    <s v="Subdirección de Geografía y Cartografía "/>
    <x v="5"/>
    <s v="Subdirector de Geografía y Cartografía "/>
    <x v="8"/>
    <x v="13"/>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0"/>
    <x v="10"/>
  </r>
  <r>
    <x v="7"/>
    <n v="5"/>
    <x v="5"/>
    <x v="8"/>
    <x v="0"/>
    <x v="0"/>
    <x v="0"/>
    <x v="1"/>
    <s v="Cartografía"/>
    <x v="0"/>
    <n v="81151600"/>
    <s v="Prestación de servicios para la generación de contenidos asociados a los procesos geográficos, cartográficos y geodésicos"/>
    <x v="5"/>
    <x v="5"/>
    <n v="9"/>
    <x v="0"/>
    <x v="0"/>
    <x v="0"/>
    <n v="50310810"/>
    <n v="50310810"/>
    <x v="0"/>
    <x v="2"/>
    <x v="0"/>
    <x v="1"/>
    <x v="21"/>
    <s v="Subdirección de Geografía y Cartografía "/>
    <x v="5"/>
    <s v="Subdirector de Geografía y Cartografía "/>
    <x v="9"/>
    <x v="19"/>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7"/>
    <n v="16"/>
    <x v="5"/>
    <x v="8"/>
    <x v="2"/>
    <x v="2"/>
    <x v="0"/>
    <x v="1"/>
    <s v="Cartografía"/>
    <x v="0"/>
    <n v="81151600"/>
    <s v="Prestación de servicios profesionales para realizar las actividades de cálculo de proyectos GNSS y demás asignados."/>
    <x v="1"/>
    <x v="1"/>
    <n v="11"/>
    <x v="0"/>
    <x v="0"/>
    <x v="1"/>
    <n v="66741840"/>
    <n v="66741840"/>
    <x v="0"/>
    <x v="2"/>
    <x v="2"/>
    <x v="1"/>
    <x v="21"/>
    <s v="Subdirección de Geografía y Cartografía "/>
    <x v="5"/>
    <s v="Subdirector de Geografía y Cartografía "/>
    <x v="8"/>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0"/>
    <x v="2"/>
  </r>
  <r>
    <x v="8"/>
    <n v="1"/>
    <x v="5"/>
    <x v="8"/>
    <x v="0"/>
    <x v="0"/>
    <x v="0"/>
    <x v="11"/>
    <s v="Cartografía"/>
    <x v="0"/>
    <n v="81151600"/>
    <s v="Capturar y/o adquirir imágenes para la producción cartográfica de proyectos específicos del IGAC"/>
    <x v="0"/>
    <x v="0"/>
    <n v="8"/>
    <x v="0"/>
    <x v="0"/>
    <x v="0"/>
    <n v="536446618"/>
    <n v="536446618"/>
    <x v="0"/>
    <x v="2"/>
    <x v="0"/>
    <x v="1"/>
    <x v="21"/>
    <s v="Subdirección de Geografía y Cartografía "/>
    <x v="0"/>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8"/>
    <n v="1"/>
    <x v="5"/>
    <x v="8"/>
    <x v="0"/>
    <x v="0"/>
    <x v="0"/>
    <x v="7"/>
    <s v="Placa de acero inoxidable"/>
    <x v="0"/>
    <n v="30102205"/>
    <s v="Adquisición de placas metálicas para materialización de puntos geodésicos."/>
    <x v="0"/>
    <x v="0"/>
    <n v="3"/>
    <x v="0"/>
    <x v="3"/>
    <x v="0"/>
    <n v="10000000"/>
    <n v="10000000"/>
    <x v="0"/>
    <x v="2"/>
    <x v="0"/>
    <x v="1"/>
    <x v="21"/>
    <s v="Subdirección de Geografía y Cartografía "/>
    <x v="5"/>
    <s v="Subdirector de Geografía y Cartografía "/>
    <x v="8"/>
    <x v="16"/>
    <s v="Densificar el marco de referencia terrestre"/>
    <s v="Puntos Geodésicos Materializados"/>
    <n v="544"/>
    <d v="2021-04-21T00:00:00"/>
    <n v="3659250"/>
    <n v="3659250"/>
    <n v="3659250"/>
    <x v="0"/>
    <s v="PROCESO DECLARADO DESIERTO"/>
    <n v="6340750"/>
    <x v="0"/>
    <m/>
    <x v="0"/>
    <x v="0"/>
  </r>
  <r>
    <x v="7"/>
    <n v="6"/>
    <x v="5"/>
    <x v="8"/>
    <x v="1"/>
    <x v="1"/>
    <x v="0"/>
    <x v="1"/>
    <s v="Cartografía"/>
    <x v="0"/>
    <n v="81151600"/>
    <s v="Prestación de servicios profesionales para apoyar la gestión técnica de los procesos de deslindes, de conformidad con los criterios técnicos y normatividad establecida"/>
    <x v="5"/>
    <x v="5"/>
    <n v="10"/>
    <x v="0"/>
    <x v="0"/>
    <x v="1"/>
    <n v="106026300"/>
    <n v="106026300"/>
    <x v="0"/>
    <x v="2"/>
    <x v="1"/>
    <x v="1"/>
    <x v="21"/>
    <s v="Subdirección de Geografía y Cartografía "/>
    <x v="5"/>
    <s v="Subdirector de Geografía y Cartografía "/>
    <x v="9"/>
    <x v="17"/>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0"/>
    <x v="1"/>
  </r>
  <r>
    <x v="7"/>
    <n v="49"/>
    <x v="5"/>
    <x v="8"/>
    <x v="3"/>
    <x v="3"/>
    <x v="0"/>
    <x v="7"/>
    <s v="Cartografía"/>
    <x v="0"/>
    <n v="81151600"/>
    <s v="Prestación de servicios para analizar y desarrollar el componente temático de los estudios y/o investigaciones geográficas asignadas, de conformidad con la metodología establecida."/>
    <x v="5"/>
    <x v="5"/>
    <n v="255"/>
    <x v="1"/>
    <x v="0"/>
    <x v="1"/>
    <n v="120163140"/>
    <n v="120163140"/>
    <x v="0"/>
    <x v="2"/>
    <x v="3"/>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0"/>
    <x v="3"/>
  </r>
  <r>
    <x v="7"/>
    <n v="75"/>
    <x v="5"/>
    <x v="8"/>
    <x v="2"/>
    <x v="2"/>
    <x v="0"/>
    <x v="8"/>
    <s v="Servicios de comercio internacional"/>
    <x v="0"/>
    <n v="80151600"/>
    <s v="Prestación de servicio para apoyar la organización, digitalización, control y seguimiento de los productos y servicios de la Subdirección de Geografía y Cartografía."/>
    <x v="0"/>
    <x v="0"/>
    <n v="8"/>
    <x v="0"/>
    <x v="0"/>
    <x v="1"/>
    <n v="33571440"/>
    <n v="33571440"/>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0"/>
    <x v="2"/>
  </r>
  <r>
    <x v="7"/>
    <n v="73"/>
    <x v="5"/>
    <x v="8"/>
    <x v="2"/>
    <x v="2"/>
    <x v="0"/>
    <x v="8"/>
    <s v="Servicios de comercio internacional"/>
    <x v="0"/>
    <n v="80151600"/>
    <s v="Prestación de servicios para estructurar y elaborar cartografía temática de los proyectos asignados, de conformidad con las especificaciones técnicas y los tiempos establecidos."/>
    <x v="0"/>
    <x v="0"/>
    <n v="8"/>
    <x v="0"/>
    <x v="0"/>
    <x v="1"/>
    <n v="42743728"/>
    <n v="42743728"/>
    <x v="0"/>
    <x v="2"/>
    <x v="2"/>
    <x v="1"/>
    <x v="21"/>
    <s v="Subdirección de Geografía y Cartografía "/>
    <x v="5"/>
    <s v="Subdirector de Geografía y Cartografía "/>
    <x v="8"/>
    <x v="13"/>
    <s v="Generar insumos y/o productos cartográficos"/>
    <s v="Cartografía escalas Medianas generada (1:10,000, 1:25,000)"/>
    <n v="541"/>
    <d v="2021-04-22T00:00:00"/>
    <n v="2671483"/>
    <n v="21371864"/>
    <n v="42743728"/>
    <x v="0"/>
    <s v="SANTIAGO DÍAZ BOLÍVAR _x000a_LINA PAOLA FANDIÑO HERRERA"/>
    <n v="0"/>
    <x v="0"/>
    <s v="24686_x000a_24691"/>
    <x v="0"/>
    <x v="2"/>
  </r>
  <r>
    <x v="7"/>
    <n v="36"/>
    <x v="5"/>
    <x v="8"/>
    <x v="0"/>
    <x v="0"/>
    <x v="0"/>
    <x v="7"/>
    <s v="Cartografía"/>
    <x v="0"/>
    <n v="81151600"/>
    <s v="Prestación de servicios profesionales para gestionar la etapa preparatoria de las solicitudes de bienes, servicio y/o obras publicas así como registro, verificación y publicación de los tramites contractuales dentro de las plataformas"/>
    <x v="5"/>
    <x v="5"/>
    <n v="11"/>
    <x v="0"/>
    <x v="0"/>
    <x v="1"/>
    <n v="80634026"/>
    <n v="80634026"/>
    <x v="0"/>
    <x v="2"/>
    <x v="0"/>
    <x v="1"/>
    <x v="21"/>
    <s v="Subdirección de Geografía y Cartografía "/>
    <x v="5"/>
    <s v="Subdirector de Geografía y Cartografía "/>
    <x v="8"/>
    <x v="13"/>
    <s v="Generar insumos y/o productos cartográficos"/>
    <s v="Cartografía escalas Medianas generada (1:10,000, 1:25,000)"/>
    <n v="286"/>
    <d v="2021-02-15T00:00:00"/>
    <n v="7550277"/>
    <n v="80536288"/>
    <n v="80536288"/>
    <x v="0"/>
    <s v="SONIA BELTRAN"/>
    <n v="97738"/>
    <x v="0"/>
    <n v="24451"/>
    <x v="0"/>
    <x v="0"/>
  </r>
  <r>
    <x v="7"/>
    <n v="26"/>
    <x v="5"/>
    <x v="8"/>
    <x v="4"/>
    <x v="6"/>
    <x v="0"/>
    <x v="7"/>
    <s v="Cartografía"/>
    <x v="0"/>
    <n v="81151600"/>
    <s v="Prestación de servicios para elaborar ortoimágenes a diferentes escalas, de conformidad con las especificaciones técnicas y rendimientos establecidos."/>
    <x v="5"/>
    <x v="5"/>
    <n v="315"/>
    <x v="1"/>
    <x v="0"/>
    <x v="1"/>
    <n v="194381550"/>
    <n v="194381550"/>
    <x v="0"/>
    <x v="2"/>
    <x v="4"/>
    <x v="1"/>
    <x v="21"/>
    <s v="Subdirección de Geografía y Cartografía "/>
    <x v="5"/>
    <s v="Subdirector de Geografía y Cartografía "/>
    <x v="8"/>
    <x v="13"/>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0"/>
    <x v="6"/>
  </r>
  <r>
    <x v="7"/>
    <n v="23"/>
    <x v="5"/>
    <x v="8"/>
    <x v="0"/>
    <x v="0"/>
    <x v="0"/>
    <x v="7"/>
    <s v="Cartografía"/>
    <x v="0"/>
    <n v="81151600"/>
    <s v="Prestación de servicio para realizar la revisión y reparación de los componentes eléctricos y electrónicos de las estaciones magna-eco para su instalación en campo"/>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184"/>
    <d v="2021-02-04T00:00:00"/>
    <n v="2671483"/>
    <n v="28495819"/>
    <n v="28495819"/>
    <x v="0"/>
    <s v="YIMMY FERNEY LONDOÑO HERNANDEZ"/>
    <n v="2921248"/>
    <x v="0"/>
    <n v="24369"/>
    <x v="0"/>
    <x v="0"/>
  </r>
  <r>
    <x v="7"/>
    <n v="14"/>
    <x v="5"/>
    <x v="8"/>
    <x v="8"/>
    <x v="8"/>
    <x v="0"/>
    <x v="1"/>
    <s v="Cartografía"/>
    <x v="0"/>
    <n v="81151600"/>
    <s v="Prestación de servicios para realizar la edición, estructuración e integración de la cartografía básica, de conformidad con las especificaciones técnicas establecidas."/>
    <x v="1"/>
    <x v="1"/>
    <n v="11"/>
    <x v="0"/>
    <x v="0"/>
    <x v="1"/>
    <n v="388763100"/>
    <n v="388763100"/>
    <x v="0"/>
    <x v="2"/>
    <x v="9"/>
    <x v="1"/>
    <x v="21"/>
    <s v="Subdirección de Geografía y Cartografía "/>
    <x v="5"/>
    <s v="Subdirector de Geografía y Cartografía "/>
    <x v="8"/>
    <x v="13"/>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0"/>
    <x v="8"/>
  </r>
  <r>
    <x v="7"/>
    <m/>
    <x v="5"/>
    <x v="8"/>
    <x v="0"/>
    <x v="4"/>
    <x v="1"/>
    <x v="6"/>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0"/>
    <n v="550000000"/>
    <n v="550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6"/>
    <s v="Cartografía"/>
    <x v="0"/>
    <n v="81151600"/>
    <s v="Prestación de servicios profesionales para orientar técnicamente la ejecución de los  proyectos  y procesos de la Subdirección de Geografía y Cartografía."/>
    <x v="3"/>
    <x v="3"/>
    <n v="7"/>
    <x v="0"/>
    <x v="0"/>
    <x v="1"/>
    <n v="52851939"/>
    <n v="52851939"/>
    <x v="0"/>
    <x v="2"/>
    <x v="0"/>
    <x v="1"/>
    <x v="21"/>
    <s v="Subdirección de Geografía y Cartografía "/>
    <x v="0"/>
    <s v="Subdirector de Geografía y Cartografía "/>
    <x v="8"/>
    <x v="20"/>
    <s v="Generar insumos y/o productos cartográficos "/>
    <s v="Cartografía escalas Medianas generada (1:10,000, 1:25,000)"/>
    <m/>
    <m/>
    <e v="#N/A"/>
    <e v="#N/A"/>
    <e v="#N/A"/>
    <x v="1"/>
    <m/>
    <n v="0"/>
    <x v="0"/>
    <m/>
    <x v="1"/>
    <x v="4"/>
  </r>
  <r>
    <x v="7"/>
    <m/>
    <x v="5"/>
    <x v="8"/>
    <x v="0"/>
    <x v="4"/>
    <x v="1"/>
    <x v="6"/>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3"/>
    <x v="3"/>
    <n v="2"/>
    <x v="0"/>
    <x v="0"/>
    <x v="2"/>
    <n v="355564593"/>
    <n v="355564593"/>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1"/>
    <s v="Cartografía"/>
    <x v="0"/>
    <n v="81151600"/>
    <s v="Realizar el  mantenimiento, patronamiento y verificación de equipos geodésicos para el fortalecimiento de la red activa, red magna eco y red de nivelación nacional."/>
    <x v="8"/>
    <x v="8"/>
    <n v="5"/>
    <x v="0"/>
    <x v="1"/>
    <x v="0"/>
    <n v="57121940"/>
    <n v="5712194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m/>
    <x v="5"/>
    <x v="8"/>
    <x v="0"/>
    <x v="4"/>
    <x v="1"/>
    <x v="6"/>
    <s v="Cartografía"/>
    <x v="0"/>
    <n v="81151600"/>
    <s v="Realizar el mantenimiento, patronamiento y verificación de equipos geodésicos hiper sr -hiper v y estación total os 101, incluido los respuestos,  para dar cumplimiento a las labores de fotocontrol y rastreo de coordenadas."/>
    <x v="3"/>
    <x v="3"/>
    <n v="7"/>
    <x v="0"/>
    <x v="1"/>
    <x v="0"/>
    <n v="76844250"/>
    <n v="7684425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n v="76"/>
    <x v="5"/>
    <x v="8"/>
    <x v="0"/>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1"/>
    <x v="5"/>
    <n v="12"/>
    <x v="0"/>
    <x v="5"/>
    <x v="2"/>
    <n v="9767257014"/>
    <n v="9767257014"/>
    <x v="2"/>
    <x v="4"/>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8"/>
    <n v="3"/>
    <x v="5"/>
    <x v="8"/>
    <x v="0"/>
    <x v="0"/>
    <x v="0"/>
    <x v="7"/>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5"/>
    <x v="2"/>
    <n v="9485236200"/>
    <n v="9485236200"/>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5-26T00:00:00"/>
    <n v="1749300000"/>
    <n v="1749300000"/>
    <n v="1749300000"/>
    <x v="0"/>
    <s v="DATUM"/>
    <n v="7735936200"/>
    <x v="0"/>
    <m/>
    <x v="0"/>
    <x v="0"/>
  </r>
  <r>
    <x v="7"/>
    <n v="57"/>
    <x v="5"/>
    <x v="8"/>
    <x v="0"/>
    <x v="0"/>
    <x v="0"/>
    <x v="7"/>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15"/>
    <x v="1"/>
    <x v="0"/>
    <x v="2"/>
    <n v="103585482"/>
    <n v="103585482"/>
    <x v="0"/>
    <x v="2"/>
    <x v="0"/>
    <x v="1"/>
    <x v="21"/>
    <s v="Subdirección de Geografía y Cartografía "/>
    <x v="0"/>
    <s v="Subdirector de Geografía y Cartografía "/>
    <x v="3"/>
    <x v="4"/>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0"/>
    <n v="49200000"/>
    <n v="492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0"/>
    <n v="78000000"/>
    <n v="780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3"/>
    <x v="3"/>
    <n v="6"/>
    <x v="0"/>
    <x v="0"/>
    <x v="2"/>
    <n v="59191704"/>
    <n v="5919170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5"/>
    <x v="2"/>
    <n v="13671130281"/>
    <n v="13671130281"/>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4"/>
    <n v="55"/>
    <x v="3"/>
    <x v="4"/>
    <x v="5"/>
    <x v="7"/>
    <x v="0"/>
    <x v="13"/>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0"/>
    <x v="0"/>
    <n v="270"/>
    <x v="1"/>
    <x v="0"/>
    <x v="0"/>
    <n v="339762465"/>
    <n v="339762465"/>
    <x v="0"/>
    <x v="2"/>
    <x v="5"/>
    <x v="1"/>
    <x v="15"/>
    <s v="Subdirección de Catastro"/>
    <x v="5"/>
    <s v="Subdirectora de Catastro"/>
    <x v="3"/>
    <x v="4"/>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0"/>
    <x v="7"/>
  </r>
  <r>
    <x v="0"/>
    <n v="57"/>
    <x v="0"/>
    <x v="0"/>
    <x v="0"/>
    <x v="0"/>
    <x v="0"/>
    <x v="7"/>
    <s v="Servicios secretariales o de administración de oficinas  "/>
    <x v="0"/>
    <n v="80161501"/>
    <s v="prestación de servicios profesionales para la implementación y seguimiento del proceso de gestión documental conforme a los lineamienos dados por la entidad y el agn."/>
    <x v="5"/>
    <x v="5"/>
    <n v="11"/>
    <x v="0"/>
    <x v="0"/>
    <x v="1"/>
    <n v="51970000"/>
    <n v="51970000"/>
    <x v="0"/>
    <x v="2"/>
    <x v="0"/>
    <x v="1"/>
    <x v="1"/>
    <s v="Secretaria General- Gestión documental"/>
    <x v="0"/>
    <s v="Coordinador GIT Gestión Documental"/>
    <x v="10"/>
    <x v="21"/>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0"/>
    <n v="39"/>
    <x v="0"/>
    <x v="0"/>
    <x v="1"/>
    <x v="1"/>
    <x v="0"/>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1"/>
    <x v="1"/>
    <n v="9"/>
    <x v="0"/>
    <x v="0"/>
    <x v="1"/>
    <n v="53527075"/>
    <n v="53527075"/>
    <x v="0"/>
    <x v="2"/>
    <x v="1"/>
    <x v="1"/>
    <x v="1"/>
    <s v="Secretaria General- Gestión documental"/>
    <x v="0"/>
    <s v="Coordinador GIT Gestión Documental"/>
    <x v="10"/>
    <x v="21"/>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0"/>
    <x v="1"/>
  </r>
  <r>
    <x v="0"/>
    <n v="40"/>
    <x v="0"/>
    <x v="0"/>
    <x v="0"/>
    <x v="0"/>
    <x v="0"/>
    <x v="1"/>
    <s v="Servicios secretariales o de administración de oficinas  "/>
    <x v="0"/>
    <n v="80161501"/>
    <s v="Prestación de servicios personales para el acompañamiento y seguimiento de las actividades del procesos de gestión documental de la entidad de acuerdo a las normas vigentes."/>
    <x v="1"/>
    <x v="1"/>
    <n v="9"/>
    <x v="0"/>
    <x v="0"/>
    <x v="1"/>
    <n v="24043349"/>
    <n v="24043349"/>
    <x v="0"/>
    <x v="2"/>
    <x v="0"/>
    <x v="1"/>
    <x v="1"/>
    <s v="Secretaria General- Gestión documental"/>
    <x v="0"/>
    <s v="Coordinador GIT Gestión Documental"/>
    <x v="10"/>
    <x v="21"/>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0"/>
    <n v="59"/>
    <x v="0"/>
    <x v="0"/>
    <x v="0"/>
    <x v="0"/>
    <x v="0"/>
    <x v="1"/>
    <s v="Servicios secretariales o de administración de oficinas  "/>
    <x v="0"/>
    <n v="80161501"/>
    <s v="Prestación de servicios profesionales para la implementación del sistema de gestión documental SIGAC a nivel nacional."/>
    <x v="5"/>
    <x v="5"/>
    <n v="10"/>
    <x v="0"/>
    <x v="0"/>
    <x v="1"/>
    <n v="36402363"/>
    <n v="36402363"/>
    <x v="0"/>
    <x v="2"/>
    <x v="0"/>
    <x v="1"/>
    <x v="1"/>
    <s v="Secretaria General- Gestión documental"/>
    <x v="0"/>
    <s v="Coordinador GIT Gestión Documental"/>
    <x v="10"/>
    <x v="11"/>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0"/>
    <m/>
    <x v="0"/>
    <x v="0"/>
    <x v="0"/>
    <x v="4"/>
    <x v="1"/>
    <x v="5"/>
    <s v="Servicios secretariales o de administración de oficinas  "/>
    <x v="1"/>
    <n v="80161501"/>
    <s v="Prestación de servicios para el soporte tecnico, mantenimiento y actualización del Sistema de Gestión Documental -SIGAC sobre la plataforma BPM/FOREST."/>
    <x v="3"/>
    <x v="3"/>
    <n v="6"/>
    <x v="0"/>
    <x v="0"/>
    <x v="1"/>
    <n v="154403359"/>
    <n v="154403359"/>
    <x v="0"/>
    <x v="2"/>
    <x v="0"/>
    <x v="1"/>
    <x v="1"/>
    <s v="Secretaria General-GIT Gestión Documental"/>
    <x v="0"/>
    <s v="Coordinadora GIT Gestión Documental"/>
    <x v="10"/>
    <x v="11"/>
    <s v="Implementar las funcionalidades de la fase 2 del Sistema de Gestión de Documento Electrónico de Archivo  "/>
    <s v="Automatizar los procedimientos para la gestión de la información."/>
    <m/>
    <m/>
    <e v="#N/A"/>
    <e v="#N/A"/>
    <e v="#N/A"/>
    <x v="1"/>
    <m/>
    <n v="0"/>
    <x v="0"/>
    <m/>
    <x v="1"/>
    <x v="4"/>
  </r>
  <r>
    <x v="1"/>
    <n v="65"/>
    <x v="1"/>
    <x v="9"/>
    <x v="0"/>
    <x v="0"/>
    <x v="0"/>
    <x v="1"/>
    <s v="Servicios de implementación de aplicaciones"/>
    <x v="0"/>
    <n v="81111508"/>
    <s v="Prestación de servicios profesionales para orientar y ejecutar  las tareas de análisis y diseño en la construcción de los sistemas de información para la operación del Sistema Nacional de Catastro."/>
    <x v="5"/>
    <x v="5"/>
    <n v="11"/>
    <x v="0"/>
    <x v="0"/>
    <x v="0"/>
    <n v="73517991"/>
    <n v="7351799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1"/>
    <n v="55"/>
    <x v="1"/>
    <x v="9"/>
    <x v="0"/>
    <x v="0"/>
    <x v="0"/>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5"/>
    <x v="5"/>
    <n v="11"/>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1"/>
    <n v="68"/>
    <x v="1"/>
    <x v="9"/>
    <x v="0"/>
    <x v="0"/>
    <x v="0"/>
    <x v="7"/>
    <s v="Servicios de implementación de aplicaciones"/>
    <x v="0"/>
    <n v="81111508"/>
    <s v="Prestación de servicios profesionales para el soporte, mantenimiento, análisis, diseño y desarrollo de los componentes de software en plataforma Oracle de los sistemas de la Institución."/>
    <x v="5"/>
    <x v="5"/>
    <n v="9"/>
    <x v="0"/>
    <x v="0"/>
    <x v="0"/>
    <n v="60151086"/>
    <n v="60151086"/>
    <x v="0"/>
    <x v="2"/>
    <x v="0"/>
    <x v="1"/>
    <x v="23"/>
    <s v="Oficina de Informática y Telecomunicaciones"/>
    <x v="0"/>
    <s v="José Luis Ariza Vargas (Jefe OIT)"/>
    <x v="6"/>
    <x v="22"/>
    <s v="Implementar y mantener sistemas de información, portales y aplicaciones"/>
    <s v="Índice de capacidad en la prestación de servicios de tecnología."/>
    <n v="336"/>
    <d v="2021-02-22T00:00:00"/>
    <n v="6683454"/>
    <n v="60151086"/>
    <n v="60151086"/>
    <x v="0"/>
    <s v="CLAUDIA MILENA TOVAR"/>
    <n v="0"/>
    <x v="0"/>
    <n v="24505"/>
    <x v="0"/>
    <x v="0"/>
  </r>
  <r>
    <x v="1"/>
    <n v="49"/>
    <x v="1"/>
    <x v="9"/>
    <x v="0"/>
    <x v="0"/>
    <x v="0"/>
    <x v="1"/>
    <s v="Servicios de soporte técnico o de mesa de ayuda"/>
    <x v="0"/>
    <n v="81111811"/>
    <s v="Prestación de servicios para realizar actividades de operación, soporte de solicitudes, incidentes,  requerimientos  y pruebas técnicas según los niveles de servicio establecidos."/>
    <x v="5"/>
    <x v="5"/>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1"/>
    <n v="97"/>
    <x v="1"/>
    <x v="9"/>
    <x v="0"/>
    <x v="0"/>
    <x v="0"/>
    <x v="12"/>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2"/>
    <x v="0"/>
    <x v="1"/>
    <x v="23"/>
    <s v="Oficina de Informática y Telecomunicaciones"/>
    <x v="0"/>
    <s v="José Luis Ariza Vargas (Jefe OIT)"/>
    <x v="11"/>
    <x v="22"/>
    <s v="Implementar y mantener sistemas de información, portales y aplicaciones"/>
    <s v="Índice de capacidad en la prestación de servicios de tecnología."/>
    <m/>
    <d v="2021-05-18T00:00:00"/>
    <n v="8707976"/>
    <n v="65309819.999999993"/>
    <n v="65309819.999999993"/>
    <x v="0"/>
    <s v="DARZEE YULI TORRES MORALES"/>
    <n v="4353988.0000000075"/>
    <x v="0"/>
    <m/>
    <x v="0"/>
    <x v="0"/>
  </r>
  <r>
    <x v="1"/>
    <n v="44"/>
    <x v="1"/>
    <x v="9"/>
    <x v="0"/>
    <x v="0"/>
    <x v="0"/>
    <x v="1"/>
    <s v="Servicios de implementación de aplicaciones"/>
    <x v="0"/>
    <n v="81111508"/>
    <s v="Prestación de servicios profesionales para diseñar, construir y mantener  nuevas funcionalidades   en PL/SQL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1"/>
    <n v="64"/>
    <x v="1"/>
    <x v="9"/>
    <x v="0"/>
    <x v="0"/>
    <x v="0"/>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5"/>
    <x v="5"/>
    <n v="9"/>
    <x v="0"/>
    <x v="0"/>
    <x v="0"/>
    <n v="44787820"/>
    <n v="44787820"/>
    <x v="0"/>
    <x v="2"/>
    <x v="0"/>
    <x v="1"/>
    <x v="19"/>
    <s v="Informática y Telecomunicaciones"/>
    <x v="0"/>
    <s v="Jefe Oficina de Informática y Telecomunicaciones"/>
    <x v="6"/>
    <x v="22"/>
    <s v="Implementar y soportar plataforma de TI"/>
    <s v="Índice de capacidad en la prestación de servicios de tecnología."/>
    <n v="339"/>
    <d v="2021-02-19T00:00:00"/>
    <n v="4976424"/>
    <n v="44787816"/>
    <n v="44787816"/>
    <x v="0"/>
    <s v="DIEGO FERNANDO CAICEDO"/>
    <n v="4"/>
    <x v="0"/>
    <n v="24497"/>
    <x v="0"/>
    <x v="0"/>
  </r>
  <r>
    <x v="1"/>
    <n v="47"/>
    <x v="1"/>
    <x v="9"/>
    <x v="0"/>
    <x v="0"/>
    <x v="0"/>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5"/>
    <x v="5"/>
    <n v="11"/>
    <x v="0"/>
    <x v="0"/>
    <x v="0"/>
    <n v="63335720"/>
    <n v="63335720"/>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1"/>
    <n v="98"/>
    <x v="1"/>
    <x v="9"/>
    <x v="0"/>
    <x v="0"/>
    <x v="0"/>
    <x v="12"/>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1"/>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m/>
    <d v="2021-05-19T00:00:00"/>
    <n v="13116884"/>
    <n v="98376630"/>
    <n v="98376630"/>
    <x v="0"/>
    <s v="ELIAS REINALDO GAMEZ PINILLA"/>
    <n v="3.5999999940395355"/>
    <x v="0"/>
    <m/>
    <x v="0"/>
    <x v="0"/>
  </r>
  <r>
    <x v="1"/>
    <n v="56"/>
    <x v="1"/>
    <x v="9"/>
    <x v="0"/>
    <x v="0"/>
    <x v="0"/>
    <x v="1"/>
    <s v="Servicios de implementación de aplicaciones"/>
    <x v="0"/>
    <n v="81111508"/>
    <s v="Prestación de servicios profesionales para  el soporte, mantenimiento, análisis, diseño  y desarrollo de los componentes web  para la operación del sistema catastral."/>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43"/>
    <d v="2021-02-15T00:00:00"/>
    <n v="7550277"/>
    <n v="67952493"/>
    <n v="67952493"/>
    <x v="0"/>
    <s v="FELIPE ANDRES CADENA MOLANO"/>
    <n v="0"/>
    <x v="0"/>
    <n v="24498"/>
    <x v="0"/>
    <x v="0"/>
  </r>
  <r>
    <x v="1"/>
    <n v="70"/>
    <x v="1"/>
    <x v="9"/>
    <x v="0"/>
    <x v="0"/>
    <x v="0"/>
    <x v="1"/>
    <s v="Servicios de implementación de aplicaciones"/>
    <x v="0"/>
    <n v="81111508"/>
    <s v="Prestación de servicios profesionales para llevar a cabo la administración y monitoreo de servicios de ti y plataformas basadas en software libre adoptadas por la entidad."/>
    <x v="5"/>
    <x v="5"/>
    <n v="9"/>
    <x v="0"/>
    <x v="0"/>
    <x v="0"/>
    <n v="26476020"/>
    <n v="26476020"/>
    <x v="0"/>
    <x v="2"/>
    <x v="0"/>
    <x v="1"/>
    <x v="19"/>
    <s v="Informática y Telecomunicaciones"/>
    <x v="0"/>
    <s v="Jefe Oficina de Informática y Telecomunicaciones"/>
    <x v="6"/>
    <x v="22"/>
    <s v="Implementar y soportar plataforma de TI"/>
    <s v="Índice de capacidad en la prestación de servicios de tecnología."/>
    <n v="408"/>
    <d v="2021-02-25T00:00:00"/>
    <n v="2941780"/>
    <n v="26476020"/>
    <n v="26476020"/>
    <x v="0"/>
    <s v="FERNANDO DAVID VILLANUEVA"/>
    <n v="0"/>
    <x v="0"/>
    <n v="24549"/>
    <x v="0"/>
    <x v="0"/>
  </r>
  <r>
    <x v="1"/>
    <n v="38"/>
    <x v="1"/>
    <x v="9"/>
    <x v="2"/>
    <x v="2"/>
    <x v="0"/>
    <x v="1"/>
    <s v="Servicios de implementación de aplicaciones"/>
    <x v="0"/>
    <n v="81111508"/>
    <s v="Prestación de servicios profesionales para  soportar, mantener  y desarrollar componentes de software de los sistemas de información de la entidad."/>
    <x v="5"/>
    <x v="5"/>
    <n v="9"/>
    <x v="0"/>
    <x v="0"/>
    <x v="0"/>
    <n v="156743575"/>
    <n v="156743575"/>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0"/>
    <x v="2"/>
  </r>
  <r>
    <x v="1"/>
    <n v="34"/>
    <x v="1"/>
    <x v="9"/>
    <x v="0"/>
    <x v="0"/>
    <x v="0"/>
    <x v="1"/>
    <s v="Servicios de implementación de aplicaciones"/>
    <x v="0"/>
    <n v="81111508"/>
    <s v="Prestación de servicios profesionales para desarrollar actividades referentes a la gestión y aseguramiento del cumplimiento de la estrategia de gobierno digital."/>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65"/>
    <d v="2021-01-26T00:00:00"/>
    <n v="7550277"/>
    <n v="67952493"/>
    <n v="67952493"/>
    <x v="0"/>
    <s v="GUILLERMO ANTONIO GOMEZ BOLAÑOZ"/>
    <n v="0"/>
    <x v="0"/>
    <n v="24352"/>
    <x v="0"/>
    <x v="0"/>
  </r>
  <r>
    <x v="1"/>
    <n v="35"/>
    <x v="1"/>
    <x v="9"/>
    <x v="0"/>
    <x v="0"/>
    <x v="0"/>
    <x v="1"/>
    <s v="Servicios de implementación de aplicaciones"/>
    <x v="0"/>
    <n v="81111508"/>
    <s v="Prestación de servicios profesionales para orientar y realizar las actividades de soporte técnico de las plataformas de la oficina de informática y telecomunicaciones"/>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162"/>
    <d v="2021-01-26T00:00:00"/>
    <n v="6683453"/>
    <n v="60151077"/>
    <n v="60151077"/>
    <x v="0"/>
    <s v="HENRY MAURICIO ROJAS PINEDA"/>
    <n v="7"/>
    <x v="0"/>
    <n v="24348"/>
    <x v="0"/>
    <x v="0"/>
  </r>
  <r>
    <x v="1"/>
    <n v="43"/>
    <x v="1"/>
    <x v="9"/>
    <x v="0"/>
    <x v="0"/>
    <x v="0"/>
    <x v="1"/>
    <s v="Servicios de implementación de aplicaciones"/>
    <x v="0"/>
    <n v="81111508"/>
    <s v="Prestación de servicios profesionales para llevar a cabo la operación, monitoreo y soporte técnico a las infraestructuras tecnológicas asignadas por la oficina de informática y telecomunicaciones."/>
    <x v="5"/>
    <x v="5"/>
    <n v="9"/>
    <x v="0"/>
    <x v="0"/>
    <x v="0"/>
    <n v="51820134"/>
    <n v="51820134"/>
    <x v="0"/>
    <x v="2"/>
    <x v="0"/>
    <x v="1"/>
    <x v="19"/>
    <s v="Informática y Telecomunicaciones"/>
    <x v="0"/>
    <s v="Jefe Oficina de Informática y Telecomunicaciones"/>
    <x v="6"/>
    <x v="22"/>
    <s v="Implementar y soportar plataforma de TI"/>
    <s v="Índice de capacidad en la prestación de servicios de tecnología."/>
    <n v="295"/>
    <d v="2021-02-11T00:00:00"/>
    <n v="5757792"/>
    <n v="51820134"/>
    <n v="51820134"/>
    <x v="0"/>
    <s v="HERMES  RAMIREZ AROCA"/>
    <n v="0"/>
    <x v="0"/>
    <n v="24464"/>
    <x v="0"/>
    <x v="0"/>
  </r>
  <r>
    <x v="1"/>
    <n v="41"/>
    <x v="1"/>
    <x v="9"/>
    <x v="0"/>
    <x v="0"/>
    <x v="0"/>
    <x v="1"/>
    <s v="Servicios de implementación de aplicaciones"/>
    <x v="0"/>
    <n v="81111508"/>
    <s v="Prestación de servicios profesionales para implementar, mantener, proponer y aplicar mejoras al sistema de gestión de seguridad de la información del igac"/>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262"/>
    <d v="2021-02-11T00:00:00"/>
    <n v="7550277"/>
    <n v="67952493"/>
    <n v="67952493"/>
    <x v="0"/>
    <s v="ISIS JOHANNA GOMEZ PERALTA"/>
    <n v="0"/>
    <x v="0"/>
    <n v="24483"/>
    <x v="0"/>
    <x v="0"/>
  </r>
  <r>
    <x v="1"/>
    <n v="36"/>
    <x v="1"/>
    <x v="9"/>
    <x v="0"/>
    <x v="0"/>
    <x v="0"/>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57"/>
    <d v="2021-01-26T00:00:00"/>
    <n v="7550277"/>
    <n v="67952493"/>
    <n v="67952493"/>
    <x v="0"/>
    <s v="JAIME ENRIQUE CARDENAS"/>
    <n v="0"/>
    <x v="0"/>
    <n v="24346"/>
    <x v="0"/>
    <x v="0"/>
  </r>
  <r>
    <x v="1"/>
    <n v="54"/>
    <x v="1"/>
    <x v="9"/>
    <x v="2"/>
    <x v="2"/>
    <x v="0"/>
    <x v="1"/>
    <s v="Servicios de implementación de aplicaciones"/>
    <x v="0"/>
    <n v="81111508"/>
    <s v="Prestación de servicios profesionales para analizar y desarrollar componentes de software en plataforma ORACLE."/>
    <x v="5"/>
    <x v="5"/>
    <n v="9"/>
    <x v="0"/>
    <x v="0"/>
    <x v="0"/>
    <n v="120302167"/>
    <n v="120302167"/>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0"/>
    <x v="2"/>
  </r>
  <r>
    <x v="1"/>
    <n v="69"/>
    <x v="1"/>
    <x v="9"/>
    <x v="0"/>
    <x v="0"/>
    <x v="0"/>
    <x v="1"/>
    <s v="Servicios de implementación de aplicaciones"/>
    <x v="0"/>
    <n v="81111508"/>
    <s v="Prestación de servicios profesionales para gestionar, administrar y operar la infraestructura tecnológica de las plataformas Windows, virtualización y almacenamiento de la entidad."/>
    <x v="5"/>
    <x v="5"/>
    <n v="9"/>
    <x v="0"/>
    <x v="0"/>
    <x v="0"/>
    <n v="67952493"/>
    <n v="67952493"/>
    <x v="0"/>
    <x v="2"/>
    <x v="0"/>
    <x v="1"/>
    <x v="19"/>
    <s v="Informática y Telecomunicaciones"/>
    <x v="0"/>
    <s v="Jefe Oficina de Informática y Telecomunicaciones"/>
    <x v="6"/>
    <x v="22"/>
    <s v="Implementar y soportar plataforma de TI"/>
    <s v="Índice de capacidad en la prestación de servicios de tecnología."/>
    <n v="369"/>
    <d v="2021-03-30T00:00:00"/>
    <n v="7550277"/>
    <n v="67952493"/>
    <n v="67952493"/>
    <x v="0"/>
    <s v="JAMES YESID JARAMILLO"/>
    <n v="0"/>
    <x v="0"/>
    <n v="24640"/>
    <x v="0"/>
    <x v="0"/>
  </r>
  <r>
    <x v="1"/>
    <n v="42"/>
    <x v="1"/>
    <x v="9"/>
    <x v="0"/>
    <x v="0"/>
    <x v="0"/>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1"/>
    <n v="76"/>
    <x v="1"/>
    <x v="9"/>
    <x v="0"/>
    <x v="0"/>
    <x v="0"/>
    <x v="0"/>
    <s v="Servicios de implementación de aplicaciones"/>
    <x v="0"/>
    <n v="81111508"/>
    <s v="Prestación de servicios profesionales para elaborar las historias de usuarios y prototipado de las funcionalidades requeridas por el instituto."/>
    <x v="2"/>
    <x v="2"/>
    <n v="9"/>
    <x v="0"/>
    <x v="0"/>
    <x v="0"/>
    <n v="51820137"/>
    <n v="51820137"/>
    <x v="0"/>
    <x v="2"/>
    <x v="0"/>
    <x v="1"/>
    <x v="23"/>
    <s v="Oficina de Informática y Telecomunicaciones"/>
    <x v="0"/>
    <s v="José Luis Ariza Vargas (Jefe OIT)"/>
    <x v="6"/>
    <x v="22"/>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1"/>
    <n v="50"/>
    <x v="1"/>
    <x v="9"/>
    <x v="2"/>
    <x v="2"/>
    <x v="0"/>
    <x v="1"/>
    <s v="Servicios de implementación de aplicaciones"/>
    <x v="0"/>
    <n v="81111508"/>
    <s v="Prestación de servicios de apoyo para ejecutar actividades de soporte técnico en la mesa de servicio del Sistema Nacional Catastro."/>
    <x v="5"/>
    <x v="5"/>
    <n v="11"/>
    <x v="0"/>
    <x v="0"/>
    <x v="0"/>
    <n v="58772631"/>
    <n v="58772631"/>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0"/>
    <x v="2"/>
  </r>
  <r>
    <x v="1"/>
    <n v="52"/>
    <x v="1"/>
    <x v="9"/>
    <x v="0"/>
    <x v="0"/>
    <x v="0"/>
    <x v="1"/>
    <s v="Servicios de implementación de aplicaciones"/>
    <x v="0"/>
    <n v="81111508"/>
    <s v="Prestación de servicios profesionales  para realizar actividades de  operación, soporte  y desarrollo relacionados con la  gestión del Sistema Nacional de Catastro."/>
    <x v="5"/>
    <x v="5"/>
    <n v="11"/>
    <x v="0"/>
    <x v="0"/>
    <x v="0"/>
    <n v="46898746"/>
    <n v="46898746"/>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1"/>
    <n v="63"/>
    <x v="1"/>
    <x v="9"/>
    <x v="0"/>
    <x v="0"/>
    <x v="0"/>
    <x v="1"/>
    <s v="Servicios de implementación de aplicaciones"/>
    <x v="0"/>
    <n v="81111508"/>
    <s v="Prestación de servicios profesionales para realizar la gestión de la seguridad informática y Perimetral de los sistemas de la entidad."/>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327"/>
    <d v="2021-02-19T00:00:00"/>
    <n v="7550277"/>
    <n v="67952493"/>
    <n v="67952493"/>
    <x v="0"/>
    <s v="JORGE SANDOVAL GONZALEZ"/>
    <n v="0"/>
    <x v="0"/>
    <n v="24488"/>
    <x v="0"/>
    <x v="0"/>
  </r>
  <r>
    <x v="1"/>
    <n v="51"/>
    <x v="1"/>
    <x v="9"/>
    <x v="0"/>
    <x v="0"/>
    <x v="0"/>
    <x v="1"/>
    <s v="Servicios de implementación de aplicaciones"/>
    <x v="0"/>
    <n v="81111508"/>
    <s v="Prestación de servicios profesionales para desarrollar, administrar y dar soporte a los componentes de los portales web y micro sitios de la entidad."/>
    <x v="5"/>
    <x v="5"/>
    <n v="9"/>
    <x v="0"/>
    <x v="0"/>
    <x v="0"/>
    <n v="51820134"/>
    <n v="51820134"/>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1"/>
    <n v="88"/>
    <x v="1"/>
    <x v="9"/>
    <x v="0"/>
    <x v="0"/>
    <x v="0"/>
    <x v="2"/>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484"/>
    <d v="2021-03-17T00:00:00"/>
    <n v="2671483"/>
    <n v="24043347"/>
    <n v="24043347"/>
    <x v="0"/>
    <s v="JOSE GREGORIO MATEUS MALAGON"/>
    <n v="2"/>
    <x v="0"/>
    <n v="24618"/>
    <x v="0"/>
    <x v="0"/>
  </r>
  <r>
    <x v="1"/>
    <n v="53"/>
    <x v="1"/>
    <x v="9"/>
    <x v="0"/>
    <x v="0"/>
    <x v="0"/>
    <x v="1"/>
    <s v="Servicios de implementación de aplicaciones"/>
    <x v="0"/>
    <n v="81111508"/>
    <s v="Prestación de Servicios Profesionales para realizar actividades de operación, soporte, mantenimiento y monitoreo a las plataformas tecnológicas."/>
    <x v="5"/>
    <x v="5"/>
    <n v="9"/>
    <x v="0"/>
    <x v="0"/>
    <x v="0"/>
    <n v="38371701"/>
    <n v="38371701"/>
    <x v="0"/>
    <x v="2"/>
    <x v="0"/>
    <x v="1"/>
    <x v="19"/>
    <s v="Informática y Telecomunicaciones"/>
    <x v="0"/>
    <s v="Jefe Oficina de Informática y Telecomunicaciones"/>
    <x v="6"/>
    <x v="22"/>
    <s v="Implementar y soportar plataforma de TI"/>
    <s v="Índice de capacidad en la prestación de servicios de tecnología."/>
    <n v="277"/>
    <d v="2021-02-11T00:00:00"/>
    <n v="4263522"/>
    <n v="38371698"/>
    <n v="38371698"/>
    <x v="0"/>
    <s v="JUAN CARLOS BEJARANO BAYONA"/>
    <n v="3"/>
    <x v="0"/>
    <n v="24442"/>
    <x v="0"/>
    <x v="0"/>
  </r>
  <r>
    <x v="1"/>
    <n v="71"/>
    <x v="1"/>
    <x v="9"/>
    <x v="0"/>
    <x v="0"/>
    <x v="0"/>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1"/>
    <n v="59"/>
    <x v="1"/>
    <x v="9"/>
    <x v="0"/>
    <x v="0"/>
    <x v="0"/>
    <x v="1"/>
    <s v="Servicios de implementación de aplicaciones"/>
    <x v="0"/>
    <n v="81111508"/>
    <s v="Prestación de servicios  para realizar actividades de administración, soporte y monitoreo de las plataformas basadas en software libre adoptadas por la entidad."/>
    <x v="5"/>
    <x v="5"/>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330"/>
    <d v="2021-02-17T00:00:00"/>
    <n v="2671483"/>
    <n v="24043347"/>
    <n v="24043347"/>
    <x v="0"/>
    <s v="JULIAN DAVID TETE MILES"/>
    <n v="2"/>
    <x v="0"/>
    <n v="24490"/>
    <x v="0"/>
    <x v="0"/>
  </r>
  <r>
    <x v="1"/>
    <n v="73"/>
    <x v="1"/>
    <x v="9"/>
    <x v="0"/>
    <x v="0"/>
    <x v="0"/>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1"/>
    <n v="72"/>
    <x v="1"/>
    <x v="9"/>
    <x v="0"/>
    <x v="0"/>
    <x v="0"/>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1"/>
    <n v="74"/>
    <x v="1"/>
    <x v="9"/>
    <x v="0"/>
    <x v="0"/>
    <x v="0"/>
    <x v="0"/>
    <s v="Servicios de implementación de aplicaciones"/>
    <x v="0"/>
    <n v="81111508"/>
    <s v="Prestación de servicios de apoyo para ejecutar actividades de soporte técnico de primer nivel en la mesa de servicio del Sistema Nacional de Catastro."/>
    <x v="2"/>
    <x v="2"/>
    <n v="5"/>
    <x v="0"/>
    <x v="0"/>
    <x v="0"/>
    <n v="13357415"/>
    <n v="13357415"/>
    <x v="0"/>
    <x v="2"/>
    <x v="0"/>
    <x v="1"/>
    <x v="15"/>
    <s v="Oficina de Informática y Telecomunicaciones"/>
    <x v="0"/>
    <s v="José Luis Ariza Vargas (Jefe OIT)"/>
    <x v="3"/>
    <x v="4"/>
    <s v="Ejecutar procesos de actualización catastral a nivel nacional"/>
    <s v="Predios actualizados catastralmente"/>
    <n v="429"/>
    <d v="2021-03-08T00:00:00"/>
    <n v="2671483"/>
    <n v="13357415"/>
    <n v="13357415"/>
    <x v="0"/>
    <s v="LEIDY PAOLA ABRIL CANTOR"/>
    <n v="0"/>
    <x v="0"/>
    <n v="24559"/>
    <x v="0"/>
    <x v="0"/>
  </r>
  <r>
    <x v="1"/>
    <n v="40"/>
    <x v="1"/>
    <x v="9"/>
    <x v="0"/>
    <x v="0"/>
    <x v="0"/>
    <x v="1"/>
    <s v="Servicios de implementación de aplicaciones"/>
    <x v="0"/>
    <n v="81111508"/>
    <s v="Prestación de servicios profesionales para gestionar, administrar y monitorear la red regulada y el cableado estructurado de la entidad a nivel nacional."/>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269"/>
    <d v="2021-02-11T00:00:00"/>
    <n v="6683454"/>
    <n v="59928304"/>
    <n v="59928304"/>
    <x v="0"/>
    <s v="LEONARDO LIZARAZO SIERRA"/>
    <n v="222780"/>
    <x v="0"/>
    <n v="24452"/>
    <x v="0"/>
    <x v="0"/>
  </r>
  <r>
    <x v="1"/>
    <n v="61"/>
    <x v="1"/>
    <x v="9"/>
    <x v="0"/>
    <x v="0"/>
    <x v="0"/>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5"/>
    <x v="5"/>
    <n v="11"/>
    <x v="0"/>
    <x v="0"/>
    <x v="0"/>
    <n v="108518129"/>
    <n v="108518129"/>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1"/>
    <n v="92"/>
    <x v="1"/>
    <x v="9"/>
    <x v="0"/>
    <x v="0"/>
    <x v="0"/>
    <x v="8"/>
    <s v="Servicios de implementación de aplicaciones"/>
    <x v="0"/>
    <n v="81111508"/>
    <s v="Prestación de servicios profesionales para configurar, administrar, gestionar, monitorear y soportar las bases de datos de la entidad."/>
    <x v="0"/>
    <x v="0"/>
    <n v="255"/>
    <x v="1"/>
    <x v="0"/>
    <x v="0"/>
    <n v="74017796"/>
    <n v="74017796"/>
    <x v="0"/>
    <x v="2"/>
    <x v="0"/>
    <x v="1"/>
    <x v="23"/>
    <s v="Oficina de Informática y Telecomunicaciones"/>
    <x v="0"/>
    <s v="José Luis Ariza Vargas (Jefe OIT)"/>
    <x v="6"/>
    <x v="22"/>
    <s v="Establecer la estratégia y gobierno de TI"/>
    <s v="Índice de capacidad en la prestación de servicios de tecnología."/>
    <n v="531"/>
    <d v="2021-04-15T00:00:00"/>
    <n v="8707976"/>
    <n v="73146998"/>
    <n v="73146998"/>
    <x v="0"/>
    <s v="LUIS ALEXANDER DUARTE PAREJA"/>
    <n v="870798"/>
    <x v="0"/>
    <n v="24675"/>
    <x v="0"/>
    <x v="0"/>
  </r>
  <r>
    <x v="1"/>
    <n v="67"/>
    <x v="1"/>
    <x v="9"/>
    <x v="0"/>
    <x v="0"/>
    <x v="0"/>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5"/>
    <x v="5"/>
    <n v="9"/>
    <x v="0"/>
    <x v="0"/>
    <x v="0"/>
    <n v="51820134"/>
    <n v="51820134"/>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1"/>
    <n v="77"/>
    <x v="1"/>
    <x v="9"/>
    <x v="0"/>
    <x v="0"/>
    <x v="0"/>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0"/>
    <n v="78371788"/>
    <n v="78371788"/>
    <x v="0"/>
    <x v="2"/>
    <x v="0"/>
    <x v="1"/>
    <x v="19"/>
    <s v="Informática y Telecomunicaciones"/>
    <x v="0"/>
    <s v="Jefe Oficina de Informática y Telecomunicaciones"/>
    <x v="6"/>
    <x v="22"/>
    <s v="Implementar y soportar plataforma de TI"/>
    <s v="Índice de capacidad en la prestación de servicios de tecnología."/>
    <n v="452"/>
    <d v="2021-03-15T00:00:00"/>
    <n v="8707976"/>
    <n v="78371784"/>
    <n v="78371784"/>
    <x v="0"/>
    <s v="LUISA FERNANDA CAMACHO"/>
    <n v="4"/>
    <x v="0"/>
    <n v="24586"/>
    <x v="0"/>
    <x v="0"/>
  </r>
  <r>
    <x v="1"/>
    <n v="75"/>
    <x v="1"/>
    <x v="9"/>
    <x v="0"/>
    <x v="0"/>
    <x v="0"/>
    <x v="0"/>
    <s v="Servicios de implementación de aplicaciones"/>
    <x v="0"/>
    <n v="81111508"/>
    <s v="Prestación de servicios profesionales para realizar actividades de soporte técnico de segundo nivel en la mesa de servicio del Sistema Nacional de Catastro."/>
    <x v="2"/>
    <x v="2"/>
    <n v="5"/>
    <x v="0"/>
    <x v="0"/>
    <x v="0"/>
    <n v="24882120"/>
    <n v="24882120"/>
    <x v="0"/>
    <x v="2"/>
    <x v="0"/>
    <x v="1"/>
    <x v="15"/>
    <s v="Oficina de Informática y Telecomunicaciones"/>
    <x v="0"/>
    <s v="José Luis Ariza Vargas (Jefe OIT)"/>
    <x v="3"/>
    <x v="4"/>
    <s v="Ejecutar procesos de actualización catastral a nivel nacional"/>
    <s v="Predios actualizados catastralmente"/>
    <n v="431"/>
    <d v="2021-03-08T00:00:00"/>
    <n v="4976424"/>
    <n v="24882120"/>
    <n v="24882120"/>
    <x v="0"/>
    <s v="MARCELA PATRICIA HERRAN ALVAREZ"/>
    <n v="0"/>
    <x v="0"/>
    <n v="24561"/>
    <x v="0"/>
    <x v="0"/>
  </r>
  <r>
    <x v="1"/>
    <n v="46"/>
    <x v="1"/>
    <x v="9"/>
    <x v="0"/>
    <x v="0"/>
    <x v="0"/>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5"/>
    <x v="5"/>
    <n v="9"/>
    <x v="0"/>
    <x v="0"/>
    <x v="0"/>
    <n v="24043349"/>
    <n v="24043349"/>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6"/>
    <d v="2021-02-11T00:00:00"/>
    <n v="2671483"/>
    <n v="24043347"/>
    <n v="24043347"/>
    <x v="0"/>
    <s v="MIGUEL ANGEL TORRES ROMERO"/>
    <n v="2"/>
    <x v="0"/>
    <n v="24448"/>
    <x v="0"/>
    <x v="0"/>
  </r>
  <r>
    <x v="1"/>
    <n v="57"/>
    <x v="1"/>
    <x v="9"/>
    <x v="0"/>
    <x v="0"/>
    <x v="0"/>
    <x v="1"/>
    <s v="Servicios de implementación de aplicaciones"/>
    <x v="0"/>
    <n v="81111508"/>
    <s v="Prestación de servicios profesionales para gestionar la infraestructura tecnológica, plataforma de inteligencia de negocios y bases de datos de la entidad."/>
    <x v="5"/>
    <x v="5"/>
    <n v="9"/>
    <x v="0"/>
    <x v="0"/>
    <x v="0"/>
    <n v="88787560"/>
    <n v="88787560"/>
    <x v="0"/>
    <x v="2"/>
    <x v="0"/>
    <x v="1"/>
    <x v="19"/>
    <s v="Informática y Telecomunicaciones"/>
    <x v="0"/>
    <s v="Jefe Oficina de Informática y Telecomunicaciones"/>
    <x v="6"/>
    <x v="22"/>
    <s v="Implementar y soportar plataforma de TI"/>
    <s v="Índice de capacidad en la prestación de servicios de tecnología."/>
    <n v="293"/>
    <d v="2021-02-16T00:00:00"/>
    <n v="9865284"/>
    <n v="88787556"/>
    <n v="88787556"/>
    <x v="0"/>
    <s v="NESTOR ALONSO ESPITIA DIAZ"/>
    <n v="4"/>
    <x v="0"/>
    <n v="24461"/>
    <x v="0"/>
    <x v="0"/>
  </r>
  <r>
    <x v="1"/>
    <n v="60"/>
    <x v="1"/>
    <x v="9"/>
    <x v="0"/>
    <x v="0"/>
    <x v="0"/>
    <x v="1"/>
    <s v="Servicios de implementación de aplicaciones"/>
    <x v="0"/>
    <n v="81111508"/>
    <s v="Prestación de servicios profesionales para realizar el mantenimiento de la red regulada y el cableado estructurado de la entidad a nivel nacional."/>
    <x v="5"/>
    <x v="5"/>
    <n v="9"/>
    <x v="0"/>
    <x v="0"/>
    <x v="0"/>
    <n v="32762127"/>
    <n v="32762127"/>
    <x v="0"/>
    <x v="2"/>
    <x v="0"/>
    <x v="1"/>
    <x v="19"/>
    <s v="Informática y Telecomunicaciones"/>
    <x v="0"/>
    <s v="Jefe Oficina de Informática y Telecomunicaciones"/>
    <x v="6"/>
    <x v="22"/>
    <s v="Implementar y soportar plataforma de TI"/>
    <s v="Índice de capacidad en la prestación de servicios de tecnología."/>
    <n v="334"/>
    <d v="2021-02-17T00:00:00"/>
    <n v="3640236"/>
    <n v="32762124"/>
    <n v="32762124"/>
    <x v="0"/>
    <s v="RUBEN DARIO MARTINEZ MELLIZO"/>
    <n v="3"/>
    <x v="0"/>
    <n v="24493"/>
    <x v="0"/>
    <x v="0"/>
  </r>
  <r>
    <x v="1"/>
    <n v="45"/>
    <x v="1"/>
    <x v="9"/>
    <x v="2"/>
    <x v="2"/>
    <x v="0"/>
    <x v="1"/>
    <s v="Servicios de implementación de aplicaciones"/>
    <x v="0"/>
    <n v="81111508"/>
    <s v="Prestación de servicios profesionales para realizar actividades de soporte técnico y temático de los sistemas de información para la operación del Sistema Nacional de Catastro."/>
    <x v="5"/>
    <x v="5"/>
    <n v="11"/>
    <x v="0"/>
    <x v="0"/>
    <x v="0"/>
    <n v="109481337"/>
    <n v="109481337"/>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0"/>
    <x v="2"/>
  </r>
  <r>
    <x v="1"/>
    <n v="48"/>
    <x v="1"/>
    <x v="9"/>
    <x v="5"/>
    <x v="7"/>
    <x v="0"/>
    <x v="1"/>
    <s v="Servicios de soporte técnico o de mesa de ayuda"/>
    <x v="0"/>
    <n v="81111811"/>
    <s v="Prestación de servicios para realizar actividades de  operación, soporte  de solicitudes, incidentes y requerimientos  según los niveles de servicio establecidos."/>
    <x v="5"/>
    <x v="5"/>
    <n v="9"/>
    <x v="0"/>
    <x v="0"/>
    <x v="0"/>
    <n v="120216744"/>
    <n v="120216744"/>
    <x v="0"/>
    <x v="2"/>
    <x v="5"/>
    <x v="1"/>
    <x v="19"/>
    <s v="Informática y Telecomunicaciones"/>
    <x v="0"/>
    <s v="Jefe Oficina de Informática y Telecomunicaciones"/>
    <x v="6"/>
    <x v="22"/>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0"/>
    <x v="7"/>
  </r>
  <r>
    <x v="1"/>
    <n v="66"/>
    <x v="1"/>
    <x v="9"/>
    <x v="0"/>
    <x v="0"/>
    <x v="0"/>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37"/>
    <d v="2021-02-22T00:00:00"/>
    <n v="7550277"/>
    <n v="67952493"/>
    <n v="67952493"/>
    <x v="0"/>
    <s v="VIRGILIO SANTANDER SOCARRAS"/>
    <n v="0"/>
    <x v="0"/>
    <m/>
    <x v="0"/>
    <x v="0"/>
  </r>
  <r>
    <x v="1"/>
    <n v="37"/>
    <x v="1"/>
    <x v="9"/>
    <x v="0"/>
    <x v="0"/>
    <x v="0"/>
    <x v="1"/>
    <s v="Servicios de implementación de aplicaciones"/>
    <x v="0"/>
    <n v="81111508"/>
    <s v="Prestación de servicios profesionales para orientar y realizar la gestión de la infraestructura tecnológica y seguridad informática que soportan los sistemas de la entidad."/>
    <x v="5"/>
    <x v="5"/>
    <n v="9"/>
    <x v="0"/>
    <x v="0"/>
    <x v="0"/>
    <n v="99203332"/>
    <n v="99203332"/>
    <x v="0"/>
    <x v="2"/>
    <x v="0"/>
    <x v="1"/>
    <x v="19"/>
    <s v="Informática y Telecomunicaciones"/>
    <x v="0"/>
    <s v="Jefe Oficina de Informática y Telecomunicaciones"/>
    <x v="6"/>
    <x v="22"/>
    <s v="Implementar y soportar plataforma de TI"/>
    <s v="Índice de capacidad en la prestación de servicios de tecnología."/>
    <n v="154"/>
    <d v="2021-01-28T00:00:00"/>
    <n v="11022592"/>
    <n v="99203328"/>
    <n v="99203328"/>
    <x v="0"/>
    <s v="WILMER ESPITIA MUÑOZ"/>
    <n v="4"/>
    <x v="0"/>
    <n v="24332"/>
    <x v="0"/>
    <x v="0"/>
  </r>
  <r>
    <x v="1"/>
    <m/>
    <x v="1"/>
    <x v="9"/>
    <x v="0"/>
    <x v="4"/>
    <x v="1"/>
    <x v="6"/>
    <s v="Servicios de implementación de aplicaciones"/>
    <x v="0"/>
    <n v="81111508"/>
    <s v="Prestación de servicios profesionales para soportar, mantener, analizar, diseñar, desarrollar e integrar componentes de software para el instituto."/>
    <x v="3"/>
    <x v="3"/>
    <n v="195"/>
    <x v="1"/>
    <x v="0"/>
    <x v="0"/>
    <n v="39811392"/>
    <n v="39811392"/>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m/>
    <x v="1"/>
    <x v="9"/>
    <x v="0"/>
    <x v="4"/>
    <x v="1"/>
    <x v="5"/>
    <s v="Servicios de implementación de aplicaciones"/>
    <x v="1"/>
    <n v="81111508"/>
    <s v="Prestación de servicios profesionales para implementar, mantener, proponer y aplicar mejoras al sistema de gestión de seguridad de la información del IGAC"/>
    <x v="3"/>
    <x v="3"/>
    <n v="7"/>
    <x v="0"/>
    <x v="0"/>
    <x v="0"/>
    <n v="77158144"/>
    <n v="77158144"/>
    <x v="0"/>
    <x v="2"/>
    <x v="0"/>
    <x v="1"/>
    <x v="23"/>
    <s v="Oficina de Informática y Telecomunicaciones"/>
    <x v="0"/>
    <s v="Guillermo Gómez Gómez (Jefe OIT)"/>
    <x v="6"/>
    <x v="22"/>
    <s v="Implementar el sistema de gestión de seguridad de la información "/>
    <s v="Índice de capacidad en la prestación de servicios de tecnología."/>
    <m/>
    <m/>
    <e v="#N/A"/>
    <e v="#N/A"/>
    <e v="#N/A"/>
    <x v="1"/>
    <m/>
    <n v="0"/>
    <x v="0"/>
    <m/>
    <x v="1"/>
    <x v="4"/>
  </r>
  <r>
    <x v="1"/>
    <m/>
    <x v="1"/>
    <x v="9"/>
    <x v="0"/>
    <x v="4"/>
    <x v="1"/>
    <x v="12"/>
    <s v="Servicios de alquiler o arrendamiento de licencias de software de computador"/>
    <x v="0"/>
    <n v="81112500"/>
    <s v="Adquisición de productos y servicios Microsoft"/>
    <x v="4"/>
    <x v="4"/>
    <n v="12"/>
    <x v="0"/>
    <x v="2"/>
    <x v="1"/>
    <n v="1454161872.5999999"/>
    <n v="1454161872.5999999"/>
    <x v="0"/>
    <x v="1"/>
    <x v="0"/>
    <x v="1"/>
    <x v="23"/>
    <s v="Oficina de Informática y Telecomunicaciones"/>
    <x v="0"/>
    <s v="José Luis Ariza Vargas (Jefe OIT)"/>
    <x v="6"/>
    <x v="22"/>
    <s v="Implementar y soportar plataformas de TI"/>
    <s v="Índice de capacidad en la prestación de servicios de tecnología."/>
    <m/>
    <m/>
    <e v="#N/A"/>
    <e v="#N/A"/>
    <e v="#N/A"/>
    <x v="1"/>
    <m/>
    <n v="0"/>
    <x v="0"/>
    <m/>
    <x v="1"/>
    <x v="4"/>
  </r>
  <r>
    <x v="1"/>
    <m/>
    <x v="1"/>
    <x v="9"/>
    <x v="0"/>
    <x v="4"/>
    <x v="1"/>
    <x v="6"/>
    <s v="Ingeniería de software o hardware"/>
    <x v="0"/>
    <n v="81111500"/>
    <s v="Contratar los servicios de soporte técnicoproactivo, reactivo, de configuración, actualización, afinamiento y parametrización para productos ORACLE con los que cuenta el IGAC."/>
    <x v="3"/>
    <x v="3"/>
    <n v="3"/>
    <x v="0"/>
    <x v="2"/>
    <x v="1"/>
    <n v="162242850"/>
    <n v="162242850"/>
    <x v="0"/>
    <x v="5"/>
    <x v="0"/>
    <x v="1"/>
    <x v="23"/>
    <s v="Oficina de Informática y Telecomunicaciones"/>
    <x v="0"/>
    <s v="Guillermo Gómez Gómez (Jefe OIT)"/>
    <x v="11"/>
    <x v="22"/>
    <s v="Implementar y mantener sistemas de información, portales y aplicaciones"/>
    <s v="índice de capacidad en la prestación de servicios de tecnología."/>
    <m/>
    <m/>
    <e v="#N/A"/>
    <e v="#N/A"/>
    <e v="#N/A"/>
    <x v="1"/>
    <m/>
    <n v="0"/>
    <x v="0"/>
    <m/>
    <x v="1"/>
    <x v="4"/>
  </r>
  <r>
    <x v="1"/>
    <m/>
    <x v="1"/>
    <x v="9"/>
    <x v="0"/>
    <x v="4"/>
    <x v="1"/>
    <x v="6"/>
    <s v="Servicio de mantenimiento de energía de emergencia o de reserva"/>
    <x v="0"/>
    <n v="72151514"/>
    <s v="Mantenimiento preventivo y correctivo de UPS en las direcciones territoriales del IGAC"/>
    <x v="3"/>
    <x v="3"/>
    <n v="6"/>
    <x v="0"/>
    <x v="4"/>
    <x v="1"/>
    <n v="60000000"/>
    <n v="60000000"/>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n v="81"/>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1"/>
    <n v="24"/>
    <x v="1"/>
    <x v="9"/>
    <x v="0"/>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1"/>
    <x v="1"/>
    <n v="345"/>
    <x v="1"/>
    <x v="0"/>
    <x v="2"/>
    <n v="116150000"/>
    <n v="116150000"/>
    <x v="0"/>
    <x v="2"/>
    <x v="0"/>
    <x v="1"/>
    <x v="24"/>
    <s v="Informática y Telecomunicaciones"/>
    <x v="0"/>
    <s v="Jefe Oficina de Informática y Telecomunicaciones"/>
    <x v="3"/>
    <x v="4"/>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1"/>
    <n v="78"/>
    <x v="1"/>
    <x v="9"/>
    <x v="0"/>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1"/>
    <n v="79"/>
    <x v="1"/>
    <x v="9"/>
    <x v="0"/>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1"/>
    <n v="80"/>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60"/>
    <n v="751362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2"/>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70"/>
    <n v="7513627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3"/>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80"/>
    <n v="7513628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4"/>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90"/>
    <n v="7513629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5"/>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300"/>
    <n v="751363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6"/>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Cartografía"/>
    <x v="0"/>
    <n v="81151600"/>
    <s v="Renovar los servicios de software update support y Oracle premie support for systems"/>
    <x v="4"/>
    <x v="8"/>
    <n v="12"/>
    <x v="0"/>
    <x v="5"/>
    <x v="2"/>
    <n v="2200000000"/>
    <n v="22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Diseño del intercambio electrónico de datos (ied)"/>
    <x v="0"/>
    <n v="81111703"/>
    <s v="Adquirir el suministro, instalación y configuración de una solución integral de gestión de copias de respaldo para las diferentes plataformas de la entidad, con soporte preventivo  y correctivo."/>
    <x v="3"/>
    <x v="4"/>
    <n v="6"/>
    <x v="0"/>
    <x v="5"/>
    <x v="2"/>
    <n v="3000000000"/>
    <n v="3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sistemas de información geográfica (sig)"/>
    <x v="0"/>
    <n v="81101512"/>
    <s v="Adquirir e implementar una solución integral de comunicaciones, gestionada por software que contemple equipos de redes LAN y WLAN, con soporte y mantenimiento preventivo y correctivo para la entidad a nivel nacional."/>
    <x v="7"/>
    <x v="3"/>
    <n v="6"/>
    <x v="0"/>
    <x v="5"/>
    <x v="2"/>
    <n v="5000000000"/>
    <n v="5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Mantenimiento de sistemas de almacenamiento de discos"/>
    <x v="0"/>
    <n v="81112301"/>
    <s v="Adquirir servicio de outsourcing para la mesa de servicios y los componentes de impresión, escáner para la digitalización de documentos, plotter y equipos de computo, con los respectivos mantenimientos preventivos y correctivos."/>
    <x v="7"/>
    <x v="3"/>
    <n v="3"/>
    <x v="0"/>
    <x v="5"/>
    <x v="2"/>
    <n v="4000000000"/>
    <n v="4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la construcción de un nuevo sistema de información nacional catastral, requerido por el IGAC"/>
    <x v="6"/>
    <x v="10"/>
    <n v="12"/>
    <x v="0"/>
    <x v="5"/>
    <x v="2"/>
    <n v="9000000000"/>
    <n v="90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el Análisis, Diseño, Desarrollo, pruebas y puesta en producción del Repositorio de Datos Maestro RDM, requerido por el IGAC."/>
    <x v="6"/>
    <x v="10"/>
    <n v="12"/>
    <x v="0"/>
    <x v="5"/>
    <x v="2"/>
    <n v="3387012110"/>
    <n v="338701211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n v="27"/>
    <x v="1"/>
    <x v="2"/>
    <x v="0"/>
    <x v="0"/>
    <x v="0"/>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1"/>
    <x v="1"/>
    <n v="11"/>
    <x v="0"/>
    <x v="0"/>
    <x v="0"/>
    <n v="73517994"/>
    <n v="73517994"/>
    <x v="0"/>
    <x v="2"/>
    <x v="0"/>
    <x v="1"/>
    <x v="19"/>
    <s v="Oficina Asesora Jurídica"/>
    <x v="0"/>
    <s v="Jefe Oficina Asesora de Planeación"/>
    <x v="6"/>
    <x v="10"/>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1"/>
    <n v="16"/>
    <x v="1"/>
    <x v="10"/>
    <x v="0"/>
    <x v="0"/>
    <x v="0"/>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5"/>
    <x v="5"/>
    <n v="11"/>
    <x v="0"/>
    <x v="0"/>
    <x v="0"/>
    <n v="108518128"/>
    <n v="108518128"/>
    <x v="0"/>
    <x v="2"/>
    <x v="0"/>
    <x v="1"/>
    <x v="19"/>
    <s v="Oficina Asesora de Planeación"/>
    <x v="0"/>
    <s v="Jefe Oficina Asesora de Planeación"/>
    <x v="6"/>
    <x v="9"/>
    <s v="Actualizar e implementar los planes de trabajo y/o mejoramiento anual"/>
    <s v="Sistema de Gestión implementado_x000a_"/>
    <n v="92"/>
    <d v="2021-01-19T00:00:00"/>
    <n v="9865284"/>
    <n v="108518124"/>
    <n v="108518124"/>
    <x v="0"/>
    <s v="CARLOS RAFAEL GONZÁLEZ CONTRERAS"/>
    <n v="4"/>
    <x v="0"/>
    <n v="24288"/>
    <x v="0"/>
    <x v="0"/>
  </r>
  <r>
    <x v="1"/>
    <n v="22"/>
    <x v="1"/>
    <x v="10"/>
    <x v="0"/>
    <x v="0"/>
    <x v="0"/>
    <x v="1"/>
    <s v="Servicios de auditoría"/>
    <x v="0"/>
    <n v="84111600"/>
    <s v="Prestación de servicios profesionales para realizar las actividades del sistema de gestión ambiental del instituto en el marco del modelo de planeación y gestión vigente para la nación "/>
    <x v="1"/>
    <x v="1"/>
    <n v="11"/>
    <x v="0"/>
    <x v="0"/>
    <x v="0"/>
    <n v="73517991"/>
    <n v="73517991"/>
    <x v="0"/>
    <x v="2"/>
    <x v="0"/>
    <x v="1"/>
    <x v="19"/>
    <s v="Oficina Asesora de Planeación"/>
    <x v="0"/>
    <s v="Jefe Oficina Asesora de Planeación"/>
    <x v="6"/>
    <x v="9"/>
    <s v="Actualizar e implementar los planes de trabajo y/o mejoramiento anual"/>
    <s v="Sistema de Gestión implementado_x000a_"/>
    <n v="94"/>
    <d v="2021-01-19T00:00:00"/>
    <n v="6683453"/>
    <n v="73517983"/>
    <n v="73517983"/>
    <x v="0"/>
    <s v="DANIEL ALEJANDRO VELASQUEZ PIRA"/>
    <n v="8"/>
    <x v="0"/>
    <n v="24260"/>
    <x v="0"/>
    <x v="0"/>
  </r>
  <r>
    <x v="1"/>
    <n v="17"/>
    <x v="1"/>
    <x v="10"/>
    <x v="0"/>
    <x v="0"/>
    <x v="0"/>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5"/>
    <x v="5"/>
    <n v="11"/>
    <x v="0"/>
    <x v="0"/>
    <x v="0"/>
    <n v="54740668"/>
    <n v="54740668"/>
    <x v="0"/>
    <x v="2"/>
    <x v="0"/>
    <x v="1"/>
    <x v="19"/>
    <s v="Oficina Asesora de Planeación"/>
    <x v="0"/>
    <s v="Jefe Oficina Asesora de Planeación"/>
    <x v="6"/>
    <x v="10"/>
    <s v="Realizar el seguimiento de los planes de acción anual"/>
    <s v="Documentos de planeación con seguimientos realizados"/>
    <n v="93"/>
    <d v="2021-01-19T00:00:00"/>
    <n v="4976424"/>
    <n v="54740664"/>
    <n v="54740664"/>
    <x v="0"/>
    <s v="DANIEL FERNANDO GALLEGO MORENO"/>
    <n v="4"/>
    <x v="0"/>
    <n v="24294"/>
    <x v="0"/>
    <x v="0"/>
  </r>
  <r>
    <x v="1"/>
    <n v="18"/>
    <x v="1"/>
    <x v="10"/>
    <x v="0"/>
    <x v="0"/>
    <x v="0"/>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5"/>
    <x v="5"/>
    <n v="11"/>
    <x v="0"/>
    <x v="0"/>
    <x v="0"/>
    <n v="83053047"/>
    <n v="83053047"/>
    <x v="0"/>
    <x v="2"/>
    <x v="0"/>
    <x v="1"/>
    <x v="19"/>
    <s v="Oficina Asesora de Planeación"/>
    <x v="0"/>
    <s v="Jefe Oficina Asesora de Planeación"/>
    <x v="6"/>
    <x v="9"/>
    <s v="Actualizar e implementar los planes de trabajo y/o mejoramiento anual"/>
    <s v="Sistema de Gestión implementado_x000a_"/>
    <n v="95"/>
    <d v="2021-01-19T00:00:00"/>
    <n v="7550277"/>
    <n v="83053047"/>
    <n v="83053047"/>
    <x v="0"/>
    <s v="DAVID LEONARDO CARO PEDREROS"/>
    <n v="0"/>
    <x v="0"/>
    <n v="24295"/>
    <x v="0"/>
    <x v="0"/>
  </r>
  <r>
    <x v="1"/>
    <n v="19"/>
    <x v="1"/>
    <x v="10"/>
    <x v="0"/>
    <x v="0"/>
    <x v="0"/>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5"/>
    <x v="5"/>
    <n v="11"/>
    <x v="0"/>
    <x v="0"/>
    <x v="1"/>
    <n v="83053047"/>
    <n v="83053047"/>
    <x v="0"/>
    <x v="2"/>
    <x v="0"/>
    <x v="1"/>
    <x v="19"/>
    <s v="Oficina Asesora de Planeación"/>
    <x v="0"/>
    <s v="Jefe Oficina Asesora de Planeación"/>
    <x v="6"/>
    <x v="10"/>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1"/>
    <n v="15"/>
    <x v="1"/>
    <x v="10"/>
    <x v="0"/>
    <x v="0"/>
    <x v="0"/>
    <x v="7"/>
    <s v="Servicios secretariales o de administración de oficinas  "/>
    <x v="0"/>
    <n v="80161501"/>
    <s v="Prestación de servicios profesionales para apoyar la implementación del Modelo Integrado de Planeación y Gestión en el Instituto, con énfasis en la actualización documental."/>
    <x v="5"/>
    <x v="5"/>
    <n v="11"/>
    <x v="0"/>
    <x v="0"/>
    <x v="0"/>
    <n v="46898742"/>
    <n v="46898742"/>
    <x v="0"/>
    <x v="2"/>
    <x v="0"/>
    <x v="1"/>
    <x v="19"/>
    <s v="Oficina Asesora de Planeación"/>
    <x v="0"/>
    <s v="Jefe Oficina Asesora de Planeación"/>
    <x v="6"/>
    <x v="9"/>
    <s v="Actualizar e implementar los planes de trabajo y/o mejoramiento anual"/>
    <s v="Sistema de Gestión implementado_x000a_"/>
    <n v="100"/>
    <d v="2021-01-19T00:00:00"/>
    <n v="4263522"/>
    <n v="46472390"/>
    <n v="46472390"/>
    <x v="0"/>
    <s v="LAURA ISABEL GONZALEZ"/>
    <n v="426352"/>
    <x v="0"/>
    <n v="24340"/>
    <x v="0"/>
    <x v="0"/>
  </r>
  <r>
    <x v="1"/>
    <n v="93"/>
    <x v="1"/>
    <x v="10"/>
    <x v="0"/>
    <x v="0"/>
    <x v="0"/>
    <x v="2"/>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1"/>
    <n v="63492813"/>
    <n v="63492813"/>
    <x v="0"/>
    <x v="1"/>
    <x v="0"/>
    <x v="1"/>
    <x v="25"/>
    <s v="Oficina Asesora de Planeación"/>
    <x v="0"/>
    <s v="Jefe Oficina Asesora de Planeación"/>
    <x v="6"/>
    <x v="10"/>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1"/>
    <n v="21"/>
    <x v="1"/>
    <x v="10"/>
    <x v="1"/>
    <x v="1"/>
    <x v="0"/>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5"/>
    <x v="5"/>
    <n v="11"/>
    <x v="0"/>
    <x v="0"/>
    <x v="0"/>
    <n v="249159141"/>
    <n v="249159141"/>
    <x v="0"/>
    <x v="2"/>
    <x v="1"/>
    <x v="1"/>
    <x v="19"/>
    <s v="Oficina Asesora de Planeación"/>
    <x v="0"/>
    <s v="Jefe Oficina Asesora de Planeación"/>
    <x v="6"/>
    <x v="10"/>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0"/>
    <x v="1"/>
  </r>
  <r>
    <x v="1"/>
    <n v="94"/>
    <x v="1"/>
    <x v="10"/>
    <x v="0"/>
    <x v="0"/>
    <x v="0"/>
    <x v="7"/>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2"/>
    <x v="0"/>
    <x v="1"/>
    <x v="19"/>
    <s v="Oficina Asesora de Planeación"/>
    <x v="0"/>
    <s v="Jefe Oficina Asesora de Planeación"/>
    <x v="6"/>
    <x v="10"/>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1"/>
    <n v="13"/>
    <x v="1"/>
    <x v="10"/>
    <x v="3"/>
    <x v="3"/>
    <x v="0"/>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5"/>
    <x v="5"/>
    <n v="11"/>
    <x v="0"/>
    <x v="0"/>
    <x v="1"/>
    <n v="332212188"/>
    <n v="332212188"/>
    <x v="0"/>
    <x v="2"/>
    <x v="3"/>
    <x v="1"/>
    <x v="19"/>
    <s v="Oficina Asesora de Planeación"/>
    <x v="0"/>
    <s v="Jefe Oficina Asesora de Planeación"/>
    <x v="6"/>
    <x v="10"/>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0"/>
    <x v="3"/>
  </r>
  <r>
    <x v="0"/>
    <m/>
    <x v="1"/>
    <x v="10"/>
    <x v="0"/>
    <x v="5"/>
    <x v="1"/>
    <x v="1"/>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2"/>
    <x v="0"/>
    <x v="1"/>
    <x v="19"/>
    <s v="Oficina Asesora de Planeación"/>
    <x v="0"/>
    <s v="Jefe Oficina Asesora de Planeación"/>
    <x v="6"/>
    <x v="9"/>
    <s v="Ejecutar el programa de auditoria"/>
    <s v="Sistema de Gestión implementado_x000a_"/>
    <m/>
    <m/>
    <e v="#N/A"/>
    <e v="#N/A"/>
    <e v="#N/A"/>
    <x v="1"/>
    <m/>
    <n v="0"/>
    <x v="0"/>
    <m/>
    <x v="1"/>
    <x v="5"/>
  </r>
  <r>
    <x v="1"/>
    <n v="23"/>
    <x v="1"/>
    <x v="10"/>
    <x v="0"/>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5"/>
    <x v="5"/>
    <n v="11"/>
    <x v="0"/>
    <x v="0"/>
    <x v="2"/>
    <n v="146709293"/>
    <n v="146709293"/>
    <x v="0"/>
    <x v="2"/>
    <x v="0"/>
    <x v="1"/>
    <x v="25"/>
    <s v="Oficina Asesora de Planeación "/>
    <x v="0"/>
    <s v="Jefe Oficina Asesora de Planeación"/>
    <x v="3"/>
    <x v="4"/>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1"/>
    <m/>
    <x v="1"/>
    <x v="10"/>
    <x v="0"/>
    <x v="4"/>
    <x v="1"/>
    <x v="6"/>
    <s v="Servicios de asesoramiento sobre tecnologías de la información"/>
    <x v="0"/>
    <n v="80101507"/>
    <s v="Análisis y asesoría en el modelamiento BPMN 2.0, optimización, instalación, parametrización, diseño y soporte de los procesos de la Entidad en la plataforma BPMS Bizagi."/>
    <x v="8"/>
    <x v="8"/>
    <n v="3"/>
    <x v="0"/>
    <x v="0"/>
    <x v="2"/>
    <n v="852290000"/>
    <n v="852290000"/>
    <x v="0"/>
    <x v="2"/>
    <x v="0"/>
    <x v="1"/>
    <x v="25"/>
    <s v="Oficina Asesora de Planeación "/>
    <x v="0"/>
    <s v="Jefe Oficina Asesora de Planeación"/>
    <x v="3"/>
    <x v="4"/>
    <s v="Fortalecer al IGAC para la implementación del sistema de administración de tierras"/>
    <s v="Sistema de Información Predial Actualizado_x000a_"/>
    <m/>
    <m/>
    <e v="#N/A"/>
    <e v="#N/A"/>
    <e v="#N/A"/>
    <x v="1"/>
    <m/>
    <n v="0"/>
    <x v="0"/>
    <m/>
    <x v="1"/>
    <x v="4"/>
  </r>
  <r>
    <x v="0"/>
    <m/>
    <x v="0"/>
    <x v="0"/>
    <x v="0"/>
    <x v="4"/>
    <x v="1"/>
    <x v="5"/>
    <s v="Centros o servicios móviles de atención de salud"/>
    <x v="1"/>
    <n v="85101508"/>
    <s v="Promover la inclusión social y el goce efectivo de derechos de la población sorda, en el desarrollo de sensibilizaciones y aproximaciones con enfoque de servicio a la ciudadanía que permite reconocer la lengua de señas colombiana."/>
    <x v="3"/>
    <x v="3"/>
    <n v="6"/>
    <x v="0"/>
    <x v="0"/>
    <x v="0"/>
    <n v="14000000"/>
    <n v="14000000"/>
    <x v="0"/>
    <x v="2"/>
    <x v="0"/>
    <x v="1"/>
    <x v="12"/>
    <s v="Secretaria General - GIT Talento Humano"/>
    <x v="0"/>
    <s v="Coordinador GIT Talento Humano"/>
    <x v="6"/>
    <x v="23"/>
    <s v="Desarrollar actividades de educación informal en competencias laborales y socioemocionales virtuales y presenciales"/>
    <s v="Personas Capacitadas"/>
    <m/>
    <m/>
    <e v="#N/A"/>
    <e v="#N/A"/>
    <e v="#N/A"/>
    <x v="1"/>
    <m/>
    <n v="0"/>
    <x v="0"/>
    <m/>
    <x v="1"/>
    <x v="4"/>
  </r>
  <r>
    <x v="0"/>
    <n v="70"/>
    <x v="0"/>
    <x v="0"/>
    <x v="0"/>
    <x v="0"/>
    <x v="0"/>
    <x v="0"/>
    <s v="Servicios secretariales o de administración de oficinas  "/>
    <x v="0"/>
    <n v="80161501"/>
    <s v="Adquisición del seguro de casco avión y seguro vehículo aéreo no tripulado que ampare los bienes e intereses patrimoniales del IGAC"/>
    <x v="0"/>
    <x v="3"/>
    <n v="12"/>
    <x v="0"/>
    <x v="1"/>
    <x v="0"/>
    <n v="800000000"/>
    <n v="800000000"/>
    <x v="0"/>
    <x v="0"/>
    <x v="0"/>
    <x v="1"/>
    <x v="21"/>
    <s v="Secretaría General"/>
    <x v="5"/>
    <s v="Secretaría General"/>
    <x v="8"/>
    <x v="13"/>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0"/>
    <n v="76"/>
    <x v="0"/>
    <x v="0"/>
    <x v="0"/>
    <x v="0"/>
    <x v="0"/>
    <x v="12"/>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1"/>
    <x v="0"/>
    <x v="1"/>
    <x v="26"/>
    <s v="Secretaria General "/>
    <x v="0"/>
    <s v="María del Pilar Gonzalez Moreno"/>
    <x v="6"/>
    <x v="23"/>
    <s v="Desarrollar, hacer seguimiento y evaluar el avance en el proceso de gestión del conocimiento en la entidad."/>
    <s v="Personas capacitadas"/>
    <n v="584"/>
    <d v="2021-05-12T00:00:00"/>
    <n v="5757793"/>
    <n v="34546758"/>
    <n v="34546758"/>
    <x v="0"/>
    <s v="CLAUDIA EDITH MEJIA MEJIA"/>
    <n v="0"/>
    <x v="0"/>
    <n v="24725"/>
    <x v="0"/>
    <x v="0"/>
  </r>
  <r>
    <x v="0"/>
    <n v="51"/>
    <x v="0"/>
    <x v="0"/>
    <x v="0"/>
    <x v="0"/>
    <x v="0"/>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5"/>
    <x v="5"/>
    <n v="11"/>
    <x v="0"/>
    <x v="0"/>
    <x v="0"/>
    <n v="83053047"/>
    <n v="83053047"/>
    <x v="0"/>
    <x v="2"/>
    <x v="0"/>
    <x v="1"/>
    <x v="1"/>
    <s v="Secretaría General"/>
    <x v="0"/>
    <s v="Secretaria General"/>
    <x v="6"/>
    <x v="10"/>
    <s v="Realizar el seguimiento de los planes de acción anual"/>
    <s v="Documentos de planeación con seguimientos realizados"/>
    <n v="287"/>
    <d v="2021-02-15T00:00:00"/>
    <n v="7550277"/>
    <n v="79026233"/>
    <n v="79026233"/>
    <x v="0"/>
    <s v="HELVIN IVAN CIFUENTES GONZALEZ"/>
    <n v="4026814"/>
    <x v="0"/>
    <n v="24449"/>
    <x v="0"/>
    <x v="0"/>
  </r>
  <r>
    <x v="0"/>
    <n v="52"/>
    <x v="0"/>
    <x v="0"/>
    <x v="0"/>
    <x v="0"/>
    <x v="0"/>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5"/>
    <x v="5"/>
    <n v="11"/>
    <x v="0"/>
    <x v="0"/>
    <x v="0"/>
    <n v="73517991"/>
    <n v="73517991"/>
    <x v="0"/>
    <x v="2"/>
    <x v="0"/>
    <x v="1"/>
    <x v="1"/>
    <s v="Secretaría General"/>
    <x v="0"/>
    <s v="Secretaria General"/>
    <x v="6"/>
    <x v="10"/>
    <s v="Realizar el seguimiento de los planes de acción anual"/>
    <s v="Documentos de planeación con seguimientos realizados"/>
    <n v="194"/>
    <d v="2021-02-08T00:00:00"/>
    <n v="6683454"/>
    <n v="71290173"/>
    <n v="71290173"/>
    <x v="0"/>
    <s v="JENNFER  ABRIL"/>
    <n v="2227818"/>
    <x v="0"/>
    <n v="24378"/>
    <x v="0"/>
    <x v="0"/>
  </r>
  <r>
    <x v="0"/>
    <m/>
    <x v="0"/>
    <x v="0"/>
    <x v="0"/>
    <x v="4"/>
    <x v="1"/>
    <x v="6"/>
    <s v="Centros o servicios móviles de atención de salud"/>
    <x v="0"/>
    <n v="85101508"/>
    <s v="Capacitar a los funcionarios en el manejo y operación técnica de las aeronaves no tripuladas tipo UAS, propiedad del IGAC"/>
    <x v="3"/>
    <x v="3"/>
    <n v="8"/>
    <x v="0"/>
    <x v="3"/>
    <x v="0"/>
    <n v="10000000"/>
    <n v="10000000"/>
    <x v="0"/>
    <x v="1"/>
    <x v="0"/>
    <x v="1"/>
    <x v="1"/>
    <s v="Secretaría General - GIT de Talento Humano"/>
    <x v="0"/>
    <s v="Coordinador GIT Talento Humano"/>
    <x v="6"/>
    <x v="23"/>
    <s v="Desarrollar actividades de educación informal en competencias laborales y socioemocionales virtuales y presenciales"/>
    <s v="Personas Capacitadas"/>
    <m/>
    <m/>
    <e v="#N/A"/>
    <e v="#N/A"/>
    <e v="#N/A"/>
    <x v="1"/>
    <m/>
    <n v="0"/>
    <x v="0"/>
    <m/>
    <x v="1"/>
    <x v="4"/>
  </r>
  <r>
    <x v="0"/>
    <n v="35"/>
    <x v="0"/>
    <x v="0"/>
    <x v="0"/>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1"/>
    <x v="1"/>
    <n v="345"/>
    <x v="1"/>
    <x v="0"/>
    <x v="2"/>
    <n v="201400000"/>
    <n v="201400000"/>
    <x v="0"/>
    <x v="2"/>
    <x v="0"/>
    <x v="1"/>
    <x v="1"/>
    <s v="Secretaría General"/>
    <x v="0"/>
    <s v="Secretaria General"/>
    <x v="3"/>
    <x v="4"/>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0"/>
    <n v="34"/>
    <x v="0"/>
    <x v="0"/>
    <x v="0"/>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1"/>
    <x v="1"/>
    <n v="345"/>
    <x v="1"/>
    <x v="0"/>
    <x v="2"/>
    <n v="116150000"/>
    <n v="116150000"/>
    <x v="0"/>
    <x v="2"/>
    <x v="0"/>
    <x v="1"/>
    <x v="1"/>
    <s v="Secretaría General"/>
    <x v="0"/>
    <s v="Secretaria General"/>
    <x v="3"/>
    <x v="4"/>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0"/>
    <n v="71"/>
    <x v="0"/>
    <x v="0"/>
    <x v="0"/>
    <x v="0"/>
    <x v="0"/>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2"/>
    <n v="94300000"/>
    <n v="94300000"/>
    <x v="0"/>
    <x v="0"/>
    <x v="0"/>
    <x v="1"/>
    <x v="1"/>
    <s v="Secretaría General"/>
    <x v="0"/>
    <s v="Secretaria General"/>
    <x v="3"/>
    <x v="4"/>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0"/>
    <n v="33"/>
    <x v="0"/>
    <x v="0"/>
    <x v="0"/>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1"/>
    <x v="1"/>
    <n v="345"/>
    <x v="1"/>
    <x v="0"/>
    <x v="2"/>
    <n v="167000000"/>
    <n v="167000000"/>
    <x v="0"/>
    <x v="2"/>
    <x v="0"/>
    <x v="1"/>
    <x v="1"/>
    <s v="Secretaría General"/>
    <x v="0"/>
    <s v="Secretaria General"/>
    <x v="3"/>
    <x v="4"/>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1"/>
    <n v="82"/>
    <x v="0"/>
    <x v="0"/>
    <x v="0"/>
    <x v="0"/>
    <x v="0"/>
    <x v="1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5"/>
    <x v="5"/>
    <n v="315"/>
    <x v="1"/>
    <x v="0"/>
    <x v="2"/>
    <n v="103585482"/>
    <n v="103585482"/>
    <x v="0"/>
    <x v="2"/>
    <x v="0"/>
    <x v="1"/>
    <x v="1"/>
    <s v="Secretaria General"/>
    <x v="0"/>
    <s v="Secretaria General"/>
    <x v="12"/>
    <x v="4"/>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0"/>
    <n v="60"/>
    <x v="0"/>
    <x v="0"/>
    <x v="0"/>
    <x v="0"/>
    <x v="0"/>
    <x v="2"/>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2"/>
    <n v="144200000"/>
    <n v="144200000"/>
    <x v="0"/>
    <x v="2"/>
    <x v="0"/>
    <x v="1"/>
    <x v="1"/>
    <s v="Secretaria General"/>
    <x v="0"/>
    <s v="Maria del Pilar Gonzalez Moreno"/>
    <x v="3"/>
    <x v="4"/>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0"/>
    <m/>
    <x v="0"/>
    <x v="0"/>
    <x v="0"/>
    <x v="4"/>
    <x v="1"/>
    <x v="12"/>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1"/>
    <x v="0"/>
    <x v="1"/>
    <x v="1"/>
    <s v="Secretaría General"/>
    <x v="0"/>
    <s v="Secretaria General"/>
    <x v="3"/>
    <x v="4"/>
    <s v="Gestionar técnicamente la operación del proyecto de catastro multipropósito, en lo correspondiente al IGAC"/>
    <s v="Sistema de Información Predial Actualizado_x000a_"/>
    <m/>
    <m/>
    <e v="#N/A"/>
    <e v="#N/A"/>
    <e v="#N/A"/>
    <x v="1"/>
    <m/>
    <m/>
    <x v="1"/>
    <m/>
    <x v="1"/>
    <x v="4"/>
  </r>
  <r>
    <x v="0"/>
    <n v="73"/>
    <x v="0"/>
    <x v="0"/>
    <x v="0"/>
    <x v="0"/>
    <x v="0"/>
    <x v="16"/>
    <s v="Servicios de mantenimiento de ascensores"/>
    <x v="0"/>
    <n v="72101506"/>
    <s v="Prestación de servicios para el mantenimiento correctivo y preventivo ascensores sede central "/>
    <x v="0"/>
    <x v="0"/>
    <n v="8"/>
    <x v="0"/>
    <x v="0"/>
    <x v="0"/>
    <n v="60000000"/>
    <n v="60000000"/>
    <x v="0"/>
    <x v="0"/>
    <x v="0"/>
    <x v="1"/>
    <x v="12"/>
    <s v="Secretaria General - GIT Talento Humano"/>
    <x v="0"/>
    <s v="Coordinador GIT Talento Humano"/>
    <x v="4"/>
    <x v="24"/>
    <s v="Dotar de equipamientos las sedes"/>
    <s v="Sedes Mantenidas"/>
    <n v="555"/>
    <d v="2021-04-26T00:00:00"/>
    <n v="0"/>
    <n v="18329600"/>
    <n v="18329600"/>
    <x v="0"/>
    <s v="OTIS ELEVATOR COMPANY COLOMBIA SAS"/>
    <n v="41670400"/>
    <x v="0"/>
    <n v="24698"/>
    <x v="0"/>
    <x v="0"/>
  </r>
  <r>
    <x v="0"/>
    <n v="53"/>
    <x v="0"/>
    <x v="0"/>
    <x v="0"/>
    <x v="0"/>
    <x v="0"/>
    <x v="7"/>
    <s v="Ingeniería civil y arquitectura"/>
    <x v="0"/>
    <n v="81101500"/>
    <s v="Prestación de servicios profesionales para formular, estructurar, evaluar y realizar el seguimiento a los planes, programas y proyectos de infraestructura física y garantizar los objetivos planteados a nivel nacional."/>
    <x v="5"/>
    <x v="5"/>
    <n v="11"/>
    <x v="0"/>
    <x v="0"/>
    <x v="1"/>
    <n v="80634026"/>
    <n v="80634026"/>
    <x v="0"/>
    <x v="2"/>
    <x v="0"/>
    <x v="1"/>
    <x v="11"/>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0"/>
    <n v="72"/>
    <x v="0"/>
    <x v="0"/>
    <x v="2"/>
    <x v="2"/>
    <x v="0"/>
    <x v="8"/>
    <s v="Servicios de capacitación vocacional científica"/>
    <x v="0"/>
    <n v="86101600"/>
    <s v="Prestación de servicios de apoyo a la Gestión para llevar a cabo los programas y proyectos del Plan Institucional de Capacitación de la entidad."/>
    <x v="0"/>
    <x v="0"/>
    <n v="8"/>
    <x v="0"/>
    <x v="0"/>
    <x v="0"/>
    <n v="374494211"/>
    <n v="374494211"/>
    <x v="0"/>
    <x v="2"/>
    <x v="2"/>
    <x v="1"/>
    <x v="1"/>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0"/>
    <x v="2"/>
  </r>
  <r>
    <x v="0"/>
    <n v="38"/>
    <x v="0"/>
    <x v="0"/>
    <x v="0"/>
    <x v="0"/>
    <x v="0"/>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345"/>
    <x v="1"/>
    <x v="0"/>
    <x v="1"/>
    <n v="123067779"/>
    <n v="123067779"/>
    <x v="0"/>
    <x v="2"/>
    <x v="0"/>
    <x v="1"/>
    <x v="5"/>
    <m/>
    <x v="1"/>
    <m/>
    <x v="1"/>
    <x v="1"/>
    <m/>
    <m/>
    <n v="40"/>
    <d v="2021-01-15T00:00:00"/>
    <n v="10701546"/>
    <n v="122354343"/>
    <n v="122354343"/>
    <x v="0"/>
    <s v="LINDA CRISTINA SANTOS MEJIA"/>
    <n v="713436"/>
    <x v="0"/>
    <n v="24199"/>
    <x v="0"/>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3">
  <r>
    <x v="0"/>
    <n v="26"/>
    <x v="0"/>
    <x v="0"/>
    <x v="0"/>
    <x v="0"/>
    <x v="0"/>
    <x v="0"/>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0"/>
    <x v="0"/>
    <n v="7"/>
    <x v="0"/>
    <x v="0"/>
    <x v="0"/>
    <n v="21446236"/>
    <n v="21446236"/>
    <x v="0"/>
    <x v="0"/>
    <x v="0"/>
    <x v="0"/>
    <s v="Subdirección de Agrología"/>
    <x v="0"/>
    <s v="Subdriector de Agrología"/>
    <x v="0"/>
    <x v="0"/>
    <s v="Estudio de suelos como insumo para el ordenamiento integral del territorio."/>
    <s v="Sistema de información agrologica actualizado"/>
    <n v="151"/>
    <d v="2021-02-01T00:00:00"/>
    <n v="3063748"/>
    <n v="21446236"/>
    <n v="21446236"/>
    <x v="0"/>
    <s v="GUERTHY ADRIANA MORENO SÁNCHEZ"/>
    <n v="0"/>
    <x v="0"/>
    <n v="24431"/>
    <x v="0"/>
    <x v="0"/>
  </r>
  <r>
    <x v="0"/>
    <n v="40"/>
    <x v="0"/>
    <x v="0"/>
    <x v="0"/>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s v="Subdirección de Agrología"/>
    <x v="0"/>
    <s v="Subdirector de Agrología "/>
    <x v="0"/>
    <x v="0"/>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0"/>
    <n v="39"/>
    <x v="0"/>
    <x v="0"/>
    <x v="0"/>
    <x v="0"/>
    <x v="0"/>
    <x v="0"/>
    <x v="2"/>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s v="Subdirección de Agrología"/>
    <x v="0"/>
    <s v="Subdirector de Agrología "/>
    <x v="0"/>
    <x v="0"/>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0"/>
    <n v="2"/>
    <x v="0"/>
    <x v="0"/>
    <x v="0"/>
    <x v="0"/>
    <x v="0"/>
    <x v="0"/>
    <x v="3"/>
    <s v="Servicios de formación profesional en ingeniería"/>
    <x v="0"/>
    <n v="86101610"/>
    <s v="Prestación de servicios profesionales para realizar actividades de apoyo a los procesos administrativos que adelanta la Subdirección de Agrología"/>
    <x v="2"/>
    <x v="2"/>
    <n v="7"/>
    <x v="0"/>
    <x v="0"/>
    <x v="0"/>
    <n v="21236040"/>
    <n v="21236040"/>
    <x v="0"/>
    <x v="0"/>
    <x v="0"/>
    <x v="0"/>
    <s v="Subdirección de Agrología"/>
    <x v="1"/>
    <s v="Subdirector de Agrología "/>
    <x v="0"/>
    <x v="0"/>
    <s v="Estudio de suelos como insumo para el ordenamiento integral del territorio."/>
    <s v="Sistema de información agrologica actualizado"/>
    <n v="114"/>
    <d v="2021-01-22T00:00:00"/>
    <n v="3033256"/>
    <n v="21232792"/>
    <n v="21232792"/>
    <x v="0"/>
    <s v="VIVIANA ANDREA RUEDA CALDERÓN"/>
    <n v="3248"/>
    <x v="0"/>
    <n v="24308"/>
    <x v="0"/>
    <x v="0"/>
  </r>
  <r>
    <x v="0"/>
    <n v="18"/>
    <x v="0"/>
    <x v="0"/>
    <x v="0"/>
    <x v="1"/>
    <x v="1"/>
    <x v="0"/>
    <x v="3"/>
    <s v="Servicios de formación profesional en ingeniería"/>
    <x v="0"/>
    <n v="86101610"/>
    <s v="Prestación de servicios Profesionales para la ejecución de análisis de mediana complejidad, registro de información y aplicación de controles de calidad en el GIT Laboratorio Nacional de Suelos."/>
    <x v="2"/>
    <x v="2"/>
    <n v="7"/>
    <x v="0"/>
    <x v="0"/>
    <x v="0"/>
    <n v="42472080"/>
    <n v="42472080"/>
    <x v="0"/>
    <x v="1"/>
    <x v="0"/>
    <x v="0"/>
    <s v="Subdirección de Agrología"/>
    <x v="2"/>
    <s v="Subdirector de Agrología "/>
    <x v="0"/>
    <x v="1"/>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1"/>
    <x v="0"/>
  </r>
  <r>
    <x v="0"/>
    <n v="8"/>
    <x v="0"/>
    <x v="0"/>
    <x v="0"/>
    <x v="2"/>
    <x v="2"/>
    <x v="0"/>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0"/>
    <x v="0"/>
    <n v="7"/>
    <x v="0"/>
    <x v="0"/>
    <x v="0"/>
    <n v="63708120"/>
    <n v="63708120"/>
    <x v="0"/>
    <x v="2"/>
    <x v="0"/>
    <x v="0"/>
    <s v="Subdirección de Agrología"/>
    <x v="0"/>
    <s v="Subdriector de Agrología"/>
    <x v="0"/>
    <x v="0"/>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2"/>
    <x v="0"/>
  </r>
  <r>
    <x v="0"/>
    <n v="4"/>
    <x v="0"/>
    <x v="0"/>
    <x v="0"/>
    <x v="0"/>
    <x v="0"/>
    <x v="0"/>
    <x v="3"/>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140"/>
    <d v="2021-01-22T00:00:00"/>
    <n v="1911592"/>
    <n v="13381144"/>
    <n v="13381144"/>
    <x v="0"/>
    <s v="VALENTINA ROJAS"/>
    <n v="92050"/>
    <x v="0"/>
    <n v="24338"/>
    <x v="0"/>
    <x v="0"/>
  </r>
  <r>
    <x v="0"/>
    <n v="6"/>
    <x v="0"/>
    <x v="0"/>
    <x v="0"/>
    <x v="0"/>
    <x v="0"/>
    <x v="0"/>
    <x v="3"/>
    <s v="Servicios de formación profesional en ingeniería"/>
    <x v="0"/>
    <n v="86101610"/>
    <s v="Prestación de servicios para el manejo de la información que genere la subdirección de agrología en el desarrollo de sus proyectos."/>
    <x v="2"/>
    <x v="2"/>
    <n v="7"/>
    <x v="0"/>
    <x v="0"/>
    <x v="0"/>
    <n v="18155711"/>
    <n v="18155711"/>
    <x v="0"/>
    <x v="0"/>
    <x v="0"/>
    <x v="0"/>
    <s v="Subdirección de Agrología"/>
    <x v="1"/>
    <s v="Subdirector de Agrología "/>
    <x v="0"/>
    <x v="0"/>
    <s v="Estudio de suelos como insumo para el ordenamiento integral del territorio."/>
    <s v="Sistema de información agrologica actualizado"/>
    <n v="119"/>
    <d v="2021-01-22T00:00:00"/>
    <n v="2575938"/>
    <n v="18031566"/>
    <n v="18031566"/>
    <x v="0"/>
    <s v="ANDREA PILAR SINTURA HUERTA"/>
    <n v="124145"/>
    <x v="0"/>
    <n v="24309"/>
    <x v="0"/>
    <x v="0"/>
  </r>
  <r>
    <x v="0"/>
    <n v="23"/>
    <x v="0"/>
    <x v="0"/>
    <x v="0"/>
    <x v="0"/>
    <x v="0"/>
    <x v="0"/>
    <x v="3"/>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0"/>
    <n v="20"/>
    <x v="0"/>
    <x v="0"/>
    <x v="0"/>
    <x v="0"/>
    <x v="0"/>
    <x v="0"/>
    <x v="3"/>
    <s v="Servicios de formación profesional en ingeniería"/>
    <x v="0"/>
    <n v="86101610"/>
    <s v="Prestación de servicios personales para implementar y ejecutar las actividades de control ambiental bajo la Norma ISO 14001 y manejo de residuos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0"/>
    <n v="5"/>
    <x v="0"/>
    <x v="0"/>
    <x v="0"/>
    <x v="0"/>
    <x v="0"/>
    <x v="0"/>
    <x v="3"/>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2"/>
    <x v="2"/>
    <n v="7"/>
    <x v="0"/>
    <x v="0"/>
    <x v="0"/>
    <n v="28975394"/>
    <n v="28975394"/>
    <x v="0"/>
    <x v="0"/>
    <x v="0"/>
    <x v="0"/>
    <s v="Subdirección de Agrología"/>
    <x v="1"/>
    <s v="Subdirector de Agrología "/>
    <x v="0"/>
    <x v="0"/>
    <s v="Estudio de suelos como insumo para el ordenamiento integral del territorio."/>
    <s v="Sistema de información agrologica actualizado"/>
    <n v="258"/>
    <d v="2021-01-22T00:00:00"/>
    <n v="4112781"/>
    <n v="28789467"/>
    <n v="28789467"/>
    <x v="0"/>
    <s v="JOHANNA KATERINE CORDERO CASALLAS"/>
    <n v="185927"/>
    <x v="0"/>
    <n v="24434"/>
    <x v="0"/>
    <x v="0"/>
  </r>
  <r>
    <x v="0"/>
    <n v="16"/>
    <x v="0"/>
    <x v="0"/>
    <x v="0"/>
    <x v="0"/>
    <x v="0"/>
    <x v="0"/>
    <x v="4"/>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0"/>
    <n v="21"/>
    <x v="0"/>
    <x v="0"/>
    <x v="0"/>
    <x v="0"/>
    <x v="0"/>
    <x v="0"/>
    <x v="3"/>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2"/>
    <x v="2"/>
    <n v="7"/>
    <x v="0"/>
    <x v="0"/>
    <x v="0"/>
    <n v="28975394"/>
    <n v="28975394"/>
    <x v="0"/>
    <x v="0"/>
    <x v="0"/>
    <x v="0"/>
    <s v="Subdirección de Agrología"/>
    <x v="2"/>
    <s v="Subdirector de Agrología "/>
    <x v="0"/>
    <x v="1"/>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0"/>
    <n v="15"/>
    <x v="0"/>
    <x v="0"/>
    <x v="0"/>
    <x v="0"/>
    <x v="0"/>
    <x v="0"/>
    <x v="3"/>
    <s v="Servicios de formación profesional en ingeniería"/>
    <x v="0"/>
    <n v="86101610"/>
    <s v="Prestación de servicios profesionales para asignación, elaboración y consolidación de información fotogramétrica de los diferentes proyectos que adelante la subdirección de Agrología."/>
    <x v="2"/>
    <x v="2"/>
    <n v="7"/>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0"/>
    <n v="11"/>
    <x v="0"/>
    <x v="0"/>
    <x v="0"/>
    <x v="1"/>
    <x v="1"/>
    <x v="0"/>
    <x v="3"/>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2"/>
    <x v="2"/>
    <n v="7"/>
    <x v="0"/>
    <x v="0"/>
    <x v="0"/>
    <n v="36311422"/>
    <n v="36311422"/>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1"/>
    <x v="0"/>
  </r>
  <r>
    <x v="0"/>
    <n v="22"/>
    <x v="0"/>
    <x v="0"/>
    <x v="0"/>
    <x v="0"/>
    <x v="0"/>
    <x v="0"/>
    <x v="3"/>
    <s v="Servicios de formación profesional en ingeniería"/>
    <x v="0"/>
    <n v="86101610"/>
    <s v="Prestación de servicios personales para realizar la preparación y manejo de muestras de suelos, aguas, compost y tejido vegetal en el GIT Laboratorio Nacional de Suelos. "/>
    <x v="2"/>
    <x v="2"/>
    <n v="7"/>
    <x v="0"/>
    <x v="0"/>
    <x v="0"/>
    <n v="16296816"/>
    <n v="16296816"/>
    <x v="0"/>
    <x v="0"/>
    <x v="0"/>
    <x v="0"/>
    <s v="Subdirección de Agrología"/>
    <x v="2"/>
    <s v="Subdirector de Agrología "/>
    <x v="0"/>
    <x v="1"/>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0"/>
    <n v="3"/>
    <x v="0"/>
    <x v="0"/>
    <x v="0"/>
    <x v="0"/>
    <x v="0"/>
    <x v="0"/>
    <x v="3"/>
    <s v="Servicios de formación profesional en ingeniería"/>
    <x v="0"/>
    <n v="86101610"/>
    <s v="Prestación de servicios personales para realizar la digitación y consolidación de la información agrológica, acorde con los estándares de control de calidad de la entidad."/>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226"/>
    <d v="2021-01-22T00:00:00"/>
    <n v="1873015"/>
    <n v="13111105"/>
    <n v="13111105"/>
    <x v="0"/>
    <s v="MARÍA PAULA ROJAS"/>
    <n v="362089"/>
    <x v="0"/>
    <n v="24420"/>
    <x v="0"/>
    <x v="0"/>
  </r>
  <r>
    <x v="0"/>
    <n v="13"/>
    <x v="0"/>
    <x v="0"/>
    <x v="0"/>
    <x v="1"/>
    <x v="1"/>
    <x v="0"/>
    <x v="3"/>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2"/>
    <x v="2"/>
    <n v="7"/>
    <x v="0"/>
    <x v="0"/>
    <x v="0"/>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1"/>
    <x v="0"/>
  </r>
  <r>
    <x v="0"/>
    <n v="19"/>
    <x v="0"/>
    <x v="0"/>
    <x v="0"/>
    <x v="2"/>
    <x v="2"/>
    <x v="0"/>
    <x v="3"/>
    <s v="Servicios de formación profesional en ingeniería"/>
    <x v="0"/>
    <n v="86101610"/>
    <s v="Prestación de servicios personales para la ejecución de análisis básicos y aplicación de controles de calidad en el GIT Laboratorio Nacional de Suelos."/>
    <x v="2"/>
    <x v="2"/>
    <n v="7"/>
    <x v="0"/>
    <x v="0"/>
    <x v="0"/>
    <n v="54467133"/>
    <n v="54467133"/>
    <x v="0"/>
    <x v="2"/>
    <x v="0"/>
    <x v="0"/>
    <s v="Subdirección de Agrología"/>
    <x v="2"/>
    <s v="Subdirector de Agrología "/>
    <x v="0"/>
    <x v="1"/>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2"/>
    <x v="0"/>
  </r>
  <r>
    <x v="0"/>
    <n v="25"/>
    <x v="0"/>
    <x v="0"/>
    <x v="0"/>
    <x v="1"/>
    <x v="1"/>
    <x v="0"/>
    <x v="3"/>
    <s v="Servicios de formación profesional en ingeniería"/>
    <x v="0"/>
    <n v="86101610"/>
    <s v="Prestación de servicios personales para realizar el lavado y alistamiento de la instrumentación requerida para la ejecución de análisis en el GIT Laboratorio Nacional de Suelos."/>
    <x v="2"/>
    <x v="2"/>
    <n v="7"/>
    <x v="0"/>
    <x v="0"/>
    <x v="0"/>
    <n v="28519428"/>
    <n v="28519428"/>
    <x v="0"/>
    <x v="1"/>
    <x v="0"/>
    <x v="0"/>
    <s v="Subdirección de Agrología"/>
    <x v="2"/>
    <s v="Subdirector de Agrología "/>
    <x v="0"/>
    <x v="1"/>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1"/>
    <x v="0"/>
  </r>
  <r>
    <x v="0"/>
    <n v="1"/>
    <x v="0"/>
    <x v="0"/>
    <x v="0"/>
    <x v="0"/>
    <x v="0"/>
    <x v="0"/>
    <x v="3"/>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2"/>
    <x v="2"/>
    <n v="7"/>
    <x v="0"/>
    <x v="0"/>
    <x v="0"/>
    <n v="51312562"/>
    <n v="51312562"/>
    <x v="0"/>
    <x v="0"/>
    <x v="0"/>
    <x v="0"/>
    <s v="Subdirección de Agrología"/>
    <x v="1"/>
    <s v="Subdirector de Agrología "/>
    <x v="0"/>
    <x v="0"/>
    <s v="Estudio de suelos como insumo para el ordenamiento integral del territorio."/>
    <s v="Sistema de información agrologica actualizado"/>
    <n v="105"/>
    <d v="2021-01-22T00:00:00"/>
    <n v="7261336"/>
    <n v="50829352"/>
    <n v="50829352"/>
    <x v="0"/>
    <s v="ADRIANA CAROLINA RIVADENEIRA PISCIOTTI"/>
    <n v="483210"/>
    <x v="0"/>
    <n v="24307"/>
    <x v="0"/>
    <x v="0"/>
  </r>
  <r>
    <x v="0"/>
    <n v="24"/>
    <x v="0"/>
    <x v="0"/>
    <x v="0"/>
    <x v="0"/>
    <x v="0"/>
    <x v="0"/>
    <x v="3"/>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2"/>
    <x v="2"/>
    <n v="7"/>
    <x v="0"/>
    <x v="0"/>
    <x v="0"/>
    <n v="33820360"/>
    <n v="33820360"/>
    <x v="0"/>
    <x v="0"/>
    <x v="0"/>
    <x v="0"/>
    <s v="Subdirección de Agrología"/>
    <x v="2"/>
    <s v="Subdirector de Agrología "/>
    <x v="0"/>
    <x v="1"/>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0"/>
    <n v="12"/>
    <x v="0"/>
    <x v="0"/>
    <x v="0"/>
    <x v="0"/>
    <x v="0"/>
    <x v="0"/>
    <x v="3"/>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0"/>
    <n v="7"/>
    <x v="0"/>
    <x v="0"/>
    <x v="0"/>
    <x v="0"/>
    <x v="0"/>
    <x v="0"/>
    <x v="3"/>
    <s v="Servicios de formación profesional en ingeniería"/>
    <x v="0"/>
    <n v="86101610"/>
    <s v="Prestación de servicios profesionales para realizar el control de calidad de la interacción de la información de los levantamientos de suelos y aplicaciones agrologicas a nivel nacional"/>
    <x v="2"/>
    <x v="2"/>
    <n v="7"/>
    <x v="0"/>
    <x v="0"/>
    <x v="0"/>
    <n v="33820360"/>
    <n v="33820360"/>
    <x v="0"/>
    <x v="0"/>
    <x v="0"/>
    <x v="0"/>
    <s v="Subdirección de Agrología"/>
    <x v="1"/>
    <s v="Subdirector de Agrología "/>
    <x v="0"/>
    <x v="0"/>
    <s v="Estudio de suelos como insumo para el ordenamiento integral del territorio."/>
    <s v="Sistema de información agrologica actualizado"/>
    <n v="258"/>
    <d v="2021-01-22T00:00:00"/>
    <n v="4738790"/>
    <n v="33171530"/>
    <n v="33171530"/>
    <x v="0"/>
    <s v="JULIANA YAMILE CUY TORRES"/>
    <n v="648830"/>
    <x v="0"/>
    <n v="24434"/>
    <x v="0"/>
    <x v="0"/>
  </r>
  <r>
    <x v="0"/>
    <n v="17"/>
    <x v="0"/>
    <x v="0"/>
    <x v="0"/>
    <x v="0"/>
    <x v="0"/>
    <x v="0"/>
    <x v="3"/>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0"/>
    <n v="10"/>
    <x v="0"/>
    <x v="0"/>
    <x v="0"/>
    <x v="3"/>
    <x v="3"/>
    <x v="0"/>
    <x v="3"/>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2"/>
    <x v="2"/>
    <n v="7"/>
    <x v="0"/>
    <x v="0"/>
    <x v="0"/>
    <n v="144876970"/>
    <n v="144876970"/>
    <x v="0"/>
    <x v="3"/>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3"/>
    <x v="0"/>
  </r>
  <r>
    <x v="0"/>
    <n v="14"/>
    <x v="0"/>
    <x v="0"/>
    <x v="0"/>
    <x v="1"/>
    <x v="1"/>
    <x v="0"/>
    <x v="3"/>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2"/>
    <x v="2"/>
    <n v="7"/>
    <x v="0"/>
    <x v="0"/>
    <x v="0"/>
    <n v="67640720"/>
    <n v="676407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1"/>
    <x v="0"/>
  </r>
  <r>
    <x v="0"/>
    <n v="9"/>
    <x v="0"/>
    <x v="0"/>
    <x v="0"/>
    <x v="4"/>
    <x v="4"/>
    <x v="0"/>
    <x v="3"/>
    <s v="Servicios de formación profesional en ingeniería"/>
    <x v="0"/>
    <n v="86101610"/>
    <s v="Prestación de servicios profesionales para realizar el levantamiento de suelos  y capacidad de uso de las tierras en los proyectos que adelanta la Subdirección de Agrología"/>
    <x v="2"/>
    <x v="2"/>
    <n v="7"/>
    <x v="0"/>
    <x v="0"/>
    <x v="0"/>
    <n v="202827758"/>
    <n v="202827758"/>
    <x v="0"/>
    <x v="4"/>
    <x v="0"/>
    <x v="0"/>
    <s v="Subdirección de Agrología"/>
    <x v="1"/>
    <s v="Subdirector de Agrología "/>
    <x v="0"/>
    <x v="0"/>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4"/>
    <x v="0"/>
  </r>
  <r>
    <x v="0"/>
    <m/>
    <x v="0"/>
    <x v="0"/>
    <x v="0"/>
    <x v="0"/>
    <x v="5"/>
    <x v="1"/>
    <x v="5"/>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3"/>
    <x v="3"/>
    <n v="5"/>
    <x v="0"/>
    <x v="0"/>
    <x v="1"/>
    <n v="10491075"/>
    <n v="10491075"/>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5"/>
    <s v="Servicios de formación profesional en ingeniería"/>
    <x v="0"/>
    <n v="86101610"/>
    <s v="Prestación de servicios profesionales para elaborar las bases de datos de información agrológica de los convenios que desarrolla la Subdirección de Agrología"/>
    <x v="3"/>
    <x v="3"/>
    <n v="5"/>
    <x v="0"/>
    <x v="0"/>
    <x v="1"/>
    <n v="15623660"/>
    <n v="156236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5"/>
    <s v="Servicios de formación profesional en ingeniería"/>
    <x v="0"/>
    <n v="86101610"/>
    <s v="Prestación de servicios profesionales para el desarrollo de las aplicaciones agrológicas requeridas en los proyectos que desarrolla la Subdirección de Agrología"/>
    <x v="3"/>
    <x v="3"/>
    <n v="5"/>
    <x v="0"/>
    <x v="0"/>
    <x v="1"/>
    <n v="21317610"/>
    <n v="2131761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la revisión y aval de las bases de datos alfanumérica y grafica de los proyectos que adelanta la subdirección de agrología."/>
    <x v="3"/>
    <x v="3"/>
    <n v="5"/>
    <x v="0"/>
    <x v="0"/>
    <x v="1"/>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rofesionales para realizar la caracterización climática y la correlación de los suelos en los proyectos de levantamientos de la Subdirección de Agrología"/>
    <x v="3"/>
    <x v="3"/>
    <n v="7"/>
    <x v="0"/>
    <x v="0"/>
    <x v="1"/>
    <n v="28975394"/>
    <n v="28975394"/>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para realizar el control de calidad, en tema de geomatica aplicados al levantamiento de suelos, y aplicaciones agrologicas."/>
    <x v="3"/>
    <x v="3"/>
    <n v="5"/>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ara adelantar y gestionar acciones e Innovación en aplicaciones agrológicas"/>
    <x v="3"/>
    <x v="3"/>
    <n v="4"/>
    <x v="0"/>
    <x v="0"/>
    <x v="1"/>
    <n v="33820360"/>
    <n v="338203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5"/>
    <x v="5"/>
    <x v="2"/>
    <x v="6"/>
    <s v="Servicios de formación profesional en ingeniería"/>
    <x v="0"/>
    <n v="86101610"/>
    <s v="Prestación de servicios profesionales para realizar el levantamiento de suelos   en los proyectos que adelanta la Subdirección de Agrología"/>
    <x v="3"/>
    <x v="3"/>
    <n v="4"/>
    <x v="0"/>
    <x v="0"/>
    <x v="1"/>
    <n v="115901576"/>
    <n v="115901576"/>
    <x v="0"/>
    <x v="5"/>
    <x v="0"/>
    <x v="0"/>
    <s v="Subdirección de Agrología"/>
    <x v="1"/>
    <s v="Subdirector de Agrología "/>
    <x v="0"/>
    <x v="0"/>
    <s v="Estudio de suelos como insumo para el ordenamiento integral del territorio."/>
    <s v="Sistema de información agrologica actualizado"/>
    <m/>
    <m/>
    <e v="#N/A"/>
    <e v="#N/A"/>
    <e v="#N/A"/>
    <x v="1"/>
    <m/>
    <n v="0"/>
    <x v="0"/>
    <m/>
    <x v="5"/>
    <x v="2"/>
  </r>
  <r>
    <x v="0"/>
    <m/>
    <x v="0"/>
    <x v="0"/>
    <x v="0"/>
    <x v="0"/>
    <x v="5"/>
    <x v="1"/>
    <x v="7"/>
    <s v="Servicio de ingeniería y diseño para sistemas de control de procesos"/>
    <x v="0"/>
    <n v="81102702"/>
    <s v="Adquisición para la inscripción de participación en ensayos de aptitud  (Interlaboratorios) con WEPAL"/>
    <x v="4"/>
    <x v="4"/>
    <n v="6"/>
    <x v="0"/>
    <x v="0"/>
    <x v="1"/>
    <n v="6000000"/>
    <n v="6000000"/>
    <x v="0"/>
    <x v="0"/>
    <x v="0"/>
    <x v="0"/>
    <s v="Subdirección de Agrología"/>
    <x v="2"/>
    <s v="Subdirector de Agrología "/>
    <x v="0"/>
    <x v="1"/>
    <s v="Análisis físicos, químicos, biológicos y mineralógicos de suelos"/>
    <s v="P+A4:Z5ruebas químicas, físicas, mineralógicas y biológicas de suelos realizadas"/>
    <m/>
    <m/>
    <e v="#N/A"/>
    <e v="#N/A"/>
    <e v="#N/A"/>
    <x v="1"/>
    <m/>
    <n v="0"/>
    <x v="0"/>
    <m/>
    <x v="5"/>
    <x v="1"/>
  </r>
  <r>
    <x v="0"/>
    <m/>
    <x v="0"/>
    <x v="0"/>
    <x v="0"/>
    <x v="0"/>
    <x v="5"/>
    <x v="1"/>
    <x v="5"/>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4"/>
    <x v="4"/>
    <n v="6"/>
    <x v="0"/>
    <x v="0"/>
    <x v="1"/>
    <n v="12589290"/>
    <n v="1258929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1"/>
    <x v="5"/>
    <x v="3"/>
    <x v="5"/>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4"/>
    <x v="4"/>
    <n v="6"/>
    <x v="0"/>
    <x v="0"/>
    <x v="1"/>
    <n v="42635220"/>
    <n v="426352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1"/>
    <x v="5"/>
    <x v="3"/>
    <x v="7"/>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1"/>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0"/>
    <x v="5"/>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1"/>
    <n v="17054088"/>
    <n v="17054088"/>
    <x v="0"/>
    <x v="0"/>
    <x v="0"/>
    <x v="1"/>
    <s v="Subdirección de Catastro"/>
    <x v="0"/>
    <s v="Subdirectora de Catastro"/>
    <x v="0"/>
    <x v="0"/>
    <s v="Actualización, Homologación y Correlación de áreas homogéneas de tierras con fines múltiples."/>
    <s v="Sistema de Información Agrológica Actualizado"/>
    <m/>
    <m/>
    <e v="#N/A"/>
    <e v="#N/A"/>
    <e v="#N/A"/>
    <x v="1"/>
    <m/>
    <n v="0"/>
    <x v="0"/>
    <m/>
    <x v="5"/>
    <x v="4"/>
  </r>
  <r>
    <x v="0"/>
    <m/>
    <x v="0"/>
    <x v="0"/>
    <x v="0"/>
    <x v="0"/>
    <x v="5"/>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1"/>
    <n v="17054088"/>
    <n v="17054088"/>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1"/>
    <n v="19905696"/>
    <n v="19905696"/>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7"/>
    <s v="Servicios de formación profesional en ingeniería"/>
    <x v="0"/>
    <n v="86101610"/>
    <s v="Prestación de servicios profesionales en control de calidad  de productos de sensores remotos en temas relacionados con aplicaciones agrologicas."/>
    <x v="6"/>
    <x v="6"/>
    <n v="4"/>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4"/>
    <x v="9"/>
    <s v="Gases naturales y gases mixtos"/>
    <x v="1"/>
    <n v="12142100"/>
    <s v="Suministro de Gases especiales para la ejecución de análisis para el Laboratorio Nacional de Suelos. "/>
    <x v="4"/>
    <x v="4"/>
    <n v="6"/>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Mantenimiento de equipos de laboratorio"/>
    <x v="1"/>
    <n v="81101706"/>
    <s v="Prestación de servicios para sistema recolectora de desechos de laboratorio"/>
    <x v="6"/>
    <x v="6"/>
    <n v="4"/>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7"/>
    <s v="Servicios de formación profesional en ingeniería"/>
    <x v="0"/>
    <n v="86101610"/>
    <s v="Prestación del servicio de calibración acreditada de equipos e instrumentos del Laboratorio Nacional de Suelos."/>
    <x v="6"/>
    <x v="6"/>
    <n v="4"/>
    <x v="0"/>
    <x v="2"/>
    <x v="1"/>
    <n v="90000000"/>
    <n v="9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Prestación del servicio de mantenimiento preventivo y correctivo, con suministro de repuestos y consumibles para los equipos no exclusivos del Laboratorio Nacional de Suelos."/>
    <x v="6"/>
    <x v="6"/>
    <n v="2"/>
    <x v="0"/>
    <x v="2"/>
    <x v="1"/>
    <n v="260000000"/>
    <n v="26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Adquisición de reactivos y materiales para el GIT Laboratorio Nacional de Suelos."/>
    <x v="6"/>
    <x v="6"/>
    <n v="2"/>
    <x v="0"/>
    <x v="2"/>
    <x v="1"/>
    <n v="250000000"/>
    <n v="25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n v="31"/>
    <x v="0"/>
    <x v="0"/>
    <x v="0"/>
    <x v="0"/>
    <x v="0"/>
    <x v="0"/>
    <x v="3"/>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0"/>
    <x v="0"/>
    <n v="11"/>
    <x v="0"/>
    <x v="0"/>
    <x v="2"/>
    <n v="47300000"/>
    <n v="47300000"/>
    <x v="0"/>
    <x v="0"/>
    <x v="0"/>
    <x v="0"/>
    <s v="Subdirección de Agrología"/>
    <x v="0"/>
    <s v="Subdirector de Agrología "/>
    <x v="1"/>
    <x v="2"/>
    <s v="Generar los productos agrológicos como insumos para el Catastro multipropósito"/>
    <s v="Sistema de Información Predial Actualizado_x000a_"/>
    <n v="481"/>
    <d v="2021-03-15T00:00:00"/>
    <n v="4976424"/>
    <n v="46280743"/>
    <n v="46280743"/>
    <x v="0"/>
    <s v="NATALIA PRECIADO"/>
    <n v="1019257"/>
    <x v="0"/>
    <n v="24616"/>
    <x v="0"/>
    <x v="0"/>
  </r>
  <r>
    <x v="0"/>
    <n v="34"/>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65"/>
    <d v="2021-03-15T00:00:00"/>
    <n v="4976424"/>
    <n v="47276028"/>
    <n v="47276028"/>
    <x v="0"/>
    <s v="JAIME ANDRES NEIRA"/>
    <n v="2223972"/>
    <x v="0"/>
    <n v="24604"/>
    <x v="0"/>
    <x v="0"/>
  </r>
  <r>
    <x v="0"/>
    <n v="27"/>
    <x v="0"/>
    <x v="0"/>
    <x v="0"/>
    <x v="0"/>
    <x v="0"/>
    <x v="0"/>
    <x v="3"/>
    <s v="Servicios de formación profesional en ingeniería"/>
    <x v="0"/>
    <n v="86101610"/>
    <s v="Prestación de servicios para realizar la preparación y alistamiento de equipos, reactivos y materiales y apoyo en los diferentes procesos de análisis del Laboratorio Nacional de Suel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9"/>
    <d v="2021-03-15T00:00:00"/>
    <n v="2671483"/>
    <n v="25379089"/>
    <n v="25379089"/>
    <x v="0"/>
    <s v="ANGIE LORENA CARDENAS PUERTO"/>
    <n v="3220911"/>
    <x v="0"/>
    <n v="24624"/>
    <x v="0"/>
    <x v="0"/>
  </r>
  <r>
    <x v="0"/>
    <n v="37"/>
    <x v="0"/>
    <x v="0"/>
    <x v="0"/>
    <x v="0"/>
    <x v="0"/>
    <x v="0"/>
    <x v="3"/>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6"/>
    <d v="2021-03-15T00:00:00"/>
    <n v="2671483"/>
    <n v="25379089"/>
    <n v="25379089"/>
    <x v="0"/>
    <s v="MARISOL  ARDILA CUBIDES"/>
    <n v="3220911"/>
    <x v="0"/>
    <n v="24611"/>
    <x v="0"/>
    <x v="0"/>
  </r>
  <r>
    <x v="0"/>
    <n v="32"/>
    <x v="0"/>
    <x v="0"/>
    <x v="0"/>
    <x v="0"/>
    <x v="0"/>
    <x v="0"/>
    <x v="3"/>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59"/>
    <d v="2021-03-15T00:00:00"/>
    <n v="2671483"/>
    <n v="25379089"/>
    <n v="25379089"/>
    <x v="0"/>
    <s v="MONICA ANDREA GARCIA"/>
    <n v="3220911"/>
    <x v="0"/>
    <n v="24600"/>
    <x v="0"/>
    <x v="0"/>
  </r>
  <r>
    <x v="0"/>
    <n v="28"/>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8"/>
    <d v="2021-03-15T00:00:00"/>
    <n v="4263522"/>
    <n v="40503459"/>
    <n v="40503459"/>
    <x v="0"/>
    <s v="ANDRES EMILIO MORENO CASTRO"/>
    <n v="3496541"/>
    <x v="0"/>
    <n v="24613"/>
    <x v="0"/>
    <x v="0"/>
  </r>
  <r>
    <x v="0"/>
    <n v="29"/>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3"/>
    <d v="2021-03-15T00:00:00"/>
    <n v="4263522"/>
    <n v="40503459"/>
    <n v="40503459"/>
    <x v="0"/>
    <s v="DANIEL JOSE MORALES MEJIA"/>
    <n v="3496541"/>
    <x v="0"/>
    <n v="24602"/>
    <x v="0"/>
    <x v="0"/>
  </r>
  <r>
    <x v="0"/>
    <n v="36"/>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85"/>
    <d v="2021-03-15T00:00:00"/>
    <n v="4263522"/>
    <n v="40503459"/>
    <n v="40503459"/>
    <x v="0"/>
    <s v="EDWIN ALFONSO PERILLA"/>
    <n v="3496541"/>
    <x v="0"/>
    <n v="24619"/>
    <x v="0"/>
    <x v="0"/>
  </r>
  <r>
    <x v="0"/>
    <n v="33"/>
    <x v="0"/>
    <x v="0"/>
    <x v="0"/>
    <x v="0"/>
    <x v="0"/>
    <x v="0"/>
    <x v="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73"/>
    <d v="2021-03-15T00:00:00"/>
    <n v="4263522"/>
    <n v="40503459"/>
    <n v="40503459"/>
    <x v="0"/>
    <s v="MARCO ANTONIO SUAREZ GALEANO"/>
    <n v="3496541"/>
    <x v="0"/>
    <n v="24607"/>
    <x v="0"/>
    <x v="0"/>
  </r>
  <r>
    <x v="0"/>
    <n v="38"/>
    <x v="0"/>
    <x v="0"/>
    <x v="0"/>
    <x v="0"/>
    <x v="0"/>
    <x v="0"/>
    <x v="4"/>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s v="Subdirección de Agrología"/>
    <x v="0"/>
    <s v="Subdirector de Agrología "/>
    <x v="1"/>
    <x v="2"/>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0"/>
    <n v="35"/>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53"/>
    <d v="2021-03-15T00:00:00"/>
    <n v="4263522"/>
    <n v="38798050"/>
    <n v="38798050"/>
    <x v="0"/>
    <s v="GERSE DAVID RUIZ"/>
    <n v="10701950"/>
    <x v="0"/>
    <n v="24590"/>
    <x v="0"/>
    <x v="0"/>
  </r>
  <r>
    <x v="1"/>
    <n v="51"/>
    <x v="1"/>
    <x v="1"/>
    <x v="1"/>
    <x v="0"/>
    <x v="0"/>
    <x v="0"/>
    <x v="1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1"/>
    <s v="DT Casanare"/>
    <x v="4"/>
    <s v="HERMES SALCEDO RODRIGUEZ"/>
    <x v="1"/>
    <x v="2"/>
    <s v="Ejecutar procesos de conservación catastral a nivel nacional"/>
    <s v="Mutaciones realizadas"/>
    <n v="512"/>
    <d v="2021-03-30T00:00:00"/>
    <n v="3124732"/>
    <n v="18748392"/>
    <n v="18748392"/>
    <x v="0"/>
    <s v="HONOFRE QUINTERO CABICHE"/>
    <n v="0"/>
    <x v="0"/>
    <n v="24645"/>
    <x v="0"/>
    <x v="0"/>
  </r>
  <r>
    <x v="2"/>
    <n v="41"/>
    <x v="2"/>
    <x v="2"/>
    <x v="2"/>
    <x v="0"/>
    <x v="0"/>
    <x v="0"/>
    <x v="11"/>
    <s v="Alquiler y arrendamiento de propiedades o edificaciones"/>
    <x v="0"/>
    <n v="80131500"/>
    <s v="Arrendamiento de bien inmueble para el funcionamiento de la dirección territorial casanare del instituto geográfico agustín codazzi-igac."/>
    <x v="2"/>
    <x v="2"/>
    <n v="11"/>
    <x v="0"/>
    <x v="0"/>
    <x v="0"/>
    <n v="162316000"/>
    <n v="162316000"/>
    <x v="0"/>
    <x v="0"/>
    <x v="0"/>
    <x v="2"/>
    <s v="DT Casanare"/>
    <x v="4"/>
    <s v="HERMES SALCEDO RODRIGUEZ"/>
    <x v="2"/>
    <x v="3"/>
    <s v="Realizar actividades preliminares"/>
    <s v="Sedes adecuadas"/>
    <n v="70"/>
    <d v="2021-01-19T00:00:00"/>
    <n v="14756000"/>
    <n v="162316000"/>
    <n v="162316000"/>
    <x v="0"/>
    <s v="INMOBILIARIA ROYALS COMPANY SAS"/>
    <n v="0"/>
    <x v="0"/>
    <n v="24234"/>
    <x v="0"/>
    <x v="0"/>
  </r>
  <r>
    <x v="1"/>
    <n v="53"/>
    <x v="1"/>
    <x v="1"/>
    <x v="1"/>
    <x v="0"/>
    <x v="0"/>
    <x v="0"/>
    <x v="10"/>
    <s v="Servicios secretariales o de administración de oficinas  "/>
    <x v="0"/>
    <n v="80161501"/>
    <s v="Prestación de servicios de apoyo a la gestión en ventanilla para atencion al usuario presencial y virtual en los procesos catastrales de la dirección territorial casanare"/>
    <x v="1"/>
    <x v="1"/>
    <n v="6"/>
    <x v="0"/>
    <x v="0"/>
    <x v="0"/>
    <n v="12589290"/>
    <n v="12589290"/>
    <x v="0"/>
    <x v="0"/>
    <x v="0"/>
    <x v="1"/>
    <s v="DT Casanare"/>
    <x v="4"/>
    <s v="HERMES SALCEDO RODRIGUEZ"/>
    <x v="1"/>
    <x v="2"/>
    <s v="Ejecutar procesos de conservación catastral a nivel nacional"/>
    <s v="Mutaciones realizadas"/>
    <n v="508"/>
    <d v="2021-03-30T00:00:00"/>
    <n v="2098215"/>
    <n v="12589290"/>
    <n v="12589290"/>
    <x v="0"/>
    <s v="JOSE LEONIDAS VEGA PEREZ_x000a_"/>
    <n v="0"/>
    <x v="0"/>
    <n v="24641"/>
    <x v="0"/>
    <x v="0"/>
  </r>
  <r>
    <x v="1"/>
    <n v="62"/>
    <x v="1"/>
    <x v="1"/>
    <x v="1"/>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7"/>
    <x v="7"/>
    <n v="150"/>
    <x v="1"/>
    <x v="0"/>
    <x v="0"/>
    <n v="15623660"/>
    <n v="15623660"/>
    <x v="0"/>
    <x v="0"/>
    <x v="0"/>
    <x v="1"/>
    <s v="DT Casanare"/>
    <x v="4"/>
    <s v="HERMES SALCEDO RODRIGUEZ"/>
    <x v="1"/>
    <x v="2"/>
    <s v="Ejecutar procesos de conservación catastral a nivel nacional"/>
    <s v="Mutaciones realizadas"/>
    <n v="548"/>
    <d v="2021-04-23T00:00:00"/>
    <n v="3124732"/>
    <n v="15623660"/>
    <n v="15623660"/>
    <x v="0"/>
    <s v="LILIANA  ALFONSO CHAVITA"/>
    <n v="0"/>
    <x v="0"/>
    <n v="24692"/>
    <x v="0"/>
    <x v="0"/>
  </r>
  <r>
    <x v="1"/>
    <n v="52"/>
    <x v="1"/>
    <x v="1"/>
    <x v="1"/>
    <x v="0"/>
    <x v="0"/>
    <x v="0"/>
    <x v="10"/>
    <s v="Servicios secretariales o de administración de oficinas  "/>
    <x v="0"/>
    <n v="80161501"/>
    <s v="Prestación de servicios de apoyo a la gestión desarrollada en procesos catastrales de la dirección territorial casanare "/>
    <x v="1"/>
    <x v="1"/>
    <n v="6"/>
    <x v="0"/>
    <x v="0"/>
    <x v="0"/>
    <n v="10207458"/>
    <n v="10207458"/>
    <x v="0"/>
    <x v="0"/>
    <x v="0"/>
    <x v="1"/>
    <s v="DT Casanare"/>
    <x v="4"/>
    <s v="HERMES SALCEDO RODRIGUEZ"/>
    <x v="1"/>
    <x v="2"/>
    <s v="Ejecutar procesos de conservación catastral a nivel nacional"/>
    <s v="Mutaciones realizadas"/>
    <n v="513"/>
    <d v="2021-03-30T00:00:00"/>
    <n v="1701243"/>
    <n v="10207458"/>
    <n v="10207458"/>
    <x v="0"/>
    <s v="YULY MARICELA ROJAS PACAGUI_x000a_"/>
    <n v="0"/>
    <x v="0"/>
    <n v="24650"/>
    <x v="0"/>
    <x v="0"/>
  </r>
  <r>
    <x v="1"/>
    <n v="68"/>
    <x v="1"/>
    <x v="1"/>
    <x v="1"/>
    <x v="0"/>
    <x v="0"/>
    <x v="0"/>
    <x v="6"/>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8"/>
    <x v="8"/>
    <n v="225"/>
    <x v="1"/>
    <x v="0"/>
    <x v="1"/>
    <n v="20036123"/>
    <n v="20036122.5"/>
    <x v="0"/>
    <x v="0"/>
    <x v="0"/>
    <x v="1"/>
    <s v="DT Casanare"/>
    <x v="4"/>
    <s v="HERMES SALCEDO RODRIGUEZ"/>
    <x v="1"/>
    <x v="2"/>
    <s v="Ejecutar procesos de conservación catastral a nivel nacional"/>
    <s v="Mutaciones realizadas"/>
    <n v="604"/>
    <d v="2021-05-27T00:00:00"/>
    <n v="2671483"/>
    <n v="18700381"/>
    <n v="18700381"/>
    <x v="0"/>
    <s v="OSCAR FABIAN VILLARRAGA MALLUNGO"/>
    <n v="1335741.5"/>
    <x v="0"/>
    <n v="24748"/>
    <x v="0"/>
    <x v="0"/>
  </r>
  <r>
    <x v="1"/>
    <n v="59"/>
    <x v="1"/>
    <x v="1"/>
    <x v="1"/>
    <x v="0"/>
    <x v="0"/>
    <x v="0"/>
    <x v="1"/>
    <s v="Servicios secretariales o de administración de oficinas  "/>
    <x v="0"/>
    <n v="80161501"/>
    <s v="Prestación de servicios profesionales para realizar las socializaciones requeridas en el proceso de actualización catastral multipropósito de Arauquita - Arauca"/>
    <x v="7"/>
    <x v="7"/>
    <n v="240"/>
    <x v="1"/>
    <x v="0"/>
    <x v="1"/>
    <n v="29121888"/>
    <n v="29121888"/>
    <x v="0"/>
    <x v="0"/>
    <x v="0"/>
    <x v="1"/>
    <s v="Subdirección de Catastro"/>
    <x v="5"/>
    <s v="Subdirectora de Catastro"/>
    <x v="1"/>
    <x v="2"/>
    <s v="Ejecutar procesos de actualización catastral a nivel nacional"/>
    <s v="Predios actualizados catastralmente"/>
    <n v="526"/>
    <d v="2021-04-14T00:00:00"/>
    <n v="3640236"/>
    <n v="27301770"/>
    <n v="27301770"/>
    <x v="0"/>
    <s v="YECNNY PATRICIA CASTELLANOS GONZALEZ"/>
    <n v="1820118"/>
    <x v="0"/>
    <n v="24668"/>
    <x v="0"/>
    <x v="0"/>
  </r>
  <r>
    <x v="1"/>
    <n v="58"/>
    <x v="1"/>
    <x v="1"/>
    <x v="1"/>
    <x v="0"/>
    <x v="0"/>
    <x v="0"/>
    <x v="1"/>
    <s v="Servicios secretariales o de administración de oficinas  "/>
    <x v="0"/>
    <n v="80161501"/>
    <s v="Prestación de servicios profesionales para el seguimiento y control de las actividades de la etapa operativa del proyecto de gestión catastral multipropósito de Arauquita - Arauca"/>
    <x v="7"/>
    <x v="7"/>
    <n v="240"/>
    <x v="1"/>
    <x v="0"/>
    <x v="1"/>
    <n v="69663808"/>
    <n v="69663808"/>
    <x v="0"/>
    <x v="0"/>
    <x v="0"/>
    <x v="1"/>
    <s v="Subdirección de Catastro"/>
    <x v="5"/>
    <s v="Subdirectora de Catastro"/>
    <x v="1"/>
    <x v="2"/>
    <s v="Ejecutar procesos de actualización catastral a nivel nacional"/>
    <s v="Predios actualizados catastralmente"/>
    <n v="523"/>
    <d v="2021-04-12T00:00:00"/>
    <n v="8707976"/>
    <n v="66761149"/>
    <n v="66761149"/>
    <x v="0"/>
    <s v="ELMO ADOLFO SANCHEZ CALDERON"/>
    <n v="2902659"/>
    <x v="0"/>
    <n v="24665"/>
    <x v="0"/>
    <x v="0"/>
  </r>
  <r>
    <x v="1"/>
    <n v="70"/>
    <x v="1"/>
    <x v="1"/>
    <x v="1"/>
    <x v="0"/>
    <x v="0"/>
    <x v="0"/>
    <x v="6"/>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8"/>
    <x v="8"/>
    <n v="210"/>
    <x v="1"/>
    <x v="0"/>
    <x v="0"/>
    <n v="19827500"/>
    <n v="19827500"/>
    <x v="0"/>
    <x v="0"/>
    <x v="0"/>
    <x v="1"/>
    <s v="DT Casanare"/>
    <x v="4"/>
    <s v="HERMES SALCEDO RODRIGUEZ"/>
    <x v="1"/>
    <x v="2"/>
    <s v="Atender las solicitudes en materia de Política de Restitución de Tierras y Ley de Víctimas"/>
    <s v="Solicitudes Atendidas"/>
    <n v="616"/>
    <d v="2021-06-04T00:00:00"/>
    <n v="2832500"/>
    <n v="14162500"/>
    <n v="14162500"/>
    <x v="0"/>
    <s v="LUISA FERNANDA LONDOÑO ORTIZ"/>
    <n v="5665000"/>
    <x v="0"/>
    <n v="24761"/>
    <x v="0"/>
    <x v="0"/>
  </r>
  <r>
    <x v="1"/>
    <n v="67"/>
    <x v="1"/>
    <x v="1"/>
    <x v="1"/>
    <x v="1"/>
    <x v="1"/>
    <x v="0"/>
    <x v="12"/>
    <s v="Servicios secretariales o de administración de oficinas  "/>
    <x v="0"/>
    <n v="80161501"/>
    <s v="Prestación de servicios personales para realizar actividades de apoyo operativo  del proceso de actualización catastral  multipropósito de Arauquita - Arauca"/>
    <x v="8"/>
    <x v="8"/>
    <n v="180"/>
    <x v="1"/>
    <x v="0"/>
    <x v="1"/>
    <n v="20414916"/>
    <n v="20414916"/>
    <x v="0"/>
    <x v="1"/>
    <x v="0"/>
    <x v="1"/>
    <s v="Subdirección de Catastro"/>
    <x v="5"/>
    <s v="Subdirectora de Catastro"/>
    <x v="1"/>
    <x v="2"/>
    <s v="Ejecutar procesos de actualización catastral a nivel nacional"/>
    <s v="Predios actualizados catastralmente"/>
    <n v="590"/>
    <d v="2021-05-18T00:00:00"/>
    <n v="1701243"/>
    <n v="10207458"/>
    <n v="20414916"/>
    <x v="0"/>
    <s v="DIANA CAROLINA HERNANDEZ_x000a_YARLY JOHANNA MARIN TINEO"/>
    <n v="0"/>
    <x v="0"/>
    <s v="24731_x000a_24743"/>
    <x v="0"/>
    <x v="1"/>
  </r>
  <r>
    <x v="1"/>
    <n v="66"/>
    <x v="1"/>
    <x v="1"/>
    <x v="1"/>
    <x v="6"/>
    <x v="3"/>
    <x v="1"/>
    <x v="12"/>
    <s v="Servicios secretariales o de administración de oficinas  "/>
    <x v="0"/>
    <n v="80161501"/>
    <s v="Prestación de servicios personales para realizar actividades de reconocimiento predial en el proceso de actualización catastral multipropósito de Arauquita - Arauca"/>
    <x v="8"/>
    <x v="8"/>
    <n v="180"/>
    <x v="1"/>
    <x v="0"/>
    <x v="1"/>
    <n v="112490352"/>
    <n v="112490352"/>
    <x v="0"/>
    <x v="6"/>
    <x v="0"/>
    <x v="1"/>
    <s v="Subdirección de Catastro"/>
    <x v="5"/>
    <s v="Subdirectora de Catastro"/>
    <x v="1"/>
    <x v="2"/>
    <s v="Ejecutar procesos de actualización catastral a nivel nacional"/>
    <s v="Predios actualizados catastralmente"/>
    <n v="581"/>
    <d v="2021-05-07T00:00:00"/>
    <n v="3124732"/>
    <n v="18748392"/>
    <n v="93741960"/>
    <x v="0"/>
    <s v="MARIA ERMINDA QUIRIFE PABON _x000a_DESIDERIO  RINCON CALDERON_x000a_LUIS ALBERTO MORENO_x000a_JULIO ROBERTO SANTIAGO MIÑOZ_x000a_FREY MARTIN MORENO"/>
    <n v="3124732"/>
    <x v="0"/>
    <s v="24721_x000a_24724_x000a_24749_x000a_24752_x000a_24756"/>
    <x v="3"/>
    <x v="1"/>
  </r>
  <r>
    <x v="1"/>
    <m/>
    <x v="1"/>
    <x v="1"/>
    <x v="1"/>
    <x v="0"/>
    <x v="5"/>
    <x v="4"/>
    <x v="9"/>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1"/>
    <n v="21630000"/>
    <n v="21630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1"/>
    <s v="Subdirección de Catastro"/>
    <x v="5"/>
    <s v="Subdirectora de Catastro"/>
    <x v="1"/>
    <x v="2"/>
    <s v="Ejecutar procesos de actualización catastral a nivel nacional"/>
    <s v="Predios actualizados catastralmente"/>
    <m/>
    <m/>
    <e v="#N/A"/>
    <e v="#N/A"/>
    <e v="#N/A"/>
    <x v="1"/>
    <m/>
    <n v="0"/>
    <x v="0"/>
    <m/>
    <x v="5"/>
    <x v="1"/>
  </r>
  <r>
    <x v="2"/>
    <m/>
    <x v="2"/>
    <x v="2"/>
    <x v="2"/>
    <x v="0"/>
    <x v="5"/>
    <x v="1"/>
    <x v="7"/>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3"/>
    <x v="1"/>
    <n v="245135741"/>
    <n v="245135741"/>
    <x v="0"/>
    <x v="0"/>
    <x v="0"/>
    <x v="3"/>
    <s v="Secretaría General"/>
    <x v="0"/>
    <s v="Secretaria General"/>
    <x v="2"/>
    <x v="3"/>
    <s v="Realizar actividades preliminares"/>
    <s v="Sedes adecuadas"/>
    <m/>
    <m/>
    <e v="#N/A"/>
    <e v="#N/A"/>
    <e v="#N/A"/>
    <x v="1"/>
    <m/>
    <n v="0"/>
    <x v="0"/>
    <m/>
    <x v="5"/>
    <x v="1"/>
  </r>
  <r>
    <x v="1"/>
    <n v="12"/>
    <x v="1"/>
    <x v="1"/>
    <x v="1"/>
    <x v="2"/>
    <x v="2"/>
    <x v="0"/>
    <x v="0"/>
    <s v="Servicios de sistemas de información geográfica (sig)"/>
    <x v="0"/>
    <n v="81101512"/>
    <s v="Prestación de servicios profesionales para apoyar la gestión requerida para la habilitación de gestores catastrales."/>
    <x v="0"/>
    <x v="0"/>
    <n v="325"/>
    <x v="1"/>
    <x v="0"/>
    <x v="0"/>
    <n v="187128273"/>
    <n v="187128273"/>
    <x v="0"/>
    <x v="2"/>
    <x v="0"/>
    <x v="1"/>
    <s v="Subdirección de Catastro"/>
    <x v="5"/>
    <s v="Subdirectora de Catastro"/>
    <x v="1"/>
    <x v="2"/>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2"/>
    <x v="0"/>
  </r>
  <r>
    <x v="1"/>
    <n v="22"/>
    <x v="1"/>
    <x v="1"/>
    <x v="1"/>
    <x v="0"/>
    <x v="0"/>
    <x v="0"/>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0"/>
    <x v="0"/>
    <n v="325"/>
    <x v="1"/>
    <x v="0"/>
    <x v="0"/>
    <n v="53911260"/>
    <n v="5391126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2"/>
    <s v="ELIZABETH HERNANDEZ SANTAMARIA"/>
    <n v="0"/>
    <x v="0"/>
    <n v="24372"/>
    <x v="0"/>
    <x v="0"/>
  </r>
  <r>
    <x v="1"/>
    <n v="20"/>
    <x v="1"/>
    <x v="1"/>
    <x v="1"/>
    <x v="0"/>
    <x v="0"/>
    <x v="0"/>
    <x v="11"/>
    <s v="Servicios de sistemas de información geográfica (sig)"/>
    <x v="0"/>
    <n v="81101512"/>
    <s v="Prestación de servicios profesionales para el desarrollo del componente tecnológico requerido de los procesos de gestión catastral desarrollados por el IGAC"/>
    <x v="2"/>
    <x v="2"/>
    <n v="11"/>
    <x v="0"/>
    <x v="0"/>
    <x v="1"/>
    <n v="108518124"/>
    <n v="108518124"/>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0"/>
    <x v="0"/>
    <n v="24252"/>
    <x v="0"/>
    <x v="0"/>
  </r>
  <r>
    <x v="1"/>
    <n v="2"/>
    <x v="1"/>
    <x v="1"/>
    <x v="1"/>
    <x v="0"/>
    <x v="0"/>
    <x v="0"/>
    <x v="3"/>
    <s v="Servicios secretariales o de administración de oficinas  "/>
    <x v="0"/>
    <n v="80161501"/>
    <s v="Prestación de servicios profesionales para apoyar desde el componente social, el desarrollo de los proyectos programados para la gestión catastral."/>
    <x v="2"/>
    <x v="2"/>
    <n v="11"/>
    <x v="0"/>
    <x v="0"/>
    <x v="0"/>
    <n v="121248517"/>
    <n v="121248517"/>
    <x v="0"/>
    <x v="0"/>
    <x v="0"/>
    <x v="1"/>
    <s v="Subdirección de Catastro"/>
    <x v="5"/>
    <s v="Subdirectora de Catastro"/>
    <x v="1"/>
    <x v="2"/>
    <s v="Ejecutar procesos de actualización catastral a nivel nacional"/>
    <s v="Predios actualizados catastralmente"/>
    <n v="45"/>
    <d v="2021-01-18T00:00:00"/>
    <n v="11022592"/>
    <n v="121248517"/>
    <n v="121248517"/>
    <x v="0"/>
    <s v="ANA MARIA SANTOFIMIO MAHECHA"/>
    <n v="0"/>
    <x v="0"/>
    <n v="24205"/>
    <x v="0"/>
    <x v="0"/>
  </r>
  <r>
    <x v="1"/>
    <n v="10"/>
    <x v="1"/>
    <x v="1"/>
    <x v="1"/>
    <x v="0"/>
    <x v="0"/>
    <x v="0"/>
    <x v="3"/>
    <s v="Servicios secretariales o de administración de oficinas  "/>
    <x v="0"/>
    <n v="80161501"/>
    <s v="Prestación de servicios profesionales para el desarrollo de procesos estadísticos en el marco de la gestión catastral a cargo del IGAC."/>
    <x v="2"/>
    <x v="2"/>
    <n v="11"/>
    <x v="0"/>
    <x v="0"/>
    <x v="0"/>
    <n v="164285000"/>
    <n v="16428500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0"/>
    <x v="0"/>
    <n v="24220"/>
    <x v="0"/>
    <x v="0"/>
  </r>
  <r>
    <x v="1"/>
    <n v="49"/>
    <x v="1"/>
    <x v="1"/>
    <x v="1"/>
    <x v="0"/>
    <x v="0"/>
    <x v="0"/>
    <x v="10"/>
    <s v="Publicidad en periódicos"/>
    <x v="0"/>
    <n v="82101504"/>
    <s v="Prestación de servicios para la publicación de los actos administrativos de la entidad en el diario oficial"/>
    <x v="1"/>
    <x v="1"/>
    <n v="9"/>
    <x v="0"/>
    <x v="0"/>
    <x v="0"/>
    <n v="30000000"/>
    <n v="30000000"/>
    <x v="0"/>
    <x v="0"/>
    <x v="0"/>
    <x v="1"/>
    <s v="Subdirección de Catastro"/>
    <x v="5"/>
    <s v="Subdirectora de Catastro"/>
    <x v="1"/>
    <x v="2"/>
    <s v="Ejecutar procesos de actualización catastral a nivel nacional"/>
    <s v="Predios actualizados catastralmente"/>
    <n v="491"/>
    <d v="2021-03-19T00:00:00"/>
    <n v="0"/>
    <n v="30000000"/>
    <n v="30000000"/>
    <x v="0"/>
    <s v="IMPRENTA NACIONAL"/>
    <n v="0"/>
    <x v="0"/>
    <n v="24626"/>
    <x v="0"/>
    <x v="0"/>
  </r>
  <r>
    <x v="1"/>
    <n v="23"/>
    <x v="1"/>
    <x v="1"/>
    <x v="1"/>
    <x v="0"/>
    <x v="0"/>
    <x v="0"/>
    <x v="3"/>
    <s v="Servicios secretariales o de administración de oficinas  "/>
    <x v="0"/>
    <n v="80161501"/>
    <s v="Prestación de servicios profesionales para adelantar el control de calidad de los avalúos asignados, así como la elaboración de avalúos comerciales e IVP."/>
    <x v="2"/>
    <x v="2"/>
    <n v="11"/>
    <x v="0"/>
    <x v="0"/>
    <x v="0"/>
    <n v="83053047"/>
    <n v="83053047"/>
    <x v="0"/>
    <x v="0"/>
    <x v="0"/>
    <x v="1"/>
    <s v="Subdirección de Catastro"/>
    <x v="5"/>
    <s v="Subdirectora de Catastro"/>
    <x v="1"/>
    <x v="4"/>
    <s v="Realizar avalúos IVP"/>
    <s v="Avalúos realizados"/>
    <n v="110"/>
    <d v="2021-01-27T00:00:00"/>
    <n v="7550277"/>
    <n v="83053047"/>
    <n v="83053047"/>
    <x v="0"/>
    <s v="JULIO CESAR DIAZ"/>
    <n v="0"/>
    <x v="0"/>
    <n v="24255"/>
    <x v="0"/>
    <x v="0"/>
  </r>
  <r>
    <x v="1"/>
    <n v="26"/>
    <x v="1"/>
    <x v="1"/>
    <x v="1"/>
    <x v="0"/>
    <x v="0"/>
    <x v="0"/>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0"/>
    <x v="0"/>
    <n v="325"/>
    <x v="1"/>
    <x v="0"/>
    <x v="0"/>
    <n v="81794668"/>
    <n v="81794668"/>
    <x v="0"/>
    <x v="0"/>
    <x v="0"/>
    <x v="1"/>
    <s v="Subdirección de Catastro"/>
    <x v="5"/>
    <s v="Subdirectora de Catastro"/>
    <x v="1"/>
    <x v="2"/>
    <s v="Ejecutar procesos de actualización catastral a nivel nacional"/>
    <s v="Predios actualizados catastralmente"/>
    <n v="171"/>
    <d v="2021-02-04T00:00:00"/>
    <n v="7550277"/>
    <n v="81794668"/>
    <n v="81794668"/>
    <x v="0"/>
    <s v="LAURA FERNANDA PARRA PINZON"/>
    <n v="0"/>
    <x v="0"/>
    <n v="24356"/>
    <x v="0"/>
    <x v="0"/>
  </r>
  <r>
    <x v="1"/>
    <n v="13"/>
    <x v="1"/>
    <x v="1"/>
    <x v="1"/>
    <x v="0"/>
    <x v="0"/>
    <x v="0"/>
    <x v="0"/>
    <s v="Servicios de formación profesional en derecho"/>
    <x v="0"/>
    <n v="86101713"/>
    <s v="Prestación de servicios profesionales para apoyar el desarrollo de los proyectos programados en el marco de la habilitación de gestores catastrales."/>
    <x v="0"/>
    <x v="0"/>
    <n v="325"/>
    <x v="1"/>
    <x v="0"/>
    <x v="0"/>
    <n v="144486420"/>
    <n v="144486420"/>
    <x v="0"/>
    <x v="0"/>
    <x v="0"/>
    <x v="1"/>
    <s v="Subdirección de Catastro"/>
    <x v="5"/>
    <s v="Subdirectora de Catastro"/>
    <x v="1"/>
    <x v="2"/>
    <s v="Implementar el modelo de habilitación de gestores catastrales a nivel nacional"/>
    <s v="Sistema de Información predial actualizado"/>
    <n v="79"/>
    <d v="2021-01-21T00:00:00"/>
    <n v="13337208"/>
    <n v="144486420"/>
    <n v="144486420"/>
    <x v="0"/>
    <s v="LUZ DARY LEON SANCHEZ"/>
    <n v="0"/>
    <x v="0"/>
    <n v="24357"/>
    <x v="0"/>
    <x v="0"/>
  </r>
  <r>
    <x v="1"/>
    <n v="43"/>
    <x v="1"/>
    <x v="1"/>
    <x v="1"/>
    <x v="3"/>
    <x v="3"/>
    <x v="0"/>
    <x v="4"/>
    <s v="Servicios secretariales o de administración de oficinas  "/>
    <x v="0"/>
    <n v="80161501"/>
    <s v="Prestación de servicios profesionales para adelantar los avalúos comerciales que le sean asignados a nivel nacional."/>
    <x v="1"/>
    <x v="1"/>
    <n v="300"/>
    <x v="1"/>
    <x v="0"/>
    <x v="1"/>
    <n v="300000000"/>
    <n v="300000000"/>
    <x v="0"/>
    <x v="3"/>
    <x v="0"/>
    <x v="1"/>
    <s v="Subdirección de Catastro"/>
    <x v="5"/>
    <s v="Subdirectora de Catastro"/>
    <x v="1"/>
    <x v="4"/>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3"/>
    <x v="0"/>
  </r>
  <r>
    <x v="1"/>
    <n v="5"/>
    <x v="1"/>
    <x v="1"/>
    <x v="1"/>
    <x v="0"/>
    <x v="0"/>
    <x v="0"/>
    <x v="3"/>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2"/>
    <x v="2"/>
    <n v="11"/>
    <x v="0"/>
    <x v="0"/>
    <x v="0"/>
    <n v="83053047"/>
    <n v="83053047"/>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0"/>
    <x v="0"/>
    <n v="24211"/>
    <x v="0"/>
    <x v="0"/>
  </r>
  <r>
    <x v="1"/>
    <n v="33"/>
    <x v="1"/>
    <x v="1"/>
    <x v="1"/>
    <x v="0"/>
    <x v="0"/>
    <x v="0"/>
    <x v="0"/>
    <s v="Servicios secretariales o de administración de oficinas  "/>
    <x v="0"/>
    <n v="80161501"/>
    <s v="Prestación de servicios para la generación de productos de la información alfanumérica catastral en el marco del Proyecto de &quot;Actualización y gestión catastral Nacional&quot;"/>
    <x v="0"/>
    <x v="0"/>
    <n v="6"/>
    <x v="0"/>
    <x v="0"/>
    <x v="0"/>
    <n v="16028900"/>
    <n v="1602890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
    <x v="0"/>
    <n v="24438"/>
    <x v="0"/>
    <x v="0"/>
  </r>
  <r>
    <x v="1"/>
    <n v="9"/>
    <x v="1"/>
    <x v="1"/>
    <x v="1"/>
    <x v="5"/>
    <x v="6"/>
    <x v="0"/>
    <x v="3"/>
    <s v="Servicios secretariales o de administración de oficinas  "/>
    <x v="0"/>
    <n v="80161501"/>
    <s v="Prestación de servicios de apoyo orientados a la gestión y enrutamiento de la información derivada de los procesos catastrales."/>
    <x v="2"/>
    <x v="2"/>
    <n v="11"/>
    <x v="0"/>
    <x v="0"/>
    <x v="0"/>
    <n v="92321463"/>
    <n v="92321463"/>
    <x v="0"/>
    <x v="5"/>
    <x v="0"/>
    <x v="1"/>
    <s v="Subdirección de Catastro"/>
    <x v="5"/>
    <s v="Subdirectora de Catastro"/>
    <x v="1"/>
    <x v="2"/>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6"/>
    <x v="0"/>
  </r>
  <r>
    <x v="1"/>
    <n v="36"/>
    <x v="1"/>
    <x v="1"/>
    <x v="1"/>
    <x v="0"/>
    <x v="0"/>
    <x v="0"/>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0"/>
    <x v="0"/>
    <n v="6"/>
    <x v="0"/>
    <x v="0"/>
    <x v="0"/>
    <n v="29858547"/>
    <n v="29858547"/>
    <x v="0"/>
    <x v="0"/>
    <x v="0"/>
    <x v="1"/>
    <s v="Subdirección de Catastro"/>
    <x v="5"/>
    <s v="Subdirectora de Catastro"/>
    <x v="1"/>
    <x v="2"/>
    <s v="Estandarizar las coberturas de información del proceso de catastro"/>
    <s v="Sistema de Información predial actualizado"/>
    <n v="294"/>
    <d v="2021-02-11T00:00:00"/>
    <n v="4976424"/>
    <n v="29858544"/>
    <n v="29858544"/>
    <x v="0"/>
    <s v="DIEGO FERNANDO GRISALES RAMIREZ"/>
    <n v="3"/>
    <x v="0"/>
    <n v="24462"/>
    <x v="0"/>
    <x v="0"/>
  </r>
  <r>
    <x v="1"/>
    <n v="39"/>
    <x v="1"/>
    <x v="1"/>
    <x v="1"/>
    <x v="0"/>
    <x v="0"/>
    <x v="0"/>
    <x v="0"/>
    <s v="Servicios de sistemas de información geográfica (sig)"/>
    <x v="0"/>
    <n v="81101512"/>
    <s v="Prestación de servicios profesionales para gestionar, controlar y hacer seguimiento de la información  alfanumérica y gráfica de los procesos catastrales."/>
    <x v="0"/>
    <x v="0"/>
    <n v="6"/>
    <x v="0"/>
    <x v="0"/>
    <x v="0"/>
    <n v="29858547"/>
    <n v="29858547"/>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3"/>
    <x v="0"/>
    <n v="24477"/>
    <x v="0"/>
    <x v="0"/>
  </r>
  <r>
    <x v="1"/>
    <n v="21"/>
    <x v="1"/>
    <x v="1"/>
    <x v="1"/>
    <x v="0"/>
    <x v="0"/>
    <x v="0"/>
    <x v="3"/>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2"/>
    <x v="2"/>
    <n v="11"/>
    <x v="0"/>
    <x v="0"/>
    <x v="0"/>
    <n v="54740669"/>
    <n v="54740669"/>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5"/>
    <x v="0"/>
    <n v="24264"/>
    <x v="0"/>
    <x v="0"/>
  </r>
  <r>
    <x v="1"/>
    <n v="4"/>
    <x v="1"/>
    <x v="1"/>
    <x v="1"/>
    <x v="0"/>
    <x v="0"/>
    <x v="0"/>
    <x v="3"/>
    <s v="Servicios de formación profesional en derecho"/>
    <x v="0"/>
    <n v="86101713"/>
    <s v="Prestación de servicios profesionales para apoyar el componente jurídico en los proyectos de Gestión Catastral desarrollados por el IGAC"/>
    <x v="2"/>
    <x v="2"/>
    <n v="11"/>
    <x v="0"/>
    <x v="0"/>
    <x v="1"/>
    <n v="95787741"/>
    <n v="95787741"/>
    <x v="0"/>
    <x v="0"/>
    <x v="0"/>
    <x v="1"/>
    <s v="Subdirección de Catastro"/>
    <x v="5"/>
    <s v="Subdirectora de Catastro"/>
    <x v="1"/>
    <x v="2"/>
    <s v="Ejecutar procesos de actualización catastral a nivel nacional"/>
    <s v="Predios actualizados catastralmente"/>
    <n v="48"/>
    <d v="2021-01-18T00:00:00"/>
    <n v="8707976"/>
    <n v="95787736"/>
    <n v="95787736"/>
    <x v="0"/>
    <s v="LIZZY KAROLAY RINCON CAMELO"/>
    <n v="5"/>
    <x v="0"/>
    <n v="24206"/>
    <x v="0"/>
    <x v="0"/>
  </r>
  <r>
    <x v="1"/>
    <n v="6"/>
    <x v="1"/>
    <x v="1"/>
    <x v="1"/>
    <x v="0"/>
    <x v="0"/>
    <x v="0"/>
    <x v="3"/>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2"/>
    <x v="2"/>
    <n v="11"/>
    <x v="0"/>
    <x v="0"/>
    <x v="1"/>
    <n v="108518129"/>
    <n v="108518129"/>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5"/>
    <x v="0"/>
    <n v="24223"/>
    <x v="0"/>
    <x v="0"/>
  </r>
  <r>
    <x v="1"/>
    <n v="8"/>
    <x v="1"/>
    <x v="1"/>
    <x v="1"/>
    <x v="1"/>
    <x v="1"/>
    <x v="0"/>
    <x v="3"/>
    <s v="Servicios secretariales o de administración de oficinas  "/>
    <x v="0"/>
    <n v="80161501"/>
    <s v="Prestación de servicios para apoyar las actividades técnicas y operativas para la habilitación de gestores catastrales."/>
    <x v="2"/>
    <x v="2"/>
    <n v="11"/>
    <x v="0"/>
    <x v="0"/>
    <x v="0"/>
    <n v="58772631"/>
    <n v="58772631"/>
    <x v="0"/>
    <x v="1"/>
    <x v="0"/>
    <x v="1"/>
    <s v="Subdirección de Catastro"/>
    <x v="5"/>
    <s v="Subdirectora de Catastro"/>
    <x v="1"/>
    <x v="2"/>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1"/>
    <x v="0"/>
  </r>
  <r>
    <x v="1"/>
    <n v="18"/>
    <x v="1"/>
    <x v="1"/>
    <x v="1"/>
    <x v="5"/>
    <x v="6"/>
    <x v="0"/>
    <x v="3"/>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2"/>
    <x v="2"/>
    <n v="11"/>
    <x v="0"/>
    <x v="0"/>
    <x v="0"/>
    <n v="434072513"/>
    <n v="434072513"/>
    <x v="0"/>
    <x v="5"/>
    <x v="0"/>
    <x v="1"/>
    <s v="Subdirección de Catastro"/>
    <x v="5"/>
    <s v="Subdirectora de Catastro"/>
    <x v="1"/>
    <x v="2"/>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6"/>
    <x v="0"/>
  </r>
  <r>
    <x v="1"/>
    <n v="7"/>
    <x v="1"/>
    <x v="1"/>
    <x v="1"/>
    <x v="0"/>
    <x v="0"/>
    <x v="0"/>
    <x v="3"/>
    <s v="Servicios de formación profesional en derecho"/>
    <x v="0"/>
    <n v="86101713"/>
    <s v="Prestación de servicios profesionales para el desarrollo del componente social requerido de los procesos de gestión catastral desarrollados por el IGAC"/>
    <x v="2"/>
    <x v="2"/>
    <n v="11"/>
    <x v="0"/>
    <x v="0"/>
    <x v="1"/>
    <n v="63335720"/>
    <n v="63335720"/>
    <x v="0"/>
    <x v="0"/>
    <x v="0"/>
    <x v="1"/>
    <s v="Subdirección de Catastro"/>
    <x v="5"/>
    <s v="Subdirectora de Catastro"/>
    <x v="1"/>
    <x v="2"/>
    <s v="Ejecutar procesos de actualización catastral a nivel nacional"/>
    <s v="Predios actualizados catastralmente"/>
    <n v="54"/>
    <d v="2021-01-19T00:00:00"/>
    <n v="5757793"/>
    <n v="63143797"/>
    <n v="63143797"/>
    <x v="0"/>
    <s v="GERMAN ANDRES HERRERA SIERRA"/>
    <n v="191923"/>
    <x v="0"/>
    <n v="24213"/>
    <x v="0"/>
    <x v="0"/>
  </r>
  <r>
    <x v="1"/>
    <n v="11"/>
    <x v="1"/>
    <x v="1"/>
    <x v="1"/>
    <x v="0"/>
    <x v="0"/>
    <x v="0"/>
    <x v="3"/>
    <s v="Servicios secretariales o de administración de oficinas  "/>
    <x v="0"/>
    <n v="80161501"/>
    <s v="Prestación de servicios profesionales para la atención, control y seguimiento a las peticiones presentadas en el área asignada."/>
    <x v="2"/>
    <x v="2"/>
    <n v="11"/>
    <x v="0"/>
    <x v="0"/>
    <x v="0"/>
    <n v="63335720"/>
    <n v="63335720"/>
    <x v="0"/>
    <x v="0"/>
    <x v="0"/>
    <x v="1"/>
    <s v="Subdirección de Catastro"/>
    <x v="5"/>
    <s v="Subdirectora de Catastro"/>
    <x v="1"/>
    <x v="2"/>
    <s v="Ejecutar procesos de actualización catastral a nivel nacional"/>
    <s v="Predios actualizados catastralmente"/>
    <n v="68"/>
    <d v="2021-01-20T00:00:00"/>
    <n v="5757793"/>
    <n v="63143797"/>
    <n v="63143797"/>
    <x v="0"/>
    <s v="MARTHA YANET DIAZ AYALA"/>
    <n v="191923"/>
    <x v="0"/>
    <n v="24225"/>
    <x v="0"/>
    <x v="0"/>
  </r>
  <r>
    <x v="1"/>
    <n v="35"/>
    <x v="1"/>
    <x v="1"/>
    <x v="1"/>
    <x v="1"/>
    <x v="1"/>
    <x v="0"/>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0"/>
    <x v="0"/>
    <n v="6"/>
    <x v="0"/>
    <x v="0"/>
    <x v="0"/>
    <n v="69093513"/>
    <n v="69093513"/>
    <x v="0"/>
    <x v="1"/>
    <x v="0"/>
    <x v="1"/>
    <s v="Subdirección de Catastro"/>
    <x v="5"/>
    <s v="Subdirectora de Catastro"/>
    <x v="1"/>
    <x v="2"/>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1"/>
    <x v="0"/>
  </r>
  <r>
    <x v="1"/>
    <n v="24"/>
    <x v="1"/>
    <x v="1"/>
    <x v="1"/>
    <x v="5"/>
    <x v="6"/>
    <x v="0"/>
    <x v="3"/>
    <s v="Servicios de sistemas de información geográfica (sig)"/>
    <x v="0"/>
    <n v="81101512"/>
    <s v="Prestación de servicios profesionales para adelantar los avalúos comerciales asignados, de acuerdo a la programación establecida. "/>
    <x v="2"/>
    <x v="2"/>
    <n v="11"/>
    <x v="0"/>
    <x v="0"/>
    <x v="1"/>
    <n v="253342879"/>
    <n v="253342879"/>
    <x v="0"/>
    <x v="5"/>
    <x v="0"/>
    <x v="1"/>
    <s v="Subdirección de Catastro"/>
    <x v="5"/>
    <s v="Subdirectora de Catastro"/>
    <x v="1"/>
    <x v="4"/>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6"/>
    <x v="0"/>
  </r>
  <r>
    <x v="1"/>
    <n v="48"/>
    <x v="1"/>
    <x v="1"/>
    <x v="1"/>
    <x v="0"/>
    <x v="0"/>
    <x v="0"/>
    <x v="4"/>
    <s v="Servicios secretariales o de administración de oficinas  "/>
    <x v="0"/>
    <n v="80161501"/>
    <s v="Prestación de servicios profesionales para el procesamiento, análisis y generación de productos geográficos que apoyen el proceso de actualización catastral"/>
    <x v="1"/>
    <x v="1"/>
    <n v="285"/>
    <x v="1"/>
    <x v="0"/>
    <x v="1"/>
    <n v="25379089"/>
    <n v="25379089"/>
    <x v="0"/>
    <x v="0"/>
    <x v="0"/>
    <x v="1"/>
    <s v="Subdirección de Catastro"/>
    <x v="5"/>
    <s v="Subdirectora de Catastro"/>
    <x v="1"/>
    <x v="2"/>
    <s v="Ejecutar procesos de actualización catastral a nivel nacional"/>
    <s v="Predios actualizados catastralmente"/>
    <n v="470"/>
    <d v="2021-03-18T00:00:00"/>
    <n v="2671483"/>
    <n v="24577644"/>
    <n v="24577644"/>
    <x v="0"/>
    <s v="LAURA ALEJANDRA MARTINEZ CONDE"/>
    <n v="801445"/>
    <x v="0"/>
    <n v="24681"/>
    <x v="0"/>
    <x v="0"/>
  </r>
  <r>
    <x v="1"/>
    <n v="17"/>
    <x v="1"/>
    <x v="1"/>
    <x v="1"/>
    <x v="0"/>
    <x v="0"/>
    <x v="0"/>
    <x v="0"/>
    <s v="Servicios secretariales o de administración de oficinas  "/>
    <x v="0"/>
    <n v="80161501"/>
    <s v="Prestación de servicios profesionales para la programación, control y seguimiento presupuestal y financiero del proyecto de inversión &quot;Actualización y gestión catastral Nacional&quot;"/>
    <x v="0"/>
    <x v="0"/>
    <n v="325"/>
    <x v="1"/>
    <x v="0"/>
    <x v="0"/>
    <n v="72404085"/>
    <n v="72404085"/>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1113909"/>
    <x v="0"/>
    <n v="24367"/>
    <x v="0"/>
    <x v="0"/>
  </r>
  <r>
    <x v="1"/>
    <n v="38"/>
    <x v="1"/>
    <x v="1"/>
    <x v="1"/>
    <x v="0"/>
    <x v="0"/>
    <x v="0"/>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0"/>
    <x v="0"/>
    <n v="325"/>
    <x v="1"/>
    <x v="0"/>
    <x v="0"/>
    <n v="28941066"/>
    <n v="28941066"/>
    <x v="0"/>
    <x v="0"/>
    <x v="0"/>
    <x v="1"/>
    <s v="Subdirección de Catastro"/>
    <x v="5"/>
    <s v="Subdirectora de Catastro"/>
    <x v="1"/>
    <x v="4"/>
    <s v="Realizar avalúos IVP"/>
    <s v="Avalúos realizados"/>
    <n v="332"/>
    <d v="2021-02-16T00:00:00"/>
    <n v="2671483"/>
    <n v="27694374"/>
    <n v="27694374"/>
    <x v="0"/>
    <s v="WILSON JAVIER NUÑEZ BARRERA"/>
    <n v="1246692"/>
    <x v="0"/>
    <n v="24492"/>
    <x v="0"/>
    <x v="0"/>
  </r>
  <r>
    <x v="1"/>
    <n v="14"/>
    <x v="1"/>
    <x v="1"/>
    <x v="1"/>
    <x v="0"/>
    <x v="0"/>
    <x v="0"/>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0"/>
    <x v="0"/>
    <n v="325"/>
    <x v="1"/>
    <x v="0"/>
    <x v="0"/>
    <n v="81794668"/>
    <n v="81794668"/>
    <x v="0"/>
    <x v="0"/>
    <x v="0"/>
    <x v="1"/>
    <s v="Subdirección de Catastro"/>
    <x v="5"/>
    <s v="Subdirectora de Catastro"/>
    <x v="1"/>
    <x v="2"/>
    <s v="Ejecutar procesos de actualización catastral a nivel nacional"/>
    <s v="Predios actualizados catastralmente"/>
    <n v="193"/>
    <d v="2021-02-03T00:00:00"/>
    <n v="7550277"/>
    <n v="80536288"/>
    <n v="80536288"/>
    <x v="0"/>
    <s v="ADRIANA MARIA MARTINEZ BUSTOS"/>
    <n v="1258380"/>
    <x v="0"/>
    <n v="24376"/>
    <x v="0"/>
    <x v="0"/>
  </r>
  <r>
    <x v="1"/>
    <n v="30"/>
    <x v="1"/>
    <x v="1"/>
    <x v="1"/>
    <x v="0"/>
    <x v="0"/>
    <x v="0"/>
    <x v="0"/>
    <s v="Servicios secretariales o de administración de oficinas  "/>
    <x v="0"/>
    <n v="80161501"/>
    <s v="Prestación de servicios profesionales para apoyar los análisis estadísticos requeridos para los procesos de gestión catastral con enfoque multipropósito."/>
    <x v="0"/>
    <x v="0"/>
    <n v="325"/>
    <x v="1"/>
    <x v="0"/>
    <x v="0"/>
    <n v="81794668"/>
    <n v="81794668"/>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1258380"/>
    <x v="0"/>
    <n v="24398"/>
    <x v="0"/>
    <x v="0"/>
  </r>
  <r>
    <x v="1"/>
    <n v="27"/>
    <x v="1"/>
    <x v="1"/>
    <x v="1"/>
    <x v="0"/>
    <x v="0"/>
    <x v="0"/>
    <x v="0"/>
    <s v="Servicios secretariales o de administración de oficinas  "/>
    <x v="0"/>
    <n v="80161501"/>
    <s v="Prestación de servicios profesionales para adelantar los análisis estadísticos requeridos para el desarrollo de los procesos de catastro multipropósito."/>
    <x v="0"/>
    <x v="0"/>
    <n v="325"/>
    <x v="1"/>
    <x v="0"/>
    <x v="0"/>
    <n v="106873910"/>
    <n v="10687391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1644214"/>
    <x v="0"/>
    <n v="24366"/>
    <x v="0"/>
    <x v="0"/>
  </r>
  <r>
    <x v="1"/>
    <n v="28"/>
    <x v="1"/>
    <x v="1"/>
    <x v="1"/>
    <x v="0"/>
    <x v="0"/>
    <x v="0"/>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0"/>
    <x v="0"/>
    <n v="325"/>
    <x v="1"/>
    <x v="0"/>
    <x v="1"/>
    <n v="106873910"/>
    <n v="10687391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1644214"/>
    <x v="0"/>
    <n v="24361"/>
    <x v="0"/>
    <x v="0"/>
  </r>
  <r>
    <x v="1"/>
    <n v="32"/>
    <x v="1"/>
    <x v="1"/>
    <x v="1"/>
    <x v="0"/>
    <x v="0"/>
    <x v="0"/>
    <x v="0"/>
    <s v="Servicios de sistemas de información geográfica (sig)"/>
    <x v="0"/>
    <n v="81101512"/>
    <s v="Prestación de servicios profesionales para el seguimiento y control de los proyectos de gestión catastral con enforque multipropósito."/>
    <x v="0"/>
    <x v="0"/>
    <n v="325"/>
    <x v="1"/>
    <x v="0"/>
    <x v="1"/>
    <n v="131948917"/>
    <n v="131948917"/>
    <x v="0"/>
    <x v="0"/>
    <x v="0"/>
    <x v="1"/>
    <s v="Subdirección de Catastro"/>
    <x v="5"/>
    <s v="Subdirectora de Catastro"/>
    <x v="1"/>
    <x v="2"/>
    <s v="Ejecutar procesos de actualización catastral a nivel nacional"/>
    <s v="Predios actualizados catastralmente"/>
    <n v="183"/>
    <d v="2021-02-05T00:00:00"/>
    <n v="12179900"/>
    <n v="129918933"/>
    <n v="129918933"/>
    <x v="0"/>
    <s v="AVIER ENRIQUE ZULUAGA GONZALEZ"/>
    <n v="2029984"/>
    <x v="0"/>
    <n v="24371"/>
    <x v="0"/>
    <x v="0"/>
  </r>
  <r>
    <x v="1"/>
    <n v="46"/>
    <x v="1"/>
    <x v="1"/>
    <x v="1"/>
    <x v="0"/>
    <x v="0"/>
    <x v="0"/>
    <x v="10"/>
    <s v="Servicios secretariales o de administración de oficinas  "/>
    <x v="0"/>
    <n v="80161501"/>
    <s v="Prestación de servicios para apoyar la atención y trámite de las solicitudes de avalúos y de requerimientos de información relacionados con  la ejecución de avalúos."/>
    <x v="1"/>
    <x v="1"/>
    <n v="300"/>
    <x v="1"/>
    <x v="0"/>
    <x v="1"/>
    <n v="28941066"/>
    <n v="28941066"/>
    <x v="0"/>
    <x v="0"/>
    <x v="0"/>
    <x v="1"/>
    <s v="Subdirección de Catastro"/>
    <x v="5"/>
    <s v="Subdirectora de Catastro"/>
    <x v="1"/>
    <x v="4"/>
    <s v="Realizar avalúos comerciales, de acuerdo a las solicitudes recibidas."/>
    <s v="Avalúos realizados"/>
    <n v="433"/>
    <d v="2021-03-08T00:00:00"/>
    <n v="2671483"/>
    <n v="26269583"/>
    <n v="26269583"/>
    <x v="0"/>
    <s v="MARIA NIRIAM URREA"/>
    <n v="2671483"/>
    <x v="0"/>
    <n v="24562"/>
    <x v="0"/>
    <x v="0"/>
  </r>
  <r>
    <x v="1"/>
    <n v="40"/>
    <x v="1"/>
    <x v="1"/>
    <x v="1"/>
    <x v="1"/>
    <x v="1"/>
    <x v="0"/>
    <x v="0"/>
    <s v="Servicios secretariales o de administración de oficinas  "/>
    <x v="0"/>
    <n v="80161501"/>
    <s v="Prestación de servicios profesionales para actuar como auxiliares de la justicia y en la ejecución de avalúos IVP, de acuerdo a los procesos que le sean asignados."/>
    <x v="0"/>
    <x v="0"/>
    <n v="325"/>
    <x v="1"/>
    <x v="0"/>
    <x v="0"/>
    <n v="63738567"/>
    <n v="63738567"/>
    <x v="0"/>
    <x v="1"/>
    <x v="0"/>
    <x v="1"/>
    <s v="Subdirección de Catastro"/>
    <x v="5"/>
    <s v="Subdirectora de Catastro"/>
    <x v="1"/>
    <x v="4"/>
    <s v="Realizar avalúos IVP"/>
    <s v="Avalúos realizados"/>
    <n v="342"/>
    <d v="2021-02-16T00:00:00"/>
    <n v="2941780"/>
    <n v="30398393"/>
    <n v="60796786"/>
    <x v="0"/>
    <s v="STEFANNYE BUITRAGO MARULANDA _x000a_YEISON ALEJANDRO SÁNCHEZ GONZALEZ"/>
    <n v="2941781"/>
    <x v="0"/>
    <s v="24504_x000a_24507"/>
    <x v="1"/>
    <x v="0"/>
  </r>
  <r>
    <x v="1"/>
    <n v="44"/>
    <x v="1"/>
    <x v="1"/>
    <x v="1"/>
    <x v="0"/>
    <x v="0"/>
    <x v="0"/>
    <x v="13"/>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1"/>
    <s v="Subdirección de Catastro"/>
    <x v="5"/>
    <s v="Subdirectora de Catastro"/>
    <x v="1"/>
    <x v="2"/>
    <s v="Ejecutar procesos de actualización catastral a nivel nacional"/>
    <s v="Predios actualizados catastralmente"/>
    <n v="445"/>
    <d v="2021-02-25T00:00:00"/>
    <n v="12179900"/>
    <n v="109619100"/>
    <n v="109619100"/>
    <x v="0"/>
    <s v="CLAUDIA CECILIA PUENTES RIAÑO"/>
    <n v="3831666"/>
    <x v="0"/>
    <m/>
    <x v="0"/>
    <x v="0"/>
  </r>
  <r>
    <x v="1"/>
    <n v="34"/>
    <x v="1"/>
    <x v="1"/>
    <x v="1"/>
    <x v="1"/>
    <x v="1"/>
    <x v="0"/>
    <x v="0"/>
    <s v="Servicios secretariales o de administración de oficinas  "/>
    <x v="0"/>
    <n v="80161501"/>
    <s v="Prestación de servicios profesionales para adelantar la ejecución de los procesos de gestión catastral a cargo del IGAC, programados en la vigencia"/>
    <x v="0"/>
    <x v="0"/>
    <n v="325"/>
    <x v="1"/>
    <x v="0"/>
    <x v="1"/>
    <n v="213747820"/>
    <n v="213747820"/>
    <x v="0"/>
    <x v="1"/>
    <x v="0"/>
    <x v="1"/>
    <s v="Subdirección de Catastro"/>
    <x v="5"/>
    <s v="Subdirectora de Catastro"/>
    <x v="1"/>
    <x v="2"/>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1"/>
    <x v="0"/>
  </r>
  <r>
    <x v="1"/>
    <n v="41"/>
    <x v="1"/>
    <x v="1"/>
    <x v="1"/>
    <x v="0"/>
    <x v="0"/>
    <x v="0"/>
    <x v="14"/>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0"/>
    <x v="0"/>
    <n v="325"/>
    <x v="1"/>
    <x v="0"/>
    <x v="0"/>
    <n v="81794668"/>
    <n v="81794668"/>
    <x v="0"/>
    <x v="0"/>
    <x v="0"/>
    <x v="1"/>
    <s v="Subdirección de Catastro"/>
    <x v="5"/>
    <s v="Subdirectora de Catastro"/>
    <x v="1"/>
    <x v="2"/>
    <s v="Ejecutar procesos de actualización catastral a nivel nacional"/>
    <s v="Predios actualizados catastralmente"/>
    <n v="350"/>
    <d v="2021-02-19T00:00:00"/>
    <n v="7550277"/>
    <n v="77012825"/>
    <n v="77012825"/>
    <x v="0"/>
    <s v="DANIEL MUÑOZ CASTRO"/>
    <n v="4781843"/>
    <x v="0"/>
    <n v="24506"/>
    <x v="0"/>
    <x v="0"/>
  </r>
  <r>
    <x v="1"/>
    <n v="37"/>
    <x v="1"/>
    <x v="1"/>
    <x v="1"/>
    <x v="1"/>
    <x v="1"/>
    <x v="0"/>
    <x v="14"/>
    <s v="Servicios de sistemas de información geográfica (sig)"/>
    <x v="0"/>
    <n v="81101512"/>
    <s v="Prestación de servicios profesionales para la gestión, control y seguimiento a los procesos catastrales de formación, actualización y conservación catastral con enfoque multipropósito"/>
    <x v="0"/>
    <x v="0"/>
    <n v="325"/>
    <x v="1"/>
    <x v="0"/>
    <x v="0"/>
    <n v="124752182"/>
    <n v="124752182"/>
    <x v="0"/>
    <x v="1"/>
    <x v="0"/>
    <x v="1"/>
    <s v="Subdirección de Catastro"/>
    <x v="5"/>
    <s v="Subdirectora de Catastro"/>
    <x v="1"/>
    <x v="2"/>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1"/>
    <x v="0"/>
  </r>
  <r>
    <x v="1"/>
    <n v="19"/>
    <x v="1"/>
    <x v="1"/>
    <x v="1"/>
    <x v="1"/>
    <x v="1"/>
    <x v="0"/>
    <x v="0"/>
    <s v="Servicios de sistemas de información geográfica (sig)"/>
    <x v="0"/>
    <n v="81101512"/>
    <s v="Prestación de servicios profesionales para orientar y controlar, la operación de los proyectos de Gestión Catastral adelantados por el IGAC"/>
    <x v="0"/>
    <x v="0"/>
    <n v="325"/>
    <x v="1"/>
    <x v="0"/>
    <x v="1"/>
    <n v="188672813"/>
    <n v="188672813"/>
    <x v="0"/>
    <x v="1"/>
    <x v="0"/>
    <x v="1"/>
    <s v="Subdirección de Catastro"/>
    <x v="5"/>
    <s v="Subdirectora de Catastro"/>
    <x v="1"/>
    <x v="2"/>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1"/>
    <x v="0"/>
  </r>
  <r>
    <x v="1"/>
    <n v="25"/>
    <x v="1"/>
    <x v="1"/>
    <x v="1"/>
    <x v="3"/>
    <x v="3"/>
    <x v="0"/>
    <x v="0"/>
    <s v="Servicios secretariales o de administración de oficinas  "/>
    <x v="0"/>
    <n v="80161501"/>
    <s v="Prestación de servicios profesionales para realizar el control de calidad y el apoyo técnico de los avalúos adelantados por el IGAC."/>
    <x v="0"/>
    <x v="0"/>
    <n v="325"/>
    <x v="1"/>
    <x v="0"/>
    <x v="1"/>
    <n v="408973338"/>
    <n v="408973338"/>
    <x v="0"/>
    <x v="3"/>
    <x v="0"/>
    <x v="1"/>
    <s v="Subdirección de Catastro"/>
    <x v="5"/>
    <s v="Subdirectora de Catastro"/>
    <x v="1"/>
    <x v="4"/>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3"/>
    <x v="0"/>
  </r>
  <r>
    <x v="1"/>
    <n v="64"/>
    <x v="1"/>
    <x v="1"/>
    <x v="1"/>
    <x v="1"/>
    <x v="1"/>
    <x v="0"/>
    <x v="8"/>
    <s v="Servicios secretariales o de administración de oficinas  "/>
    <x v="0"/>
    <n v="80161501"/>
    <s v="Prestación de servicios  para identificar, localizar, editar, integrar,estructurar en GDB y validar, la cartografía básica y temática de Ordenamiento Territorial."/>
    <x v="7"/>
    <x v="7"/>
    <n v="240"/>
    <x v="1"/>
    <x v="0"/>
    <x v="1"/>
    <n v="58243776"/>
    <n v="58243776"/>
    <x v="0"/>
    <x v="1"/>
    <x v="0"/>
    <x v="1"/>
    <s v="Subdirección de Catastro"/>
    <x v="5"/>
    <s v="Subdirectora de Catastro"/>
    <x v="1"/>
    <x v="2"/>
    <s v="Ejecutar procesos de actualización catastral a nivel nacional"/>
    <s v="Predios actualizados catastralmente"/>
    <n v="564"/>
    <d v="2021-05-10T00:00:00"/>
    <n v="3640236"/>
    <n v="25481652"/>
    <n v="50963304"/>
    <x v="0"/>
    <s v="YIMI TOBIAS MORA CHAMORRO_x000a_JULIAN DAVID MORENO GALVIS"/>
    <n v="7280472"/>
    <x v="0"/>
    <s v="24720_x000a_24707"/>
    <x v="1"/>
    <x v="0"/>
  </r>
  <r>
    <x v="1"/>
    <n v="42"/>
    <x v="1"/>
    <x v="1"/>
    <x v="1"/>
    <x v="5"/>
    <x v="6"/>
    <x v="0"/>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0"/>
    <x v="0"/>
    <n v="325"/>
    <x v="1"/>
    <x v="0"/>
    <x v="1"/>
    <n v="127477133"/>
    <n v="127477133"/>
    <x v="0"/>
    <x v="5"/>
    <x v="0"/>
    <x v="1"/>
    <s v="Subdirección de Catastro"/>
    <x v="5"/>
    <s v="Subdirectora de Catastro"/>
    <x v="1"/>
    <x v="4"/>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6"/>
    <x v="0"/>
  </r>
  <r>
    <x v="1"/>
    <n v="45"/>
    <x v="1"/>
    <x v="1"/>
    <x v="1"/>
    <x v="0"/>
    <x v="0"/>
    <x v="0"/>
    <x v="1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1"/>
    <s v="Subdirección de Catastro"/>
    <x v="5"/>
    <s v="Subdirectora de Catastro"/>
    <x v="1"/>
    <x v="2"/>
    <s v="Ejecutar procesos de actualización catastral a nivel nacional"/>
    <s v="Predios actualizados catastralmente"/>
    <n v="433"/>
    <d v="2021-03-04T00:00:00"/>
    <n v="5757793"/>
    <n v="54699033"/>
    <n v="54699033"/>
    <x v="0"/>
    <s v="SANDRA MILENA BELALCAZAR BENAVIDES"/>
    <n v="7677058"/>
    <x v="0"/>
    <n v="24580"/>
    <x v="0"/>
    <x v="0"/>
  </r>
  <r>
    <x v="1"/>
    <n v="16"/>
    <x v="1"/>
    <x v="1"/>
    <x v="1"/>
    <x v="0"/>
    <x v="0"/>
    <x v="0"/>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0"/>
    <x v="0"/>
    <n v="325"/>
    <x v="1"/>
    <x v="0"/>
    <x v="0"/>
    <n v="131948917"/>
    <n v="131948917"/>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10149917"/>
    <x v="0"/>
    <n v="24370"/>
    <x v="0"/>
    <x v="0"/>
  </r>
  <r>
    <x v="1"/>
    <n v="63"/>
    <x v="1"/>
    <x v="1"/>
    <x v="1"/>
    <x v="1"/>
    <x v="1"/>
    <x v="0"/>
    <x v="6"/>
    <s v="Servicios secretariales o de administración de oficinas  "/>
    <x v="0"/>
    <n v="80161501"/>
    <s v="Prestación de servicios  para identificar, localizar,revisar,analizar, consolidar documentos técnicos y cartografia tematica relacionada con zonificación de usos suelos y clasificación del suelo."/>
    <x v="8"/>
    <x v="8"/>
    <n v="240"/>
    <x v="1"/>
    <x v="0"/>
    <x v="1"/>
    <n v="106935264"/>
    <n v="106935264"/>
    <x v="0"/>
    <x v="1"/>
    <x v="0"/>
    <x v="1"/>
    <s v="Subdirección de Catastro"/>
    <x v="5"/>
    <s v="Subdirectora de Catastro"/>
    <x v="1"/>
    <x v="2"/>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1"/>
    <x v="0"/>
  </r>
  <r>
    <x v="3"/>
    <n v="1"/>
    <x v="1"/>
    <x v="1"/>
    <x v="1"/>
    <x v="0"/>
    <x v="0"/>
    <x v="0"/>
    <x v="10"/>
    <s v="Cintas métricas"/>
    <x v="0"/>
    <n v="27111801"/>
    <s v="Compra y calibración de cintas métricas (patrón) metálicas de 20 metros por un ente acreditado"/>
    <x v="1"/>
    <x v="1"/>
    <n v="1"/>
    <x v="0"/>
    <x v="1"/>
    <x v="0"/>
    <n v="40000000"/>
    <n v="40000000"/>
    <x v="0"/>
    <x v="0"/>
    <x v="0"/>
    <x v="1"/>
    <s v="Subdirección de Catastro"/>
    <x v="5"/>
    <s v="Subdirectora de Catastro"/>
    <x v="1"/>
    <x v="2"/>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1"/>
    <n v="54"/>
    <x v="1"/>
    <x v="1"/>
    <x v="1"/>
    <x v="2"/>
    <x v="2"/>
    <x v="0"/>
    <x v="4"/>
    <s v="Servicios de sistemas de información geográfica (sig)"/>
    <x v="0"/>
    <n v="81101512"/>
    <s v="Prestación de servicios profesionales para el desarrollo, validación e implementación de las metodologías de valoración, aplicables a los procesos de catastrales con enfoque multipropósito"/>
    <x v="1"/>
    <x v="1"/>
    <n v="300"/>
    <x v="1"/>
    <x v="0"/>
    <x v="1"/>
    <n v="226508310"/>
    <n v="226508310"/>
    <x v="0"/>
    <x v="2"/>
    <x v="0"/>
    <x v="1"/>
    <s v="Subdirección de Catastro"/>
    <x v="5"/>
    <s v="Subdirectora de Catastro"/>
    <x v="1"/>
    <x v="2"/>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2"/>
    <x v="0"/>
  </r>
  <r>
    <x v="1"/>
    <n v="47"/>
    <x v="1"/>
    <x v="1"/>
    <x v="1"/>
    <x v="0"/>
    <x v="0"/>
    <x v="0"/>
    <x v="10"/>
    <s v="Servicios secretariales o de administración de oficinas  "/>
    <x v="0"/>
    <n v="80161501"/>
    <s v="Prestación de servicios profesionales para realizar los análisis estadísticos requeridos en el marco de los procesos de formación y actualización catastral a cargo de Instituto "/>
    <x v="7"/>
    <x v="7"/>
    <n v="270"/>
    <x v="1"/>
    <x v="0"/>
    <x v="1"/>
    <n v="86828186"/>
    <n v="86828186"/>
    <x v="0"/>
    <x v="0"/>
    <x v="0"/>
    <x v="1"/>
    <s v="Subdirección de Catastro"/>
    <x v="5"/>
    <s v="Subdirectora de Catastro"/>
    <x v="1"/>
    <x v="2"/>
    <s v="Ejecutar procesos de actualización catastral a nivel nacional"/>
    <s v="Predios actualizados catastralmente"/>
    <n v="451"/>
    <d v="2021-03-15T00:00:00"/>
    <n v="7550277"/>
    <n v="64177355"/>
    <n v="64177355"/>
    <x v="0"/>
    <s v="KAREN ROSANA CÓRDOBA PÉROZO"/>
    <n v="22650831"/>
    <x v="0"/>
    <n v="24680"/>
    <x v="0"/>
    <x v="0"/>
  </r>
  <r>
    <x v="1"/>
    <n v="15"/>
    <x v="1"/>
    <x v="1"/>
    <x v="1"/>
    <x v="0"/>
    <x v="0"/>
    <x v="0"/>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0"/>
    <x v="0"/>
    <n v="325"/>
    <x v="1"/>
    <x v="0"/>
    <x v="0"/>
    <n v="144486420"/>
    <n v="14448642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451548"/>
    <x v="0"/>
    <n v="24300"/>
    <x v="0"/>
    <x v="0"/>
  </r>
  <r>
    <x v="1"/>
    <n v="50"/>
    <x v="1"/>
    <x v="1"/>
    <x v="1"/>
    <x v="2"/>
    <x v="2"/>
    <x v="0"/>
    <x v="1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2"/>
    <x v="0"/>
    <x v="1"/>
    <s v="Subdirección de Catastro"/>
    <x v="5"/>
    <s v="Subdirectora de Catastro"/>
    <x v="1"/>
    <x v="2"/>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2"/>
    <x v="0"/>
  </r>
  <r>
    <x v="1"/>
    <n v="57"/>
    <x v="1"/>
    <x v="1"/>
    <x v="1"/>
    <x v="3"/>
    <x v="3"/>
    <x v="0"/>
    <x v="1"/>
    <s v="Servicios secretariales o de administración de oficinas  "/>
    <x v="0"/>
    <n v="80161501"/>
    <s v="Prestación de servicios profesionales para generar productos de Aplicaciones Agrológicas, derivados de Levantamientos de suelos, para apoyar los procesos de Catastro Multipropósito."/>
    <x v="7"/>
    <x v="7"/>
    <n v="270"/>
    <x v="1"/>
    <x v="0"/>
    <x v="1"/>
    <n v="227115000"/>
    <n v="227115000"/>
    <x v="0"/>
    <x v="3"/>
    <x v="0"/>
    <x v="1"/>
    <s v="Subdirección de Catastro"/>
    <x v="5"/>
    <s v="Subdirectora de Catastro"/>
    <x v="1"/>
    <x v="2"/>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3"/>
    <x v="0"/>
  </r>
  <r>
    <x v="1"/>
    <n v="56"/>
    <x v="1"/>
    <x v="1"/>
    <x v="1"/>
    <x v="2"/>
    <x v="2"/>
    <x v="0"/>
    <x v="2"/>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7"/>
    <x v="7"/>
    <n v="300"/>
    <x v="1"/>
    <x v="0"/>
    <x v="1"/>
    <n v="230579163"/>
    <n v="230579163"/>
    <x v="0"/>
    <x v="2"/>
    <x v="0"/>
    <x v="1"/>
    <s v="Subdirección de Catastro"/>
    <x v="5"/>
    <s v="Subdirectora de Catastro"/>
    <x v="1"/>
    <x v="2"/>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2"/>
    <x v="0"/>
  </r>
  <r>
    <x v="1"/>
    <n v="60"/>
    <x v="1"/>
    <x v="1"/>
    <x v="1"/>
    <x v="3"/>
    <x v="2"/>
    <x v="3"/>
    <x v="1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7"/>
    <x v="7"/>
    <n v="270"/>
    <x v="1"/>
    <x v="0"/>
    <x v="1"/>
    <n v="331073098"/>
    <n v="331073098"/>
    <x v="0"/>
    <x v="3"/>
    <x v="0"/>
    <x v="1"/>
    <s v="Subdirección de Catastro"/>
    <x v="5"/>
    <s v="Subdirectora de Catastro"/>
    <x v="1"/>
    <x v="2"/>
    <s v="Ejecutar procesos de actualización catastral a nivel nacional"/>
    <s v="Predios actualizados catastralmente"/>
    <n v="536"/>
    <d v="2021-04-19T00:00:00"/>
    <n v="5757793"/>
    <n v="41264183"/>
    <n v="123792549"/>
    <x v="0"/>
    <s v="MEYBES DIANA SOSSA RODRIGUEZ_x000a_DAVID ERNESTO NEGRETE CABRA_x000a_OSCAR YESID QUINTERO DELGADO"/>
    <n v="23031172"/>
    <x v="0"/>
    <s v="24679_x000a_24680_x000a_24681"/>
    <x v="2"/>
    <x v="3"/>
  </r>
  <r>
    <x v="1"/>
    <n v="65"/>
    <x v="1"/>
    <x v="1"/>
    <x v="1"/>
    <x v="6"/>
    <x v="2"/>
    <x v="5"/>
    <x v="12"/>
    <s v="Servicios de sistemas de información geográfica (sig)"/>
    <x v="0"/>
    <n v="81101512"/>
    <s v="Prestación de servicios profesionales para elaborar los avalúos comerciales de bienes inmuebles tanto urbanos como rurales a nivel nacional, de acuerdo con los contratos suscritos por el IGAC"/>
    <x v="8"/>
    <x v="8"/>
    <n v="255"/>
    <x v="1"/>
    <x v="0"/>
    <x v="1"/>
    <n v="293647443"/>
    <n v="293647443"/>
    <x v="0"/>
    <x v="6"/>
    <x v="0"/>
    <x v="1"/>
    <s v="Subdirección de Catastro"/>
    <x v="5"/>
    <s v="Subdirectora de Catastro"/>
    <x v="1"/>
    <x v="4"/>
    <s v="Realizar avalúos comerciales, de acuerdo a las solicitudes recibidas."/>
    <s v="Avalúos realizados"/>
    <n v="565"/>
    <d v="2021-04-28T00:00:00"/>
    <n v="5757793"/>
    <n v="40304551"/>
    <n v="40304551"/>
    <x v="0"/>
    <s v="HUGO ENRIQUE JIMENEZ CASTELLANOS_x000a_JULI MARCELA GUTIERREZ PACHECO_x000a_LUZ MERY PULIDO PELAEZ"/>
    <n v="28788965"/>
    <x v="0"/>
    <s v="24700_x000a_24760_x000a_24762"/>
    <x v="0"/>
    <x v="5"/>
  </r>
  <r>
    <x v="1"/>
    <m/>
    <x v="1"/>
    <x v="1"/>
    <x v="1"/>
    <x v="0"/>
    <x v="5"/>
    <x v="4"/>
    <x v="9"/>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1"/>
    <n v="11250000"/>
    <n v="11250000"/>
    <x v="0"/>
    <x v="0"/>
    <x v="0"/>
    <x v="1"/>
    <s v="DT Casanare"/>
    <x v="4"/>
    <s v="HERMES SALCEDO RODRIGUEZ"/>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apoyar la gestión de los procesos catastrales de formación, actualización y conservación catastral."/>
    <x v="5"/>
    <x v="5"/>
    <n v="240"/>
    <x v="1"/>
    <x v="0"/>
    <x v="1"/>
    <n v="29121888"/>
    <n v="2912188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1"/>
    <n v="40304551"/>
    <n v="40304551"/>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1"/>
    <n v="46062344"/>
    <n v="460623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3"/>
    <x v="5"/>
    <x v="6"/>
    <x v="6"/>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3"/>
    <x v="0"/>
    <x v="1"/>
    <s v="Subdirección de Catastro"/>
    <x v="5"/>
    <s v="Subdirectora de Catastro"/>
    <x v="1"/>
    <x v="2"/>
    <s v="Ejecutar procesos de actualización catastral a nivel nacional"/>
    <s v="Predios actualizados catastralmente"/>
    <m/>
    <m/>
    <e v="#N/A"/>
    <e v="#N/A"/>
    <e v="#N/A"/>
    <x v="1"/>
    <m/>
    <n v="0"/>
    <x v="0"/>
    <m/>
    <x v="5"/>
    <x v="5"/>
  </r>
  <r>
    <x v="1"/>
    <m/>
    <x v="1"/>
    <x v="1"/>
    <x v="1"/>
    <x v="0"/>
    <x v="5"/>
    <x v="4"/>
    <x v="9"/>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1"/>
    <n v="69663808"/>
    <n v="6966380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1"/>
    <n v="97439200"/>
    <n v="974392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5"/>
    <x v="5"/>
    <x v="4"/>
    <x v="9"/>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5"/>
    <x v="0"/>
    <x v="1"/>
    <s v="Subdirección de Catastro"/>
    <x v="5"/>
    <s v="Subdirectora de Catastro"/>
    <x v="1"/>
    <x v="4"/>
    <s v="Realizar avalúos comerciales, de acuerdo a las solicitudes recibidas."/>
    <s v="Avalúos realizados"/>
    <m/>
    <m/>
    <e v="#N/A"/>
    <e v="#N/A"/>
    <e v="#N/A"/>
    <x v="1"/>
    <m/>
    <n v="0"/>
    <x v="0"/>
    <m/>
    <x v="5"/>
    <x v="2"/>
  </r>
  <r>
    <x v="1"/>
    <m/>
    <x v="1"/>
    <x v="1"/>
    <x v="1"/>
    <x v="1"/>
    <x v="5"/>
    <x v="4"/>
    <x v="9"/>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1"/>
    <n v="128354709"/>
    <n v="128354709"/>
    <x v="0"/>
    <x v="1"/>
    <x v="0"/>
    <x v="1"/>
    <s v="Subdirección de Catastro"/>
    <x v="5"/>
    <s v="Subdirectora de Catastro"/>
    <x v="1"/>
    <x v="4"/>
    <s v="Realizar avalúos comerciales, de acuerdo a las solicitudes recibidas."/>
    <s v="Avalúos realizados"/>
    <m/>
    <m/>
    <e v="#N/A"/>
    <e v="#N/A"/>
    <e v="#N/A"/>
    <x v="1"/>
    <m/>
    <n v="0"/>
    <x v="0"/>
    <m/>
    <x v="5"/>
    <x v="3"/>
  </r>
  <r>
    <x v="1"/>
    <m/>
    <x v="1"/>
    <x v="1"/>
    <x v="1"/>
    <x v="3"/>
    <x v="5"/>
    <x v="6"/>
    <x v="5"/>
    <s v="Servicios secretariales o de administración de oficinas  "/>
    <x v="0"/>
    <n v="80161501"/>
    <s v="Prestación de servicios profesionales para realizar avalúos comerciales, a nivel nacional de los bienes urbanos y rurales."/>
    <x v="5"/>
    <x v="5"/>
    <n v="210"/>
    <x v="1"/>
    <x v="0"/>
    <x v="1"/>
    <n v="200000000"/>
    <n v="200000000"/>
    <x v="0"/>
    <x v="3"/>
    <x v="0"/>
    <x v="1"/>
    <s v="Subdirección de Catastro"/>
    <x v="5"/>
    <s v="Subdirectora de Catastro"/>
    <x v="1"/>
    <x v="4"/>
    <s v="Realizar avalúos comerciales, de acuerdo a las solicitudes recibidas."/>
    <s v="Avalúos realizados"/>
    <m/>
    <m/>
    <e v="#N/A"/>
    <e v="#N/A"/>
    <e v="#N/A"/>
    <x v="1"/>
    <m/>
    <n v="0"/>
    <x v="0"/>
    <m/>
    <x v="5"/>
    <x v="5"/>
  </r>
  <r>
    <x v="1"/>
    <n v="29"/>
    <x v="1"/>
    <x v="1"/>
    <x v="1"/>
    <x v="0"/>
    <x v="0"/>
    <x v="0"/>
    <x v="0"/>
    <s v="Servicios de sistemas de información geográfica (sig)"/>
    <x v="0"/>
    <n v="81101512"/>
    <s v="Adelantar los procesos de actualización catastral de 4 municipios del departamento de Boyacá financiados con recursos del Banco Interamericano de Desarrollo"/>
    <x v="0"/>
    <x v="0"/>
    <n v="8"/>
    <x v="0"/>
    <x v="4"/>
    <x v="2"/>
    <n v="2901108715"/>
    <n v="2901108715"/>
    <x v="0"/>
    <x v="0"/>
    <x v="0"/>
    <x v="1"/>
    <s v="Subdirección de Catastro"/>
    <x v="0"/>
    <s v="Subdirectora de Catastro"/>
    <x v="1"/>
    <x v="2"/>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1"/>
    <n v="31"/>
    <x v="1"/>
    <x v="1"/>
    <x v="1"/>
    <x v="0"/>
    <x v="0"/>
    <x v="0"/>
    <x v="0"/>
    <s v="Servicios de sistemas de información geográfica (sig)"/>
    <x v="0"/>
    <n v="81101512"/>
    <s v="Adelantar los procesos de actualización catastral de 4 municipios del departamento de Boyacá financiados con recursos del Banco Mundial -BM"/>
    <x v="0"/>
    <x v="0"/>
    <n v="8"/>
    <x v="0"/>
    <x v="4"/>
    <x v="2"/>
    <n v="4875235099"/>
    <n v="4875235099"/>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1"/>
    <n v="1"/>
    <x v="1"/>
    <x v="1"/>
    <x v="1"/>
    <x v="0"/>
    <x v="0"/>
    <x v="0"/>
    <x v="3"/>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2"/>
    <x v="2"/>
    <n v="345"/>
    <x v="1"/>
    <x v="0"/>
    <x v="2"/>
    <n v="94300000"/>
    <n v="94300000"/>
    <x v="0"/>
    <x v="0"/>
    <x v="0"/>
    <x v="1"/>
    <s v="Subdirección de Catastro"/>
    <x v="0"/>
    <s v="Subdirectora de Catastro"/>
    <x v="1"/>
    <x v="2"/>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1"/>
    <n v="69"/>
    <x v="1"/>
    <x v="1"/>
    <x v="1"/>
    <x v="0"/>
    <x v="0"/>
    <x v="0"/>
    <x v="1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8"/>
    <x v="8"/>
    <n v="345"/>
    <x v="1"/>
    <x v="0"/>
    <x v="2"/>
    <n v="116150000"/>
    <n v="116150000"/>
    <x v="0"/>
    <x v="0"/>
    <x v="0"/>
    <x v="1"/>
    <s v="Subdirección de Catastro"/>
    <x v="0"/>
    <s v="Subdirectora de Catastro"/>
    <x v="1"/>
    <x v="2"/>
    <s v="Gestionar técnicamente la operación del proyecto de catastro multipropósito, en lo correspondiente al IGAC"/>
    <s v="Sistema de Información Predial Actualizado_x000a_"/>
    <m/>
    <d v="2021-06-03T00:00:00"/>
    <n v="9865284"/>
    <n v="69056988"/>
    <n v="69056988"/>
    <x v="0"/>
    <s v="NELSON ENRIQUE SILVA NIÑO"/>
    <n v="47093012"/>
    <x v="0"/>
    <m/>
    <x v="0"/>
    <x v="0"/>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2"/>
    <n v="29858544"/>
    <n v="298585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2"/>
    <n v="59191704"/>
    <n v="59191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7"/>
    <x v="5"/>
    <x v="4"/>
    <x v="9"/>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7"/>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6"/>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2"/>
    <n v="200000000"/>
    <n v="20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2"/>
    <n v="1148985120"/>
    <n v="114898512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2"/>
    <n v="2114430486"/>
    <n v="211443048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4"/>
    <x v="2"/>
    <n v="24975982389"/>
    <n v="24975982389"/>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5"/>
    <x v="4"/>
    <x v="9"/>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2"/>
    <n v="884523002"/>
    <n v="88452300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Cajibío, Piamonte, Sucre y Almaguer, en conjunto con la Agencia Nacional de Tierras - ANT."/>
    <x v="5"/>
    <x v="5"/>
    <n v="9"/>
    <x v="0"/>
    <x v="4"/>
    <x v="2"/>
    <n v="781026077"/>
    <n v="78102607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2"/>
    <n v="14382386381"/>
    <n v="1438238638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2"/>
    <n v="12442023704"/>
    <n v="12442023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2"/>
    <n v="17901027671"/>
    <n v="1790102767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2"/>
    <n v="13351728657"/>
    <n v="1335172865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2"/>
    <n v="7000000000"/>
    <n v="7000000000"/>
    <x v="0"/>
    <x v="0"/>
    <x v="0"/>
    <x v="1"/>
    <s v="Subdirección de Catastro"/>
    <x v="5"/>
    <s v="Subdirectora de Catastro"/>
    <x v="1"/>
    <x v="2"/>
    <s v="Realizar el levantamiento catastral en los municipios priorizados para la conformación del catastro multipropósito"/>
    <s v="Sistema de Información Predial Actualizado_x000a_"/>
    <m/>
    <m/>
    <e v="#N/A"/>
    <e v="#N/A"/>
    <e v="#N/A"/>
    <x v="1"/>
    <m/>
    <n v="0"/>
    <x v="0"/>
    <m/>
    <x v="5"/>
    <x v="1"/>
  </r>
  <r>
    <x v="4"/>
    <n v="19"/>
    <x v="3"/>
    <x v="3"/>
    <x v="3"/>
    <x v="0"/>
    <x v="0"/>
    <x v="0"/>
    <x v="4"/>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4"/>
    <s v="Oficina CIAF"/>
    <x v="0"/>
    <s v="Jefe Oficina CIAF"/>
    <x v="3"/>
    <x v="5"/>
    <s v="Desarrollar la asistencia técnica, asesoría y/o consultoría"/>
    <s v="Entidades Asistidas"/>
    <n v="496"/>
    <d v="2021-03-23T00:00:00"/>
    <n v="7330366"/>
    <n v="36651830"/>
    <n v="36651830"/>
    <x v="0"/>
    <s v=" LINA MARGARITA LORA MATIZ"/>
    <n v="0"/>
    <x v="0"/>
    <n v="24631"/>
    <x v="0"/>
    <x v="0"/>
  </r>
  <r>
    <x v="4"/>
    <n v="4"/>
    <x v="3"/>
    <x v="3"/>
    <x v="3"/>
    <x v="0"/>
    <x v="0"/>
    <x v="0"/>
    <x v="3"/>
    <s v="Servicios de sistemas de información geográfica (sig)"/>
    <x v="0"/>
    <n v="81101512"/>
    <s v="Prestación de servicios profesionales para realizar actividades de gestión requerida en el desarrollo del proyecto de inversión y actividades a cargo de la jefatura de la oficina CIAF."/>
    <x v="2"/>
    <x v="2"/>
    <n v="195"/>
    <x v="1"/>
    <x v="0"/>
    <x v="0"/>
    <n v="17031787"/>
    <n v="17031787"/>
    <x v="0"/>
    <x v="0"/>
    <x v="0"/>
    <x v="4"/>
    <s v="Oficina CIAF"/>
    <x v="0"/>
    <s v="Jefe Oficina CIAF"/>
    <x v="3"/>
    <x v="5"/>
    <s v="Planear la asistencia técnica, asesoría, análisis y/o consultoría a desarrollar"/>
    <s v="Entidades Asistidas"/>
    <n v="44"/>
    <d v="2021-01-18T00:00:00"/>
    <n v="2671483"/>
    <n v="17031787"/>
    <n v="17031787"/>
    <x v="0"/>
    <s v="ANDRES FELIPE LOPEZ ORTIZ"/>
    <n v="0"/>
    <x v="0"/>
    <n v="24203"/>
    <x v="0"/>
    <x v="0"/>
  </r>
  <r>
    <x v="4"/>
    <n v="13"/>
    <x v="3"/>
    <x v="3"/>
    <x v="3"/>
    <x v="0"/>
    <x v="0"/>
    <x v="0"/>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0"/>
    <x v="0"/>
    <n v="4"/>
    <x v="0"/>
    <x v="0"/>
    <x v="1"/>
    <n v="29321464"/>
    <n v="29321464"/>
    <x v="0"/>
    <x v="0"/>
    <x v="0"/>
    <x v="5"/>
    <s v="CENTRO DE INVESTIGACIÓN Y DESARROLLO EN INFORMACIÓN GEOGRÁFICA - CIAF"/>
    <x v="0"/>
    <s v="Diana Rocio Galindo - Jefe CIAF"/>
    <x v="3"/>
    <x v="5"/>
    <s v="Planear la asistencia técnica, asesoría y/o consultoría a desarrollar"/>
    <s v="Entidades Asistidas"/>
    <n v="374"/>
    <d v="2021-02-24T00:00:00"/>
    <n v="7330366"/>
    <n v="29321464"/>
    <n v="29321464"/>
    <x v="0"/>
    <s v="GASTON ANTONIO MEJIA ARIAS"/>
    <n v="0"/>
    <x v="0"/>
    <n v="24528"/>
    <x v="0"/>
    <x v="0"/>
  </r>
  <r>
    <x v="4"/>
    <n v="8"/>
    <x v="3"/>
    <x v="3"/>
    <x v="3"/>
    <x v="0"/>
    <x v="0"/>
    <x v="0"/>
    <x v="3"/>
    <s v="Servicios de sistemas de información geográfica (sig)"/>
    <x v="0"/>
    <n v="81101512"/>
    <s v="Prestación de servicios profesionales para realizar actividades de gestión y desarrollo de los proyectos de tecnologías geoespaciales que adelante la oficina CIAF."/>
    <x v="0"/>
    <x v="0"/>
    <n v="315"/>
    <x v="1"/>
    <x v="0"/>
    <x v="1"/>
    <n v="68132295"/>
    <n v="68132295"/>
    <x v="0"/>
    <x v="0"/>
    <x v="0"/>
    <x v="4"/>
    <s v="Oficina CIAF"/>
    <x v="0"/>
    <s v="Jefe Oficina CIAF"/>
    <x v="3"/>
    <x v="5"/>
    <s v="Desarrollar la asistencia técnica, asesoría y/o consultoría"/>
    <s v="Entidades Asistidas"/>
    <n v="205"/>
    <d v="2021-02-09T00:00:00"/>
    <n v="6488790"/>
    <n v="68132295"/>
    <n v="68132295"/>
    <x v="0"/>
    <s v="JUAN CARLOS MELO"/>
    <n v="0"/>
    <x v="0"/>
    <n v="24389"/>
    <x v="0"/>
    <x v="0"/>
  </r>
  <r>
    <x v="4"/>
    <n v="14"/>
    <x v="3"/>
    <x v="3"/>
    <x v="3"/>
    <x v="0"/>
    <x v="0"/>
    <x v="0"/>
    <x v="14"/>
    <s v="Servicios de sistemas de información geográfica (sig)"/>
    <x v="0"/>
    <n v="81101512"/>
    <s v="Prestación de servicios profesionales para conceptualizar, implementar y monitorear las bases de datos de los proyectos  de tecnologías de información geográfica a cargo de la oficina CIAF."/>
    <x v="1"/>
    <x v="1"/>
    <n v="8"/>
    <x v="0"/>
    <x v="0"/>
    <x v="1"/>
    <n v="58642928"/>
    <n v="58642928"/>
    <x v="0"/>
    <x v="0"/>
    <x v="0"/>
    <x v="5"/>
    <s v="CENTRO DE INVESTIGACIÓN Y DESARROLLO EN INFORMACIÓN GEOGRÁFICA - CIAF"/>
    <x v="0"/>
    <s v="Diana Rocio Galindo - Jefe CIAF"/>
    <x v="3"/>
    <x v="5"/>
    <s v="Desarrollar la asistencia técnica, asesoría, análisis y/o consultoría"/>
    <s v="Entidades Asistidas"/>
    <n v="404"/>
    <d v="2021-03-01T00:00:00"/>
    <n v="7330366"/>
    <n v="58642928"/>
    <n v="58642928"/>
    <x v="0"/>
    <s v="JULIO CESAR MENDOZA JIMENEZ"/>
    <n v="0"/>
    <x v="0"/>
    <n v="24547"/>
    <x v="0"/>
    <x v="0"/>
  </r>
  <r>
    <x v="4"/>
    <n v="7"/>
    <x v="3"/>
    <x v="3"/>
    <x v="3"/>
    <x v="0"/>
    <x v="0"/>
    <x v="0"/>
    <x v="3"/>
    <s v="Servicios de sistemas de información geográfica (sig)"/>
    <x v="0"/>
    <n v="81101512"/>
    <s v="Prestación de servicios profesionales para definir, proponer e implementar metodologías, procedimientos y técnicas que incorporen el componente geoespacial en los proyectos de la jefatura CIAF."/>
    <x v="0"/>
    <x v="0"/>
    <n v="11"/>
    <x v="0"/>
    <x v="0"/>
    <x v="1"/>
    <n v="61490990"/>
    <n v="61490990"/>
    <x v="0"/>
    <x v="0"/>
    <x v="0"/>
    <x v="4"/>
    <s v="Oficina CIAF"/>
    <x v="0"/>
    <s v="Jefe Oficina CIAF"/>
    <x v="3"/>
    <x v="5"/>
    <s v="Desarrollar la asistencia técnica, asesoría y/o consultoría"/>
    <s v="Entidades Asistidas"/>
    <n v="145"/>
    <d v="2021-01-29T00:00:00"/>
    <n v="5590090"/>
    <n v="61490990"/>
    <n v="61490990"/>
    <x v="0"/>
    <s v="MANUEL CAMILO REYES GONZALEZ"/>
    <n v="0"/>
    <x v="0"/>
    <n v="24284"/>
    <x v="0"/>
    <x v="0"/>
  </r>
  <r>
    <x v="4"/>
    <n v="2"/>
    <x v="3"/>
    <x v="3"/>
    <x v="3"/>
    <x v="0"/>
    <x v="0"/>
    <x v="0"/>
    <x v="3"/>
    <s v="Servicios de sistemas de información geográfica (sig)"/>
    <x v="0"/>
    <n v="81101512"/>
    <s v="Prestación de servicios  profesionales para realizar la verificación, control, seguimiento y  gestión de los proyectos de tecnologías de la información geográfica a cargo de la oficina CIAF"/>
    <x v="2"/>
    <x v="2"/>
    <n v="234"/>
    <x v="1"/>
    <x v="0"/>
    <x v="0"/>
    <n v="57152855"/>
    <n v="57152855"/>
    <x v="0"/>
    <x v="0"/>
    <x v="0"/>
    <x v="4"/>
    <s v="Oficina CIAF"/>
    <x v="0"/>
    <s v="Jefe Oficina CIAF"/>
    <x v="3"/>
    <x v="5"/>
    <s v="Realizar el desarrollo y soporte del sistemas de información geográfica para grupos étnicos"/>
    <s v="Entidades Asistidas"/>
    <n v="24"/>
    <d v="2021-01-08T00:00:00"/>
    <n v="7330366"/>
    <n v="56932509"/>
    <n v="56932509"/>
    <x v="0"/>
    <s v="YESENIA  VARGAS TEJEDOR"/>
    <n v="220346"/>
    <x v="0"/>
    <n v="24195"/>
    <x v="0"/>
    <x v="0"/>
  </r>
  <r>
    <x v="4"/>
    <n v="17"/>
    <x v="3"/>
    <x v="3"/>
    <x v="3"/>
    <x v="0"/>
    <x v="0"/>
    <x v="0"/>
    <x v="4"/>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4"/>
    <s v="Oficina CIAF"/>
    <x v="0"/>
    <s v="Jefe Oficina CIAF"/>
    <x v="3"/>
    <x v="6"/>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4"/>
    <n v="5"/>
    <x v="3"/>
    <x v="3"/>
    <x v="3"/>
    <x v="0"/>
    <x v="0"/>
    <x v="0"/>
    <x v="3"/>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2"/>
    <x v="2"/>
    <n v="7"/>
    <x v="0"/>
    <x v="0"/>
    <x v="1"/>
    <n v="39130630"/>
    <n v="39130630"/>
    <x v="0"/>
    <x v="0"/>
    <x v="0"/>
    <x v="5"/>
    <s v="CENTRO DE INVESTIGACIÓN Y DESARROLLO EN INFORMACIÓN GEOGRÁFICA - CIAF"/>
    <x v="0"/>
    <s v="Diana Rocio Galindo - Jefe CIAF"/>
    <x v="3"/>
    <x v="5"/>
    <s v="Desarrollar la asistencia técnica, asesoría y/o consultoría"/>
    <s v="Entidades Asistidas"/>
    <n v="77"/>
    <d v="2021-01-21T00:00:00"/>
    <n v="4976424"/>
    <n v="34834968"/>
    <n v="34834968"/>
    <x v="0"/>
    <s v="CLAUDIA VIVIANA GOMEZ TENJO"/>
    <n v="4295662"/>
    <x v="0"/>
    <n v="24232"/>
    <x v="0"/>
    <x v="0"/>
  </r>
  <r>
    <x v="4"/>
    <n v="23"/>
    <x v="3"/>
    <x v="3"/>
    <x v="3"/>
    <x v="0"/>
    <x v="0"/>
    <x v="0"/>
    <x v="4"/>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7"/>
    <x v="7"/>
    <n v="9"/>
    <x v="0"/>
    <x v="0"/>
    <x v="1"/>
    <n v="51820137"/>
    <n v="51820137"/>
    <x v="0"/>
    <x v="0"/>
    <x v="0"/>
    <x v="4"/>
    <s v="Oficina CIAF"/>
    <x v="0"/>
    <s v="Jefe Oficina CIAF"/>
    <x v="3"/>
    <x v="6"/>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4"/>
    <n v="18"/>
    <x v="3"/>
    <x v="3"/>
    <x v="3"/>
    <x v="0"/>
    <x v="0"/>
    <x v="0"/>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5"/>
    <s v="CENTRO DE INVESTIGACIÓN Y DESARROLLO EN INFORMACIÓN GEOGRÁFICA - CIAF"/>
    <x v="0"/>
    <s v="Diana Rocio Galindo - Jefe CIAF"/>
    <x v="3"/>
    <x v="5"/>
    <s v="Desarrollar la asistencia técnica, asesoría y/o consultoría"/>
    <s v="Entidades Asistidas"/>
    <n v="495"/>
    <d v="2021-03-17T00:00:00"/>
    <n v="4263522"/>
    <n v="38371698"/>
    <n v="38371698"/>
    <x v="0"/>
    <s v="FERNEYALONSO MORENO PINEDA"/>
    <n v="6416118"/>
    <x v="0"/>
    <n v="24630"/>
    <x v="0"/>
    <x v="0"/>
  </r>
  <r>
    <x v="4"/>
    <n v="20"/>
    <x v="3"/>
    <x v="3"/>
    <x v="3"/>
    <x v="0"/>
    <x v="0"/>
    <x v="0"/>
    <x v="0"/>
    <s v="Servicios de sistemas de información geográfica (sig)"/>
    <x v="0"/>
    <n v="81101512"/>
    <s v="Prestación de servicios profesioanales para el desarrollo, ajuste y documentación de las aplicaciones en tecnologías de información geográfica a cargo de la oficina CIAF."/>
    <x v="1"/>
    <x v="1"/>
    <n v="7"/>
    <x v="0"/>
    <x v="0"/>
    <x v="1"/>
    <n v="45421530"/>
    <n v="45421530"/>
    <x v="0"/>
    <x v="0"/>
    <x v="0"/>
    <x v="5"/>
    <s v="CENTRO DE INVESTIGACIÓN Y DESARROLLO EN INFORMACIÓN GEOGRÁFICA - CIAF"/>
    <x v="0"/>
    <s v="Diana Rocio Galindo - Jefe CIAF"/>
    <x v="3"/>
    <x v="5"/>
    <s v="Desarrollar la asistencia técnica, asesoría y/o consultoría"/>
    <s v="Entidades Asistidas"/>
    <n v="515"/>
    <d v="2021-03-31T00:00:00"/>
    <n v="6488790"/>
    <n v="25955160"/>
    <n v="25955160"/>
    <x v="0"/>
    <s v="JAIME ALBERTO GUITIERREZ"/>
    <n v="19466370"/>
    <x v="0"/>
    <n v="24651"/>
    <x v="0"/>
    <x v="0"/>
  </r>
  <r>
    <x v="4"/>
    <n v="1"/>
    <x v="3"/>
    <x v="3"/>
    <x v="3"/>
    <x v="0"/>
    <x v="0"/>
    <x v="0"/>
    <x v="3"/>
    <s v="Servicios de sistemas de información geográfica (sig)"/>
    <x v="0"/>
    <n v="81101512"/>
    <s v="Prestación de servicios profesionales especializados en la planeación estratégica y ejecución de los proyectos de la oficina CIAF"/>
    <x v="2"/>
    <x v="2"/>
    <n v="4"/>
    <x v="0"/>
    <x v="0"/>
    <x v="0"/>
    <n v="42806184"/>
    <n v="42806184"/>
    <x v="0"/>
    <x v="0"/>
    <x v="0"/>
    <x v="4"/>
    <s v="Oficina CIAF"/>
    <x v="0"/>
    <s v="Jefe Oficina CIAF"/>
    <x v="3"/>
    <x v="5"/>
    <s v="Realizar el desarrollo y soporte del sistemas de información geográfica para grupos étnicos"/>
    <s v="Entidades Asistidas"/>
    <n v="23"/>
    <d v="2021-01-08T00:00:00"/>
    <n v="10701546"/>
    <n v="21403092"/>
    <n v="21403092"/>
    <x v="0"/>
    <s v="ALEXANDER  MONTEALEGRE TRUJILLO"/>
    <n v="21403092"/>
    <x v="0"/>
    <n v="24193"/>
    <x v="0"/>
    <x v="0"/>
  </r>
  <r>
    <x v="4"/>
    <n v="6"/>
    <x v="3"/>
    <x v="3"/>
    <x v="3"/>
    <x v="0"/>
    <x v="0"/>
    <x v="0"/>
    <x v="3"/>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0"/>
    <x v="0"/>
    <n v="10"/>
    <x v="0"/>
    <x v="0"/>
    <x v="1"/>
    <n v="73303660"/>
    <n v="73303660"/>
    <x v="0"/>
    <x v="0"/>
    <x v="0"/>
    <x v="5"/>
    <s v="CENTRO DE INVESTIGACIÓN Y DESARROLLO EN INFORMACIÓN GEOGRÁFICA - CIAF"/>
    <x v="0"/>
    <s v="Diana Rocio Galindo - Jefe CIAF"/>
    <x v="3"/>
    <x v="5"/>
    <s v="Desarrollar la asistencia técnica, asesoría y/o consultoría"/>
    <s v="Entidades Asistidas"/>
    <n v="156"/>
    <d v="2021-01-26T00:00:00"/>
    <n v="7330366"/>
    <n v="51312562"/>
    <n v="51312562"/>
    <x v="0"/>
    <s v="FERNANDO IVAN CAMARGO"/>
    <n v="21991098"/>
    <x v="0"/>
    <n v="24333"/>
    <x v="0"/>
    <x v="0"/>
  </r>
  <r>
    <x v="4"/>
    <n v="10"/>
    <x v="3"/>
    <x v="3"/>
    <x v="3"/>
    <x v="0"/>
    <x v="0"/>
    <x v="0"/>
    <x v="3"/>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0"/>
    <x v="0"/>
    <n v="11"/>
    <x v="0"/>
    <x v="0"/>
    <x v="1"/>
    <n v="80634026"/>
    <n v="80634026"/>
    <x v="0"/>
    <x v="0"/>
    <x v="0"/>
    <x v="5"/>
    <s v="CENTRO DE INVESTIGACIÓN Y DESARROLLO EN INFORMACIÓN GEOGRÁFICA - CIAF"/>
    <x v="0"/>
    <s v="Diana Rocio Galindo - Jefe CIAF"/>
    <x v="3"/>
    <x v="5"/>
    <s v="Desarrollar la asistencia técnica, asesoría y/o consultoría"/>
    <s v="Entidades Asistidas"/>
    <n v="271"/>
    <d v="2021-02-15T00:00:00"/>
    <n v="7330366"/>
    <n v="58642928"/>
    <n v="58642928"/>
    <x v="0"/>
    <s v="MONICA CORTES"/>
    <n v="21991098"/>
    <x v="0"/>
    <n v="24454"/>
    <x v="0"/>
    <x v="0"/>
  </r>
  <r>
    <x v="4"/>
    <n v="21"/>
    <x v="3"/>
    <x v="3"/>
    <x v="3"/>
    <x v="0"/>
    <x v="0"/>
    <x v="0"/>
    <x v="4"/>
    <s v="Servicios de sistemas de información geográfica (sig)"/>
    <x v="0"/>
    <n v="81101512"/>
    <s v="Prestación de servicios profesionales para la implementación y administración de las herramientas y  servicios de integración de las aplicaciones para permitir la interoperabilidad de RENARE"/>
    <x v="7"/>
    <x v="7"/>
    <n v="7"/>
    <x v="0"/>
    <x v="0"/>
    <x v="1"/>
    <n v="45421530"/>
    <n v="45421530"/>
    <x v="0"/>
    <x v="0"/>
    <x v="0"/>
    <x v="4"/>
    <s v="Oficina CIAF"/>
    <x v="0"/>
    <s v="Jefe Oficina CIAF"/>
    <x v="3"/>
    <x v="5"/>
    <s v="Desarrollar la asistencia técnica, asesoría y/o consultoría"/>
    <s v="Entidades Asistidas"/>
    <n v="524"/>
    <d v="2021-04-09T00:00:00"/>
    <n v="3124732"/>
    <n v="21873124"/>
    <n v="21873124"/>
    <x v="0"/>
    <s v="HUGO ARMANDO CENDALES PRIETO"/>
    <n v="23548406"/>
    <x v="0"/>
    <n v="24662"/>
    <x v="0"/>
    <x v="0"/>
  </r>
  <r>
    <x v="4"/>
    <n v="9"/>
    <x v="3"/>
    <x v="3"/>
    <x v="3"/>
    <x v="1"/>
    <x v="1"/>
    <x v="0"/>
    <x v="3"/>
    <s v="Servicios de sistemas de información geográfica (sig)"/>
    <x v="0"/>
    <n v="81101512"/>
    <s v="Prestación de servicios profesionales para el desarrollo, ajuste y documentación de las aplicaciones en tecnologías de información geográfica a cargo de la oficina CIAF."/>
    <x v="0"/>
    <x v="0"/>
    <n v="9"/>
    <x v="0"/>
    <x v="0"/>
    <x v="1"/>
    <n v="116798220"/>
    <n v="116798220"/>
    <x v="0"/>
    <x v="1"/>
    <x v="0"/>
    <x v="5"/>
    <s v="CENTRO DE INVESTIGACIÓN Y DESARROLLO EN INFORMACIÓN GEOGRÁFICA - CIAF"/>
    <x v="0"/>
    <s v="Diana Rocio Galindo - Jefe CIAF"/>
    <x v="3"/>
    <x v="5"/>
    <s v="Desarrollar la asistencia técnica, asesoría y/o consultoría"/>
    <s v="Entidades Asistidas"/>
    <n v="231"/>
    <d v="2021-02-10T00:00:00"/>
    <n v="6488790"/>
    <n v="38932740"/>
    <n v="77865480"/>
    <x v="0"/>
    <s v="MONICA ANDREA NIÑO_x000a_JUAN FELIPE MOLINA"/>
    <n v="38932740"/>
    <x v="0"/>
    <s v="24426_x000a_24427"/>
    <x v="1"/>
    <x v="0"/>
  </r>
  <r>
    <x v="4"/>
    <n v="3"/>
    <x v="3"/>
    <x v="3"/>
    <x v="3"/>
    <x v="0"/>
    <x v="0"/>
    <x v="0"/>
    <x v="3"/>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2"/>
    <x v="2"/>
    <n v="165"/>
    <x v="1"/>
    <x v="0"/>
    <x v="1"/>
    <n v="105357406"/>
    <n v="105357406"/>
    <x v="0"/>
    <x v="0"/>
    <x v="0"/>
    <x v="4"/>
    <s v="Oficina CIAF"/>
    <x v="0"/>
    <s v="Jefe Oficina CIAF"/>
    <x v="3"/>
    <x v="5"/>
    <s v="Planear la asistencia técnica, asesoría, análisis y/o consultoría a desarrollar"/>
    <s v="Entidades Asistidas"/>
    <n v="25"/>
    <d v="2021-01-08T00:00:00"/>
    <n v="9577946"/>
    <n v="52678703"/>
    <n v="52678703"/>
    <x v="0"/>
    <s v="ANA JULIA SARRIA ALVAREZ"/>
    <n v="52678703"/>
    <x v="0"/>
    <n v="24196"/>
    <x v="0"/>
    <x v="0"/>
  </r>
  <r>
    <x v="4"/>
    <n v="26"/>
    <x v="3"/>
    <x v="3"/>
    <x v="3"/>
    <x v="0"/>
    <x v="0"/>
    <x v="0"/>
    <x v="6"/>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8"/>
    <x v="8"/>
    <n v="3"/>
    <x v="0"/>
    <x v="0"/>
    <x v="1"/>
    <n v="19466370"/>
    <n v="19466370"/>
    <x v="0"/>
    <x v="0"/>
    <x v="0"/>
    <x v="4"/>
    <s v="Oficina CIAF"/>
    <x v="0"/>
    <s v="Jefe Oficina CIAF"/>
    <x v="3"/>
    <x v="5"/>
    <s v="Desarrollar la asistencia técnica, asesoría, análisis y/o consultoría"/>
    <s v="Entidades Asistidas"/>
    <n v="588"/>
    <d v="2021-05-13T00:00:00"/>
    <n v="6488790"/>
    <n v="19466370"/>
    <n v="19466370"/>
    <x v="0"/>
    <s v="YESSICA NATALIA RAMIREZ YARA"/>
    <n v="0"/>
    <x v="0"/>
    <n v="24729"/>
    <x v="5"/>
    <x v="1"/>
  </r>
  <r>
    <x v="4"/>
    <m/>
    <x v="3"/>
    <x v="3"/>
    <x v="3"/>
    <x v="0"/>
    <x v="5"/>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1"/>
    <n v="52678703"/>
    <n v="52678703"/>
    <x v="0"/>
    <x v="0"/>
    <x v="0"/>
    <x v="4"/>
    <s v="Oficina CIAF"/>
    <x v="0"/>
    <s v="Jefe Oficina CIAF"/>
    <x v="3"/>
    <x v="5"/>
    <s v="Planear la asistencia técnica, asesoría, análisis y/o consultoría a desarrollar"/>
    <s v="Entidades Asistidas"/>
    <m/>
    <m/>
    <e v="#N/A"/>
    <e v="#N/A"/>
    <e v="#N/A"/>
    <x v="1"/>
    <m/>
    <n v="0"/>
    <x v="0"/>
    <m/>
    <x v="5"/>
    <x v="1"/>
  </r>
  <r>
    <x v="4"/>
    <m/>
    <x v="3"/>
    <x v="3"/>
    <x v="3"/>
    <x v="0"/>
    <x v="5"/>
    <x v="1"/>
    <x v="7"/>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m/>
    <x v="3"/>
    <x v="3"/>
    <x v="3"/>
    <x v="0"/>
    <x v="5"/>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1"/>
    <n v="38932740"/>
    <n v="3893274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n v="29"/>
    <x v="3"/>
    <x v="3"/>
    <x v="3"/>
    <x v="0"/>
    <x v="0"/>
    <x v="0"/>
    <x v="6"/>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4"/>
    <n v="12"/>
    <x v="3"/>
    <x v="3"/>
    <x v="3"/>
    <x v="0"/>
    <x v="0"/>
    <x v="0"/>
    <x v="0"/>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4"/>
    <n v="28"/>
    <x v="3"/>
    <x v="3"/>
    <x v="3"/>
    <x v="0"/>
    <x v="0"/>
    <x v="0"/>
    <x v="4"/>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0"/>
    <s v="FABIAN ROBERTO PEÑA CLAVIJO"/>
    <n v="7550277.5"/>
    <x v="0"/>
    <n v="24746"/>
    <x v="0"/>
    <x v="0"/>
  </r>
  <r>
    <x v="4"/>
    <n v="16"/>
    <x v="3"/>
    <x v="3"/>
    <x v="3"/>
    <x v="0"/>
    <x v="0"/>
    <x v="0"/>
    <x v="0"/>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0"/>
    <x v="0"/>
    <n v="11"/>
    <x v="0"/>
    <x v="0"/>
    <x v="2"/>
    <n v="95787740"/>
    <n v="9578774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4"/>
    <n v="15"/>
    <x v="3"/>
    <x v="3"/>
    <x v="3"/>
    <x v="0"/>
    <x v="0"/>
    <x v="0"/>
    <x v="3"/>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0"/>
    <x v="0"/>
    <n v="11"/>
    <x v="0"/>
    <x v="0"/>
    <x v="2"/>
    <n v="105357406"/>
    <n v="10535740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4"/>
    <n v="25"/>
    <x v="3"/>
    <x v="3"/>
    <x v="3"/>
    <x v="0"/>
    <x v="0"/>
    <x v="0"/>
    <x v="4"/>
    <s v="Servicio de análisis de sistemas"/>
    <x v="0"/>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4"/>
    <n v="24"/>
    <x v="3"/>
    <x v="3"/>
    <x v="3"/>
    <x v="0"/>
    <x v="0"/>
    <x v="0"/>
    <x v="4"/>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4"/>
    <n v="27"/>
    <x v="3"/>
    <x v="3"/>
    <x v="3"/>
    <x v="0"/>
    <x v="0"/>
    <x v="0"/>
    <x v="4"/>
    <s v="Servicios de procesamiento o preparación de datos "/>
    <x v="0"/>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4"/>
    <n v="22"/>
    <x v="3"/>
    <x v="3"/>
    <x v="3"/>
    <x v="0"/>
    <x v="0"/>
    <x v="0"/>
    <x v="0"/>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4"/>
    <s v="Oficina CIAF"/>
    <x v="0"/>
    <s v="Jefe Oficina CIAF"/>
    <x v="1"/>
    <x v="2"/>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4"/>
    <m/>
    <x v="3"/>
    <x v="3"/>
    <x v="3"/>
    <x v="0"/>
    <x v="0"/>
    <x v="0"/>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7"/>
    <x v="1"/>
  </r>
  <r>
    <x v="4"/>
    <n v="30"/>
    <x v="3"/>
    <x v="3"/>
    <x v="3"/>
    <x v="0"/>
    <x v="0"/>
    <x v="0"/>
    <x v="6"/>
    <s v="Servicios de sistemas de información geográfica (sig)"/>
    <x v="0"/>
    <n v="81101512"/>
    <s v="Prestación de servicios profesionales para diseñar los servicios de información, de procesamiento y disposición de información para el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x v="0"/>
    <s v="EDUIN YEZID CARRILLO VEGA"/>
    <n v="0"/>
    <x v="0"/>
    <n v="24755"/>
    <x v="5"/>
    <x v="1"/>
  </r>
  <r>
    <x v="4"/>
    <m/>
    <x v="3"/>
    <x v="3"/>
    <x v="3"/>
    <x v="0"/>
    <x v="5"/>
    <x v="1"/>
    <x v="6"/>
    <s v="Servicios de sistemas de información geográfica (sig)"/>
    <x v="0"/>
    <n v="81101512"/>
    <s v="Prestación de servicios profesionales para el desarrollo de procesos de analítica de datos en el marco de los métodos indirectos del catastro multipropósito"/>
    <x v="3"/>
    <x v="3"/>
    <n v="5"/>
    <x v="0"/>
    <x v="0"/>
    <x v="2"/>
    <n v="18201180"/>
    <n v="1820118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3"/>
    <x v="3"/>
    <n v="5"/>
    <x v="0"/>
    <x v="0"/>
    <x v="2"/>
    <n v="50726076"/>
    <n v="5072607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implementación de estándares sobre los datos fundamentales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gestión de los datos abiertos en el marco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2"/>
    <n v="43442451"/>
    <n v="43442451"/>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el desarrollo de procesos de inteligencia artificial en el marco de los métodos indirectos del catastro multipropósito"/>
    <x v="5"/>
    <x v="5"/>
    <n v="195"/>
    <x v="1"/>
    <x v="0"/>
    <x v="2"/>
    <n v="49076800"/>
    <n v="4907680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1"/>
    <x v="5"/>
    <x v="3"/>
    <x v="7"/>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2"/>
    <n v="113203688"/>
    <n v="113203688"/>
    <x v="0"/>
    <x v="1"/>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3"/>
  </r>
  <r>
    <x v="4"/>
    <m/>
    <x v="3"/>
    <x v="3"/>
    <x v="3"/>
    <x v="0"/>
    <x v="5"/>
    <x v="1"/>
    <x v="6"/>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4"/>
    <x v="2"/>
    <n v="100000000"/>
    <n v="100000000"/>
    <x v="2"/>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2"/>
    <n v="17"/>
    <x v="2"/>
    <x v="2"/>
    <x v="2"/>
    <x v="0"/>
    <x v="0"/>
    <x v="0"/>
    <x v="3"/>
    <s v="Servicios secretariales o de administración de oficinas  "/>
    <x v="0"/>
    <n v="80161501"/>
    <s v="Prestación de servicios para apoyar las actividades relacionadas con la organización de expedientes disciplinarios"/>
    <x v="2"/>
    <x v="2"/>
    <n v="11"/>
    <x v="0"/>
    <x v="0"/>
    <x v="1"/>
    <n v="29367360"/>
    <n v="29367360"/>
    <x v="0"/>
    <x v="0"/>
    <x v="1"/>
    <x v="6"/>
    <s v="Secretaría General - GIT Control Disciplinario"/>
    <x v="0"/>
    <s v="Coordinador GIT Control Disciplinario"/>
    <x v="4"/>
    <x v="7"/>
    <s v="N/A"/>
    <s v="N/A"/>
    <n v="18"/>
    <d v="2021-01-08T00:00:00"/>
    <n v="2669760"/>
    <n v="29367360"/>
    <n v="29367360"/>
    <x v="0"/>
    <s v="LISSETH TATIANA BOBADILLA BOJACA"/>
    <n v="0"/>
    <x v="0"/>
    <n v="24176"/>
    <x v="0"/>
    <x v="0"/>
  </r>
  <r>
    <x v="2"/>
    <n v="18"/>
    <x v="2"/>
    <x v="2"/>
    <x v="2"/>
    <x v="0"/>
    <x v="0"/>
    <x v="0"/>
    <x v="3"/>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2"/>
    <x v="2"/>
    <n v="11"/>
    <x v="0"/>
    <x v="0"/>
    <x v="1"/>
    <n v="34372048"/>
    <n v="34372048"/>
    <x v="0"/>
    <x v="0"/>
    <x v="1"/>
    <x v="6"/>
    <s v="Secretaría General - GIT Control Disciplinario"/>
    <x v="0"/>
    <s v="Coordinador GIT Control Disciplinario"/>
    <x v="4"/>
    <x v="7"/>
    <s v="N/A"/>
    <s v="N/A"/>
    <n v="17"/>
    <d v="2021-01-07T00:00:00"/>
    <n v="3124731"/>
    <n v="34372041"/>
    <n v="34372041"/>
    <x v="0"/>
    <s v="SERGIO  CALDERON HERNANDEZ"/>
    <n v="7"/>
    <x v="0"/>
    <n v="24175"/>
    <x v="0"/>
    <x v="0"/>
  </r>
  <r>
    <x v="2"/>
    <n v="16"/>
    <x v="2"/>
    <x v="2"/>
    <x v="2"/>
    <x v="0"/>
    <x v="0"/>
    <x v="0"/>
    <x v="3"/>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2"/>
    <x v="2"/>
    <n v="11"/>
    <x v="0"/>
    <x v="0"/>
    <x v="1"/>
    <n v="73517991"/>
    <n v="73517991"/>
    <x v="0"/>
    <x v="0"/>
    <x v="1"/>
    <x v="6"/>
    <s v="Secretaría General - GIT Control Disciplinario"/>
    <x v="0"/>
    <s v="Coordinador GIT Control Disciplinario"/>
    <x v="4"/>
    <x v="7"/>
    <s v="N/A"/>
    <s v="N/A"/>
    <n v="16"/>
    <d v="2021-01-25T00:00:00"/>
    <n v="6683453"/>
    <n v="73517983"/>
    <n v="73517983"/>
    <x v="0"/>
    <s v="NINI YOHANA MARROQUIN COLLAZOS"/>
    <n v="8"/>
    <x v="0"/>
    <n v="24240"/>
    <x v="0"/>
    <x v="0"/>
  </r>
  <r>
    <x v="2"/>
    <n v="15"/>
    <x v="2"/>
    <x v="2"/>
    <x v="2"/>
    <x v="0"/>
    <x v="0"/>
    <x v="0"/>
    <x v="3"/>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2"/>
    <x v="2"/>
    <n v="11"/>
    <x v="0"/>
    <x v="0"/>
    <x v="1"/>
    <n v="83053047"/>
    <n v="83053047"/>
    <x v="0"/>
    <x v="0"/>
    <x v="1"/>
    <x v="6"/>
    <s v="Secretaría General - GIT Control Disciplinario"/>
    <x v="0"/>
    <s v="Coordinador GIT Control Disciplinario"/>
    <x v="4"/>
    <x v="7"/>
    <s v="N/A"/>
    <s v="N/A"/>
    <n v="15"/>
    <d v="2021-01-07T00:00:00"/>
    <n v="7550276"/>
    <n v="83053036"/>
    <n v="83053036"/>
    <x v="0"/>
    <s v="LUIS ALFREDO AGUDELO FLOREZ"/>
    <n v="11"/>
    <x v="0"/>
    <n v="24174"/>
    <x v="0"/>
    <x v="0"/>
  </r>
  <r>
    <x v="2"/>
    <n v="12"/>
    <x v="2"/>
    <x v="2"/>
    <x v="2"/>
    <x v="2"/>
    <x v="2"/>
    <x v="0"/>
    <x v="3"/>
    <s v="Servicios secretariales o de administración de oficinas  "/>
    <x v="0"/>
    <n v="80161501"/>
    <s v="Prestación de servicios profesionales para brindar apoyo jurídico en la evaluación, sustanciación y  revisión de los procesos disciplinarios que se adelantan en el IGAC."/>
    <x v="2"/>
    <x v="2"/>
    <n v="11"/>
    <x v="0"/>
    <x v="0"/>
    <x v="0"/>
    <n v="220553972"/>
    <n v="220553972"/>
    <x v="0"/>
    <x v="2"/>
    <x v="1"/>
    <x v="6"/>
    <s v="Secretaría General - GIT Control Disciplinario"/>
    <x v="0"/>
    <s v="Coordinador GIT Control Disciplinario"/>
    <x v="4"/>
    <x v="7"/>
    <s v="N/A"/>
    <s v="N/A"/>
    <n v="12"/>
    <d v="2021-01-07T00:00:00"/>
    <n v="6683453"/>
    <n v="73517983"/>
    <n v="220553949"/>
    <x v="0"/>
    <s v="GABRIEL ANTONIO MORATO RODRIGUEZ_x000a_NELSON ORLANDO YAZO MARTINEZ_x000a_YESSICA JULIETH MAHECHA TOVAR_x000a_"/>
    <n v="23"/>
    <x v="0"/>
    <s v="24166_x000a_24171_x000a_24173_x000a_"/>
    <x v="2"/>
    <x v="0"/>
  </r>
  <r>
    <x v="2"/>
    <n v="74"/>
    <x v="2"/>
    <x v="2"/>
    <x v="2"/>
    <x v="0"/>
    <x v="0"/>
    <x v="0"/>
    <x v="1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7"/>
    <x v="7"/>
    <n v="7"/>
    <x v="0"/>
    <x v="0"/>
    <x v="1"/>
    <n v="46784176"/>
    <n v="46784176"/>
    <x v="0"/>
    <x v="0"/>
    <x v="1"/>
    <x v="6"/>
    <s v="Secretaría General - GIT Control Disciplinario"/>
    <x v="0"/>
    <s v="Coordinador GIT Control Disciplinario"/>
    <x v="4"/>
    <x v="7"/>
    <s v="N/A"/>
    <s v="N/A"/>
    <n v="561"/>
    <d v="2021-04-29T00:00:00"/>
    <n v="5757793"/>
    <n v="40304551"/>
    <n v="40304551"/>
    <x v="0"/>
    <s v="ANA MARIA VILLA ROJAS"/>
    <n v="6479625"/>
    <x v="0"/>
    <n v="24696"/>
    <x v="0"/>
    <x v="0"/>
  </r>
  <r>
    <x v="2"/>
    <n v="13"/>
    <x v="2"/>
    <x v="2"/>
    <x v="2"/>
    <x v="0"/>
    <x v="0"/>
    <x v="0"/>
    <x v="3"/>
    <s v="Servicios secretariales o de administración de oficinas  "/>
    <x v="0"/>
    <n v="80161501"/>
    <s v="Prestación de servicios profesionales para tramitar, impulsar y sustanciar cada una de las actuaciones de los procesos disciplinarios a nivel nacional."/>
    <x v="2"/>
    <x v="2"/>
    <n v="11"/>
    <x v="0"/>
    <x v="0"/>
    <x v="1"/>
    <n v="147035981"/>
    <n v="147035981"/>
    <x v="0"/>
    <x v="0"/>
    <x v="1"/>
    <x v="6"/>
    <s v="Secretaría General - GIT Control Disciplinario"/>
    <x v="0"/>
    <s v="Coordinador GIT Control Disciplinario"/>
    <x v="4"/>
    <x v="7"/>
    <s v="N/A"/>
    <s v="N/A"/>
    <n v="13"/>
    <d v="2021-01-08T00:00:00"/>
    <n v="6683453"/>
    <n v="73517983"/>
    <n v="73517983"/>
    <x v="0"/>
    <s v="DORIS  ROJAS URRUEGO"/>
    <n v="73517998"/>
    <x v="0"/>
    <n v="24182"/>
    <x v="0"/>
    <x v="0"/>
  </r>
  <r>
    <x v="5"/>
    <n v="25"/>
    <x v="4"/>
    <x v="4"/>
    <x v="4"/>
    <x v="5"/>
    <x v="6"/>
    <x v="0"/>
    <x v="3"/>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0"/>
    <x v="0"/>
    <n v="11"/>
    <x v="0"/>
    <x v="0"/>
    <x v="1"/>
    <n v="253342879"/>
    <n v="253342879"/>
    <x v="0"/>
    <x v="5"/>
    <x v="0"/>
    <x v="7"/>
    <s v="Control interno"/>
    <x v="0"/>
    <s v="Jefe Oficina de Control Interno"/>
    <x v="5"/>
    <x v="8"/>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6"/>
    <x v="0"/>
  </r>
  <r>
    <x v="5"/>
    <n v="10"/>
    <x v="5"/>
    <x v="4"/>
    <x v="4"/>
    <x v="0"/>
    <x v="0"/>
    <x v="0"/>
    <x v="3"/>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2"/>
    <x v="2"/>
    <n v="11"/>
    <x v="0"/>
    <x v="0"/>
    <x v="1"/>
    <n v="56650000"/>
    <n v="56650000"/>
    <x v="0"/>
    <x v="0"/>
    <x v="1"/>
    <x v="3"/>
    <s v="Despacho"/>
    <x v="0"/>
    <s v="Secretaria General"/>
    <x v="4"/>
    <x v="7"/>
    <s v="N/A"/>
    <s v="N/A"/>
    <n v="55"/>
    <d v="2021-01-14T00:00:00"/>
    <n v="5000000"/>
    <n v="55000000"/>
    <n v="55000000"/>
    <x v="0"/>
    <s v="ANDRES MURCIA VARGAS ABOGADOS ASOCIADOS SAS"/>
    <n v="1650000"/>
    <x v="0"/>
    <n v="24215"/>
    <x v="0"/>
    <x v="0"/>
  </r>
  <r>
    <x v="5"/>
    <n v="95"/>
    <x v="5"/>
    <x v="4"/>
    <x v="4"/>
    <x v="0"/>
    <x v="0"/>
    <x v="0"/>
    <x v="6"/>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8"/>
    <x v="8"/>
    <n v="8"/>
    <x v="0"/>
    <x v="0"/>
    <x v="1"/>
    <n v="121248517"/>
    <n v="121248517"/>
    <x v="0"/>
    <x v="0"/>
    <x v="0"/>
    <x v="7"/>
    <s v="Dirección General"/>
    <x v="0"/>
    <s v="Directora General "/>
    <x v="5"/>
    <x v="9"/>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5"/>
    <n v="7"/>
    <x v="6"/>
    <x v="4"/>
    <x v="5"/>
    <x v="0"/>
    <x v="0"/>
    <x v="0"/>
    <x v="3"/>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0"/>
    <x v="0"/>
    <n v="315"/>
    <x v="1"/>
    <x v="0"/>
    <x v="1"/>
    <n v="43463091"/>
    <n v="43463091"/>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5"/>
    <n v="85"/>
    <x v="6"/>
    <x v="4"/>
    <x v="5"/>
    <x v="0"/>
    <x v="0"/>
    <x v="0"/>
    <x v="3"/>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5"/>
    <n v="3"/>
    <x v="6"/>
    <x v="4"/>
    <x v="5"/>
    <x v="0"/>
    <x v="0"/>
    <x v="0"/>
    <x v="3"/>
    <s v="Servicios de consultoría de negocios y administración corporativa"/>
    <x v="0"/>
    <n v="80101500"/>
    <s v="Prestación de servicios personales para organizar y desarrollar las ferias, congresos, convenciones, conferencias y/o eventos tanto virtuales como presenciales requeridos por la entidad."/>
    <x v="0"/>
    <x v="0"/>
    <n v="9"/>
    <x v="0"/>
    <x v="0"/>
    <x v="1"/>
    <n v="23343057"/>
    <n v="23343057"/>
    <x v="0"/>
    <x v="0"/>
    <x v="0"/>
    <x v="8"/>
    <s v="Oficina de Difusión y Mercadeo"/>
    <x v="0"/>
    <s v="Yira Paola Perez-Jefe de Oficina"/>
    <x v="6"/>
    <x v="10"/>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5"/>
    <n v="86"/>
    <x v="6"/>
    <x v="4"/>
    <x v="5"/>
    <x v="0"/>
    <x v="0"/>
    <x v="0"/>
    <x v="3"/>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5"/>
    <n v="89"/>
    <x v="6"/>
    <x v="4"/>
    <x v="5"/>
    <x v="0"/>
    <x v="0"/>
    <x v="0"/>
    <x v="4"/>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7"/>
    <s v="Oficina de Difusión y Mercadeo de Información "/>
    <x v="0"/>
    <s v="Jefe Oficina de Difusión y Mercadeo de Información "/>
    <x v="6"/>
    <x v="10"/>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5"/>
    <n v="1"/>
    <x v="6"/>
    <x v="4"/>
    <x v="5"/>
    <x v="0"/>
    <x v="0"/>
    <x v="0"/>
    <x v="3"/>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0"/>
    <x v="0"/>
    <n v="11"/>
    <x v="0"/>
    <x v="0"/>
    <x v="1"/>
    <n v="80634026"/>
    <n v="80634026"/>
    <x v="0"/>
    <x v="0"/>
    <x v="0"/>
    <x v="7"/>
    <s v="Oficina de Difusión y Mercadeo"/>
    <x v="0"/>
    <s v="Jefe Oficina de Difusión y Mercadeo de Información "/>
    <x v="6"/>
    <x v="11"/>
    <s v="Realizar seguimiento al plan de mercadeo y/o estudios priorizados por la entidad"/>
    <s v="Documentos de lineamientos técnicos"/>
    <n v="122"/>
    <d v="2021-01-08T00:00:00"/>
    <n v="7330366"/>
    <n v="80634026"/>
    <n v="80634026"/>
    <x v="0"/>
    <s v="DANIEL OSWALDO BUITRAGO CARRILLO"/>
    <n v="0"/>
    <x v="0"/>
    <n v="24265"/>
    <x v="0"/>
    <x v="0"/>
  </r>
  <r>
    <x v="5"/>
    <n v="90"/>
    <x v="6"/>
    <x v="4"/>
    <x v="5"/>
    <x v="0"/>
    <x v="0"/>
    <x v="0"/>
    <x v="4"/>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7"/>
    <s v="Oficina de Difusión y Mercadeo"/>
    <x v="0"/>
    <s v="Jefe Oficina de Difusión y Mercadeo de Información "/>
    <x v="6"/>
    <x v="10"/>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5"/>
    <n v="12"/>
    <x v="6"/>
    <x v="4"/>
    <x v="5"/>
    <x v="0"/>
    <x v="0"/>
    <x v="0"/>
    <x v="3"/>
    <s v="Servicios de consultoría de negocios y administración corporativa"/>
    <x v="0"/>
    <n v="80101500"/>
    <s v="Prestación de servicios profesionales para diagramar y producir las piezas de comunicación interna contempladas en el plan de comunicaciones de la entidad"/>
    <x v="0"/>
    <x v="0"/>
    <n v="10"/>
    <x v="0"/>
    <x v="0"/>
    <x v="1"/>
    <n v="48314800"/>
    <n v="48314800"/>
    <x v="0"/>
    <x v="0"/>
    <x v="0"/>
    <x v="8"/>
    <s v="Oficina de Difusión y Mercadeo"/>
    <x v="0"/>
    <s v="Yira Paola Perez-Jefe de Oficina"/>
    <x v="6"/>
    <x v="10"/>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5"/>
    <n v="84"/>
    <x v="6"/>
    <x v="4"/>
    <x v="5"/>
    <x v="0"/>
    <x v="0"/>
    <x v="0"/>
    <x v="4"/>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7"/>
    <s v="Oficina de Difusión y Mercadeo"/>
    <x v="0"/>
    <s v="Jefe Oficina de Difusión y Mercadeo de Información "/>
    <x v="6"/>
    <x v="11"/>
    <s v="Realizar el plan de mercadeo y/o estudios priorizados por la entidad"/>
    <s v="Documentos de lineamientos técnicos"/>
    <n v="462"/>
    <d v="2021-03-16T00:00:00"/>
    <n v="3640236"/>
    <n v="36402360"/>
    <n v="36402360"/>
    <x v="0"/>
    <s v="ELVER ALEXANDER PINEDA"/>
    <n v="0"/>
    <x v="0"/>
    <n v="24603"/>
    <x v="0"/>
    <x v="0"/>
  </r>
  <r>
    <x v="5"/>
    <n v="2"/>
    <x v="6"/>
    <x v="4"/>
    <x v="5"/>
    <x v="0"/>
    <x v="0"/>
    <x v="0"/>
    <x v="3"/>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0"/>
    <x v="0"/>
    <n v="315"/>
    <x v="1"/>
    <x v="0"/>
    <x v="1"/>
    <n v="58695945"/>
    <n v="58695945"/>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5"/>
    <n v="58"/>
    <x v="6"/>
    <x v="4"/>
    <x v="5"/>
    <x v="0"/>
    <x v="0"/>
    <x v="0"/>
    <x v="14"/>
    <s v="Servicios de consultoría de negocios y administración corporativa"/>
    <x v="0"/>
    <n v="80101500"/>
    <s v="Prestación de servicios profesionales para difundir, promocionar y comercializar los productos y servicios del IGAC a nivel Nacional. "/>
    <x v="0"/>
    <x v="0"/>
    <n v="11"/>
    <x v="0"/>
    <x v="0"/>
    <x v="1"/>
    <n v="54740664"/>
    <n v="54740664"/>
    <x v="0"/>
    <x v="0"/>
    <x v="0"/>
    <x v="7"/>
    <s v="Oficina de Difusión y Mercadeo de Información "/>
    <x v="0"/>
    <s v="Yira Paola Perez-Jefe de Oficina"/>
    <x v="6"/>
    <x v="10"/>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5"/>
    <n v="87"/>
    <x v="6"/>
    <x v="4"/>
    <x v="5"/>
    <x v="0"/>
    <x v="0"/>
    <x v="0"/>
    <x v="10"/>
    <s v="Etiquetas de códigos de barra"/>
    <x v="0"/>
    <n v="55121608"/>
    <s v="Adquisición del derecho de uso del sistema de codificación EAN/UCC."/>
    <x v="1"/>
    <x v="1"/>
    <n v="1"/>
    <x v="0"/>
    <x v="0"/>
    <x v="0"/>
    <n v="8131000"/>
    <n v="8131000"/>
    <x v="0"/>
    <x v="8"/>
    <x v="0"/>
    <x v="7"/>
    <s v="Oficina de Difusión y Mercadeo"/>
    <x v="0"/>
    <s v="Jefe Oficina de Difusión y Mercadeo de Información "/>
    <x v="6"/>
    <x v="10"/>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0"/>
    <x v="0"/>
  </r>
  <r>
    <x v="5"/>
    <n v="4"/>
    <x v="6"/>
    <x v="4"/>
    <x v="5"/>
    <x v="0"/>
    <x v="0"/>
    <x v="0"/>
    <x v="3"/>
    <s v="Servicios de consultoría de negocios y administración corporativa"/>
    <x v="0"/>
    <n v="80101500"/>
    <s v="Prestación de servicios profesionales para ejecutar la estrategia de comunicaciones externas de la entidad y la redacción, desarrollo y revisión de contenidos editoriales."/>
    <x v="0"/>
    <x v="0"/>
    <n v="11"/>
    <x v="0"/>
    <x v="0"/>
    <x v="1"/>
    <n v="92997806"/>
    <n v="92997806"/>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5"/>
    <n v="83"/>
    <x v="6"/>
    <x v="4"/>
    <x v="5"/>
    <x v="0"/>
    <x v="0"/>
    <x v="0"/>
    <x v="4"/>
    <s v="Servicios de consultoría de negocios y administración corporativa"/>
    <x v="0"/>
    <n v="80101500"/>
    <s v="Prestación de servicios profesionales para realizar la  medicion de satisfaccion, retroalimentacion y seguimiento con las areas de las PQRs que se hayan tramitado. "/>
    <x v="1"/>
    <x v="1"/>
    <n v="10"/>
    <x v="0"/>
    <x v="0"/>
    <x v="1"/>
    <n v="29417800"/>
    <n v="29417800"/>
    <x v="0"/>
    <x v="0"/>
    <x v="0"/>
    <x v="7"/>
    <s v="Oficina de Difusión y Mercadeo"/>
    <x v="0"/>
    <s v="Jefe Oficina de Difusión y Mercadeo de Información "/>
    <x v="6"/>
    <x v="11"/>
    <s v="Realizar el plan de mercadeo y/o estudios priorizados por la entidad"/>
    <s v="Documentos de lineamientos técnicos"/>
    <n v="461"/>
    <d v="2021-03-16T00:00:00"/>
    <n v="2941780"/>
    <n v="29417800"/>
    <n v="29417800"/>
    <x v="0"/>
    <s v="MARIA CAMILA PALOMARES"/>
    <n v="0"/>
    <x v="0"/>
    <n v="24601"/>
    <x v="0"/>
    <x v="0"/>
  </r>
  <r>
    <x v="5"/>
    <n v="8"/>
    <x v="6"/>
    <x v="4"/>
    <x v="5"/>
    <x v="0"/>
    <x v="0"/>
    <x v="0"/>
    <x v="3"/>
    <s v="Servicios de consultoría de negocios y administración corporativa"/>
    <x v="0"/>
    <n v="80101500"/>
    <s v="Prestación de servicios profesionales para la realización y registro de productos audiovisuales en las actividades y eventos del IGAC."/>
    <x v="0"/>
    <x v="0"/>
    <n v="315"/>
    <x v="1"/>
    <x v="0"/>
    <x v="1"/>
    <n v="58695945"/>
    <n v="58695945"/>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5"/>
    <n v="5"/>
    <x v="6"/>
    <x v="4"/>
    <x v="5"/>
    <x v="0"/>
    <x v="0"/>
    <x v="0"/>
    <x v="3"/>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0"/>
    <x v="0"/>
    <n v="11"/>
    <x v="0"/>
    <x v="0"/>
    <x v="1"/>
    <n v="53146280"/>
    <n v="53146280"/>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5"/>
    <n v="39"/>
    <x v="6"/>
    <x v="4"/>
    <x v="5"/>
    <x v="0"/>
    <x v="0"/>
    <x v="0"/>
    <x v="0"/>
    <s v="Servicios de consultoría de negocios y administración corporativa"/>
    <x v="0"/>
    <n v="80101500"/>
    <s v="Prestación de servicios profesionales para generar informes de ventas y  garantizar la calidad y entrega oportuna de los productos y servicios ofertados por el Instituto."/>
    <x v="0"/>
    <x v="0"/>
    <n v="11"/>
    <x v="0"/>
    <x v="0"/>
    <x v="1"/>
    <n v="63335723"/>
    <n v="63335723"/>
    <x v="0"/>
    <x v="0"/>
    <x v="0"/>
    <x v="8"/>
    <s v="Oficina de Difusión y Mercadeo"/>
    <x v="0"/>
    <s v="Yira Paola Perez-Jefe de Oficina"/>
    <x v="6"/>
    <x v="10"/>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5"/>
    <n v="91"/>
    <x v="6"/>
    <x v="4"/>
    <x v="5"/>
    <x v="0"/>
    <x v="0"/>
    <x v="0"/>
    <x v="4"/>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5"/>
    <n v="96"/>
    <x v="6"/>
    <x v="4"/>
    <x v="5"/>
    <x v="0"/>
    <x v="0"/>
    <x v="0"/>
    <x v="6"/>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8"/>
    <x v="8"/>
    <n v="212"/>
    <x v="1"/>
    <x v="0"/>
    <x v="1"/>
    <n v="91574258"/>
    <n v="91574258"/>
    <x v="0"/>
    <x v="0"/>
    <x v="0"/>
    <x v="7"/>
    <s v="Oficina de Difusión y Mercadeo"/>
    <x v="0"/>
    <s v="Jefe Oficina de Difusión y Mercadeo de Información "/>
    <x v="6"/>
    <x v="10"/>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5"/>
    <x v="1"/>
  </r>
  <r>
    <x v="5"/>
    <m/>
    <x v="6"/>
    <x v="4"/>
    <x v="5"/>
    <x v="0"/>
    <x v="5"/>
    <x v="1"/>
    <x v="6"/>
    <s v="Servicios de consultoría de negocios y administración corporativa"/>
    <x v="0"/>
    <n v="80101500"/>
    <s v="Prestación de servicios profesionales para realizar seguimiento y ejecución a los trámites y servicios solicitados por los usuarios internos y externos del IGAC. "/>
    <x v="8"/>
    <x v="8"/>
    <n v="8"/>
    <x v="0"/>
    <x v="0"/>
    <x v="1"/>
    <n v="11637208"/>
    <n v="11637208"/>
    <x v="0"/>
    <x v="0"/>
    <x v="0"/>
    <x v="7"/>
    <s v="Oficina de Difusión y Mercadeo"/>
    <x v="0"/>
    <s v="Jefe Oficina de Difusión y Mercadeo de Información "/>
    <x v="6"/>
    <x v="11"/>
    <s v="Realizar seguimiento al plan de mercadeo y/o estudios priorizados por la entidad"/>
    <s v="Documentos de lineamientos técnicos"/>
    <m/>
    <m/>
    <e v="#N/A"/>
    <e v="#N/A"/>
    <e v="#N/A"/>
    <x v="1"/>
    <m/>
    <n v="0"/>
    <x v="1"/>
    <m/>
    <x v="5"/>
    <x v="1"/>
  </r>
  <r>
    <x v="5"/>
    <m/>
    <x v="6"/>
    <x v="4"/>
    <x v="5"/>
    <x v="0"/>
    <x v="5"/>
    <x v="1"/>
    <x v="6"/>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8"/>
    <x v="8"/>
    <n v="8"/>
    <x v="0"/>
    <x v="0"/>
    <x v="0"/>
    <n v="20666849"/>
    <n v="20666849"/>
    <x v="0"/>
    <x v="0"/>
    <x v="0"/>
    <x v="7"/>
    <s v="Oficina de Difusión y Mercadeo"/>
    <x v="0"/>
    <s v="Jefe Oficina de Difusión y Mercadeo de Información "/>
    <x v="6"/>
    <x v="10"/>
    <s v="Fortalecer la Infraestructura Colombiana de Datos Espaciales - ICDE, para su incorporación en el sistema de e-gobierno y su interoperabilidad con el nodo de tierras"/>
    <s v="Sistemas de información implementados"/>
    <m/>
    <m/>
    <e v="#N/A"/>
    <e v="#N/A"/>
    <e v="#N/A"/>
    <x v="1"/>
    <m/>
    <n v="0"/>
    <x v="2"/>
    <m/>
    <x v="5"/>
    <x v="1"/>
  </r>
  <r>
    <x v="5"/>
    <m/>
    <x v="6"/>
    <x v="4"/>
    <x v="5"/>
    <x v="0"/>
    <x v="7"/>
    <x v="1"/>
    <x v="3"/>
    <s v="Software de edición y creación de contenidos"/>
    <x v="0"/>
    <n v="43232100"/>
    <s v="Adquisición Licenciamiento Adobe "/>
    <x v="9"/>
    <x v="9"/>
    <n v="1"/>
    <x v="0"/>
    <x v="1"/>
    <x v="0"/>
    <n v="17000000"/>
    <n v="17000000"/>
    <x v="0"/>
    <x v="0"/>
    <x v="0"/>
    <x v="7"/>
    <s v="Oficina de Difusión y Mercadeo"/>
    <x v="0"/>
    <s v="Jefe Oficina de Difusión y Mercadeo de Información "/>
    <x v="6"/>
    <x v="10"/>
    <s v="Realizar campañas en medios digitales y/o presenciales sobre los productos y servicios que genera la entidad."/>
    <s v="Servicios de información implementados"/>
    <m/>
    <m/>
    <e v="#N/A"/>
    <e v="#N/A"/>
    <e v="#N/A"/>
    <x v="1"/>
    <m/>
    <n v="0"/>
    <x v="0"/>
    <m/>
    <x v="7"/>
    <x v="1"/>
  </r>
  <r>
    <x v="5"/>
    <m/>
    <x v="6"/>
    <x v="4"/>
    <x v="5"/>
    <x v="0"/>
    <x v="5"/>
    <x v="1"/>
    <x v="6"/>
    <s v="Software de servidor de autenticación"/>
    <x v="0"/>
    <n v="43233201"/>
    <s v="Adquisición Firma Digital"/>
    <x v="5"/>
    <x v="5"/>
    <n v="2"/>
    <x v="0"/>
    <x v="1"/>
    <x v="1"/>
    <n v="5000000"/>
    <n v="5000000"/>
    <x v="0"/>
    <x v="0"/>
    <x v="0"/>
    <x v="7"/>
    <s v="Oficina de Difusión y Mercadeo"/>
    <x v="0"/>
    <s v="Jefe Oficina de Difusión y Mercadeo de Información"/>
    <x v="6"/>
    <x v="10"/>
    <s v="Diseñar y divulgar diferentes contenidos digitales, análogos  y de apoyo a los servicios requeridos por los usuarios internos y externos. "/>
    <s v="Sistemas de información implementados"/>
    <m/>
    <m/>
    <e v="#N/A"/>
    <e v="#N/A"/>
    <e v="#N/A"/>
    <x v="1"/>
    <m/>
    <n v="0"/>
    <x v="0"/>
    <m/>
    <x v="5"/>
    <x v="1"/>
  </r>
  <r>
    <x v="6"/>
    <n v="35"/>
    <x v="7"/>
    <x v="5"/>
    <x v="6"/>
    <x v="2"/>
    <x v="2"/>
    <x v="0"/>
    <x v="14"/>
    <s v="Cartografía"/>
    <x v="0"/>
    <n v="81151600"/>
    <s v="Prestación de servicios para apoyar la generación de ortoimágenes a diferentes escalas, de conformidad con las especificaciones técnicas y rendimientos establecidos."/>
    <x v="0"/>
    <x v="0"/>
    <n v="10"/>
    <x v="0"/>
    <x v="0"/>
    <x v="1"/>
    <n v="80144490"/>
    <n v="80144490"/>
    <x v="0"/>
    <x v="2"/>
    <x v="0"/>
    <x v="9"/>
    <s v="Subdirección de Geografía y Cartografía "/>
    <x v="5"/>
    <s v="Subdirector de Geografía y Cartografía "/>
    <x v="7"/>
    <x v="12"/>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2"/>
    <x v="0"/>
  </r>
  <r>
    <x v="6"/>
    <n v="30"/>
    <x v="7"/>
    <x v="5"/>
    <x v="6"/>
    <x v="1"/>
    <x v="1"/>
    <x v="0"/>
    <x v="0"/>
    <s v="Cartografía"/>
    <x v="0"/>
    <n v="81151600"/>
    <s v="Prestación de servicios profesionales para gestionar, controlar y hacer seguimiento de los procesos de producción cartográfica, asignados de conformidad con los lineamientos establecidos."/>
    <x v="0"/>
    <x v="0"/>
    <n v="315"/>
    <x v="1"/>
    <x v="0"/>
    <x v="0"/>
    <n v="140352534"/>
    <n v="140352534"/>
    <x v="0"/>
    <x v="1"/>
    <x v="0"/>
    <x v="9"/>
    <s v="Subdirección de Geografía y Cartografía "/>
    <x v="5"/>
    <s v="Subdirector de Geografía y Cartografía "/>
    <x v="7"/>
    <x v="12"/>
    <s v="Generar insumos y/o productos cartográficos"/>
    <s v="Cartografía escalas Medianas generada (1:10,000, 1:25,000)"/>
    <n v="206"/>
    <d v="2021-02-10T00:00:00"/>
    <n v="6683454"/>
    <n v="70176267"/>
    <n v="140352534"/>
    <x v="0"/>
    <s v="CARLOS ALBERTO SEDANO ARIZA  _x000a_CARLOS  EDUARDO  PLATA  CABRERA"/>
    <n v="0"/>
    <x v="0"/>
    <s v="24394_x000a_24395"/>
    <x v="1"/>
    <x v="0"/>
  </r>
  <r>
    <x v="6"/>
    <n v="31"/>
    <x v="7"/>
    <x v="5"/>
    <x v="6"/>
    <x v="6"/>
    <x v="8"/>
    <x v="0"/>
    <x v="0"/>
    <s v="Cartografía"/>
    <x v="0"/>
    <n v="81151600"/>
    <s v="Prestación de servicios para la captura o digitalización de elementos vectoriales a diferentes escalas y dimensiones, de conformidad con las especificaciones técnicas y rendimientos establecidos."/>
    <x v="0"/>
    <x v="0"/>
    <n v="11"/>
    <x v="0"/>
    <x v="0"/>
    <x v="0"/>
    <n v="381694680"/>
    <n v="381694680"/>
    <x v="0"/>
    <x v="6"/>
    <x v="0"/>
    <x v="9"/>
    <s v="Subdirección de Geografía y Cartografía "/>
    <x v="5"/>
    <s v="Subdirector de Geografía y Cartografía "/>
    <x v="7"/>
    <x v="12"/>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8"/>
    <x v="0"/>
  </r>
  <r>
    <x v="6"/>
    <n v="60"/>
    <x v="7"/>
    <x v="5"/>
    <x v="6"/>
    <x v="5"/>
    <x v="6"/>
    <x v="0"/>
    <x v="10"/>
    <s v="Cartografía"/>
    <x v="0"/>
    <n v="81151600"/>
    <s v="Prestacion de servicios para estructurar, integrar y validar la cartografía para los estudios y/o investigaciones geográficas asignadas"/>
    <x v="1"/>
    <x v="1"/>
    <n v="285"/>
    <x v="1"/>
    <x v="0"/>
    <x v="1"/>
    <n v="138328968"/>
    <n v="138328968"/>
    <x v="0"/>
    <x v="5"/>
    <x v="0"/>
    <x v="9"/>
    <s v="Subdirección de Geografía y Cartografía "/>
    <x v="0"/>
    <s v="Subdirector de Geografía y Cartografía "/>
    <x v="7"/>
    <x v="12"/>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6"/>
    <x v="0"/>
  </r>
  <r>
    <x v="6"/>
    <n v="71"/>
    <x v="7"/>
    <x v="5"/>
    <x v="6"/>
    <x v="0"/>
    <x v="0"/>
    <x v="0"/>
    <x v="10"/>
    <s v="Servicios de mantenimiento y reparación de instalación de máquinas"/>
    <x v="0"/>
    <n v="72151800"/>
    <s v="Realizar el mantenimiento de los escáneres fotogramétricos del IGAC."/>
    <x v="1"/>
    <x v="1"/>
    <n v="10"/>
    <x v="0"/>
    <x v="0"/>
    <x v="1"/>
    <n v="218640604"/>
    <n v="218640604"/>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6"/>
    <n v="63"/>
    <x v="7"/>
    <x v="5"/>
    <x v="6"/>
    <x v="2"/>
    <x v="2"/>
    <x v="0"/>
    <x v="10"/>
    <s v="Cartografía"/>
    <x v="0"/>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2"/>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2"/>
    <x v="0"/>
  </r>
  <r>
    <x v="6"/>
    <n v="34"/>
    <x v="7"/>
    <x v="5"/>
    <x v="6"/>
    <x v="0"/>
    <x v="0"/>
    <x v="0"/>
    <x v="4"/>
    <s v="Cartografía"/>
    <x v="0"/>
    <n v="81151600"/>
    <s v="Prestación de servicios para realizar apoyo a la gestión administrativa de los procesos y proyectos misionales de la Subdirección de Geografía y Cartografía"/>
    <x v="1"/>
    <x v="1"/>
    <n v="10"/>
    <x v="0"/>
    <x v="0"/>
    <x v="0"/>
    <n v="26714830"/>
    <n v="26714830"/>
    <x v="0"/>
    <x v="0"/>
    <x v="0"/>
    <x v="9"/>
    <s v="Subdirección de Geografía y Cartografía "/>
    <x v="5"/>
    <s v="Subdirector de Geografía y Cartografía "/>
    <x v="7"/>
    <x v="12"/>
    <s v="Generar insumos y/o productos cartográficos"/>
    <s v="Cartografía escalas Medianas generada (1:10,000, 1:25,000)"/>
    <n v="441"/>
    <d v="2021-03-11T00:00:00"/>
    <e v="#N/A"/>
    <e v="#N/A"/>
    <e v="#N/A"/>
    <x v="1"/>
    <s v="JULIE ALEXANDRA PARRA SANTA"/>
    <n v="0"/>
    <x v="0"/>
    <n v="24577"/>
    <x v="0"/>
    <x v="0"/>
  </r>
  <r>
    <x v="6"/>
    <n v="56"/>
    <x v="7"/>
    <x v="5"/>
    <x v="6"/>
    <x v="0"/>
    <x v="0"/>
    <x v="0"/>
    <x v="13"/>
    <s v="Cartografía"/>
    <x v="0"/>
    <n v="81151600"/>
    <s v="Prestación de servicios para realizar procesos de generalización de información cartográfica para los diferentes fines."/>
    <x v="0"/>
    <x v="0"/>
    <n v="8"/>
    <x v="0"/>
    <x v="0"/>
    <x v="1"/>
    <n v="21371864"/>
    <n v="21371864"/>
    <x v="0"/>
    <x v="0"/>
    <x v="0"/>
    <x v="9"/>
    <s v="Subdirección de Geografía y Cartografía "/>
    <x v="5"/>
    <s v="Subdirector de Geografía y Cartografía "/>
    <x v="7"/>
    <x v="12"/>
    <s v="Generar insumos y/o productos cartográficos"/>
    <s v="Cartografía escalas Medianas generada (1:10,000, 1:25,000)"/>
    <n v="399"/>
    <d v="2021-02-25T00:00:00"/>
    <n v="2671483"/>
    <n v="21371864"/>
    <n v="21371864"/>
    <x v="0"/>
    <s v="LUZ KELLY GARCÍA CONDE"/>
    <n v="0"/>
    <x v="0"/>
    <n v="24538"/>
    <x v="0"/>
    <x v="0"/>
  </r>
  <r>
    <x v="6"/>
    <n v="12"/>
    <x v="7"/>
    <x v="5"/>
    <x v="6"/>
    <x v="7"/>
    <x v="9"/>
    <x v="0"/>
    <x v="3"/>
    <s v="Cartografía"/>
    <x v="0"/>
    <n v="81151600"/>
    <s v="Prestación de servicios para la captura de información vectorial, de conformidad con las especificaciones técnicas y rendimientos establecidos."/>
    <x v="2"/>
    <x v="2"/>
    <n v="11"/>
    <x v="0"/>
    <x v="0"/>
    <x v="1"/>
    <n v="352739640"/>
    <n v="352739640"/>
    <x v="0"/>
    <x v="7"/>
    <x v="0"/>
    <x v="9"/>
    <s v="Subdirección de Geografía y Cartografía "/>
    <x v="5"/>
    <s v="Subdirector de Geografía y Cartografía "/>
    <x v="7"/>
    <x v="12"/>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9"/>
    <x v="0"/>
  </r>
  <r>
    <x v="6"/>
    <n v="75"/>
    <x v="7"/>
    <x v="5"/>
    <x v="6"/>
    <x v="1"/>
    <x v="1"/>
    <x v="0"/>
    <x v="8"/>
    <s v="Servicios de comercio internacional"/>
    <x v="0"/>
    <n v="80151600"/>
    <s v="Prestación de servicio para apoyar la organización, digitalización, control y seguimiento de los productos y servicios de la Subdirección de Geografía y Cartografía."/>
    <x v="7"/>
    <x v="7"/>
    <n v="8"/>
    <x v="0"/>
    <x v="0"/>
    <x v="0"/>
    <n v="33571440"/>
    <n v="33571440"/>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1"/>
    <x v="0"/>
  </r>
  <r>
    <x v="6"/>
    <n v="73"/>
    <x v="7"/>
    <x v="5"/>
    <x v="6"/>
    <x v="1"/>
    <x v="1"/>
    <x v="0"/>
    <x v="8"/>
    <s v="Servicios de comercio internacional"/>
    <x v="0"/>
    <n v="80151600"/>
    <s v="Prestación de servicios para estructurar y elaborar cartografía temática de los proyectos asignados, de conformidad con las especificaciones técnicas y los tiempos establecidos."/>
    <x v="7"/>
    <x v="7"/>
    <n v="8"/>
    <x v="0"/>
    <x v="0"/>
    <x v="0"/>
    <n v="42743728"/>
    <n v="42743728"/>
    <x v="0"/>
    <x v="1"/>
    <x v="0"/>
    <x v="9"/>
    <s v="Subdirección de Geografía y Cartografía "/>
    <x v="5"/>
    <s v="Subdirector de Geografía y Cartografía "/>
    <x v="7"/>
    <x v="12"/>
    <s v="Generar insumos y/o productos cartográficos"/>
    <s v="Cartografía escalas Medianas generada (1:10,000, 1:25,000)"/>
    <n v="541"/>
    <d v="2021-04-22T00:00:00"/>
    <n v="2671483"/>
    <n v="21371864"/>
    <n v="42743728"/>
    <x v="0"/>
    <s v="SANTIAGO DÍAZ BOLÍVAR _x000a_LINA PAOLA FANDIÑO HERRERA"/>
    <n v="0"/>
    <x v="0"/>
    <s v="24686_x000a_24691"/>
    <x v="1"/>
    <x v="0"/>
  </r>
  <r>
    <x v="6"/>
    <n v="25"/>
    <x v="7"/>
    <x v="5"/>
    <x v="6"/>
    <x v="1"/>
    <x v="1"/>
    <x v="0"/>
    <x v="0"/>
    <s v="Cartografía"/>
    <x v="0"/>
    <n v="81151600"/>
    <s v="Prestación de servicios profesionales para orientar y optimizar los procesos de producción cartográfica, asignados de conformidad con los lineamientos establecidos."/>
    <x v="0"/>
    <x v="0"/>
    <n v="315"/>
    <x v="1"/>
    <x v="0"/>
    <x v="0"/>
    <n v="120913653"/>
    <n v="120913653"/>
    <x v="0"/>
    <x v="1"/>
    <x v="0"/>
    <x v="9"/>
    <s v="Subdirección de Geografía y Cartografía "/>
    <x v="5"/>
    <s v="Subdirector de Geografía y Cartografía "/>
    <x v="7"/>
    <x v="12"/>
    <s v="Generar insumos y/o productos cartográficos"/>
    <s v="Cartografía escalas Medianas generada (1:10,000, 1:25,000)"/>
    <n v="199"/>
    <d v="2021-02-05T00:00:00"/>
    <n v="5757793"/>
    <n v="60456826"/>
    <n v="120913652"/>
    <x v="0"/>
    <s v="MIGUEL ANGEL RAMÍREZ GUTIÉRREZ_x000a_VICTOR ANDRÉS MARTÍNEZ RUÍZ"/>
    <n v="1"/>
    <x v="0"/>
    <s v="24386_x000a_24388"/>
    <x v="1"/>
    <x v="0"/>
  </r>
  <r>
    <x v="6"/>
    <n v="5"/>
    <x v="7"/>
    <x v="5"/>
    <x v="6"/>
    <x v="0"/>
    <x v="0"/>
    <x v="0"/>
    <x v="3"/>
    <s v="Cartografía"/>
    <x v="0"/>
    <n v="81151600"/>
    <s v="Prestación de servicios para la generación de contenidos asociados a los procesos geográficos, cartográficos y geodésicos"/>
    <x v="0"/>
    <x v="0"/>
    <n v="9"/>
    <x v="0"/>
    <x v="0"/>
    <x v="1"/>
    <n v="50310810"/>
    <n v="50310810"/>
    <x v="0"/>
    <x v="0"/>
    <x v="0"/>
    <x v="9"/>
    <s v="Subdirección de Geografía y Cartografía "/>
    <x v="5"/>
    <s v="Subdirector de Geografía y Cartografía "/>
    <x v="8"/>
    <x v="13"/>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6"/>
    <n v="48"/>
    <x v="7"/>
    <x v="5"/>
    <x v="6"/>
    <x v="0"/>
    <x v="0"/>
    <x v="0"/>
    <x v="3"/>
    <s v="Cartografía"/>
    <x v="0"/>
    <n v="81151600"/>
    <s v="Prestación de servicios profesionales para realizar el control de calidad de los diagnósticos de los límites de las entidades territoriales y demás proyectos asociados"/>
    <x v="0"/>
    <x v="0"/>
    <n v="10"/>
    <x v="0"/>
    <x v="0"/>
    <x v="0"/>
    <n v="35342100"/>
    <n v="35342100"/>
    <x v="0"/>
    <x v="0"/>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6"/>
    <n v="3"/>
    <x v="7"/>
    <x v="5"/>
    <x v="6"/>
    <x v="0"/>
    <x v="0"/>
    <x v="0"/>
    <x v="3"/>
    <s v="Cartografía"/>
    <x v="0"/>
    <n v="81151600"/>
    <s v="Prestación de servicios para apoyar la implementación de métodos estadísticos en la subdirección y generación de nuevos productos."/>
    <x v="0"/>
    <x v="0"/>
    <n v="9"/>
    <x v="0"/>
    <x v="0"/>
    <x v="1"/>
    <n v="65973294"/>
    <n v="65973294"/>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6"/>
    <n v="17"/>
    <x v="7"/>
    <x v="5"/>
    <x v="6"/>
    <x v="0"/>
    <x v="0"/>
    <x v="0"/>
    <x v="3"/>
    <s v="Cartografía"/>
    <x v="0"/>
    <n v="81151600"/>
    <s v="Prestación de servicios profesionales para el seguimiento al proceso de implementación de los servicios ntrip vrs"/>
    <x v="2"/>
    <x v="2"/>
    <n v="11"/>
    <x v="0"/>
    <x v="0"/>
    <x v="0"/>
    <n v="28530403"/>
    <n v="28530403"/>
    <x v="0"/>
    <x v="0"/>
    <x v="0"/>
    <x v="9"/>
    <s v="Subdirección de Geografía y Cartografía "/>
    <x v="5"/>
    <s v="Subdirector de Geografía y Cartografía "/>
    <x v="7"/>
    <x v="16"/>
    <s v="Densificar el marco de referencia terrestre"/>
    <s v="Datos altimétricos generados"/>
    <n v="123"/>
    <d v="2021-01-27T00:00:00"/>
    <n v="2671483"/>
    <n v="28495819"/>
    <n v="28495819"/>
    <x v="0"/>
    <s v="JUAN DAVID HURTADO JAIMES"/>
    <n v="34584"/>
    <x v="0"/>
    <n v="24261"/>
    <x v="0"/>
    <x v="0"/>
  </r>
  <r>
    <x v="6"/>
    <n v="18"/>
    <x v="7"/>
    <x v="5"/>
    <x v="6"/>
    <x v="0"/>
    <x v="0"/>
    <x v="0"/>
    <x v="3"/>
    <s v="Cartografía"/>
    <x v="0"/>
    <n v="81151600"/>
    <s v="Prestación de servicios para el análisis, procesamiento y caracterización de imágenes insumo para la producción cartográfica."/>
    <x v="2"/>
    <x v="2"/>
    <n v="11"/>
    <x v="0"/>
    <x v="0"/>
    <x v="0"/>
    <n v="28530403"/>
    <n v="28530403"/>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6"/>
    <n v="20"/>
    <x v="7"/>
    <x v="5"/>
    <x v="6"/>
    <x v="0"/>
    <x v="0"/>
    <x v="0"/>
    <x v="0"/>
    <s v="Cartografía"/>
    <x v="0"/>
    <n v="81151600"/>
    <s v="Prestación de servicios para realizar actividades que promuevan la gestión y disposición de los datos geográficos, cartográficos y geodésicos."/>
    <x v="0"/>
    <x v="0"/>
    <n v="11"/>
    <x v="0"/>
    <x v="0"/>
    <x v="0"/>
    <n v="45518000"/>
    <n v="45518000"/>
    <x v="0"/>
    <x v="0"/>
    <x v="0"/>
    <x v="9"/>
    <s v="Subdirección de Geografía y Cartografía "/>
    <x v="5"/>
    <s v="Subdirector de Geografía y Cartografía "/>
    <x v="7"/>
    <x v="17"/>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6"/>
    <n v="1"/>
    <x v="7"/>
    <x v="5"/>
    <x v="6"/>
    <x v="0"/>
    <x v="0"/>
    <x v="0"/>
    <x v="3"/>
    <s v="Servicios de formación profesional en ingeniería"/>
    <x v="0"/>
    <n v="86101610"/>
    <s v="Prestación de servicios para apoyar la actualización de los procesos de la Subdirección de Geografía y Cartografía"/>
    <x v="2"/>
    <x v="2"/>
    <n v="11"/>
    <x v="0"/>
    <x v="0"/>
    <x v="0"/>
    <n v="45518000"/>
    <n v="45518000"/>
    <x v="0"/>
    <x v="0"/>
    <x v="0"/>
    <x v="9"/>
    <s v="Subdirección de Geografía y Cartografía "/>
    <x v="5"/>
    <s v="Subdirector de Geografía y Cartografía "/>
    <x v="7"/>
    <x v="12"/>
    <s v="Generar insumos y/o productos cartográficos"/>
    <s v="Cartografía escalas Medianas generada (1:10,000, 1:25,000)"/>
    <n v="42"/>
    <d v="2021-01-25T00:00:00"/>
    <n v="4263522"/>
    <n v="45477568"/>
    <n v="45477568"/>
    <x v="0"/>
    <s v="MARIANA  JARAMILLO RAMIREZ"/>
    <n v="40432"/>
    <x v="0"/>
    <n v="24243"/>
    <x v="0"/>
    <x v="0"/>
  </r>
  <r>
    <x v="6"/>
    <n v="46"/>
    <x v="7"/>
    <x v="5"/>
    <x v="6"/>
    <x v="0"/>
    <x v="0"/>
    <x v="0"/>
    <x v="3"/>
    <s v="Cartografía"/>
    <x v="0"/>
    <n v="81151600"/>
    <s v="Prestación de servicios para apoyar el análisis, evaluación y atención de requerimientos cartográficos relacionados con resguardos y territorios colectivos."/>
    <x v="0"/>
    <x v="0"/>
    <n v="10"/>
    <x v="0"/>
    <x v="0"/>
    <x v="0"/>
    <n v="48314800"/>
    <n v="48314800"/>
    <x v="0"/>
    <x v="0"/>
    <x v="0"/>
    <x v="9"/>
    <s v="Subdirección de Geografía y Cartografía "/>
    <x v="5"/>
    <s v="Subdirector de Geografía y Cartografía "/>
    <x v="8"/>
    <x v="14"/>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6"/>
    <n v="54"/>
    <x v="7"/>
    <x v="5"/>
    <x v="6"/>
    <x v="0"/>
    <x v="0"/>
    <x v="0"/>
    <x v="3"/>
    <s v="Cartografía"/>
    <x v="0"/>
    <n v="81151600"/>
    <s v="Prestación de servicios profesionales para la gestión y estructuración de la información de límites y fronteras."/>
    <x v="0"/>
    <x v="0"/>
    <n v="10"/>
    <x v="0"/>
    <x v="0"/>
    <x v="1"/>
    <n v="48314800"/>
    <n v="48314800"/>
    <x v="0"/>
    <x v="0"/>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6"/>
    <n v="9"/>
    <x v="7"/>
    <x v="5"/>
    <x v="6"/>
    <x v="0"/>
    <x v="0"/>
    <x v="0"/>
    <x v="3"/>
    <s v="Cartografía"/>
    <x v="0"/>
    <n v="81151600"/>
    <s v="Prestación de servicios para la revisión, compilación y validación de los datos de campo y calculados de gravimetría y geomagnetismo para su vinculación a la base de datos unificados"/>
    <x v="2"/>
    <x v="2"/>
    <n v="11"/>
    <x v="0"/>
    <x v="0"/>
    <x v="0"/>
    <n v="38876310"/>
    <n v="38876310"/>
    <x v="0"/>
    <x v="0"/>
    <x v="0"/>
    <x v="9"/>
    <s v="Subdirección de Geografía y Cartografía "/>
    <x v="5"/>
    <s v="Subdirector de Geografía y Cartografía "/>
    <x v="7"/>
    <x v="16"/>
    <s v="Densificar el marco de referencia gravimétricos"/>
    <s v="Valores gravimétricos generados"/>
    <n v="83"/>
    <d v="2021-01-22T00:00:00"/>
    <n v="3640236"/>
    <n v="38829184"/>
    <n v="38829184"/>
    <x v="0"/>
    <s v="DANIELA ANDREA HERNÁNDEZ BELTRÁN"/>
    <n v="47126"/>
    <x v="0"/>
    <n v="24236"/>
    <x v="0"/>
    <x v="0"/>
  </r>
  <r>
    <x v="6"/>
    <n v="7"/>
    <x v="7"/>
    <x v="5"/>
    <x v="6"/>
    <x v="0"/>
    <x v="0"/>
    <x v="0"/>
    <x v="3"/>
    <s v="Cartografía"/>
    <x v="0"/>
    <n v="81151600"/>
    <s v="Prestación de servicios profesionales para gestión de proyectos y atención a los requerimientos de la cancillería, en el marco de la demarcación de las fronteras del país."/>
    <x v="0"/>
    <x v="0"/>
    <n v="10"/>
    <x v="0"/>
    <x v="0"/>
    <x v="0"/>
    <n v="55900900"/>
    <n v="559009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6"/>
    <n v="53"/>
    <x v="7"/>
    <x v="5"/>
    <x v="6"/>
    <x v="0"/>
    <x v="0"/>
    <x v="0"/>
    <x v="3"/>
    <s v="Servicios de implementación de aplicaciones"/>
    <x v="0"/>
    <n v="81111508"/>
    <s v="Prestación de servicios para procesar y analizar información geográfica requerida para los estudios e investigaciones asignadas."/>
    <x v="0"/>
    <x v="0"/>
    <n v="255"/>
    <x v="1"/>
    <x v="0"/>
    <x v="1"/>
    <n v="24276825"/>
    <n v="24276825"/>
    <x v="0"/>
    <x v="0"/>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6"/>
    <n v="28"/>
    <x v="7"/>
    <x v="5"/>
    <x v="6"/>
    <x v="0"/>
    <x v="0"/>
    <x v="0"/>
    <x v="0"/>
    <s v="Cartografía"/>
    <x v="0"/>
    <n v="81151600"/>
    <s v="Prestación de servicios profesionales para la gestión, análisis y respuesta oportuna asociada con los procesos y proyectos de la Subdirección"/>
    <x v="0"/>
    <x v="0"/>
    <n v="10"/>
    <x v="0"/>
    <x v="0"/>
    <x v="1"/>
    <n v="84543460"/>
    <n v="84543460"/>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6"/>
    <n v="24"/>
    <x v="7"/>
    <x v="5"/>
    <x v="6"/>
    <x v="1"/>
    <x v="1"/>
    <x v="0"/>
    <x v="0"/>
    <s v="Cartografía"/>
    <x v="0"/>
    <n v="81151600"/>
    <s v="Prestación de servicio para realizar actividades de mantenimiento, materialización y cálculo de redes geodésicas locales y estaciones de mantenimiento continuo."/>
    <x v="0"/>
    <x v="0"/>
    <n v="11"/>
    <x v="0"/>
    <x v="0"/>
    <x v="0"/>
    <n v="62834134"/>
    <n v="62834134"/>
    <x v="0"/>
    <x v="1"/>
    <x v="0"/>
    <x v="9"/>
    <s v="Subdirección de Geografía y Cartografía "/>
    <x v="5"/>
    <s v="Subdirector de Geografía y Cartografía "/>
    <x v="7"/>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1"/>
    <x v="0"/>
  </r>
  <r>
    <x v="6"/>
    <n v="47"/>
    <x v="7"/>
    <x v="5"/>
    <x v="6"/>
    <x v="2"/>
    <x v="2"/>
    <x v="0"/>
    <x v="3"/>
    <s v="Cartografía"/>
    <x v="0"/>
    <n v="81151600"/>
    <s v="Prestación de servicios profesionales para realizar los diagnósticos de los límites de las entidades territoriales."/>
    <x v="0"/>
    <x v="0"/>
    <n v="10"/>
    <x v="0"/>
    <x v="0"/>
    <x v="0"/>
    <n v="85682910"/>
    <n v="85682910"/>
    <x v="0"/>
    <x v="2"/>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2"/>
    <x v="0"/>
  </r>
  <r>
    <x v="6"/>
    <n v="16"/>
    <x v="7"/>
    <x v="5"/>
    <x v="6"/>
    <x v="1"/>
    <x v="1"/>
    <x v="0"/>
    <x v="3"/>
    <s v="Cartografía"/>
    <x v="0"/>
    <n v="81151600"/>
    <s v="Prestación de servicios profesionales para realizar las actividades de cálculo de proyectos GNSS y demás asignados."/>
    <x v="2"/>
    <x v="2"/>
    <n v="11"/>
    <x v="0"/>
    <x v="0"/>
    <x v="0"/>
    <n v="66741840"/>
    <n v="66741840"/>
    <x v="0"/>
    <x v="1"/>
    <x v="0"/>
    <x v="9"/>
    <s v="Subdirección de Geografía y Cartografía "/>
    <x v="5"/>
    <s v="Subdirector de Geografía y Cartografía "/>
    <x v="7"/>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1"/>
    <x v="0"/>
  </r>
  <r>
    <x v="6"/>
    <n v="6"/>
    <x v="7"/>
    <x v="5"/>
    <x v="6"/>
    <x v="2"/>
    <x v="2"/>
    <x v="0"/>
    <x v="3"/>
    <s v="Cartografía"/>
    <x v="0"/>
    <n v="81151600"/>
    <s v="Prestación de servicios profesionales para apoyar la gestión técnica de los procesos de deslindes, de conformidad con los criterios técnicos y normatividad establecida"/>
    <x v="0"/>
    <x v="0"/>
    <n v="10"/>
    <x v="0"/>
    <x v="0"/>
    <x v="0"/>
    <n v="106026300"/>
    <n v="106026300"/>
    <x v="0"/>
    <x v="2"/>
    <x v="0"/>
    <x v="9"/>
    <s v="Subdirección de Geografía y Cartografía "/>
    <x v="5"/>
    <s v="Subdirector de Geografía y Cartografía "/>
    <x v="8"/>
    <x v="14"/>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2"/>
    <x v="0"/>
  </r>
  <r>
    <x v="6"/>
    <n v="36"/>
    <x v="7"/>
    <x v="5"/>
    <x v="6"/>
    <x v="0"/>
    <x v="0"/>
    <x v="0"/>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0"/>
    <x v="0"/>
    <n v="11"/>
    <x v="0"/>
    <x v="0"/>
    <x v="0"/>
    <n v="80634026"/>
    <n v="80634026"/>
    <x v="0"/>
    <x v="0"/>
    <x v="0"/>
    <x v="9"/>
    <s v="Subdirección de Geografía y Cartografía "/>
    <x v="5"/>
    <s v="Subdirector de Geografía y Cartografía "/>
    <x v="7"/>
    <x v="12"/>
    <s v="Generar insumos y/o productos cartográficos"/>
    <s v="Cartografía escalas Medianas generada (1:10,000, 1:25,000)"/>
    <n v="286"/>
    <d v="2021-02-15T00:00:00"/>
    <n v="7550277"/>
    <n v="80536288"/>
    <n v="80536288"/>
    <x v="0"/>
    <s v="SONIA BELTRAN"/>
    <n v="97738"/>
    <x v="0"/>
    <n v="24451"/>
    <x v="0"/>
    <x v="0"/>
  </r>
  <r>
    <x v="6"/>
    <n v="10"/>
    <x v="7"/>
    <x v="5"/>
    <x v="6"/>
    <x v="2"/>
    <x v="2"/>
    <x v="0"/>
    <x v="3"/>
    <s v="Cartografía"/>
    <x v="0"/>
    <n v="81151600"/>
    <s v="Prestación de servicios para la organización, administración y disposición de los productos cartográficos, geográficos y geodésicos de la subdirección de geografía y cartografía. "/>
    <x v="2"/>
    <x v="2"/>
    <n v="11"/>
    <x v="0"/>
    <x v="0"/>
    <x v="0"/>
    <n v="85591209"/>
    <n v="85591209"/>
    <x v="0"/>
    <x v="2"/>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2"/>
    <x v="0"/>
  </r>
  <r>
    <x v="6"/>
    <n v="52"/>
    <x v="7"/>
    <x v="5"/>
    <x v="6"/>
    <x v="1"/>
    <x v="1"/>
    <x v="0"/>
    <x v="3"/>
    <s v="Cartografía"/>
    <x v="0"/>
    <n v="81151600"/>
    <s v="Prestación de servicios para gestionar, organizar y procesar información geográfica requerida para los estudios e investigaciones asignadas."/>
    <x v="0"/>
    <x v="0"/>
    <n v="255"/>
    <x v="1"/>
    <x v="0"/>
    <x v="0"/>
    <n v="48553649"/>
    <n v="48553649"/>
    <x v="0"/>
    <x v="1"/>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1"/>
    <x v="0"/>
  </r>
  <r>
    <x v="6"/>
    <n v="22"/>
    <x v="7"/>
    <x v="5"/>
    <x v="6"/>
    <x v="0"/>
    <x v="0"/>
    <x v="0"/>
    <x v="0"/>
    <s v="Cartografía"/>
    <x v="0"/>
    <n v="81151600"/>
    <s v="Prestación de servicios para gestionar,  realizar el control  y seguimiento a la toma de fotografía aérea y consecución de insumos necesarios para producción cartográfica."/>
    <x v="0"/>
    <x v="0"/>
    <n v="11"/>
    <x v="0"/>
    <x v="0"/>
    <x v="0"/>
    <n v="92997806"/>
    <n v="92997806"/>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6"/>
    <n v="21"/>
    <x v="7"/>
    <x v="5"/>
    <x v="6"/>
    <x v="0"/>
    <x v="0"/>
    <x v="0"/>
    <x v="0"/>
    <s v="Servicios de formación profesional en ingeniería"/>
    <x v="0"/>
    <n v="86101610"/>
    <s v="Prestación de servicios profesionales para el acompañamiento y seguimiento a la ejecución de los  proyectos  y procesos de la Subdirección de Geografía y Cartografía."/>
    <x v="0"/>
    <x v="0"/>
    <n v="11"/>
    <x v="0"/>
    <x v="0"/>
    <x v="0"/>
    <n v="92997806"/>
    <n v="92997806"/>
    <x v="0"/>
    <x v="0"/>
    <x v="0"/>
    <x v="9"/>
    <s v="Subdirección de Geografía y Cartografía "/>
    <x v="5"/>
    <s v="Subdirector de Geografía y Cartografía "/>
    <x v="7"/>
    <x v="12"/>
    <s v="Generar insumos y/o productos cartográficos"/>
    <s v="Cartografía escalas Medianas generada (1:10,000, 1:25,000)"/>
    <n v="170"/>
    <d v="2021-02-04T00:00:00"/>
    <n v="8707976"/>
    <n v="92885077"/>
    <n v="92885077"/>
    <x v="0"/>
    <s v="JOHANNA MARÍA DÍAZ DÍAZ_x000a_"/>
    <n v="112729"/>
    <x v="0"/>
    <n v="24355"/>
    <x v="0"/>
    <x v="0"/>
  </r>
  <r>
    <x v="6"/>
    <n v="8"/>
    <x v="7"/>
    <x v="5"/>
    <x v="6"/>
    <x v="1"/>
    <x v="1"/>
    <x v="0"/>
    <x v="3"/>
    <s v="Cartografía"/>
    <x v="0"/>
    <n v="81151600"/>
    <s v="Prestación de servicios para el fortalecimiento de los productos y servicios de información geográfica, cartográfica y geodésica, promoviendo su descubrimiento y uso."/>
    <x v="2"/>
    <x v="2"/>
    <n v="10"/>
    <x v="0"/>
    <x v="0"/>
    <x v="1"/>
    <n v="146607320"/>
    <n v="146607320"/>
    <x v="0"/>
    <x v="1"/>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1"/>
    <x v="0"/>
  </r>
  <r>
    <x v="6"/>
    <n v="15"/>
    <x v="7"/>
    <x v="5"/>
    <x v="6"/>
    <x v="2"/>
    <x v="2"/>
    <x v="0"/>
    <x v="3"/>
    <s v="Cartografía"/>
    <x v="0"/>
    <n v="81151600"/>
    <s v="Prestación de servicios para realizar el proceso de aerotriangulación, de conformidad con las especificaciones técnicas y rendimientos establecidos."/>
    <x v="2"/>
    <x v="2"/>
    <n v="11"/>
    <x v="0"/>
    <x v="0"/>
    <x v="0"/>
    <n v="116628930"/>
    <n v="116628930"/>
    <x v="0"/>
    <x v="2"/>
    <x v="0"/>
    <x v="9"/>
    <s v="Subdirección de Geografía y Cartografía "/>
    <x v="5"/>
    <s v="Subdirector de Geografía y Cartografía "/>
    <x v="7"/>
    <x v="12"/>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2"/>
    <x v="0"/>
  </r>
  <r>
    <x v="6"/>
    <n v="19"/>
    <x v="7"/>
    <x v="5"/>
    <x v="6"/>
    <x v="0"/>
    <x v="0"/>
    <x v="0"/>
    <x v="0"/>
    <s v="Cartografía"/>
    <x v="0"/>
    <n v="81151600"/>
    <s v="Prestación de servicios para gestionar y orientar el cumplimiento de los proyectos liderados por la Subdirección de Geografía y Cartografía"/>
    <x v="0"/>
    <x v="0"/>
    <n v="11"/>
    <x v="0"/>
    <x v="0"/>
    <x v="1"/>
    <n v="117717006"/>
    <n v="117717006"/>
    <x v="0"/>
    <x v="0"/>
    <x v="0"/>
    <x v="9"/>
    <s v="Subdirección de Geografía y Cartografía "/>
    <x v="5"/>
    <s v="Subdirector de Geografía y Cartografía "/>
    <x v="7"/>
    <x v="16"/>
    <s v="Densificar el marco de referencia terrestre"/>
    <s v="Puntos Geodésicos Materializados"/>
    <n v="131"/>
    <d v="2021-02-04T00:00:00"/>
    <n v="11022592"/>
    <n v="117574315"/>
    <n v="117574315"/>
    <x v="0"/>
    <s v="ADRIANA PACHON LOZANO"/>
    <n v="142691"/>
    <x v="0"/>
    <n v="24359"/>
    <x v="0"/>
    <x v="0"/>
  </r>
  <r>
    <x v="6"/>
    <n v="51"/>
    <x v="7"/>
    <x v="5"/>
    <x v="6"/>
    <x v="2"/>
    <x v="2"/>
    <x v="0"/>
    <x v="3"/>
    <s v="Cartografía"/>
    <x v="0"/>
    <n v="81151600"/>
    <s v="Prestación de servicios para elaborar los mapas temáticos y salidas gráficas requeridas para los estudios y/o investigaciones geográficas asignadas, de conformidad con los lineamientos técnicos."/>
    <x v="0"/>
    <x v="0"/>
    <n v="255"/>
    <x v="1"/>
    <x v="0"/>
    <x v="1"/>
    <n v="66138662"/>
    <n v="66138662"/>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2"/>
    <x v="0"/>
  </r>
  <r>
    <x v="6"/>
    <n v="13"/>
    <x v="7"/>
    <x v="5"/>
    <x v="6"/>
    <x v="3"/>
    <x v="3"/>
    <x v="0"/>
    <x v="3"/>
    <s v="Cartografía"/>
    <x v="0"/>
    <n v="81151600"/>
    <s v="Prestación de servicios para la captura y procesamiento de coordenadas, elaboración de levantamientos topográficos y clasificación de campo, de acuerdo con las especificaciones de conformidad con los lineamientos establecidos."/>
    <x v="2"/>
    <x v="2"/>
    <n v="11"/>
    <x v="0"/>
    <x v="0"/>
    <x v="0"/>
    <n v="142652015"/>
    <n v="142652015"/>
    <x v="0"/>
    <x v="3"/>
    <x v="0"/>
    <x v="9"/>
    <s v="Subdirección de Geografía y Cartografía "/>
    <x v="5"/>
    <s v="Subdirector de Geografía y Cartografía "/>
    <x v="7"/>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3"/>
    <x v="0"/>
  </r>
  <r>
    <x v="6"/>
    <n v="44"/>
    <x v="7"/>
    <x v="5"/>
    <x v="6"/>
    <x v="6"/>
    <x v="8"/>
    <x v="0"/>
    <x v="0"/>
    <s v="Cartografía"/>
    <x v="0"/>
    <n v="81151600"/>
    <s v="Prestación de servicios para implementar y optimizar los procesos de aseguramiento de la calidad de productos cartográficos, de conformidad con las especificaciones técnicas y rendimientos establecidos."/>
    <x v="0"/>
    <x v="0"/>
    <n v="10"/>
    <x v="0"/>
    <x v="0"/>
    <x v="1"/>
    <n v="212052600"/>
    <n v="212052600"/>
    <x v="0"/>
    <x v="6"/>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x v="0"/>
  </r>
  <r>
    <x v="6"/>
    <n v="55"/>
    <x v="7"/>
    <x v="5"/>
    <x v="6"/>
    <x v="1"/>
    <x v="1"/>
    <x v="0"/>
    <x v="3"/>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0"/>
    <x v="0"/>
    <n v="9"/>
    <x v="0"/>
    <x v="0"/>
    <x v="0"/>
    <n v="51409746"/>
    <n v="51409746"/>
    <x v="0"/>
    <x v="1"/>
    <x v="0"/>
    <x v="9"/>
    <s v="Subdirección de Geografía y Cartografía "/>
    <x v="5"/>
    <s v="Subdirector de Geografía y Cartografía "/>
    <x v="8"/>
    <x v="14"/>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1"/>
    <x v="0"/>
  </r>
  <r>
    <x v="6"/>
    <n v="49"/>
    <x v="7"/>
    <x v="5"/>
    <x v="6"/>
    <x v="5"/>
    <x v="6"/>
    <x v="0"/>
    <x v="0"/>
    <s v="Cartografía"/>
    <x v="0"/>
    <n v="81151600"/>
    <s v="Prestación de servicios para analizar y desarrollar el componente temático de los estudios y/o investigaciones geográficas asignadas, de conformidad con la metodología establecida."/>
    <x v="0"/>
    <x v="0"/>
    <n v="255"/>
    <x v="1"/>
    <x v="0"/>
    <x v="0"/>
    <n v="120163140"/>
    <n v="120163140"/>
    <x v="0"/>
    <x v="5"/>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6"/>
    <x v="0"/>
  </r>
  <r>
    <x v="6"/>
    <n v="11"/>
    <x v="7"/>
    <x v="5"/>
    <x v="6"/>
    <x v="3"/>
    <x v="3"/>
    <x v="0"/>
    <x v="3"/>
    <s v="Cartografía"/>
    <x v="0"/>
    <n v="81151600"/>
    <s v="Prestación de servicios para realizar la asignación , seguimiento y control de calidad de los procesos de producción cartográfica, de conformidad con las especificaciones técnicas y rendimientos establecidos."/>
    <x v="2"/>
    <x v="2"/>
    <n v="11"/>
    <x v="0"/>
    <x v="0"/>
    <x v="0"/>
    <n v="265731400"/>
    <n v="265731400"/>
    <x v="0"/>
    <x v="3"/>
    <x v="0"/>
    <x v="9"/>
    <s v="Subdirección de Geografía y Cartografía "/>
    <x v="5"/>
    <s v="Subdirector de Geografía y Cartografía "/>
    <x v="7"/>
    <x v="12"/>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3"/>
    <x v="0"/>
  </r>
  <r>
    <x v="6"/>
    <n v="50"/>
    <x v="7"/>
    <x v="5"/>
    <x v="6"/>
    <x v="2"/>
    <x v="2"/>
    <x v="0"/>
    <x v="3"/>
    <s v="Cartografía"/>
    <x v="0"/>
    <n v="81151600"/>
    <s v="Prestación de servicios para analizar, consolidar e integrar los documentos técnicos de los estudios e investigaciones geográficas, de conformidad con la metodología establecida."/>
    <x v="0"/>
    <x v="0"/>
    <n v="255"/>
    <x v="1"/>
    <x v="0"/>
    <x v="0"/>
    <n v="165464145"/>
    <n v="165464145"/>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2"/>
    <x v="0"/>
  </r>
  <r>
    <x v="6"/>
    <n v="14"/>
    <x v="7"/>
    <x v="5"/>
    <x v="6"/>
    <x v="8"/>
    <x v="10"/>
    <x v="0"/>
    <x v="3"/>
    <s v="Cartografía"/>
    <x v="0"/>
    <n v="81151600"/>
    <s v="Prestación de servicios para realizar la edición, estructuración e integración de la cartografía básica, de conformidad con las especificaciones técnicas establecidas."/>
    <x v="2"/>
    <x v="2"/>
    <n v="11"/>
    <x v="0"/>
    <x v="0"/>
    <x v="0"/>
    <n v="388763100"/>
    <n v="388763100"/>
    <x v="0"/>
    <x v="9"/>
    <x v="0"/>
    <x v="9"/>
    <s v="Subdirección de Geografía y Cartografía "/>
    <x v="5"/>
    <s v="Subdirector de Geografía y Cartografía "/>
    <x v="7"/>
    <x v="12"/>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10"/>
    <x v="0"/>
  </r>
  <r>
    <x v="6"/>
    <n v="62"/>
    <x v="7"/>
    <x v="5"/>
    <x v="6"/>
    <x v="2"/>
    <x v="2"/>
    <x v="0"/>
    <x v="14"/>
    <s v="Cartografía"/>
    <x v="0"/>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2"/>
    <x v="0"/>
  </r>
  <r>
    <x v="6"/>
    <n v="26"/>
    <x v="7"/>
    <x v="5"/>
    <x v="6"/>
    <x v="4"/>
    <x v="4"/>
    <x v="0"/>
    <x v="0"/>
    <s v="Cartografía"/>
    <x v="0"/>
    <n v="81151600"/>
    <s v="Prestación de servicios para elaborar ortoimágenes a diferentes escalas, de conformidad con las especificaciones técnicas y rendimientos establecidos."/>
    <x v="0"/>
    <x v="0"/>
    <n v="315"/>
    <x v="1"/>
    <x v="0"/>
    <x v="0"/>
    <n v="194381550"/>
    <n v="194381550"/>
    <x v="0"/>
    <x v="4"/>
    <x v="0"/>
    <x v="9"/>
    <s v="Subdirección de Geografía y Cartografía "/>
    <x v="5"/>
    <s v="Subdirector de Geografía y Cartografía "/>
    <x v="7"/>
    <x v="12"/>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4"/>
    <x v="0"/>
  </r>
  <r>
    <x v="6"/>
    <n v="32"/>
    <x v="7"/>
    <x v="5"/>
    <x v="6"/>
    <x v="0"/>
    <x v="0"/>
    <x v="0"/>
    <x v="0"/>
    <s v="Servicios de formación profesional en ingeniería"/>
    <x v="0"/>
    <n v="86101610"/>
    <s v="Prestación de servicios para  la preparación y trámite de información requerida para el desarrollo de los proyectos."/>
    <x v="0"/>
    <x v="0"/>
    <n v="11"/>
    <x v="0"/>
    <x v="0"/>
    <x v="1"/>
    <n v="38876310"/>
    <n v="38876310"/>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6"/>
    <n v="61"/>
    <x v="7"/>
    <x v="5"/>
    <x v="6"/>
    <x v="0"/>
    <x v="0"/>
    <x v="0"/>
    <x v="10"/>
    <s v="Cartografía"/>
    <x v="0"/>
    <n v="81151600"/>
    <s v="Prestación de servicios para la gestión, inventario y verificación de los equipos de medición de la subdirección de geografía y cartografía"/>
    <x v="1"/>
    <x v="1"/>
    <n v="315"/>
    <x v="1"/>
    <x v="0"/>
    <x v="0"/>
    <n v="28050571.5"/>
    <n v="28050571.5"/>
    <x v="0"/>
    <x v="0"/>
    <x v="0"/>
    <x v="9"/>
    <s v="Subdirección de Geografía y Cartografía "/>
    <x v="5"/>
    <s v="Subdirector de Geografía y Cartografía "/>
    <x v="7"/>
    <x v="16"/>
    <s v="Densificar el marco de referencia terrestre"/>
    <s v="Puntos Geodésicos Materializados"/>
    <n v="430"/>
    <d v="2021-03-08T00:00:00"/>
    <n v="2671483"/>
    <n v="26714830"/>
    <n v="26714830"/>
    <x v="0"/>
    <s v="GABRIEL ENRIQUE MEJIA ZAMORA"/>
    <n v="1335741.5"/>
    <x v="0"/>
    <n v="24560"/>
    <x v="0"/>
    <x v="0"/>
  </r>
  <r>
    <x v="6"/>
    <n v="29"/>
    <x v="7"/>
    <x v="5"/>
    <x v="6"/>
    <x v="0"/>
    <x v="0"/>
    <x v="0"/>
    <x v="0"/>
    <s v="Cartografía"/>
    <x v="0"/>
    <n v="81151600"/>
    <s v="Prestación de servicios para gestionar los requerimientos y procesos jurídicos que lidere la subdirección de geografía y cartografía"/>
    <x v="0"/>
    <x v="0"/>
    <n v="11"/>
    <x v="0"/>
    <x v="0"/>
    <x v="1"/>
    <n v="80634026"/>
    <n v="80634026"/>
    <x v="0"/>
    <x v="0"/>
    <x v="0"/>
    <x v="9"/>
    <s v="Subdirección de Geografía y Cartografía "/>
    <x v="5"/>
    <s v="Subdirector de Geografía y Cartografía "/>
    <x v="7"/>
    <x v="12"/>
    <s v="Generar insumos y/o productos cartográficos"/>
    <s v="Cartografía escalas Medianas generada (1:10,000, 1:25,000)"/>
    <n v="218"/>
    <d v="2021-02-09T00:00:00"/>
    <n v="7550277"/>
    <n v="79277909"/>
    <n v="79277909"/>
    <x v="0"/>
    <s v="EDGAR CAMILO GUTIÉRREZ RODRÍGUEZ"/>
    <n v="1356117"/>
    <x v="0"/>
    <n v="24408"/>
    <x v="0"/>
    <x v="0"/>
  </r>
  <r>
    <x v="6"/>
    <n v="65"/>
    <x v="7"/>
    <x v="5"/>
    <x v="6"/>
    <x v="0"/>
    <x v="0"/>
    <x v="0"/>
    <x v="10"/>
    <s v="Cartografía"/>
    <x v="0"/>
    <n v="81151600"/>
    <s v="Prestación de servicios para realizar estudios y análisis de información geológica como apoyo a los procesos de la Subdirección."/>
    <x v="1"/>
    <x v="1"/>
    <n v="10"/>
    <x v="0"/>
    <x v="0"/>
    <x v="0"/>
    <n v="30337200"/>
    <n v="303372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6"/>
    <n v="40"/>
    <x v="7"/>
    <x v="5"/>
    <x v="6"/>
    <x v="0"/>
    <x v="0"/>
    <x v="0"/>
    <x v="0"/>
    <s v="Cartografía"/>
    <x v="0"/>
    <n v="81151600"/>
    <s v="Prestación de servicios para realizar el seguimiento y control de calidad de los proyectos de producción cartográfica, de acuerdo con las priorizaciones"/>
    <x v="0"/>
    <x v="0"/>
    <n v="11"/>
    <x v="0"/>
    <x v="0"/>
    <x v="1"/>
    <n v="53146280"/>
    <n v="53146280"/>
    <x v="0"/>
    <x v="0"/>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6"/>
    <n v="45"/>
    <x v="7"/>
    <x v="5"/>
    <x v="6"/>
    <x v="0"/>
    <x v="0"/>
    <x v="0"/>
    <x v="0"/>
    <s v="Cartografía"/>
    <x v="0"/>
    <n v="81151600"/>
    <s v="Prestación de servicios profesionales para el apoyo en la gestión de procesamiento de estaciones y control de calidad en la obtención de coordenadas, de acuerdo con las especificaciones y prioridades establecidas"/>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361"/>
    <d v="2021-02-19T00:00:00"/>
    <n v="2941780"/>
    <n v="29417800"/>
    <n v="29417800"/>
    <x v="0"/>
    <s v="MARIA CAMILA BAUTISTA"/>
    <n v="1999267"/>
    <x v="0"/>
    <n v="24517"/>
    <x v="0"/>
    <x v="0"/>
  </r>
  <r>
    <x v="6"/>
    <n v="66"/>
    <x v="7"/>
    <x v="5"/>
    <x v="6"/>
    <x v="0"/>
    <x v="0"/>
    <x v="0"/>
    <x v="10"/>
    <s v="Cartografía"/>
    <x v="0"/>
    <n v="81151600"/>
    <s v="Prestación de servicios para gestionar desde el componente administrativo, procesos y proyectos misionales de la Subdirección de Geografía y Cartografía."/>
    <x v="1"/>
    <x v="1"/>
    <n v="10"/>
    <x v="0"/>
    <x v="0"/>
    <x v="1"/>
    <n v="31247320"/>
    <n v="31247320"/>
    <x v="0"/>
    <x v="0"/>
    <x v="0"/>
    <x v="9"/>
    <s v="Subdirección de Geografía y Cartografía "/>
    <x v="5"/>
    <s v="Subdirector de Geografía y Cartografía "/>
    <x v="7"/>
    <x v="12"/>
    <s v="Generar insumos y/o productos cartográficos"/>
    <s v="Cartografía escalas Medianas generada (1:10,000, 1:25,000)"/>
    <n v="456"/>
    <d v="2021-03-15T00:00:00"/>
    <n v="3124732"/>
    <n v="29164165"/>
    <n v="29164165"/>
    <x v="0"/>
    <s v="CINDY JINETH FLOREZ MOLINA"/>
    <n v="2083155"/>
    <x v="0"/>
    <n v="24596"/>
    <x v="0"/>
    <x v="0"/>
  </r>
  <r>
    <x v="6"/>
    <n v="42"/>
    <x v="7"/>
    <x v="5"/>
    <x v="6"/>
    <x v="0"/>
    <x v="0"/>
    <x v="0"/>
    <x v="0"/>
    <s v="Cartografía"/>
    <x v="0"/>
    <n v="81151600"/>
    <s v="Prestación de servicios para realizar la gestión, control y seguimiento del sistema y marco de referencia geodésico nacional con GNSS"/>
    <x v="0"/>
    <x v="0"/>
    <n v="11"/>
    <x v="0"/>
    <x v="0"/>
    <x v="0"/>
    <n v="53146280"/>
    <n v="53146280"/>
    <x v="0"/>
    <x v="0"/>
    <x v="0"/>
    <x v="9"/>
    <s v="Subdirección de Geografía y Cartografía "/>
    <x v="5"/>
    <s v="Subdirector de Geografía y Cartografía "/>
    <x v="7"/>
    <x v="16"/>
    <s v="Densificar el marco de referencia terrestre"/>
    <s v="Puntos Geodésicos Materializados"/>
    <n v="326"/>
    <d v="2021-02-18T00:00:00"/>
    <n v="4976424"/>
    <n v="50925406"/>
    <n v="50925406"/>
    <x v="0"/>
    <s v="ANDRÉS FELIPE BELTRÁN ZAMUDIO"/>
    <n v="2220874"/>
    <x v="0"/>
    <n v="24487"/>
    <x v="0"/>
    <x v="0"/>
  </r>
  <r>
    <x v="6"/>
    <n v="41"/>
    <x v="7"/>
    <x v="5"/>
    <x v="6"/>
    <x v="1"/>
    <x v="1"/>
    <x v="0"/>
    <x v="0"/>
    <s v="Cartografía"/>
    <x v="0"/>
    <n v="81151600"/>
    <s v="Prestación de servicios para la toma de datos en campo de gravimetría y geomagnetismo."/>
    <x v="0"/>
    <x v="0"/>
    <n v="11"/>
    <x v="0"/>
    <x v="0"/>
    <x v="0"/>
    <n v="57060806"/>
    <n v="57060806"/>
    <x v="0"/>
    <x v="1"/>
    <x v="0"/>
    <x v="9"/>
    <s v="Subdirección de Geografía y Cartografía "/>
    <x v="5"/>
    <s v="Subdirector de Geografía y Cartografía "/>
    <x v="7"/>
    <x v="16"/>
    <s v="Densificar el marco de referencia geomagnéticos"/>
    <s v="Valores geomagnéticos generados"/>
    <n v="324"/>
    <d v="2021-02-17T00:00:00"/>
    <n v="2671483"/>
    <n v="27338176"/>
    <n v="54676352"/>
    <x v="0"/>
    <s v="KAREN MILENA SIERRA GONZÁLEZ _x000a_DEIBID STIVEEN RINCÓN VEGA"/>
    <n v="2384454"/>
    <x v="0"/>
    <s v="24485_x000a_24487"/>
    <x v="1"/>
    <x v="0"/>
  </r>
  <r>
    <x v="6"/>
    <n v="33"/>
    <x v="7"/>
    <x v="5"/>
    <x v="6"/>
    <x v="0"/>
    <x v="0"/>
    <x v="0"/>
    <x v="13"/>
    <s v="Fotogrametría"/>
    <x v="0"/>
    <n v="81151603"/>
    <s v="Prestación de servicios para el copiado, control  y organización de información resultante de los procesos de la subdirección"/>
    <x v="0"/>
    <x v="0"/>
    <n v="11"/>
    <x v="0"/>
    <x v="0"/>
    <x v="1"/>
    <n v="31417067"/>
    <n v="31417067"/>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6"/>
    <n v="70"/>
    <x v="7"/>
    <x v="5"/>
    <x v="6"/>
    <x v="0"/>
    <x v="0"/>
    <x v="0"/>
    <x v="10"/>
    <s v="Cartografía"/>
    <x v="0"/>
    <n v="81151600"/>
    <s v="Prestación de servicios para apoyar la gestión logística de la Subdirección de Geografía y Cartografía"/>
    <x v="1"/>
    <x v="1"/>
    <n v="10"/>
    <x v="0"/>
    <x v="0"/>
    <x v="1"/>
    <n v="26714830"/>
    <n v="26714830"/>
    <x v="0"/>
    <x v="0"/>
    <x v="0"/>
    <x v="9"/>
    <s v="Subdirección de Geografía y Cartografía "/>
    <x v="5"/>
    <s v="Subdirector de Geografía y Cartografía "/>
    <x v="7"/>
    <x v="12"/>
    <s v="Generar insumos y/o productos cartográficos"/>
    <s v="Cartografía escalas Medianas generada (1:10,000, 1:25,000)"/>
    <n v="506"/>
    <d v="2021-03-24T00:00:00"/>
    <n v="2671483"/>
    <n v="24132396"/>
    <n v="24132396"/>
    <x v="0"/>
    <s v="JULIE ALEXANDRA PARRA SANTA"/>
    <n v="2582434"/>
    <x v="0"/>
    <n v="24639"/>
    <x v="0"/>
    <x v="0"/>
  </r>
  <r>
    <x v="6"/>
    <n v="64"/>
    <x v="7"/>
    <x v="5"/>
    <x v="6"/>
    <x v="1"/>
    <x v="1"/>
    <x v="0"/>
    <x v="10"/>
    <s v="Cartografía"/>
    <x v="0"/>
    <n v="81151600"/>
    <s v="Prestación de servicios para la captura de coordenadas, compilación toponímica y demás procesos en campo, de acuerdo con las especificaciones de conformidad con los lineamientos establecidos."/>
    <x v="1"/>
    <x v="1"/>
    <n v="10"/>
    <x v="0"/>
    <x v="0"/>
    <x v="1"/>
    <n v="53429660"/>
    <n v="53429660"/>
    <x v="0"/>
    <x v="1"/>
    <x v="0"/>
    <x v="9"/>
    <s v="Subdirección de Geografía y Cartografía "/>
    <x v="5"/>
    <s v="Subdirector de Geografía y Cartografía "/>
    <x v="7"/>
    <x v="16"/>
    <s v="Densificar el marco de referencia terrestre"/>
    <s v="Puntos Geodésicos Materializados"/>
    <n v="454"/>
    <d v="2021-03-10T00:00:00"/>
    <n v="2671483"/>
    <n v="25379089"/>
    <n v="50758178"/>
    <x v="0"/>
    <s v="DUVÁN DARIO TAVERA BERMÚDEZ  _x000a_ARELIS MONTENEGRO MENDIETA "/>
    <n v="2671482"/>
    <x v="0"/>
    <s v="24591_x000a_24592"/>
    <x v="1"/>
    <x v="0"/>
  </r>
  <r>
    <x v="6"/>
    <n v="68"/>
    <x v="7"/>
    <x v="5"/>
    <x v="6"/>
    <x v="0"/>
    <x v="0"/>
    <x v="0"/>
    <x v="3"/>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6"/>
    <n v="37"/>
    <x v="7"/>
    <x v="5"/>
    <x v="6"/>
    <x v="1"/>
    <x v="1"/>
    <x v="0"/>
    <x v="0"/>
    <s v="Cartografía"/>
    <x v="0"/>
    <n v="81151600"/>
    <s v="Prestación de servicios para  realizar la evaluación y procesamiento de las  imágenes adquiridas o gestionadas por el IGAC."/>
    <x v="0"/>
    <x v="0"/>
    <n v="11"/>
    <x v="0"/>
    <x v="0"/>
    <x v="0"/>
    <n v="57060806"/>
    <n v="57060806"/>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1"/>
    <x v="0"/>
  </r>
  <r>
    <x v="6"/>
    <n v="23"/>
    <x v="7"/>
    <x v="5"/>
    <x v="6"/>
    <x v="0"/>
    <x v="0"/>
    <x v="0"/>
    <x v="0"/>
    <s v="Cartografía"/>
    <x v="0"/>
    <n v="81151600"/>
    <s v="Prestación de servicio para realizar la revisión y reparación de los componentes eléctricos y electrónicos de las estaciones magna-eco para su instalación en campo"/>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184"/>
    <d v="2021-02-04T00:00:00"/>
    <n v="2671483"/>
    <n v="28495819"/>
    <n v="28495819"/>
    <x v="0"/>
    <s v="YIMMY FERNEY LONDOÑO HERNANDEZ"/>
    <n v="2921248"/>
    <x v="0"/>
    <n v="24369"/>
    <x v="0"/>
    <x v="0"/>
  </r>
  <r>
    <x v="6"/>
    <n v="43"/>
    <x v="7"/>
    <x v="5"/>
    <x v="6"/>
    <x v="0"/>
    <x v="0"/>
    <x v="0"/>
    <x v="13"/>
    <s v="Cartografía"/>
    <x v="0"/>
    <n v="81151600"/>
    <s v="Prestación de servicios profesionales para la evaluación del control y seguimiento al funcionamiento y modernización efectiva de la red geodésica nacional."/>
    <x v="0"/>
    <x v="0"/>
    <n v="11"/>
    <x v="0"/>
    <x v="0"/>
    <x v="0"/>
    <n v="45532762"/>
    <n v="45532762"/>
    <x v="0"/>
    <x v="0"/>
    <x v="0"/>
    <x v="9"/>
    <s v="Subdirección de Geografía y Cartografía "/>
    <x v="5"/>
    <s v="Subdirector de Geografía y Cartografía "/>
    <x v="7"/>
    <x v="16"/>
    <s v="Densificar el marco de referencia terrestre"/>
    <s v="Datos Rinex de las estaciones permanentes generados"/>
    <n v="320"/>
    <d v="2021-03-10T00:00:00"/>
    <n v="4263522"/>
    <n v="40503459"/>
    <n v="40503459"/>
    <x v="0"/>
    <s v="JUAN PABLO NARVAEZ SALAMANCA"/>
    <n v="5029303"/>
    <x v="0"/>
    <n v="24576"/>
    <x v="0"/>
    <x v="0"/>
  </r>
  <r>
    <x v="6"/>
    <n v="74"/>
    <x v="7"/>
    <x v="5"/>
    <x v="6"/>
    <x v="0"/>
    <x v="0"/>
    <x v="0"/>
    <x v="8"/>
    <s v="Cartografía"/>
    <x v="0"/>
    <n v="81151600"/>
    <s v="Contratar el servicio anual de rastreo y seguimiento satelital para los equipos de localización satelital SPOT GEN3"/>
    <x v="7"/>
    <x v="7"/>
    <n v="45"/>
    <x v="1"/>
    <x v="1"/>
    <x v="1"/>
    <n v="18000000"/>
    <n v="18000000"/>
    <x v="0"/>
    <x v="0"/>
    <x v="0"/>
    <x v="10"/>
    <s v="Subdirección de Geografia y Cartografia "/>
    <x v="0"/>
    <s v="Subdirector de Geografia y Cartografia "/>
    <x v="7"/>
    <x v="12"/>
    <s v="Generar insumos y/o productos cartográficos"/>
    <s v="Cartografía escalas Medianas generada (1:10,000, 1:25,000)"/>
    <n v="559"/>
    <d v="2021-04-22T00:00:00"/>
    <n v="11774115"/>
    <n v="11774115"/>
    <n v="11774115"/>
    <x v="0"/>
    <s v="GLOBALSAT COLOMBIA TELECOMUNICACIONES LTDA"/>
    <n v="6225885"/>
    <x v="0"/>
    <n v="24730"/>
    <x v="0"/>
    <x v="0"/>
  </r>
  <r>
    <x v="7"/>
    <n v="1"/>
    <x v="7"/>
    <x v="5"/>
    <x v="6"/>
    <x v="0"/>
    <x v="0"/>
    <x v="0"/>
    <x v="0"/>
    <s v="Placa de acero inoxidable"/>
    <x v="0"/>
    <n v="30102205"/>
    <s v="Adquisición de placas metálicas para materialización de puntos geodésicos."/>
    <x v="7"/>
    <x v="7"/>
    <n v="3"/>
    <x v="0"/>
    <x v="1"/>
    <x v="1"/>
    <n v="10000000"/>
    <n v="10000000"/>
    <x v="0"/>
    <x v="0"/>
    <x v="0"/>
    <x v="9"/>
    <s v="Subdirección de Geografía y Cartografía "/>
    <x v="5"/>
    <s v="Subdirector de Geografía y Cartografía "/>
    <x v="7"/>
    <x v="16"/>
    <s v="Densificar el marco de referencia terrestre"/>
    <s v="Puntos Geodésicos Materializados"/>
    <n v="544"/>
    <d v="2021-04-21T00:00:00"/>
    <n v="3659250"/>
    <n v="3659250"/>
    <n v="3659250"/>
    <x v="0"/>
    <s v="PROCESO DECLARADO DESIERTO"/>
    <n v="6340750"/>
    <x v="0"/>
    <m/>
    <x v="0"/>
    <x v="0"/>
  </r>
  <r>
    <x v="7"/>
    <n v="2"/>
    <x v="7"/>
    <x v="5"/>
    <x v="6"/>
    <x v="0"/>
    <x v="0"/>
    <x v="0"/>
    <x v="6"/>
    <s v="Placa de acero inoxidable"/>
    <x v="0"/>
    <n v="30102205"/>
    <s v="Adquisición de placas metálicas para materialización de puntos geodésicos."/>
    <x v="8"/>
    <x v="8"/>
    <n v="3"/>
    <x v="0"/>
    <x v="1"/>
    <x v="1"/>
    <n v="10000000"/>
    <n v="10000000"/>
    <x v="0"/>
    <x v="0"/>
    <x v="0"/>
    <x v="9"/>
    <s v="Subdirección de Geografía y Cartografía "/>
    <x v="5"/>
    <s v="Subdirector de Geografía y Cartografía "/>
    <x v="7"/>
    <x v="16"/>
    <s v="Densificar el marco de referencia terrestre"/>
    <s v="Puntos Geodésicos Materializados"/>
    <m/>
    <d v="2021-05-19T00:00:00"/>
    <n v="3659250"/>
    <n v="3659250"/>
    <n v="3659250"/>
    <x v="0"/>
    <s v="PROCESO DECLARADO DESIERTO"/>
    <n v="6340750"/>
    <x v="0"/>
    <m/>
    <x v="0"/>
    <x v="0"/>
  </r>
  <r>
    <x v="6"/>
    <n v="59"/>
    <x v="7"/>
    <x v="5"/>
    <x v="6"/>
    <x v="0"/>
    <x v="0"/>
    <x v="0"/>
    <x v="10"/>
    <s v="Cartografía"/>
    <x v="0"/>
    <n v="81151600"/>
    <s v="Prestación de servicios para la preparación de insumos, validación, y digitación de la información levantada en campo"/>
    <x v="1"/>
    <x v="1"/>
    <n v="315"/>
    <x v="1"/>
    <x v="0"/>
    <x v="0"/>
    <n v="57060806"/>
    <n v="57060806"/>
    <x v="0"/>
    <x v="0"/>
    <x v="0"/>
    <x v="9"/>
    <s v="Subdirección de Geografía y Cartografía "/>
    <x v="5"/>
    <s v="Subdirector de Geografía y Cartografía "/>
    <x v="7"/>
    <x v="16"/>
    <s v="Densificar el marco de referencia terrestre"/>
    <s v="Puntos Geodésicos Materializados"/>
    <n v="425"/>
    <d v="2021-03-08T00:00:00"/>
    <n v="2671483"/>
    <n v="26714830"/>
    <n v="26714830"/>
    <x v="0"/>
    <s v="JEISSON FERNANDO HERRERA GÓMEZ"/>
    <n v="30345976"/>
    <x v="0"/>
    <n v="24558"/>
    <x v="0"/>
    <x v="0"/>
  </r>
  <r>
    <x v="7"/>
    <n v="2"/>
    <x v="7"/>
    <x v="5"/>
    <x v="6"/>
    <x v="0"/>
    <x v="0"/>
    <x v="0"/>
    <x v="6"/>
    <s v="Cartografía"/>
    <x v="0"/>
    <n v="81151600"/>
    <s v="Adquisición de estaciones de funcionamiento continua, con sus respectivos accesorios, sistemas de comunicación y de alimentación, para el fortalecimiento de la Red Geodésica Nacional. "/>
    <x v="8"/>
    <x v="8"/>
    <n v="60"/>
    <x v="1"/>
    <x v="2"/>
    <x v="1"/>
    <n v="400000000"/>
    <n v="400000000"/>
    <x v="0"/>
    <x v="0"/>
    <x v="0"/>
    <x v="9"/>
    <s v="Subdirección de Geografía y Cartografía "/>
    <x v="0"/>
    <s v="Subdirector de Geografía y Cartografía "/>
    <x v="7"/>
    <x v="16"/>
    <s v="Densificar el marco de referencia terrestre"/>
    <s v="Datos Rinex de las estaciones permanentes generados"/>
    <m/>
    <d v="2021-05-21T00:00:00"/>
    <n v="366698967"/>
    <n v="366698967"/>
    <n v="366698967"/>
    <x v="0"/>
    <s v="INICIO PROCESO"/>
    <n v="33301033"/>
    <x v="0"/>
    <m/>
    <x v="0"/>
    <x v="0"/>
  </r>
  <r>
    <x v="6"/>
    <n v="69"/>
    <x v="7"/>
    <x v="5"/>
    <x v="6"/>
    <x v="0"/>
    <x v="0"/>
    <x v="0"/>
    <x v="0"/>
    <s v="Sistemas y equipo de apoyo para transporte aéreo"/>
    <x v="0"/>
    <n v="25191500"/>
    <s v="Servicio de mantenimiento preventivo y correctivo, incluidos los repuestos del dron ebee plus Rta/ppk"/>
    <x v="1"/>
    <x v="1"/>
    <n v="10"/>
    <x v="0"/>
    <x v="0"/>
    <x v="0"/>
    <n v="45000000"/>
    <n v="4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1"/>
    <x v="7"/>
    <x v="5"/>
    <x v="6"/>
    <x v="0"/>
    <x v="0"/>
    <x v="0"/>
    <x v="2"/>
    <s v="Cartografía"/>
    <x v="0"/>
    <n v="81151600"/>
    <s v="Capturar y/o adquirir imágenes para la producción cartográfica de proyectos específicos del IGAC"/>
    <x v="7"/>
    <x v="7"/>
    <n v="8"/>
    <x v="0"/>
    <x v="0"/>
    <x v="1"/>
    <n v="536446618"/>
    <n v="536446618"/>
    <x v="0"/>
    <x v="0"/>
    <x v="0"/>
    <x v="9"/>
    <s v="Subdirección de Geografía y Cartografía "/>
    <x v="0"/>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6"/>
    <n v="38"/>
    <x v="7"/>
    <x v="5"/>
    <x v="6"/>
    <x v="5"/>
    <x v="6"/>
    <x v="0"/>
    <x v="0"/>
    <s v="Cartografía"/>
    <x v="0"/>
    <n v="81151600"/>
    <s v="Prestación de servicios para la generación e integración de modelos digitales de elevación, de conformidad con las especificaciones técnicas y rendimientos establecidos."/>
    <x v="0"/>
    <x v="0"/>
    <n v="11"/>
    <x v="0"/>
    <x v="0"/>
    <x v="1"/>
    <n v="194381550"/>
    <n v="194381550"/>
    <x v="0"/>
    <x v="5"/>
    <x v="0"/>
    <x v="9"/>
    <s v="Subdirección de Geografía y Cartografía "/>
    <x v="5"/>
    <s v="Subdirector de Geografía y Cartografía "/>
    <x v="7"/>
    <x v="12"/>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6"/>
    <x v="0"/>
  </r>
  <r>
    <x v="6"/>
    <n v="27"/>
    <x v="7"/>
    <x v="5"/>
    <x v="6"/>
    <x v="0"/>
    <x v="0"/>
    <x v="0"/>
    <x v="0"/>
    <s v="Cartografía"/>
    <x v="0"/>
    <n v="81151600"/>
    <s v="Prestación de servicios para realizar la preparación, revisión y consolidación de datos de campo para el cálculo y ajuste de la línea de nivelación"/>
    <x v="0"/>
    <x v="0"/>
    <n v="315"/>
    <x v="1"/>
    <x v="0"/>
    <x v="1"/>
    <n v="106292560"/>
    <n v="106292560"/>
    <x v="0"/>
    <x v="0"/>
    <x v="0"/>
    <x v="9"/>
    <s v="Subdirección de Geografía y Cartografía "/>
    <x v="5"/>
    <s v="Subdirector de Geografía y Cartografía "/>
    <x v="7"/>
    <x v="16"/>
    <s v="Densificar el marco de referencia gravimétricos"/>
    <s v="Valores gravimétricos generados"/>
    <n v="252"/>
    <d v="2021-02-08T00:00:00"/>
    <n v="4976424"/>
    <n v="52252452"/>
    <n v="52252452"/>
    <x v="0"/>
    <s v="LEYDI JOHANNA MOISÉS SEPÚLVEDA"/>
    <n v="54040108"/>
    <x v="0"/>
    <n v="24428"/>
    <x v="0"/>
    <x v="0"/>
  </r>
  <r>
    <x v="6"/>
    <n v="2"/>
    <x v="7"/>
    <x v="5"/>
    <x v="6"/>
    <x v="0"/>
    <x v="0"/>
    <x v="0"/>
    <x v="3"/>
    <s v="Cartografía"/>
    <x v="0"/>
    <n v="81151600"/>
    <s v="Prestación de servicios para la  gestión e integración de productos y aplicaciones de la subdirección de geografía y cartografía "/>
    <x v="2"/>
    <x v="2"/>
    <n v="10"/>
    <x v="0"/>
    <x v="0"/>
    <x v="1"/>
    <n v="169086920"/>
    <n v="169086920"/>
    <x v="0"/>
    <x v="0"/>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6"/>
    <n v="67"/>
    <x v="7"/>
    <x v="5"/>
    <x v="6"/>
    <x v="1"/>
    <x v="1"/>
    <x v="0"/>
    <x v="0"/>
    <s v="Fotogrametría"/>
    <x v="0"/>
    <n v="81151603"/>
    <s v="Prestación de servicios para apoyar el proceso de escaneo fotogramétrico  de rollos de aerofotografías análogas y compresión de imágenes."/>
    <x v="1"/>
    <x v="1"/>
    <n v="10"/>
    <x v="0"/>
    <x v="0"/>
    <x v="1"/>
    <n v="57060806"/>
    <n v="57060806"/>
    <x v="0"/>
    <x v="1"/>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8014449"/>
    <x v="0"/>
    <s v="24614_x000a_24733"/>
    <x v="0"/>
    <x v="1"/>
  </r>
  <r>
    <x v="6"/>
    <n v="72"/>
    <x v="7"/>
    <x v="5"/>
    <x v="6"/>
    <x v="3"/>
    <x v="6"/>
    <x v="1"/>
    <x v="2"/>
    <s v="Cartografía"/>
    <x v="0"/>
    <n v="81151600"/>
    <s v="Prestación de servicios profesionales para la toma de datos en campo de exploración, materialización , gnss, nivelación geodésica y gravimetría"/>
    <x v="7"/>
    <x v="7"/>
    <n v="260"/>
    <x v="1"/>
    <x v="0"/>
    <x v="0"/>
    <n v="156236600"/>
    <n v="156236600"/>
    <x v="0"/>
    <x v="3"/>
    <x v="0"/>
    <x v="9"/>
    <s v="Subdirección de Geografía y Cartografía "/>
    <x v="5"/>
    <s v="Subdirector de Geografía y Cartografía "/>
    <x v="7"/>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6249464"/>
    <x v="0"/>
    <s v="24684_x000a_24727_x000a_24732_x000a_24747"/>
    <x v="6"/>
    <x v="1"/>
  </r>
  <r>
    <x v="6"/>
    <n v="58"/>
    <x v="7"/>
    <x v="5"/>
    <x v="6"/>
    <x v="8"/>
    <x v="10"/>
    <x v="0"/>
    <x v="0"/>
    <s v="Cartografía"/>
    <x v="0"/>
    <n v="81151600"/>
    <s v="Prestación de servicios para elaborar mapas y demás insumos a diferentes escalas, de conformidad con las especificaciones técnicas y rendimientos establecidos"/>
    <x v="1"/>
    <x v="1"/>
    <n v="10"/>
    <x v="0"/>
    <x v="0"/>
    <x v="1"/>
    <n v="388763100"/>
    <n v="388763100"/>
    <x v="0"/>
    <x v="9"/>
    <x v="0"/>
    <x v="9"/>
    <s v="Subdirección de Geografía y Cartografía "/>
    <x v="5"/>
    <s v="Subdirector de Geografía y Cartografía "/>
    <x v="7"/>
    <x v="12"/>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10920708"/>
    <x v="0"/>
    <s v="24572_x000a_24573_x000a_24574_x000a_24575_x000a_24669_x000a__x000a_24671_x000a_24672_x000a_24754"/>
    <x v="11"/>
    <x v="1"/>
  </r>
  <r>
    <x v="6"/>
    <m/>
    <x v="7"/>
    <x v="5"/>
    <x v="6"/>
    <x v="0"/>
    <x v="5"/>
    <x v="1"/>
    <x v="7"/>
    <s v="Cartografía"/>
    <x v="0"/>
    <n v="81151600"/>
    <s v="Prestación de servicios profesionales para orientar técnicamente la ejecución de los  proyectos  y procesos de la Subdirección de Geografía y Cartografía."/>
    <x v="5"/>
    <x v="5"/>
    <n v="7"/>
    <x v="0"/>
    <x v="0"/>
    <x v="0"/>
    <n v="52851939"/>
    <n v="52851939"/>
    <x v="0"/>
    <x v="0"/>
    <x v="0"/>
    <x v="9"/>
    <s v="Subdirección de Geografía y Cartografía "/>
    <x v="0"/>
    <s v="Subdirector de Geografía y Cartografía "/>
    <x v="7"/>
    <x v="19"/>
    <s v="Generar insumos y/o productos cartográficos "/>
    <s v="Cartografía escalas Medianas generada (1:10,000, 1:25,000)"/>
    <m/>
    <m/>
    <e v="#N/A"/>
    <e v="#N/A"/>
    <e v="#N/A"/>
    <x v="1"/>
    <m/>
    <n v="0"/>
    <x v="0"/>
    <m/>
    <x v="5"/>
    <x v="1"/>
  </r>
  <r>
    <x v="6"/>
    <m/>
    <x v="7"/>
    <x v="5"/>
    <x v="6"/>
    <x v="0"/>
    <x v="5"/>
    <x v="1"/>
    <x v="7"/>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2"/>
    <n v="355564593"/>
    <n v="355564593"/>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7"/>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1"/>
    <n v="550000000"/>
    <n v="550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4"/>
    <x v="9"/>
    <s v="Placa de acero inoxidable"/>
    <x v="1"/>
    <n v="30102205"/>
    <s v="Adquisición de placas metálicas para materialización de puntos geodésicos."/>
    <x v="4"/>
    <x v="4"/>
    <n v="3"/>
    <x v="0"/>
    <x v="1"/>
    <x v="1"/>
    <n v="10000000"/>
    <n v="1000000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2"/>
    <s v="Cartografía"/>
    <x v="0"/>
    <n v="81151600"/>
    <s v="Realizar el  mantenimiento, patronamiento y verificación de equipos geodésicos para el fortalecimiento de la red activa, red magna eco y red de nivelación nacional."/>
    <x v="3"/>
    <x v="3"/>
    <n v="5"/>
    <x v="0"/>
    <x v="3"/>
    <x v="1"/>
    <n v="57121940"/>
    <n v="5712194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7"/>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3"/>
    <x v="1"/>
    <n v="76844250"/>
    <n v="76844250"/>
    <x v="0"/>
    <x v="0"/>
    <x v="0"/>
    <x v="9"/>
    <s v="Subdirección de Geografía y Cartografía "/>
    <x v="5"/>
    <s v="Subdirector de Geografía y Cartografía "/>
    <x v="7"/>
    <x v="16"/>
    <s v="Densificar el marco de referencia terrestre"/>
    <s v="Puntos Geodésicos Materializados"/>
    <m/>
    <m/>
    <e v="#N/A"/>
    <e v="#N/A"/>
    <e v="#N/A"/>
    <x v="1"/>
    <m/>
    <n v="0"/>
    <x v="0"/>
    <m/>
    <x v="5"/>
    <x v="1"/>
  </r>
  <r>
    <x v="6"/>
    <n v="57"/>
    <x v="7"/>
    <x v="5"/>
    <x v="6"/>
    <x v="0"/>
    <x v="0"/>
    <x v="0"/>
    <x v="0"/>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15"/>
    <x v="1"/>
    <x v="0"/>
    <x v="2"/>
    <n v="103585482"/>
    <n v="103585482"/>
    <x v="0"/>
    <x v="0"/>
    <x v="0"/>
    <x v="9"/>
    <s v="Subdirección de Geografía y Cartografía "/>
    <x v="0"/>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n v="3"/>
    <x v="7"/>
    <x v="5"/>
    <x v="6"/>
    <x v="0"/>
    <x v="0"/>
    <x v="0"/>
    <x v="0"/>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8"/>
    <x v="8"/>
    <n v="3"/>
    <x v="0"/>
    <x v="4"/>
    <x v="2"/>
    <n v="9485236200"/>
    <n v="9485236200"/>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x v="0"/>
    <s v="DATUM INGENIERIA S.A.S"/>
    <n v="7735936200"/>
    <x v="0"/>
    <n v="24752"/>
    <x v="0"/>
    <x v="0"/>
  </r>
  <r>
    <x v="6"/>
    <n v="76"/>
    <x v="7"/>
    <x v="5"/>
    <x v="6"/>
    <x v="0"/>
    <x v="0"/>
    <x v="0"/>
    <x v="3"/>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2"/>
    <x v="0"/>
    <n v="12"/>
    <x v="0"/>
    <x v="4"/>
    <x v="2"/>
    <n v="9767257014"/>
    <n v="9767257014"/>
    <x v="2"/>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1"/>
    <n v="49200000"/>
    <n v="492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1"/>
    <n v="78000000"/>
    <n v="78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5"/>
    <x v="5"/>
    <n v="6"/>
    <x v="0"/>
    <x v="0"/>
    <x v="2"/>
    <n v="59191704"/>
    <n v="5919170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4"/>
    <x v="2"/>
    <n v="13671130281"/>
    <n v="13671130281"/>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2"/>
    <n v="2"/>
    <x v="2"/>
    <x v="2"/>
    <x v="2"/>
    <x v="1"/>
    <x v="1"/>
    <x v="0"/>
    <x v="3"/>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2"/>
    <x v="2"/>
    <n v="11"/>
    <x v="0"/>
    <x v="0"/>
    <x v="1"/>
    <n v="161268052"/>
    <n v="161268052"/>
    <x v="0"/>
    <x v="1"/>
    <x v="1"/>
    <x v="11"/>
    <s v="Secretaría General - GIT Gestión Contractual"/>
    <x v="0"/>
    <s v="Coordinador GIT Gestión Contractual"/>
    <x v="4"/>
    <x v="7"/>
    <s v="N/A"/>
    <s v="N/A"/>
    <n v="4"/>
    <d v="2021-01-07T00:00:00"/>
    <n v="7330366"/>
    <n v="80634026"/>
    <n v="161268052"/>
    <x v="0"/>
    <s v="ADRIANA PAOLA ALVAREZ MORENO_x000a_ORLANDO  RAMIREZ OLAYA"/>
    <n v="0"/>
    <x v="0"/>
    <s v="24163_x000a_24170"/>
    <x v="1"/>
    <x v="0"/>
  </r>
  <r>
    <x v="2"/>
    <n v="10"/>
    <x v="2"/>
    <x v="2"/>
    <x v="2"/>
    <x v="0"/>
    <x v="0"/>
    <x v="0"/>
    <x v="3"/>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2"/>
    <x v="2"/>
    <n v="11"/>
    <x v="0"/>
    <x v="0"/>
    <x v="1"/>
    <n v="41110377"/>
    <n v="41110377"/>
    <x v="0"/>
    <x v="0"/>
    <x v="1"/>
    <x v="11"/>
    <s v="Secretaría General - GIT Gestión Contractual"/>
    <x v="0"/>
    <s v="Coordinador GIT Gestión Contractual"/>
    <x v="4"/>
    <x v="7"/>
    <s v="N/A"/>
    <s v="N/A"/>
    <n v="10"/>
    <d v="2021-01-07T00:00:00"/>
    <n v="3737307"/>
    <n v="41110377"/>
    <n v="41110377"/>
    <x v="0"/>
    <s v="CRISTIAN CAMILO ROJAS MORALES"/>
    <n v="0"/>
    <x v="0"/>
    <n v="24154"/>
    <x v="0"/>
    <x v="0"/>
  </r>
  <r>
    <x v="2"/>
    <n v="9"/>
    <x v="2"/>
    <x v="2"/>
    <x v="2"/>
    <x v="2"/>
    <x v="2"/>
    <x v="0"/>
    <x v="3"/>
    <s v="Servicios secretariales o de administración de oficinas  "/>
    <x v="0"/>
    <n v="80161501"/>
    <s v="Prestación de servicios personales para adelantar actividades relacionadas con el ingreso, egreso y baja de bienes del IGAV. "/>
    <x v="2"/>
    <x v="2"/>
    <n v="11"/>
    <x v="0"/>
    <x v="0"/>
    <x v="1"/>
    <n v="85591209"/>
    <n v="85591209"/>
    <x v="0"/>
    <x v="2"/>
    <x v="1"/>
    <x v="11"/>
    <s v="Secretaría General - GIT Gestión Contractual"/>
    <x v="0"/>
    <s v="Coordinador GIT Gestión Contractual"/>
    <x v="4"/>
    <x v="7"/>
    <s v="N/A"/>
    <s v="N/A"/>
    <n v="9"/>
    <d v="2021-01-07T00:00:00"/>
    <n v="2593673"/>
    <n v="28530403"/>
    <n v="85591209"/>
    <x v="0"/>
    <s v="DANNY ADALBERTO GUARNIZO MOLINA_x000a_DANIELA FERNANDA CASAS SIERRA_x000a_WILLIAM  SANCHEZ SANDOVAL_x000a_"/>
    <n v="0"/>
    <x v="0"/>
    <s v="24152_x000a_24156_x000a_24158_x000a_"/>
    <x v="2"/>
    <x v="0"/>
  </r>
  <r>
    <x v="2"/>
    <n v="7"/>
    <x v="2"/>
    <x v="2"/>
    <x v="2"/>
    <x v="0"/>
    <x v="0"/>
    <x v="0"/>
    <x v="3"/>
    <s v="Servicios secretariales o de administración de oficinas  "/>
    <x v="0"/>
    <n v="80161501"/>
    <s v="Prestación de servicios profesionales para realizar contratación directa"/>
    <x v="2"/>
    <x v="2"/>
    <n v="5"/>
    <x v="0"/>
    <x v="0"/>
    <x v="1"/>
    <n v="24157400"/>
    <n v="24157400"/>
    <x v="0"/>
    <x v="0"/>
    <x v="1"/>
    <x v="11"/>
    <s v="Secretaría General - GIT Gestión Contractual"/>
    <x v="0"/>
    <s v="Coordinador GIT Gestión Contractual"/>
    <x v="4"/>
    <x v="7"/>
    <s v="N/A"/>
    <s v="N/A"/>
    <n v="7"/>
    <d v="2021-01-08T00:00:00"/>
    <n v="4831480"/>
    <n v="24157400"/>
    <n v="24157400"/>
    <x v="0"/>
    <s v="ERIKA PAOLA SERRANO RICAURTE"/>
    <n v="0"/>
    <x v="0"/>
    <n v="24177"/>
    <x v="0"/>
    <x v="0"/>
  </r>
  <r>
    <x v="2"/>
    <n v="1"/>
    <x v="2"/>
    <x v="2"/>
    <x v="2"/>
    <x v="1"/>
    <x v="1"/>
    <x v="0"/>
    <x v="3"/>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2"/>
    <x v="2"/>
    <n v="11"/>
    <x v="0"/>
    <x v="0"/>
    <x v="0"/>
    <n v="209000000"/>
    <n v="209000000"/>
    <x v="0"/>
    <x v="1"/>
    <x v="1"/>
    <x v="11"/>
    <s v="Secretaría General - GIT Gestión Contractual"/>
    <x v="0"/>
    <s v="Coordinador GIT Gestión Contractual"/>
    <x v="4"/>
    <x v="7"/>
    <s v="N/A"/>
    <s v="N/A"/>
    <n v="1"/>
    <d v="2021-01-07T00:00:00"/>
    <n v="9500000"/>
    <n v="104500000"/>
    <n v="209000000"/>
    <x v="0"/>
    <s v="GINNA PAOLA GARCIA BOHORQUEZ_x000a_BRENDA VIVIANA JIMENEZ DIAZ"/>
    <n v="0"/>
    <x v="0"/>
    <s v="24165_x000a_24169"/>
    <x v="1"/>
    <x v="0"/>
  </r>
  <r>
    <x v="2"/>
    <n v="4"/>
    <x v="2"/>
    <x v="2"/>
    <x v="2"/>
    <x v="0"/>
    <x v="0"/>
    <x v="0"/>
    <x v="3"/>
    <s v="Servicios secretariales o de administración de oficinas  "/>
    <x v="0"/>
    <n v="80161501"/>
    <s v="Prestación de servicios profesionales para realizar actividades relacionadas con el plan de compras y elaboración de informes."/>
    <x v="2"/>
    <x v="2"/>
    <n v="11"/>
    <x v="0"/>
    <x v="0"/>
    <x v="0"/>
    <n v="80634026"/>
    <n v="80634026"/>
    <x v="0"/>
    <x v="0"/>
    <x v="1"/>
    <x v="11"/>
    <s v="Secretaría General - GIT Gestión Contractual"/>
    <x v="0"/>
    <s v="Coordinador GIT Gestión Contractual"/>
    <x v="4"/>
    <x v="7"/>
    <s v="N/A"/>
    <s v="N/A"/>
    <n v="5"/>
    <d v="2021-01-07T00:00:00"/>
    <n v="7330366"/>
    <n v="80634026"/>
    <n v="80634026"/>
    <x v="0"/>
    <s v="HECTOR MAURICIO CUBIDES GARZON"/>
    <n v="0"/>
    <x v="0"/>
    <n v="24161"/>
    <x v="0"/>
    <x v="0"/>
  </r>
  <r>
    <x v="2"/>
    <n v="47"/>
    <x v="2"/>
    <x v="2"/>
    <x v="2"/>
    <x v="0"/>
    <x v="0"/>
    <x v="0"/>
    <x v="11"/>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2"/>
    <x v="2"/>
    <n v="12"/>
    <x v="0"/>
    <x v="3"/>
    <x v="1"/>
    <n v="0"/>
    <n v="0"/>
    <x v="0"/>
    <x v="0"/>
    <x v="1"/>
    <x v="11"/>
    <s v="Secretaría General - GIT Gestión Contractual"/>
    <x v="0"/>
    <s v="Coordinador GIT Gestión Contractual"/>
    <x v="4"/>
    <x v="7"/>
    <s v="N/A"/>
    <s v="N/A"/>
    <n v="82"/>
    <d v="2021-01-22T00:00:00"/>
    <e v="#N/A"/>
    <e v="#N/A"/>
    <e v="#N/A"/>
    <x v="1"/>
    <s v="INICIO PROCESO"/>
    <n v="0"/>
    <x v="0"/>
    <m/>
    <x v="0"/>
    <x v="0"/>
  </r>
  <r>
    <x v="2"/>
    <n v="6"/>
    <x v="2"/>
    <x v="2"/>
    <x v="2"/>
    <x v="5"/>
    <x v="6"/>
    <x v="0"/>
    <x v="3"/>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2"/>
    <x v="2"/>
    <n v="11"/>
    <x v="0"/>
    <x v="0"/>
    <x v="0"/>
    <n v="283746760"/>
    <n v="283746760"/>
    <x v="0"/>
    <x v="5"/>
    <x v="1"/>
    <x v="11"/>
    <s v="Secretaría General - GIT Gestión Contractual"/>
    <x v="0"/>
    <s v="Coordinador GIT Gestión Contractual"/>
    <x v="4"/>
    <x v="7"/>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6"/>
    <x v="0"/>
  </r>
  <r>
    <x v="2"/>
    <n v="11"/>
    <x v="2"/>
    <x v="2"/>
    <x v="2"/>
    <x v="0"/>
    <x v="0"/>
    <x v="0"/>
    <x v="3"/>
    <s v="Servicios secretariales o de administración de oficinas  "/>
    <x v="0"/>
    <n v="80161501"/>
    <s v="Prestación de servicios profesionales para adelantar la revisión de los procesos de contratación que ingresan al área para asignación posterior."/>
    <x v="2"/>
    <x v="2"/>
    <n v="11"/>
    <x v="0"/>
    <x v="0"/>
    <x v="1"/>
    <n v="31417067"/>
    <n v="31417067"/>
    <x v="0"/>
    <x v="0"/>
    <x v="1"/>
    <x v="11"/>
    <s v="Secretaría General - GIT Gestión Contractual"/>
    <x v="0"/>
    <s v="Coordinador GIT Gestión Contractual"/>
    <x v="4"/>
    <x v="7"/>
    <s v="N/A"/>
    <s v="N/A"/>
    <n v="3"/>
    <d v="2021-01-07T00:00:00"/>
    <n v="2856097"/>
    <n v="31417067"/>
    <n v="31417067"/>
    <x v="0"/>
    <s v="KARIME ESPERANZA ARENAS DOMINGUEZ"/>
    <n v="0"/>
    <x v="0"/>
    <n v="24162"/>
    <x v="0"/>
    <x v="0"/>
  </r>
  <r>
    <x v="2"/>
    <n v="5"/>
    <x v="2"/>
    <x v="2"/>
    <x v="2"/>
    <x v="0"/>
    <x v="0"/>
    <x v="0"/>
    <x v="3"/>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2"/>
    <x v="2"/>
    <n v="11"/>
    <x v="0"/>
    <x v="0"/>
    <x v="1"/>
    <n v="80634026"/>
    <n v="80634026"/>
    <x v="0"/>
    <x v="0"/>
    <x v="1"/>
    <x v="11"/>
    <s v="Secretaría General - GIT Gestión Contractual"/>
    <x v="0"/>
    <s v="Coordinador GIT Gestión Contractual"/>
    <x v="4"/>
    <x v="7"/>
    <s v="N/A"/>
    <s v="N/A"/>
    <n v="6"/>
    <d v="2021-01-07T00:00:00"/>
    <n v="7330366"/>
    <n v="80634026"/>
    <n v="80634026"/>
    <x v="0"/>
    <s v="MARIA VICTORIA MOLINA MELO"/>
    <n v="0"/>
    <x v="0"/>
    <n v="24160"/>
    <x v="0"/>
    <x v="0"/>
  </r>
  <r>
    <x v="8"/>
    <s v="6-7-8-9-10-11-12-13-14-15-16-17-18"/>
    <x v="2"/>
    <x v="2"/>
    <x v="2"/>
    <x v="0"/>
    <x v="0"/>
    <x v="0"/>
    <x v="15"/>
    <s v="Suministros de escritorio"/>
    <x v="0"/>
    <n v="44121600"/>
    <s v="Adquisición de elementos de papelería e insumos"/>
    <x v="7"/>
    <x v="7"/>
    <n v="1"/>
    <x v="0"/>
    <x v="5"/>
    <x v="1"/>
    <n v="8531146"/>
    <n v="8531146"/>
    <x v="0"/>
    <x v="0"/>
    <x v="1"/>
    <x v="11"/>
    <s v="Secretaría General - GIT Gestión Contractual"/>
    <x v="0"/>
    <s v="Coordinador GIT Gestión Contractual"/>
    <x v="4"/>
    <x v="7"/>
    <s v="N/A"/>
    <s v="N/A"/>
    <n v="552"/>
    <d v="2021-04-27T00:00:00"/>
    <n v="8531146"/>
    <n v="8531146"/>
    <n v="8531146"/>
    <x v="0"/>
    <s v="PANAMERICANA LIBRERIA Y PAPELERIA SA"/>
    <n v="0"/>
    <x v="0"/>
    <n v="24694"/>
    <x v="0"/>
    <x v="0"/>
  </r>
  <r>
    <x v="2"/>
    <n v="3"/>
    <x v="2"/>
    <x v="2"/>
    <x v="2"/>
    <x v="0"/>
    <x v="0"/>
    <x v="0"/>
    <x v="3"/>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2"/>
    <x v="2"/>
    <n v="11"/>
    <x v="0"/>
    <x v="0"/>
    <x v="1"/>
    <n v="70936690"/>
    <n v="70936690"/>
    <x v="0"/>
    <x v="0"/>
    <x v="1"/>
    <x v="11"/>
    <s v="Secretaría General - GIT Gestión Contractual"/>
    <x v="0"/>
    <s v="Coordinador GIT Gestión Contractual"/>
    <x v="4"/>
    <x v="7"/>
    <s v="N/A"/>
    <s v="N/A"/>
    <n v="11"/>
    <d v="2021-01-07T00:00:00"/>
    <n v="6448790"/>
    <n v="70936690"/>
    <n v="70936690"/>
    <x v="0"/>
    <s v="WILDER ANDRES GONZALEZ ROJAS"/>
    <n v="0"/>
    <x v="0"/>
    <n v="24172"/>
    <x v="0"/>
    <x v="0"/>
  </r>
  <r>
    <x v="2"/>
    <n v="8"/>
    <x v="2"/>
    <x v="2"/>
    <x v="2"/>
    <x v="1"/>
    <x v="1"/>
    <x v="0"/>
    <x v="3"/>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2"/>
    <x v="2"/>
    <n v="11"/>
    <x v="0"/>
    <x v="0"/>
    <x v="1"/>
    <n v="58772630"/>
    <n v="58772630"/>
    <x v="0"/>
    <x v="1"/>
    <x v="1"/>
    <x v="11"/>
    <s v="Secretaría General - GIT Gestión Contractual"/>
    <x v="0"/>
    <s v="Coordinador GIT Gestión Contractual"/>
    <x v="4"/>
    <x v="7"/>
    <s v="N/A"/>
    <s v="N/A"/>
    <n v="8"/>
    <d v="2021-01-07T00:00:00"/>
    <n v="2671483"/>
    <n v="29386313"/>
    <n v="58772626"/>
    <x v="0"/>
    <s v="SANDRA YANETH CELEMIN_x000a_BIBIANA ANDREA CASAS SIERRA_x000a_"/>
    <n v="4"/>
    <x v="0"/>
    <s v="24164_x000a_24167_x000a_"/>
    <x v="1"/>
    <x v="0"/>
  </r>
  <r>
    <x v="2"/>
    <n v="61"/>
    <x v="2"/>
    <x v="2"/>
    <x v="2"/>
    <x v="0"/>
    <x v="0"/>
    <x v="0"/>
    <x v="4"/>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1"/>
    <x v="11"/>
    <s v="Secretaría General - GIT Gestión Contractual"/>
    <x v="0"/>
    <s v="Coordinador GIT Gestión Contractual"/>
    <x v="4"/>
    <x v="7"/>
    <s v="N/A"/>
    <s v="N/A"/>
    <n v="520"/>
    <d v="2021-04-12T00:00:00"/>
    <n v="11022592"/>
    <n v="95529131"/>
    <n v="95529131"/>
    <x v="0"/>
    <s v="BRENDA VIVIANA JIMENEZ DIAZ"/>
    <n v="7348395"/>
    <x v="0"/>
    <n v="24653"/>
    <x v="0"/>
    <x v="0"/>
  </r>
  <r>
    <x v="1"/>
    <n v="55"/>
    <x v="1"/>
    <x v="1"/>
    <x v="1"/>
    <x v="3"/>
    <x v="3"/>
    <x v="0"/>
    <x v="1"/>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7"/>
    <x v="7"/>
    <n v="270"/>
    <x v="1"/>
    <x v="0"/>
    <x v="1"/>
    <n v="339762465"/>
    <n v="339762465"/>
    <x v="0"/>
    <x v="3"/>
    <x v="0"/>
    <x v="1"/>
    <s v="Subdirección de Catastro"/>
    <x v="5"/>
    <s v="Subdirectora de Catastro"/>
    <x v="1"/>
    <x v="2"/>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3"/>
    <x v="0"/>
  </r>
  <r>
    <x v="8"/>
    <n v="5"/>
    <x v="2"/>
    <x v="2"/>
    <x v="2"/>
    <x v="0"/>
    <x v="0"/>
    <x v="0"/>
    <x v="15"/>
    <s v="Papel de imprenta y papel de escribir"/>
    <x v="0"/>
    <n v="14111500"/>
    <s v="Adquisición de productos derivados del papel, cartón y corrugados en Colombia"/>
    <x v="7"/>
    <x v="7"/>
    <n v="1"/>
    <x v="0"/>
    <x v="5"/>
    <x v="1"/>
    <n v="230000000"/>
    <n v="230000000"/>
    <x v="0"/>
    <x v="0"/>
    <x v="1"/>
    <x v="11"/>
    <s v="Secretaría General - GIT Gestión Contractual"/>
    <x v="0"/>
    <s v="Coordinador GIT Gestión Contractual"/>
    <x v="4"/>
    <x v="7"/>
    <s v="N/A"/>
    <s v="N/A"/>
    <n v="583"/>
    <d v="2021-04-27T00:00:00"/>
    <n v="16879994.82"/>
    <n v="16879994.82"/>
    <n v="16879994.82"/>
    <x v="0"/>
    <s v="SUMIMAS SAS"/>
    <n v="213120005.18000001"/>
    <x v="0"/>
    <n v="24723"/>
    <x v="0"/>
    <x v="0"/>
  </r>
  <r>
    <x v="2"/>
    <n v="78"/>
    <x v="2"/>
    <x v="2"/>
    <x v="2"/>
    <x v="0"/>
    <x v="0"/>
    <x v="0"/>
    <x v="5"/>
    <s v="Servicios secretariales o de administración de oficinas  "/>
    <x v="0"/>
    <n v="80161501"/>
    <s v="Prestación de servicios profesionales para realizar contratación directa"/>
    <x v="5"/>
    <x v="5"/>
    <n v="204"/>
    <x v="1"/>
    <x v="0"/>
    <x v="1"/>
    <n v="33839683"/>
    <n v="33839683"/>
    <x v="0"/>
    <x v="0"/>
    <x v="1"/>
    <x v="11"/>
    <s v="Secretaría General - GIT Gestión Contractual"/>
    <x v="0"/>
    <s v="Coordinador GIT Gestión Contractual"/>
    <x v="4"/>
    <x v="7"/>
    <s v="N/A"/>
    <s v="N/A"/>
    <m/>
    <d v="2021-06-04T00:00:00"/>
    <n v="4976424"/>
    <n v="33839683"/>
    <n v="33839683"/>
    <x v="0"/>
    <s v="ERIKA PAOLA SERRANO RICAURTE"/>
    <n v="0"/>
    <x v="0"/>
    <n v="24757"/>
    <x v="5"/>
    <x v="1"/>
  </r>
  <r>
    <x v="2"/>
    <m/>
    <x v="2"/>
    <x v="2"/>
    <x v="2"/>
    <x v="0"/>
    <x v="5"/>
    <x v="1"/>
    <x v="7"/>
    <s v="Tóner para impresoras o fax"/>
    <x v="0"/>
    <n v="44103103"/>
    <s v="Adquisición de consumibles de impresión a nivel nacional "/>
    <x v="4"/>
    <x v="4"/>
    <n v="1"/>
    <x v="0"/>
    <x v="5"/>
    <x v="1"/>
    <n v="265600000"/>
    <n v="265600000"/>
    <x v="0"/>
    <x v="0"/>
    <x v="1"/>
    <x v="11"/>
    <s v="Secretaría General - GIT Gestión Contractual"/>
    <x v="0"/>
    <s v="Coordinador GIT Gestión Contractual"/>
    <x v="4"/>
    <x v="7"/>
    <s v="N/A"/>
    <s v="N/A"/>
    <m/>
    <m/>
    <e v="#N/A"/>
    <e v="#N/A"/>
    <e v="#N/A"/>
    <x v="1"/>
    <m/>
    <n v="0"/>
    <x v="0"/>
    <m/>
    <x v="5"/>
    <x v="1"/>
  </r>
  <r>
    <x v="2"/>
    <n v="57"/>
    <x v="2"/>
    <x v="2"/>
    <x v="2"/>
    <x v="0"/>
    <x v="0"/>
    <x v="0"/>
    <x v="0"/>
    <s v="Servicios secretariales o de administración de oficinas  "/>
    <x v="0"/>
    <n v="80161501"/>
    <s v="prestación de servicios profesionales para la implementación y seguimiento del proceso de gestión documental conforme a los lineamienos dados por la entidad y el agn."/>
    <x v="0"/>
    <x v="0"/>
    <n v="11"/>
    <x v="0"/>
    <x v="0"/>
    <x v="0"/>
    <n v="51970000"/>
    <n v="51970000"/>
    <x v="0"/>
    <x v="0"/>
    <x v="0"/>
    <x v="3"/>
    <s v="Secretaria General- Gestión documental"/>
    <x v="0"/>
    <s v="Coordinador GIT Gestión Documental"/>
    <x v="9"/>
    <x v="20"/>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2"/>
    <n v="59"/>
    <x v="2"/>
    <x v="2"/>
    <x v="2"/>
    <x v="0"/>
    <x v="0"/>
    <x v="0"/>
    <x v="3"/>
    <s v="Servicios secretariales o de administración de oficinas  "/>
    <x v="0"/>
    <n v="80161501"/>
    <s v="Prestación de servicios profesionales para la implementación del sistema de gestión documental SIGAC a nivel nacional."/>
    <x v="0"/>
    <x v="0"/>
    <n v="10"/>
    <x v="0"/>
    <x v="0"/>
    <x v="0"/>
    <n v="36402363"/>
    <n v="36402363"/>
    <x v="0"/>
    <x v="0"/>
    <x v="0"/>
    <x v="3"/>
    <s v="Secretaria General- Gestión documental"/>
    <x v="0"/>
    <s v="Coordinador GIT Gestión Documental"/>
    <x v="9"/>
    <x v="10"/>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2"/>
    <n v="40"/>
    <x v="2"/>
    <x v="2"/>
    <x v="2"/>
    <x v="0"/>
    <x v="0"/>
    <x v="0"/>
    <x v="3"/>
    <s v="Servicios secretariales o de administración de oficinas  "/>
    <x v="0"/>
    <n v="80161501"/>
    <s v="Prestación de servicios personales para el acompañamiento y seguimiento de las actividades del procesos de gestión documental de la entidad de acuerdo a las normas vigentes."/>
    <x v="2"/>
    <x v="2"/>
    <n v="9"/>
    <x v="0"/>
    <x v="0"/>
    <x v="0"/>
    <n v="24043349"/>
    <n v="24043349"/>
    <x v="0"/>
    <x v="0"/>
    <x v="0"/>
    <x v="3"/>
    <s v="Secretaria General- Gestión documental"/>
    <x v="0"/>
    <s v="Coordinador GIT Gestión Documental"/>
    <x v="9"/>
    <x v="20"/>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2"/>
    <n v="39"/>
    <x v="2"/>
    <x v="2"/>
    <x v="2"/>
    <x v="2"/>
    <x v="2"/>
    <x v="0"/>
    <x v="3"/>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2"/>
    <x v="2"/>
    <n v="9"/>
    <x v="0"/>
    <x v="0"/>
    <x v="0"/>
    <n v="53527075"/>
    <n v="53527075"/>
    <x v="0"/>
    <x v="2"/>
    <x v="0"/>
    <x v="3"/>
    <s v="Secretaria General- Gestión documental"/>
    <x v="0"/>
    <s v="Coordinador GIT Gestión Documental"/>
    <x v="9"/>
    <x v="20"/>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2"/>
    <x v="0"/>
  </r>
  <r>
    <x v="2"/>
    <n v="48"/>
    <x v="2"/>
    <x v="2"/>
    <x v="2"/>
    <x v="0"/>
    <x v="0"/>
    <x v="0"/>
    <x v="0"/>
    <s v="Servicios secretariales o de administración de oficinas  "/>
    <x v="0"/>
    <n v="80161501"/>
    <s v="Prestación de servicios personales para apoyar la implementación del sistema de gestión documental de la entidad de acuerdo a las normas vigentes."/>
    <x v="0"/>
    <x v="0"/>
    <n v="11"/>
    <x v="0"/>
    <x v="0"/>
    <x v="1"/>
    <n v="29566233.890000001"/>
    <n v="29566233.890000001"/>
    <x v="0"/>
    <x v="0"/>
    <x v="1"/>
    <x v="12"/>
    <s v="Secretaría General - GIT Gestión Documental"/>
    <x v="0"/>
    <s v="Coordinador GIT Gestión Documental"/>
    <x v="4"/>
    <x v="7"/>
    <s v="N/A"/>
    <s v="N/A"/>
    <n v="235"/>
    <d v="2021-02-03T00:00:00"/>
    <n v="2593673"/>
    <n v="27406478"/>
    <n v="27406478"/>
    <x v="0"/>
    <s v="EDWIN DIDIER CASAS ARDILA"/>
    <n v="2159755.8900000006"/>
    <x v="0"/>
    <n v="24418"/>
    <x v="0"/>
    <x v="0"/>
  </r>
  <r>
    <x v="2"/>
    <n v="49"/>
    <x v="2"/>
    <x v="2"/>
    <x v="2"/>
    <x v="1"/>
    <x v="1"/>
    <x v="0"/>
    <x v="0"/>
    <s v="Servicios secretariales o de administración de oficinas  "/>
    <x v="0"/>
    <n v="80161501"/>
    <s v="Prestación de servicios personales para la aplicación de los procesos archvísticos  de acuerdo a las directrices de la entidad y las normas del archivo general de la nación. "/>
    <x v="0"/>
    <x v="0"/>
    <n v="11"/>
    <x v="0"/>
    <x v="0"/>
    <x v="1"/>
    <n v="43614654"/>
    <n v="43614653.780000001"/>
    <x v="0"/>
    <x v="1"/>
    <x v="1"/>
    <x v="12"/>
    <s v="Secretaría General - GIT Gestión Documental"/>
    <x v="0"/>
    <s v="Coordinador GIT Gestión Documental"/>
    <x v="4"/>
    <x v="7"/>
    <s v="N/A"/>
    <s v="N/A"/>
    <n v="196"/>
    <d v="2021-02-03T00:00:00"/>
    <n v="1924742"/>
    <n v="20402265"/>
    <n v="40804530"/>
    <x v="0"/>
    <s v="JENNY ALEXANDRA PEREZ GONZALEZ_x000a_RAFAEL ALIRIO GONZALEZ "/>
    <n v="2810123.7800000012"/>
    <x v="0"/>
    <s v="24380_x000a_24382"/>
    <x v="1"/>
    <x v="0"/>
  </r>
  <r>
    <x v="2"/>
    <m/>
    <x v="2"/>
    <x v="2"/>
    <x v="2"/>
    <x v="0"/>
    <x v="5"/>
    <x v="1"/>
    <x v="7"/>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3"/>
    <s v="Secretaria General-GIT Gestión Documental"/>
    <x v="0"/>
    <s v="Coordinadora GIT Gestión Documental"/>
    <x v="4"/>
    <x v="7"/>
    <s v="N/A"/>
    <s v="N/A"/>
    <m/>
    <m/>
    <e v="#N/A"/>
    <e v="#N/A"/>
    <e v="#N/A"/>
    <x v="1"/>
    <m/>
    <n v="0"/>
    <x v="0"/>
    <m/>
    <x v="5"/>
    <x v="1"/>
  </r>
  <r>
    <x v="2"/>
    <m/>
    <x v="2"/>
    <x v="2"/>
    <x v="2"/>
    <x v="0"/>
    <x v="5"/>
    <x v="1"/>
    <x v="5"/>
    <s v="Servicios secretariales o de administración de oficinas  "/>
    <x v="0"/>
    <n v="80161501"/>
    <s v="Prestación de servicios para el soporte tecnico, mantenimiento y actualización del Sistema de Gestión Documental -SIGAC sobre la plataforma BPM/FOREST."/>
    <x v="5"/>
    <x v="5"/>
    <n v="6"/>
    <x v="0"/>
    <x v="0"/>
    <x v="0"/>
    <n v="154403359"/>
    <n v="154403359"/>
    <x v="0"/>
    <x v="0"/>
    <x v="0"/>
    <x v="3"/>
    <s v="Secretaria General-GIT Gestión Documental"/>
    <x v="0"/>
    <s v="Coordinadora GIT Gestión Documental"/>
    <x v="9"/>
    <x v="10"/>
    <s v="Implementar las funcionalidades de la fase 2 del Sistema de Gestión de Documento Electrónico de Archivo  "/>
    <s v="Automatizar los procedimientos para la gestión de la información."/>
    <m/>
    <m/>
    <e v="#N/A"/>
    <e v="#N/A"/>
    <e v="#N/A"/>
    <x v="1"/>
    <m/>
    <n v="0"/>
    <x v="0"/>
    <m/>
    <x v="5"/>
    <x v="1"/>
  </r>
  <r>
    <x v="2"/>
    <m/>
    <x v="2"/>
    <x v="2"/>
    <x v="2"/>
    <x v="0"/>
    <x v="7"/>
    <x v="1"/>
    <x v="10"/>
    <s v="Servicios de envío, recogida o entrega de correo"/>
    <x v="0"/>
    <n v="78102203"/>
    <s v="Prestación de Servicios de administración, curso y entrega de toda clase de  correspondencia y demás envíos postales. "/>
    <x v="4"/>
    <x v="4"/>
    <n v="9"/>
    <x v="0"/>
    <x v="0"/>
    <x v="1"/>
    <n v="898185726"/>
    <n v="898185726"/>
    <x v="0"/>
    <x v="0"/>
    <x v="1"/>
    <x v="12"/>
    <s v="Secretaría General - GIT Gestión Documental"/>
    <x v="0"/>
    <s v="Coordinador GIT Gestión Documental"/>
    <x v="4"/>
    <x v="7"/>
    <s v="N/A"/>
    <s v="N/A"/>
    <m/>
    <m/>
    <e v="#N/A"/>
    <e v="#N/A"/>
    <e v="#N/A"/>
    <x v="1"/>
    <m/>
    <n v="0"/>
    <x v="0"/>
    <m/>
    <x v="7"/>
    <x v="1"/>
  </r>
  <r>
    <x v="2"/>
    <n v="29"/>
    <x v="2"/>
    <x v="2"/>
    <x v="2"/>
    <x v="0"/>
    <x v="0"/>
    <x v="0"/>
    <x v="3"/>
    <s v="Servicios secretariales o de administración de oficinas  "/>
    <x v="0"/>
    <n v="80161501"/>
    <s v="Prestación de servicios profesionales especializados para apoyar los temas tributarios, contables y financieros del Instituto Geográfico Agustín Codazzi a nivel nacional"/>
    <x v="2"/>
    <x v="2"/>
    <n v="4"/>
    <x v="0"/>
    <x v="0"/>
    <x v="1"/>
    <n v="34831906"/>
    <n v="34831906"/>
    <x v="0"/>
    <x v="0"/>
    <x v="1"/>
    <x v="13"/>
    <s v="Secretaría General - GIT Gestión Financiera"/>
    <x v="0"/>
    <s v="Coordinador GIT Gestión Financiera"/>
    <x v="4"/>
    <x v="7"/>
    <s v="N/A"/>
    <s v="N/A"/>
    <n v="27"/>
    <d v="2021-01-12T00:00:00"/>
    <n v="8707976"/>
    <n v="34831904"/>
    <n v="34831904"/>
    <x v="0"/>
    <s v="CARLOS JULIO AGUILAR RUIZ"/>
    <n v="2"/>
    <x v="0"/>
    <n v="24186"/>
    <x v="0"/>
    <x v="0"/>
  </r>
  <r>
    <x v="2"/>
    <n v="30"/>
    <x v="2"/>
    <x v="2"/>
    <x v="2"/>
    <x v="0"/>
    <x v="0"/>
    <x v="0"/>
    <x v="3"/>
    <s v="Servicios secretariales o de administración de oficinas  "/>
    <x v="0"/>
    <n v="80161501"/>
    <s v="Prestación de servicios personales para apoyar la gestión de la tesorería del Instituto Geográfico Agustín Codazzi."/>
    <x v="2"/>
    <x v="2"/>
    <n v="11"/>
    <x v="0"/>
    <x v="0"/>
    <x v="1"/>
    <n v="29386316"/>
    <n v="29386316"/>
    <x v="0"/>
    <x v="0"/>
    <x v="1"/>
    <x v="13"/>
    <s v="Secretaría General - GIT Gestión Financiera"/>
    <x v="0"/>
    <s v="Coordinador GIT Gestión Financiera"/>
    <x v="4"/>
    <x v="7"/>
    <s v="N/A"/>
    <s v="N/A"/>
    <n v="34"/>
    <d v="2021-01-13T00:00:00"/>
    <n v="2671483"/>
    <n v="29386313"/>
    <n v="29386313"/>
    <x v="0"/>
    <s v="LEONARDO  SEGURA CAMELO"/>
    <n v="3"/>
    <x v="0"/>
    <n v="24188"/>
    <x v="0"/>
    <x v="0"/>
  </r>
  <r>
    <x v="2"/>
    <n v="24"/>
    <x v="2"/>
    <x v="2"/>
    <x v="2"/>
    <x v="0"/>
    <x v="0"/>
    <x v="0"/>
    <x v="3"/>
    <s v="Servicios secretariales o de administración de oficinas  "/>
    <x v="0"/>
    <n v="80161501"/>
    <s v="Prestación de servicios personales para la recepción, revisión y elaboración de las cuentas por pagar y obligaciones del instituto en el sistema SIIF Nación."/>
    <x v="2"/>
    <x v="2"/>
    <n v="11"/>
    <x v="0"/>
    <x v="0"/>
    <x v="0"/>
    <n v="29386316"/>
    <n v="29386316"/>
    <x v="0"/>
    <x v="0"/>
    <x v="1"/>
    <x v="13"/>
    <s v="Secretaría General - GIT Gestión Financiera"/>
    <x v="0"/>
    <s v="Coordinador GIT Gestión Financiera"/>
    <x v="4"/>
    <x v="7"/>
    <s v="N/A"/>
    <s v="N/A"/>
    <n v="33"/>
    <d v="2021-01-13T00:00:00"/>
    <n v="2671483"/>
    <n v="29386313"/>
    <n v="29386313"/>
    <x v="0"/>
    <s v="MIREYA  ARTUNDUAGA CALDERON"/>
    <n v="3"/>
    <x v="0"/>
    <n v="24190"/>
    <x v="0"/>
    <x v="0"/>
  </r>
  <r>
    <x v="2"/>
    <n v="26"/>
    <x v="2"/>
    <x v="2"/>
    <x v="2"/>
    <x v="0"/>
    <x v="0"/>
    <x v="0"/>
    <x v="3"/>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2"/>
    <x v="2"/>
    <n v="11"/>
    <x v="0"/>
    <x v="0"/>
    <x v="1"/>
    <n v="40042599"/>
    <n v="40042599"/>
    <x v="0"/>
    <x v="0"/>
    <x v="1"/>
    <x v="13"/>
    <s v="Secretaría General - GIT Gestión Financiera"/>
    <x v="0"/>
    <s v="Coordinador GIT Gestión Financiera"/>
    <x v="4"/>
    <x v="7"/>
    <s v="N/A"/>
    <s v="N/A"/>
    <n v="32"/>
    <d v="2021-01-13T00:00:00"/>
    <n v="3640236"/>
    <n v="40042596"/>
    <n v="40042596"/>
    <x v="0"/>
    <s v="YOLI ANDREA MARTINEZ MOLINA"/>
    <n v="3"/>
    <x v="0"/>
    <n v="24189"/>
    <x v="0"/>
    <x v="0"/>
  </r>
  <r>
    <x v="2"/>
    <n v="28"/>
    <x v="2"/>
    <x v="2"/>
    <x v="2"/>
    <x v="0"/>
    <x v="0"/>
    <x v="0"/>
    <x v="3"/>
    <s v="Servicios secretariales o de administración de oficinas  "/>
    <x v="0"/>
    <n v="80161501"/>
    <s v="Prestación de servicios profesionales para realizar las actividades relacionadas con el manejo del presupuesto del Instituto Geográfico Agustín Codazzi."/>
    <x v="2"/>
    <x v="2"/>
    <n v="11"/>
    <x v="0"/>
    <x v="0"/>
    <x v="1"/>
    <n v="73517991"/>
    <n v="73517991"/>
    <x v="0"/>
    <x v="0"/>
    <x v="1"/>
    <x v="13"/>
    <s v="Secretaría General - GIT Gestión Financiera"/>
    <x v="0"/>
    <s v="Coordinador GIT Gestión Financiera"/>
    <x v="4"/>
    <x v="7"/>
    <s v="N/A"/>
    <s v="N/A"/>
    <n v="28"/>
    <d v="2021-01-13T00:00:00"/>
    <n v="6683453"/>
    <n v="73517983"/>
    <n v="73517983"/>
    <x v="0"/>
    <s v="BRENDA LUCIA FONSECA ROJAS"/>
    <n v="8"/>
    <x v="0"/>
    <n v="24187"/>
    <x v="0"/>
    <x v="0"/>
  </r>
  <r>
    <x v="2"/>
    <n v="23"/>
    <x v="2"/>
    <x v="2"/>
    <x v="2"/>
    <x v="0"/>
    <x v="0"/>
    <x v="0"/>
    <x v="3"/>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2"/>
    <x v="2"/>
    <n v="11"/>
    <x v="0"/>
    <x v="0"/>
    <x v="1"/>
    <n v="63335720"/>
    <n v="63335720"/>
    <x v="0"/>
    <x v="0"/>
    <x v="1"/>
    <x v="13"/>
    <s v="Secretaría General - GIT Gestión Financiera"/>
    <x v="0"/>
    <s v="Coordinador GIT Gestión Financiera"/>
    <x v="4"/>
    <x v="7"/>
    <s v="N/A"/>
    <s v="N/A"/>
    <n v="26"/>
    <d v="2021-01-12T00:00:00"/>
    <n v="5757792"/>
    <n v="63335712"/>
    <n v="63335712"/>
    <x v="0"/>
    <s v="DIANA MARCELA SANDOVAL HERRERA"/>
    <n v="8"/>
    <x v="0"/>
    <n v="24185"/>
    <x v="0"/>
    <x v="0"/>
  </r>
  <r>
    <x v="2"/>
    <n v="27"/>
    <x v="2"/>
    <x v="2"/>
    <x v="2"/>
    <x v="1"/>
    <x v="1"/>
    <x v="0"/>
    <x v="3"/>
    <s v="Servicios secretariales o de administración de oficinas  "/>
    <x v="0"/>
    <n v="80161501"/>
    <s v="Prestación de servicios profesionales para realizar la gestión de la tesorería del Instituto Geográfico Agustín Codazzi."/>
    <x v="2"/>
    <x v="2"/>
    <n v="11"/>
    <x v="0"/>
    <x v="0"/>
    <x v="1"/>
    <n v="147035981"/>
    <n v="147035981"/>
    <x v="0"/>
    <x v="1"/>
    <x v="1"/>
    <x v="13"/>
    <s v="Secretaría General - GIT Gestión Financiera"/>
    <x v="0"/>
    <s v="Coordinador GIT Gestión Financiera"/>
    <x v="4"/>
    <x v="7"/>
    <s v="N/A"/>
    <s v="N/A"/>
    <n v="31"/>
    <d v="2021-01-13T00:00:00"/>
    <n v="6683453"/>
    <n v="73517983"/>
    <n v="147035966"/>
    <x v="0"/>
    <s v="ALICIA PAOLA GARCIA MUÑOZ_x000a_ANGELA  MORALES RONCANCIO_x000a_"/>
    <n v="15"/>
    <x v="0"/>
    <s v="24191_x000a_24194"/>
    <x v="1"/>
    <x v="0"/>
  </r>
  <r>
    <x v="2"/>
    <n v="25"/>
    <x v="2"/>
    <x v="2"/>
    <x v="2"/>
    <x v="0"/>
    <x v="0"/>
    <x v="0"/>
    <x v="3"/>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2"/>
    <x v="2"/>
    <n v="11"/>
    <x v="0"/>
    <x v="0"/>
    <x v="0"/>
    <n v="73517991"/>
    <n v="73517991"/>
    <x v="0"/>
    <x v="0"/>
    <x v="1"/>
    <x v="13"/>
    <s v="Secretaría General - GIT Gestión Financiera"/>
    <x v="0"/>
    <s v="Coordinador GIT Gestión Financiera"/>
    <x v="4"/>
    <x v="7"/>
    <s v="N/A"/>
    <s v="N/A"/>
    <n v="35"/>
    <d v="2021-01-13T00:00:00"/>
    <n v="6683454"/>
    <n v="73295212"/>
    <n v="73295212"/>
    <x v="0"/>
    <s v="EDGAR GERMAN CAICEDO GONZALEZ"/>
    <n v="222779"/>
    <x v="0"/>
    <n v="24192"/>
    <x v="0"/>
    <x v="0"/>
  </r>
  <r>
    <x v="2"/>
    <n v="75"/>
    <x v="2"/>
    <x v="2"/>
    <x v="2"/>
    <x v="0"/>
    <x v="0"/>
    <x v="0"/>
    <x v="8"/>
    <s v="Servicios secretariales o de administración de oficinas  "/>
    <x v="0"/>
    <n v="80161501"/>
    <s v="Prestación de servicios para apoyar en la gestión de procesos financieros, contables y de Tesoreria a cargo de la Secretaria General "/>
    <x v="7"/>
    <x v="7"/>
    <n v="8"/>
    <x v="0"/>
    <x v="0"/>
    <x v="1"/>
    <n v="42743728"/>
    <n v="42743728"/>
    <x v="0"/>
    <x v="0"/>
    <x v="1"/>
    <x v="14"/>
    <m/>
    <x v="0"/>
    <m/>
    <x v="4"/>
    <x v="7"/>
    <s v="N/A"/>
    <s v="N/A"/>
    <n v="576"/>
    <d v="2021-05-04T00:00:00"/>
    <n v="4263522"/>
    <n v="29844654"/>
    <n v="29844654"/>
    <x v="0"/>
    <s v="DAVID AUGUSTO ZABARAIN COGOLLO"/>
    <n v="12899074"/>
    <x v="0"/>
    <n v="24708"/>
    <x v="0"/>
    <x v="0"/>
  </r>
  <r>
    <x v="2"/>
    <m/>
    <x v="2"/>
    <x v="2"/>
    <x v="2"/>
    <x v="0"/>
    <x v="7"/>
    <x v="1"/>
    <x v="3"/>
    <s v="Software de servidor de autenticación"/>
    <x v="0"/>
    <n v="43233201"/>
    <s v="Adquisición certificados digitales acceso a SIIF"/>
    <x v="6"/>
    <x v="6"/>
    <n v="1"/>
    <x v="0"/>
    <x v="1"/>
    <x v="1"/>
    <n v="10000000"/>
    <n v="10000000"/>
    <x v="0"/>
    <x v="0"/>
    <x v="1"/>
    <x v="13"/>
    <s v="Secretaria General - GIT Gestión Financiera"/>
    <x v="0"/>
    <s v="Coordinador GIT Gestión Financiera"/>
    <x v="4"/>
    <x v="7"/>
    <s v="N/A"/>
    <s v="N/A"/>
    <m/>
    <m/>
    <e v="#N/A"/>
    <e v="#N/A"/>
    <e v="#N/A"/>
    <x v="1"/>
    <m/>
    <n v="0"/>
    <x v="0"/>
    <m/>
    <x v="7"/>
    <x v="1"/>
  </r>
  <r>
    <x v="5"/>
    <n v="68"/>
    <x v="8"/>
    <x v="4"/>
    <x v="7"/>
    <x v="0"/>
    <x v="0"/>
    <x v="0"/>
    <x v="0"/>
    <s v="Servicios de implementación de aplicaciones"/>
    <x v="0"/>
    <n v="81111508"/>
    <s v="Prestación de servicios profesionales para el soporte, mantenimiento, análisis, diseño y desarrollo de los componentes de software en plataforma Oracle de los sistemas de la Institución."/>
    <x v="0"/>
    <x v="0"/>
    <n v="9"/>
    <x v="0"/>
    <x v="0"/>
    <x v="1"/>
    <n v="60151086"/>
    <n v="60151086"/>
    <x v="0"/>
    <x v="0"/>
    <x v="0"/>
    <x v="15"/>
    <s v="Oficina de Informática y Telecomunicaciones"/>
    <x v="0"/>
    <s v="José Luis Ariza Vargas (Jefe OIT)"/>
    <x v="5"/>
    <x v="21"/>
    <s v="Implementar y mantener sistemas de información, portales y aplicaciones"/>
    <s v="Índice de capacidad en la prestación de servicios de tecnología."/>
    <n v="336"/>
    <d v="2021-02-22T00:00:00"/>
    <n v="6683454"/>
    <n v="60151086"/>
    <n v="60151086"/>
    <x v="0"/>
    <s v="CLAUDIA MILENA TOVAR"/>
    <n v="0"/>
    <x v="0"/>
    <n v="24505"/>
    <x v="0"/>
    <x v="0"/>
  </r>
  <r>
    <x v="5"/>
    <n v="49"/>
    <x v="8"/>
    <x v="4"/>
    <x v="7"/>
    <x v="0"/>
    <x v="0"/>
    <x v="0"/>
    <x v="3"/>
    <s v="Servicios de soporte técnico o de mesa de ayuda"/>
    <x v="0"/>
    <n v="81111811"/>
    <s v="Prestación de servicios para realizar actividades de operación, soporte de solicitudes, incidentes,  requerimientos  y pruebas técnicas según los niveles de servicio establecidos."/>
    <x v="0"/>
    <x v="0"/>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5"/>
    <n v="56"/>
    <x v="8"/>
    <x v="4"/>
    <x v="7"/>
    <x v="0"/>
    <x v="0"/>
    <x v="0"/>
    <x v="3"/>
    <s v="Servicios de implementación de aplicaciones"/>
    <x v="0"/>
    <n v="81111508"/>
    <s v="Prestación de servicios profesionales para  el soporte, mantenimiento, análisis, diseño  y desarrollo de los componentes web  para la operación del sistema catastral."/>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43"/>
    <d v="2021-02-15T00:00:00"/>
    <n v="7550277"/>
    <n v="67952493"/>
    <n v="67952493"/>
    <x v="0"/>
    <s v="FELIPE ANDRES CADENA MOLANO"/>
    <n v="0"/>
    <x v="0"/>
    <n v="24498"/>
    <x v="0"/>
    <x v="0"/>
  </r>
  <r>
    <x v="5"/>
    <n v="70"/>
    <x v="8"/>
    <x v="4"/>
    <x v="7"/>
    <x v="0"/>
    <x v="0"/>
    <x v="0"/>
    <x v="3"/>
    <s v="Servicios de implementación de aplicaciones"/>
    <x v="0"/>
    <n v="81111508"/>
    <s v="Prestación de servicios profesionales para llevar a cabo la administración y monitoreo de servicios de ti y plataformas basadas en software libre adoptadas por la entidad."/>
    <x v="0"/>
    <x v="0"/>
    <n v="9"/>
    <x v="0"/>
    <x v="0"/>
    <x v="1"/>
    <n v="26476020"/>
    <n v="26476020"/>
    <x v="0"/>
    <x v="0"/>
    <x v="0"/>
    <x v="7"/>
    <s v="Informática y Telecomunicaciones"/>
    <x v="0"/>
    <s v="Jefe Oficina de Informática y Telecomunicaciones"/>
    <x v="5"/>
    <x v="21"/>
    <s v="Implementar y soportar plataforma de TI"/>
    <s v="Índice de capacidad en la prestación de servicios de tecnología."/>
    <n v="408"/>
    <d v="2021-02-25T00:00:00"/>
    <n v="2941780"/>
    <n v="26476020"/>
    <n v="26476020"/>
    <x v="0"/>
    <s v="FERNANDO DAVID VILLANUEVA"/>
    <n v="0"/>
    <x v="0"/>
    <n v="24549"/>
    <x v="0"/>
    <x v="0"/>
  </r>
  <r>
    <x v="5"/>
    <n v="34"/>
    <x v="8"/>
    <x v="4"/>
    <x v="7"/>
    <x v="0"/>
    <x v="0"/>
    <x v="0"/>
    <x v="3"/>
    <s v="Servicios de implementación de aplicaciones"/>
    <x v="0"/>
    <n v="81111508"/>
    <s v="Prestación de servicios profesionales para desarrollar actividades referentes a la gestión y aseguramiento del cumplimiento de la estrategia de gobierno digital."/>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65"/>
    <d v="2021-01-26T00:00:00"/>
    <n v="7550277"/>
    <n v="67952493"/>
    <n v="67952493"/>
    <x v="0"/>
    <s v="GUILLERMO ANTONIO GOMEZ BOLAÑOZ"/>
    <n v="0"/>
    <x v="0"/>
    <n v="24352"/>
    <x v="0"/>
    <x v="0"/>
  </r>
  <r>
    <x v="5"/>
    <n v="43"/>
    <x v="8"/>
    <x v="4"/>
    <x v="7"/>
    <x v="0"/>
    <x v="0"/>
    <x v="0"/>
    <x v="3"/>
    <s v="Servicios de implementación de aplicaciones"/>
    <x v="0"/>
    <n v="81111508"/>
    <s v="Prestación de servicios profesionales para llevar a cabo la operación, monitoreo y soporte técnico a las infraestructuras tecnológicas asignadas por la oficina de informática y telecomunicaciones."/>
    <x v="0"/>
    <x v="0"/>
    <n v="9"/>
    <x v="0"/>
    <x v="0"/>
    <x v="1"/>
    <n v="51820134"/>
    <n v="51820134"/>
    <x v="0"/>
    <x v="0"/>
    <x v="0"/>
    <x v="7"/>
    <s v="Informática y Telecomunicaciones"/>
    <x v="0"/>
    <s v="Jefe Oficina de Informática y Telecomunicaciones"/>
    <x v="5"/>
    <x v="21"/>
    <s v="Implementar y soportar plataforma de TI"/>
    <s v="Índice de capacidad en la prestación de servicios de tecnología."/>
    <n v="295"/>
    <d v="2021-02-11T00:00:00"/>
    <n v="5757792"/>
    <n v="51820134"/>
    <n v="51820134"/>
    <x v="0"/>
    <s v="HERMES  RAMIREZ AROCA"/>
    <n v="0"/>
    <x v="0"/>
    <n v="24464"/>
    <x v="0"/>
    <x v="0"/>
  </r>
  <r>
    <x v="5"/>
    <n v="41"/>
    <x v="8"/>
    <x v="4"/>
    <x v="7"/>
    <x v="0"/>
    <x v="0"/>
    <x v="0"/>
    <x v="3"/>
    <s v="Servicios de implementación de aplicaciones"/>
    <x v="0"/>
    <n v="81111508"/>
    <s v="Prestación de servicios profesionales para implementar, mantener, proponer y aplicar mejoras al sistema de gestión de seguridad de la información del igac"/>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262"/>
    <d v="2021-02-11T00:00:00"/>
    <n v="7550277"/>
    <n v="67952493"/>
    <n v="67952493"/>
    <x v="0"/>
    <s v="ISIS JOHANNA GOMEZ PERALTA"/>
    <n v="0"/>
    <x v="0"/>
    <n v="24483"/>
    <x v="0"/>
    <x v="0"/>
  </r>
  <r>
    <x v="5"/>
    <n v="36"/>
    <x v="8"/>
    <x v="4"/>
    <x v="7"/>
    <x v="0"/>
    <x v="0"/>
    <x v="0"/>
    <x v="3"/>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57"/>
    <d v="2021-01-26T00:00:00"/>
    <n v="7550277"/>
    <n v="67952493"/>
    <n v="67952493"/>
    <x v="0"/>
    <s v="JAIME ENRIQUE CARDENAS"/>
    <n v="0"/>
    <x v="0"/>
    <n v="24346"/>
    <x v="0"/>
    <x v="0"/>
  </r>
  <r>
    <x v="5"/>
    <n v="69"/>
    <x v="8"/>
    <x v="4"/>
    <x v="7"/>
    <x v="0"/>
    <x v="0"/>
    <x v="0"/>
    <x v="3"/>
    <s v="Servicios de implementación de aplicaciones"/>
    <x v="0"/>
    <n v="81111508"/>
    <s v="Prestación de servicios profesionales para gestionar, administrar y operar la infraestructura tecnológica de las plataformas Windows, virtualización y almacenamiento de la entidad."/>
    <x v="0"/>
    <x v="0"/>
    <n v="9"/>
    <x v="0"/>
    <x v="0"/>
    <x v="1"/>
    <n v="67952493"/>
    <n v="67952493"/>
    <x v="0"/>
    <x v="0"/>
    <x v="0"/>
    <x v="7"/>
    <s v="Informática y Telecomunicaciones"/>
    <x v="0"/>
    <s v="Jefe Oficina de Informática y Telecomunicaciones"/>
    <x v="5"/>
    <x v="21"/>
    <s v="Implementar y soportar plataforma de TI"/>
    <s v="Índice de capacidad en la prestación de servicios de tecnología."/>
    <n v="369"/>
    <d v="2021-03-30T00:00:00"/>
    <n v="7550277"/>
    <n v="67952493"/>
    <n v="67952493"/>
    <x v="0"/>
    <s v="JAMES YESID JARAMILLO"/>
    <n v="0"/>
    <x v="0"/>
    <n v="24640"/>
    <x v="0"/>
    <x v="0"/>
  </r>
  <r>
    <x v="5"/>
    <n v="76"/>
    <x v="8"/>
    <x v="4"/>
    <x v="7"/>
    <x v="0"/>
    <x v="0"/>
    <x v="0"/>
    <x v="10"/>
    <s v="Servicios de implementación de aplicaciones"/>
    <x v="0"/>
    <n v="81111508"/>
    <s v="Prestación de servicios profesionales para elaborar las historias de usuarios y prototipado de las funcionalidades requeridas por el instituto."/>
    <x v="1"/>
    <x v="1"/>
    <n v="9"/>
    <x v="0"/>
    <x v="0"/>
    <x v="1"/>
    <n v="51820137"/>
    <n v="51820137"/>
    <x v="0"/>
    <x v="0"/>
    <x v="0"/>
    <x v="15"/>
    <s v="Oficina de Informática y Telecomunicaciones"/>
    <x v="0"/>
    <s v="José Luis Ariza Vargas (Jefe OIT)"/>
    <x v="5"/>
    <x v="21"/>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5"/>
    <n v="63"/>
    <x v="8"/>
    <x v="4"/>
    <x v="7"/>
    <x v="0"/>
    <x v="0"/>
    <x v="0"/>
    <x v="3"/>
    <s v="Servicios de implementación de aplicaciones"/>
    <x v="0"/>
    <n v="81111508"/>
    <s v="Prestación de servicios profesionales para realizar la gestión de la seguridad informática y Perimetral de los sistemas de la entidad."/>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327"/>
    <d v="2021-02-19T00:00:00"/>
    <n v="7550277"/>
    <n v="67952493"/>
    <n v="67952493"/>
    <x v="0"/>
    <s v="JORGE SANDOVAL GONZALEZ"/>
    <n v="0"/>
    <x v="0"/>
    <n v="24488"/>
    <x v="0"/>
    <x v="0"/>
  </r>
  <r>
    <x v="5"/>
    <n v="73"/>
    <x v="8"/>
    <x v="4"/>
    <x v="7"/>
    <x v="0"/>
    <x v="0"/>
    <x v="0"/>
    <x v="1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5"/>
    <n v="74"/>
    <x v="8"/>
    <x v="4"/>
    <x v="7"/>
    <x v="0"/>
    <x v="0"/>
    <x v="0"/>
    <x v="10"/>
    <s v="Servicios de implementación de aplicaciones"/>
    <x v="0"/>
    <n v="81111508"/>
    <s v="Prestación de servicios de apoyo para ejecutar actividades de soporte técnico de primer nivel en la mesa de servicio del Sistema Nacional de Catastro."/>
    <x v="1"/>
    <x v="1"/>
    <n v="5"/>
    <x v="0"/>
    <x v="0"/>
    <x v="1"/>
    <n v="13357415"/>
    <n v="13357415"/>
    <x v="0"/>
    <x v="0"/>
    <x v="0"/>
    <x v="1"/>
    <s v="Oficina de Informática y Telecomunicaciones"/>
    <x v="0"/>
    <s v="José Luis Ariza Vargas (Jefe OIT)"/>
    <x v="1"/>
    <x v="2"/>
    <s v="Ejecutar procesos de actualización catastral a nivel nacional"/>
    <s v="Predios actualizados catastralmente"/>
    <n v="429"/>
    <d v="2021-03-08T00:00:00"/>
    <n v="2671483"/>
    <n v="13357415"/>
    <n v="13357415"/>
    <x v="0"/>
    <s v="LEIDY PAOLA ABRIL CANTOR"/>
    <n v="0"/>
    <x v="0"/>
    <n v="24559"/>
    <x v="0"/>
    <x v="0"/>
  </r>
  <r>
    <x v="5"/>
    <n v="67"/>
    <x v="8"/>
    <x v="4"/>
    <x v="7"/>
    <x v="0"/>
    <x v="0"/>
    <x v="0"/>
    <x v="3"/>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0"/>
    <x v="0"/>
    <n v="9"/>
    <x v="0"/>
    <x v="0"/>
    <x v="1"/>
    <n v="51820134"/>
    <n v="5182013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5"/>
    <n v="75"/>
    <x v="8"/>
    <x v="4"/>
    <x v="7"/>
    <x v="0"/>
    <x v="0"/>
    <x v="0"/>
    <x v="10"/>
    <s v="Servicios de implementación de aplicaciones"/>
    <x v="0"/>
    <n v="81111508"/>
    <s v="Prestación de servicios profesionales para realizar actividades de soporte técnico de segundo nivel en la mesa de servicio del Sistema Nacional de Catastro."/>
    <x v="1"/>
    <x v="1"/>
    <n v="5"/>
    <x v="0"/>
    <x v="0"/>
    <x v="1"/>
    <n v="24882120"/>
    <n v="24882120"/>
    <x v="0"/>
    <x v="0"/>
    <x v="0"/>
    <x v="1"/>
    <s v="Oficina de Informática y Telecomunicaciones"/>
    <x v="0"/>
    <s v="José Luis Ariza Vargas (Jefe OIT)"/>
    <x v="1"/>
    <x v="2"/>
    <s v="Ejecutar procesos de actualización catastral a nivel nacional"/>
    <s v="Predios actualizados catastralmente"/>
    <n v="431"/>
    <d v="2021-03-08T00:00:00"/>
    <n v="4976424"/>
    <n v="24882120"/>
    <n v="24882120"/>
    <x v="0"/>
    <s v="MARCELA PATRICIA HERRAN ALVAREZ"/>
    <n v="0"/>
    <x v="0"/>
    <n v="24561"/>
    <x v="0"/>
    <x v="0"/>
  </r>
  <r>
    <x v="5"/>
    <n v="66"/>
    <x v="8"/>
    <x v="4"/>
    <x v="7"/>
    <x v="0"/>
    <x v="0"/>
    <x v="0"/>
    <x v="3"/>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37"/>
    <d v="2021-02-22T00:00:00"/>
    <n v="7550277"/>
    <n v="67952493"/>
    <n v="67952493"/>
    <x v="0"/>
    <s v="VIRGILIO SANTANDER SOCARRAS"/>
    <n v="0"/>
    <x v="0"/>
    <m/>
    <x v="0"/>
    <x v="0"/>
  </r>
  <r>
    <x v="5"/>
    <n v="88"/>
    <x v="8"/>
    <x v="4"/>
    <x v="7"/>
    <x v="0"/>
    <x v="0"/>
    <x v="0"/>
    <x v="4"/>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484"/>
    <d v="2021-03-17T00:00:00"/>
    <n v="2671483"/>
    <n v="24043347"/>
    <n v="24043347"/>
    <x v="0"/>
    <s v="JOSE GREGORIO MATEUS MALAGON"/>
    <n v="2"/>
    <x v="0"/>
    <n v="24618"/>
    <x v="0"/>
    <x v="0"/>
  </r>
  <r>
    <x v="5"/>
    <n v="59"/>
    <x v="8"/>
    <x v="4"/>
    <x v="7"/>
    <x v="0"/>
    <x v="0"/>
    <x v="0"/>
    <x v="3"/>
    <s v="Servicios de implementación de aplicaciones"/>
    <x v="0"/>
    <n v="81111508"/>
    <s v="Prestación de servicios  para realizar actividades de administración, soporte y monitoreo de las plataformas basadas en software libre adoptadas por la entidad."/>
    <x v="0"/>
    <x v="0"/>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330"/>
    <d v="2021-02-17T00:00:00"/>
    <n v="2671483"/>
    <n v="24043347"/>
    <n v="24043347"/>
    <x v="0"/>
    <s v="JULIAN DAVID TETE MILES"/>
    <n v="2"/>
    <x v="0"/>
    <n v="24490"/>
    <x v="0"/>
    <x v="0"/>
  </r>
  <r>
    <x v="5"/>
    <n v="46"/>
    <x v="8"/>
    <x v="4"/>
    <x v="7"/>
    <x v="0"/>
    <x v="0"/>
    <x v="0"/>
    <x v="3"/>
    <s v="Servicios de soporte técnico o de mesa de ayuda"/>
    <x v="0"/>
    <n v="81111811"/>
    <s v="Prestación de servicios de apoyo para ejecutar actividades de soporte, mantenimiento y monitoreo a la infraestructura tecnológica donde se alojan los servicios web e interoperabilidad de la entidad"/>
    <x v="0"/>
    <x v="0"/>
    <n v="9"/>
    <x v="0"/>
    <x v="0"/>
    <x v="1"/>
    <n v="24043349"/>
    <n v="24043349"/>
    <x v="0"/>
    <x v="0"/>
    <x v="0"/>
    <x v="7"/>
    <s v="Informática y Telecomunicaciones"/>
    <x v="0"/>
    <s v="Jefe Oficina de Informática y Telecomunicaciones"/>
    <x v="5"/>
    <x v="21"/>
    <s v="Implementar y mantener sistemas de información, portales y aplicaciones"/>
    <s v="Índice de capacidad en la prestación de servicios de tecnología."/>
    <n v="46"/>
    <d v="2021-02-11T00:00:00"/>
    <n v="2671483"/>
    <n v="24043347"/>
    <n v="24043347"/>
    <x v="0"/>
    <s v="MIGUEL ANGEL TORRES ROMERO"/>
    <n v="2"/>
    <x v="0"/>
    <n v="24448"/>
    <x v="0"/>
    <x v="0"/>
  </r>
  <r>
    <x v="5"/>
    <n v="53"/>
    <x v="8"/>
    <x v="4"/>
    <x v="7"/>
    <x v="0"/>
    <x v="0"/>
    <x v="0"/>
    <x v="3"/>
    <s v="Servicios de implementación de aplicaciones"/>
    <x v="0"/>
    <n v="81111508"/>
    <s v="Prestación de Servicios Profesionales para realizar actividades de operación, soporte, mantenimiento y monitoreo a las plataformas tecnológicas."/>
    <x v="0"/>
    <x v="0"/>
    <n v="9"/>
    <x v="0"/>
    <x v="0"/>
    <x v="1"/>
    <n v="38371701"/>
    <n v="38371701"/>
    <x v="0"/>
    <x v="0"/>
    <x v="0"/>
    <x v="7"/>
    <s v="Informática y Telecomunicaciones"/>
    <x v="0"/>
    <s v="Jefe Oficina de Informática y Telecomunicaciones"/>
    <x v="5"/>
    <x v="21"/>
    <s v="Implementar y soportar plataforma de TI"/>
    <s v="Índice de capacidad en la prestación de servicios de tecnología."/>
    <n v="277"/>
    <d v="2021-02-11T00:00:00"/>
    <n v="4263522"/>
    <n v="38371698"/>
    <n v="38371698"/>
    <x v="0"/>
    <s v="JUAN CARLOS BEJARANO BAYONA"/>
    <n v="3"/>
    <x v="0"/>
    <n v="24442"/>
    <x v="0"/>
    <x v="0"/>
  </r>
  <r>
    <x v="5"/>
    <n v="60"/>
    <x v="8"/>
    <x v="4"/>
    <x v="7"/>
    <x v="0"/>
    <x v="0"/>
    <x v="0"/>
    <x v="3"/>
    <s v="Servicios de implementación de aplicaciones"/>
    <x v="0"/>
    <n v="81111508"/>
    <s v="Prestación de servicios profesionales para realizar el mantenimiento de la red regulada y el cableado estructurado de la entidad a nivel nacional."/>
    <x v="0"/>
    <x v="0"/>
    <n v="9"/>
    <x v="0"/>
    <x v="0"/>
    <x v="1"/>
    <n v="32762127"/>
    <n v="32762127"/>
    <x v="0"/>
    <x v="0"/>
    <x v="0"/>
    <x v="7"/>
    <s v="Informática y Telecomunicaciones"/>
    <x v="0"/>
    <s v="Jefe Oficina de Informática y Telecomunicaciones"/>
    <x v="5"/>
    <x v="21"/>
    <s v="Implementar y soportar plataforma de TI"/>
    <s v="Índice de capacidad en la prestación de servicios de tecnología."/>
    <n v="334"/>
    <d v="2021-02-17T00:00:00"/>
    <n v="3640236"/>
    <n v="32762124"/>
    <n v="32762124"/>
    <x v="0"/>
    <s v="RUBEN DARIO MARTINEZ MELLIZO"/>
    <n v="3"/>
    <x v="0"/>
    <n v="24493"/>
    <x v="0"/>
    <x v="0"/>
  </r>
  <r>
    <x v="5"/>
    <n v="98"/>
    <x v="8"/>
    <x v="4"/>
    <x v="7"/>
    <x v="0"/>
    <x v="0"/>
    <x v="0"/>
    <x v="6"/>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8"/>
    <x v="8"/>
    <n v="225"/>
    <x v="1"/>
    <x v="0"/>
    <x v="1"/>
    <n v="98376633.599999994"/>
    <n v="98376633.59999999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x v="0"/>
    <s v="ELIAS REINALDO GAMEZ PINILLA"/>
    <n v="3.5999999940395355"/>
    <x v="0"/>
    <n v="24744"/>
    <x v="0"/>
    <x v="0"/>
  </r>
  <r>
    <x v="5"/>
    <n v="64"/>
    <x v="8"/>
    <x v="4"/>
    <x v="7"/>
    <x v="0"/>
    <x v="0"/>
    <x v="0"/>
    <x v="3"/>
    <s v="Servicios de implementación de aplicaciones"/>
    <x v="0"/>
    <n v="81111508"/>
    <s v="Prestación de servicios profesionales para soportar, mantener, analizar, diseñar, desarrollar e integrar componentes de software en el marco de la implementación de la política de catastro multipropósito."/>
    <x v="0"/>
    <x v="0"/>
    <n v="9"/>
    <x v="0"/>
    <x v="0"/>
    <x v="1"/>
    <n v="44787820"/>
    <n v="44787820"/>
    <x v="0"/>
    <x v="0"/>
    <x v="0"/>
    <x v="7"/>
    <s v="Informática y Telecomunicaciones"/>
    <x v="0"/>
    <s v="Jefe Oficina de Informática y Telecomunicaciones"/>
    <x v="5"/>
    <x v="21"/>
    <s v="Implementar y soportar plataforma de TI"/>
    <s v="Índice de capacidad en la prestación de servicios de tecnología."/>
    <n v="339"/>
    <d v="2021-02-19T00:00:00"/>
    <n v="4976424"/>
    <n v="44787816"/>
    <n v="44787816"/>
    <x v="0"/>
    <s v="DIEGO FERNANDO CAICEDO"/>
    <n v="4"/>
    <x v="0"/>
    <n v="24497"/>
    <x v="0"/>
    <x v="0"/>
  </r>
  <r>
    <x v="5"/>
    <n v="52"/>
    <x v="8"/>
    <x v="4"/>
    <x v="7"/>
    <x v="0"/>
    <x v="0"/>
    <x v="0"/>
    <x v="3"/>
    <s v="Servicios de implementación de aplicaciones"/>
    <x v="0"/>
    <n v="81111508"/>
    <s v="Prestación de servicios profesionales  para realizar actividades de  operación, soporte  y desarrollo relacionados con la  gestión del Sistema Nacional de Catastro."/>
    <x v="0"/>
    <x v="0"/>
    <n v="11"/>
    <x v="0"/>
    <x v="0"/>
    <x v="1"/>
    <n v="46898746"/>
    <n v="46898746"/>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5"/>
    <n v="77"/>
    <x v="8"/>
    <x v="4"/>
    <x v="7"/>
    <x v="0"/>
    <x v="0"/>
    <x v="0"/>
    <x v="10"/>
    <s v="Servicios de implementación de aplicaciones"/>
    <x v="0"/>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7"/>
    <s v="Informática y Telecomunicaciones"/>
    <x v="0"/>
    <s v="Jefe Oficina de Informática y Telecomunicaciones"/>
    <x v="5"/>
    <x v="21"/>
    <s v="Implementar y soportar plataforma de TI"/>
    <s v="Índice de capacidad en la prestación de servicios de tecnología."/>
    <n v="452"/>
    <d v="2021-03-15T00:00:00"/>
    <n v="8707976"/>
    <n v="78371784"/>
    <n v="78371784"/>
    <x v="0"/>
    <s v="LUISA FERNANDA CAMACHO"/>
    <n v="4"/>
    <x v="0"/>
    <n v="24586"/>
    <x v="0"/>
    <x v="0"/>
  </r>
  <r>
    <x v="5"/>
    <n v="57"/>
    <x v="8"/>
    <x v="4"/>
    <x v="7"/>
    <x v="0"/>
    <x v="0"/>
    <x v="0"/>
    <x v="3"/>
    <s v="Servicios de implementación de aplicaciones"/>
    <x v="0"/>
    <n v="81111508"/>
    <s v="Prestación de servicios profesionales para gestionar la infraestructura tecnológica, plataforma de inteligencia de negocios y bases de datos de la entidad."/>
    <x v="0"/>
    <x v="0"/>
    <n v="9"/>
    <x v="0"/>
    <x v="0"/>
    <x v="1"/>
    <n v="88787560"/>
    <n v="88787560"/>
    <x v="0"/>
    <x v="0"/>
    <x v="0"/>
    <x v="7"/>
    <s v="Informática y Telecomunicaciones"/>
    <x v="0"/>
    <s v="Jefe Oficina de Informática y Telecomunicaciones"/>
    <x v="5"/>
    <x v="21"/>
    <s v="Implementar y soportar plataforma de TI"/>
    <s v="Índice de capacidad en la prestación de servicios de tecnología."/>
    <n v="293"/>
    <d v="2021-02-16T00:00:00"/>
    <n v="9865284"/>
    <n v="88787556"/>
    <n v="88787556"/>
    <x v="0"/>
    <s v="NESTOR ALONSO ESPITIA DIAZ"/>
    <n v="4"/>
    <x v="0"/>
    <n v="24461"/>
    <x v="0"/>
    <x v="0"/>
  </r>
  <r>
    <x v="5"/>
    <n v="37"/>
    <x v="8"/>
    <x v="4"/>
    <x v="7"/>
    <x v="0"/>
    <x v="0"/>
    <x v="0"/>
    <x v="3"/>
    <s v="Servicios de implementación de aplicaciones"/>
    <x v="0"/>
    <n v="81111508"/>
    <s v="Prestación de servicios profesionales para orientar y realizar la gestión de la infraestructura tecnológica y seguridad informática que soportan los sistemas de la entidad."/>
    <x v="0"/>
    <x v="0"/>
    <n v="9"/>
    <x v="0"/>
    <x v="0"/>
    <x v="1"/>
    <n v="99203332"/>
    <n v="99203332"/>
    <x v="0"/>
    <x v="0"/>
    <x v="0"/>
    <x v="7"/>
    <s v="Informática y Telecomunicaciones"/>
    <x v="0"/>
    <s v="Jefe Oficina de Informática y Telecomunicaciones"/>
    <x v="5"/>
    <x v="21"/>
    <s v="Implementar y soportar plataforma de TI"/>
    <s v="Índice de capacidad en la prestación de servicios de tecnología."/>
    <n v="154"/>
    <d v="2021-01-28T00:00:00"/>
    <n v="11022592"/>
    <n v="99203328"/>
    <n v="99203328"/>
    <x v="0"/>
    <s v="WILMER ESPITIA MUÑOZ"/>
    <n v="4"/>
    <x v="0"/>
    <n v="24332"/>
    <x v="0"/>
    <x v="0"/>
  </r>
  <r>
    <x v="5"/>
    <n v="50"/>
    <x v="8"/>
    <x v="4"/>
    <x v="7"/>
    <x v="1"/>
    <x v="1"/>
    <x v="0"/>
    <x v="3"/>
    <s v="Servicios de implementación de aplicaciones"/>
    <x v="0"/>
    <n v="81111508"/>
    <s v="Prestación de servicios de apoyo para ejecutar actividades de soporte técnico en la mesa de servicio del Sistema Nacional Catastro."/>
    <x v="0"/>
    <x v="0"/>
    <n v="11"/>
    <x v="0"/>
    <x v="0"/>
    <x v="1"/>
    <n v="58772631"/>
    <n v="58772631"/>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1"/>
    <x v="0"/>
  </r>
  <r>
    <x v="5"/>
    <n v="38"/>
    <x v="8"/>
    <x v="4"/>
    <x v="7"/>
    <x v="1"/>
    <x v="1"/>
    <x v="0"/>
    <x v="3"/>
    <s v="Servicios de implementación de aplicaciones"/>
    <x v="0"/>
    <n v="81111508"/>
    <s v="Prestación de servicios profesionales para  soportar, mantener  y desarrollar componentes de software de los sistemas de información de la entidad."/>
    <x v="0"/>
    <x v="0"/>
    <n v="9"/>
    <x v="0"/>
    <x v="0"/>
    <x v="1"/>
    <n v="156743575"/>
    <n v="156743575"/>
    <x v="0"/>
    <x v="1"/>
    <x v="0"/>
    <x v="7"/>
    <s v="Informática y Telecomunicaciones"/>
    <x v="0"/>
    <s v="Jefe Oficina de Informática y Telecomunicaciones"/>
    <x v="5"/>
    <x v="21"/>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1"/>
    <x v="0"/>
  </r>
  <r>
    <x v="5"/>
    <n v="35"/>
    <x v="8"/>
    <x v="4"/>
    <x v="7"/>
    <x v="0"/>
    <x v="0"/>
    <x v="0"/>
    <x v="3"/>
    <s v="Servicios de implementación de aplicaciones"/>
    <x v="0"/>
    <n v="81111508"/>
    <s v="Prestación de servicios profesionales para orientar y realizar las actividades de soporte técnico de las plataformas de la oficina de informática y telecomunicaciones"/>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162"/>
    <d v="2021-01-26T00:00:00"/>
    <n v="6683453"/>
    <n v="60151077"/>
    <n v="60151077"/>
    <x v="0"/>
    <s v="HENRY MAURICIO ROJAS PINEDA"/>
    <n v="7"/>
    <x v="0"/>
    <n v="24348"/>
    <x v="0"/>
    <x v="0"/>
  </r>
  <r>
    <x v="5"/>
    <n v="48"/>
    <x v="8"/>
    <x v="4"/>
    <x v="7"/>
    <x v="3"/>
    <x v="3"/>
    <x v="0"/>
    <x v="3"/>
    <s v="Servicios de soporte técnico o de mesa de ayuda"/>
    <x v="0"/>
    <n v="81111811"/>
    <s v="Prestación de servicios para realizar actividades de  operación, soporte  de solicitudes, incidentes y requerimientos  según los niveles de servicio establecidos."/>
    <x v="0"/>
    <x v="0"/>
    <n v="9"/>
    <x v="0"/>
    <x v="0"/>
    <x v="1"/>
    <n v="120216744"/>
    <n v="120216744"/>
    <x v="0"/>
    <x v="3"/>
    <x v="0"/>
    <x v="7"/>
    <s v="Informática y Telecomunicaciones"/>
    <x v="0"/>
    <s v="Jefe Oficina de Informática y Telecomunicaciones"/>
    <x v="5"/>
    <x v="21"/>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3"/>
    <x v="0"/>
  </r>
  <r>
    <x v="5"/>
    <n v="51"/>
    <x v="8"/>
    <x v="4"/>
    <x v="7"/>
    <x v="0"/>
    <x v="0"/>
    <x v="0"/>
    <x v="3"/>
    <s v="Servicios de implementación de aplicaciones"/>
    <x v="0"/>
    <n v="81111508"/>
    <s v="Prestación de servicios profesionales para desarrollar, administrar y dar soporte a los componentes de los portales web y micro sitios de la entidad."/>
    <x v="0"/>
    <x v="0"/>
    <n v="9"/>
    <x v="0"/>
    <x v="0"/>
    <x v="1"/>
    <n v="51820134"/>
    <n v="51820134"/>
    <x v="0"/>
    <x v="0"/>
    <x v="0"/>
    <x v="7"/>
    <s v="Informática y Telecomunicaciones"/>
    <x v="0"/>
    <s v="Jefe Oficina de Informática y Telecomunicaciones"/>
    <x v="5"/>
    <x v="21"/>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5"/>
    <n v="40"/>
    <x v="8"/>
    <x v="4"/>
    <x v="7"/>
    <x v="0"/>
    <x v="0"/>
    <x v="0"/>
    <x v="3"/>
    <s v="Servicios de implementación de aplicaciones"/>
    <x v="0"/>
    <n v="81111508"/>
    <s v="Prestación de servicios profesionales para gestionar, administrar y monitorear la red regulada y el cableado estructurado de la entidad a nivel nacional."/>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269"/>
    <d v="2021-02-11T00:00:00"/>
    <n v="6683454"/>
    <n v="59928304"/>
    <n v="59928304"/>
    <x v="0"/>
    <s v="LEONARDO LIZARAZO SIERRA"/>
    <n v="222780"/>
    <x v="0"/>
    <n v="24452"/>
    <x v="0"/>
    <x v="0"/>
  </r>
  <r>
    <x v="5"/>
    <n v="54"/>
    <x v="8"/>
    <x v="4"/>
    <x v="7"/>
    <x v="1"/>
    <x v="1"/>
    <x v="0"/>
    <x v="3"/>
    <s v="Servicios de implementación de aplicaciones"/>
    <x v="0"/>
    <n v="81111508"/>
    <s v="Prestación de servicios profesionales para analizar y desarrollar componentes de software en plataforma ORACLE."/>
    <x v="0"/>
    <x v="0"/>
    <n v="9"/>
    <x v="0"/>
    <x v="0"/>
    <x v="1"/>
    <n v="120302167"/>
    <n v="120302167"/>
    <x v="0"/>
    <x v="1"/>
    <x v="0"/>
    <x v="7"/>
    <s v="Informática y Telecomunicaciones"/>
    <x v="0"/>
    <s v="Jefe Oficina de Informática y Telecomunicaciones"/>
    <x v="5"/>
    <x v="21"/>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1"/>
    <x v="0"/>
  </r>
  <r>
    <x v="5"/>
    <n v="92"/>
    <x v="8"/>
    <x v="4"/>
    <x v="7"/>
    <x v="0"/>
    <x v="0"/>
    <x v="0"/>
    <x v="8"/>
    <s v="Servicios de implementación de aplicaciones"/>
    <x v="0"/>
    <n v="81111508"/>
    <s v="Prestación de servicios profesionales para configurar, administrar, gestionar, monitorear y soportar las bases de datos de la entidad."/>
    <x v="7"/>
    <x v="7"/>
    <n v="255"/>
    <x v="1"/>
    <x v="0"/>
    <x v="1"/>
    <n v="74017796"/>
    <n v="74017796"/>
    <x v="0"/>
    <x v="0"/>
    <x v="0"/>
    <x v="15"/>
    <s v="Oficina de Informática y Telecomunicaciones"/>
    <x v="0"/>
    <s v="José Luis Ariza Vargas (Jefe OIT)"/>
    <x v="5"/>
    <x v="21"/>
    <s v="Establecer la estratégia y gobierno de TI"/>
    <s v="Índice de capacidad en la prestación de servicios de tecnología."/>
    <n v="531"/>
    <d v="2021-04-15T00:00:00"/>
    <n v="8707976"/>
    <n v="73146998"/>
    <n v="73146998"/>
    <x v="0"/>
    <s v="LUIS ALEXANDER DUARTE PAREJA"/>
    <n v="870798"/>
    <x v="0"/>
    <n v="24675"/>
    <x v="0"/>
    <x v="0"/>
  </r>
  <r>
    <x v="5"/>
    <n v="47"/>
    <x v="8"/>
    <x v="4"/>
    <x v="7"/>
    <x v="0"/>
    <x v="0"/>
    <x v="0"/>
    <x v="3"/>
    <s v="Servicios de implementación de aplicaciones"/>
    <x v="0"/>
    <n v="81111508"/>
    <s v="Prestación de servicios profesionales para especificar, mantener y/o desarrollar funcionalidades para el sistema de captura de información en campo y ajustes a los sistemas de información de la entidad"/>
    <x v="0"/>
    <x v="0"/>
    <n v="11"/>
    <x v="0"/>
    <x v="0"/>
    <x v="1"/>
    <n v="63335720"/>
    <n v="63335720"/>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5"/>
    <n v="44"/>
    <x v="8"/>
    <x v="4"/>
    <x v="7"/>
    <x v="0"/>
    <x v="0"/>
    <x v="0"/>
    <x v="3"/>
    <s v="Servicios de implementación de aplicaciones"/>
    <x v="0"/>
    <n v="81111508"/>
    <s v="Prestación de servicios profesionales para diseñar, construir y mantener  nuevas funcionalidades   en PL/SQL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5"/>
    <n v="42"/>
    <x v="8"/>
    <x v="4"/>
    <x v="7"/>
    <x v="0"/>
    <x v="0"/>
    <x v="0"/>
    <x v="3"/>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5"/>
    <n v="97"/>
    <x v="8"/>
    <x v="4"/>
    <x v="7"/>
    <x v="0"/>
    <x v="0"/>
    <x v="0"/>
    <x v="6"/>
    <s v="Servicios de implementación de aplicaciones"/>
    <x v="0"/>
    <n v="81111508"/>
    <s v="Prestación de servicios profesionales para soportar, mantener, desarrollar y documentar los componentes de software de los sistemas de información requeridos por el Instituto."/>
    <x v="8"/>
    <x v="8"/>
    <n v="8"/>
    <x v="0"/>
    <x v="0"/>
    <x v="1"/>
    <n v="69663808"/>
    <n v="69663808"/>
    <x v="0"/>
    <x v="0"/>
    <x v="0"/>
    <x v="15"/>
    <s v="Oficina de Informática y Telecomunicaciones"/>
    <x v="0"/>
    <s v="José Luis Ariza Vargas (Jefe OIT)"/>
    <x v="10"/>
    <x v="21"/>
    <s v="Implementar y mantener sistemas de información, portales y aplicaciones"/>
    <s v="Índice de capacidad en la prestación de servicios de tecnología."/>
    <n v="592"/>
    <d v="2021-05-18T00:00:00"/>
    <n v="8707976"/>
    <n v="65309819.999999993"/>
    <n v="65309819.999999993"/>
    <x v="0"/>
    <s v="DARZEE YULI TORRES MORALES"/>
    <n v="4353988.0000000075"/>
    <x v="0"/>
    <n v="24751"/>
    <x v="0"/>
    <x v="0"/>
  </r>
  <r>
    <x v="5"/>
    <n v="45"/>
    <x v="8"/>
    <x v="4"/>
    <x v="7"/>
    <x v="1"/>
    <x v="1"/>
    <x v="0"/>
    <x v="3"/>
    <s v="Servicios de implementación de aplicaciones"/>
    <x v="0"/>
    <n v="81111508"/>
    <s v="Prestación de servicios profesionales para realizar actividades de soporte técnico y temático de los sistemas de información para la operación del Sistema Nacional de Catastro."/>
    <x v="0"/>
    <x v="0"/>
    <n v="11"/>
    <x v="0"/>
    <x v="0"/>
    <x v="1"/>
    <n v="109481337"/>
    <n v="109481337"/>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1"/>
    <x v="0"/>
  </r>
  <r>
    <x v="5"/>
    <n v="65"/>
    <x v="8"/>
    <x v="4"/>
    <x v="7"/>
    <x v="0"/>
    <x v="0"/>
    <x v="0"/>
    <x v="3"/>
    <s v="Servicios de implementación de aplicaciones"/>
    <x v="0"/>
    <n v="81111508"/>
    <s v="Prestación de servicios profesionales para orientar y ejecutar  las tareas de análisis y diseño en la construcción de los sistemas de información para la operación del Sistema Nacional de Catastro."/>
    <x v="0"/>
    <x v="0"/>
    <n v="11"/>
    <x v="0"/>
    <x v="0"/>
    <x v="1"/>
    <n v="73517991"/>
    <n v="7351799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5"/>
    <n v="55"/>
    <x v="8"/>
    <x v="4"/>
    <x v="7"/>
    <x v="0"/>
    <x v="0"/>
    <x v="0"/>
    <x v="3"/>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0"/>
    <x v="0"/>
    <n v="11"/>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5"/>
    <n v="61"/>
    <x v="8"/>
    <x v="4"/>
    <x v="7"/>
    <x v="0"/>
    <x v="0"/>
    <x v="0"/>
    <x v="3"/>
    <s v="Servicios de implementación de aplicaciones"/>
    <x v="0"/>
    <n v="81111508"/>
    <s v="Prestación de servicios profesionales para orientar y ejecutar actividades relacionadas con el componente geográfico de los sistemas de información y para la operación del Sistema Nacional de Catastro."/>
    <x v="0"/>
    <x v="0"/>
    <n v="11"/>
    <x v="0"/>
    <x v="0"/>
    <x v="1"/>
    <n v="108518129"/>
    <n v="108518129"/>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5"/>
    <n v="72"/>
    <x v="8"/>
    <x v="4"/>
    <x v="7"/>
    <x v="0"/>
    <x v="0"/>
    <x v="0"/>
    <x v="1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5"/>
    <n v="71"/>
    <x v="8"/>
    <x v="4"/>
    <x v="7"/>
    <x v="0"/>
    <x v="0"/>
    <x v="0"/>
    <x v="10"/>
    <s v="Servicios de implementación de aplicaciones"/>
    <x v="0"/>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5"/>
    <m/>
    <x v="8"/>
    <x v="4"/>
    <x v="7"/>
    <x v="0"/>
    <x v="5"/>
    <x v="1"/>
    <x v="7"/>
    <s v="Servicios de implementación de aplicaciones"/>
    <x v="0"/>
    <n v="81111508"/>
    <s v="Prestación de servicios profesionales para soportar, mantener, analizar, diseñar, desarrollar e integrar componentes de software para el instituto."/>
    <x v="5"/>
    <x v="5"/>
    <n v="195"/>
    <x v="1"/>
    <x v="0"/>
    <x v="1"/>
    <n v="39811392"/>
    <n v="39811392"/>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m/>
    <x v="8"/>
    <x v="4"/>
    <x v="7"/>
    <x v="0"/>
    <x v="5"/>
    <x v="1"/>
    <x v="5"/>
    <s v="Servicios de implementación de aplicaciones"/>
    <x v="0"/>
    <n v="81111508"/>
    <s v="Prestación de servicios profesionales para implementar, mantener, proponer y aplicar mejoras al sistema de gestión de seguridad de la información del IGAC"/>
    <x v="5"/>
    <x v="5"/>
    <n v="7"/>
    <x v="0"/>
    <x v="0"/>
    <x v="1"/>
    <n v="77158144"/>
    <n v="77158144"/>
    <x v="0"/>
    <x v="0"/>
    <x v="0"/>
    <x v="15"/>
    <s v="Oficina de Informática y Telecomunicaciones"/>
    <x v="0"/>
    <s v="Guillermo Gómez Gómez (Jefe OIT)"/>
    <x v="5"/>
    <x v="21"/>
    <s v="Implementar el sistema de gestión de seguridad de la información "/>
    <s v="Índice de capacidad en la prestación de servicios de tecnología."/>
    <m/>
    <m/>
    <e v="#N/A"/>
    <e v="#N/A"/>
    <e v="#N/A"/>
    <x v="1"/>
    <m/>
    <n v="0"/>
    <x v="0"/>
    <m/>
    <x v="5"/>
    <x v="1"/>
  </r>
  <r>
    <x v="5"/>
    <m/>
    <x v="8"/>
    <x v="4"/>
    <x v="7"/>
    <x v="0"/>
    <x v="5"/>
    <x v="1"/>
    <x v="6"/>
    <s v="Servicios de alquiler o arrendamiento de licencias de software de computador"/>
    <x v="0"/>
    <n v="81112500"/>
    <s v="Adquisición de productos y servicios Microsoft"/>
    <x v="4"/>
    <x v="4"/>
    <n v="12"/>
    <x v="0"/>
    <x v="5"/>
    <x v="0"/>
    <n v="1454161872.5999999"/>
    <n v="1454161872.5999999"/>
    <x v="0"/>
    <x v="0"/>
    <x v="0"/>
    <x v="15"/>
    <s v="Oficina de Informática y Telecomunicaciones"/>
    <x v="0"/>
    <s v="José Luis Ariza Vargas (Jefe OIT)"/>
    <x v="5"/>
    <x v="21"/>
    <s v="Implementar y soportar plataformas de TI"/>
    <s v="Índice de capacidad en la prestación de servicios de tecnología."/>
    <m/>
    <m/>
    <e v="#N/A"/>
    <e v="#N/A"/>
    <e v="#N/A"/>
    <x v="1"/>
    <m/>
    <n v="0"/>
    <x v="0"/>
    <m/>
    <x v="5"/>
    <x v="1"/>
  </r>
  <r>
    <x v="5"/>
    <m/>
    <x v="8"/>
    <x v="4"/>
    <x v="7"/>
    <x v="0"/>
    <x v="5"/>
    <x v="1"/>
    <x v="7"/>
    <s v="Ingeniería de software o hardware"/>
    <x v="0"/>
    <n v="81111500"/>
    <s v="Contratar los servicios de soporte técnicoproactivo, reactivo, de configuración, actualización, afinamiento y parametrización para productos ORACLE con los que cuenta el IGAC."/>
    <x v="5"/>
    <x v="5"/>
    <n v="3"/>
    <x v="0"/>
    <x v="5"/>
    <x v="0"/>
    <n v="162242850"/>
    <n v="162242850"/>
    <x v="0"/>
    <x v="0"/>
    <x v="0"/>
    <x v="15"/>
    <s v="Oficina de Informática y Telecomunicaciones"/>
    <x v="0"/>
    <s v="Guillermo Gómez Gómez (Jefe OIT)"/>
    <x v="10"/>
    <x v="21"/>
    <s v="Implementar y mantener sistemas de información, portales y aplicaciones"/>
    <s v="índice de capacidad en la prestación de servicios de tecnología."/>
    <m/>
    <m/>
    <e v="#N/A"/>
    <e v="#N/A"/>
    <e v="#N/A"/>
    <x v="1"/>
    <m/>
    <n v="0"/>
    <x v="0"/>
    <m/>
    <x v="5"/>
    <x v="1"/>
  </r>
  <r>
    <x v="5"/>
    <m/>
    <x v="8"/>
    <x v="4"/>
    <x v="7"/>
    <x v="0"/>
    <x v="5"/>
    <x v="1"/>
    <x v="7"/>
    <s v="Servicio de mantenimiento de energía de emergencia o de reserva"/>
    <x v="0"/>
    <n v="72151514"/>
    <s v="Mantenimiento preventivo y correctivo de UPS en las direcciones territoriales del IGAC"/>
    <x v="5"/>
    <x v="5"/>
    <n v="6"/>
    <x v="0"/>
    <x v="2"/>
    <x v="0"/>
    <n v="60000000"/>
    <n v="60000000"/>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n v="78"/>
    <x v="8"/>
    <x v="4"/>
    <x v="7"/>
    <x v="0"/>
    <x v="0"/>
    <x v="0"/>
    <x v="3"/>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5"/>
    <n v="81"/>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5"/>
    <n v="79"/>
    <x v="8"/>
    <x v="4"/>
    <x v="7"/>
    <x v="0"/>
    <x v="0"/>
    <x v="0"/>
    <x v="3"/>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5"/>
    <n v="80"/>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5"/>
    <n v="24"/>
    <x v="8"/>
    <x v="4"/>
    <x v="7"/>
    <x v="0"/>
    <x v="0"/>
    <x v="0"/>
    <x v="3"/>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2"/>
    <x v="2"/>
    <n v="345"/>
    <x v="1"/>
    <x v="0"/>
    <x v="2"/>
    <n v="116150000"/>
    <n v="116150000"/>
    <x v="0"/>
    <x v="0"/>
    <x v="0"/>
    <x v="16"/>
    <s v="Informática y Telecomunicaciones"/>
    <x v="0"/>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60"/>
    <n v="751362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70"/>
    <n v="7513627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80"/>
    <n v="7513628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90"/>
    <n v="7513629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300"/>
    <n v="751363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la construcción de un nuevo sistema de información nacional catastral, requerido por el IGAC"/>
    <x v="6"/>
    <x v="10"/>
    <n v="12"/>
    <x v="0"/>
    <x v="4"/>
    <x v="2"/>
    <n v="9000000000"/>
    <n v="90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el Análisis, Diseño, Desarrollo, pruebas y puesta en producción del Repositorio de Datos Maestro RDM, requerido por el IGAC."/>
    <x v="6"/>
    <x v="10"/>
    <n v="12"/>
    <x v="0"/>
    <x v="4"/>
    <x v="2"/>
    <n v="3387012110"/>
    <n v="338701211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Cartografía"/>
    <x v="0"/>
    <n v="81151600"/>
    <s v="Renovar los servicios de software update support y Oracle premie support for systems"/>
    <x v="4"/>
    <x v="3"/>
    <n v="12"/>
    <x v="0"/>
    <x v="4"/>
    <x v="2"/>
    <n v="2200000000"/>
    <n v="22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Adquirir e implementar una solución integral de comunicaciones, gestionada por software que contemple equipos de redes LAN y WLAN, con soporte y mantenimiento preventivo y correctivo para la entidad a nivel nacional."/>
    <x v="5"/>
    <x v="3"/>
    <n v="6"/>
    <x v="0"/>
    <x v="4"/>
    <x v="2"/>
    <n v="5000000000"/>
    <n v="5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Diseño del intercambio electrónico de datos (ied)"/>
    <x v="1"/>
    <n v="81111703"/>
    <s v="Adquirir el suministro, instalación y configuración de una solución integral de gestión de copias de respaldo para las diferentes plataformas de la entidad, con soporte preventivo  y correctivo."/>
    <x v="5"/>
    <x v="3"/>
    <n v="6"/>
    <x v="0"/>
    <x v="4"/>
    <x v="2"/>
    <n v="3000000000"/>
    <n v="3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Mantenimiento de sistemas de almacenamiento de discos"/>
    <x v="1"/>
    <n v="81112301"/>
    <s v="Adquirir servicio de outsourcing para la mesa de servicios y los componentes de impresión, escáner para la digitalización de documentos, plotter y equipos de computo, con los respectivos mantenimientos preventivos y correctivos."/>
    <x v="5"/>
    <x v="3"/>
    <n v="3"/>
    <x v="0"/>
    <x v="4"/>
    <x v="2"/>
    <n v="4000000000"/>
    <n v="4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n v="29"/>
    <x v="9"/>
    <x v="4"/>
    <x v="8"/>
    <x v="0"/>
    <x v="0"/>
    <x v="0"/>
    <x v="3"/>
    <s v="Servicios secretariales o de administración de oficinas  "/>
    <x v="0"/>
    <n v="80161501"/>
    <s v="Prestación de servicios profesionales en el área penal, actuando en representación y defensa del IGAC a nivel Nacional."/>
    <x v="2"/>
    <x v="2"/>
    <n v="11"/>
    <x v="0"/>
    <x v="0"/>
    <x v="1"/>
    <n v="83053047"/>
    <n v="83053047"/>
    <x v="0"/>
    <x v="0"/>
    <x v="1"/>
    <x v="17"/>
    <s v="Oficina Asesora Jurídica"/>
    <x v="0"/>
    <s v="Jefe Oficina Asesora Jurídica"/>
    <x v="4"/>
    <x v="7"/>
    <s v="N/A"/>
    <s v="N/A"/>
    <n v="117"/>
    <d v="2021-01-26T00:00:00"/>
    <n v="7550277"/>
    <n v="83053047"/>
    <n v="83053047"/>
    <x v="0"/>
    <s v="ALDEMAR GUARNIZO GARCÍA"/>
    <n v="0"/>
    <x v="0"/>
    <n v="24262"/>
    <x v="0"/>
    <x v="0"/>
  </r>
  <r>
    <x v="5"/>
    <n v="11"/>
    <x v="9"/>
    <x v="4"/>
    <x v="8"/>
    <x v="0"/>
    <x v="0"/>
    <x v="0"/>
    <x v="3"/>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2"/>
    <x v="2"/>
    <n v="11"/>
    <x v="0"/>
    <x v="0"/>
    <x v="1"/>
    <n v="269654000"/>
    <n v="269654000"/>
    <x v="0"/>
    <x v="0"/>
    <x v="1"/>
    <x v="17"/>
    <s v="Oficina Asesora Jurídica"/>
    <x v="0"/>
    <s v="Jefe Oficina Asesora Jurídica"/>
    <x v="4"/>
    <x v="7"/>
    <s v="N/A"/>
    <s v="N/A"/>
    <n v="36"/>
    <d v="2021-01-14T00:00:00"/>
    <n v="24514000"/>
    <n v="269654000"/>
    <n v="269654000"/>
    <x v="0"/>
    <s v="CARLOS EDUARDO MEDELLIN BECERRA"/>
    <n v="0"/>
    <x v="0"/>
    <n v="24197"/>
    <x v="0"/>
    <x v="0"/>
  </r>
  <r>
    <x v="5"/>
    <n v="27"/>
    <x v="9"/>
    <x v="4"/>
    <x v="8"/>
    <x v="0"/>
    <x v="0"/>
    <x v="0"/>
    <x v="3"/>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2"/>
    <x v="2"/>
    <n v="11"/>
    <x v="0"/>
    <x v="0"/>
    <x v="1"/>
    <n v="73517994"/>
    <n v="73517994"/>
    <x v="0"/>
    <x v="0"/>
    <x v="0"/>
    <x v="7"/>
    <s v="Oficina Asesora Jurídica"/>
    <x v="0"/>
    <s v="Jefe Oficina Asesora de Planeación"/>
    <x v="5"/>
    <x v="9"/>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5"/>
    <n v="26"/>
    <x v="9"/>
    <x v="4"/>
    <x v="8"/>
    <x v="0"/>
    <x v="0"/>
    <x v="0"/>
    <x v="3"/>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2"/>
    <x v="2"/>
    <n v="11"/>
    <x v="0"/>
    <x v="0"/>
    <x v="1"/>
    <n v="95787741"/>
    <n v="95787741"/>
    <x v="0"/>
    <x v="0"/>
    <x v="1"/>
    <x v="17"/>
    <s v="Oficina Asesora Jurídica"/>
    <x v="0"/>
    <s v="Jefe Oficina Asesora Jurídica"/>
    <x v="4"/>
    <x v="7"/>
    <s v="N/A"/>
    <s v="N/A"/>
    <n v="148"/>
    <d v="2021-01-26T00:00:00"/>
    <n v="8707975"/>
    <n v="95787736"/>
    <n v="95787736"/>
    <x v="0"/>
    <s v="DIANA KARIME VELEZ GONAZALE"/>
    <n v="5"/>
    <x v="0"/>
    <n v="24287"/>
    <x v="0"/>
    <x v="0"/>
  </r>
  <r>
    <x v="5"/>
    <n v="31"/>
    <x v="9"/>
    <x v="4"/>
    <x v="8"/>
    <x v="0"/>
    <x v="0"/>
    <x v="0"/>
    <x v="3"/>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2"/>
    <x v="2"/>
    <n v="11"/>
    <x v="0"/>
    <x v="0"/>
    <x v="1"/>
    <n v="95787741"/>
    <n v="95787741"/>
    <x v="0"/>
    <x v="0"/>
    <x v="1"/>
    <x v="17"/>
    <s v="Oficina Asesora Jurídica"/>
    <x v="0"/>
    <s v="Jefe Oficina Asesora Jurídica"/>
    <x v="4"/>
    <x v="7"/>
    <s v="N/A"/>
    <s v="N/A"/>
    <n v="147"/>
    <d v="2021-01-26T00:00:00"/>
    <n v="8707976"/>
    <n v="95787736"/>
    <n v="95787736"/>
    <x v="0"/>
    <s v="JULIO CESAR AMAYA MENDEZ"/>
    <n v="5"/>
    <x v="0"/>
    <n v="24286"/>
    <x v="0"/>
    <x v="0"/>
  </r>
  <r>
    <x v="5"/>
    <n v="32"/>
    <x v="9"/>
    <x v="4"/>
    <x v="8"/>
    <x v="0"/>
    <x v="0"/>
    <x v="0"/>
    <x v="3"/>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2"/>
    <x v="2"/>
    <n v="11"/>
    <x v="0"/>
    <x v="0"/>
    <x v="1"/>
    <n v="95787741"/>
    <n v="95787741"/>
    <x v="0"/>
    <x v="0"/>
    <x v="1"/>
    <x v="17"/>
    <s v="Oficina Asesora Jurídica"/>
    <x v="0"/>
    <s v="Jefe Oficina Asesora Jurídica"/>
    <x v="4"/>
    <x v="7"/>
    <s v="N/A"/>
    <s v="N/A"/>
    <n v="138"/>
    <d v="2021-01-26T00:00:00"/>
    <n v="8707976"/>
    <n v="95787736"/>
    <n v="95787736"/>
    <x v="0"/>
    <s v="LAURA VILLARRAGA ALBINO,"/>
    <n v="5"/>
    <x v="0"/>
    <n v="24271"/>
    <x v="0"/>
    <x v="0"/>
  </r>
  <r>
    <x v="5"/>
    <n v="28"/>
    <x v="9"/>
    <x v="4"/>
    <x v="8"/>
    <x v="0"/>
    <x v="0"/>
    <x v="0"/>
    <x v="3"/>
    <s v="Servicios secretariales o de administración de oficinas  "/>
    <x v="0"/>
    <n v="80161501"/>
    <s v="Prestación de servicios profesionales en los asuntos legales y contractuales que le sean asignados por la Oficina Asesora Jurídica."/>
    <x v="2"/>
    <x v="2"/>
    <n v="11"/>
    <x v="0"/>
    <x v="0"/>
    <x v="0"/>
    <n v="121248517"/>
    <n v="121248517"/>
    <x v="0"/>
    <x v="0"/>
    <x v="1"/>
    <x v="17"/>
    <s v="Oficina Asesora Jurídica"/>
    <x v="0"/>
    <s v="Jefe Oficina Asesora Jurídica"/>
    <x v="4"/>
    <x v="7"/>
    <s v="N/A"/>
    <s v="N/A"/>
    <n v="125"/>
    <d v="2021-01-26T00:00:00"/>
    <n v="11022592"/>
    <n v="121248512"/>
    <n v="121248512"/>
    <x v="0"/>
    <s v="LUZ ÁNGELA VILLALBA PACHÓ"/>
    <n v="5"/>
    <x v="0"/>
    <n v="24263"/>
    <x v="0"/>
    <x v="0"/>
  </r>
  <r>
    <x v="5"/>
    <n v="30"/>
    <x v="9"/>
    <x v="4"/>
    <x v="8"/>
    <x v="0"/>
    <x v="0"/>
    <x v="0"/>
    <x v="3"/>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2"/>
    <x v="2"/>
    <n v="8"/>
    <x v="0"/>
    <x v="0"/>
    <x v="1"/>
    <n v="60678706"/>
    <n v="60678706"/>
    <x v="0"/>
    <x v="0"/>
    <x v="1"/>
    <x v="17"/>
    <s v="Oficina Asesora Jurídica"/>
    <x v="0"/>
    <s v="Jefe Oficina Asesora Jurídica"/>
    <x v="4"/>
    <x v="7"/>
    <s v="N/A"/>
    <s v="N/A"/>
    <n v="146"/>
    <d v="2021-01-26T00:00:00"/>
    <n v="7550277"/>
    <n v="60402216"/>
    <n v="60402216"/>
    <x v="0"/>
    <s v="SANDRA MAGALLY SALGADO LEYV"/>
    <n v="276490"/>
    <x v="0"/>
    <n v="24285"/>
    <x v="0"/>
    <x v="0"/>
  </r>
  <r>
    <x v="5"/>
    <n v="33"/>
    <x v="9"/>
    <x v="4"/>
    <x v="8"/>
    <x v="1"/>
    <x v="1"/>
    <x v="0"/>
    <x v="3"/>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2"/>
    <x v="2"/>
    <n v="8"/>
    <x v="0"/>
    <x v="0"/>
    <x v="1"/>
    <n v="121357412"/>
    <n v="121357412"/>
    <x v="0"/>
    <x v="1"/>
    <x v="1"/>
    <x v="17"/>
    <s v="Oficina Asesora Jurídica"/>
    <x v="0"/>
    <s v="Jefe Oficina Asesora Jurídica"/>
    <x v="4"/>
    <x v="7"/>
    <s v="N/A"/>
    <s v="N/A"/>
    <n v="128"/>
    <d v="2021-01-26T00:00:00"/>
    <n v="7550277"/>
    <n v="60402216"/>
    <n v="120804432"/>
    <x v="0"/>
    <s v="ENIRQUE LESMES RODRIGUEZ_x000a_CAROLINA CARDONA BUENO"/>
    <n v="552980"/>
    <x v="0"/>
    <s v="24267_x000a_24268"/>
    <x v="1"/>
    <x v="0"/>
  </r>
  <r>
    <x v="5"/>
    <n v="18"/>
    <x v="10"/>
    <x v="4"/>
    <x v="9"/>
    <x v="0"/>
    <x v="0"/>
    <x v="0"/>
    <x v="3"/>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0"/>
    <x v="0"/>
    <n v="11"/>
    <x v="0"/>
    <x v="0"/>
    <x v="1"/>
    <n v="83053047"/>
    <n v="83053047"/>
    <x v="0"/>
    <x v="0"/>
    <x v="0"/>
    <x v="7"/>
    <s v="Oficina Asesora de Planeación"/>
    <x v="0"/>
    <s v="Jefe Oficina Asesora de Planeación"/>
    <x v="5"/>
    <x v="8"/>
    <s v="Actualizar e implementar los planes de trabajo y/o mejoramiento anual"/>
    <s v="Sistema de Gestión implementado_x000a_"/>
    <n v="95"/>
    <d v="2021-01-19T00:00:00"/>
    <n v="7550277"/>
    <n v="83053047"/>
    <n v="83053047"/>
    <x v="0"/>
    <s v="DAVID LEONARDO CARO PEDREROS"/>
    <n v="0"/>
    <x v="0"/>
    <n v="24295"/>
    <x v="0"/>
    <x v="0"/>
  </r>
  <r>
    <x v="5"/>
    <n v="21"/>
    <x v="10"/>
    <x v="4"/>
    <x v="9"/>
    <x v="2"/>
    <x v="2"/>
    <x v="0"/>
    <x v="3"/>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0"/>
    <x v="0"/>
    <n v="11"/>
    <x v="0"/>
    <x v="0"/>
    <x v="1"/>
    <n v="249159141"/>
    <n v="249159141"/>
    <x v="0"/>
    <x v="2"/>
    <x v="0"/>
    <x v="7"/>
    <s v="Oficina Asesora de Planeación"/>
    <x v="0"/>
    <s v="Jefe Oficina Asesora de Planeación"/>
    <x v="5"/>
    <x v="9"/>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2"/>
    <x v="0"/>
  </r>
  <r>
    <x v="5"/>
    <n v="94"/>
    <x v="10"/>
    <x v="4"/>
    <x v="9"/>
    <x v="0"/>
    <x v="0"/>
    <x v="0"/>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8"/>
    <x v="8"/>
    <n v="8"/>
    <x v="0"/>
    <x v="0"/>
    <x v="0"/>
    <n v="60402216"/>
    <n v="60402216"/>
    <x v="0"/>
    <x v="0"/>
    <x v="0"/>
    <x v="7"/>
    <s v="Oficina Asesora de Planeación"/>
    <x v="0"/>
    <s v="Jefe Oficina Asesora de Planeación"/>
    <x v="5"/>
    <x v="9"/>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5"/>
    <n v="13"/>
    <x v="10"/>
    <x v="4"/>
    <x v="9"/>
    <x v="5"/>
    <x v="6"/>
    <x v="0"/>
    <x v="3"/>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0"/>
    <x v="0"/>
    <n v="11"/>
    <x v="0"/>
    <x v="0"/>
    <x v="0"/>
    <n v="332212188"/>
    <n v="332212188"/>
    <x v="0"/>
    <x v="5"/>
    <x v="0"/>
    <x v="7"/>
    <s v="Oficina Asesora de Planeación"/>
    <x v="0"/>
    <s v="Jefe Oficina Asesora de Planeación"/>
    <x v="5"/>
    <x v="9"/>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6"/>
    <x v="0"/>
  </r>
  <r>
    <x v="5"/>
    <n v="16"/>
    <x v="10"/>
    <x v="4"/>
    <x v="9"/>
    <x v="0"/>
    <x v="0"/>
    <x v="0"/>
    <x v="3"/>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0"/>
    <x v="0"/>
    <n v="11"/>
    <x v="0"/>
    <x v="0"/>
    <x v="1"/>
    <n v="108518128"/>
    <n v="108518128"/>
    <x v="0"/>
    <x v="0"/>
    <x v="0"/>
    <x v="7"/>
    <s v="Oficina Asesora de Planeación"/>
    <x v="0"/>
    <s v="Jefe Oficina Asesora de Planeación"/>
    <x v="5"/>
    <x v="8"/>
    <s v="Actualizar e implementar los planes de trabajo y/o mejoramiento anual"/>
    <s v="Sistema de Gestión implementado_x000a_"/>
    <n v="92"/>
    <d v="2021-01-19T00:00:00"/>
    <n v="9865284"/>
    <n v="108518124"/>
    <n v="108518124"/>
    <x v="0"/>
    <s v="CARLOS RAFAEL GONZÁLEZ CONTRERAS"/>
    <n v="4"/>
    <x v="0"/>
    <n v="24288"/>
    <x v="0"/>
    <x v="0"/>
  </r>
  <r>
    <x v="5"/>
    <n v="17"/>
    <x v="10"/>
    <x v="4"/>
    <x v="9"/>
    <x v="0"/>
    <x v="0"/>
    <x v="0"/>
    <x v="3"/>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0"/>
    <x v="0"/>
    <n v="11"/>
    <x v="0"/>
    <x v="0"/>
    <x v="1"/>
    <n v="54740668"/>
    <n v="54740668"/>
    <x v="0"/>
    <x v="0"/>
    <x v="0"/>
    <x v="7"/>
    <s v="Oficina Asesora de Planeación"/>
    <x v="0"/>
    <s v="Jefe Oficina Asesora de Planeación"/>
    <x v="5"/>
    <x v="9"/>
    <s v="Realizar el seguimiento de los planes de acción anual"/>
    <s v="Documentos de planeación con seguimientos realizados"/>
    <n v="93"/>
    <d v="2021-01-19T00:00:00"/>
    <n v="4976424"/>
    <n v="54740664"/>
    <n v="54740664"/>
    <x v="0"/>
    <s v="DANIEL FERNANDO GALLEGO MORENO"/>
    <n v="4"/>
    <x v="0"/>
    <n v="24294"/>
    <x v="0"/>
    <x v="0"/>
  </r>
  <r>
    <x v="5"/>
    <n v="22"/>
    <x v="10"/>
    <x v="4"/>
    <x v="9"/>
    <x v="0"/>
    <x v="0"/>
    <x v="0"/>
    <x v="3"/>
    <s v="Servicios de auditoría"/>
    <x v="0"/>
    <n v="84111600"/>
    <s v="Prestación de servicios profesionales para realizar las actividades del sistema de gestión ambiental del instituto en el marco del modelo de planeación y gestión vigente para la nación "/>
    <x v="2"/>
    <x v="2"/>
    <n v="11"/>
    <x v="0"/>
    <x v="0"/>
    <x v="1"/>
    <n v="73517991"/>
    <n v="73517991"/>
    <x v="0"/>
    <x v="0"/>
    <x v="0"/>
    <x v="7"/>
    <s v="Oficina Asesora de Planeación"/>
    <x v="0"/>
    <s v="Jefe Oficina Asesora de Planeación"/>
    <x v="5"/>
    <x v="8"/>
    <s v="Actualizar e implementar los planes de trabajo y/o mejoramiento anual"/>
    <s v="Sistema de Gestión implementado_x000a_"/>
    <n v="94"/>
    <d v="2021-01-19T00:00:00"/>
    <n v="6683453"/>
    <n v="73517983"/>
    <n v="73517983"/>
    <x v="0"/>
    <s v="DANIEL ALEJANDRO VELASQUEZ PIRA"/>
    <n v="8"/>
    <x v="0"/>
    <n v="24260"/>
    <x v="0"/>
    <x v="0"/>
  </r>
  <r>
    <x v="5"/>
    <n v="15"/>
    <x v="10"/>
    <x v="4"/>
    <x v="9"/>
    <x v="0"/>
    <x v="0"/>
    <x v="0"/>
    <x v="0"/>
    <s v="Servicios secretariales o de administración de oficinas  "/>
    <x v="0"/>
    <n v="80161501"/>
    <s v="Prestación de servicios profesionales para apoyar la implementación del Modelo Integrado de Planeación y Gestión en el Instituto, con énfasis en la actualización documental."/>
    <x v="0"/>
    <x v="0"/>
    <n v="11"/>
    <x v="0"/>
    <x v="0"/>
    <x v="1"/>
    <n v="46898742"/>
    <n v="46898742"/>
    <x v="0"/>
    <x v="0"/>
    <x v="0"/>
    <x v="7"/>
    <s v="Oficina Asesora de Planeación"/>
    <x v="0"/>
    <s v="Jefe Oficina Asesora de Planeación"/>
    <x v="5"/>
    <x v="8"/>
    <s v="Actualizar e implementar los planes de trabajo y/o mejoramiento anual"/>
    <s v="Sistema de Gestión implementado_x000a_"/>
    <n v="100"/>
    <d v="2021-01-19T00:00:00"/>
    <n v="4263522"/>
    <n v="46472390"/>
    <n v="46472390"/>
    <x v="0"/>
    <s v="LAURA ISABEL GONZALEZ"/>
    <n v="426352"/>
    <x v="0"/>
    <n v="24340"/>
    <x v="0"/>
    <x v="0"/>
  </r>
  <r>
    <x v="5"/>
    <n v="19"/>
    <x v="10"/>
    <x v="4"/>
    <x v="9"/>
    <x v="0"/>
    <x v="0"/>
    <x v="0"/>
    <x v="3"/>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0"/>
    <x v="0"/>
    <n v="11"/>
    <x v="0"/>
    <x v="0"/>
    <x v="0"/>
    <n v="83053047"/>
    <n v="83053047"/>
    <x v="0"/>
    <x v="0"/>
    <x v="0"/>
    <x v="7"/>
    <s v="Oficina Asesora de Planeación"/>
    <x v="0"/>
    <s v="Jefe Oficina Asesora de Planeación"/>
    <x v="5"/>
    <x v="9"/>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5"/>
    <n v="93"/>
    <x v="10"/>
    <x v="4"/>
    <x v="9"/>
    <x v="0"/>
    <x v="0"/>
    <x v="0"/>
    <x v="4"/>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0"/>
    <x v="0"/>
    <x v="18"/>
    <s v="Oficina Asesora de Planeación"/>
    <x v="0"/>
    <s v="Jefe Oficina Asesora de Planeación"/>
    <x v="5"/>
    <x v="9"/>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2"/>
    <m/>
    <x v="10"/>
    <x v="4"/>
    <x v="9"/>
    <x v="0"/>
    <x v="7"/>
    <x v="1"/>
    <x v="3"/>
    <s v="Servicios de auditoría"/>
    <x v="0"/>
    <n v="84111600"/>
    <s v="Contratación de auditoria externa de seguimiento y auditoria con fines de certificación de calidad bajo la norma ISO 9001:2015, gestión ambiental bajo la norma ISO 14001:2015"/>
    <x v="9"/>
    <x v="9"/>
    <n v="11"/>
    <x v="0"/>
    <x v="0"/>
    <x v="1"/>
    <n v="20000000"/>
    <n v="20000000"/>
    <x v="0"/>
    <x v="0"/>
    <x v="0"/>
    <x v="7"/>
    <s v="Oficina Asesora de Planeación"/>
    <x v="0"/>
    <s v="Jefe Oficina Asesora de Planeación"/>
    <x v="5"/>
    <x v="8"/>
    <s v="Ejecutar el programa de auditoria"/>
    <s v="Sistema de Gestión implementado_x000a_"/>
    <m/>
    <m/>
    <e v="#N/A"/>
    <e v="#N/A"/>
    <e v="#N/A"/>
    <x v="1"/>
    <m/>
    <n v="0"/>
    <x v="0"/>
    <m/>
    <x v="7"/>
    <x v="1"/>
  </r>
  <r>
    <x v="5"/>
    <n v="23"/>
    <x v="10"/>
    <x v="4"/>
    <x v="9"/>
    <x v="0"/>
    <x v="0"/>
    <x v="0"/>
    <x v="3"/>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0"/>
    <x v="0"/>
    <n v="11"/>
    <x v="0"/>
    <x v="0"/>
    <x v="2"/>
    <n v="146709293"/>
    <n v="146709293"/>
    <x v="0"/>
    <x v="0"/>
    <x v="0"/>
    <x v="18"/>
    <s v="Oficina Asesora de Planeación "/>
    <x v="0"/>
    <s v="Jefe Oficina Asesora de Planeación"/>
    <x v="1"/>
    <x v="2"/>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5"/>
    <m/>
    <x v="10"/>
    <x v="4"/>
    <x v="9"/>
    <x v="0"/>
    <x v="5"/>
    <x v="1"/>
    <x v="7"/>
    <s v="Servicios de asesoramiento sobre tecnologías de la información"/>
    <x v="0"/>
    <n v="80101507"/>
    <s v="Análisis y asesoría en el modelamiento BPMN 2.0, optimización, instalación, parametrización, diseño y soporte de los procesos de la Entidad en la plataforma BPMS Bizagi."/>
    <x v="3"/>
    <x v="3"/>
    <n v="3"/>
    <x v="0"/>
    <x v="0"/>
    <x v="2"/>
    <n v="852290000"/>
    <n v="852290000"/>
    <x v="0"/>
    <x v="0"/>
    <x v="0"/>
    <x v="18"/>
    <s v="Oficina Asesora de Planeación "/>
    <x v="0"/>
    <s v="Jefe Oficina Asesora de Planeación"/>
    <x v="1"/>
    <x v="2"/>
    <s v="Fortalecer al IGAC para la implementación del sistema de administración de tierras"/>
    <s v="Sistema de Información Predial Actualizado_x000a_"/>
    <m/>
    <m/>
    <e v="#N/A"/>
    <e v="#N/A"/>
    <e v="#N/A"/>
    <x v="1"/>
    <m/>
    <n v="0"/>
    <x v="0"/>
    <m/>
    <x v="5"/>
    <x v="1"/>
  </r>
  <r>
    <x v="2"/>
    <n v="45"/>
    <x v="2"/>
    <x v="2"/>
    <x v="2"/>
    <x v="0"/>
    <x v="0"/>
    <x v="0"/>
    <x v="11"/>
    <s v="Servicios secretariales o de administración de oficinas  "/>
    <x v="0"/>
    <n v="80161501"/>
    <s v="Prestación de servicios profesionales para apoyar la gestión de atención al ciudadano en Sede Central y a nivel nacional."/>
    <x v="2"/>
    <x v="2"/>
    <n v="11"/>
    <x v="0"/>
    <x v="0"/>
    <x v="1"/>
    <n v="40042596"/>
    <n v="40042596"/>
    <x v="0"/>
    <x v="0"/>
    <x v="1"/>
    <x v="19"/>
    <s v="Secretaría General - Grupo Interno de Trabajo Servicio al Ciudadano"/>
    <x v="0"/>
    <s v="Coordinador Grupo Interno de Trabajo Servicio al Ciudadano"/>
    <x v="4"/>
    <x v="7"/>
    <s v="N/A"/>
    <s v="N/A"/>
    <n v="81"/>
    <d v="2021-01-22T00:00:00"/>
    <n v="3640236"/>
    <n v="40042596"/>
    <n v="40042596"/>
    <x v="0"/>
    <s v="ANYI MARCELA LEON RUBIANO"/>
    <n v="0"/>
    <x v="0"/>
    <n v="24239"/>
    <x v="0"/>
    <x v="0"/>
  </r>
  <r>
    <x v="2"/>
    <n v="46"/>
    <x v="2"/>
    <x v="2"/>
    <x v="2"/>
    <x v="0"/>
    <x v="0"/>
    <x v="0"/>
    <x v="11"/>
    <s v="Servicios secretariales o de administración de oficinas  "/>
    <x v="0"/>
    <n v="80161501"/>
    <s v="Prestación de servicios profesionales para apoyar la gestión administrativa del servicio al ciudadano en Sede Central y a nivel nacional."/>
    <x v="2"/>
    <x v="2"/>
    <n v="11"/>
    <x v="0"/>
    <x v="0"/>
    <x v="1"/>
    <n v="29386313"/>
    <n v="29386313"/>
    <x v="0"/>
    <x v="0"/>
    <x v="1"/>
    <x v="19"/>
    <s v="Secretaría General - Grupo Interno de Trabajo Servicio al Ciudadano"/>
    <x v="0"/>
    <s v="Coordinador Grupo Interno de Trabajo Servicio al Ciudadano"/>
    <x v="4"/>
    <x v="7"/>
    <s v="N/A"/>
    <s v="N/A"/>
    <n v="86"/>
    <d v="2021-01-22T00:00:00"/>
    <n v="2671483"/>
    <n v="29386313"/>
    <n v="29386313"/>
    <x v="0"/>
    <s v="JUAN DAVID DIAZ BUENDIA"/>
    <n v="0"/>
    <x v="0"/>
    <n v="24241"/>
    <x v="0"/>
    <x v="0"/>
  </r>
  <r>
    <x v="2"/>
    <n v="44"/>
    <x v="2"/>
    <x v="2"/>
    <x v="2"/>
    <x v="0"/>
    <x v="0"/>
    <x v="0"/>
    <x v="3"/>
    <s v="Servicios secretariales o de administración de oficinas  "/>
    <x v="0"/>
    <n v="80161501"/>
    <s v="Prestación de servicios profesionales para apoyar la gestión del servicio al ciudadano en Sede Central y a nivel nacional."/>
    <x v="2"/>
    <x v="2"/>
    <n v="11"/>
    <x v="0"/>
    <x v="0"/>
    <x v="1"/>
    <n v="46898742"/>
    <n v="46898742"/>
    <x v="0"/>
    <x v="0"/>
    <x v="1"/>
    <x v="19"/>
    <s v="Secretaría General - Grupo Interno de Trabajo Servicio al Ciudadano"/>
    <x v="0"/>
    <s v="Coordinador Grupo Interno de Trabajo Servicio al Ciudadano"/>
    <x v="4"/>
    <x v="7"/>
    <s v="N/A"/>
    <s v="N/A"/>
    <n v="75"/>
    <d v="2021-01-20T00:00:00"/>
    <n v="4263522"/>
    <n v="46898742"/>
    <n v="46898742"/>
    <x v="0"/>
    <s v="KAROL VIVIANA MORALES ALZATE"/>
    <n v="0"/>
    <x v="0"/>
    <n v="24229"/>
    <x v="0"/>
    <x v="0"/>
  </r>
  <r>
    <x v="2"/>
    <n v="36"/>
    <x v="2"/>
    <x v="2"/>
    <x v="2"/>
    <x v="0"/>
    <x v="0"/>
    <x v="0"/>
    <x v="3"/>
    <s v="Servicios secretariales o de administración de oficinas  "/>
    <x v="0"/>
    <n v="80161501"/>
    <s v="Prestación de servicios profesionales para apoyar las estrategias, procesos, procedimientos y actividades del servicio al ciudadano en Sede Central y a nivel nacional."/>
    <x v="2"/>
    <x v="2"/>
    <n v="11"/>
    <x v="0"/>
    <x v="0"/>
    <x v="1"/>
    <n v="63335720"/>
    <n v="63335720"/>
    <x v="0"/>
    <x v="0"/>
    <x v="1"/>
    <x v="20"/>
    <s v="Secretaria General - GIT Servicio al Ciudadano"/>
    <x v="0"/>
    <s v="Coordinador GIT Servicio al Ciudadano"/>
    <x v="4"/>
    <x v="7"/>
    <s v="N/A"/>
    <s v="N/A"/>
    <n v="36"/>
    <d v="2021-01-15T00:00:00"/>
    <n v="5757792"/>
    <n v="63335712"/>
    <n v="63335712"/>
    <x v="0"/>
    <s v="SHADIA  GENE BELTRAN"/>
    <n v="8"/>
    <x v="0"/>
    <n v="24228"/>
    <x v="0"/>
    <x v="0"/>
  </r>
  <r>
    <x v="2"/>
    <n v="32"/>
    <x v="2"/>
    <x v="2"/>
    <x v="2"/>
    <x v="0"/>
    <x v="0"/>
    <x v="0"/>
    <x v="3"/>
    <s v="Servicios secretariales o de administración de oficinas  "/>
    <x v="0"/>
    <n v="80161501"/>
    <s v="Prestación de servicios profesionales para apoyar la gestión jurídica del servicio al ciudadano en Sede Central y a nivel nacional."/>
    <x v="2"/>
    <x v="2"/>
    <n v="11"/>
    <x v="0"/>
    <x v="0"/>
    <x v="0"/>
    <n v="66214619"/>
    <n v="66214619"/>
    <x v="0"/>
    <x v="0"/>
    <x v="1"/>
    <x v="19"/>
    <s v="Secretaría General - Grupo Interno de Trabajo Servicio al Ciudadano"/>
    <x v="0"/>
    <s v="Coordinador Grupo Interno de Trabajo Servicio al Ciudadano"/>
    <x v="4"/>
    <x v="7"/>
    <s v="N/A"/>
    <s v="N/A"/>
    <n v="38"/>
    <d v="2021-01-19T00:00:00"/>
    <n v="5757793"/>
    <n v="63335723"/>
    <n v="63335723"/>
    <x v="0"/>
    <s v="MARIA PATRICIA ALDANA OSPINA"/>
    <n v="2878896"/>
    <x v="0"/>
    <n v="24214"/>
    <x v="0"/>
    <x v="0"/>
  </r>
  <r>
    <x v="2"/>
    <m/>
    <x v="2"/>
    <x v="2"/>
    <x v="2"/>
    <x v="0"/>
    <x v="5"/>
    <x v="1"/>
    <x v="5"/>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1"/>
    <n v="14000000"/>
    <n v="14000000"/>
    <x v="0"/>
    <x v="0"/>
    <x v="1"/>
    <x v="21"/>
    <s v="Secretaria General - GIT Talento Humano"/>
    <x v="0"/>
    <s v="Coordinador GIT Talento Humano"/>
    <x v="5"/>
    <x v="22"/>
    <s v="Desarrollar actividades de educación informal en competencias laborales y socioemocionales virtuales y presenciales"/>
    <s v="Personas Capacitadas"/>
    <m/>
    <m/>
    <e v="#N/A"/>
    <e v="#N/A"/>
    <e v="#N/A"/>
    <x v="1"/>
    <m/>
    <n v="0"/>
    <x v="0"/>
    <m/>
    <x v="5"/>
    <x v="1"/>
  </r>
  <r>
    <x v="2"/>
    <m/>
    <x v="2"/>
    <x v="2"/>
    <x v="2"/>
    <x v="0"/>
    <x v="5"/>
    <x v="1"/>
    <x v="16"/>
    <s v="Máquinas clasificadoras"/>
    <x v="0"/>
    <n v="44102500"/>
    <s v="Realizar el mantenimiento y/o adecuación de los digiturnos que tiene el IGAC a nivel nacional"/>
    <x v="5"/>
    <x v="5"/>
    <n v="7"/>
    <x v="0"/>
    <x v="0"/>
    <x v="1"/>
    <n v="120000000"/>
    <n v="120000000"/>
    <x v="0"/>
    <x v="0"/>
    <x v="1"/>
    <x v="20"/>
    <s v="Secretaria General - GIT Servicio al Ciudadano"/>
    <x v="0"/>
    <s v="Coordinador GIT Servicio al Ciudadano"/>
    <x v="4"/>
    <x v="7"/>
    <s v="N/A"/>
    <s v="N/A"/>
    <m/>
    <m/>
    <e v="#N/A"/>
    <e v="#N/A"/>
    <e v="#N/A"/>
    <x v="1"/>
    <m/>
    <n v="0"/>
    <x v="0"/>
    <m/>
    <x v="5"/>
    <x v="1"/>
  </r>
  <r>
    <x v="2"/>
    <n v="70"/>
    <x v="2"/>
    <x v="2"/>
    <x v="2"/>
    <x v="0"/>
    <x v="0"/>
    <x v="0"/>
    <x v="10"/>
    <s v="Servicios secretariales o de administración de oficinas  "/>
    <x v="0"/>
    <n v="80161501"/>
    <s v="Adquisición del seguro de casco avión y seguro vehículo aéreo no tripulado que ampare los bienes e intereses patrimoniales del IGAC"/>
    <x v="7"/>
    <x v="5"/>
    <n v="12"/>
    <x v="0"/>
    <x v="3"/>
    <x v="1"/>
    <n v="800000000"/>
    <n v="800000000"/>
    <x v="0"/>
    <x v="0"/>
    <x v="0"/>
    <x v="9"/>
    <s v="Secretaría General"/>
    <x v="5"/>
    <s v="Secretaría General"/>
    <x v="7"/>
    <x v="12"/>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2"/>
    <n v="76"/>
    <x v="2"/>
    <x v="2"/>
    <x v="2"/>
    <x v="0"/>
    <x v="0"/>
    <x v="0"/>
    <x v="6"/>
    <s v="Servicios secretariales o de administración de oficinas  "/>
    <x v="0"/>
    <n v="80161501"/>
    <s v="Prestación de servicios profesionales al IGAC apoyando la vinculación del personal requerido por la entidad, de conformidad con las solicitudes efectuadas por el supervisor del contrato."/>
    <x v="8"/>
    <x v="8"/>
    <n v="6"/>
    <x v="0"/>
    <x v="0"/>
    <x v="0"/>
    <n v="34546758"/>
    <n v="34546758"/>
    <x v="0"/>
    <x v="0"/>
    <x v="0"/>
    <x v="22"/>
    <s v="Secretaria General "/>
    <x v="0"/>
    <s v="María del Pilar Gonzalez Moreno"/>
    <x v="5"/>
    <x v="22"/>
    <s v="Desarrollar, hacer seguimiento y evaluar el avance en el proceso de gestión del conocimiento en la entidad."/>
    <s v="Personas capacitadas"/>
    <n v="584"/>
    <d v="2021-05-12T00:00:00"/>
    <n v="5757793"/>
    <n v="34546758"/>
    <n v="34546758"/>
    <x v="0"/>
    <s v="CLAUDIA EDITH MEJIA MEJIA"/>
    <n v="0"/>
    <x v="0"/>
    <n v="24725"/>
    <x v="0"/>
    <x v="0"/>
  </r>
  <r>
    <x v="2"/>
    <n v="38"/>
    <x v="2"/>
    <x v="2"/>
    <x v="2"/>
    <x v="0"/>
    <x v="0"/>
    <x v="0"/>
    <x v="3"/>
    <s v="Servicios secretariales o de administración de oficinas  "/>
    <x v="0"/>
    <n v="80161501"/>
    <s v="Prestación de servicios profesionales al IGAC apoyando la vinculación del personal requerido por la entidad, de conformidad con las solicitudes efectuadas por el supervisor del contrato"/>
    <x v="2"/>
    <x v="2"/>
    <n v="345"/>
    <x v="1"/>
    <x v="0"/>
    <x v="0"/>
    <n v="123067779"/>
    <n v="123067779"/>
    <x v="0"/>
    <x v="0"/>
    <x v="0"/>
    <x v="14"/>
    <m/>
    <x v="6"/>
    <m/>
    <x v="11"/>
    <x v="23"/>
    <m/>
    <m/>
    <n v="40"/>
    <d v="2021-01-15T00:00:00"/>
    <n v="10701546"/>
    <n v="122354343"/>
    <n v="122354343"/>
    <x v="0"/>
    <s v="LINDA CRISTINA SANTOS MEJIA"/>
    <n v="713436"/>
    <x v="0"/>
    <n v="24199"/>
    <x v="0"/>
    <x v="0"/>
  </r>
  <r>
    <x v="2"/>
    <n v="52"/>
    <x v="2"/>
    <x v="2"/>
    <x v="2"/>
    <x v="0"/>
    <x v="0"/>
    <x v="0"/>
    <x v="3"/>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0"/>
    <x v="0"/>
    <n v="11"/>
    <x v="0"/>
    <x v="0"/>
    <x v="1"/>
    <n v="73517991"/>
    <n v="73517991"/>
    <x v="0"/>
    <x v="0"/>
    <x v="0"/>
    <x v="3"/>
    <s v="Secretaría General"/>
    <x v="0"/>
    <s v="Secretaria General"/>
    <x v="5"/>
    <x v="9"/>
    <s v="Realizar el seguimiento de los planes de acción anual"/>
    <s v="Documentos de planeación con seguimientos realizados"/>
    <n v="194"/>
    <d v="2021-02-08T00:00:00"/>
    <n v="6683454"/>
    <n v="71290173"/>
    <n v="71290173"/>
    <x v="0"/>
    <s v="JENNFER  ABRIL"/>
    <n v="2227818"/>
    <x v="0"/>
    <n v="24378"/>
    <x v="0"/>
    <x v="0"/>
  </r>
  <r>
    <x v="2"/>
    <n v="56"/>
    <x v="2"/>
    <x v="2"/>
    <x v="2"/>
    <x v="0"/>
    <x v="0"/>
    <x v="0"/>
    <x v="14"/>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0"/>
    <x v="0"/>
    <n v="11"/>
    <x v="0"/>
    <x v="0"/>
    <x v="1"/>
    <n v="83053047"/>
    <n v="83053047"/>
    <x v="0"/>
    <x v="0"/>
    <x v="1"/>
    <x v="3"/>
    <s v="Secretaría General"/>
    <x v="0"/>
    <s v="Secretaria General"/>
    <x v="4"/>
    <x v="7"/>
    <s v="N/A"/>
    <s v="N/A"/>
    <n v="265"/>
    <d v="2021-02-15T00:00:00"/>
    <n v="7550277"/>
    <n v="79277909"/>
    <n v="79277909"/>
    <x v="0"/>
    <s v="JULIAN ALEJANDRO CRUZ ALARCON"/>
    <n v="3775138"/>
    <x v="0"/>
    <n v="24430"/>
    <x v="0"/>
    <x v="0"/>
  </r>
  <r>
    <x v="2"/>
    <n v="51"/>
    <x v="2"/>
    <x v="2"/>
    <x v="2"/>
    <x v="0"/>
    <x v="0"/>
    <x v="0"/>
    <x v="3"/>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0"/>
    <x v="0"/>
    <n v="11"/>
    <x v="0"/>
    <x v="0"/>
    <x v="1"/>
    <n v="83053047"/>
    <n v="83053047"/>
    <x v="0"/>
    <x v="0"/>
    <x v="0"/>
    <x v="3"/>
    <s v="Secretaría General"/>
    <x v="0"/>
    <s v="Secretaria General"/>
    <x v="5"/>
    <x v="9"/>
    <s v="Realizar el seguimiento de los planes de acción anual"/>
    <s v="Documentos de planeación con seguimientos realizados"/>
    <n v="287"/>
    <d v="2021-02-15T00:00:00"/>
    <n v="7550277"/>
    <n v="79026233"/>
    <n v="79026233"/>
    <x v="0"/>
    <s v="HELVIN IVAN CIFUENTES GONZALEZ"/>
    <n v="4026814"/>
    <x v="0"/>
    <n v="24449"/>
    <x v="0"/>
    <x v="0"/>
  </r>
  <r>
    <x v="2"/>
    <m/>
    <x v="2"/>
    <x v="2"/>
    <x v="2"/>
    <x v="0"/>
    <x v="5"/>
    <x v="1"/>
    <x v="7"/>
    <s v="Centros o servicios móviles de atención de salud"/>
    <x v="0"/>
    <n v="85101508"/>
    <s v="Capacitar a los funcionarios en el manejo y operación técnica de las aeronaves no tripuladas tipo UAS, propiedad del IGAC"/>
    <x v="5"/>
    <x v="5"/>
    <n v="8"/>
    <x v="0"/>
    <x v="1"/>
    <x v="1"/>
    <n v="10000000"/>
    <n v="10000000"/>
    <x v="0"/>
    <x v="0"/>
    <x v="1"/>
    <x v="3"/>
    <s v="Secretaría General - GIT de Talento Humano"/>
    <x v="0"/>
    <s v="Coordinador GIT Talento Humano"/>
    <x v="5"/>
    <x v="22"/>
    <s v="Desarrollar actividades de educación informal en competencias laborales y socioemocionales virtuales y presenciales"/>
    <s v="Personas Capacitadas"/>
    <m/>
    <m/>
    <e v="#N/A"/>
    <e v="#N/A"/>
    <e v="#N/A"/>
    <x v="1"/>
    <m/>
    <n v="0"/>
    <x v="0"/>
    <m/>
    <x v="5"/>
    <x v="1"/>
  </r>
  <r>
    <x v="2"/>
    <n v="34"/>
    <x v="2"/>
    <x v="2"/>
    <x v="2"/>
    <x v="0"/>
    <x v="0"/>
    <x v="0"/>
    <x v="3"/>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2"/>
    <x v="2"/>
    <n v="345"/>
    <x v="1"/>
    <x v="0"/>
    <x v="2"/>
    <n v="116150000"/>
    <n v="116150000"/>
    <x v="0"/>
    <x v="0"/>
    <x v="0"/>
    <x v="3"/>
    <s v="Secretaría General"/>
    <x v="0"/>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2"/>
    <n v="60"/>
    <x v="2"/>
    <x v="2"/>
    <x v="2"/>
    <x v="0"/>
    <x v="0"/>
    <x v="0"/>
    <x v="4"/>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3"/>
    <s v="Secretaria General"/>
    <x v="0"/>
    <s v="Maria del Pilar Gonzalez Moreno"/>
    <x v="1"/>
    <x v="2"/>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5"/>
    <n v="82"/>
    <x v="2"/>
    <x v="2"/>
    <x v="2"/>
    <x v="0"/>
    <x v="0"/>
    <x v="0"/>
    <x v="14"/>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0"/>
    <x v="0"/>
    <n v="315"/>
    <x v="1"/>
    <x v="0"/>
    <x v="2"/>
    <n v="103585482"/>
    <n v="103585482"/>
    <x v="0"/>
    <x v="0"/>
    <x v="0"/>
    <x v="3"/>
    <s v="Secretaria General"/>
    <x v="0"/>
    <s v="Secretaria General"/>
    <x v="12"/>
    <x v="2"/>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2"/>
    <n v="35"/>
    <x v="2"/>
    <x v="2"/>
    <x v="2"/>
    <x v="0"/>
    <x v="0"/>
    <x v="0"/>
    <x v="3"/>
    <s v="Servicios de asesoramiento sobre planificación estratégica"/>
    <x v="0"/>
    <n v="80101504"/>
    <s v="Apoyar al Instituto Geográfico Agustín Codazzi, como Coordinador Administrativo en el marco del  Programa para la adopción e implementación de un Catastro Multipropósito Urbano Rural "/>
    <x v="2"/>
    <x v="2"/>
    <n v="345"/>
    <x v="1"/>
    <x v="0"/>
    <x v="2"/>
    <n v="201400000"/>
    <n v="201400000"/>
    <x v="0"/>
    <x v="0"/>
    <x v="0"/>
    <x v="3"/>
    <s v="Secretaría General"/>
    <x v="0"/>
    <s v="Secretaria General"/>
    <x v="1"/>
    <x v="2"/>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2"/>
    <n v="33"/>
    <x v="2"/>
    <x v="2"/>
    <x v="2"/>
    <x v="0"/>
    <x v="0"/>
    <x v="0"/>
    <x v="3"/>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2"/>
    <x v="2"/>
    <n v="345"/>
    <x v="1"/>
    <x v="0"/>
    <x v="2"/>
    <n v="167000000"/>
    <n v="167000000"/>
    <x v="0"/>
    <x v="0"/>
    <x v="0"/>
    <x v="3"/>
    <s v="Secretaría General"/>
    <x v="0"/>
    <s v="Secretaria General"/>
    <x v="1"/>
    <x v="2"/>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2"/>
    <n v="71"/>
    <x v="2"/>
    <x v="2"/>
    <x v="2"/>
    <x v="0"/>
    <x v="0"/>
    <x v="0"/>
    <x v="1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0"/>
    <x v="0"/>
    <x v="3"/>
    <s v="Secretaría General"/>
    <x v="0"/>
    <s v="Secretaria General"/>
    <x v="1"/>
    <x v="2"/>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2"/>
    <n v="77"/>
    <x v="2"/>
    <x v="2"/>
    <x v="2"/>
    <x v="0"/>
    <x v="0"/>
    <x v="0"/>
    <x v="6"/>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8"/>
    <x v="8"/>
    <n v="9"/>
    <x v="0"/>
    <x v="0"/>
    <x v="2"/>
    <n v="178250000"/>
    <n v="178250000"/>
    <x v="0"/>
    <x v="0"/>
    <x v="0"/>
    <x v="3"/>
    <s v="Secretaría General"/>
    <x v="0"/>
    <s v="Secretaria General"/>
    <x v="1"/>
    <x v="2"/>
    <s v="Gestionar técnicamente la operación del proyecto de catastro multipropósito, en lo correspondiente al IGAC"/>
    <s v="Sistema de Información Predial Actualizado_x000a_"/>
    <m/>
    <d v="2021-06-03T00:00:00"/>
    <n v="15450000"/>
    <n v="108150000"/>
    <n v="108150000"/>
    <x v="0"/>
    <s v="MARIO PEDRO MAURICIO DE MILLERI BONILLA"/>
    <n v="70100000"/>
    <x v="0"/>
    <m/>
    <x v="0"/>
    <x v="0"/>
  </r>
  <r>
    <x v="2"/>
    <n v="42"/>
    <x v="2"/>
    <x v="2"/>
    <x v="2"/>
    <x v="1"/>
    <x v="1"/>
    <x v="0"/>
    <x v="11"/>
    <s v="Servicios secretariales o de administración de oficinas  "/>
    <x v="0"/>
    <n v="80161501"/>
    <s v=" Prestación de servicios profesionales para recibir, programar y controlar solicitudes que deba tramitar el git de servicios administrativos."/>
    <x v="2"/>
    <x v="2"/>
    <n v="11"/>
    <x v="0"/>
    <x v="0"/>
    <x v="1"/>
    <n v="68744104"/>
    <n v="68744104"/>
    <x v="0"/>
    <x v="1"/>
    <x v="1"/>
    <x v="23"/>
    <s v="Secretaría General - Servicios Administrativos"/>
    <x v="0"/>
    <s v="N/A"/>
    <x v="4"/>
    <x v="7"/>
    <s v="N/A"/>
    <s v="N/A"/>
    <n v="87"/>
    <d v="2021-01-20T00:00:00"/>
    <n v="3124732"/>
    <n v="34372052"/>
    <n v="68744104"/>
    <x v="0"/>
    <s v="LIESEL STEFHANIE CASTIBLANCO ROMERO_x000a_ANDRES LEONARDO RACHE MOYANO"/>
    <n v="0"/>
    <x v="0"/>
    <s v="24242_x000a_24245"/>
    <x v="1"/>
    <x v="0"/>
  </r>
  <r>
    <x v="8"/>
    <n v="2"/>
    <x v="2"/>
    <x v="2"/>
    <x v="2"/>
    <x v="0"/>
    <x v="0"/>
    <x v="0"/>
    <x v="0"/>
    <s v="Servicio de abastecimiento de combustible para vehículos"/>
    <x v="0"/>
    <n v="78181701"/>
    <s v="Suministro de combustible para el funcionamiento de los vehículos del Instituto Geográfico Agustín Codazzi a nivel nacional"/>
    <x v="0"/>
    <x v="0"/>
    <n v="11"/>
    <x v="0"/>
    <x v="5"/>
    <x v="1"/>
    <n v="175709558"/>
    <n v="175709558"/>
    <x v="0"/>
    <x v="0"/>
    <x v="1"/>
    <x v="24"/>
    <s v="Secretaria General - GIT Servicios Administrativos"/>
    <x v="0"/>
    <s v="Coordinador GIT Servicios Administrativos"/>
    <x v="4"/>
    <x v="7"/>
    <s v="N/A"/>
    <s v="N/A"/>
    <n v="158"/>
    <d v="2021-02-03T00:00:00"/>
    <m/>
    <n v="175709558"/>
    <n v="175709558"/>
    <x v="0"/>
    <s v="ORGANIZACION TERPEL S.A."/>
    <n v="0"/>
    <x v="0"/>
    <n v="24342"/>
    <x v="0"/>
    <x v="0"/>
  </r>
  <r>
    <x v="2"/>
    <n v="37"/>
    <x v="2"/>
    <x v="2"/>
    <x v="2"/>
    <x v="0"/>
    <x v="0"/>
    <x v="0"/>
    <x v="3"/>
    <s v="Viajes en aviones comerciales"/>
    <x v="0"/>
    <n v="78111502"/>
    <s v="Suministro de tiquetes aéreos nacionales e internacionales para el Instituto Geográfico Agustín Codazzi."/>
    <x v="2"/>
    <x v="2"/>
    <n v="12"/>
    <x v="0"/>
    <x v="5"/>
    <x v="1"/>
    <n v="739850240"/>
    <n v="739850240"/>
    <x v="0"/>
    <x v="0"/>
    <x v="1"/>
    <x v="24"/>
    <s v="Secretaria General - GIT Servicios Administrativos"/>
    <x v="0"/>
    <s v="Coordinador GIT Servicios Administrativos"/>
    <x v="4"/>
    <x v="7"/>
    <s v="N/A"/>
    <s v="N/A"/>
    <n v="72"/>
    <d v="2021-01-15T00:00:00"/>
    <n v="0"/>
    <n v="739850240"/>
    <n v="739850240"/>
    <x v="0"/>
    <s v="SUBATOURS LTDA"/>
    <n v="0"/>
    <x v="0"/>
    <n v="24331"/>
    <x v="0"/>
    <x v="0"/>
  </r>
  <r>
    <x v="2"/>
    <n v="54"/>
    <x v="2"/>
    <x v="2"/>
    <x v="2"/>
    <x v="0"/>
    <x v="0"/>
    <x v="0"/>
    <x v="0"/>
    <s v="Transporte de personal"/>
    <x v="0"/>
    <n v="20102301"/>
    <s v="Servicio de Transporte Especial de Pasajeros y de carga a Nivel Nacional del Instituto Geográfico Agustín Codazzi. "/>
    <x v="0"/>
    <x v="0"/>
    <n v="11"/>
    <x v="0"/>
    <x v="5"/>
    <x v="1"/>
    <n v="1421305246"/>
    <n v="1421305246"/>
    <x v="0"/>
    <x v="0"/>
    <x v="1"/>
    <x v="24"/>
    <s v="Secretaria General - GIT Servicios Administrativos"/>
    <x v="0"/>
    <s v="Coordinador GIT Servicios Administrativos"/>
    <x v="4"/>
    <x v="7"/>
    <s v="N/A"/>
    <s v="N/A"/>
    <n v="210"/>
    <d v="2021-02-08T00:00:00"/>
    <n v="1421305246"/>
    <n v="1421305246"/>
    <n v="1421305246"/>
    <x v="0"/>
    <s v="UNION TEMPORAL UT G3 IGAC 2021"/>
    <n v="0"/>
    <x v="0"/>
    <n v="24738"/>
    <x v="0"/>
    <x v="0"/>
  </r>
  <r>
    <x v="2"/>
    <n v="68"/>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5"/>
    <x v="0"/>
    <n v="346300000"/>
    <n v="346300000"/>
    <x v="0"/>
    <x v="0"/>
    <x v="1"/>
    <x v="24"/>
    <s v="Secretaria General - GIT Servicios Administrativos"/>
    <x v="0"/>
    <s v="Coordinador GIT Servicios Administrativos"/>
    <x v="4"/>
    <x v="7"/>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2"/>
    <n v="63"/>
    <x v="2"/>
    <x v="2"/>
    <x v="2"/>
    <x v="0"/>
    <x v="0"/>
    <x v="0"/>
    <x v="4"/>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0"/>
    <x v="1"/>
    <x v="25"/>
    <s v="Secretaria General - GIT servicios administrativos"/>
    <x v="0"/>
    <s v="Coordinador GIT GIT servicios administrativos"/>
    <x v="11"/>
    <x v="23"/>
    <m/>
    <m/>
    <n v="504"/>
    <d v="2021-03-25T00:00:00"/>
    <n v="4382339"/>
    <n v="39441051"/>
    <n v="39441051"/>
    <x v="0"/>
    <s v="ASTRID ANGELICA VELA MARTINEZ"/>
    <n v="1058949"/>
    <x v="0"/>
    <n v="24638"/>
    <x v="0"/>
    <x v="0"/>
  </r>
  <r>
    <x v="2"/>
    <n v="53"/>
    <x v="2"/>
    <x v="2"/>
    <x v="2"/>
    <x v="0"/>
    <x v="0"/>
    <x v="0"/>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0"/>
    <x v="0"/>
    <n v="11"/>
    <x v="0"/>
    <x v="0"/>
    <x v="0"/>
    <n v="80634026"/>
    <n v="80634026"/>
    <x v="0"/>
    <x v="0"/>
    <x v="0"/>
    <x v="23"/>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2"/>
    <n v="55"/>
    <x v="2"/>
    <x v="2"/>
    <x v="2"/>
    <x v="0"/>
    <x v="0"/>
    <x v="0"/>
    <x v="0"/>
    <s v="Servicios de mantenimiento y reparación de vehículos"/>
    <x v="0"/>
    <n v="78181500"/>
    <s v="Prestación de servicios para la revision tecnico mecanica de los vehiculos de propiedad del IGAC C "/>
    <x v="0"/>
    <x v="0"/>
    <n v="12"/>
    <x v="0"/>
    <x v="1"/>
    <x v="1"/>
    <n v="16000000"/>
    <n v="16000000"/>
    <x v="0"/>
    <x v="0"/>
    <x v="1"/>
    <x v="24"/>
    <s v="Secretaria General - GIT Servicios Administrativos"/>
    <x v="0"/>
    <s v="Coordinador GIT Servicios Administrativos"/>
    <x v="4"/>
    <x v="7"/>
    <s v="N/A"/>
    <s v="N/A"/>
    <n v="312"/>
    <d v="2021-02-15T00:00:00"/>
    <n v="0"/>
    <n v="13492673"/>
    <n v="13492673"/>
    <x v="0"/>
    <s v="INSPECCION TECNICA AUTOMOTRIZ INTECO SAS"/>
    <n v="2507327"/>
    <x v="0"/>
    <n v="24534"/>
    <x v="0"/>
    <x v="0"/>
  </r>
  <r>
    <x v="2"/>
    <n v="50"/>
    <x v="2"/>
    <x v="2"/>
    <x v="2"/>
    <x v="0"/>
    <x v="0"/>
    <x v="0"/>
    <x v="0"/>
    <s v="Servicios secretariales o de administración de oficinas  "/>
    <x v="0"/>
    <n v="80161501"/>
    <s v="Prestación de servicios personales  para apoyar los asuntos  y las supervisiones que sean designadas en cabeza de los funcionarios del GIT de Servicios Administrativos"/>
    <x v="0"/>
    <x v="0"/>
    <n v="11"/>
    <x v="0"/>
    <x v="0"/>
    <x v="1"/>
    <n v="34372052"/>
    <n v="34372052"/>
    <x v="0"/>
    <x v="0"/>
    <x v="1"/>
    <x v="23"/>
    <s v="Secretaría General - Servicios Administrativos"/>
    <x v="0"/>
    <s v="N/A"/>
    <x v="4"/>
    <x v="7"/>
    <s v="N/A"/>
    <s v="N/A"/>
    <n v="176"/>
    <d v="2021-02-03T00:00:00"/>
    <n v="2671483"/>
    <n v="29386313"/>
    <n v="29386313"/>
    <x v="0"/>
    <s v="SONIA BAUTISTA CIFUENTE"/>
    <n v="4985739"/>
    <x v="0"/>
    <n v="24377"/>
    <x v="0"/>
    <x v="0"/>
  </r>
  <r>
    <x v="2"/>
    <n v="67"/>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2"/>
    <x v="1"/>
    <n v="117600000"/>
    <n v="117600000"/>
    <x v="0"/>
    <x v="0"/>
    <x v="1"/>
    <x v="24"/>
    <s v="Secretaria General - GIT Servicios Administrativos"/>
    <x v="0"/>
    <s v="Coordinador GIT Servicios Administrativos"/>
    <x v="4"/>
    <x v="7"/>
    <s v="N/A"/>
    <s v="N/A"/>
    <n v="542"/>
    <d v="2021-04-14T00:00:00"/>
    <n v="109168733"/>
    <n v="109168733"/>
    <n v="109168733"/>
    <x v="0"/>
    <s v="COMPAÑIA OPERADORA DE CONTRATOS SAS"/>
    <n v="8431267"/>
    <x v="0"/>
    <n v="24763"/>
    <x v="0"/>
    <x v="0"/>
  </r>
  <r>
    <x v="2"/>
    <n v="73"/>
    <x v="2"/>
    <x v="2"/>
    <x v="2"/>
    <x v="0"/>
    <x v="0"/>
    <x v="0"/>
    <x v="17"/>
    <s v="Servicios de mantenimiento de ascensores"/>
    <x v="0"/>
    <n v="72101506"/>
    <s v="Prestación de servicios para el mantenimiento correctivo y preventivo ascensores sede central "/>
    <x v="7"/>
    <x v="7"/>
    <n v="8"/>
    <x v="0"/>
    <x v="0"/>
    <x v="1"/>
    <n v="60000000"/>
    <n v="60000000"/>
    <x v="0"/>
    <x v="0"/>
    <x v="0"/>
    <x v="21"/>
    <s v="Secretaria General - GIT Talento Humano"/>
    <x v="0"/>
    <s v="Coordinador GIT Talento Humano"/>
    <x v="2"/>
    <x v="24"/>
    <s v="Dotar de equipamientos las sedes"/>
    <s v="Sedes Mantenidas"/>
    <n v="555"/>
    <d v="2021-04-26T00:00:00"/>
    <n v="0"/>
    <n v="18329600"/>
    <n v="18329600"/>
    <x v="0"/>
    <s v="OTIS ELEVATOR COMPANY COLOMBIA SAS"/>
    <n v="41670400"/>
    <x v="0"/>
    <n v="24698"/>
    <x v="0"/>
    <x v="0"/>
  </r>
  <r>
    <x v="2"/>
    <m/>
    <x v="2"/>
    <x v="2"/>
    <x v="2"/>
    <x v="0"/>
    <x v="5"/>
    <x v="1"/>
    <x v="7"/>
    <s v="Desinfección"/>
    <x v="0"/>
    <n v="76101500"/>
    <s v="Prestación de servicios para saneamiento básico de la sede central IGAC"/>
    <x v="5"/>
    <x v="5"/>
    <n v="7"/>
    <x v="0"/>
    <x v="1"/>
    <x v="1"/>
    <n v="15000000"/>
    <n v="15000000"/>
    <x v="0"/>
    <x v="0"/>
    <x v="1"/>
    <x v="21"/>
    <s v="sertvcios admnistrativos "/>
    <x v="0"/>
    <s v="Coordinador GIT Talento Humano"/>
    <x v="4"/>
    <x v="7"/>
    <s v="N/A"/>
    <s v="N/A"/>
    <m/>
    <m/>
    <e v="#N/A"/>
    <e v="#N/A"/>
    <e v="#N/A"/>
    <x v="1"/>
    <m/>
    <n v="0"/>
    <x v="0"/>
    <m/>
    <x v="5"/>
    <x v="1"/>
  </r>
  <r>
    <x v="2"/>
    <n v="69"/>
    <x v="2"/>
    <x v="2"/>
    <x v="2"/>
    <x v="0"/>
    <x v="0"/>
    <x v="0"/>
    <x v="2"/>
    <s v="Publicidad en periódicos"/>
    <x v="0"/>
    <n v="82101504"/>
    <s v="Prestación de servicios para realizar la publicación de avisos en un diario de circulación nacional"/>
    <x v="7"/>
    <x v="7"/>
    <n v="9"/>
    <x v="0"/>
    <x v="1"/>
    <x v="1"/>
    <n v="7000000"/>
    <n v="7000000"/>
    <x v="0"/>
    <x v="0"/>
    <x v="1"/>
    <x v="21"/>
    <s v="Secretaria General - GIT Talento Humano"/>
    <x v="0"/>
    <s v="Coordinador GIT Talento Humano"/>
    <x v="4"/>
    <x v="7"/>
    <s v="N/A"/>
    <s v="N/A"/>
    <n v="538"/>
    <d v="2021-04-20T00:00:00"/>
    <e v="#N/A"/>
    <n v="7000000"/>
    <n v="7000000"/>
    <x v="0"/>
    <s v="BIG MEDIA PUBLICIDAD S.A.S"/>
    <n v="0"/>
    <x v="0"/>
    <n v="24719"/>
    <x v="0"/>
    <x v="0"/>
  </r>
  <r>
    <x v="2"/>
    <n v="64"/>
    <x v="2"/>
    <x v="2"/>
    <x v="2"/>
    <x v="0"/>
    <x v="5"/>
    <x v="1"/>
    <x v="10"/>
    <s v="Servicios secretariales o de administración de oficinas  "/>
    <x v="0"/>
    <n v="80161501"/>
    <s v="prestación de servicios personales para realizar actividades relacionadas con la elaboración de novedades administrativas de los funcionarios  de la entidad"/>
    <x v="1"/>
    <x v="1"/>
    <n v="4"/>
    <x v="0"/>
    <x v="0"/>
    <x v="1"/>
    <n v="10685932"/>
    <n v="10685932"/>
    <x v="0"/>
    <x v="0"/>
    <x v="1"/>
    <x v="21"/>
    <s v="Secretaria General - GIT Talento Humano"/>
    <x v="0"/>
    <s v="Coordinador GIT Talento Humano"/>
    <x v="11"/>
    <x v="23"/>
    <m/>
    <m/>
    <n v="558"/>
    <d v="2021-04-28T00:00:00"/>
    <n v="2671483"/>
    <n v="10685932"/>
    <n v="10685932"/>
    <x v="0"/>
    <s v="DAIRO JAVIER MARINEZ ACHURY (contrato anulado a solicitud del abogado9"/>
    <n v="0"/>
    <x v="0"/>
    <n v="24703"/>
    <x v="0"/>
    <x v="0"/>
  </r>
  <r>
    <x v="2"/>
    <n v="66"/>
    <x v="2"/>
    <x v="2"/>
    <x v="2"/>
    <x v="1"/>
    <x v="1"/>
    <x v="0"/>
    <x v="10"/>
    <s v="Servicios secretariales o de administración de oficinas  "/>
    <x v="0"/>
    <n v="80161501"/>
    <s v="prestación de servicios personales para la actualización y el mantenimiento de la información generada desde el proc eso  de talento humano"/>
    <x v="1"/>
    <x v="1"/>
    <n v="4"/>
    <x v="0"/>
    <x v="0"/>
    <x v="1"/>
    <n v="16785720"/>
    <n v="16785720"/>
    <x v="0"/>
    <x v="1"/>
    <x v="1"/>
    <x v="14"/>
    <m/>
    <x v="6"/>
    <m/>
    <x v="11"/>
    <x v="23"/>
    <m/>
    <m/>
    <n v="562"/>
    <d v="2021-04-28T00:00:00"/>
    <e v="#N/A"/>
    <e v="#N/A"/>
    <e v="#N/A"/>
    <x v="1"/>
    <s v="GINA VANESSA CRUZ GARCIA_x000a_YEISON FABIÁN MORALES BOTACHE"/>
    <n v="0"/>
    <x v="0"/>
    <m/>
    <x v="1"/>
    <x v="0"/>
  </r>
  <r>
    <x v="2"/>
    <n v="22"/>
    <x v="2"/>
    <x v="2"/>
    <x v="2"/>
    <x v="0"/>
    <x v="0"/>
    <x v="0"/>
    <x v="3"/>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2"/>
    <x v="2"/>
    <n v="345"/>
    <x v="1"/>
    <x v="0"/>
    <x v="0"/>
    <n v="32845116"/>
    <n v="32845116"/>
    <x v="0"/>
    <x v="0"/>
    <x v="1"/>
    <x v="26"/>
    <s v="Secretaría General - GIT de Talento Humano"/>
    <x v="0"/>
    <s v="Coordinador GIT de Talento Humano"/>
    <x v="4"/>
    <x v="7"/>
    <s v="N/A"/>
    <s v="N/A"/>
    <n v="22"/>
    <d v="2021-01-08T00:00:00"/>
    <n v="2856097"/>
    <n v="32845116"/>
    <n v="32845116"/>
    <x v="0"/>
    <s v="MARIA FERNANDA CELY VARGAS"/>
    <n v="0"/>
    <x v="0"/>
    <n v="24183"/>
    <x v="0"/>
    <x v="0"/>
  </r>
  <r>
    <x v="2"/>
    <n v="21"/>
    <x v="2"/>
    <x v="2"/>
    <x v="2"/>
    <x v="5"/>
    <x v="6"/>
    <x v="0"/>
    <x v="3"/>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2"/>
    <x v="2"/>
    <n v="345"/>
    <x v="1"/>
    <x v="0"/>
    <x v="1"/>
    <n v="267858460"/>
    <n v="267858460"/>
    <x v="0"/>
    <x v="5"/>
    <x v="1"/>
    <x v="26"/>
    <s v="Secretaría General - GIT de Talento Humano"/>
    <x v="0"/>
    <s v="Coordinador GIT de Talento Humano"/>
    <x v="4"/>
    <x v="7"/>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6"/>
    <x v="0"/>
  </r>
  <r>
    <x v="2"/>
    <n v="19"/>
    <x v="2"/>
    <x v="2"/>
    <x v="2"/>
    <x v="0"/>
    <x v="0"/>
    <x v="0"/>
    <x v="3"/>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2"/>
    <x v="2"/>
    <n v="345"/>
    <x v="1"/>
    <x v="0"/>
    <x v="1"/>
    <n v="92327704"/>
    <n v="92327704"/>
    <x v="0"/>
    <x v="0"/>
    <x v="1"/>
    <x v="26"/>
    <s v="Secretaría General - GIT de Talento Humano"/>
    <x v="0"/>
    <s v="Coordinador GIT de Talento Humano"/>
    <x v="4"/>
    <x v="7"/>
    <s v="N/A"/>
    <s v="N/A"/>
    <n v="20"/>
    <d v="2021-01-12T00:00:00"/>
    <n v="8028496"/>
    <n v="92327704"/>
    <n v="92327704"/>
    <x v="0"/>
    <s v="NYDIA MARCELA RIVERA RODRIGUEZ"/>
    <n v="0"/>
    <x v="0"/>
    <n v="24184"/>
    <x v="0"/>
    <x v="0"/>
  </r>
  <r>
    <x v="2"/>
    <n v="20"/>
    <x v="2"/>
    <x v="2"/>
    <x v="2"/>
    <x v="0"/>
    <x v="0"/>
    <x v="0"/>
    <x v="3"/>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2"/>
    <x v="2"/>
    <n v="345"/>
    <x v="1"/>
    <x v="0"/>
    <x v="0"/>
    <n v="92327704"/>
    <n v="92327704"/>
    <x v="0"/>
    <x v="0"/>
    <x v="1"/>
    <x v="26"/>
    <s v="Secretaría General - GIT de Talento Humano"/>
    <x v="0"/>
    <s v="Coordinador GIT de Talento Humano"/>
    <x v="4"/>
    <x v="7"/>
    <s v="N/A"/>
    <s v="N/A"/>
    <n v="21"/>
    <d v="2021-01-07T00:00:00"/>
    <n v="8028496"/>
    <n v="92327704"/>
    <n v="92327704"/>
    <x v="0"/>
    <s v="YENNY ZULEIMA CARREÑO CONTRERAS"/>
    <n v="0"/>
    <x v="0"/>
    <n v="24168"/>
    <x v="0"/>
    <x v="0"/>
  </r>
  <r>
    <x v="2"/>
    <n v="65"/>
    <x v="2"/>
    <x v="2"/>
    <x v="2"/>
    <x v="1"/>
    <x v="1"/>
    <x v="0"/>
    <x v="4"/>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1"/>
    <x v="1"/>
    <x v="21"/>
    <s v="Secretaria General - GIT Talento Humano"/>
    <x v="0"/>
    <s v="Coordinador GIT Talento Humano"/>
    <x v="11"/>
    <x v="23"/>
    <m/>
    <m/>
    <n v="511"/>
    <d v="2021-03-29T00:00:00"/>
    <n v="4263522"/>
    <n v="17054088"/>
    <n v="34108176"/>
    <x v="0"/>
    <s v="YESED ALEJANDRA RODRIGUEZ ROJAS_x000a_DIANAMARCELA RAMIREZ CASTILLO"/>
    <n v="0"/>
    <x v="0"/>
    <s v="24646_x000a_24648"/>
    <x v="1"/>
    <x v="0"/>
  </r>
  <r>
    <x v="8"/>
    <n v="1"/>
    <x v="2"/>
    <x v="2"/>
    <x v="2"/>
    <x v="0"/>
    <x v="0"/>
    <x v="0"/>
    <x v="6"/>
    <s v="Desfibrilador cardiovertidor implantable icd o desfibrilador para terapia de re sincronización cardíaca crt-d"/>
    <x v="0"/>
    <n v="42203505"/>
    <s v="Adquisición de desfibrilador para las direcciones territoriales"/>
    <x v="8"/>
    <x v="8"/>
    <n v="1"/>
    <x v="0"/>
    <x v="1"/>
    <x v="1"/>
    <n v="20000000"/>
    <n v="20000000"/>
    <x v="0"/>
    <x v="0"/>
    <x v="1"/>
    <x v="21"/>
    <s v="Secretaria General - GIT Talento Humano"/>
    <x v="0"/>
    <s v="Coordinador GIT Talento Humano"/>
    <x v="4"/>
    <x v="7"/>
    <s v="N/A"/>
    <s v="N/A"/>
    <n v="591"/>
    <d v="2021-05-19T00:00:00"/>
    <n v="12530700"/>
    <n v="12530700"/>
    <n v="12530700"/>
    <x v="0"/>
    <s v="HEALTHCORP SAS"/>
    <n v="7469300"/>
    <x v="0"/>
    <n v="24745"/>
    <x v="0"/>
    <x v="0"/>
  </r>
  <r>
    <x v="8"/>
    <s v="3--4"/>
    <x v="2"/>
    <x v="2"/>
    <x v="2"/>
    <x v="0"/>
    <x v="0"/>
    <x v="0"/>
    <x v="10"/>
    <s v="Ropa de seguridad"/>
    <x v="0"/>
    <n v="46181500"/>
    <s v="Adquisición de elementos de Protección Personal (EPP) para la protección de los colaboradores del IGAC a nivel nacional en el marco de la emergencia declarada&quot; COVD-19&quot;"/>
    <x v="1"/>
    <x v="1"/>
    <n v="1"/>
    <x v="0"/>
    <x v="5"/>
    <x v="1"/>
    <n v="100000000"/>
    <n v="100000000"/>
    <x v="0"/>
    <x v="0"/>
    <x v="1"/>
    <x v="21"/>
    <s v="Secretaria General - GIT Talento Humano"/>
    <x v="0"/>
    <s v="Coordinador GIT Talento Humano"/>
    <x v="4"/>
    <x v="7"/>
    <s v="N/A"/>
    <s v="N/A"/>
    <n v="487"/>
    <d v="2021-03-18T00:00:00"/>
    <e v="#N/A"/>
    <n v="84103190"/>
    <n v="84103190"/>
    <x v="0"/>
    <s v="BON SANTE SAS_x000a_LOGISTICA Y GESTION DE NEGOCIOS SAS"/>
    <n v="15896810"/>
    <x v="0"/>
    <s v="24621_x000a_24635"/>
    <x v="0"/>
    <x v="0"/>
  </r>
  <r>
    <x v="2"/>
    <n v="72"/>
    <x v="2"/>
    <x v="2"/>
    <x v="2"/>
    <x v="1"/>
    <x v="1"/>
    <x v="0"/>
    <x v="8"/>
    <s v="Servicios de capacitación vocacional científica"/>
    <x v="0"/>
    <n v="86101600"/>
    <s v="Prestación de servicios de apoyo a la Gestión para llevar a cabo los programas y proyectos del Plan Institucional de Capacitación de la entidad."/>
    <x v="7"/>
    <x v="7"/>
    <n v="8"/>
    <x v="0"/>
    <x v="0"/>
    <x v="1"/>
    <n v="374494211"/>
    <n v="374494211"/>
    <x v="0"/>
    <x v="1"/>
    <x v="0"/>
    <x v="3"/>
    <s v="Secretaría General - GIT de Talento Humano"/>
    <x v="0"/>
    <s v="Coordinador GIT Talento Humano"/>
    <x v="5"/>
    <x v="22"/>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1"/>
    <x v="0"/>
  </r>
  <r>
    <x v="2"/>
    <n v="62"/>
    <x v="2"/>
    <x v="2"/>
    <x v="2"/>
    <x v="0"/>
    <x v="0"/>
    <x v="0"/>
    <x v="1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0"/>
    <x v="1"/>
    <x v="21"/>
    <s v="Secretaria General - GIT Talento Humano"/>
    <x v="0"/>
    <s v="Coordinador GIT Talento Humano"/>
    <x v="4"/>
    <x v="7"/>
    <s v="N/A"/>
    <s v="N/A"/>
    <n v="499"/>
    <d v="2021-03-25T00:00:00"/>
    <n v="0"/>
    <n v="142694916"/>
    <n v="142694916"/>
    <x v="0"/>
    <s v="CAFAM"/>
    <n v="107305084"/>
    <x v="0"/>
    <n v="24632"/>
    <x v="0"/>
    <x v="0"/>
  </r>
  <r>
    <x v="8"/>
    <s v="19-20-21-22-23-24-25-26-27-28-29-30-31-32-33-34-35-36-37-38"/>
    <x v="2"/>
    <x v="2"/>
    <x v="2"/>
    <x v="0"/>
    <x v="0"/>
    <x v="0"/>
    <x v="6"/>
    <s v="Batas protectoras"/>
    <x v="0"/>
    <n v="46181533"/>
    <s v="Adquisición de elementos de seguridad industrial "/>
    <x v="8"/>
    <x v="8"/>
    <n v="11"/>
    <x v="0"/>
    <x v="5"/>
    <x v="1"/>
    <n v="400000000"/>
    <n v="400000000"/>
    <x v="0"/>
    <x v="0"/>
    <x v="1"/>
    <x v="21"/>
    <s v="Secretaria General - GIT Talento Humano"/>
    <x v="0"/>
    <s v="Coordinador GIT Talento Humano"/>
    <x v="4"/>
    <x v="7"/>
    <s v="N/A"/>
    <s v="N/A"/>
    <n v="603"/>
    <d v="2021-05-21T00:00:00"/>
    <n v="39174441"/>
    <n v="39174441"/>
    <n v="39174441"/>
    <x v="0"/>
    <s v="CENCOSUD_x000a_PANAMERICANA LIBRERIA Y PAPELERIA SA_x000a_PROVEER INSTITUCIONAL SAS_x000a_ALMACENES EXITO S A"/>
    <n v="360825559"/>
    <x v="0"/>
    <s v="24739_x000a_24740_x000a_24741_x000a_24742"/>
    <x v="0"/>
    <x v="0"/>
  </r>
  <r>
    <x v="2"/>
    <m/>
    <x v="2"/>
    <x v="2"/>
    <x v="2"/>
    <x v="0"/>
    <x v="5"/>
    <x v="1"/>
    <x v="7"/>
    <s v="Servicios de compra de vestuario"/>
    <x v="0"/>
    <n v="91111703"/>
    <s v="Adquisición de dotación de vestuario de calle para los funcionarios a nivel nacional "/>
    <x v="5"/>
    <x v="5"/>
    <n v="5"/>
    <x v="0"/>
    <x v="5"/>
    <x v="1"/>
    <n v="400000000"/>
    <n v="400000000"/>
    <x v="0"/>
    <x v="0"/>
    <x v="1"/>
    <x v="21"/>
    <s v="Secretaria General - GIT Talento Humano"/>
    <x v="0"/>
    <s v="Coordinador GIT Talento Humano"/>
    <x v="4"/>
    <x v="7"/>
    <s v="N/A"/>
    <s v="N/A"/>
    <m/>
    <m/>
    <e v="#N/A"/>
    <e v="#N/A"/>
    <e v="#N/A"/>
    <x v="1"/>
    <m/>
    <n v="0"/>
    <x v="0"/>
    <m/>
    <x v="5"/>
    <x v="1"/>
  </r>
  <r>
    <x v="2"/>
    <m/>
    <x v="2"/>
    <x v="2"/>
    <x v="2"/>
    <x v="0"/>
    <x v="5"/>
    <x v="1"/>
    <x v="5"/>
    <s v="Batas protectoras"/>
    <x v="0"/>
    <n v="46181533"/>
    <s v="Adquisición de elementos de protección personal para el personal que desarrolla actividades a nivel territorial en el desarrollo de la misionalidad del IGAC. "/>
    <x v="5"/>
    <x v="5"/>
    <n v="16"/>
    <x v="0"/>
    <x v="5"/>
    <x v="1"/>
    <n v="40000000"/>
    <n v="40000000"/>
    <x v="0"/>
    <x v="0"/>
    <x v="1"/>
    <x v="21"/>
    <s v="Secretaria General - GIT Talento Humano"/>
    <x v="0"/>
    <s v="Coordinador GIT Talento Humano"/>
    <x v="4"/>
    <x v="7"/>
    <s v="N/A"/>
    <s v="N/A"/>
    <m/>
    <m/>
    <e v="#N/A"/>
    <e v="#N/A"/>
    <e v="#N/A"/>
    <x v="1"/>
    <m/>
    <n v="0"/>
    <x v="0"/>
    <m/>
    <x v="5"/>
    <x v="1"/>
  </r>
  <r>
    <x v="2"/>
    <m/>
    <x v="2"/>
    <x v="2"/>
    <x v="2"/>
    <x v="0"/>
    <x v="5"/>
    <x v="1"/>
    <x v="5"/>
    <s v="Servicios de compra de vestuario"/>
    <x v="0"/>
    <n v="91111703"/>
    <s v="Adquición de zapatos y elementos de vestuario de protección "/>
    <x v="5"/>
    <x v="5"/>
    <n v="16"/>
    <x v="0"/>
    <x v="5"/>
    <x v="1"/>
    <n v="20000000"/>
    <n v="20000000"/>
    <x v="0"/>
    <x v="0"/>
    <x v="1"/>
    <x v="21"/>
    <s v="Secretaria General - GIT Talento Humano"/>
    <x v="0"/>
    <s v="Coordinador GIT Talento Humano"/>
    <x v="4"/>
    <x v="7"/>
    <s v="N/A"/>
    <s v="N/A"/>
    <m/>
    <m/>
    <e v="#N/A"/>
    <e v="#N/A"/>
    <e v="#N/A"/>
    <x v="1"/>
    <m/>
    <n v="0"/>
    <x v="0"/>
    <m/>
    <x v="5"/>
    <x v="1"/>
  </r>
  <r>
    <x v="2"/>
    <m/>
    <x v="2"/>
    <x v="2"/>
    <x v="2"/>
    <x v="0"/>
    <x v="5"/>
    <x v="1"/>
    <x v="6"/>
    <s v="Centros o servicios móviles de atención de salud"/>
    <x v="0"/>
    <n v="85101508"/>
    <s v="Prestación de servicios para la realización de los exámenes ocupacionales para los funcionarios de la entidad a nivel nacional"/>
    <x v="5"/>
    <x v="5"/>
    <n v="7"/>
    <x v="0"/>
    <x v="2"/>
    <x v="1"/>
    <n v="80000000"/>
    <n v="80000000"/>
    <x v="0"/>
    <x v="0"/>
    <x v="1"/>
    <x v="21"/>
    <s v="Secretaria General - GIT Talento Humano"/>
    <x v="0"/>
    <s v="Coordinador GIT Talento Humano"/>
    <x v="4"/>
    <x v="7"/>
    <s v="N/A"/>
    <s v="N/A"/>
    <m/>
    <m/>
    <e v="#N/A"/>
    <e v="#N/A"/>
    <e v="#N/A"/>
    <x v="1"/>
    <m/>
    <n v="0"/>
    <x v="0"/>
    <m/>
    <x v="5"/>
    <x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9">
  <r>
    <x v="0"/>
    <n v="25"/>
    <x v="0"/>
    <x v="0"/>
    <x v="0"/>
    <x v="0"/>
    <x v="0"/>
    <x v="0"/>
    <x v="0"/>
    <s v="Servicios de formación profesional en ingeniería"/>
    <x v="0"/>
    <n v="86101610"/>
    <s v="Prestación de servicios personales para realizar el lavado y alistamiento de la instrumentación requerida para la ejecución de análisis en el GIT Laboratorio Nacional de Suelos."/>
    <x v="0"/>
    <x v="0"/>
    <n v="7"/>
    <x v="0"/>
    <x v="0"/>
    <x v="0"/>
    <n v="28519428"/>
    <n v="28519428"/>
    <x v="0"/>
    <x v="0"/>
    <x v="0"/>
    <x v="0"/>
    <x v="0"/>
    <s v="Subdirección de Agrología"/>
    <x v="0"/>
    <s v="Subdirector de Agrología "/>
    <x v="0"/>
    <x v="0"/>
    <s v="Análisis físicos, químicos, biológicos y mineralógicos de suelos"/>
    <s v="Pruebas químicas, físicas, mineralógicas y biológicas de suelos realizadas"/>
    <n v="129"/>
    <d v="2021-01-22T00:00:00"/>
    <n v="2004904"/>
    <n v="14034328"/>
    <n v="28068656"/>
    <s v=" GLADYS VELANDIA  _x000a_ANA JAZMÍN OTALORA RODRÍGUEZ"/>
    <n v="450772"/>
    <x v="0"/>
    <s v="24353_x000a_24354"/>
    <x v="0"/>
  </r>
  <r>
    <x v="0"/>
    <n v="14"/>
    <x v="0"/>
    <x v="0"/>
    <x v="0"/>
    <x v="0"/>
    <x v="0"/>
    <x v="0"/>
    <x v="0"/>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_x000a_MARIA ELENA REBOLLO_x000a_WILMER  GUZMAN MARTINEZ"/>
    <n v="1297660"/>
    <x v="0"/>
    <s v="24368_x000a_24499"/>
    <x v="0"/>
  </r>
  <r>
    <x v="0"/>
    <n v="1"/>
    <x v="0"/>
    <x v="0"/>
    <x v="1"/>
    <x v="1"/>
    <x v="0"/>
    <x v="0"/>
    <x v="0"/>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1"/>
    <x v="0"/>
    <x v="0"/>
    <s v="Subdirección de Agrología"/>
    <x v="2"/>
    <s v="Subdirector de Agrología "/>
    <x v="0"/>
    <x v="1"/>
    <s v="Estudio de suelos como insumo para el ordenamiento integral del territorio."/>
    <s v="Sistema de información agrologica actualizado"/>
    <n v="105"/>
    <d v="2021-01-22T00:00:00"/>
    <n v="7261336"/>
    <n v="50829352"/>
    <n v="50829352"/>
    <s v="ADRIANA CAROLINA RIVADENEIRA PISCIOTTI"/>
    <n v="483210"/>
    <x v="0"/>
    <n v="24307"/>
    <x v="1"/>
  </r>
  <r>
    <x v="0"/>
    <n v="6"/>
    <x v="0"/>
    <x v="0"/>
    <x v="1"/>
    <x v="1"/>
    <x v="0"/>
    <x v="0"/>
    <x v="0"/>
    <s v="Servicios de formación profesional en ingeniería"/>
    <x v="0"/>
    <n v="86101610"/>
    <s v="Prestación de servicios para el manejo de la información que genere la subdirección de agrología en el desarrollo de sus proyectos."/>
    <x v="0"/>
    <x v="0"/>
    <n v="7"/>
    <x v="0"/>
    <x v="0"/>
    <x v="0"/>
    <n v="18155711"/>
    <n v="18155711"/>
    <x v="0"/>
    <x v="0"/>
    <x v="1"/>
    <x v="0"/>
    <x v="0"/>
    <s v="Subdirección de Agrología"/>
    <x v="2"/>
    <s v="Subdirector de Agrología "/>
    <x v="0"/>
    <x v="1"/>
    <s v="Estudio de suelos como insumo para el ordenamiento integral del territorio."/>
    <s v="Sistema de información agrologica actualizado"/>
    <n v="119"/>
    <d v="2021-01-22T00:00:00"/>
    <n v="2575938"/>
    <n v="18031566"/>
    <n v="18031566"/>
    <s v="ANDREA PILAR SINTURA HUERTA"/>
    <n v="124145"/>
    <x v="0"/>
    <n v="24309"/>
    <x v="1"/>
  </r>
  <r>
    <x v="0"/>
    <n v="9"/>
    <x v="0"/>
    <x v="0"/>
    <x v="2"/>
    <x v="2"/>
    <x v="0"/>
    <x v="0"/>
    <x v="0"/>
    <s v="Servicios de formación profesional en ingeniería"/>
    <x v="0"/>
    <n v="86101610"/>
    <s v="Prestación de servicios profesionales para realizar el levantamiento de suelos  y capacidad de uso de las tierras en los proyectos que adelanta la Subdirección de Agrología"/>
    <x v="0"/>
    <x v="0"/>
    <n v="7"/>
    <x v="0"/>
    <x v="0"/>
    <x v="0"/>
    <n v="202827758"/>
    <n v="202827758"/>
    <x v="0"/>
    <x v="0"/>
    <x v="2"/>
    <x v="0"/>
    <x v="0"/>
    <s v="Subdirección de Agrología"/>
    <x v="2"/>
    <s v="Subdirector de Agrología "/>
    <x v="0"/>
    <x v="1"/>
    <s v="Estudio de suelos como insumo para el ordenamiento integral del territorio."/>
    <s v="Sistema de información agrologica actualizado"/>
    <n v="107"/>
    <d v="2021-01-22T00:00:00"/>
    <n v="4112781"/>
    <n v="28789467"/>
    <n v="201526269"/>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2"/>
  </r>
  <r>
    <x v="0"/>
    <n v="19"/>
    <x v="0"/>
    <x v="0"/>
    <x v="3"/>
    <x v="3"/>
    <x v="0"/>
    <x v="0"/>
    <x v="0"/>
    <s v="Servicios de formación profesional en ingeniería"/>
    <x v="0"/>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0"/>
    <s v="Subdirector de Agrología "/>
    <x v="0"/>
    <x v="0"/>
    <s v="Análisis físicos, químicos, biológicos y mineralógicos de suelos"/>
    <s v="Pruebas químicas, físicas, mineralógicas y biológicas de suelos realizadas"/>
    <n v="118"/>
    <d v="2021-01-22T00:00:00"/>
    <n v="2575938"/>
    <n v="18031566"/>
    <n v="54094698"/>
    <s v="DAVID LEONARDO CACERES_x000a_ANGELICA MARIA  SANCHEZ  ORDOÑEZ  _x000a_MARY  LESVIA  ARDILA  QUINTANA"/>
    <n v="372435"/>
    <x v="0"/>
    <s v="24317_x000a_24318_x000a_24319"/>
    <x v="3"/>
  </r>
  <r>
    <x v="0"/>
    <n v="13"/>
    <x v="0"/>
    <x v="0"/>
    <x v="0"/>
    <x v="0"/>
    <x v="0"/>
    <x v="0"/>
    <x v="0"/>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DIANA PATRICIA MERA GARZON _x000a_ LIZBETH GONZÁLEZ"/>
    <n v="371854"/>
    <x v="0"/>
    <s v="24343_x000a_24456"/>
    <x v="0"/>
  </r>
  <r>
    <x v="0"/>
    <n v="24"/>
    <x v="0"/>
    <x v="0"/>
    <x v="1"/>
    <x v="1"/>
    <x v="0"/>
    <x v="0"/>
    <x v="0"/>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1"/>
    <x v="0"/>
    <x v="0"/>
    <s v="Subdirección de Agrología"/>
    <x v="0"/>
    <s v="Subdirector de Agrología "/>
    <x v="0"/>
    <x v="0"/>
    <s v="Análisis físicos, químicos, biológicos y mineralógicos de suelos"/>
    <s v="Pruebas químicas, físicas, mineralógicas y biológicas de suelos realizadas"/>
    <n v="139"/>
    <d v="2021-01-22T00:00:00"/>
    <n v="4738790"/>
    <n v="33171530"/>
    <n v="33171530"/>
    <s v="ELSA MATILDE GONZÁLEZ"/>
    <n v="648830"/>
    <x v="0"/>
    <n v="24337"/>
    <x v="1"/>
  </r>
  <r>
    <x v="0"/>
    <n v="18"/>
    <x v="0"/>
    <x v="0"/>
    <x v="0"/>
    <x v="0"/>
    <x v="0"/>
    <x v="0"/>
    <x v="0"/>
    <s v="Servicios de formación profesional en ingeniería"/>
    <x v="0"/>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0"/>
    <x v="0"/>
    <x v="0"/>
    <s v="Subdirección de Agrología"/>
    <x v="0"/>
    <s v="Subdirector de Agrología "/>
    <x v="0"/>
    <x v="0"/>
    <s v="Análisis físicos, químicos, biológicos y mineralógicos de suelos"/>
    <s v="Pruebas químicas, físicas, mineralógicas y biológicas de suelos realizadas"/>
    <n v="106"/>
    <d v="2021-01-22T00:00:00"/>
    <n v="3033256"/>
    <n v="21232792"/>
    <n v="42465584"/>
    <s v="GREGORY STEVEN PUENTES GONZALEZ _x000a_ JUAN GÓMEZ GÓMEZ"/>
    <n v="6496"/>
    <x v="0"/>
    <s v="24298_x000a_24301"/>
    <x v="0"/>
  </r>
  <r>
    <x v="0"/>
    <n v="26"/>
    <x v="0"/>
    <x v="0"/>
    <x v="1"/>
    <x v="1"/>
    <x v="0"/>
    <x v="1"/>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1"/>
    <x v="1"/>
    <n v="7"/>
    <x v="0"/>
    <x v="0"/>
    <x v="0"/>
    <n v="21446236"/>
    <n v="21446236"/>
    <x v="0"/>
    <x v="0"/>
    <x v="1"/>
    <x v="0"/>
    <x v="0"/>
    <s v="Subdirección de Agrología"/>
    <x v="3"/>
    <s v="Subdriector de Agrología"/>
    <x v="0"/>
    <x v="1"/>
    <s v="Estudio de suelos como insumo para el ordenamiento integral del territorio."/>
    <s v="Sistema de información agrologica actualizado"/>
    <n v="151"/>
    <d v="2021-02-01T00:00:00"/>
    <n v="3063748"/>
    <n v="21446236"/>
    <n v="21446236"/>
    <s v="GUERTHY ADRIANA MORENO SÁNCHEZ"/>
    <n v="0"/>
    <x v="0"/>
    <n v="24431"/>
    <x v="1"/>
  </r>
  <r>
    <x v="0"/>
    <n v="12"/>
    <x v="0"/>
    <x v="0"/>
    <x v="1"/>
    <x v="1"/>
    <x v="0"/>
    <x v="0"/>
    <x v="0"/>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JENNIFER LORENA TÉLLEZ"/>
    <n v="648830"/>
    <x v="0"/>
    <n v="24344"/>
    <x v="1"/>
  </r>
  <r>
    <x v="0"/>
    <n v="5"/>
    <x v="0"/>
    <x v="0"/>
    <x v="1"/>
    <x v="1"/>
    <x v="0"/>
    <x v="0"/>
    <x v="0"/>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1"/>
    <x v="0"/>
    <x v="0"/>
    <s v="Subdirección de Agrología"/>
    <x v="2"/>
    <s v="Subdirector de Agrología "/>
    <x v="0"/>
    <x v="1"/>
    <s v="Estudio de suelos como insumo para el ordenamiento integral del territorio."/>
    <s v="Sistema de información agrologica actualizado"/>
    <n v="258"/>
    <d v="2021-01-22T00:00:00"/>
    <n v="4112781"/>
    <n v="28789467"/>
    <n v="28789467"/>
    <s v="JOHANNA KATERINE CORDERO CASALLAS"/>
    <n v="185927"/>
    <x v="0"/>
    <n v="24434"/>
    <x v="1"/>
  </r>
  <r>
    <x v="0"/>
    <n v="23"/>
    <x v="0"/>
    <x v="0"/>
    <x v="1"/>
    <x v="1"/>
    <x v="0"/>
    <x v="0"/>
    <x v="0"/>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135"/>
    <d v="2021-01-22T00:00:00"/>
    <n v="2575938"/>
    <n v="18031566"/>
    <n v="18031566"/>
    <s v="JOHN JAIRO YATE ALAPE"/>
    <n v="124145"/>
    <x v="0"/>
    <n v="24350"/>
    <x v="1"/>
  </r>
  <r>
    <x v="0"/>
    <n v="22"/>
    <x v="0"/>
    <x v="0"/>
    <x v="1"/>
    <x v="1"/>
    <x v="0"/>
    <x v="0"/>
    <x v="0"/>
    <s v="Servicios de formación profesional en ingeniería"/>
    <x v="0"/>
    <n v="86101610"/>
    <s v="Prestación de servicios personales para realizar la preparación y manejo de muestras de suelos, aguas, compost y tejido vegetal en el GIT Laboratorio Nacional de Suelos. "/>
    <x v="0"/>
    <x v="0"/>
    <n v="7"/>
    <x v="0"/>
    <x v="0"/>
    <x v="0"/>
    <n v="16296816"/>
    <n v="16296816"/>
    <x v="0"/>
    <x v="0"/>
    <x v="1"/>
    <x v="0"/>
    <x v="0"/>
    <s v="Subdirección de Agrología"/>
    <x v="0"/>
    <s v="Subdirector de Agrología "/>
    <x v="0"/>
    <x v="0"/>
    <s v="Análisis físicos, químicos, biológicos y mineralógicos de suelos"/>
    <s v="Pruebas químicas, físicas, mineralógicas y biológicas de suelos realizadas"/>
    <n v="132"/>
    <d v="2021-01-22T00:00:00"/>
    <n v="2004904"/>
    <n v="16039232"/>
    <n v="16039232"/>
    <s v="JUAN FELIPE RUEDA CALDERON"/>
    <n v="257584"/>
    <x v="0"/>
    <n v="24349"/>
    <x v="1"/>
  </r>
  <r>
    <x v="0"/>
    <n v="7"/>
    <x v="0"/>
    <x v="0"/>
    <x v="1"/>
    <x v="1"/>
    <x v="0"/>
    <x v="0"/>
    <x v="0"/>
    <s v="Servicios de formación profesional en ingeniería"/>
    <x v="0"/>
    <n v="86101610"/>
    <s v="Prestación de servicios profesionales para realizar el control de calidad de la interacción de la información de los levantamientos de suelos y aplicaciones agrologicas a nivel nacional"/>
    <x v="0"/>
    <x v="0"/>
    <n v="7"/>
    <x v="0"/>
    <x v="0"/>
    <x v="0"/>
    <n v="33820360"/>
    <n v="33820360"/>
    <x v="0"/>
    <x v="0"/>
    <x v="1"/>
    <x v="0"/>
    <x v="0"/>
    <s v="Subdirección de Agrología"/>
    <x v="2"/>
    <s v="Subdirector de Agrología "/>
    <x v="0"/>
    <x v="1"/>
    <s v="Estudio de suelos como insumo para el ordenamiento integral del territorio."/>
    <s v="Sistema de información agrologica actualizado"/>
    <n v="258"/>
    <d v="2021-01-22T00:00:00"/>
    <n v="4738790"/>
    <n v="33171530"/>
    <n v="33171530"/>
    <s v="JULIANA YAMILE CUY TORRES"/>
    <n v="648830"/>
    <x v="0"/>
    <n v="24434"/>
    <x v="1"/>
  </r>
  <r>
    <x v="0"/>
    <n v="16"/>
    <x v="0"/>
    <x v="0"/>
    <x v="1"/>
    <x v="1"/>
    <x v="0"/>
    <x v="2"/>
    <x v="0"/>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KATHERINE GÓMEZ RODRIGUEZ"/>
    <n v="185927"/>
    <x v="0"/>
    <n v="24550"/>
    <x v="1"/>
  </r>
  <r>
    <x v="0"/>
    <n v="3"/>
    <x v="0"/>
    <x v="0"/>
    <x v="1"/>
    <x v="1"/>
    <x v="0"/>
    <x v="0"/>
    <x v="0"/>
    <s v="Servicios de formación profesional en ingeniería"/>
    <x v="0"/>
    <n v="86101610"/>
    <s v="Prestación de servicios personales para realizar la digitación y consolidación de la información agrológica, acorde con los estándares de control de calidad de la entidad."/>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226"/>
    <d v="2021-01-22T00:00:00"/>
    <n v="1873015"/>
    <n v="13111105"/>
    <n v="13111105"/>
    <s v="MARÍA PAULA ROJAS"/>
    <n v="362089"/>
    <x v="0"/>
    <n v="24420"/>
    <x v="1"/>
  </r>
  <r>
    <x v="0"/>
    <n v="8"/>
    <x v="0"/>
    <x v="0"/>
    <x v="3"/>
    <x v="3"/>
    <x v="0"/>
    <x v="1"/>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1"/>
    <x v="1"/>
    <n v="7"/>
    <x v="0"/>
    <x v="0"/>
    <x v="0"/>
    <n v="63708120"/>
    <n v="63708120"/>
    <x v="0"/>
    <x v="0"/>
    <x v="3"/>
    <x v="0"/>
    <x v="0"/>
    <s v="Subdirección de Agrología"/>
    <x v="3"/>
    <s v="Subdriector de Agrología"/>
    <x v="0"/>
    <x v="1"/>
    <s v="Estudio de suelos como insumo para el cumplimiento de los acuerdos de paz"/>
    <s v="Sistema de información agrologica actualizado"/>
    <n v="126"/>
    <d v="2021-02-18T00:00:00"/>
    <n v="3033256"/>
    <n v="21232792"/>
    <n v="63698376"/>
    <s v="SANDRA JULIANA DIAZ WAGNER_x000a_TITO LEONARDO FANDIÑO _x000a_LEYDER ECHEVERRY "/>
    <n v="9744"/>
    <x v="0"/>
    <s v="24480_x000a_24578_x000a_24579"/>
    <x v="3"/>
  </r>
  <r>
    <x v="0"/>
    <n v="20"/>
    <x v="0"/>
    <x v="0"/>
    <x v="1"/>
    <x v="1"/>
    <x v="0"/>
    <x v="0"/>
    <x v="0"/>
    <s v="Servicios de formación profesional en ingeniería"/>
    <x v="0"/>
    <n v="86101610"/>
    <s v="Prestación de servicios personales para implementar y ejecutar las actividades de control ambiental bajo la Norma ISO 14001 y manejo de residuos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204"/>
    <d v="2021-01-22T00:00:00"/>
    <n v="2575938"/>
    <n v="18031566"/>
    <n v="18031566"/>
    <s v="SERGIO ANDRÉS ARENAS ENMOGA"/>
    <n v="124145"/>
    <x v="0"/>
    <n v="24392"/>
    <x v="1"/>
  </r>
  <r>
    <x v="0"/>
    <n v="4"/>
    <x v="0"/>
    <x v="0"/>
    <x v="1"/>
    <x v="1"/>
    <x v="0"/>
    <x v="0"/>
    <x v="0"/>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140"/>
    <d v="2021-01-22T00:00:00"/>
    <n v="1911592"/>
    <n v="13381144"/>
    <n v="13381144"/>
    <s v="VALENTINA ROJAS"/>
    <n v="92050"/>
    <x v="0"/>
    <n v="24338"/>
    <x v="1"/>
  </r>
  <r>
    <x v="0"/>
    <n v="2"/>
    <x v="0"/>
    <x v="0"/>
    <x v="1"/>
    <x v="1"/>
    <x v="0"/>
    <x v="0"/>
    <x v="0"/>
    <s v="Servicios de formación profesional en ingeniería"/>
    <x v="0"/>
    <n v="86101610"/>
    <s v="Prestación de servicios profesionales para realizar actividades de apoyo a los procesos administrativos que adelanta la Subdirección de Agrología"/>
    <x v="0"/>
    <x v="0"/>
    <n v="7"/>
    <x v="0"/>
    <x v="0"/>
    <x v="0"/>
    <n v="21236040"/>
    <n v="21236040"/>
    <x v="0"/>
    <x v="0"/>
    <x v="1"/>
    <x v="0"/>
    <x v="0"/>
    <s v="Subdirección de Agrología"/>
    <x v="2"/>
    <s v="Subdirector de Agrología "/>
    <x v="0"/>
    <x v="1"/>
    <s v="Estudio de suelos como insumo para el ordenamiento integral del territorio."/>
    <s v="Sistema de información agrologica actualizado"/>
    <n v="114"/>
    <d v="2021-01-22T00:00:00"/>
    <n v="3033256"/>
    <n v="21232792"/>
    <n v="21232792"/>
    <s v="VIVIANA ANDREA RUEDA CALDERÓN"/>
    <n v="3248"/>
    <x v="0"/>
    <n v="24308"/>
    <x v="1"/>
  </r>
  <r>
    <x v="0"/>
    <n v="21"/>
    <x v="0"/>
    <x v="0"/>
    <x v="1"/>
    <x v="1"/>
    <x v="0"/>
    <x v="0"/>
    <x v="0"/>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1"/>
    <x v="0"/>
    <x v="0"/>
    <s v="Subdirección de Agrología"/>
    <x v="0"/>
    <s v="Subdirector de Agrología "/>
    <x v="0"/>
    <x v="0"/>
    <s v="Análisis físicos, químicos, biológicos y mineralógicos de suelos"/>
    <s v="Pruebas químicas, físicas, mineralógicas y biológicas de suelos realizadas"/>
    <n v="137"/>
    <d v="2021-01-22T00:00:00"/>
    <n v="4112781"/>
    <n v="28789467"/>
    <n v="28789467"/>
    <s v="VLADIMIR PAEZ FONSECA"/>
    <n v="185927"/>
    <x v="0"/>
    <n v="24336"/>
    <x v="1"/>
  </r>
  <r>
    <x v="0"/>
    <n v="10"/>
    <x v="0"/>
    <x v="0"/>
    <x v="4"/>
    <x v="4"/>
    <x v="0"/>
    <x v="0"/>
    <x v="0"/>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4"/>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WALTER HERRERA  _x000a_RICARDO VALBUENA _x000a_ANDRÉS FELIPE PICÓN _x000a_ADELINA MONTEALEGRE _x000a_JUAN MEDINA AVELLANEDA _x000a_"/>
    <n v="929635"/>
    <x v="0"/>
    <s v="24345_x000a_24457_x000a_24458_x000a_24540_x000a_24584"/>
    <x v="4"/>
  </r>
  <r>
    <x v="0"/>
    <n v="17"/>
    <x v="0"/>
    <x v="0"/>
    <x v="1"/>
    <x v="1"/>
    <x v="0"/>
    <x v="0"/>
    <x v="0"/>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WVEIMAR SAMACA TORRES"/>
    <n v="648830"/>
    <x v="0"/>
    <n v="24472"/>
    <x v="1"/>
  </r>
  <r>
    <x v="0"/>
    <n v="11"/>
    <x v="0"/>
    <x v="0"/>
    <x v="0"/>
    <x v="0"/>
    <x v="0"/>
    <x v="0"/>
    <x v="0"/>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YONATAN HERRERA _x000a_ HERNAN GUILLERMO BENITEZ"/>
    <n v="248290"/>
    <x v="0"/>
    <s v="24476_x000a_24585"/>
    <x v="0"/>
  </r>
  <r>
    <x v="0"/>
    <n v="15"/>
    <x v="0"/>
    <x v="0"/>
    <x v="1"/>
    <x v="1"/>
    <x v="0"/>
    <x v="0"/>
    <x v="0"/>
    <s v="Servicios de formación profesional en ingeniería"/>
    <x v="0"/>
    <n v="86101610"/>
    <s v="Prestación de servicios profesionales para asignación, elaboración y consolidación de información fotogramétrica de los diferentes proyectos que adelante la subdirección de Agrología."/>
    <x v="0"/>
    <x v="0"/>
    <n v="7"/>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ZULY YESENIA OLAYA ACOSTA"/>
    <n v="185927"/>
    <x v="0"/>
    <n v="24467"/>
    <x v="1"/>
  </r>
  <r>
    <x v="1"/>
    <n v="51"/>
    <x v="1"/>
    <x v="1"/>
    <x v="1"/>
    <x v="1"/>
    <x v="0"/>
    <x v="3"/>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0"/>
    <n v="18748392"/>
    <n v="18748392"/>
    <x v="0"/>
    <x v="0"/>
    <x v="1"/>
    <x v="0"/>
    <x v="1"/>
    <s v="DT Casanare"/>
    <x v="4"/>
    <s v="HERMES SALCEDO RODRIGUEZ"/>
    <x v="1"/>
    <x v="2"/>
    <s v="Ejecutar procesos de conservación catastral a nivel nacional"/>
    <s v="Mutaciones realizadas"/>
    <n v="512"/>
    <d v="2021-03-30T00:00:00"/>
    <n v="3124732"/>
    <n v="18748392"/>
    <n v="18748392"/>
    <s v="HONOFRE QUINTERO CABICHE"/>
    <n v="0"/>
    <x v="0"/>
    <n v="24645"/>
    <x v="1"/>
  </r>
  <r>
    <x v="1"/>
    <n v="53"/>
    <x v="1"/>
    <x v="1"/>
    <x v="1"/>
    <x v="1"/>
    <x v="0"/>
    <x v="3"/>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0"/>
    <n v="12589290"/>
    <n v="12589290"/>
    <x v="0"/>
    <x v="0"/>
    <x v="1"/>
    <x v="0"/>
    <x v="1"/>
    <s v="DT Casanare"/>
    <x v="4"/>
    <s v="HERMES SALCEDO RODRIGUEZ"/>
    <x v="1"/>
    <x v="2"/>
    <s v="Ejecutar procesos de conservación catastral a nivel nacional"/>
    <s v="Mutaciones realizadas"/>
    <n v="508"/>
    <d v="2021-03-30T00:00:00"/>
    <n v="2098215"/>
    <n v="12589290"/>
    <n v="12589290"/>
    <s v="JOSE LEONIDAS VEGA PEREZ_x000a_"/>
    <n v="0"/>
    <x v="0"/>
    <n v="24641"/>
    <x v="1"/>
  </r>
  <r>
    <x v="1"/>
    <n v="62"/>
    <x v="1"/>
    <x v="1"/>
    <x v="1"/>
    <x v="1"/>
    <x v="0"/>
    <x v="4"/>
    <x v="0"/>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3"/>
    <x v="3"/>
    <n v="150"/>
    <x v="1"/>
    <x v="0"/>
    <x v="0"/>
    <n v="15623660"/>
    <n v="15623660"/>
    <x v="0"/>
    <x v="0"/>
    <x v="1"/>
    <x v="0"/>
    <x v="1"/>
    <s v="DT Casanare"/>
    <x v="4"/>
    <s v="HERMES SALCEDO RODRIGUEZ"/>
    <x v="1"/>
    <x v="2"/>
    <s v="Ejecutar procesos de conservación catastral a nivel nacional"/>
    <s v="Mutaciones realizadas"/>
    <n v="548"/>
    <d v="2021-04-23T00:00:00"/>
    <n v="3124732"/>
    <n v="15623660"/>
    <n v="15623660"/>
    <s v="LILIANA  ALFONSO CHAVITA"/>
    <n v="0"/>
    <x v="0"/>
    <n v="24692"/>
    <x v="1"/>
  </r>
  <r>
    <x v="1"/>
    <n v="70"/>
    <x v="1"/>
    <x v="1"/>
    <x v="1"/>
    <x v="1"/>
    <x v="0"/>
    <x v="5"/>
    <x v="0"/>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4"/>
    <x v="4"/>
    <n v="210"/>
    <x v="1"/>
    <x v="0"/>
    <x v="0"/>
    <n v="19827500"/>
    <n v="19827500"/>
    <x v="0"/>
    <x v="1"/>
    <x v="1"/>
    <x v="0"/>
    <x v="1"/>
    <s v="DT Casanare"/>
    <x v="4"/>
    <s v="HERMES SALCEDO RODRIGUEZ"/>
    <x v="1"/>
    <x v="2"/>
    <s v="Atender las solicitudes en materia de Política de Restitución de Tierras y Ley de Víctimas"/>
    <s v="Solicitudes Atendidas"/>
    <n v="616"/>
    <d v="2021-06-04T00:00:00"/>
    <n v="2832500"/>
    <n v="14162500"/>
    <n v="14162500"/>
    <s v="LUISA FERNANDA LONDOÑO ORTIZ"/>
    <n v="5665000"/>
    <x v="0"/>
    <n v="24761"/>
    <x v="1"/>
  </r>
  <r>
    <x v="1"/>
    <n v="52"/>
    <x v="1"/>
    <x v="1"/>
    <x v="1"/>
    <x v="1"/>
    <x v="0"/>
    <x v="3"/>
    <x v="0"/>
    <s v="Servicios secretariales o de administración de oficinas  "/>
    <x v="0"/>
    <n v="80161501"/>
    <s v="Prestación de servicios de apoyo a la gestión desarrollada en procesos catastrales de la dirección territorial casanare "/>
    <x v="2"/>
    <x v="2"/>
    <n v="6"/>
    <x v="0"/>
    <x v="0"/>
    <x v="0"/>
    <n v="10207458"/>
    <n v="10207458"/>
    <x v="0"/>
    <x v="0"/>
    <x v="1"/>
    <x v="0"/>
    <x v="1"/>
    <s v="DT Casanare"/>
    <x v="4"/>
    <s v="HERMES SALCEDO RODRIGUEZ"/>
    <x v="1"/>
    <x v="2"/>
    <s v="Ejecutar procesos de conservación catastral a nivel nacional"/>
    <s v="Mutaciones realizadas"/>
    <n v="513"/>
    <d v="2021-03-30T00:00:00"/>
    <n v="1701243"/>
    <n v="10207458"/>
    <n v="10207458"/>
    <s v="YULY MARICELA ROJAS PACAGUI_x000a_"/>
    <n v="0"/>
    <x v="0"/>
    <n v="24650"/>
    <x v="1"/>
  </r>
  <r>
    <x v="2"/>
    <n v="41"/>
    <x v="2"/>
    <x v="2"/>
    <x v="1"/>
    <x v="1"/>
    <x v="0"/>
    <x v="6"/>
    <x v="0"/>
    <s v="Alquiler y arrendamiento de propiedades o edificaciones"/>
    <x v="0"/>
    <n v="80131500"/>
    <s v="Arrendamiento de bien inmueble para el funcionamiento de la dirección territorial casanare del instituto geográfico agustín codazzi-igac."/>
    <x v="0"/>
    <x v="0"/>
    <n v="11"/>
    <x v="0"/>
    <x v="0"/>
    <x v="0"/>
    <n v="162316000"/>
    <n v="162316000"/>
    <x v="0"/>
    <x v="0"/>
    <x v="1"/>
    <x v="0"/>
    <x v="2"/>
    <s v="DT Casanare"/>
    <x v="4"/>
    <s v="HERMES SALCEDO RODRIGUEZ"/>
    <x v="2"/>
    <x v="3"/>
    <s v="Realizar actividades preliminares"/>
    <s v="Sedes adecuadas"/>
    <n v="70"/>
    <d v="2021-01-19T00:00:00"/>
    <n v="14756000"/>
    <n v="162316000"/>
    <n v="162316000"/>
    <s v="INMOBILIARIA ROYALS COMPANY SAS"/>
    <n v="0"/>
    <x v="0"/>
    <n v="24234"/>
    <x v="1"/>
  </r>
  <r>
    <x v="1"/>
    <n v="18"/>
    <x v="1"/>
    <x v="1"/>
    <x v="5"/>
    <x v="5"/>
    <x v="0"/>
    <x v="0"/>
    <x v="0"/>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108518124"/>
    <n v="434072496"/>
    <s v=" CECILIA MARIA OCAMPO BOHORQUEZ _x000a_DIANA CAROLINA NARANJO OLARTE_x000a_GLORIA MARCELA HERNÁNDEZ ARDILA _x000a_VICTOR MANUEL RAMOS PEÑUELA"/>
    <n v="17"/>
    <x v="0"/>
    <s v="24244_x000a_24314_x000a_24315_x000a_24321"/>
    <x v="5"/>
  </r>
  <r>
    <x v="1"/>
    <n v="15"/>
    <x v="1"/>
    <x v="1"/>
    <x v="1"/>
    <x v="1"/>
    <x v="0"/>
    <x v="1"/>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1"/>
    <x v="1"/>
    <n v="325"/>
    <x v="1"/>
    <x v="0"/>
    <x v="0"/>
    <n v="144486420"/>
    <n v="144486420"/>
    <x v="0"/>
    <x v="0"/>
    <x v="1"/>
    <x v="0"/>
    <x v="1"/>
    <s v="Subdirección de Catastro"/>
    <x v="5"/>
    <s v="Subdirectora de Catastro"/>
    <x v="1"/>
    <x v="2"/>
    <s v="Ejecutar procesos de actualización catastral a nivel nacional"/>
    <s v="Predios actualizados catastralmente"/>
    <n v="88"/>
    <d v="2021-01-22T00:00:00"/>
    <n v="13337208"/>
    <n v="120034872"/>
    <n v="120034872"/>
    <s v=" CLAUDIA PATRICIA RODRÍGUEZ RODRÍGUEZ"/>
    <n v="24451548"/>
    <x v="0"/>
    <n v="24300"/>
    <x v="1"/>
  </r>
  <r>
    <x v="1"/>
    <n v="9"/>
    <x v="1"/>
    <x v="1"/>
    <x v="5"/>
    <x v="5"/>
    <x v="0"/>
    <x v="0"/>
    <x v="0"/>
    <s v="Servicios secretariales o de administración de oficinas  "/>
    <x v="0"/>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23080365"/>
    <n v="92321460"/>
    <s v=" LEIDY PATRICIA CORREA MARTINEZ_x000a_ OSCAR EDUARDO CHAPARRO RODRIGUEZ _x000a_ PAULA CAROLINA TACHA LOPEZ_x000a_ROCIO ANGELICA TORRES MANRIQUE"/>
    <n v="3"/>
    <x v="0"/>
    <s v="24216_x000a_24217_x000a_24218_x000a_24292"/>
    <x v="5"/>
  </r>
  <r>
    <x v="1"/>
    <n v="37"/>
    <x v="1"/>
    <x v="1"/>
    <x v="0"/>
    <x v="0"/>
    <x v="0"/>
    <x v="7"/>
    <x v="0"/>
    <s v="Servicios de sistemas de información geográfica (sig)"/>
    <x v="0"/>
    <n v="81101512"/>
    <s v="Prestación de servicios profesionales para la gestión, control y seguimiento a los procesos catastrales de formación, actualización y conservación catastral con enfoque multipropósito"/>
    <x v="1"/>
    <x v="1"/>
    <n v="325"/>
    <x v="1"/>
    <x v="0"/>
    <x v="0"/>
    <n v="124752182"/>
    <n v="124752182"/>
    <x v="0"/>
    <x v="1"/>
    <x v="0"/>
    <x v="0"/>
    <x v="1"/>
    <s v="Subdirección de Catastro"/>
    <x v="5"/>
    <s v="Subdirectora de Catastro"/>
    <x v="1"/>
    <x v="2"/>
    <s v="Ejecutar procesos de actualización catastral a nivel nacional"/>
    <s v="Predios actualizados catastralmente"/>
    <n v="317"/>
    <d v="2021-02-12T00:00:00"/>
    <n v="5757793"/>
    <n v="59881047"/>
    <n v="119762094"/>
    <s v=" MAYELYN LORENA BECERRA SORAIDA _x000a_MARIA TARAZONA DOMINGUEZ"/>
    <n v="4990088"/>
    <x v="0"/>
    <s v="24478_x000a_24479"/>
    <x v="0"/>
  </r>
  <r>
    <x v="1"/>
    <n v="14"/>
    <x v="1"/>
    <x v="1"/>
    <x v="1"/>
    <x v="1"/>
    <x v="0"/>
    <x v="1"/>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1"/>
    <x v="1"/>
    <n v="325"/>
    <x v="1"/>
    <x v="0"/>
    <x v="0"/>
    <n v="81794668"/>
    <n v="81794668"/>
    <x v="0"/>
    <x v="0"/>
    <x v="1"/>
    <x v="0"/>
    <x v="1"/>
    <s v="Subdirección de Catastro"/>
    <x v="5"/>
    <s v="Subdirectora de Catastro"/>
    <x v="1"/>
    <x v="2"/>
    <s v="Ejecutar procesos de actualización catastral a nivel nacional"/>
    <s v="Predios actualizados catastralmente"/>
    <n v="193"/>
    <d v="2021-02-03T00:00:00"/>
    <n v="7550277"/>
    <n v="80536288"/>
    <n v="80536288"/>
    <s v="ADRIANA MARIA MARTINEZ BUSTOS"/>
    <n v="1258380"/>
    <x v="0"/>
    <n v="24376"/>
    <x v="1"/>
  </r>
  <r>
    <x v="1"/>
    <n v="33"/>
    <x v="1"/>
    <x v="1"/>
    <x v="1"/>
    <x v="1"/>
    <x v="0"/>
    <x v="1"/>
    <x v="0"/>
    <s v="Servicios secretariales o de administración de oficinas  "/>
    <x v="0"/>
    <n v="80161501"/>
    <s v="Prestación de servicios para la generación de productos de la información alfanumérica catastral en el marco del Proyecto de &quot;Actualización y gestión catastral Nacional&quot;"/>
    <x v="1"/>
    <x v="1"/>
    <n v="6"/>
    <x v="0"/>
    <x v="0"/>
    <x v="0"/>
    <n v="16028900"/>
    <n v="16028900"/>
    <x v="0"/>
    <x v="0"/>
    <x v="1"/>
    <x v="0"/>
    <x v="1"/>
    <s v="Subdirección de Catastro"/>
    <x v="5"/>
    <s v="Subdirectora de Catastro"/>
    <x v="1"/>
    <x v="2"/>
    <s v="Estandarizar las coberturas de información del proceso de catastro"/>
    <s v="Sistema de Información predial actualizado"/>
    <n v="259"/>
    <d v="2021-02-09T00:00:00"/>
    <n v="2671483"/>
    <n v="16028898"/>
    <n v="16028898"/>
    <s v="ALEJANDRO ORTIZ BARON"/>
    <n v="2"/>
    <x v="0"/>
    <n v="24438"/>
    <x v="1"/>
  </r>
  <r>
    <x v="1"/>
    <n v="2"/>
    <x v="1"/>
    <x v="1"/>
    <x v="1"/>
    <x v="1"/>
    <x v="0"/>
    <x v="0"/>
    <x v="0"/>
    <s v="Servicios secretariales o de administración de oficinas  "/>
    <x v="0"/>
    <n v="80161501"/>
    <s v="Prestación de servicios profesionales para apoyar desde el componente social, el desarrollo de los proyectos programados para la gestión catastral."/>
    <x v="0"/>
    <x v="0"/>
    <n v="11"/>
    <x v="0"/>
    <x v="0"/>
    <x v="0"/>
    <n v="121248517"/>
    <n v="121248517"/>
    <x v="0"/>
    <x v="0"/>
    <x v="1"/>
    <x v="0"/>
    <x v="1"/>
    <s v="Subdirección de Catastro"/>
    <x v="5"/>
    <s v="Subdirectora de Catastro"/>
    <x v="1"/>
    <x v="2"/>
    <s v="Ejecutar procesos de actualización catastral a nivel nacional"/>
    <s v="Predios actualizados catastralmente"/>
    <n v="45"/>
    <d v="2021-01-18T00:00:00"/>
    <n v="11022592"/>
    <n v="121248517"/>
    <n v="121248517"/>
    <s v="ANA MARIA SANTOFIMIO MAHECHA"/>
    <n v="0"/>
    <x v="0"/>
    <n v="24205"/>
    <x v="1"/>
  </r>
  <r>
    <x v="1"/>
    <n v="27"/>
    <x v="1"/>
    <x v="1"/>
    <x v="1"/>
    <x v="1"/>
    <x v="0"/>
    <x v="1"/>
    <x v="0"/>
    <s v="Servicios secretariales o de administración de oficinas  "/>
    <x v="0"/>
    <n v="80161501"/>
    <s v="Prestación de servicios profesionales para adelantar los análisis estadísticos requeridos para el desarrollo de los procesos de catastro multipropósito."/>
    <x v="1"/>
    <x v="1"/>
    <n v="325"/>
    <x v="1"/>
    <x v="0"/>
    <x v="0"/>
    <n v="106873910"/>
    <n v="106873910"/>
    <x v="0"/>
    <x v="0"/>
    <x v="1"/>
    <x v="0"/>
    <x v="1"/>
    <s v="Subdirección de Catastro"/>
    <x v="5"/>
    <s v="Subdirectora de Catastro"/>
    <x v="1"/>
    <x v="2"/>
    <s v="Ejecutar procesos de actualización catastral a nivel nacional"/>
    <s v="Predios actualizados catastralmente"/>
    <n v="180"/>
    <d v="2021-02-04T00:00:00"/>
    <n v="9865284"/>
    <n v="105229696"/>
    <n v="105229696"/>
    <s v="BRAYAN ARTURO CAMARGO LOZANO"/>
    <n v="1644214"/>
    <x v="0"/>
    <n v="24366"/>
    <x v="1"/>
  </r>
  <r>
    <x v="1"/>
    <n v="41"/>
    <x v="1"/>
    <x v="1"/>
    <x v="1"/>
    <x v="1"/>
    <x v="0"/>
    <x v="7"/>
    <x v="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1"/>
    <x v="1"/>
    <n v="325"/>
    <x v="1"/>
    <x v="0"/>
    <x v="0"/>
    <n v="81794668"/>
    <n v="81794668"/>
    <x v="0"/>
    <x v="1"/>
    <x v="1"/>
    <x v="0"/>
    <x v="1"/>
    <s v="Subdirección de Catastro"/>
    <x v="5"/>
    <s v="Subdirectora de Catastro"/>
    <x v="1"/>
    <x v="2"/>
    <s v="Ejecutar procesos de actualización catastral a nivel nacional"/>
    <s v="Predios actualizados catastralmente"/>
    <n v="350"/>
    <d v="2021-02-19T00:00:00"/>
    <n v="7550277"/>
    <n v="77012825"/>
    <n v="77012825"/>
    <s v="DANIEL MUÑOZ CASTRO"/>
    <n v="4781843"/>
    <x v="0"/>
    <n v="24506"/>
    <x v="1"/>
  </r>
  <r>
    <x v="1"/>
    <n v="21"/>
    <x v="1"/>
    <x v="1"/>
    <x v="1"/>
    <x v="1"/>
    <x v="0"/>
    <x v="0"/>
    <x v="0"/>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1"/>
    <x v="0"/>
    <x v="1"/>
    <s v="Subdirección de Catastro"/>
    <x v="5"/>
    <s v="Subdirectora de Catastro"/>
    <x v="1"/>
    <x v="2"/>
    <s v="Atender las solicitudes en materia de Política de Restitución de Tierras y Ley de Víctimas"/>
    <s v="Solicitudes Atendidas"/>
    <n v="124"/>
    <d v="2021-01-25T00:00:00"/>
    <n v="4976424"/>
    <n v="54740664"/>
    <n v="54740664"/>
    <s v="DANILO BERNAL DIAZ"/>
    <n v="5"/>
    <x v="0"/>
    <n v="24264"/>
    <x v="1"/>
  </r>
  <r>
    <x v="1"/>
    <n v="36"/>
    <x v="1"/>
    <x v="1"/>
    <x v="1"/>
    <x v="1"/>
    <x v="0"/>
    <x v="1"/>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1"/>
    <x v="1"/>
    <n v="6"/>
    <x v="0"/>
    <x v="0"/>
    <x v="0"/>
    <n v="29858547"/>
    <n v="29858547"/>
    <x v="0"/>
    <x v="0"/>
    <x v="1"/>
    <x v="0"/>
    <x v="1"/>
    <s v="Subdirección de Catastro"/>
    <x v="5"/>
    <s v="Subdirectora de Catastro"/>
    <x v="1"/>
    <x v="2"/>
    <s v="Estandarizar las coberturas de información del proceso de catastro"/>
    <s v="Sistema de Información predial actualizado"/>
    <n v="294"/>
    <d v="2021-02-11T00:00:00"/>
    <n v="4976424"/>
    <n v="29858544"/>
    <n v="29858544"/>
    <s v="DIEGO FERNANDO GRISALES RAMIREZ"/>
    <n v="3"/>
    <x v="0"/>
    <n v="24462"/>
    <x v="1"/>
  </r>
  <r>
    <x v="1"/>
    <n v="22"/>
    <x v="1"/>
    <x v="1"/>
    <x v="1"/>
    <x v="1"/>
    <x v="0"/>
    <x v="1"/>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1"/>
    <n v="325"/>
    <x v="1"/>
    <x v="0"/>
    <x v="0"/>
    <n v="53911260"/>
    <n v="53911260"/>
    <x v="0"/>
    <x v="0"/>
    <x v="1"/>
    <x v="0"/>
    <x v="1"/>
    <s v="Subdirección de Catastro"/>
    <x v="5"/>
    <s v="Subdirectora de Catastro"/>
    <x v="1"/>
    <x v="2"/>
    <s v="Atender las solicitudes en materia de Política de Restitución de Tierras y Ley de Víctimas"/>
    <s v="Solicitudes Atendidas"/>
    <n v="134"/>
    <d v="2021-01-25T00:00:00"/>
    <n v="4976424"/>
    <n v="54740664"/>
    <n v="54740664"/>
    <s v="ELIZABETH HERNANDEZ SANTAMARIA"/>
    <n v="0"/>
    <x v="0"/>
    <n v="24372"/>
    <x v="1"/>
  </r>
  <r>
    <x v="1"/>
    <n v="76"/>
    <x v="1"/>
    <x v="1"/>
    <x v="1"/>
    <x v="1"/>
    <x v="0"/>
    <x v="8"/>
    <x v="0"/>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1"/>
    <x v="0"/>
    <x v="1"/>
    <s v="Subdirección de Catastro"/>
    <x v="5"/>
    <s v="Subdirectora de Catastro"/>
    <x v="1"/>
    <x v="2"/>
    <s v="Ejecutar procesos de actualización catastral a nivel nacional"/>
    <s v="Predios actualizados catastralmente"/>
    <m/>
    <d v="2021-06-24T00:00:00"/>
    <n v="3605000"/>
    <n v="18025000"/>
    <n v="18025000"/>
    <s v="FREDY LEONARDO SOLORZANO VASQUEZ"/>
    <n v="0"/>
    <x v="0"/>
    <m/>
    <x v="1"/>
  </r>
  <r>
    <x v="1"/>
    <n v="10"/>
    <x v="1"/>
    <x v="1"/>
    <x v="1"/>
    <x v="1"/>
    <x v="0"/>
    <x v="0"/>
    <x v="0"/>
    <s v="Servicios secretariales o de administración de oficinas  "/>
    <x v="0"/>
    <n v="80161501"/>
    <s v="Prestación de servicios profesionales para el desarrollo de procesos estadísticos en el marco de la gestión catastral a cargo del IGAC."/>
    <x v="0"/>
    <x v="0"/>
    <n v="11"/>
    <x v="0"/>
    <x v="0"/>
    <x v="0"/>
    <n v="164285000"/>
    <n v="164285000"/>
    <x v="0"/>
    <x v="0"/>
    <x v="1"/>
    <x v="0"/>
    <x v="1"/>
    <s v="Subdirección de Catastro"/>
    <x v="5"/>
    <s v="Subdirectora de Catastro"/>
    <x v="1"/>
    <x v="2"/>
    <s v="Ejecutar procesos de actualización catastral a nivel nacional"/>
    <s v="Predios actualizados catastralmente"/>
    <n v="57"/>
    <d v="2021-01-20T00:00:00"/>
    <n v="14935000"/>
    <n v="164285000"/>
    <n v="164285000"/>
    <s v="GABRIEL ANTONIO VALLEJO HERNANDEZ"/>
    <n v="0"/>
    <x v="0"/>
    <n v="24220"/>
    <x v="1"/>
  </r>
  <r>
    <x v="1"/>
    <n v="49"/>
    <x v="1"/>
    <x v="1"/>
    <x v="1"/>
    <x v="1"/>
    <x v="0"/>
    <x v="3"/>
    <x v="0"/>
    <s v="Publicidad en periódicos"/>
    <x v="0"/>
    <n v="82101504"/>
    <s v="Prestación de servicios para la publicación de los actos administrativos de la entidad en el diario oficial"/>
    <x v="2"/>
    <x v="2"/>
    <n v="9"/>
    <x v="0"/>
    <x v="0"/>
    <x v="0"/>
    <n v="30000000"/>
    <n v="30000000"/>
    <x v="0"/>
    <x v="0"/>
    <x v="1"/>
    <x v="0"/>
    <x v="1"/>
    <s v="Subdirección de Catastro"/>
    <x v="5"/>
    <s v="Subdirectora de Catastro"/>
    <x v="1"/>
    <x v="2"/>
    <s v="Ejecutar procesos de actualización catastral a nivel nacional"/>
    <s v="Predios actualizados catastralmente"/>
    <n v="491"/>
    <d v="2021-03-19T00:00:00"/>
    <n v="0"/>
    <n v="30000000"/>
    <n v="30000000"/>
    <s v="IMPRENTA NACIONAL"/>
    <n v="0"/>
    <x v="0"/>
    <n v="24626"/>
    <x v="1"/>
  </r>
  <r>
    <x v="1"/>
    <n v="75"/>
    <x v="1"/>
    <x v="1"/>
    <x v="1"/>
    <x v="1"/>
    <x v="0"/>
    <x v="5"/>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1"/>
    <x v="1"/>
    <x v="0"/>
    <x v="1"/>
    <s v="Subdirección de Catastro"/>
    <x v="5"/>
    <s v="Subdirectora de Catastro"/>
    <x v="1"/>
    <x v="2"/>
    <s v="Ejecutar procesos de actualización catastral a nivel nacional"/>
    <s v="Predios actualizados catastralmente"/>
    <m/>
    <d v="2021-06-24T00:00:00"/>
    <n v="4976424"/>
    <n v="24882120"/>
    <n v="24882120"/>
    <s v="JUAN CAMILO MADERA CALAO"/>
    <n v="0"/>
    <x v="0"/>
    <m/>
    <x v="1"/>
  </r>
  <r>
    <x v="1"/>
    <n v="23"/>
    <x v="1"/>
    <x v="1"/>
    <x v="1"/>
    <x v="1"/>
    <x v="0"/>
    <x v="0"/>
    <x v="0"/>
    <s v="Servicios secretariales o de administración de oficinas  "/>
    <x v="0"/>
    <n v="80161501"/>
    <s v="Prestación de servicios profesionales para adelantar el control de calidad de los avalúos asignados, así como la elaboración de avalúos comerciales e IVP."/>
    <x v="0"/>
    <x v="0"/>
    <n v="11"/>
    <x v="0"/>
    <x v="0"/>
    <x v="0"/>
    <n v="83053047"/>
    <n v="83053047"/>
    <x v="0"/>
    <x v="0"/>
    <x v="1"/>
    <x v="0"/>
    <x v="1"/>
    <s v="Subdirección de Catastro"/>
    <x v="5"/>
    <s v="Subdirectora de Catastro"/>
    <x v="1"/>
    <x v="4"/>
    <s v="Realizar avalúos IVP"/>
    <s v="Avalúos realizados"/>
    <n v="110"/>
    <d v="2021-01-27T00:00:00"/>
    <n v="7550277"/>
    <n v="83053047"/>
    <n v="83053047"/>
    <s v="JULIO CESAR DIAZ"/>
    <n v="0"/>
    <x v="0"/>
    <n v="24255"/>
    <x v="1"/>
  </r>
  <r>
    <x v="1"/>
    <n v="26"/>
    <x v="1"/>
    <x v="1"/>
    <x v="1"/>
    <x v="1"/>
    <x v="0"/>
    <x v="1"/>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1"/>
    <x v="1"/>
    <n v="325"/>
    <x v="1"/>
    <x v="0"/>
    <x v="0"/>
    <n v="81794668"/>
    <n v="81794668"/>
    <x v="0"/>
    <x v="0"/>
    <x v="1"/>
    <x v="0"/>
    <x v="1"/>
    <s v="Subdirección de Catastro"/>
    <x v="5"/>
    <s v="Subdirectora de Catastro"/>
    <x v="1"/>
    <x v="2"/>
    <s v="Ejecutar procesos de actualización catastral a nivel nacional"/>
    <s v="Predios actualizados catastralmente"/>
    <n v="171"/>
    <d v="2021-02-04T00:00:00"/>
    <n v="7550277"/>
    <n v="81794668"/>
    <n v="81794668"/>
    <s v="LAURA FERNANDA PARRA PINZON"/>
    <n v="0"/>
    <x v="0"/>
    <n v="24356"/>
    <x v="1"/>
  </r>
  <r>
    <x v="1"/>
    <n v="17"/>
    <x v="1"/>
    <x v="1"/>
    <x v="1"/>
    <x v="1"/>
    <x v="0"/>
    <x v="1"/>
    <x v="0"/>
    <s v="Servicios secretariales o de administración de oficinas  "/>
    <x v="0"/>
    <n v="80161501"/>
    <s v="Prestación de servicios profesionales para la programación, control y seguimiento presupuestal y financiero del proyecto de inversión &quot;Actualización y gestión catastral Nacional&quot;"/>
    <x v="1"/>
    <x v="1"/>
    <n v="325"/>
    <x v="1"/>
    <x v="0"/>
    <x v="0"/>
    <n v="72404085"/>
    <n v="72404085"/>
    <x v="0"/>
    <x v="0"/>
    <x v="1"/>
    <x v="0"/>
    <x v="1"/>
    <s v="Subdirección de Catastro"/>
    <x v="5"/>
    <s v="Subdirectora de Catastro"/>
    <x v="1"/>
    <x v="2"/>
    <s v="Ejecutar procesos de actualización catastral a nivel nacional"/>
    <s v="Predios actualizados catastralmente"/>
    <n v="115"/>
    <d v="2021-02-04T00:00:00"/>
    <n v="6683454"/>
    <n v="71290176"/>
    <n v="71290176"/>
    <s v="LEIDY ANDREA GUZMAN_x000a_CAMELO"/>
    <n v="1113909"/>
    <x v="0"/>
    <n v="24367"/>
    <x v="1"/>
  </r>
  <r>
    <x v="1"/>
    <n v="12"/>
    <x v="1"/>
    <x v="1"/>
    <x v="3"/>
    <x v="3"/>
    <x v="0"/>
    <x v="1"/>
    <x v="0"/>
    <s v="Servicios de sistemas de información geográfica (sig)"/>
    <x v="0"/>
    <n v="81101512"/>
    <s v="Prestación de servicios profesionales para apoyar la gestión requerida para la habilitación de gestores catastrales."/>
    <x v="1"/>
    <x v="1"/>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7"/>
    <n v="189431391"/>
    <s v="LUZ ANGELA MUÑOZ LOPEZ  _x000a_RAUL RINCON PIÑEROS_x000a_YESNITH LUIDINA PEREZ AREVALO"/>
    <n v="0"/>
    <x v="0"/>
    <s v="24362_x000a_24364_x000a_24365"/>
    <x v="3"/>
  </r>
  <r>
    <x v="1"/>
    <n v="13"/>
    <x v="1"/>
    <x v="1"/>
    <x v="1"/>
    <x v="1"/>
    <x v="0"/>
    <x v="1"/>
    <x v="0"/>
    <s v="Servicios de formación profesional en derecho"/>
    <x v="0"/>
    <n v="86101713"/>
    <s v="Prestación de servicios profesionales para apoyar el desarrollo de los proyectos programados en el marco de la habilitación de gestores catastrales."/>
    <x v="1"/>
    <x v="1"/>
    <n v="325"/>
    <x v="1"/>
    <x v="0"/>
    <x v="0"/>
    <n v="144486420"/>
    <n v="144486420"/>
    <x v="0"/>
    <x v="0"/>
    <x v="1"/>
    <x v="0"/>
    <x v="1"/>
    <s v="Subdirección de Catastro"/>
    <x v="5"/>
    <s v="Subdirectora de Catastro"/>
    <x v="1"/>
    <x v="2"/>
    <s v="Implementar el modelo de habilitación de gestores catastrales a nivel nacional"/>
    <s v="Sistema de Información predial actualizado"/>
    <n v="79"/>
    <d v="2021-01-21T00:00:00"/>
    <n v="13337208"/>
    <n v="144486420"/>
    <n v="144486420"/>
    <s v="LUZ DARY LEON SANCHEZ"/>
    <n v="0"/>
    <x v="0"/>
    <n v="24357"/>
    <x v="1"/>
  </r>
  <r>
    <x v="1"/>
    <n v="16"/>
    <x v="1"/>
    <x v="1"/>
    <x v="1"/>
    <x v="1"/>
    <x v="0"/>
    <x v="1"/>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1"/>
    <x v="1"/>
    <n v="325"/>
    <x v="1"/>
    <x v="0"/>
    <x v="0"/>
    <n v="131948917"/>
    <n v="131948917"/>
    <x v="0"/>
    <x v="0"/>
    <x v="1"/>
    <x v="0"/>
    <x v="1"/>
    <s v="Subdirección de Catastro"/>
    <x v="5"/>
    <s v="Subdirectora de Catastro"/>
    <x v="1"/>
    <x v="2"/>
    <s v="Ejecutar procesos de actualización catastral a nivel nacional"/>
    <s v="Predios actualizados catastralmente"/>
    <n v="121"/>
    <d v="2021-01-22T00:00:00"/>
    <n v="12179900"/>
    <n v="121799000"/>
    <n v="121799000"/>
    <s v="MAGDA JOHANNA RAMIREZ PARDO"/>
    <n v="10149917"/>
    <x v="0"/>
    <n v="24370"/>
    <x v="1"/>
  </r>
  <r>
    <x v="1"/>
    <n v="11"/>
    <x v="1"/>
    <x v="1"/>
    <x v="1"/>
    <x v="1"/>
    <x v="0"/>
    <x v="0"/>
    <x v="0"/>
    <s v="Servicios secretariales o de administración de oficinas  "/>
    <x v="0"/>
    <n v="80161501"/>
    <s v="Prestación de servicios profesionales para la atención, control y seguimiento a las peticiones presentadas en el área asignada."/>
    <x v="0"/>
    <x v="0"/>
    <n v="11"/>
    <x v="0"/>
    <x v="0"/>
    <x v="0"/>
    <n v="63335720"/>
    <n v="63335720"/>
    <x v="0"/>
    <x v="0"/>
    <x v="1"/>
    <x v="0"/>
    <x v="1"/>
    <s v="Subdirección de Catastro"/>
    <x v="5"/>
    <s v="Subdirectora de Catastro"/>
    <x v="1"/>
    <x v="2"/>
    <s v="Ejecutar procesos de actualización catastral a nivel nacional"/>
    <s v="Predios actualizados catastralmente"/>
    <n v="68"/>
    <d v="2021-01-20T00:00:00"/>
    <n v="5757793"/>
    <n v="63143797"/>
    <n v="63143797"/>
    <s v="MARTHA YANET DIAZ AYALA"/>
    <n v="191923"/>
    <x v="0"/>
    <n v="24225"/>
    <x v="1"/>
  </r>
  <r>
    <x v="1"/>
    <n v="8"/>
    <x v="1"/>
    <x v="1"/>
    <x v="0"/>
    <x v="0"/>
    <x v="0"/>
    <x v="0"/>
    <x v="0"/>
    <s v="Servicios secretariales o de administración de oficinas  "/>
    <x v="0"/>
    <n v="80161501"/>
    <s v="Prestación de servicios para apoyar las actividades técnicas y operativas para la habilitación de gestores catastrales."/>
    <x v="0"/>
    <x v="0"/>
    <n v="11"/>
    <x v="0"/>
    <x v="0"/>
    <x v="0"/>
    <n v="58772631"/>
    <n v="58772631"/>
    <x v="0"/>
    <x v="0"/>
    <x v="0"/>
    <x v="0"/>
    <x v="1"/>
    <s v="Subdirección de Catastro"/>
    <x v="5"/>
    <s v="Subdirectora de Catastro"/>
    <x v="1"/>
    <x v="2"/>
    <s v="Implementar el modelo de habilitación de gestores catastrales a nivel nacional"/>
    <s v="Sistema de Información predial actualizado"/>
    <n v="47"/>
    <d v="2021-01-19T00:00:00"/>
    <n v="2671483"/>
    <n v="29386313"/>
    <n v="58772626"/>
    <s v="MAX HENRY SALAZAR GARCIA_x000a_CAMILO ALFONSO ESCOBAR GIRALDO"/>
    <n v="5"/>
    <x v="0"/>
    <s v="24212_x000a_24347_x000a_"/>
    <x v="0"/>
  </r>
  <r>
    <x v="1"/>
    <n v="39"/>
    <x v="1"/>
    <x v="1"/>
    <x v="1"/>
    <x v="1"/>
    <x v="0"/>
    <x v="1"/>
    <x v="0"/>
    <s v="Servicios de sistemas de información geográfica (sig)"/>
    <x v="0"/>
    <n v="81101512"/>
    <s v="Prestación de servicios profesionales para gestionar, controlar y hacer seguimiento de la información  alfanumérica y gráfica de los procesos catastrales."/>
    <x v="1"/>
    <x v="1"/>
    <n v="6"/>
    <x v="0"/>
    <x v="0"/>
    <x v="0"/>
    <n v="29858547"/>
    <n v="29858547"/>
    <x v="0"/>
    <x v="0"/>
    <x v="1"/>
    <x v="0"/>
    <x v="1"/>
    <s v="Subdirección de Catastro"/>
    <x v="5"/>
    <s v="Subdirectora de Catastro"/>
    <x v="1"/>
    <x v="2"/>
    <s v="Estandarizar las coberturas de información del proceso de catastro"/>
    <s v="Sistema de Información predial actualizado"/>
    <n v="316"/>
    <d v="2021-02-16T00:00:00"/>
    <n v="4976424"/>
    <n v="29858544"/>
    <n v="29858544"/>
    <s v="NANCY YOLANDA LÓPEZ FORERO"/>
    <n v="3"/>
    <x v="0"/>
    <n v="24477"/>
    <x v="1"/>
  </r>
  <r>
    <x v="1"/>
    <n v="5"/>
    <x v="1"/>
    <x v="1"/>
    <x v="1"/>
    <x v="1"/>
    <x v="0"/>
    <x v="0"/>
    <x v="0"/>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1"/>
    <x v="0"/>
    <x v="1"/>
    <s v="Subdirección de Catastro"/>
    <x v="5"/>
    <s v="Subdirectora de Catastro"/>
    <x v="1"/>
    <x v="2"/>
    <s v="Atender las solicitudes en materia de Política de Restitución de Tierras y Ley de Víctimas"/>
    <s v="Solicitudes Atendidas"/>
    <n v="46"/>
    <d v="2021-01-19T00:00:00"/>
    <n v="7550277"/>
    <n v="83053047"/>
    <n v="83053047"/>
    <s v="ROBERTH ANDRES BELTRAN MARTINEZ"/>
    <n v="0"/>
    <x v="0"/>
    <n v="24211"/>
    <x v="1"/>
  </r>
  <r>
    <x v="1"/>
    <n v="30"/>
    <x v="1"/>
    <x v="1"/>
    <x v="1"/>
    <x v="1"/>
    <x v="0"/>
    <x v="1"/>
    <x v="0"/>
    <s v="Servicios secretariales o de administración de oficinas  "/>
    <x v="0"/>
    <n v="80161501"/>
    <s v="Prestación de servicios profesionales para apoyar los análisis estadísticos requeridos para los procesos de gestión catastral con enfoque multipropósito."/>
    <x v="1"/>
    <x v="1"/>
    <n v="325"/>
    <x v="1"/>
    <x v="0"/>
    <x v="0"/>
    <n v="81794668"/>
    <n v="81794668"/>
    <x v="0"/>
    <x v="0"/>
    <x v="1"/>
    <x v="0"/>
    <x v="1"/>
    <s v="Subdirección de Catastro"/>
    <x v="5"/>
    <s v="Subdirectora de Catastro"/>
    <x v="1"/>
    <x v="2"/>
    <s v="Ejecutar procesos de actualización catastral a nivel nacional"/>
    <s v="Predios actualizados catastralmente"/>
    <n v="215"/>
    <d v="2021-02-10T00:00:00"/>
    <n v="7550277"/>
    <n v="80536288"/>
    <n v="80536288"/>
    <s v="SANTIAGO ANDRES BARRAGAN LOPEZ"/>
    <n v="1258380"/>
    <x v="0"/>
    <n v="24398"/>
    <x v="1"/>
  </r>
  <r>
    <x v="1"/>
    <n v="35"/>
    <x v="1"/>
    <x v="1"/>
    <x v="0"/>
    <x v="0"/>
    <x v="0"/>
    <x v="1"/>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1"/>
    <x v="1"/>
    <n v="6"/>
    <x v="0"/>
    <x v="0"/>
    <x v="0"/>
    <n v="69093513"/>
    <n v="69093513"/>
    <x v="0"/>
    <x v="0"/>
    <x v="0"/>
    <x v="0"/>
    <x v="1"/>
    <s v="Subdirección de Catastro"/>
    <x v="5"/>
    <s v="Subdirectora de Catastro"/>
    <x v="1"/>
    <x v="2"/>
    <s v="Estandarizar las coberturas de información del proceso de catastro"/>
    <s v="Sistema de Información predial actualizado"/>
    <n v="239"/>
    <d v="2021-02-11T00:00:00"/>
    <n v="5757793"/>
    <n v="34354832"/>
    <n v="68709664"/>
    <s v="SONIA ELIZABETH ERASO HANRRYR_x000a_CLAUDIA ALEJANDRA BELTRAN FERNADEZ"/>
    <n v="383849"/>
    <x v="0"/>
    <s v="24415_x000a_24416"/>
    <x v="0"/>
  </r>
  <r>
    <x v="1"/>
    <n v="40"/>
    <x v="1"/>
    <x v="1"/>
    <x v="0"/>
    <x v="0"/>
    <x v="0"/>
    <x v="1"/>
    <x v="0"/>
    <s v="Servicios secretariales o de administración de oficinas  "/>
    <x v="0"/>
    <n v="80161501"/>
    <s v="Prestación de servicios profesionales para actuar como auxiliares de la justicia y en la ejecución de avalúos IVP, de acuerdo a los procesos que le sean asignados."/>
    <x v="1"/>
    <x v="1"/>
    <n v="325"/>
    <x v="1"/>
    <x v="0"/>
    <x v="0"/>
    <n v="63738567"/>
    <n v="63738567"/>
    <x v="0"/>
    <x v="0"/>
    <x v="0"/>
    <x v="0"/>
    <x v="1"/>
    <s v="Subdirección de Catastro"/>
    <x v="5"/>
    <s v="Subdirectora de Catastro"/>
    <x v="1"/>
    <x v="4"/>
    <s v="Realizar avalúos IVP"/>
    <s v="Avalúos realizados"/>
    <n v="342"/>
    <d v="2021-02-16T00:00:00"/>
    <n v="2941780"/>
    <n v="30398393"/>
    <n v="60796786"/>
    <s v="STEFANNYE BUITRAGO MARULANDA _x000a_YEISON ALEJANDRO SÁNCHEZ GONZALEZ"/>
    <n v="2941781"/>
    <x v="0"/>
    <s v="24504_x000a_24507"/>
    <x v="0"/>
  </r>
  <r>
    <x v="1"/>
    <n v="38"/>
    <x v="1"/>
    <x v="1"/>
    <x v="1"/>
    <x v="1"/>
    <x v="0"/>
    <x v="1"/>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1"/>
    <x v="1"/>
    <n v="325"/>
    <x v="1"/>
    <x v="0"/>
    <x v="0"/>
    <n v="28941066"/>
    <n v="28941066"/>
    <x v="0"/>
    <x v="0"/>
    <x v="1"/>
    <x v="0"/>
    <x v="1"/>
    <s v="Subdirección de Catastro"/>
    <x v="5"/>
    <s v="Subdirectora de Catastro"/>
    <x v="1"/>
    <x v="4"/>
    <s v="Realizar avalúos IVP"/>
    <s v="Avalúos realizados"/>
    <n v="332"/>
    <d v="2021-02-16T00:00:00"/>
    <n v="2671483"/>
    <n v="27694374"/>
    <n v="27694374"/>
    <s v="WILSON JAVIER NUÑEZ BARRERA"/>
    <n v="1246692"/>
    <x v="0"/>
    <n v="24492"/>
    <x v="1"/>
  </r>
  <r>
    <x v="1"/>
    <m/>
    <x v="1"/>
    <x v="1"/>
    <x v="1"/>
    <x v="6"/>
    <x v="1"/>
    <x v="5"/>
    <x v="0"/>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5"/>
    <x v="0"/>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8"/>
    <x v="0"/>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1"/>
    <x v="0"/>
    <x v="1"/>
    <s v="Subdirección de Catastro"/>
    <x v="5"/>
    <s v="Subdirectora de Catastro"/>
    <x v="1"/>
    <x v="2"/>
    <s v="Ejecutar procesos de actualización catastral a nivel nacional"/>
    <s v="Predios actualizados catastralmente"/>
    <m/>
    <m/>
    <e v="#N/A"/>
    <e v="#N/A"/>
    <e v="#N/A"/>
    <m/>
    <n v="0"/>
    <x v="2"/>
    <m/>
    <x v="6"/>
  </r>
  <r>
    <x v="1"/>
    <m/>
    <x v="1"/>
    <x v="1"/>
    <x v="1"/>
    <x v="6"/>
    <x v="1"/>
    <x v="5"/>
    <x v="0"/>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1"/>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1"/>
    <x v="1"/>
    <x v="0"/>
    <x v="1"/>
    <s v="Subdirección de Catastro"/>
    <x v="5"/>
    <s v="Subdirectora de Catastro"/>
    <x v="1"/>
    <x v="2"/>
    <s v="Ejecutar procesos de actualización catastral a nivel nacional"/>
    <s v="Predios actualizados catastralmente"/>
    <m/>
    <m/>
    <e v="#N/A"/>
    <e v="#N/A"/>
    <e v="#N/A"/>
    <m/>
    <n v="0"/>
    <x v="4"/>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1"/>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1"/>
    <x v="1"/>
    <x v="0"/>
    <x v="1"/>
    <s v="Subdirección de Catastro"/>
    <x v="5"/>
    <s v="Subdirectora de Catastro"/>
    <x v="1"/>
    <x v="2"/>
    <s v="Ejecutar procesos de actualización catastral a nivel nacional"/>
    <s v="Predios actualizados catastralmente"/>
    <m/>
    <m/>
    <e v="#N/A"/>
    <e v="#N/A"/>
    <e v="#N/A"/>
    <m/>
    <n v="0"/>
    <x v="6"/>
    <m/>
    <x v="6"/>
  </r>
  <r>
    <x v="1"/>
    <m/>
    <x v="1"/>
    <x v="1"/>
    <x v="4"/>
    <x v="6"/>
    <x v="2"/>
    <x v="5"/>
    <x v="0"/>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1"/>
    <x v="4"/>
    <x v="0"/>
    <x v="1"/>
    <s v="Subdirección de Catastro"/>
    <x v="5"/>
    <s v="Subdirectora de Catastro"/>
    <x v="1"/>
    <x v="2"/>
    <s v="Ejecutar procesos de actualización catastral a nivel nacional"/>
    <s v="Predios actualizados catastralmente"/>
    <m/>
    <m/>
    <e v="#N/A"/>
    <e v="#N/A"/>
    <e v="#N/A"/>
    <m/>
    <n v="0"/>
    <x v="0"/>
    <m/>
    <x v="6"/>
  </r>
  <r>
    <x v="3"/>
    <n v="1"/>
    <x v="1"/>
    <x v="1"/>
    <x v="1"/>
    <x v="1"/>
    <x v="0"/>
    <x v="3"/>
    <x v="0"/>
    <s v="Cintas métricas"/>
    <x v="0"/>
    <n v="27111801"/>
    <s v="Compra y calibración de cintas métricas (patrón) metálicas de 20 metros por un ente acreditado"/>
    <x v="2"/>
    <x v="2"/>
    <n v="1"/>
    <x v="0"/>
    <x v="1"/>
    <x v="0"/>
    <n v="40000000"/>
    <n v="40000000"/>
    <x v="0"/>
    <x v="0"/>
    <x v="1"/>
    <x v="0"/>
    <x v="1"/>
    <s v="Subdirección de Catastro"/>
    <x v="5"/>
    <s v="Subdirectora de Catastro"/>
    <x v="1"/>
    <x v="2"/>
    <s v="Ejecutar procesos de actualización catastral a nivel nacional"/>
    <s v="Predios actualizados catastralmente"/>
    <n v="448"/>
    <d v="2021-03-04T00:00:00"/>
    <m/>
    <n v="19230400"/>
    <n v="19230400"/>
    <s v="SUMINISTROS INDUSTRIALES DE COLOMBIA SOCIEDAD POR ACCIONES SIMPLIFICADA SAS"/>
    <n v="20769600"/>
    <x v="0"/>
    <n v="24644"/>
    <x v="1"/>
  </r>
  <r>
    <x v="4"/>
    <n v="1"/>
    <x v="3"/>
    <x v="3"/>
    <x v="1"/>
    <x v="1"/>
    <x v="0"/>
    <x v="0"/>
    <x v="0"/>
    <s v="Servicios de sistemas de información geográfica (sig)"/>
    <x v="0"/>
    <n v="81101512"/>
    <s v="Prestación de servicios profesionales especializados en la planeación estratégica y ejecución de los proyectos de la oficina CIAF"/>
    <x v="0"/>
    <x v="0"/>
    <n v="4"/>
    <x v="0"/>
    <x v="0"/>
    <x v="0"/>
    <n v="42806184"/>
    <n v="42806184"/>
    <x v="0"/>
    <x v="0"/>
    <x v="1"/>
    <x v="0"/>
    <x v="3"/>
    <s v="Oficina CIAF"/>
    <x v="3"/>
    <s v="Jefe Oficina CIAF"/>
    <x v="3"/>
    <x v="5"/>
    <s v="Realizar el desarrollo y soporte del sistemas de información geográfica para grupos étnicos"/>
    <s v="Entidades Asistidas"/>
    <n v="23"/>
    <d v="2021-01-08T00:00:00"/>
    <n v="10701546"/>
    <n v="21403092"/>
    <n v="21403092"/>
    <s v="ALEXANDER  MONTEALEGRE TRUJILLO"/>
    <n v="21403092"/>
    <x v="0"/>
    <n v="24193"/>
    <x v="1"/>
  </r>
  <r>
    <x v="4"/>
    <n v="4"/>
    <x v="3"/>
    <x v="3"/>
    <x v="1"/>
    <x v="1"/>
    <x v="0"/>
    <x v="0"/>
    <x v="0"/>
    <s v="Servicios de sistemas de información geográfica (sig)"/>
    <x v="0"/>
    <n v="81101512"/>
    <s v="Prestación de servicios profesionales para realizar actividades de gestión requerida en el desarrollo del proyecto de inversión y actividades a cargo de la jefatura de la oficina CIAF."/>
    <x v="0"/>
    <x v="0"/>
    <n v="195"/>
    <x v="1"/>
    <x v="0"/>
    <x v="0"/>
    <n v="17031787"/>
    <n v="17031787"/>
    <x v="0"/>
    <x v="0"/>
    <x v="1"/>
    <x v="0"/>
    <x v="3"/>
    <s v="Oficina CIAF"/>
    <x v="3"/>
    <s v="Jefe Oficina CIAF"/>
    <x v="3"/>
    <x v="5"/>
    <s v="Planear la asistencia técnica, asesoría, análisis y/o consultoría a desarrollar"/>
    <s v="Entidades Asistidas"/>
    <n v="44"/>
    <d v="2021-01-18T00:00:00"/>
    <n v="2671483"/>
    <n v="17031787"/>
    <n v="17031787"/>
    <s v="ANDRES FELIPE LOPEZ ORTIZ"/>
    <n v="0"/>
    <x v="0"/>
    <n v="24203"/>
    <x v="1"/>
  </r>
  <r>
    <x v="4"/>
    <n v="2"/>
    <x v="3"/>
    <x v="3"/>
    <x v="1"/>
    <x v="1"/>
    <x v="0"/>
    <x v="0"/>
    <x v="0"/>
    <s v="Servicios de sistemas de información geográfica (sig)"/>
    <x v="0"/>
    <n v="81101512"/>
    <s v="Prestación de servicios  profesionales para realizar la verificación, control, seguimiento y  gestión de los proyectos de tecnologías de la información geográfica a cargo de la oficina CIAF"/>
    <x v="0"/>
    <x v="0"/>
    <n v="234"/>
    <x v="1"/>
    <x v="0"/>
    <x v="0"/>
    <n v="57152855"/>
    <n v="57152855"/>
    <x v="0"/>
    <x v="0"/>
    <x v="1"/>
    <x v="0"/>
    <x v="3"/>
    <s v="Oficina CIAF"/>
    <x v="3"/>
    <s v="Jefe Oficina CIAF"/>
    <x v="3"/>
    <x v="5"/>
    <s v="Realizar el desarrollo y soporte del sistemas de información geográfica para grupos étnicos"/>
    <s v="Entidades Asistidas"/>
    <n v="24"/>
    <d v="2021-01-08T00:00:00"/>
    <n v="7330366"/>
    <n v="56932509"/>
    <n v="56932509"/>
    <s v="YESENIA  VARGAS TEJEDOR"/>
    <n v="220346"/>
    <x v="0"/>
    <n v="24195"/>
    <x v="1"/>
  </r>
  <r>
    <x v="2"/>
    <n v="12"/>
    <x v="2"/>
    <x v="2"/>
    <x v="3"/>
    <x v="3"/>
    <x v="0"/>
    <x v="0"/>
    <x v="0"/>
    <s v="Servicios secretariales o de administración de oficinas  "/>
    <x v="0"/>
    <n v="80161501"/>
    <s v="Prestación de servicios profesionales para brindar apoyo jurídico en la evaluación, sustanciación y  revisión de los procesos disciplinarios que se adelantan en el IGAC."/>
    <x v="0"/>
    <x v="0"/>
    <n v="11"/>
    <x v="0"/>
    <x v="0"/>
    <x v="0"/>
    <n v="220553972"/>
    <n v="220553972"/>
    <x v="0"/>
    <x v="1"/>
    <x v="3"/>
    <x v="1"/>
    <x v="4"/>
    <s v="Secretaría General - GIT Control Disciplinario"/>
    <x v="3"/>
    <s v="Coordinador GIT Control Disciplinario"/>
    <x v="4"/>
    <x v="6"/>
    <s v="N/A"/>
    <s v="N/A"/>
    <n v="12"/>
    <d v="2021-01-07T00:00:00"/>
    <n v="6683453"/>
    <n v="73517983"/>
    <n v="220553949"/>
    <s v="GABRIEL ANTONIO MORATO RODRIGUEZ_x000a_NELSON ORLANDO YAZO MARTINEZ_x000a_YESSICA JULIETH MAHECHA TOVAR_x000a_"/>
    <n v="23"/>
    <x v="0"/>
    <s v="24166_x000a_24171_x000a_24173_x000a_"/>
    <x v="3"/>
  </r>
  <r>
    <x v="5"/>
    <m/>
    <x v="4"/>
    <x v="4"/>
    <x v="1"/>
    <x v="7"/>
    <x v="1"/>
    <x v="0"/>
    <x v="0"/>
    <s v="Software de edición y creación de contenidos"/>
    <x v="0"/>
    <n v="43232100"/>
    <s v="Adquisición Licenciamiento Adobe "/>
    <x v="6"/>
    <x v="6"/>
    <n v="1"/>
    <x v="0"/>
    <x v="1"/>
    <x v="0"/>
    <n v="17000000"/>
    <n v="17000000"/>
    <x v="0"/>
    <x v="0"/>
    <x v="1"/>
    <x v="0"/>
    <x v="5"/>
    <s v="Oficina de Difusión y Mercadeo"/>
    <x v="3"/>
    <s v="Jefe Oficina de Difusión y Mercadeo de Información "/>
    <x v="5"/>
    <x v="7"/>
    <s v="Realizar campañas en medios digitales y/o presenciales sobre los productos y servicios que genera la entidad."/>
    <s v="Servicios de información implementados"/>
    <m/>
    <m/>
    <e v="#N/A"/>
    <e v="#N/A"/>
    <e v="#N/A"/>
    <m/>
    <n v="0"/>
    <x v="0"/>
    <m/>
    <x v="7"/>
  </r>
  <r>
    <x v="5"/>
    <n v="87"/>
    <x v="4"/>
    <x v="4"/>
    <x v="1"/>
    <x v="1"/>
    <x v="0"/>
    <x v="3"/>
    <x v="0"/>
    <s v="Etiquetas de códigos de barra"/>
    <x v="0"/>
    <n v="55121608"/>
    <s v="Adquisición del derecho de uso del sistema de codificación EAN/UCC."/>
    <x v="2"/>
    <x v="2"/>
    <n v="1"/>
    <x v="0"/>
    <x v="0"/>
    <x v="0"/>
    <n v="8131000"/>
    <n v="8131000"/>
    <x v="0"/>
    <x v="0"/>
    <x v="6"/>
    <x v="0"/>
    <x v="5"/>
    <s v="Oficina de Difusión y Mercadeo"/>
    <x v="3"/>
    <s v="Jefe Oficina de Difusión y Mercadeo de Información "/>
    <x v="5"/>
    <x v="7"/>
    <s v="Ampliar y/o actualizar la oferta de los productos de la entidad atráves de: biblioteca virtual, tienda virtual y del ecosistema digital. "/>
    <s v="Servicios de información implementados"/>
    <n v="501"/>
    <d v="2021-03-16T00:00:00"/>
    <n v="0"/>
    <n v="8131000"/>
    <n v="8131000"/>
    <s v="LOGYCA ASOCIACION"/>
    <n v="0"/>
    <x v="0"/>
    <n v="24636"/>
    <x v="1"/>
  </r>
  <r>
    <x v="5"/>
    <m/>
    <x v="4"/>
    <x v="4"/>
    <x v="1"/>
    <x v="6"/>
    <x v="1"/>
    <x v="10"/>
    <x v="0"/>
    <s v="Servicios de consultoría de negocios y administración corporativa"/>
    <x v="2"/>
    <n v="80101500"/>
    <s v="Prestación de servicios profesionales para catalogar y clasificar en formato MARC los libros de la colección, informes técnicos, tesis y realizar los procesos logísticos de la Biblioteca virtual y presencial del Instituto."/>
    <x v="5"/>
    <x v="5"/>
    <n v="7"/>
    <x v="0"/>
    <x v="0"/>
    <x v="0"/>
    <n v="18155711"/>
    <n v="1815571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m/>
    <m/>
    <e v="#N/A"/>
    <e v="#N/A"/>
    <e v="#N/A"/>
    <m/>
    <n v="0"/>
    <x v="7"/>
    <m/>
    <x v="6"/>
  </r>
  <r>
    <x v="6"/>
    <m/>
    <x v="5"/>
    <x v="5"/>
    <x v="1"/>
    <x v="6"/>
    <x v="1"/>
    <x v="10"/>
    <x v="0"/>
    <s v="Cartografía"/>
    <x v="2"/>
    <n v="81151600"/>
    <s v="Prestación de servicios profesionales para orientar técnicamente la ejecución de los  proyectos  y procesos de la Subdirección de Geografía y Cartografía."/>
    <x v="7"/>
    <x v="7"/>
    <n v="6"/>
    <x v="0"/>
    <x v="0"/>
    <x v="0"/>
    <n v="45301662"/>
    <n v="45301662"/>
    <x v="0"/>
    <x v="0"/>
    <x v="1"/>
    <x v="0"/>
    <x v="6"/>
    <s v="Subdirección de Geografía y Cartografía "/>
    <x v="3"/>
    <s v="Subdirector de Geografía y Cartografía "/>
    <x v="6"/>
    <x v="8"/>
    <s v="Generar insumos y/o productos cartográficos "/>
    <s v="Cartografía escalas Medianas generada (1:10,000, 1:25,000)"/>
    <m/>
    <m/>
    <e v="#N/A"/>
    <e v="#N/A"/>
    <e v="#N/A"/>
    <m/>
    <n v="0"/>
    <x v="0"/>
    <m/>
    <x v="6"/>
  </r>
  <r>
    <x v="6"/>
    <n v="20"/>
    <x v="5"/>
    <x v="5"/>
    <x v="1"/>
    <x v="1"/>
    <x v="0"/>
    <x v="1"/>
    <x v="0"/>
    <s v="Cartografía"/>
    <x v="0"/>
    <n v="81151600"/>
    <s v="Prestación de servicios para realizar actividades que promuevan la gestión y disposición de los datos geográficos, cartográficos y geodésicos."/>
    <x v="1"/>
    <x v="1"/>
    <n v="11"/>
    <x v="0"/>
    <x v="0"/>
    <x v="0"/>
    <n v="45518000"/>
    <n v="45518000"/>
    <x v="0"/>
    <x v="0"/>
    <x v="1"/>
    <x v="0"/>
    <x v="6"/>
    <s v="Subdirección de Geografía y Cartografía "/>
    <x v="5"/>
    <s v="Subdirector de Geografía y Cartografía "/>
    <x v="6"/>
    <x v="9"/>
    <s v="Implementar servicios transaccionales en Colombia en Mapas que permitan la generación y pago de certificaciones y demás productos."/>
    <s v="Datos publicados de información geográfica, geodésica y cartográfica"/>
    <n v="174"/>
    <d v="2021-02-04T00:00:00"/>
    <n v="4263522"/>
    <n v="45477568"/>
    <n v="45477568"/>
    <s v=" MAYCOL ALEJANDRO ZARAZA AGUILERA"/>
    <n v="40432"/>
    <x v="0"/>
    <n v="24358"/>
    <x v="1"/>
  </r>
  <r>
    <x v="6"/>
    <n v="15"/>
    <x v="5"/>
    <x v="5"/>
    <x v="3"/>
    <x v="3"/>
    <x v="0"/>
    <x v="0"/>
    <x v="0"/>
    <s v="Cartografía"/>
    <x v="0"/>
    <n v="81151600"/>
    <s v="Prestación de servicios para realizar el proceso de aerotriangulación, de conformidad con las especificaciones técnicas y rendimientos establecidos."/>
    <x v="0"/>
    <x v="0"/>
    <n v="11"/>
    <x v="0"/>
    <x v="0"/>
    <x v="0"/>
    <n v="116628930"/>
    <n v="116628930"/>
    <x v="0"/>
    <x v="0"/>
    <x v="3"/>
    <x v="0"/>
    <x v="6"/>
    <s v="Subdirección de Geografía y Cartografía "/>
    <x v="5"/>
    <s v="Subdirector de Geografía y Cartografía "/>
    <x v="6"/>
    <x v="10"/>
    <s v="Generar insumos y/o productos cartográficos"/>
    <s v="Cartografía escalas Medianas generada (1:10,000, 1:25,000)"/>
    <n v="109"/>
    <d v="2021-01-26T00:00:00"/>
    <n v="3640236"/>
    <n v="38829184"/>
    <n v="116487552"/>
    <s v="ABRIEL ANDRES PUENTES GUTIERREZ_x000a_DANNY STIVENS MORENO SANCHEZ _x000a_ANGIE LORENA AVENDAÑO GOMEZ"/>
    <n v="141378"/>
    <x v="0"/>
    <s v="24256_x000a_24254_x000a_24256"/>
    <x v="3"/>
  </r>
  <r>
    <x v="6"/>
    <n v="13"/>
    <x v="5"/>
    <x v="5"/>
    <x v="4"/>
    <x v="4"/>
    <x v="0"/>
    <x v="0"/>
    <x v="0"/>
    <s v="Cartografía"/>
    <x v="0"/>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4"/>
    <x v="0"/>
    <x v="6"/>
    <s v="Subdirección de Geografía y Cartografía "/>
    <x v="5"/>
    <s v="Subdirector de Geografía y Cartografía "/>
    <x v="6"/>
    <x v="11"/>
    <s v="Densificar el marco de referencia terrestre"/>
    <s v="Puntos Geodésicos Materializados"/>
    <n v="90"/>
    <d v="2021-01-26T00:00:00"/>
    <n v="2671483"/>
    <n v="28495819"/>
    <n v="142479095"/>
    <s v="ADRIANA LIZETH RICAURTE MENESES _x000a_BRIGITTE DAYANA VEGA BERNAL_x000a_SONIA CASTILLO_x000a_NUBIA STELLA REYES MESA_x000a_JUAN CARLOS LOSADA"/>
    <n v="172920"/>
    <x v="0"/>
    <s v="24246_x000a_24247_x000a_24272_x000a_24273_x000a_24274"/>
    <x v="4"/>
  </r>
  <r>
    <x v="6"/>
    <n v="24"/>
    <x v="5"/>
    <x v="5"/>
    <x v="0"/>
    <x v="0"/>
    <x v="0"/>
    <x v="1"/>
    <x v="0"/>
    <s v="Cartografía"/>
    <x v="0"/>
    <n v="81151600"/>
    <s v="Prestación de servicio para realizar actividades de mantenimiento, materialización y cálculo de redes geodésicas locales y estaciones de mantenimiento continuo."/>
    <x v="1"/>
    <x v="1"/>
    <n v="11"/>
    <x v="0"/>
    <x v="0"/>
    <x v="0"/>
    <n v="62834134"/>
    <n v="62834134"/>
    <x v="0"/>
    <x v="0"/>
    <x v="0"/>
    <x v="0"/>
    <x v="6"/>
    <s v="Subdirección de Geografía y Cartografía "/>
    <x v="5"/>
    <s v="Subdirector de Geografía y Cartografía "/>
    <x v="6"/>
    <x v="11"/>
    <s v="Densificar el marco de referencia terrestre"/>
    <s v="Datos Rinex de las estaciones permanentes generados"/>
    <n v="198"/>
    <d v="2021-02-05T00:00:00"/>
    <n v="2941780"/>
    <n v="31378987"/>
    <n v="62757974"/>
    <s v="ALEJANDRO RODRÍGUEZ URREA _x000a_DIEGO ANDRÉS GARCÍA CASTAÑEDA"/>
    <n v="76160"/>
    <x v="0"/>
    <s v="24385_x000a_24387"/>
    <x v="0"/>
  </r>
  <r>
    <x v="6"/>
    <n v="42"/>
    <x v="5"/>
    <x v="5"/>
    <x v="1"/>
    <x v="1"/>
    <x v="0"/>
    <x v="1"/>
    <x v="0"/>
    <s v="Cartografía"/>
    <x v="0"/>
    <n v="81151600"/>
    <s v="Prestación de servicios para realizar la gestión, control y seguimiento del sistema y marco de referencia geodésico nacional con GNSS"/>
    <x v="1"/>
    <x v="1"/>
    <n v="11"/>
    <x v="0"/>
    <x v="0"/>
    <x v="0"/>
    <n v="53146280"/>
    <n v="53146280"/>
    <x v="0"/>
    <x v="0"/>
    <x v="1"/>
    <x v="0"/>
    <x v="6"/>
    <s v="Subdirección de Geografía y Cartografía "/>
    <x v="5"/>
    <s v="Subdirector de Geografía y Cartografía "/>
    <x v="6"/>
    <x v="11"/>
    <s v="Densificar el marco de referencia terrestre"/>
    <s v="Puntos Geodésicos Materializados"/>
    <n v="326"/>
    <d v="2021-02-18T00:00:00"/>
    <n v="4976424"/>
    <n v="50925406"/>
    <n v="50925406"/>
    <s v="ANDRÉS FELIPE BELTRÁN ZAMUDIO"/>
    <n v="2220874"/>
    <x v="0"/>
    <n v="24487"/>
    <x v="1"/>
  </r>
  <r>
    <x v="6"/>
    <n v="46"/>
    <x v="5"/>
    <x v="5"/>
    <x v="1"/>
    <x v="1"/>
    <x v="0"/>
    <x v="0"/>
    <x v="0"/>
    <s v="Cartografía"/>
    <x v="0"/>
    <n v="81151600"/>
    <s v="Prestación de servicios para apoyar el análisis, evaluación y atención de requerimientos cartográficos relacionados con resguardos y territorios colectivos."/>
    <x v="1"/>
    <x v="1"/>
    <n v="10"/>
    <x v="0"/>
    <x v="0"/>
    <x v="0"/>
    <n v="48314800"/>
    <n v="48314800"/>
    <x v="0"/>
    <x v="0"/>
    <x v="1"/>
    <x v="0"/>
    <x v="6"/>
    <s v="Subdirección de Geografía y Cartografía "/>
    <x v="5"/>
    <s v="Subdirector de Geografía y Cartografía "/>
    <x v="7"/>
    <x v="1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ÁNGELA PATRICIA MORENO MONTERO"/>
    <n v="43487"/>
    <x v="0"/>
    <n v="24491"/>
    <x v="1"/>
  </r>
  <r>
    <x v="6"/>
    <n v="30"/>
    <x v="5"/>
    <x v="5"/>
    <x v="0"/>
    <x v="0"/>
    <x v="0"/>
    <x v="1"/>
    <x v="0"/>
    <s v="Cartografía"/>
    <x v="0"/>
    <n v="81151600"/>
    <s v="Prestación de servicios profesionales para gestionar, controlar y hacer seguimiento de los procesos de producción cartográfica, asignados de conformidad con los lineamientos establecidos."/>
    <x v="1"/>
    <x v="1"/>
    <n v="315"/>
    <x v="1"/>
    <x v="0"/>
    <x v="0"/>
    <n v="140352534"/>
    <n v="140352534"/>
    <x v="0"/>
    <x v="0"/>
    <x v="0"/>
    <x v="0"/>
    <x v="6"/>
    <s v="Subdirección de Geografía y Cartografía "/>
    <x v="5"/>
    <s v="Subdirector de Geografía y Cartografía "/>
    <x v="6"/>
    <x v="10"/>
    <s v="Generar insumos y/o productos cartográficos"/>
    <s v="Cartografía escalas Medianas generada (1:10,000, 1:25,000)"/>
    <n v="206"/>
    <d v="2021-02-10T00:00:00"/>
    <n v="6683454"/>
    <n v="70176267"/>
    <n v="140352534"/>
    <s v="CARLOS ALBERTO SEDANO ARIZA  _x000a_CARLOS  EDUARDO  PLATA  CABRERA"/>
    <n v="0"/>
    <x v="0"/>
    <s v="24394_x000a_24395"/>
    <x v="0"/>
  </r>
  <r>
    <x v="6"/>
    <n v="47"/>
    <x v="5"/>
    <x v="5"/>
    <x v="3"/>
    <x v="3"/>
    <x v="0"/>
    <x v="0"/>
    <x v="0"/>
    <s v="Cartografía"/>
    <x v="0"/>
    <n v="81151600"/>
    <s v="Prestación de servicios profesionales para realizar los diagnósticos de los límites de las entidades territoriales."/>
    <x v="1"/>
    <x v="1"/>
    <n v="10"/>
    <x v="0"/>
    <x v="0"/>
    <x v="0"/>
    <n v="85682910"/>
    <n v="85682910"/>
    <x v="0"/>
    <x v="0"/>
    <x v="3"/>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CÉSAR ERNESTO MALPICA RODRÍGUEZ _x000a_JULY   PAOLA   PIÑEROS   CORREA_x000a_ALEJANDRAREGINAALCARCELMORALES"/>
    <n v="77112"/>
    <x v="0"/>
    <s v="24529_x000a_24530_x000a_24531"/>
    <x v="3"/>
  </r>
  <r>
    <x v="6"/>
    <n v="31"/>
    <x v="5"/>
    <x v="5"/>
    <x v="6"/>
    <x v="8"/>
    <x v="0"/>
    <x v="1"/>
    <x v="0"/>
    <s v="Cartografía"/>
    <x v="0"/>
    <n v="81151600"/>
    <s v="Prestación de servicios para la captura o digitalización de elementos vectoriales a diferentes escalas y dimensiones, de conformidad con las especificaciones técnicas y rendimientos establecidos."/>
    <x v="1"/>
    <x v="1"/>
    <n v="11"/>
    <x v="0"/>
    <x v="0"/>
    <x v="0"/>
    <n v="381694680"/>
    <n v="381694680"/>
    <x v="0"/>
    <x v="0"/>
    <x v="7"/>
    <x v="0"/>
    <x v="6"/>
    <s v="Subdirección de Geografía y Cartografía "/>
    <x v="5"/>
    <s v="Subdirector de Geografía y Cartografía "/>
    <x v="6"/>
    <x v="10"/>
    <s v="Generar insumos y/o productos cartográficos"/>
    <s v="Cartografía escalas Medianas generada (1:10,000, 1:25,000)"/>
    <n v="217"/>
    <d v="2021-02-10T00:00:00"/>
    <n v="0"/>
    <n v="63615780"/>
    <n v="381694680"/>
    <s v="CLAUDIA  ARANGUREN PEÑA_x000a_REMY FERNANDO MATEUS SALINAS_x000a_MÓNICA ALEJANDRA CRUZ BARRETO_x000a_LUIS ALBA _x000a_WILLIAM ALFONSO MORA HERNÁNDEZ_x000a_NOHORA MARIA AYALA QUINTANA"/>
    <n v="0"/>
    <x v="0"/>
    <s v="24407_x000a_24412_x000a_24411_x000a_24413_x000a_24676"/>
    <x v="8"/>
  </r>
  <r>
    <x v="6"/>
    <n v="65"/>
    <x v="5"/>
    <x v="5"/>
    <x v="1"/>
    <x v="1"/>
    <x v="0"/>
    <x v="3"/>
    <x v="0"/>
    <s v="Cartografía"/>
    <x v="0"/>
    <n v="81151600"/>
    <s v="Prestación de servicios para realizar estudios y análisis de información geológica como apoyo a los procesos de la Subdirección."/>
    <x v="2"/>
    <x v="2"/>
    <n v="10"/>
    <x v="0"/>
    <x v="0"/>
    <x v="0"/>
    <n v="30337200"/>
    <n v="303372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483"/>
    <d v="2021-03-15T00:00:00"/>
    <n v="3124732"/>
    <n v="28851692"/>
    <n v="28851692"/>
    <s v="DANIEL ESTEBAN GONGORA BLANCO"/>
    <n v="1485508"/>
    <x v="0"/>
    <n v="24617"/>
    <x v="1"/>
  </r>
  <r>
    <x v="6"/>
    <n v="55"/>
    <x v="5"/>
    <x v="5"/>
    <x v="0"/>
    <x v="0"/>
    <x v="0"/>
    <x v="0"/>
    <x v="0"/>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1"/>
    <n v="9"/>
    <x v="0"/>
    <x v="0"/>
    <x v="0"/>
    <n v="51409746"/>
    <n v="51409746"/>
    <x v="0"/>
    <x v="0"/>
    <x v="0"/>
    <x v="0"/>
    <x v="6"/>
    <s v="Subdirección de Geografía y Cartografía "/>
    <x v="5"/>
    <s v="Subdirector de Geografía y Cartografía "/>
    <x v="7"/>
    <x v="12"/>
    <s v="Realizar la apertura y expedición del acta de deslinde de tres (3) procesos"/>
    <s v="Documentos de estudios técnicos de deslindes y de Territorios Indígenas"/>
    <n v="377"/>
    <d v="2021-02-25T00:00:00"/>
    <n v="2941780"/>
    <n v="25593486"/>
    <n v="51186972"/>
    <s v="DANIEL LÓPEZ PINZÓN _x000a_ JOSÉ FERNANDO CORTÉS MOLANO"/>
    <n v="222774"/>
    <x v="0"/>
    <s v="24527_x000a_24533_x000a_"/>
    <x v="0"/>
  </r>
  <r>
    <x v="6"/>
    <n v="9"/>
    <x v="5"/>
    <x v="5"/>
    <x v="1"/>
    <x v="1"/>
    <x v="0"/>
    <x v="0"/>
    <x v="0"/>
    <s v="Cartografía"/>
    <x v="0"/>
    <n v="81151600"/>
    <s v="Prestación de servicios para la revisión, compilación y validación de los datos de campo y calculados de gravimetría y geomagnetismo para su vinculación a la base de datos unificados"/>
    <x v="0"/>
    <x v="0"/>
    <n v="11"/>
    <x v="0"/>
    <x v="0"/>
    <x v="0"/>
    <n v="38876310"/>
    <n v="38876310"/>
    <x v="0"/>
    <x v="0"/>
    <x v="1"/>
    <x v="0"/>
    <x v="6"/>
    <s v="Subdirección de Geografía y Cartografía "/>
    <x v="5"/>
    <s v="Subdirector de Geografía y Cartografía "/>
    <x v="6"/>
    <x v="11"/>
    <s v="Densificar el marco de referencia gravimétricos"/>
    <s v="Valores gravimétricos generados"/>
    <n v="83"/>
    <d v="2021-01-22T00:00:00"/>
    <n v="3640236"/>
    <n v="38829184"/>
    <n v="38829184"/>
    <s v="DANIELA ANDREA HERNÁNDEZ BELTRÁN"/>
    <n v="47126"/>
    <x v="0"/>
    <n v="24236"/>
    <x v="1"/>
  </r>
  <r>
    <x v="6"/>
    <n v="10"/>
    <x v="5"/>
    <x v="5"/>
    <x v="3"/>
    <x v="3"/>
    <x v="0"/>
    <x v="0"/>
    <x v="0"/>
    <s v="Cartografía"/>
    <x v="0"/>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84"/>
    <d v="2021-01-22T00:00:00"/>
    <n v="2671483"/>
    <n v="28495819"/>
    <n v="85487457"/>
    <s v="DANIELA MARIN LOPEZ _x000a_CAROL TATIANA CHICUAZUQUE GUTIERREZ_x000a_MARLON RICARDO RUIZ"/>
    <n v="103752"/>
    <x v="0"/>
    <s v="23237_x000a_23238_x000a_24552"/>
    <x v="3"/>
  </r>
  <r>
    <x v="6"/>
    <n v="7"/>
    <x v="5"/>
    <x v="5"/>
    <x v="1"/>
    <x v="1"/>
    <x v="0"/>
    <x v="0"/>
    <x v="0"/>
    <s v="Cartografía"/>
    <x v="0"/>
    <n v="81151600"/>
    <s v="Prestación de servicios profesionales para gestión de proyectos y atención a los requerimientos de la cancillería, en el marco de la demarcación de las fronteras del país."/>
    <x v="1"/>
    <x v="1"/>
    <n v="10"/>
    <x v="0"/>
    <x v="0"/>
    <x v="0"/>
    <n v="55900900"/>
    <n v="559009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78"/>
    <d v="2021-01-21T00:00:00"/>
    <n v="5757793"/>
    <n v="55850592"/>
    <n v="55850592"/>
    <s v="DEYBI LIBARDO MORA CASTAÑEDA"/>
    <n v="50308"/>
    <x v="0"/>
    <n v="24316"/>
    <x v="1"/>
  </r>
  <r>
    <x v="6"/>
    <n v="37"/>
    <x v="5"/>
    <x v="5"/>
    <x v="0"/>
    <x v="0"/>
    <x v="0"/>
    <x v="1"/>
    <x v="0"/>
    <s v="Cartografía"/>
    <x v="0"/>
    <n v="81151600"/>
    <s v="Prestación de servicios para  realizar la evaluación y procesamiento de las  imágenes adquiridas o gestionadas por el IGAC."/>
    <x v="1"/>
    <x v="1"/>
    <n v="11"/>
    <x v="0"/>
    <x v="0"/>
    <x v="0"/>
    <n v="57060806"/>
    <n v="57060806"/>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DIANA CAROLINA BENITEZ CASTRO _x000a_ DEISY LORENA MORA MORENO"/>
    <n v="2740652"/>
    <x v="0"/>
    <s v="24500_x000a_24501"/>
    <x v="0"/>
  </r>
  <r>
    <x v="6"/>
    <n v="69"/>
    <x v="5"/>
    <x v="5"/>
    <x v="1"/>
    <x v="1"/>
    <x v="0"/>
    <x v="1"/>
    <x v="0"/>
    <s v="Sistemas y equipo de apoyo para transporte aéreo"/>
    <x v="0"/>
    <n v="25191500"/>
    <s v="Servicio de mantenimiento preventivo y correctivo, incluidos los repuestos del dron ebee plus Rta/ppk"/>
    <x v="2"/>
    <x v="2"/>
    <n v="10"/>
    <x v="0"/>
    <x v="0"/>
    <x v="0"/>
    <n v="45000000"/>
    <n v="4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ECOMPASS SAS"/>
    <n v="40508933"/>
    <x v="0"/>
    <n v="24633"/>
    <x v="1"/>
  </r>
  <r>
    <x v="6"/>
    <n v="22"/>
    <x v="5"/>
    <x v="5"/>
    <x v="1"/>
    <x v="1"/>
    <x v="0"/>
    <x v="1"/>
    <x v="0"/>
    <s v="Cartografía"/>
    <x v="0"/>
    <n v="81151600"/>
    <s v="Prestación de servicios para gestionar,  realizar el control  y seguimiento a la toma de fotografía aérea y consecución de insumos necesarios para producción cartográfica."/>
    <x v="1"/>
    <x v="1"/>
    <n v="11"/>
    <x v="0"/>
    <x v="0"/>
    <x v="0"/>
    <n v="92997806"/>
    <n v="92997806"/>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GABRIEL CADENA"/>
    <n v="112729"/>
    <x v="0"/>
    <n v="24351"/>
    <x v="1"/>
  </r>
  <r>
    <x v="6"/>
    <n v="61"/>
    <x v="5"/>
    <x v="5"/>
    <x v="1"/>
    <x v="1"/>
    <x v="0"/>
    <x v="3"/>
    <x v="0"/>
    <s v="Cartografía"/>
    <x v="0"/>
    <n v="81151600"/>
    <s v="Prestación de servicios para la gestión, inventario y verificación de los equipos de medición de la subdirección de geografía y cartografía"/>
    <x v="2"/>
    <x v="2"/>
    <n v="315"/>
    <x v="1"/>
    <x v="0"/>
    <x v="0"/>
    <n v="28050571.5"/>
    <n v="28050571.5"/>
    <x v="0"/>
    <x v="0"/>
    <x v="1"/>
    <x v="0"/>
    <x v="6"/>
    <s v="Subdirección de Geografía y Cartografía "/>
    <x v="5"/>
    <s v="Subdirector de Geografía y Cartografía "/>
    <x v="6"/>
    <x v="11"/>
    <s v="Densificar el marco de referencia terrestre"/>
    <s v="Puntos Geodésicos Materializados"/>
    <n v="430"/>
    <d v="2021-03-08T00:00:00"/>
    <n v="2671483"/>
    <n v="26714830"/>
    <n v="26714830"/>
    <s v="GABRIEL ENRIQUE MEJIA ZAMORA"/>
    <n v="1335741.5"/>
    <x v="0"/>
    <n v="24560"/>
    <x v="1"/>
  </r>
  <r>
    <x v="6"/>
    <n v="11"/>
    <x v="5"/>
    <x v="5"/>
    <x v="4"/>
    <x v="4"/>
    <x v="0"/>
    <x v="0"/>
    <x v="0"/>
    <s v="Cartografía"/>
    <x v="0"/>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4"/>
    <x v="0"/>
    <x v="6"/>
    <s v="Subdirección de Geografía y Cartografía "/>
    <x v="5"/>
    <s v="Subdirector de Geografía y Cartografía "/>
    <x v="6"/>
    <x v="10"/>
    <s v="Generar insumos y/o productos cartográficos"/>
    <s v="Cartografía escalas Medianas generada (1:10,000, 1:25,000)"/>
    <n v="152"/>
    <d v="2021-01-22T00:00:00"/>
    <n v="4976424"/>
    <n v="53081856"/>
    <n v="265409280"/>
    <s v="GIZELA ANDREA GUZMAN LUGO_x000a_HERMAN FELIPE ZAPATA SERRANO _x000a_FABIAN GUZMAN PATIÑO_x000a_CARLOS ANDRES VELASCO PEÑA_x000a_RAFAEL HUMBERTO CUADROS ROMERO_x000a_"/>
    <n v="322120"/>
    <x v="0"/>
    <s v="24312_x000a_24313_x000a_24322_x000a_24323_x000a_24324"/>
    <x v="4"/>
  </r>
  <r>
    <x v="6"/>
    <n v="59"/>
    <x v="5"/>
    <x v="5"/>
    <x v="1"/>
    <x v="1"/>
    <x v="0"/>
    <x v="3"/>
    <x v="0"/>
    <s v="Cartografía"/>
    <x v="0"/>
    <n v="81151600"/>
    <s v="Prestación de servicios para la preparación de insumos, validación, y digitación de la información levantada en campo"/>
    <x v="2"/>
    <x v="2"/>
    <n v="315"/>
    <x v="1"/>
    <x v="0"/>
    <x v="0"/>
    <n v="57060806"/>
    <n v="57060806"/>
    <x v="0"/>
    <x v="0"/>
    <x v="1"/>
    <x v="0"/>
    <x v="6"/>
    <s v="Subdirección de Geografía y Cartografía "/>
    <x v="5"/>
    <s v="Subdirector de Geografía y Cartografía "/>
    <x v="6"/>
    <x v="11"/>
    <s v="Densificar el marco de referencia terrestre"/>
    <s v="Puntos Geodésicos Materializados"/>
    <n v="425"/>
    <d v="2021-03-08T00:00:00"/>
    <n v="2671483"/>
    <n v="26714830"/>
    <n v="26714830"/>
    <s v="JEISSON FERNANDO HERRERA GÓMEZ"/>
    <n v="30345976"/>
    <x v="0"/>
    <n v="24558"/>
    <x v="1"/>
  </r>
  <r>
    <x v="6"/>
    <n v="68"/>
    <x v="5"/>
    <x v="5"/>
    <x v="1"/>
    <x v="1"/>
    <x v="0"/>
    <x v="0"/>
    <x v="0"/>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0"/>
    <n v="55000000"/>
    <n v="5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JOHAN JOSE GARCIA"/>
    <n v="2738872"/>
    <x v="0"/>
    <n v="24620"/>
    <x v="1"/>
  </r>
  <r>
    <x v="6"/>
    <n v="21"/>
    <x v="5"/>
    <x v="5"/>
    <x v="1"/>
    <x v="1"/>
    <x v="0"/>
    <x v="1"/>
    <x v="0"/>
    <s v="Servicios de formación profesional en ingeniería"/>
    <x v="0"/>
    <n v="86101610"/>
    <s v="Prestación de servicios profesionales para el acompañamiento y seguimiento a la ejecución de los  proyectos  y procesos de la Subdirección de Geografía y Cartografía."/>
    <x v="1"/>
    <x v="1"/>
    <n v="11"/>
    <x v="0"/>
    <x v="0"/>
    <x v="0"/>
    <n v="92997806"/>
    <n v="92997806"/>
    <x v="0"/>
    <x v="0"/>
    <x v="1"/>
    <x v="0"/>
    <x v="6"/>
    <s v="Subdirección de Geografía y Cartografía "/>
    <x v="5"/>
    <s v="Subdirector de Geografía y Cartografía "/>
    <x v="6"/>
    <x v="10"/>
    <s v="Generar insumos y/o productos cartográficos"/>
    <s v="Cartografía escalas Medianas generada (1:10,000, 1:25,000)"/>
    <n v="170"/>
    <d v="2021-02-04T00:00:00"/>
    <n v="8707976"/>
    <n v="92885077"/>
    <n v="92885077"/>
    <s v="JOHANNA MARÍA DÍAZ DÍAZ_x000a_"/>
    <n v="112729"/>
    <x v="0"/>
    <n v="24355"/>
    <x v="1"/>
  </r>
  <r>
    <x v="6"/>
    <n v="72"/>
    <x v="5"/>
    <x v="5"/>
    <x v="4"/>
    <x v="3"/>
    <x v="3"/>
    <x v="11"/>
    <x v="0"/>
    <s v="Cartografía"/>
    <x v="0"/>
    <n v="81151600"/>
    <s v="Prestación de servicios profesionales para la toma de datos en campo de exploración, materialización , gnss, nivelación geodésica y gravimetría"/>
    <x v="3"/>
    <x v="3"/>
    <n v="260"/>
    <x v="1"/>
    <x v="0"/>
    <x v="0"/>
    <n v="156236600"/>
    <n v="156236600"/>
    <x v="0"/>
    <x v="0"/>
    <x v="4"/>
    <x v="0"/>
    <x v="6"/>
    <s v="Subdirección de Geografía y Cartografía "/>
    <x v="5"/>
    <s v="Subdirector de Geografía y Cartografía "/>
    <x v="6"/>
    <x v="11"/>
    <s v="Densificar el marco de referencia terrestre"/>
    <s v="Datos altimétricos generados"/>
    <n v="535"/>
    <d v="2021-04-20T00:00:00"/>
    <n v="3124732"/>
    <n v="25518645"/>
    <n v="76555935"/>
    <s v="JORGE ERNESTO CORRADINE ACOSTA _x000a_NATHALIA YEPES GOMEZ_x000a_JOSE IGNACIO DUARTE_x000a__x000a_"/>
    <n v="42183881"/>
    <x v="0"/>
    <s v="24684_x000a_24727_x000a_24732_x000a_"/>
    <x v="3"/>
  </r>
  <r>
    <x v="6"/>
    <n v="17"/>
    <x v="5"/>
    <x v="5"/>
    <x v="1"/>
    <x v="1"/>
    <x v="0"/>
    <x v="0"/>
    <x v="0"/>
    <s v="Cartografía"/>
    <x v="0"/>
    <n v="81151600"/>
    <s v="Prestación de servicios profesionales para el seguimiento al proceso de implementación de los servicios ntrip vrs"/>
    <x v="0"/>
    <x v="0"/>
    <n v="11"/>
    <x v="0"/>
    <x v="0"/>
    <x v="0"/>
    <n v="28530403"/>
    <n v="28530403"/>
    <x v="0"/>
    <x v="0"/>
    <x v="1"/>
    <x v="0"/>
    <x v="6"/>
    <s v="Subdirección de Geografía y Cartografía "/>
    <x v="5"/>
    <s v="Subdirector de Geografía y Cartografía "/>
    <x v="6"/>
    <x v="11"/>
    <s v="Densificar el marco de referencia terrestre"/>
    <s v="Datos altimétricos generados"/>
    <n v="123"/>
    <d v="2021-01-27T00:00:00"/>
    <n v="2671483"/>
    <n v="28495819"/>
    <n v="28495819"/>
    <s v="JUAN DAVID HURTADO JAIMES"/>
    <n v="34584"/>
    <x v="0"/>
    <n v="24261"/>
    <x v="1"/>
  </r>
  <r>
    <x v="6"/>
    <n v="43"/>
    <x v="5"/>
    <x v="5"/>
    <x v="1"/>
    <x v="1"/>
    <x v="0"/>
    <x v="12"/>
    <x v="0"/>
    <s v="Cartografía"/>
    <x v="0"/>
    <n v="81151600"/>
    <s v="Prestación de servicios profesionales para la evaluación del control y seguimiento al funcionamiento y modernización efectiva de la red geodésica nacional."/>
    <x v="1"/>
    <x v="1"/>
    <n v="11"/>
    <x v="0"/>
    <x v="0"/>
    <x v="0"/>
    <n v="45532762"/>
    <n v="45532762"/>
    <x v="0"/>
    <x v="0"/>
    <x v="1"/>
    <x v="0"/>
    <x v="6"/>
    <s v="Subdirección de Geografía y Cartografía "/>
    <x v="5"/>
    <s v="Subdirector de Geografía y Cartografía "/>
    <x v="6"/>
    <x v="11"/>
    <s v="Densificar el marco de referencia terrestre"/>
    <s v="Datos Rinex de las estaciones permanentes generados"/>
    <n v="320"/>
    <d v="2021-03-10T00:00:00"/>
    <n v="4263522"/>
    <n v="40503459"/>
    <n v="40503459"/>
    <s v="JUAN PABLO NARVAEZ SALAMANCA"/>
    <n v="5029303"/>
    <x v="0"/>
    <n v="24576"/>
    <x v="1"/>
  </r>
  <r>
    <x v="6"/>
    <n v="63"/>
    <x v="5"/>
    <x v="5"/>
    <x v="3"/>
    <x v="3"/>
    <x v="0"/>
    <x v="3"/>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0"/>
    <n v="75015390"/>
    <n v="75015390"/>
    <x v="0"/>
    <x v="0"/>
    <x v="3"/>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JULIAN ESTEBAN PEÑA AGUDELO_x000a_FRANCISCO IVAN FRANCO RODRIGUEZ _x000a_MARIA ALEJANDRA GUERRERO MORILLO"/>
    <n v="0"/>
    <x v="0"/>
    <s v="24581_x000a_24582_x000a_24583"/>
    <x v="3"/>
  </r>
  <r>
    <x v="6"/>
    <n v="34"/>
    <x v="5"/>
    <x v="5"/>
    <x v="1"/>
    <x v="1"/>
    <x v="0"/>
    <x v="2"/>
    <x v="0"/>
    <s v="Cartografía"/>
    <x v="0"/>
    <n v="81151600"/>
    <s v="Prestación de servicios para realizar apoyo a la gestión administrativa de los procesos y proyectos misionales de la Subdirección de Geografía y Cartografía"/>
    <x v="2"/>
    <x v="2"/>
    <n v="10"/>
    <x v="0"/>
    <x v="0"/>
    <x v="0"/>
    <n v="26714830"/>
    <n v="26714830"/>
    <x v="0"/>
    <x v="0"/>
    <x v="1"/>
    <x v="0"/>
    <x v="6"/>
    <s v="Subdirección de Geografía y Cartografía "/>
    <x v="5"/>
    <s v="Subdirector de Geografía y Cartografía "/>
    <x v="6"/>
    <x v="10"/>
    <s v="Generar insumos y/o productos cartográficos"/>
    <s v="Cartografía escalas Medianas generada (1:10,000, 1:25,000)"/>
    <n v="441"/>
    <d v="2021-03-11T00:00:00"/>
    <e v="#N/A"/>
    <e v="#N/A"/>
    <e v="#N/A"/>
    <s v="JULIE ALEXANDRA PARRA SANTA"/>
    <n v="0"/>
    <x v="0"/>
    <n v="24577"/>
    <x v="1"/>
  </r>
  <r>
    <x v="6"/>
    <n v="41"/>
    <x v="5"/>
    <x v="5"/>
    <x v="0"/>
    <x v="0"/>
    <x v="0"/>
    <x v="1"/>
    <x v="0"/>
    <s v="Cartografía"/>
    <x v="0"/>
    <n v="81151600"/>
    <s v="Prestación de servicios para la toma de datos en campo de gravimetría y geomagnetismo."/>
    <x v="1"/>
    <x v="1"/>
    <n v="11"/>
    <x v="0"/>
    <x v="0"/>
    <x v="0"/>
    <n v="57060806"/>
    <n v="57060806"/>
    <x v="0"/>
    <x v="0"/>
    <x v="0"/>
    <x v="0"/>
    <x v="6"/>
    <s v="Subdirección de Geografía y Cartografía "/>
    <x v="5"/>
    <s v="Subdirector de Geografía y Cartografía "/>
    <x v="6"/>
    <x v="11"/>
    <s v="Densificar el marco de referencia geomagnéticos"/>
    <s v="Valores geomagnéticos generados"/>
    <n v="324"/>
    <d v="2021-02-17T00:00:00"/>
    <n v="2671483"/>
    <n v="27338176"/>
    <n v="54676352"/>
    <s v="KAREN MILENA SIERRA GONZÁLEZ _x000a_DEIBID STIVEEN RINCÓN VEGA"/>
    <n v="2384454"/>
    <x v="0"/>
    <s v="24485_x000a_24487"/>
    <x v="0"/>
  </r>
  <r>
    <x v="6"/>
    <n v="18"/>
    <x v="5"/>
    <x v="5"/>
    <x v="1"/>
    <x v="1"/>
    <x v="0"/>
    <x v="0"/>
    <x v="0"/>
    <s v="Cartografía"/>
    <x v="0"/>
    <n v="81151600"/>
    <s v="Prestación de servicios para el análisis, procesamiento y caracterización de imágenes insumo para la producción cartográfica."/>
    <x v="0"/>
    <x v="0"/>
    <n v="11"/>
    <x v="0"/>
    <x v="0"/>
    <x v="0"/>
    <n v="28530403"/>
    <n v="28530403"/>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KAREN TATIANA BASTIDAS MENDEZ"/>
    <n v="34584"/>
    <x v="0"/>
    <n v="24259"/>
    <x v="1"/>
  </r>
  <r>
    <x v="6"/>
    <n v="52"/>
    <x v="5"/>
    <x v="5"/>
    <x v="0"/>
    <x v="0"/>
    <x v="0"/>
    <x v="0"/>
    <x v="0"/>
    <s v="Cartografía"/>
    <x v="0"/>
    <n v="81151600"/>
    <s v="Prestación de servicios para gestionar, organizar y procesar información geográfica requerida para los estudios e investigaciones asignadas."/>
    <x v="1"/>
    <x v="1"/>
    <n v="255"/>
    <x v="1"/>
    <x v="0"/>
    <x v="0"/>
    <n v="48553649"/>
    <n v="48553649"/>
    <x v="0"/>
    <x v="0"/>
    <x v="0"/>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68"/>
    <d v="2021-02-23T00:00:00"/>
    <n v="2941780"/>
    <n v="24220655"/>
    <n v="48441310"/>
    <s v="LAURA ALEJANDRA CANO ESPINEL_x000a_LUISA FERNANDA HERNANDEZ GUZMAN"/>
    <n v="112339"/>
    <x v="0"/>
    <s v="24522_x000a_24523"/>
    <x v="0"/>
  </r>
  <r>
    <x v="6"/>
    <n v="48"/>
    <x v="5"/>
    <x v="5"/>
    <x v="1"/>
    <x v="1"/>
    <x v="0"/>
    <x v="0"/>
    <x v="0"/>
    <s v="Cartografía"/>
    <x v="0"/>
    <n v="81151600"/>
    <s v="Prestación de servicios profesionales para realizar el control de calidad de los diagnósticos de los límites de las entidades territoriales y demás proyectos asociados"/>
    <x v="1"/>
    <x v="1"/>
    <n v="10"/>
    <x v="0"/>
    <x v="0"/>
    <x v="0"/>
    <n v="35342100"/>
    <n v="35342100"/>
    <x v="0"/>
    <x v="0"/>
    <x v="1"/>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LEIBY  VIVIANA  LÓPEZ URRUTIA"/>
    <n v="31811"/>
    <x v="0"/>
    <n v="24516"/>
    <x v="1"/>
  </r>
  <r>
    <x v="6"/>
    <n v="50"/>
    <x v="5"/>
    <x v="5"/>
    <x v="3"/>
    <x v="3"/>
    <x v="0"/>
    <x v="0"/>
    <x v="0"/>
    <s v="Cartografía"/>
    <x v="0"/>
    <n v="81151600"/>
    <s v="Prestación de servicios para analizar, consolidar e integrar los documentos técnicos de los estudios e investigaciones geográficas, de conformidad con la metodología establecida."/>
    <x v="1"/>
    <x v="1"/>
    <n v="255"/>
    <x v="1"/>
    <x v="0"/>
    <x v="0"/>
    <n v="165464145"/>
    <n v="165464145"/>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2"/>
    <d v="2021-02-22T00:00:00"/>
    <n v="6683454"/>
    <n v="55027105"/>
    <n v="165081315"/>
    <s v="LEIDY MARITZA BERNAL VARGAS_x000a_AURA LORENA PINEDA JAIMES _x000a_MARGARITA MARÍA GALVIS"/>
    <n v="382830"/>
    <x v="0"/>
    <s v="24543_x000a_24544_x000a_24545"/>
    <x v="3"/>
  </r>
  <r>
    <x v="6"/>
    <n v="45"/>
    <x v="5"/>
    <x v="5"/>
    <x v="1"/>
    <x v="1"/>
    <x v="0"/>
    <x v="1"/>
    <x v="0"/>
    <s v="Cartografía"/>
    <x v="0"/>
    <n v="81151600"/>
    <s v="Prestación de servicios profesionales para el apoyo en la gestión de procesamiento de estaciones y control de calidad en la obtención de coordenadas, de acuerdo con las especificaciones y prioridades establecidas"/>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361"/>
    <d v="2021-02-19T00:00:00"/>
    <n v="2941780"/>
    <n v="29417800"/>
    <n v="29417800"/>
    <s v="MARIA CAMILA BAUTISTA"/>
    <n v="1999267"/>
    <x v="0"/>
    <n v="24517"/>
    <x v="1"/>
  </r>
  <r>
    <x v="6"/>
    <n v="1"/>
    <x v="5"/>
    <x v="5"/>
    <x v="1"/>
    <x v="1"/>
    <x v="0"/>
    <x v="0"/>
    <x v="0"/>
    <s v="Servicios de formación profesional en ingeniería"/>
    <x v="0"/>
    <n v="86101610"/>
    <s v="Prestación de servicios para apoyar la actualización de los procesos de la Subdirección de Geografía y Cartografía"/>
    <x v="0"/>
    <x v="0"/>
    <n v="11"/>
    <x v="0"/>
    <x v="0"/>
    <x v="0"/>
    <n v="45518000"/>
    <n v="45518000"/>
    <x v="0"/>
    <x v="0"/>
    <x v="1"/>
    <x v="0"/>
    <x v="6"/>
    <s v="Subdirección de Geografía y Cartografía "/>
    <x v="5"/>
    <s v="Subdirector de Geografía y Cartografía "/>
    <x v="6"/>
    <x v="10"/>
    <s v="Generar insumos y/o productos cartográficos"/>
    <s v="Cartografía escalas Medianas generada (1:10,000, 1:25,000)"/>
    <n v="42"/>
    <d v="2021-01-25T00:00:00"/>
    <n v="4263522"/>
    <n v="45477568"/>
    <n v="45477568"/>
    <s v="MARIANA  JARAMILLO RAMIREZ"/>
    <n v="40432"/>
    <x v="0"/>
    <n v="24243"/>
    <x v="1"/>
  </r>
  <r>
    <x v="6"/>
    <n v="25"/>
    <x v="5"/>
    <x v="5"/>
    <x v="0"/>
    <x v="0"/>
    <x v="0"/>
    <x v="1"/>
    <x v="0"/>
    <s v="Cartografía"/>
    <x v="0"/>
    <n v="81151600"/>
    <s v="Prestación de servicios profesionales para orientar y optimizar los procesos de producción cartográfica, asignados de conformidad con los lineamientos establecidos."/>
    <x v="1"/>
    <x v="1"/>
    <n v="315"/>
    <x v="1"/>
    <x v="0"/>
    <x v="0"/>
    <n v="120913653"/>
    <n v="120913653"/>
    <x v="0"/>
    <x v="0"/>
    <x v="0"/>
    <x v="0"/>
    <x v="6"/>
    <s v="Subdirección de Geografía y Cartografía "/>
    <x v="5"/>
    <s v="Subdirector de Geografía y Cartografía "/>
    <x v="6"/>
    <x v="10"/>
    <s v="Generar insumos y/o productos cartográficos"/>
    <s v="Cartografía escalas Medianas generada (1:10,000, 1:25,000)"/>
    <n v="199"/>
    <d v="2021-02-05T00:00:00"/>
    <n v="5757793"/>
    <n v="60456826"/>
    <n v="120913652"/>
    <s v="MIGUEL ANGEL RAMÍREZ GUTIÉRREZ_x000a_VICTOR ANDRÉS MARTÍNEZ RUÍZ"/>
    <n v="1"/>
    <x v="0"/>
    <s v="24386_x000a_24388"/>
    <x v="0"/>
  </r>
  <r>
    <x v="6"/>
    <n v="16"/>
    <x v="5"/>
    <x v="5"/>
    <x v="0"/>
    <x v="0"/>
    <x v="0"/>
    <x v="0"/>
    <x v="0"/>
    <s v="Cartografía"/>
    <x v="0"/>
    <n v="81151600"/>
    <s v="Prestación de servicios profesionales para realizar las actividades de cálculo de proyectos GNSS y demás asignados."/>
    <x v="0"/>
    <x v="0"/>
    <n v="11"/>
    <x v="0"/>
    <x v="0"/>
    <x v="0"/>
    <n v="66741840"/>
    <n v="66741840"/>
    <x v="0"/>
    <x v="0"/>
    <x v="0"/>
    <x v="0"/>
    <x v="6"/>
    <s v="Subdirección de Geografía y Cartografía "/>
    <x v="5"/>
    <s v="Subdirector de Geografía y Cartografía "/>
    <x v="6"/>
    <x v="11"/>
    <s v="Densificar el marco de referencia terrestre"/>
    <s v="Datos Rinex de las estaciones permanentes generados"/>
    <n v="108"/>
    <d v="2021-01-27T00:00:00"/>
    <n v="3124732"/>
    <n v="33330475"/>
    <n v="66660950"/>
    <s v="PABLO ALEJANDRO MENDEZ HERNANDEZ_x000a_JENNY AZUCENA HERRERA GARZON"/>
    <n v="80890"/>
    <x v="0"/>
    <s v="24250_x000a_24251"/>
    <x v="0"/>
  </r>
  <r>
    <x v="6"/>
    <n v="6"/>
    <x v="5"/>
    <x v="5"/>
    <x v="3"/>
    <x v="3"/>
    <x v="0"/>
    <x v="0"/>
    <x v="0"/>
    <s v="Cartografía"/>
    <x v="0"/>
    <n v="81151600"/>
    <s v="Prestación de servicios profesionales para apoyar la gestión técnica de los procesos de deslindes, de conformidad con los criterios técnicos y normatividad establecida"/>
    <x v="1"/>
    <x v="1"/>
    <n v="10"/>
    <x v="0"/>
    <x v="0"/>
    <x v="0"/>
    <n v="106026300"/>
    <n v="106026300"/>
    <x v="0"/>
    <x v="0"/>
    <x v="3"/>
    <x v="0"/>
    <x v="6"/>
    <s v="Subdirección de Geografía y Cartografía "/>
    <x v="5"/>
    <s v="Subdirector de Geografía y Cartografía "/>
    <x v="7"/>
    <x v="12"/>
    <s v="Realizar la apertura y expedición del acta de deslinde de tres (3) procesos"/>
    <s v="Documentos de estudios técnicos de deslindes y de Territorios Indígenas"/>
    <n v="69"/>
    <d v="2021-01-21T00:00:00"/>
    <n v="3640236"/>
    <n v="35310289"/>
    <n v="105930867"/>
    <s v="SAIDY CAROLINA CASTRO VASQUEZ_x000a_HUGO ANDRES CERON BERMUDEZ_x000a_DIANA ALEXANDRA CHINGATE CACERES_x000a_"/>
    <n v="95433"/>
    <x v="0"/>
    <s v="24224_x000a_24226_x000a_24227"/>
    <x v="3"/>
  </r>
  <r>
    <x v="6"/>
    <n v="49"/>
    <x v="5"/>
    <x v="5"/>
    <x v="5"/>
    <x v="5"/>
    <x v="0"/>
    <x v="1"/>
    <x v="0"/>
    <s v="Cartografía"/>
    <x v="0"/>
    <n v="81151600"/>
    <s v="Prestación de servicios para analizar y desarrollar el componente temático de los estudios y/o investigaciones geográficas asignadas, de conformidad con la metodología establecida."/>
    <x v="1"/>
    <x v="1"/>
    <n v="255"/>
    <x v="1"/>
    <x v="0"/>
    <x v="0"/>
    <n v="120163140"/>
    <n v="120163140"/>
    <x v="0"/>
    <x v="0"/>
    <x v="5"/>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49"/>
    <d v="2021-02-22T00:00:00"/>
    <n v="3640236"/>
    <n v="29971276"/>
    <n v="119885104"/>
    <s v="SANDRA MIREYA ROMERO RODRIGUEZ_x000a_DIANA ALEJANDRA ESQUIVEL PERDOMO_x000a_YURY DHUSLEY ENTRADA TOBAR _x000a_LEIDY VANESSA ALBA AYALA "/>
    <n v="278036"/>
    <x v="0"/>
    <s v="24508_x000a_24513_x000a_24514_x000a_24515"/>
    <x v="5"/>
  </r>
  <r>
    <x v="6"/>
    <n v="75"/>
    <x v="5"/>
    <x v="5"/>
    <x v="0"/>
    <x v="0"/>
    <x v="0"/>
    <x v="4"/>
    <x v="0"/>
    <s v="Servicios de comercio internacional"/>
    <x v="0"/>
    <n v="80151600"/>
    <s v="Prestación de servicio para apoyar la organización, digitalización, control y seguimiento de los productos y servicios de la Subdirección de Geografía y Cartografía."/>
    <x v="3"/>
    <x v="3"/>
    <n v="8"/>
    <x v="0"/>
    <x v="0"/>
    <x v="0"/>
    <n v="33571440"/>
    <n v="33571440"/>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SANTIAGO ANDRADE GIL _x000a_NUBIA ESPERAZA MONTALVE PATIÑO"/>
    <n v="0"/>
    <x v="0"/>
    <s v="24688_x000a_24689"/>
    <x v="0"/>
  </r>
  <r>
    <x v="6"/>
    <n v="73"/>
    <x v="5"/>
    <x v="5"/>
    <x v="0"/>
    <x v="0"/>
    <x v="0"/>
    <x v="4"/>
    <x v="0"/>
    <s v="Servicios de comercio internacional"/>
    <x v="0"/>
    <n v="80151600"/>
    <s v="Prestación de servicios para estructurar y elaborar cartografía temática de los proyectos asignados, de conformidad con las especificaciones técnicas y los tiempos establecidos."/>
    <x v="3"/>
    <x v="3"/>
    <n v="8"/>
    <x v="0"/>
    <x v="0"/>
    <x v="0"/>
    <n v="42743728"/>
    <n v="42743728"/>
    <x v="0"/>
    <x v="0"/>
    <x v="0"/>
    <x v="0"/>
    <x v="6"/>
    <s v="Subdirección de Geografía y Cartografía "/>
    <x v="5"/>
    <s v="Subdirector de Geografía y Cartografía "/>
    <x v="6"/>
    <x v="10"/>
    <s v="Generar insumos y/o productos cartográficos"/>
    <s v="Cartografía escalas Medianas generada (1:10,000, 1:25,000)"/>
    <n v="541"/>
    <d v="2021-04-22T00:00:00"/>
    <n v="2671483"/>
    <n v="21371864"/>
    <n v="42743728"/>
    <s v="SANTIAGO DÍAZ BOLÍVAR _x000a_LINA PAOLA FANDIÑO HERRERA"/>
    <n v="0"/>
    <x v="0"/>
    <s v="24686_x000a_24691"/>
    <x v="0"/>
  </r>
  <r>
    <x v="6"/>
    <n v="36"/>
    <x v="5"/>
    <x v="5"/>
    <x v="1"/>
    <x v="1"/>
    <x v="0"/>
    <x v="1"/>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1"/>
    <x v="1"/>
    <n v="11"/>
    <x v="0"/>
    <x v="0"/>
    <x v="0"/>
    <n v="80634026"/>
    <n v="80634026"/>
    <x v="0"/>
    <x v="0"/>
    <x v="1"/>
    <x v="0"/>
    <x v="6"/>
    <s v="Subdirección de Geografía y Cartografía "/>
    <x v="5"/>
    <s v="Subdirector de Geografía y Cartografía "/>
    <x v="6"/>
    <x v="10"/>
    <s v="Generar insumos y/o productos cartográficos"/>
    <s v="Cartografía escalas Medianas generada (1:10,000, 1:25,000)"/>
    <n v="286"/>
    <d v="2021-02-15T00:00:00"/>
    <n v="7550277"/>
    <n v="80536288"/>
    <n v="80536288"/>
    <s v="SONIA BELTRAN"/>
    <n v="97738"/>
    <x v="0"/>
    <n v="24451"/>
    <x v="1"/>
  </r>
  <r>
    <x v="6"/>
    <n v="26"/>
    <x v="5"/>
    <x v="5"/>
    <x v="2"/>
    <x v="2"/>
    <x v="0"/>
    <x v="1"/>
    <x v="0"/>
    <s v="Cartografía"/>
    <x v="0"/>
    <n v="81151600"/>
    <s v="Prestación de servicios para elaborar ortoimágenes a diferentes escalas, de conformidad con las especificaciones técnicas y rendimientos establecidos."/>
    <x v="1"/>
    <x v="1"/>
    <n v="315"/>
    <x v="1"/>
    <x v="0"/>
    <x v="0"/>
    <n v="194381550"/>
    <n v="194381550"/>
    <x v="0"/>
    <x v="0"/>
    <x v="2"/>
    <x v="0"/>
    <x v="6"/>
    <s v="Subdirección de Geografía y Cartografía "/>
    <x v="5"/>
    <s v="Subdirector de Geografía y Cartografía "/>
    <x v="6"/>
    <x v="10"/>
    <s v="Generar insumos y/o productos cartográficos"/>
    <s v="Cartografía escalas Medianas generada (1:10,000, 1:25,000)"/>
    <n v="214"/>
    <d v="2021-02-08T00:00:00"/>
    <n v="2671483"/>
    <n v="27605324"/>
    <n v="193237268"/>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2"/>
  </r>
  <r>
    <x v="6"/>
    <n v="23"/>
    <x v="5"/>
    <x v="5"/>
    <x v="1"/>
    <x v="1"/>
    <x v="0"/>
    <x v="1"/>
    <x v="0"/>
    <s v="Cartografía"/>
    <x v="0"/>
    <n v="81151600"/>
    <s v="Prestación de servicio para realizar la revisión y reparación de los componentes eléctricos y electrónicos de las estaciones magna-eco para su instalación en campo"/>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184"/>
    <d v="2021-02-04T00:00:00"/>
    <n v="2671483"/>
    <n v="28495819"/>
    <n v="28495819"/>
    <s v="YIMMY FERNEY LONDOÑO HERNANDEZ"/>
    <n v="2921248"/>
    <x v="0"/>
    <n v="24369"/>
    <x v="1"/>
  </r>
  <r>
    <x v="6"/>
    <n v="14"/>
    <x v="5"/>
    <x v="5"/>
    <x v="7"/>
    <x v="9"/>
    <x v="0"/>
    <x v="0"/>
    <x v="0"/>
    <s v="Cartografía"/>
    <x v="0"/>
    <n v="81151600"/>
    <s v="Prestación de servicios para realizar la edición, estructuración e integración de la cartografía básica, de conformidad con las especificaciones técnicas establecidas."/>
    <x v="0"/>
    <x v="0"/>
    <n v="11"/>
    <x v="0"/>
    <x v="0"/>
    <x v="0"/>
    <n v="388763100"/>
    <n v="388763100"/>
    <x v="0"/>
    <x v="0"/>
    <x v="8"/>
    <x v="0"/>
    <x v="6"/>
    <s v="Subdirección de Geografía y Cartografía "/>
    <x v="5"/>
    <s v="Subdirector de Geografía y Cartografía "/>
    <x v="6"/>
    <x v="10"/>
    <s v="Generar insumos y/o productos cartográficos"/>
    <s v="Cartografía escalas Medianas generada (1:10,000, 1:25,000)"/>
    <n v="111"/>
    <d v="2021-01-26T00:00:00"/>
    <n v="3640236"/>
    <n v="38829184"/>
    <n v="38829184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9"/>
  </r>
  <r>
    <x v="2"/>
    <n v="61"/>
    <x v="2"/>
    <x v="2"/>
    <x v="1"/>
    <x v="1"/>
    <x v="0"/>
    <x v="2"/>
    <x v="0"/>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0"/>
    <n v="102877526"/>
    <n v="102877526"/>
    <x v="0"/>
    <x v="0"/>
    <x v="1"/>
    <x v="1"/>
    <x v="7"/>
    <s v="Secretaría General - GIT Gestión Contractual"/>
    <x v="3"/>
    <s v="Coordinador GIT Gestión Contractual"/>
    <x v="4"/>
    <x v="6"/>
    <s v="N/A"/>
    <s v="N/A"/>
    <n v="520"/>
    <d v="2021-04-12T00:00:00"/>
    <n v="11022592"/>
    <n v="95529131"/>
    <n v="95529131"/>
    <s v="BRENDA VIVIANA JIMENEZ DIAZ"/>
    <n v="7348395"/>
    <x v="0"/>
    <n v="24653"/>
    <x v="1"/>
  </r>
  <r>
    <x v="2"/>
    <n v="1"/>
    <x v="2"/>
    <x v="2"/>
    <x v="0"/>
    <x v="0"/>
    <x v="0"/>
    <x v="0"/>
    <x v="0"/>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0"/>
    <x v="1"/>
    <x v="7"/>
    <s v="Secretaría General - GIT Gestión Contractual"/>
    <x v="3"/>
    <s v="Coordinador GIT Gestión Contractual"/>
    <x v="4"/>
    <x v="6"/>
    <s v="N/A"/>
    <s v="N/A"/>
    <n v="1"/>
    <d v="2021-01-07T00:00:00"/>
    <n v="9500000"/>
    <n v="104500000"/>
    <n v="209000000"/>
    <s v="GINNA PAOLA GARCIA BOHORQUEZ_x000a_BRENDA VIVIANA JIMENEZ DIAZ"/>
    <n v="0"/>
    <x v="0"/>
    <s v="24165_x000a_24169"/>
    <x v="0"/>
  </r>
  <r>
    <x v="2"/>
    <n v="4"/>
    <x v="2"/>
    <x v="2"/>
    <x v="1"/>
    <x v="1"/>
    <x v="0"/>
    <x v="0"/>
    <x v="0"/>
    <s v="Servicios secretariales o de administración de oficinas  "/>
    <x v="0"/>
    <n v="80161501"/>
    <s v="Prestación de servicios profesionales para realizar actividades relacionadas con el plan de compras y elaboración de informes."/>
    <x v="0"/>
    <x v="0"/>
    <n v="11"/>
    <x v="0"/>
    <x v="0"/>
    <x v="0"/>
    <n v="80634026"/>
    <n v="80634026"/>
    <x v="0"/>
    <x v="1"/>
    <x v="1"/>
    <x v="1"/>
    <x v="7"/>
    <s v="Secretaría General - GIT Gestión Contractual"/>
    <x v="3"/>
    <s v="Coordinador GIT Gestión Contractual"/>
    <x v="4"/>
    <x v="6"/>
    <s v="N/A"/>
    <s v="N/A"/>
    <n v="5"/>
    <d v="2021-01-07T00:00:00"/>
    <n v="7330366"/>
    <n v="80634026"/>
    <n v="80634026"/>
    <s v="HECTOR MAURICIO CUBIDES GARZON"/>
    <n v="0"/>
    <x v="0"/>
    <n v="24161"/>
    <x v="1"/>
  </r>
  <r>
    <x v="2"/>
    <n v="6"/>
    <x v="2"/>
    <x v="2"/>
    <x v="5"/>
    <x v="5"/>
    <x v="0"/>
    <x v="0"/>
    <x v="0"/>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7"/>
    <s v="Secretaría General - GIT Gestión Contractual"/>
    <x v="3"/>
    <s v="Coordinador GIT Gestión Contractual"/>
    <x v="4"/>
    <x v="6"/>
    <s v="N/A"/>
    <s v="N/A"/>
    <n v="2"/>
    <d v="2021-01-07T00:00:00"/>
    <n v="6448790"/>
    <n v="70936690"/>
    <n v="283746760"/>
    <s v="JAVIER ENRIQUE GUTIERREZ ROCHA_x000a_JUAN MANUEL CORDOBA MARTINEZ_x000a_MARIA MERCEDES GONZALEZ VARGAS_x000a_VIVIANA DEL PILAR RAMIREZ ROZO_x000a_"/>
    <n v="0"/>
    <x v="0"/>
    <s v="24153_x000a_24155_x000a_24157_x000a_24159_x000a_"/>
    <x v="5"/>
  </r>
  <r>
    <x v="2"/>
    <n v="57"/>
    <x v="2"/>
    <x v="2"/>
    <x v="1"/>
    <x v="1"/>
    <x v="0"/>
    <x v="1"/>
    <x v="0"/>
    <s v="Servicios secretariales o de administración de oficinas  "/>
    <x v="0"/>
    <n v="80161501"/>
    <s v="prestación de servicios profesionales para la implementación y seguimiento del proceso de gestión documental conforme a los lineamienos dados por la entidad y el agn."/>
    <x v="1"/>
    <x v="1"/>
    <n v="11"/>
    <x v="0"/>
    <x v="0"/>
    <x v="0"/>
    <n v="51970000"/>
    <n v="51970000"/>
    <x v="0"/>
    <x v="0"/>
    <x v="1"/>
    <x v="0"/>
    <x v="8"/>
    <s v="Secretaria General- Gestión documental"/>
    <x v="3"/>
    <s v="Coordinador GIT Gestión Documental"/>
    <x v="8"/>
    <x v="15"/>
    <s v="Actualizar los instrumentos archivísticos y de gestión de la información bajo la normatividad vigente y necesidad del instrumento."/>
    <s v="Sistema de gestión documental implementado"/>
    <n v="356"/>
    <d v="2021-02-16T00:00:00"/>
    <n v="5197000"/>
    <n v="51970000"/>
    <n v="51970000"/>
    <s v="EDWAR FABIAN CASTAÑEDA"/>
    <n v="0"/>
    <x v="0"/>
    <n v="24518"/>
    <x v="1"/>
  </r>
  <r>
    <x v="2"/>
    <n v="39"/>
    <x v="2"/>
    <x v="2"/>
    <x v="3"/>
    <x v="3"/>
    <x v="0"/>
    <x v="0"/>
    <x v="0"/>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8"/>
    <s v="Secretaria General- Gestión documental"/>
    <x v="3"/>
    <s v="Coordinador GIT Gestión Documental"/>
    <x v="8"/>
    <x v="15"/>
    <s v="Aplicar los procedimientos para la conservación documental de 30 Metro lineal."/>
    <s v="Aplicar los procesos archivísticos al acervo documental."/>
    <n v="49"/>
    <d v="2021-01-19T00:00:00"/>
    <n v="1924742"/>
    <n v="17322678"/>
    <n v="51968034"/>
    <s v="FRANCISCO ROJAS UNDAGAMA_x000a_LAURA LILIANA VELA CRUZ_x000a_ROSA FARIAS"/>
    <n v="1559041"/>
    <x v="0"/>
    <s v="24208_x000a_24209_x000a_24210"/>
    <x v="3"/>
  </r>
  <r>
    <x v="2"/>
    <n v="79"/>
    <x v="2"/>
    <x v="2"/>
    <x v="1"/>
    <x v="1"/>
    <x v="0"/>
    <x v="8"/>
    <x v="0"/>
    <s v="Mantenimiento y soporte de software"/>
    <x v="0"/>
    <n v="81112200"/>
    <s v="Prestación de servicios para el soporte tecnico, mantenimiento y actualización del Sistema de Gestión Documental -SIGAC sobre la plataforma BPM/FOREST."/>
    <x v="5"/>
    <x v="5"/>
    <n v="6"/>
    <x v="0"/>
    <x v="0"/>
    <x v="0"/>
    <n v="154403359"/>
    <n v="154403359"/>
    <x v="0"/>
    <x v="0"/>
    <x v="1"/>
    <x v="0"/>
    <x v="8"/>
    <s v="Secretaria General-GIT Gestión Documental"/>
    <x v="3"/>
    <s v="Coordinadora GIT Gestión Documental"/>
    <x v="8"/>
    <x v="7"/>
    <s v="Implementar las funcionalidades de la fase 2 del Sistema de Gestión de Documento Electrónico de Archivo  "/>
    <s v="Automatizar los procedimientos para la gestión de la información."/>
    <m/>
    <d v="2021-06-17T00:00:00"/>
    <n v="154403359"/>
    <n v="154403359"/>
    <n v="154403359"/>
    <s v="MACRO PROYECTOS S.A.S"/>
    <n v="0"/>
    <x v="0"/>
    <m/>
    <x v="6"/>
  </r>
  <r>
    <x v="2"/>
    <n v="40"/>
    <x v="2"/>
    <x v="2"/>
    <x v="1"/>
    <x v="1"/>
    <x v="0"/>
    <x v="0"/>
    <x v="0"/>
    <s v="Servicios secretariales o de administración de oficinas  "/>
    <x v="0"/>
    <n v="80161501"/>
    <s v="Prestación de servicios personales para el acompañamiento y seguimiento de las actividades del procesos de gestión documental de la entidad de acuerdo a las normas vigentes."/>
    <x v="0"/>
    <x v="0"/>
    <n v="9"/>
    <x v="0"/>
    <x v="0"/>
    <x v="0"/>
    <n v="24043349"/>
    <n v="24043349"/>
    <x v="0"/>
    <x v="0"/>
    <x v="1"/>
    <x v="0"/>
    <x v="8"/>
    <s v="Secretaria General- Gestión documental"/>
    <x v="3"/>
    <s v="Coordinador GIT Gestión Documental"/>
    <x v="8"/>
    <x v="15"/>
    <s v="Realizar los procesos de organización al acervo documental de  30 metros lineales."/>
    <s v="Aplicar los procesos archivísticos al acervo documental."/>
    <n v="59"/>
    <d v="2021-01-19T00:00:00"/>
    <n v="2593673"/>
    <n v="23343057"/>
    <n v="23343057"/>
    <s v="MARTHA LUCIA ROCHA AREVALO"/>
    <n v="700292"/>
    <x v="0"/>
    <n v="24222"/>
    <x v="1"/>
  </r>
  <r>
    <x v="2"/>
    <n v="59"/>
    <x v="2"/>
    <x v="2"/>
    <x v="1"/>
    <x v="1"/>
    <x v="0"/>
    <x v="0"/>
    <x v="0"/>
    <s v="Servicios secretariales o de administración de oficinas  "/>
    <x v="0"/>
    <n v="80161501"/>
    <s v="Prestación de servicios profesionales para la implementación del sistema de gestión documental SIGAC a nivel nacional."/>
    <x v="1"/>
    <x v="1"/>
    <n v="10"/>
    <x v="0"/>
    <x v="0"/>
    <x v="0"/>
    <n v="36402363"/>
    <n v="36402363"/>
    <x v="0"/>
    <x v="0"/>
    <x v="1"/>
    <x v="0"/>
    <x v="8"/>
    <s v="Secretaria General- Gestión documental"/>
    <x v="3"/>
    <s v="Coordinador GIT Gestión Documental"/>
    <x v="8"/>
    <x v="7"/>
    <s v="Dar soporte a la fase 1 del Sistema de Gestión de Documento Electrónico de Archivo   "/>
    <s v="Automatizar los procedimientos para la gestión de la información."/>
    <n v="422"/>
    <d v="2021-02-24T00:00:00"/>
    <n v="3640236"/>
    <n v="36402360"/>
    <n v="36402360"/>
    <s v="PIEDAD  AMPARO MARTINEZ REDONDO"/>
    <n v="3"/>
    <x v="0"/>
    <n v="24556"/>
    <x v="1"/>
  </r>
  <r>
    <x v="2"/>
    <m/>
    <x v="2"/>
    <x v="2"/>
    <x v="1"/>
    <x v="6"/>
    <x v="1"/>
    <x v="13"/>
    <x v="0"/>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1"/>
    <x v="8"/>
    <s v="Secretaria General-GIT Gestión Documental"/>
    <x v="3"/>
    <s v="Coordinadora GIT Gestión Documental"/>
    <x v="4"/>
    <x v="6"/>
    <s v="N/A"/>
    <s v="N/A"/>
    <m/>
    <m/>
    <e v="#N/A"/>
    <e v="#N/A"/>
    <e v="#N/A"/>
    <m/>
    <n v="0"/>
    <x v="8"/>
    <m/>
    <x v="6"/>
  </r>
  <r>
    <x v="2"/>
    <n v="25"/>
    <x v="2"/>
    <x v="2"/>
    <x v="1"/>
    <x v="1"/>
    <x v="0"/>
    <x v="0"/>
    <x v="0"/>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1"/>
    <x v="1"/>
    <x v="9"/>
    <s v="Secretaría General - GIT Gestión Financiera"/>
    <x v="3"/>
    <s v="Coordinador GIT Gestión Financiera"/>
    <x v="4"/>
    <x v="6"/>
    <s v="N/A"/>
    <s v="N/A"/>
    <n v="35"/>
    <d v="2021-01-13T00:00:00"/>
    <n v="6683454"/>
    <n v="73295212"/>
    <n v="73295212"/>
    <s v="EDGAR GERMAN CAICEDO GONZALEZ"/>
    <n v="222779"/>
    <x v="0"/>
    <n v="24192"/>
    <x v="1"/>
  </r>
  <r>
    <x v="2"/>
    <n v="24"/>
    <x v="2"/>
    <x v="2"/>
    <x v="1"/>
    <x v="1"/>
    <x v="0"/>
    <x v="0"/>
    <x v="0"/>
    <s v="Servicios secretariales o de administración de oficinas  "/>
    <x v="0"/>
    <n v="80161501"/>
    <s v="Prestación de servicios personales para la recepción, revisión y elaboración de las cuentas por pagar y obligaciones del instituto en el sistema SIIF Nación."/>
    <x v="0"/>
    <x v="0"/>
    <n v="11"/>
    <x v="0"/>
    <x v="0"/>
    <x v="0"/>
    <n v="29386316"/>
    <n v="29386316"/>
    <x v="0"/>
    <x v="1"/>
    <x v="1"/>
    <x v="1"/>
    <x v="9"/>
    <s v="Secretaría General - GIT Gestión Financiera"/>
    <x v="3"/>
    <s v="Coordinador GIT Gestión Financiera"/>
    <x v="4"/>
    <x v="6"/>
    <s v="N/A"/>
    <s v="N/A"/>
    <n v="33"/>
    <d v="2021-01-13T00:00:00"/>
    <n v="2671483"/>
    <n v="29386313"/>
    <n v="29386313"/>
    <s v="MIREYA  ARTUNDUAGA CALDERON"/>
    <n v="3"/>
    <x v="0"/>
    <n v="24190"/>
    <x v="1"/>
  </r>
  <r>
    <x v="5"/>
    <m/>
    <x v="4"/>
    <x v="6"/>
    <x v="1"/>
    <x v="6"/>
    <x v="1"/>
    <x v="5"/>
    <x v="0"/>
    <s v="Servicios de alquiler o arrendamiento de licencias de software de computador"/>
    <x v="0"/>
    <n v="81112500"/>
    <s v="Adquisición de productos y servicios Microsoft"/>
    <x v="7"/>
    <x v="7"/>
    <n v="12"/>
    <x v="0"/>
    <x v="2"/>
    <x v="0"/>
    <n v="1454161872.5999999"/>
    <n v="1454161872.5999999"/>
    <x v="0"/>
    <x v="1"/>
    <x v="1"/>
    <x v="0"/>
    <x v="10"/>
    <s v="Oficina de Informática y Telecomunicaciones"/>
    <x v="3"/>
    <s v="José Luis Ariza Vargas (Jefe OIT)"/>
    <x v="9"/>
    <x v="16"/>
    <s v="Implementar y soportar plataformas de TI"/>
    <s v="Índice de capacidad en la prestación de servicios de tecnología."/>
    <m/>
    <m/>
    <e v="#N/A"/>
    <e v="#N/A"/>
    <e v="#N/A"/>
    <m/>
    <n v="0"/>
    <x v="0"/>
    <m/>
    <x v="6"/>
  </r>
  <r>
    <x v="5"/>
    <m/>
    <x v="4"/>
    <x v="6"/>
    <x v="1"/>
    <x v="6"/>
    <x v="1"/>
    <x v="13"/>
    <x v="0"/>
    <s v="Ingeniería de software o hardware"/>
    <x v="0"/>
    <n v="81111500"/>
    <s v="Contratar los servicios de soporte técnicoproactivo, reactivo, de configuración, actualización, afinamiento y parametrización para productos ORACLE con los que cuenta el IGAC."/>
    <x v="5"/>
    <x v="5"/>
    <n v="3"/>
    <x v="0"/>
    <x v="2"/>
    <x v="0"/>
    <n v="162242850"/>
    <n v="162242850"/>
    <x v="0"/>
    <x v="2"/>
    <x v="1"/>
    <x v="0"/>
    <x v="10"/>
    <s v="Oficina de Informática y Telecomunicaciones"/>
    <x v="3"/>
    <s v="Guillermo Gómez Gómez (Jefe OIT)"/>
    <x v="10"/>
    <x v="16"/>
    <s v="Implementar y mantener sistemas de información, portales y aplicaciones"/>
    <s v="Índice de capacidad en la prestación de servicios de tecnología."/>
    <m/>
    <m/>
    <e v="#N/A"/>
    <e v="#N/A"/>
    <e v="#N/A"/>
    <m/>
    <n v="0"/>
    <x v="0"/>
    <m/>
    <x v="6"/>
  </r>
  <r>
    <x v="5"/>
    <m/>
    <x v="4"/>
    <x v="6"/>
    <x v="1"/>
    <x v="6"/>
    <x v="1"/>
    <x v="13"/>
    <x v="0"/>
    <s v="Servicio de mantenimiento de energía de emergencia o de reserva"/>
    <x v="0"/>
    <n v="72151514"/>
    <s v="Mantenimiento preventivo y correctivo de UPS en las direcciones territoriales del IGAC"/>
    <x v="5"/>
    <x v="5"/>
    <n v="6"/>
    <x v="0"/>
    <x v="3"/>
    <x v="0"/>
    <n v="60000000"/>
    <n v="60000000"/>
    <x v="0"/>
    <x v="0"/>
    <x v="1"/>
    <x v="0"/>
    <x v="10"/>
    <s v="Oficina de Informática y Telecomunicaciones"/>
    <x v="3"/>
    <s v="Guillermo Gómez Gómez (Jefe OIT)"/>
    <x v="9"/>
    <x v="16"/>
    <s v="Implementar y soportar plataformas de TI"/>
    <s v="Índice de capacidad en la prestación de servicios de tecnología."/>
    <m/>
    <m/>
    <e v="#N/A"/>
    <e v="#N/A"/>
    <e v="#N/A"/>
    <m/>
    <n v="0"/>
    <x v="0"/>
    <m/>
    <x v="6"/>
  </r>
  <r>
    <x v="5"/>
    <n v="28"/>
    <x v="4"/>
    <x v="7"/>
    <x v="1"/>
    <x v="1"/>
    <x v="0"/>
    <x v="0"/>
    <x v="0"/>
    <s v="Servicios secretariales o de administración de oficinas  "/>
    <x v="0"/>
    <n v="80161501"/>
    <s v="Prestación de servicios profesionales en los asuntos legales y contractuales que le sean asignados por la Oficina Asesora Jurídica."/>
    <x v="0"/>
    <x v="0"/>
    <n v="11"/>
    <x v="0"/>
    <x v="0"/>
    <x v="0"/>
    <n v="121248517"/>
    <n v="121248517"/>
    <x v="0"/>
    <x v="0"/>
    <x v="1"/>
    <x v="1"/>
    <x v="11"/>
    <s v="Oficina Asesora Jurídica"/>
    <x v="3"/>
    <s v="Jefe Oficina Asesora Jurídica"/>
    <x v="4"/>
    <x v="6"/>
    <s v="N/A"/>
    <s v="N/A"/>
    <n v="125"/>
    <d v="2021-01-26T00:00:00"/>
    <n v="11022592"/>
    <n v="121248512"/>
    <n v="121248512"/>
    <s v="LUZ ÁNGELA VILLALBA PACHÓ"/>
    <n v="5"/>
    <x v="0"/>
    <n v="24263"/>
    <x v="1"/>
  </r>
  <r>
    <x v="5"/>
    <n v="19"/>
    <x v="4"/>
    <x v="8"/>
    <x v="1"/>
    <x v="1"/>
    <x v="0"/>
    <x v="0"/>
    <x v="0"/>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1"/>
    <n v="11"/>
    <x v="0"/>
    <x v="0"/>
    <x v="0"/>
    <n v="83053047"/>
    <n v="83053047"/>
    <x v="0"/>
    <x v="0"/>
    <x v="1"/>
    <x v="0"/>
    <x v="5"/>
    <s v="Oficina Asesora de Planeación"/>
    <x v="3"/>
    <s v="Jefe Oficina Asesora de Planeación"/>
    <x v="9"/>
    <x v="17"/>
    <s v="Actualizar planes institucionales"/>
    <s v="Documentos de planeación realizados_x000a__x000a_Documentos de planeación con seguimientos realizados_x000a_"/>
    <n v="98"/>
    <d v="2021-01-19T00:00:00"/>
    <n v="7550277"/>
    <n v="79277909"/>
    <n v="79277909"/>
    <s v="DIANA XIMENA SIERRA MÉNDEZ"/>
    <n v="3775138"/>
    <x v="0"/>
    <n v="24429"/>
    <x v="1"/>
  </r>
  <r>
    <x v="5"/>
    <n v="93"/>
    <x v="4"/>
    <x v="8"/>
    <x v="1"/>
    <x v="1"/>
    <x v="0"/>
    <x v="2"/>
    <x v="0"/>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0"/>
    <n v="63492813"/>
    <n v="63492813"/>
    <x v="0"/>
    <x v="1"/>
    <x v="1"/>
    <x v="0"/>
    <x v="12"/>
    <s v="Oficina Asesora de Planeación"/>
    <x v="3"/>
    <s v="Jefe Oficina Asesora de Planeación"/>
    <x v="9"/>
    <x v="17"/>
    <s v="Realizar el seguimiento de los planes de acción anual"/>
    <s v="Documentos de planeación realizados_x000a__x000a_Documentos de planeación con seguimientos realizados_x000a_"/>
    <n v="550"/>
    <d v="2021-04-22T00:00:00"/>
    <n v="6683454"/>
    <n v="53467632"/>
    <n v="53467632"/>
    <s v="MARIO ALEJANDRO LASSO LEDESMA"/>
    <n v="10025181"/>
    <x v="0"/>
    <n v="24693"/>
    <x v="1"/>
  </r>
  <r>
    <x v="5"/>
    <n v="94"/>
    <x v="4"/>
    <x v="8"/>
    <x v="1"/>
    <x v="1"/>
    <x v="0"/>
    <x v="1"/>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4"/>
    <x v="4"/>
    <n v="8"/>
    <x v="0"/>
    <x v="0"/>
    <x v="0"/>
    <n v="60402216"/>
    <n v="60402216"/>
    <x v="0"/>
    <x v="0"/>
    <x v="1"/>
    <x v="0"/>
    <x v="5"/>
    <s v="Oficina Asesora de Planeación"/>
    <x v="3"/>
    <s v="Jefe Oficina Asesora de Planeación"/>
    <x v="9"/>
    <x v="17"/>
    <s v="Actualizar planes institucionales"/>
    <s v="Documentos de planeación realizados_x000a__x000a_Documentos de planeación con seguimientos realizados_x000a_"/>
    <n v="571"/>
    <d v="2021-04-15T00:00:00"/>
    <n v="7550277"/>
    <n v="60402216"/>
    <n v="60402216"/>
    <s v="NATALIA MARIA PINEDA BETANCOURT"/>
    <n v="0"/>
    <x v="0"/>
    <n v="24704"/>
    <x v="1"/>
  </r>
  <r>
    <x v="5"/>
    <n v="13"/>
    <x v="4"/>
    <x v="8"/>
    <x v="5"/>
    <x v="5"/>
    <x v="0"/>
    <x v="0"/>
    <x v="0"/>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1"/>
    <n v="11"/>
    <x v="0"/>
    <x v="0"/>
    <x v="0"/>
    <n v="332212188"/>
    <n v="332212188"/>
    <x v="0"/>
    <x v="0"/>
    <x v="5"/>
    <x v="0"/>
    <x v="5"/>
    <s v="Oficina Asesora de Planeación"/>
    <x v="3"/>
    <s v="Jefe Oficina Asesora de Planeación"/>
    <x v="9"/>
    <x v="17"/>
    <s v="Actualizar planes institucionales"/>
    <s v="Documentos de planeación realizados_x000a__x000a_Documentos de planeación con seguimientos realizados_x000a_"/>
    <n v="97"/>
    <d v="2021-01-19T00:00:00"/>
    <n v="7550277"/>
    <n v="83053047"/>
    <n v="332212188"/>
    <s v="ROSA NATACHA CALDERON LUNG_x000a_MIGUEL COLLAZOS COLLAZOS_x000a_DIANA MILENA CALDERÓN SANCHEZ_x000a_GINA MARCELA POPAYAN"/>
    <n v="0"/>
    <x v="0"/>
    <s v="24296_x000a_24297_x000a_24299_x000a_24302"/>
    <x v="5"/>
  </r>
  <r>
    <x v="2"/>
    <n v="32"/>
    <x v="2"/>
    <x v="2"/>
    <x v="1"/>
    <x v="1"/>
    <x v="0"/>
    <x v="0"/>
    <x v="0"/>
    <s v="Servicios secretariales o de administración de oficinas  "/>
    <x v="0"/>
    <n v="80161501"/>
    <s v="Prestación de servicios profesionales para apoyar la gestión jurídica del servicio al ciudadano en Sede Central y a nivel nacional."/>
    <x v="0"/>
    <x v="0"/>
    <n v="11"/>
    <x v="0"/>
    <x v="0"/>
    <x v="0"/>
    <n v="66214619"/>
    <n v="66214619"/>
    <x v="0"/>
    <x v="0"/>
    <x v="1"/>
    <x v="1"/>
    <x v="13"/>
    <s v="Secretaría General - Grupo Interno de Trabajo Servicio al Ciudadano"/>
    <x v="3"/>
    <s v="Coordinador Grupo Interno de Trabajo Servicio al Ciudadano"/>
    <x v="4"/>
    <x v="6"/>
    <s v="N/A"/>
    <s v="N/A"/>
    <n v="38"/>
    <d v="2021-01-19T00:00:00"/>
    <n v="5757793"/>
    <n v="63335723"/>
    <n v="63335723"/>
    <s v="MARIA PATRICIA ALDANA OSPINA"/>
    <n v="2878896"/>
    <x v="0"/>
    <n v="24214"/>
    <x v="1"/>
  </r>
  <r>
    <x v="2"/>
    <n v="76"/>
    <x v="2"/>
    <x v="2"/>
    <x v="1"/>
    <x v="1"/>
    <x v="0"/>
    <x v="5"/>
    <x v="0"/>
    <s v="Servicios secretariales o de administración de oficinas  "/>
    <x v="0"/>
    <n v="80161501"/>
    <s v="Prestación de servicios profesionales al IGAC apoyando la vinculación del personal requerido por la entidad, de conformidad con las solicitudes efectuadas por el supervisor del contrato."/>
    <x v="4"/>
    <x v="4"/>
    <n v="6"/>
    <x v="0"/>
    <x v="0"/>
    <x v="0"/>
    <n v="34546758"/>
    <n v="34546758"/>
    <x v="0"/>
    <x v="1"/>
    <x v="1"/>
    <x v="0"/>
    <x v="14"/>
    <s v="Secretaria General "/>
    <x v="3"/>
    <s v="María del Pilar Gonzalez Moreno"/>
    <x v="9"/>
    <x v="18"/>
    <s v="Desarrollar, hacer seguimiento y evaluar el avance en el proceso de gestión del conocimiento en la entidad."/>
    <s v="Personas capacitadas"/>
    <n v="584"/>
    <d v="2021-05-12T00:00:00"/>
    <n v="5757793"/>
    <n v="34546758"/>
    <n v="34546758"/>
    <s v="CLAUDIA EDITH MEJIA MEJIA"/>
    <n v="0"/>
    <x v="0"/>
    <n v="24725"/>
    <x v="1"/>
  </r>
  <r>
    <x v="2"/>
    <n v="38"/>
    <x v="2"/>
    <x v="2"/>
    <x v="1"/>
    <x v="1"/>
    <x v="0"/>
    <x v="0"/>
    <x v="0"/>
    <s v="Servicios secretariales o de administración de oficinas  "/>
    <x v="0"/>
    <n v="80161501"/>
    <s v="Prestación de servicios profesionales al IGAC apoyando la vinculación del personal requerido por la entidad, de conformidad con las solicitudes efectuadas por el supervisor del contrato"/>
    <x v="0"/>
    <x v="0"/>
    <n v="345"/>
    <x v="1"/>
    <x v="0"/>
    <x v="0"/>
    <n v="123067779"/>
    <n v="123067779"/>
    <x v="0"/>
    <x v="0"/>
    <x v="1"/>
    <x v="0"/>
    <x v="15"/>
    <m/>
    <x v="6"/>
    <m/>
    <x v="11"/>
    <x v="19"/>
    <m/>
    <m/>
    <n v="40"/>
    <d v="2021-01-15T00:00:00"/>
    <n v="10701546"/>
    <n v="122354343"/>
    <n v="122354343"/>
    <s v="LINDA CRISTINA SANTOS MEJIA"/>
    <n v="713436"/>
    <x v="0"/>
    <n v="24199"/>
    <x v="1"/>
  </r>
  <r>
    <x v="2"/>
    <n v="53"/>
    <x v="2"/>
    <x v="2"/>
    <x v="1"/>
    <x v="1"/>
    <x v="0"/>
    <x v="1"/>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1"/>
    <x v="1"/>
    <n v="11"/>
    <x v="0"/>
    <x v="0"/>
    <x v="0"/>
    <n v="80634026"/>
    <n v="80634026"/>
    <x v="0"/>
    <x v="0"/>
    <x v="1"/>
    <x v="0"/>
    <x v="16"/>
    <s v="Secretaría General - Servicios Administrativos"/>
    <x v="3"/>
    <s v="Coordinador(a) GIT Servicios Administrativos"/>
    <x v="12"/>
    <x v="20"/>
    <s v="Dotar de equipamentos las sedes"/>
    <s v="Sedes Mantenidas"/>
    <n v="192"/>
    <d v="2021-02-08T00:00:00"/>
    <n v="7330366"/>
    <n v="78190571"/>
    <n v="78190571"/>
    <s v="WILSON BENITES CORREA"/>
    <n v="2443455"/>
    <x v="0"/>
    <n v="24373"/>
    <x v="1"/>
  </r>
  <r>
    <x v="2"/>
    <n v="68"/>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2"/>
    <x v="0"/>
    <n v="346300000"/>
    <n v="346300000"/>
    <x v="0"/>
    <x v="0"/>
    <x v="1"/>
    <x v="1"/>
    <x v="17"/>
    <s v="Secretaria General - GIT Servicios Administrativos"/>
    <x v="3"/>
    <s v="Coordinador GIT Servicios Administrativos"/>
    <x v="4"/>
    <x v="6"/>
    <s v="N/A"/>
    <s v="N/A"/>
    <n v="528"/>
    <d v="2021-04-14T00:00:00"/>
    <n v="0"/>
    <n v="346223527"/>
    <n v="346223527"/>
    <s v="UNION TEMPORAL AUTOMOTRIZ 2020_x000a_AUTO INVERSIONES COLOMBIA S.A AUTOINVERCOL_x000a_CENTRO INTEGRAL DE MANTENIMIENTO ATOCARS SAS_x000a_"/>
    <n v="76473"/>
    <x v="0"/>
    <s v="24711_x000a_24712_x000a_24713_x000a_24735"/>
    <x v="1"/>
  </r>
  <r>
    <x v="2"/>
    <n v="22"/>
    <x v="2"/>
    <x v="2"/>
    <x v="1"/>
    <x v="1"/>
    <x v="0"/>
    <x v="0"/>
    <x v="0"/>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1"/>
    <x v="1"/>
    <x v="18"/>
    <s v="Secretaría General - GIT de Talento Humano"/>
    <x v="3"/>
    <s v="Coordinador GIT de Talento Humano"/>
    <x v="4"/>
    <x v="6"/>
    <s v="N/A"/>
    <s v="N/A"/>
    <n v="22"/>
    <d v="2021-01-08T00:00:00"/>
    <n v="2856097"/>
    <n v="32845116"/>
    <n v="32845116"/>
    <s v="MARIA FERNANDA CELY VARGAS"/>
    <n v="0"/>
    <x v="0"/>
    <n v="24183"/>
    <x v="1"/>
  </r>
  <r>
    <x v="2"/>
    <n v="20"/>
    <x v="2"/>
    <x v="2"/>
    <x v="1"/>
    <x v="1"/>
    <x v="0"/>
    <x v="0"/>
    <x v="0"/>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1"/>
    <x v="1"/>
    <x v="18"/>
    <s v="Secretaría General - GIT de Talento Humano"/>
    <x v="3"/>
    <s v="Coordinador GIT de Talento Humano"/>
    <x v="4"/>
    <x v="6"/>
    <s v="N/A"/>
    <s v="N/A"/>
    <n v="21"/>
    <d v="2021-01-07T00:00:00"/>
    <n v="8028496"/>
    <n v="92327704"/>
    <n v="92327704"/>
    <s v="YENNY ZULEIMA CARREÑO CONTRERAS"/>
    <n v="0"/>
    <x v="0"/>
    <n v="24168"/>
    <x v="1"/>
  </r>
  <r>
    <x v="0"/>
    <n v="38"/>
    <x v="0"/>
    <x v="0"/>
    <x v="1"/>
    <x v="1"/>
    <x v="0"/>
    <x v="2"/>
    <x v="1"/>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1"/>
    <n v="53900000"/>
    <n v="53900000"/>
    <x v="0"/>
    <x v="0"/>
    <x v="1"/>
    <x v="0"/>
    <x v="0"/>
    <s v="Subdirección de Agrología"/>
    <x v="3"/>
    <s v="Subdirector de Agrología "/>
    <x v="1"/>
    <x v="2"/>
    <s v="Generar los productos agrológicos como insumos para el Catastro multipropósito"/>
    <s v="Sistema de Información Predial Actualizado_x000a_"/>
    <n v="471"/>
    <d v="2021-03-15T00:00:00"/>
    <n v="4976424"/>
    <n v="47276028"/>
    <n v="47276028"/>
    <s v="ANA MARIA DEL ROSARIO PALACINO DE WALTEROS"/>
    <n v="6623972"/>
    <x v="0"/>
    <n v="24606"/>
    <x v="1"/>
  </r>
  <r>
    <x v="0"/>
    <n v="28"/>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8"/>
    <d v="2021-03-15T00:00:00"/>
    <n v="4263522"/>
    <n v="40503459"/>
    <n v="40503459"/>
    <s v="ANDRES EMILIO MORENO CASTRO"/>
    <n v="3496541"/>
    <x v="0"/>
    <n v="24613"/>
    <x v="1"/>
  </r>
  <r>
    <x v="0"/>
    <n v="27"/>
    <x v="0"/>
    <x v="0"/>
    <x v="1"/>
    <x v="1"/>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9"/>
    <d v="2021-03-15T00:00:00"/>
    <n v="2671483"/>
    <n v="25379089"/>
    <n v="25379089"/>
    <s v="ANGIE LORENA CARDENAS PUERTO"/>
    <n v="3220911"/>
    <x v="0"/>
    <n v="24624"/>
    <x v="1"/>
  </r>
  <r>
    <x v="0"/>
    <n v="29"/>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3"/>
    <d v="2021-03-15T00:00:00"/>
    <n v="4263522"/>
    <n v="40503459"/>
    <n v="40503459"/>
    <s v="DANIEL JOSE MORALES MEJIA"/>
    <n v="3496541"/>
    <x v="0"/>
    <n v="24602"/>
    <x v="1"/>
  </r>
  <r>
    <x v="0"/>
    <n v="36"/>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85"/>
    <d v="2021-03-15T00:00:00"/>
    <n v="4263522"/>
    <n v="40503459"/>
    <n v="40503459"/>
    <s v="EDWIN ALFONSO PERILLA"/>
    <n v="3496541"/>
    <x v="0"/>
    <n v="24619"/>
    <x v="1"/>
  </r>
  <r>
    <x v="0"/>
    <n v="35"/>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53"/>
    <d v="2021-03-15T00:00:00"/>
    <n v="4263522"/>
    <n v="38798050"/>
    <n v="38798050"/>
    <s v="GERSE DAVID RUIZ"/>
    <n v="10701950"/>
    <x v="0"/>
    <n v="24590"/>
    <x v="1"/>
  </r>
  <r>
    <x v="0"/>
    <n v="34"/>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65"/>
    <d v="2021-03-15T00:00:00"/>
    <n v="4976424"/>
    <n v="47276028"/>
    <n v="47276028"/>
    <s v="JAIME ANDRES NEIRA"/>
    <n v="2223972"/>
    <x v="0"/>
    <n v="24604"/>
    <x v="1"/>
  </r>
  <r>
    <x v="0"/>
    <n v="33"/>
    <x v="0"/>
    <x v="0"/>
    <x v="1"/>
    <x v="1"/>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73"/>
    <d v="2021-03-15T00:00:00"/>
    <n v="4263522"/>
    <n v="40503459"/>
    <n v="40503459"/>
    <s v="MARCO ANTONIO SUAREZ GALEANO"/>
    <n v="3496541"/>
    <x v="0"/>
    <n v="24607"/>
    <x v="1"/>
  </r>
  <r>
    <x v="0"/>
    <n v="37"/>
    <x v="0"/>
    <x v="0"/>
    <x v="1"/>
    <x v="1"/>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6"/>
    <d v="2021-03-15T00:00:00"/>
    <n v="2671483"/>
    <n v="25379089"/>
    <n v="25379089"/>
    <s v="MARISOL  ARDILA CUBIDES"/>
    <n v="3220911"/>
    <x v="0"/>
    <n v="24611"/>
    <x v="1"/>
  </r>
  <r>
    <x v="0"/>
    <n v="32"/>
    <x v="0"/>
    <x v="0"/>
    <x v="1"/>
    <x v="1"/>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59"/>
    <d v="2021-03-15T00:00:00"/>
    <n v="2671483"/>
    <n v="25379089"/>
    <n v="25379089"/>
    <s v="MONICA ANDREA GARCIA"/>
    <n v="3220911"/>
    <x v="0"/>
    <n v="24600"/>
    <x v="1"/>
  </r>
  <r>
    <x v="0"/>
    <n v="31"/>
    <x v="0"/>
    <x v="0"/>
    <x v="1"/>
    <x v="1"/>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1"/>
    <n v="11"/>
    <x v="0"/>
    <x v="0"/>
    <x v="1"/>
    <n v="47300000"/>
    <n v="47300000"/>
    <x v="0"/>
    <x v="0"/>
    <x v="1"/>
    <x v="0"/>
    <x v="0"/>
    <s v="Subdirección de Agrología"/>
    <x v="3"/>
    <s v="Subdirector de Agrología "/>
    <x v="1"/>
    <x v="2"/>
    <s v="Generar los productos agrológicos como insumos para el Catastro multipropósito"/>
    <s v="Sistema de Información Predial Actualizado_x000a_"/>
    <n v="481"/>
    <d v="2021-03-15T00:00:00"/>
    <n v="4976424"/>
    <n v="46280743"/>
    <n v="46280743"/>
    <s v="NATALIA PRECIADO"/>
    <n v="1019257"/>
    <x v="0"/>
    <n v="24616"/>
    <x v="1"/>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7"/>
    <x v="7"/>
    <n v="12"/>
    <x v="0"/>
    <x v="0"/>
    <x v="1"/>
    <n v="25027258562"/>
    <n v="2502725856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7"/>
    <x v="7"/>
    <n v="12"/>
    <x v="0"/>
    <x v="4"/>
    <x v="1"/>
    <n v="24975982389"/>
    <n v="24975982389"/>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n v="1"/>
    <x v="1"/>
    <x v="1"/>
    <x v="1"/>
    <x v="1"/>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0"/>
    <x v="0"/>
    <n v="345"/>
    <x v="1"/>
    <x v="0"/>
    <x v="1"/>
    <n v="94300000"/>
    <n v="94300000"/>
    <x v="0"/>
    <x v="0"/>
    <x v="1"/>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277"/>
    <n v="85569806"/>
    <n v="85569806"/>
    <s v="MARIA VIVIANA BORDA CALVACHE"/>
    <n v="8730194"/>
    <x v="0"/>
    <n v="24219"/>
    <x v="1"/>
  </r>
  <r>
    <x v="1"/>
    <n v="69"/>
    <x v="1"/>
    <x v="1"/>
    <x v="1"/>
    <x v="1"/>
    <x v="0"/>
    <x v="3"/>
    <x v="1"/>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4"/>
    <x v="4"/>
    <n v="345"/>
    <x v="1"/>
    <x v="0"/>
    <x v="1"/>
    <n v="116150000"/>
    <n v="116150000"/>
    <x v="0"/>
    <x v="0"/>
    <x v="1"/>
    <x v="0"/>
    <x v="1"/>
    <s v="Subdirección de Catastro"/>
    <x v="3"/>
    <s v="Subdirectora de Catastro"/>
    <x v="1"/>
    <x v="2"/>
    <s v="Gestionar técnicamente la operación del proyecto de catastro multipropósito, en lo correspondiente al IGAC"/>
    <s v="Sistema de Información Predial Actualizado_x000a_"/>
    <m/>
    <d v="2021-06-03T00:00:00"/>
    <n v="9865284"/>
    <n v="69056988"/>
    <n v="69056988"/>
    <s v="NELSON ENRIQUE SILVA NIÑO"/>
    <n v="47093012"/>
    <x v="0"/>
    <m/>
    <x v="1"/>
  </r>
  <r>
    <x v="1"/>
    <m/>
    <x v="1"/>
    <x v="1"/>
    <x v="1"/>
    <x v="6"/>
    <x v="1"/>
    <x v="9"/>
    <x v="0"/>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1"/>
    <n v="200000000"/>
    <n v="20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1"/>
    <n v="210000000"/>
    <n v="21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1"/>
    <n v="714000000"/>
    <n v="714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1"/>
    <n v="1148985120"/>
    <n v="114898512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1"/>
    <n v="2114430486"/>
    <n v="211443048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8"/>
    <x v="6"/>
    <x v="4"/>
    <x v="9"/>
    <x v="0"/>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1"/>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1"/>
    <n v="28988880"/>
    <n v="2898888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9"/>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1"/>
    <n v="29858544"/>
    <n v="2985854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5"/>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46062344"/>
    <n v="4606234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1"/>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1"/>
    <n v="59191704"/>
    <n v="5919170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6"/>
    <m/>
    <x v="6"/>
  </r>
  <r>
    <x v="1"/>
    <m/>
    <x v="1"/>
    <x v="1"/>
    <x v="1"/>
    <x v="6"/>
    <x v="1"/>
    <x v="9"/>
    <x v="0"/>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88180736"/>
    <n v="8818073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7"/>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n v="29"/>
    <x v="1"/>
    <x v="1"/>
    <x v="1"/>
    <x v="1"/>
    <x v="0"/>
    <x v="1"/>
    <x v="1"/>
    <s v="Servicios de sistemas de información geográfica (sig)"/>
    <x v="0"/>
    <n v="81101512"/>
    <s v="Adelantar los procesos de actualización catastral de 4 municipios del departamento de Boyacá financiados con recursos del Banco Interamericano de Desarrollo"/>
    <x v="1"/>
    <x v="1"/>
    <n v="8"/>
    <x v="0"/>
    <x v="4"/>
    <x v="1"/>
    <n v="2901108715"/>
    <n v="2901108715"/>
    <x v="0"/>
    <x v="0"/>
    <x v="1"/>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0"/>
    <n v="2901108715"/>
    <n v="2901108715"/>
    <s v="TELESPAZIO ARGENTINA S.A"/>
    <n v="0"/>
    <x v="0"/>
    <n v="24360"/>
    <x v="1"/>
  </r>
  <r>
    <x v="1"/>
    <n v="31"/>
    <x v="1"/>
    <x v="1"/>
    <x v="1"/>
    <x v="1"/>
    <x v="0"/>
    <x v="1"/>
    <x v="1"/>
    <s v="Servicios de sistemas de información geográfica (sig)"/>
    <x v="0"/>
    <n v="81101512"/>
    <s v="Adelantar los procesos de actualización catastral de 4 municipios del departamento de Boyacá financiados con recursos del Banco Mundial -BM"/>
    <x v="1"/>
    <x v="1"/>
    <n v="8"/>
    <x v="0"/>
    <x v="4"/>
    <x v="1"/>
    <n v="4875235099"/>
    <n v="4875235099"/>
    <x v="0"/>
    <x v="0"/>
    <x v="1"/>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s v="TELESPAZIO ARGENTINA S.A"/>
    <n v="0"/>
    <x v="0"/>
    <n v="24363"/>
    <x v="1"/>
  </r>
  <r>
    <x v="1"/>
    <m/>
    <x v="1"/>
    <x v="1"/>
    <x v="1"/>
    <x v="6"/>
    <x v="1"/>
    <x v="9"/>
    <x v="0"/>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1"/>
    <n v="884523002"/>
    <n v="88452300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Cajibío, Piamonte, Sucre y Almaguer, en conjunto con la Agencia Nacional de Tierras - ANT."/>
    <x v="5"/>
    <x v="5"/>
    <n v="9"/>
    <x v="0"/>
    <x v="4"/>
    <x v="1"/>
    <n v="781026077"/>
    <n v="781026077"/>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1"/>
    <n v="14382386381"/>
    <n v="14382386381"/>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1"/>
    <n v="12442023704"/>
    <n v="1244202370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1"/>
    <n v="17901027671"/>
    <n v="17901027671"/>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1"/>
    <n v="13351728657"/>
    <n v="13351728657"/>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1"/>
    <n v="7000000000"/>
    <n v="7000000000"/>
    <x v="0"/>
    <x v="1"/>
    <x v="1"/>
    <x v="0"/>
    <x v="1"/>
    <s v="Subdirección de Catastro"/>
    <x v="5"/>
    <s v="Subdirectora de Catastro"/>
    <x v="1"/>
    <x v="2"/>
    <s v="Realizar el levantamiento catastral en los municipios priorizados para la conformación del catastro multipropósito"/>
    <s v="Sistema de Información Predial Actualizado_x000a_"/>
    <m/>
    <m/>
    <e v="#N/A"/>
    <e v="#N/A"/>
    <e v="#N/A"/>
    <m/>
    <n v="0"/>
    <x v="0"/>
    <m/>
    <x v="6"/>
  </r>
  <r>
    <x v="4"/>
    <m/>
    <x v="3"/>
    <x v="3"/>
    <x v="1"/>
    <x v="6"/>
    <x v="1"/>
    <x v="5"/>
    <x v="0"/>
    <s v="Servicios de sistemas de información geográfica (sig)"/>
    <x v="0"/>
    <n v="81101512"/>
    <s v="Prestación de servicios profesionales para el desarrollo de procesos de analítica de datos en el marco de los métodos indirectos del catastro multipropósito"/>
    <x v="8"/>
    <x v="8"/>
    <n v="5"/>
    <x v="0"/>
    <x v="0"/>
    <x v="1"/>
    <n v="18201180"/>
    <n v="1820118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1"/>
    <n v="50726076"/>
    <n v="5072607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diseño de gráficos o gráficas"/>
    <x v="0"/>
    <n v="82141504"/>
    <s v="Prestación de servicios profesionales para generar contenidos graficos y multimedia apoyo a la implementación de la estrategia de fortalecimiento territorio virtual"/>
    <x v="7"/>
    <x v="7"/>
    <n v="82"/>
    <x v="1"/>
    <x v="0"/>
    <x v="1"/>
    <n v="11637208"/>
    <n v="1163720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implementación de estándares sobre los datos fundamentales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identificar e integrar los modelos de objetos geográficos territoriales en el marco de la administración del territorio"/>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gestión de los datos abiertos en el marco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Servicios especializados para el suministro de datos de observación de la tierra y la generación de productos derivados para implementación de la política de catastro multipropósito "/>
    <x v="6"/>
    <x v="6"/>
    <n v="7"/>
    <x v="0"/>
    <x v="4"/>
    <x v="1"/>
    <n v="100000000"/>
    <n v="100000000"/>
    <x v="1"/>
    <x v="3"/>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n v="22"/>
    <x v="3"/>
    <x v="3"/>
    <x v="1"/>
    <x v="1"/>
    <x v="0"/>
    <x v="1"/>
    <x v="1"/>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1"/>
    <n v="120000000"/>
    <n v="120000000"/>
    <x v="0"/>
    <x v="0"/>
    <x v="1"/>
    <x v="0"/>
    <x v="3"/>
    <s v="Oficina CIAF"/>
    <x v="3"/>
    <s v="Jefe Oficina CIAF"/>
    <x v="1"/>
    <x v="2"/>
    <s v="Gestionar técnicamente la operación del proyecto de catastro multipropósito, en lo correspondiente al IGAC"/>
    <s v="Sistema de Información Predial Actualizado_x000a_"/>
    <n v="529"/>
    <d v="2021-04-15T00:00:00"/>
    <n v="11022592"/>
    <n v="93692032"/>
    <n v="93692032"/>
    <s v="ALEXANDER  MONTEALEGRE TRUJILLO"/>
    <n v="26307968"/>
    <x v="0"/>
    <n v="24673"/>
    <x v="1"/>
  </r>
  <r>
    <x v="4"/>
    <n v="25"/>
    <x v="3"/>
    <x v="3"/>
    <x v="1"/>
    <x v="1"/>
    <x v="0"/>
    <x v="2"/>
    <x v="1"/>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s v="ANDRES ENRIQUE ROSSO MATEUS"/>
    <n v="14803559"/>
    <x v="0"/>
    <n v="24717"/>
    <x v="1"/>
  </r>
  <r>
    <x v="4"/>
    <m/>
    <x v="3"/>
    <x v="3"/>
    <x v="1"/>
    <x v="1"/>
    <x v="0"/>
    <x v="1"/>
    <x v="1"/>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s v="ANGEL FORERO ( no continua con el proceso)"/>
    <n v="0"/>
    <x v="0"/>
    <m/>
    <x v="7"/>
  </r>
  <r>
    <x v="4"/>
    <n v="27"/>
    <x v="3"/>
    <x v="3"/>
    <x v="1"/>
    <x v="1"/>
    <x v="0"/>
    <x v="2"/>
    <x v="1"/>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CAMILO ANDRES HERNANDEZ BARAJAS"/>
    <n v="20318610.666666672"/>
    <x v="0"/>
    <n v="24734"/>
    <x v="1"/>
  </r>
  <r>
    <x v="4"/>
    <n v="15"/>
    <x v="3"/>
    <x v="3"/>
    <x v="1"/>
    <x v="1"/>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1"/>
    <x v="1"/>
    <n v="11"/>
    <x v="0"/>
    <x v="0"/>
    <x v="1"/>
    <n v="105357406"/>
    <n v="10535740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DANIEL RICARDO INFANTE"/>
    <n v="11637208"/>
    <x v="0"/>
    <n v="24571"/>
    <x v="1"/>
  </r>
  <r>
    <x v="4"/>
    <n v="30"/>
    <x v="3"/>
    <x v="3"/>
    <x v="1"/>
    <x v="1"/>
    <x v="0"/>
    <x v="5"/>
    <x v="1"/>
    <s v="Servicios de sistemas de información geográfica (sig)"/>
    <x v="0"/>
    <n v="81101512"/>
    <s v="Prestación de servicios profesionales para diseñar los servicios de información, de procesamiento y disposición de información para el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s v="EDUIN YEZID CARRILLO VEGA"/>
    <n v="0"/>
    <x v="0"/>
    <n v="24755"/>
    <x v="6"/>
  </r>
  <r>
    <x v="4"/>
    <n v="28"/>
    <x v="3"/>
    <x v="3"/>
    <x v="1"/>
    <x v="1"/>
    <x v="0"/>
    <x v="2"/>
    <x v="1"/>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1"/>
    <n v="71727632"/>
    <n v="7172763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FABIAN ROBERTO PEÑA CLAVIJO"/>
    <n v="7550277.5"/>
    <x v="0"/>
    <n v="24746"/>
    <x v="1"/>
  </r>
  <r>
    <x v="4"/>
    <n v="29"/>
    <x v="3"/>
    <x v="3"/>
    <x v="1"/>
    <x v="1"/>
    <x v="0"/>
    <x v="5"/>
    <x v="1"/>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s v="JULIAN DAVID MANCERA"/>
    <n v="0"/>
    <x v="0"/>
    <n v="24736"/>
    <x v="1"/>
  </r>
  <r>
    <x v="4"/>
    <n v="12"/>
    <x v="3"/>
    <x v="3"/>
    <x v="1"/>
    <x v="1"/>
    <x v="0"/>
    <x v="1"/>
    <x v="1"/>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LORENA FORTICH"/>
    <n v="4932646"/>
    <x v="0"/>
    <n v="24489"/>
    <x v="1"/>
  </r>
  <r>
    <x v="4"/>
    <n v="16"/>
    <x v="3"/>
    <x v="3"/>
    <x v="1"/>
    <x v="1"/>
    <x v="0"/>
    <x v="1"/>
    <x v="1"/>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1"/>
    <x v="1"/>
    <n v="11"/>
    <x v="0"/>
    <x v="0"/>
    <x v="1"/>
    <n v="95787740"/>
    <n v="9578774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s v="NATALIA DIAZ"/>
    <n v="8707980"/>
    <x v="0"/>
    <n v="24554"/>
    <x v="1"/>
  </r>
  <r>
    <x v="4"/>
    <n v="24"/>
    <x v="3"/>
    <x v="3"/>
    <x v="1"/>
    <x v="1"/>
    <x v="0"/>
    <x v="2"/>
    <x v="1"/>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s v="ROBERTO CAJAMARCA"/>
    <n v="14803559"/>
    <x v="0"/>
    <n v="24714"/>
    <x v="1"/>
  </r>
  <r>
    <x v="4"/>
    <m/>
    <x v="3"/>
    <x v="3"/>
    <x v="1"/>
    <x v="6"/>
    <x v="1"/>
    <x v="5"/>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1"/>
    <n v="43442451"/>
    <n v="43442451"/>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9"/>
    <m/>
    <x v="6"/>
  </r>
  <r>
    <x v="4"/>
    <m/>
    <x v="3"/>
    <x v="3"/>
    <x v="1"/>
    <x v="6"/>
    <x v="1"/>
    <x v="5"/>
    <x v="0"/>
    <s v="Servicios de sistemas de información geográfica (sig)"/>
    <x v="0"/>
    <n v="81101512"/>
    <s v="Prestación de servicios profesionales el desarrollo de procesos de inteligencia artificial en el marco de los métodos indirectos del catastro multipropósito"/>
    <x v="5"/>
    <x v="5"/>
    <n v="195"/>
    <x v="1"/>
    <x v="0"/>
    <x v="1"/>
    <n v="49076800"/>
    <n v="4907680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0"/>
    <m/>
    <x v="6"/>
  </r>
  <r>
    <x v="4"/>
    <m/>
    <x v="3"/>
    <x v="3"/>
    <x v="1"/>
    <x v="6"/>
    <x v="1"/>
    <x v="5"/>
    <x v="0"/>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1"/>
    <n v="52851939"/>
    <n v="52851939"/>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0"/>
    <x v="6"/>
    <x v="3"/>
    <x v="13"/>
    <x v="0"/>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1"/>
    <n v="113203688"/>
    <n v="113203688"/>
    <x v="0"/>
    <x v="0"/>
    <x v="0"/>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2"/>
    <m/>
    <x v="6"/>
  </r>
  <r>
    <x v="6"/>
    <m/>
    <x v="5"/>
    <x v="5"/>
    <x v="1"/>
    <x v="6"/>
    <x v="1"/>
    <x v="13"/>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1"/>
    <n v="355564593"/>
    <n v="355564593"/>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7"/>
    <x v="7"/>
    <n v="12"/>
    <x v="0"/>
    <x v="4"/>
    <x v="1"/>
    <n v="13671130281"/>
    <n v="13671130281"/>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7"/>
    <x v="7"/>
    <n v="6"/>
    <x v="0"/>
    <x v="0"/>
    <x v="1"/>
    <n v="59191704"/>
    <n v="5919170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9"/>
    <x v="6"/>
    <x v="5"/>
    <x v="10"/>
    <x v="0"/>
    <s v="Cartografía"/>
    <x v="2"/>
    <n v="81151600"/>
    <s v="Prestación de servicios para la generación de cartografía básica, de conformidad con las especificaciones técnicas establecidas."/>
    <x v="7"/>
    <x v="7"/>
    <n v="5"/>
    <x v="0"/>
    <x v="0"/>
    <x v="1"/>
    <n v="163810620"/>
    <n v="163810620"/>
    <x v="0"/>
    <x v="0"/>
    <x v="10"/>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10"/>
    <x v="0"/>
    <s v="Cartografía"/>
    <x v="2"/>
    <n v="81151600"/>
    <s v="Prestación de servicios para realizar el seguimiento y control de calidad de la producción cartográfica, de conformidad con las especificaciones técnicas y rendimientos establecidos."/>
    <x v="7"/>
    <x v="7"/>
    <n v="5"/>
    <x v="0"/>
    <x v="0"/>
    <x v="1"/>
    <n v="24882120"/>
    <n v="24882120"/>
    <x v="0"/>
    <x v="0"/>
    <x v="1"/>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n v="57"/>
    <x v="5"/>
    <x v="5"/>
    <x v="1"/>
    <x v="1"/>
    <x v="0"/>
    <x v="1"/>
    <x v="1"/>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n v="315"/>
    <x v="1"/>
    <x v="0"/>
    <x v="1"/>
    <n v="103585482"/>
    <n v="103585482"/>
    <x v="0"/>
    <x v="0"/>
    <x v="1"/>
    <x v="0"/>
    <x v="6"/>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s v="JORGE MANUEL SANCHEZ OROZCO"/>
    <n v="9865284"/>
    <x v="0"/>
    <n v="24652"/>
    <x v="1"/>
  </r>
  <r>
    <x v="6"/>
    <n v="76"/>
    <x v="5"/>
    <x v="5"/>
    <x v="1"/>
    <x v="1"/>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1"/>
    <n v="12"/>
    <x v="0"/>
    <x v="4"/>
    <x v="1"/>
    <n v="9767257014"/>
    <n v="9767257014"/>
    <x v="1"/>
    <x v="4"/>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s v="CONSORCIO IGN FI- LEICA GEOSYSTEMS"/>
    <n v="0"/>
    <x v="0"/>
    <m/>
    <x v="1"/>
  </r>
  <r>
    <x v="7"/>
    <n v="3"/>
    <x v="5"/>
    <x v="5"/>
    <x v="1"/>
    <x v="1"/>
    <x v="0"/>
    <x v="1"/>
    <x v="1"/>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4"/>
    <x v="4"/>
    <n v="3"/>
    <x v="0"/>
    <x v="4"/>
    <x v="1"/>
    <n v="9485236200"/>
    <n v="9485236200"/>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s v="DATUM INGENIERIA S.A.S"/>
    <n v="7735936200"/>
    <x v="0"/>
    <n v="24752"/>
    <x v="1"/>
  </r>
  <r>
    <x v="5"/>
    <m/>
    <x v="4"/>
    <x v="6"/>
    <x v="1"/>
    <x v="6"/>
    <x v="1"/>
    <x v="9"/>
    <x v="0"/>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8"/>
    <x v="8"/>
    <n v="10"/>
    <x v="0"/>
    <x v="0"/>
    <x v="1"/>
    <n v="86657050"/>
    <n v="86657050"/>
    <x v="0"/>
    <x v="2"/>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60"/>
    <n v="751362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70"/>
    <n v="7513627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80"/>
    <n v="7513628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90"/>
    <n v="7513629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300"/>
    <n v="7513630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sistemas de información geográfica (sig)"/>
    <x v="2"/>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8"/>
    <x v="9"/>
    <n v="4"/>
    <x v="0"/>
    <x v="4"/>
    <x v="1"/>
    <n v="5000000000"/>
    <n v="5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Diseño del intercambio electrónico de datos (ied)"/>
    <x v="2"/>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8"/>
    <x v="9"/>
    <n v="3"/>
    <x v="0"/>
    <x v="4"/>
    <x v="1"/>
    <n v="4208000000"/>
    <n v="4208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Mantenimiento de sistemas de almacenamiento de discos"/>
    <x v="2"/>
    <n v="81112301"/>
    <s v="Suministrar e implementar (Instalación y configuración, prueba, puesta en funcionamiento, y transferencia de conocimiento), soporte y mantenimiento de equipos tecnológicos y periféricos para el Instituto Geográfico “Agustín Codazzi” – IGAC a nivel nacional."/>
    <x v="8"/>
    <x v="9"/>
    <n v="3"/>
    <x v="0"/>
    <x v="4"/>
    <x v="1"/>
    <n v="4000000000"/>
    <n v="4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1"/>
    <x v="0"/>
    <s v="Cartografía"/>
    <x v="0"/>
    <n v="81151600"/>
    <s v="Renovar los servicios de software update support y Oracle premie support for systems"/>
    <x v="7"/>
    <x v="8"/>
    <n v="12"/>
    <x v="0"/>
    <x v="4"/>
    <x v="1"/>
    <n v="2200000000"/>
    <n v="2200000000"/>
    <x v="1"/>
    <x v="4"/>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3"/>
    <x v="6"/>
    <x v="6"/>
    <x v="15"/>
    <x v="0"/>
    <s v="Servicios de implementación de aplicaciones"/>
    <x v="2"/>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7"/>
    <x v="8"/>
    <n v="5"/>
    <x v="0"/>
    <x v="0"/>
    <x v="1"/>
    <n v="130619640"/>
    <n v="130619640"/>
    <x v="0"/>
    <x v="0"/>
    <x v="3"/>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9"/>
    <x v="10"/>
    <n v="12"/>
    <x v="0"/>
    <x v="4"/>
    <x v="1"/>
    <n v="3100000000"/>
    <n v="3100000000"/>
    <x v="2"/>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9"/>
    <x v="10"/>
    <n v="12"/>
    <x v="0"/>
    <x v="4"/>
    <x v="1"/>
    <n v="3387012400"/>
    <n v="33870124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n v="81"/>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s v="DANIEL EDUARDO IREGUI MAYORGA"/>
    <n v="3408618"/>
    <x v="0"/>
    <n v="24615"/>
    <x v="1"/>
  </r>
  <r>
    <x v="5"/>
    <n v="24"/>
    <x v="4"/>
    <x v="6"/>
    <x v="1"/>
    <x v="1"/>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1"/>
    <n v="116150000"/>
    <n v="116150000"/>
    <x v="0"/>
    <x v="0"/>
    <x v="1"/>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s v="ELIECER VANEGAS MURCIA"/>
    <n v="12564518"/>
    <x v="0"/>
    <n v="24502"/>
    <x v="1"/>
  </r>
  <r>
    <x v="5"/>
    <n v="78"/>
    <x v="4"/>
    <x v="6"/>
    <x v="1"/>
    <x v="1"/>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1"/>
    <x v="1"/>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s v="KAREN NATALY GARZON"/>
    <n v="1817688"/>
    <x v="0"/>
    <n v="24627"/>
    <x v="1"/>
  </r>
  <r>
    <x v="5"/>
    <n v="79"/>
    <x v="4"/>
    <x v="6"/>
    <x v="1"/>
    <x v="1"/>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s v="MARIA CATALINA PEREZ COHELLO"/>
    <n v="3408618"/>
    <x v="0"/>
    <n v="24610"/>
    <x v="1"/>
  </r>
  <r>
    <x v="5"/>
    <n v="80"/>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s v="WALTER EDUARDO BECERRA LEANDRO"/>
    <n v="3408618"/>
    <x v="0"/>
    <n v="24628"/>
    <x v="1"/>
  </r>
  <r>
    <x v="5"/>
    <m/>
    <x v="4"/>
    <x v="8"/>
    <x v="1"/>
    <x v="6"/>
    <x v="1"/>
    <x v="10"/>
    <x v="0"/>
    <s v="Servicios de asesoramiento sobre tecnologías de la información"/>
    <x v="2"/>
    <n v="80101507"/>
    <s v="Análisis y asesoría en el modelamiento BPMN 2.0, optimización, instalación, parametrización, diseño y soporte de los procesos de la Entidad en la plataforma BPMS Bizagi."/>
    <x v="10"/>
    <x v="10"/>
    <n v="3"/>
    <x v="0"/>
    <x v="0"/>
    <x v="1"/>
    <n v="1001900000"/>
    <n v="1001900000"/>
    <x v="0"/>
    <x v="0"/>
    <x v="1"/>
    <x v="0"/>
    <x v="12"/>
    <s v="Oficina Asesora de Planeación "/>
    <x v="3"/>
    <s v="Jefe Oficina Asesora de Planeación"/>
    <x v="1"/>
    <x v="2"/>
    <s v="Fortalecer al IGAC para la implementación del sistema de administración de tierras"/>
    <s v="Sistema de Información Predial Actualizado_x000a_"/>
    <m/>
    <m/>
    <e v="#N/A"/>
    <e v="#N/A"/>
    <e v="#N/A"/>
    <m/>
    <n v="0"/>
    <x v="0"/>
    <m/>
    <x v="6"/>
  </r>
  <r>
    <x v="5"/>
    <n v="23"/>
    <x v="4"/>
    <x v="8"/>
    <x v="1"/>
    <x v="1"/>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1"/>
    <x v="1"/>
    <n v="11"/>
    <x v="0"/>
    <x v="0"/>
    <x v="1"/>
    <n v="146709293"/>
    <n v="146709293"/>
    <x v="0"/>
    <x v="0"/>
    <x v="1"/>
    <x v="0"/>
    <x v="12"/>
    <s v="Oficina Asesora de Planeación "/>
    <x v="3"/>
    <s v="Jefe Oficina Asesora de Planeación"/>
    <x v="1"/>
    <x v="2"/>
    <s v="Fortalecer al IGAC para la implementación del sistema de administración de tierras"/>
    <s v="Sistema de Información Predial Actualizado_x000a_"/>
    <n v="267"/>
    <d v="2021-01-27T00:00:00"/>
    <n v="13337208"/>
    <n v="140040684"/>
    <n v="140040684"/>
    <s v="MARIA JULIANA MARTINZ GONZALEZ"/>
    <n v="6668609"/>
    <x v="0"/>
    <n v="24432"/>
    <x v="1"/>
  </r>
  <r>
    <x v="2"/>
    <n v="35"/>
    <x v="2"/>
    <x v="2"/>
    <x v="1"/>
    <x v="1"/>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0"/>
    <x v="0"/>
    <n v="345"/>
    <x v="1"/>
    <x v="0"/>
    <x v="1"/>
    <n v="201400000"/>
    <n v="201400000"/>
    <x v="0"/>
    <x v="0"/>
    <x v="1"/>
    <x v="0"/>
    <x v="8"/>
    <s v="Secretaría General"/>
    <x v="3"/>
    <s v="Secretaria General"/>
    <x v="1"/>
    <x v="2"/>
    <s v="Gestionar técnicamente la operación del proyecto de catastro multipropósito, en lo correspondiente al IGAC"/>
    <s v="Sistema de Información Predial Actualizado_x000a_"/>
    <n v="37"/>
    <d v="2021-01-14T00:00:00"/>
    <n v="16480000"/>
    <n v="189520000"/>
    <n v="189520000"/>
    <s v="ALEXANDER  AYALA RODRIGUEZ"/>
    <n v="11880000"/>
    <x v="0"/>
    <n v="24198"/>
    <x v="1"/>
  </r>
  <r>
    <x v="2"/>
    <n v="34"/>
    <x v="2"/>
    <x v="2"/>
    <x v="1"/>
    <x v="1"/>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1"/>
    <n v="116150000"/>
    <n v="116150000"/>
    <x v="0"/>
    <x v="0"/>
    <x v="1"/>
    <x v="0"/>
    <x v="8"/>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s v="CONSTANZA  BARROS PULIDO"/>
    <n v="2699230"/>
    <x v="0"/>
    <n v="24201"/>
    <x v="1"/>
  </r>
  <r>
    <x v="2"/>
    <n v="71"/>
    <x v="2"/>
    <x v="2"/>
    <x v="1"/>
    <x v="1"/>
    <x v="0"/>
    <x v="3"/>
    <x v="1"/>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1"/>
    <n v="94300000"/>
    <n v="94300000"/>
    <x v="0"/>
    <x v="5"/>
    <x v="1"/>
    <x v="0"/>
    <x v="8"/>
    <s v="Secretaría General"/>
    <x v="3"/>
    <s v="Secretaria General"/>
    <x v="1"/>
    <x v="2"/>
    <s v="Gestionar técnicamente la operación del proyecto de catastro multipropósito, en lo correspondiente al IGAC"/>
    <s v="Sistema de Información Predial Actualizado_x000a_"/>
    <n v="547"/>
    <d v="2021-04-26T00:00:00"/>
    <n v="7550277"/>
    <n v="61157244"/>
    <n v="61157244"/>
    <s v="FABIAN ANDRE DACCARETT DELGADO"/>
    <n v="33142756"/>
    <x v="0"/>
    <n v="24690"/>
    <x v="1"/>
  </r>
  <r>
    <x v="2"/>
    <n v="33"/>
    <x v="2"/>
    <x v="2"/>
    <x v="1"/>
    <x v="1"/>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1"/>
    <n v="167000000"/>
    <n v="167000000"/>
    <x v="0"/>
    <x v="0"/>
    <x v="1"/>
    <x v="0"/>
    <x v="8"/>
    <s v="Secretaría General"/>
    <x v="3"/>
    <s v="Secretaria General"/>
    <x v="1"/>
    <x v="2"/>
    <s v="Gestionar técnicamente la operación del proyecto de catastro multipropósito, en lo correspondiente al IGAC"/>
    <s v="Sistema de Información Predial Actualizado_x000a_"/>
    <n v="39"/>
    <d v="2021-01-14T00:00:00"/>
    <n v="12700000"/>
    <n v="144780000"/>
    <n v="144780000"/>
    <s v="LUIS EDDY ACERO CAMACHO"/>
    <n v="22220000"/>
    <x v="0"/>
    <n v="24200"/>
    <x v="1"/>
  </r>
  <r>
    <x v="5"/>
    <n v="82"/>
    <x v="2"/>
    <x v="2"/>
    <x v="1"/>
    <x v="1"/>
    <x v="0"/>
    <x v="7"/>
    <x v="1"/>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1"/>
    <n v="315"/>
    <x v="1"/>
    <x v="0"/>
    <x v="1"/>
    <n v="103585482"/>
    <n v="103585482"/>
    <x v="0"/>
    <x v="0"/>
    <x v="1"/>
    <x v="0"/>
    <x v="8"/>
    <s v="Secretaria General"/>
    <x v="3"/>
    <s v="Secretaria General"/>
    <x v="13"/>
    <x v="2"/>
    <s v="Gestionar técnicamente la operación del proyecto de catastro multipropósito, en lo correspondiente al IGAC"/>
    <s v="Sistema de Información predial actualizado"/>
    <n v="488"/>
    <d v="2021-03-16T00:00:00"/>
    <n v="9865284"/>
    <n v="93720198"/>
    <n v="93720198"/>
    <s v="MARIA CONSUELO BERNAL"/>
    <n v="9865284"/>
    <x v="0"/>
    <n v="24622"/>
    <x v="1"/>
  </r>
  <r>
    <x v="2"/>
    <n v="77"/>
    <x v="2"/>
    <x v="2"/>
    <x v="1"/>
    <x v="1"/>
    <x v="0"/>
    <x v="5"/>
    <x v="1"/>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4"/>
    <x v="4"/>
    <n v="9"/>
    <x v="0"/>
    <x v="0"/>
    <x v="1"/>
    <n v="178250000"/>
    <n v="178250000"/>
    <x v="0"/>
    <x v="1"/>
    <x v="1"/>
    <x v="0"/>
    <x v="8"/>
    <s v="Secretaría General"/>
    <x v="3"/>
    <s v="Secretaria General"/>
    <x v="1"/>
    <x v="2"/>
    <s v="Gestionar técnicamente la operación del proyecto de catastro multipropósito, en lo correspondiente al IGAC"/>
    <s v="Sistema de Información Predial Actualizado_x000a_"/>
    <m/>
    <d v="2021-06-03T00:00:00"/>
    <n v="15450000"/>
    <n v="108150000"/>
    <n v="108150000"/>
    <s v="MARIO PEDRO MAURICIO DE MILLERI BONILLA"/>
    <n v="70100000"/>
    <x v="0"/>
    <m/>
    <x v="1"/>
  </r>
  <r>
    <x v="2"/>
    <n v="60"/>
    <x v="2"/>
    <x v="2"/>
    <x v="1"/>
    <x v="1"/>
    <x v="0"/>
    <x v="2"/>
    <x v="1"/>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1"/>
    <n v="144200000"/>
    <n v="144200000"/>
    <x v="0"/>
    <x v="0"/>
    <x v="1"/>
    <x v="0"/>
    <x v="8"/>
    <s v="Secretaria General"/>
    <x v="3"/>
    <s v="Maria del Pilar Gonzalez Moreno"/>
    <x v="1"/>
    <x v="2"/>
    <s v="Gestionar técnicamente la operación del proyecto de catastro multipropósito, en lo correspondiente al IGAC"/>
    <s v="Predios actualizados catastralmente "/>
    <n v="474"/>
    <d v="2021-03-16T00:00:00"/>
    <n v="14420000"/>
    <n v="136990000"/>
    <n v="136990000"/>
    <s v="YANETH EUGENIA BRAVO CASTRO"/>
    <n v="7210000"/>
    <x v="0"/>
    <n v="24609"/>
    <x v="1"/>
  </r>
  <r>
    <x v="0"/>
    <m/>
    <x v="0"/>
    <x v="0"/>
    <x v="1"/>
    <x v="6"/>
    <x v="1"/>
    <x v="5"/>
    <x v="0"/>
    <s v="Servicios de formación profesional en ingeniería"/>
    <x v="0"/>
    <n v="86101610"/>
    <s v="Prestación de servicios profesionales para realizar el control de calidad, en tema de geomatica aplicados al levantamiento de suelos, y aplicaciones agrologicas."/>
    <x v="8"/>
    <x v="8"/>
    <n v="5"/>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5"/>
    <x v="0"/>
    <s v="Servicios de formación profesional en ingeniería"/>
    <x v="0"/>
    <n v="86101610"/>
    <s v="Prestación de servicios profesionales la revisión y aval de las bases de datos alfanumérica y grafica de los proyectos que adelanta la subdirección de agrología."/>
    <x v="8"/>
    <x v="8"/>
    <n v="5"/>
    <x v="0"/>
    <x v="0"/>
    <x v="2"/>
    <n v="28975394"/>
    <n v="28975394"/>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5"/>
    <x v="6"/>
    <x v="7"/>
    <x v="5"/>
    <x v="0"/>
    <s v="Servicios de formación profesional en ingeniería"/>
    <x v="0"/>
    <n v="86101610"/>
    <s v="Prestación de servicios profesionales para realizar el levantamiento de suelos   en los proyectos que adelanta la Subdirección de Agrología"/>
    <x v="8"/>
    <x v="8"/>
    <n v="4"/>
    <x v="0"/>
    <x v="0"/>
    <x v="2"/>
    <n v="115901576"/>
    <n v="115901576"/>
    <x v="0"/>
    <x v="1"/>
    <x v="5"/>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ara adelantar y gestionar acciones e Innovación en aplicaciones agrológicas"/>
    <x v="8"/>
    <x v="8"/>
    <n v="4"/>
    <x v="0"/>
    <x v="0"/>
    <x v="2"/>
    <n v="33820360"/>
    <n v="338203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2"/>
    <n v="28975394"/>
    <n v="28975394"/>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aborar las bases de datos de información agrológica de los convenios que desarrolla la Subdirección de Agrología"/>
    <x v="8"/>
    <x v="8"/>
    <n v="5"/>
    <x v="0"/>
    <x v="0"/>
    <x v="2"/>
    <n v="15623660"/>
    <n v="156236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 desarrollo de las aplicaciones agrológicas requeridas en los proyectos que desarrolla la Subdirección de Agrología"/>
    <x v="8"/>
    <x v="8"/>
    <n v="5"/>
    <x v="0"/>
    <x v="0"/>
    <x v="2"/>
    <n v="21317610"/>
    <n v="2131761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2"/>
    <n v="10491075"/>
    <n v="10491075"/>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Prestación del servicio de mantenimiento preventivo y correctivo, con suministro de repuestos y consumibles para los equipos no exclusivos del Laboratorio Nacional de Suelos."/>
    <x v="8"/>
    <x v="8"/>
    <n v="2"/>
    <x v="0"/>
    <x v="3"/>
    <x v="2"/>
    <n v="260000000"/>
    <n v="26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 de ingeniería y diseño para sistemas de control de procesos"/>
    <x v="0"/>
    <n v="81102702"/>
    <s v="Adquisición para la inscripción de participación en ensayos de aptitud  (Interlaboratorios) con WEPAL"/>
    <x v="7"/>
    <x v="7"/>
    <n v="6"/>
    <x v="0"/>
    <x v="0"/>
    <x v="2"/>
    <n v="6000000"/>
    <n v="6000000"/>
    <x v="0"/>
    <x v="1"/>
    <x v="1"/>
    <x v="0"/>
    <x v="0"/>
    <s v="Subdirección de Agrología"/>
    <x v="0"/>
    <s v="Subdirector de Agrología "/>
    <x v="0"/>
    <x v="0"/>
    <s v="Análisis físicos, químicos, biológicos y mineralógicos de suelos"/>
    <s v="P+A4:Z5ruebas químicas, físicas, mineralógicas y biológicas de suelos realizadas"/>
    <m/>
    <m/>
    <e v="#N/A"/>
    <e v="#N/A"/>
    <e v="#N/A"/>
    <m/>
    <n v="0"/>
    <x v="0"/>
    <m/>
    <x v="6"/>
  </r>
  <r>
    <x v="0"/>
    <m/>
    <x v="0"/>
    <x v="0"/>
    <x v="0"/>
    <x v="6"/>
    <x v="3"/>
    <x v="13"/>
    <x v="0"/>
    <s v="Servicios de formación profesional en ingeniería"/>
    <x v="0"/>
    <n v="86101610"/>
    <s v="Prestación de servicios profesionales para la interpretación de imágenes para obtener la capa de cobertura y uso de la tierra en los proyectos de la Subdirección de Agrología."/>
    <x v="7"/>
    <x v="7"/>
    <n v="6"/>
    <x v="0"/>
    <x v="0"/>
    <x v="2"/>
    <n v="57950788"/>
    <n v="57950788"/>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0"/>
    <x v="6"/>
    <x v="3"/>
    <x v="8"/>
    <x v="0"/>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7"/>
    <x v="7"/>
    <n v="6"/>
    <x v="0"/>
    <x v="0"/>
    <x v="2"/>
    <n v="42635220"/>
    <n v="42635220"/>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8"/>
    <x v="0"/>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7"/>
    <x v="7"/>
    <n v="6"/>
    <x v="0"/>
    <x v="0"/>
    <x v="2"/>
    <n v="12589290"/>
    <n v="1258929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Gases naturales y gases mixtos"/>
    <x v="1"/>
    <n v="12142100"/>
    <s v="Suministro de Gases especiales para la ejecución de análisis para el Laboratorio Nacional de Suelos. "/>
    <x v="7"/>
    <x v="7"/>
    <n v="6"/>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s de formación profesional en ingeniería"/>
    <x v="0"/>
    <n v="86101610"/>
    <s v="Prestación de servicios profesionales en control de calidad  de productos de sensores remotos en temas relacionados con aplicaciones agrologicas."/>
    <x v="9"/>
    <x v="9"/>
    <n v="4"/>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13"/>
    <x v="0"/>
    <s v="Servicios de formación profesional en ingeniería"/>
    <x v="0"/>
    <n v="86101610"/>
    <s v="Prestación del servicio de calibración acreditada de equipos e instrumentos del Laboratorio Nacional de Suelos."/>
    <x v="9"/>
    <x v="9"/>
    <n v="4"/>
    <x v="0"/>
    <x v="3"/>
    <x v="2"/>
    <n v="90000000"/>
    <n v="9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Adquisición de reactivos y materiales para el GIT Laboratorio Nacional de Suelos."/>
    <x v="9"/>
    <x v="9"/>
    <n v="2"/>
    <x v="0"/>
    <x v="3"/>
    <x v="2"/>
    <n v="250000000"/>
    <n v="25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Mantenimiento de equipos de laboratorio"/>
    <x v="1"/>
    <n v="81101706"/>
    <s v="Prestación de servicios para sistema recolectora de desechos de laboratorio"/>
    <x v="9"/>
    <x v="9"/>
    <n v="4"/>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n v="40"/>
    <x v="0"/>
    <x v="0"/>
    <x v="1"/>
    <x v="1"/>
    <x v="0"/>
    <x v="1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2"/>
    <n v="14929272"/>
    <n v="14929272"/>
    <x v="0"/>
    <x v="0"/>
    <x v="1"/>
    <x v="0"/>
    <x v="0"/>
    <s v="Subdirección de Agrología"/>
    <x v="3"/>
    <s v="Subdirector de Agrología "/>
    <x v="0"/>
    <x v="1"/>
    <s v="Actualización, Homologación y Correlación de áreas homogéneas de tierras con fines múltiples."/>
    <s v="Sistema de Información Agrológica Actualizado"/>
    <n v="556"/>
    <d v="2021-04-28T00:00:00"/>
    <n v="4976424"/>
    <n v="14929272"/>
    <n v="14929272"/>
    <s v="JERSSON ANDRES MARTINEZ BERMUDEZ"/>
    <n v="0"/>
    <x v="0"/>
    <n v="24699"/>
    <x v="1"/>
  </r>
  <r>
    <x v="0"/>
    <n v="39"/>
    <x v="0"/>
    <x v="0"/>
    <x v="1"/>
    <x v="1"/>
    <x v="0"/>
    <x v="11"/>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2"/>
    <n v="12790566"/>
    <n v="12790566"/>
    <x v="0"/>
    <x v="0"/>
    <x v="1"/>
    <x v="0"/>
    <x v="0"/>
    <s v="Subdirección de Agrología"/>
    <x v="3"/>
    <s v="Subdirector de Agrología "/>
    <x v="0"/>
    <x v="1"/>
    <s v="Actualización, Homologación y Correlación de áreas homogéneas de tierras con fines múltiples."/>
    <s v="Sistema de Información Agrológica Actualizado"/>
    <n v="567"/>
    <d v="2021-04-28T00:00:00"/>
    <n v="4263522"/>
    <n v="12790566"/>
    <n v="12790566"/>
    <s v="MIGUEL OCTAVIO BERNAL BOTIVA"/>
    <n v="0"/>
    <x v="0"/>
    <n v="24702"/>
    <x v="1"/>
  </r>
  <r>
    <x v="0"/>
    <m/>
    <x v="0"/>
    <x v="0"/>
    <x v="1"/>
    <x v="6"/>
    <x v="1"/>
    <x v="4"/>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2"/>
    <n v="17054088"/>
    <n v="17054088"/>
    <x v="0"/>
    <x v="0"/>
    <x v="1"/>
    <x v="0"/>
    <x v="1"/>
    <s v="Subdirección de Catastro"/>
    <x v="3"/>
    <s v="Subdirectora de Catastro"/>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2"/>
    <n v="17054088"/>
    <n v="17054088"/>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2"/>
    <n v="19905696"/>
    <n v="19905696"/>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5"/>
    <m/>
    <x v="6"/>
  </r>
  <r>
    <x v="1"/>
    <n v="67"/>
    <x v="1"/>
    <x v="1"/>
    <x v="0"/>
    <x v="0"/>
    <x v="0"/>
    <x v="16"/>
    <x v="0"/>
    <s v="Servicios secretariales o de administración de oficinas  "/>
    <x v="0"/>
    <n v="80161501"/>
    <s v="Prestación de servicios personales para realizar actividades de apoyo operativo  del proceso de actualización catastral  multipropósito de Arauquita - Arauca"/>
    <x v="4"/>
    <x v="4"/>
    <n v="180"/>
    <x v="1"/>
    <x v="0"/>
    <x v="2"/>
    <n v="20414916"/>
    <n v="20414916"/>
    <x v="0"/>
    <x v="0"/>
    <x v="0"/>
    <x v="0"/>
    <x v="1"/>
    <s v="Subdirección de Catastro"/>
    <x v="5"/>
    <s v="Subdirectora de Catastro"/>
    <x v="1"/>
    <x v="2"/>
    <s v="Ejecutar procesos de actualización catastral a nivel nacional"/>
    <s v="Predios actualizados catastralmente"/>
    <n v="590"/>
    <d v="2021-05-18T00:00:00"/>
    <n v="1701243"/>
    <n v="10207458"/>
    <n v="20414916"/>
    <s v="DIANA CAROLINA HERNANDEZ_x000a_YARLY JOHANNA MARIN TINEO"/>
    <n v="0"/>
    <x v="0"/>
    <s v="24731_x000a_24743"/>
    <x v="1"/>
  </r>
  <r>
    <x v="1"/>
    <n v="58"/>
    <x v="1"/>
    <x v="1"/>
    <x v="1"/>
    <x v="1"/>
    <x v="0"/>
    <x v="14"/>
    <x v="0"/>
    <s v="Servicios secretariales o de administración de oficinas  "/>
    <x v="0"/>
    <n v="80161501"/>
    <s v="Prestación de servicios profesionales para el seguimiento y control de las actividades de la etapa operativa del proyecto de gestión catastral multipropósito de Arauquita - Arauca"/>
    <x v="3"/>
    <x v="3"/>
    <n v="240"/>
    <x v="1"/>
    <x v="0"/>
    <x v="2"/>
    <n v="69663808"/>
    <n v="69663808"/>
    <x v="0"/>
    <x v="0"/>
    <x v="1"/>
    <x v="0"/>
    <x v="1"/>
    <s v="Subdirección de Catastro"/>
    <x v="5"/>
    <s v="Subdirectora de Catastro"/>
    <x v="1"/>
    <x v="2"/>
    <s v="Ejecutar procesos de actualización catastral a nivel nacional"/>
    <s v="Predios actualizados catastralmente"/>
    <n v="523"/>
    <d v="2021-04-12T00:00:00"/>
    <n v="8707976"/>
    <n v="66761149"/>
    <n v="66761149"/>
    <s v="ELMO ADOLFO SANCHEZ CALDERON"/>
    <n v="2902659"/>
    <x v="0"/>
    <n v="24665"/>
    <x v="1"/>
  </r>
  <r>
    <x v="1"/>
    <n v="66"/>
    <x v="1"/>
    <x v="1"/>
    <x v="6"/>
    <x v="4"/>
    <x v="1"/>
    <x v="16"/>
    <x v="0"/>
    <s v="Servicios secretariales o de administración de oficinas  "/>
    <x v="0"/>
    <n v="80161501"/>
    <s v="Prestación de servicios personales para realizar actividades de reconocimiento predial en el proceso de actualización catastral multipropósito de Arauquita - Arauca"/>
    <x v="4"/>
    <x v="4"/>
    <n v="180"/>
    <x v="1"/>
    <x v="0"/>
    <x v="2"/>
    <n v="112490352"/>
    <n v="112490352"/>
    <x v="0"/>
    <x v="0"/>
    <x v="7"/>
    <x v="0"/>
    <x v="1"/>
    <s v="Subdirección de Catastro"/>
    <x v="5"/>
    <s v="Subdirectora de Catastro"/>
    <x v="1"/>
    <x v="2"/>
    <s v="Ejecutar procesos de actualización catastral a nivel nacional"/>
    <s v="Predios actualizados catastralmente"/>
    <n v="581"/>
    <d v="2021-05-07T00:00:00"/>
    <n v="3124732"/>
    <n v="18748392"/>
    <n v="93741960"/>
    <s v="MARIA ERMINDA QUIRIFE PABON _x000a_DESIDERIO  RINCON CALDERON_x000a_LUIS ALBERTO MORENO_x000a_JULIO ROBERTO SANTIAGO MIÑOZ_x000a_FREY MARTIN MORENO"/>
    <n v="6249464"/>
    <x v="0"/>
    <s v="24721_x000a_24724_x000a_24749_x000a_24752_x000a_24756"/>
    <x v="4"/>
  </r>
  <r>
    <x v="1"/>
    <n v="68"/>
    <x v="1"/>
    <x v="1"/>
    <x v="1"/>
    <x v="1"/>
    <x v="0"/>
    <x v="5"/>
    <x v="0"/>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4"/>
    <x v="4"/>
    <n v="225"/>
    <x v="1"/>
    <x v="0"/>
    <x v="2"/>
    <n v="20036123"/>
    <n v="20036122.5"/>
    <x v="0"/>
    <x v="1"/>
    <x v="1"/>
    <x v="0"/>
    <x v="1"/>
    <s v="DT Casanare"/>
    <x v="4"/>
    <s v="HERMES SALCEDO RODRIGUEZ"/>
    <x v="1"/>
    <x v="2"/>
    <s v="Ejecutar procesos de conservación catastral a nivel nacional"/>
    <s v="Mutaciones realizadas"/>
    <n v="604"/>
    <d v="2021-05-27T00:00:00"/>
    <n v="2671483"/>
    <n v="18700381"/>
    <n v="18700381"/>
    <s v="OSCAR FABIAN VILLARRAGA MALLUNGO"/>
    <n v="1335742"/>
    <x v="0"/>
    <n v="24748"/>
    <x v="1"/>
  </r>
  <r>
    <x v="1"/>
    <n v="59"/>
    <x v="1"/>
    <x v="1"/>
    <x v="1"/>
    <x v="1"/>
    <x v="0"/>
    <x v="14"/>
    <x v="0"/>
    <s v="Servicios secretariales o de administración de oficinas  "/>
    <x v="0"/>
    <n v="80161501"/>
    <s v="Prestación de servicios profesionales para realizar las socializaciones requeridas en el proceso de actualización catastral multipropósito de Arauquita - Arauca"/>
    <x v="3"/>
    <x v="3"/>
    <n v="240"/>
    <x v="1"/>
    <x v="0"/>
    <x v="2"/>
    <n v="29121888"/>
    <n v="29121888"/>
    <x v="0"/>
    <x v="0"/>
    <x v="1"/>
    <x v="0"/>
    <x v="1"/>
    <s v="Subdirección de Catastro"/>
    <x v="5"/>
    <s v="Subdirectora de Catastro"/>
    <x v="1"/>
    <x v="2"/>
    <s v="Ejecutar procesos de actualización catastral a nivel nacional"/>
    <s v="Predios actualizados catastralmente"/>
    <n v="526"/>
    <d v="2021-04-14T00:00:00"/>
    <n v="3640236"/>
    <n v="27301770"/>
    <n v="27301770"/>
    <s v="YECNNY PATRICIA CASTELLANOS GONZALEZ"/>
    <n v="1820118"/>
    <x v="0"/>
    <n v="24668"/>
    <x v="1"/>
  </r>
  <r>
    <x v="1"/>
    <m/>
    <x v="1"/>
    <x v="1"/>
    <x v="1"/>
    <x v="6"/>
    <x v="1"/>
    <x v="9"/>
    <x v="0"/>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2"/>
    <n v="16028898"/>
    <n v="16028898"/>
    <x v="0"/>
    <x v="0"/>
    <x v="1"/>
    <x v="0"/>
    <x v="1"/>
    <s v="Subdirección de Catastro"/>
    <x v="5"/>
    <s v="Subdirectora de Catastro"/>
    <x v="1"/>
    <x v="2"/>
    <s v="Ejecutar procesos de actualización catastral a nivel nacional"/>
    <s v="Predios actualizados catastralmente"/>
    <m/>
    <m/>
    <e v="#N/A"/>
    <e v="#N/A"/>
    <e v="#N/A"/>
    <m/>
    <n v="0"/>
    <x v="1"/>
    <m/>
    <x v="6"/>
  </r>
  <r>
    <x v="1"/>
    <m/>
    <x v="1"/>
    <x v="1"/>
    <x v="1"/>
    <x v="6"/>
    <x v="1"/>
    <x v="9"/>
    <x v="0"/>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2"/>
    <n v="21630000"/>
    <n v="21630000"/>
    <x v="0"/>
    <x v="0"/>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2"/>
    <n v="29858544"/>
    <n v="29858544"/>
    <x v="0"/>
    <x v="0"/>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2"/>
    <n v="34546758"/>
    <n v="34546758"/>
    <x v="0"/>
    <x v="0"/>
    <x v="1"/>
    <x v="0"/>
    <x v="1"/>
    <s v="Subdirección de Catastro"/>
    <x v="5"/>
    <s v="Subdirectora de Catastro"/>
    <x v="1"/>
    <x v="2"/>
    <s v="Ejecutar procesos de actualización catastral a nivel nacional"/>
    <s v="Predios actualizados catastralmente"/>
    <m/>
    <m/>
    <e v="#N/A"/>
    <e v="#N/A"/>
    <e v="#N/A"/>
    <m/>
    <n v="0"/>
    <x v="11"/>
    <m/>
    <x v="6"/>
  </r>
  <r>
    <x v="2"/>
    <m/>
    <x v="2"/>
    <x v="2"/>
    <x v="1"/>
    <x v="6"/>
    <x v="1"/>
    <x v="13"/>
    <x v="0"/>
    <s v="Servicios de construcción de edificios comerciales y de oficina"/>
    <x v="0"/>
    <n v="72121100"/>
    <s v="Adecuación física e instalación del sistema de cableado estructurado, corriente regulada y normal y sistema de climatización para las oficinas del IGAC en la ciudad de Yopal"/>
    <x v="7"/>
    <x v="7"/>
    <n v="6"/>
    <x v="0"/>
    <x v="5"/>
    <x v="2"/>
    <n v="245135741"/>
    <n v="245135741"/>
    <x v="0"/>
    <x v="1"/>
    <x v="1"/>
    <x v="0"/>
    <x v="8"/>
    <s v="Secretaría General"/>
    <x v="3"/>
    <s v="Secretaria General"/>
    <x v="2"/>
    <x v="3"/>
    <s v="Realizar actividades preliminares"/>
    <s v="SEDES ADECUADAS"/>
    <m/>
    <m/>
    <e v="#N/A"/>
    <e v="#N/A"/>
    <e v="#N/A"/>
    <m/>
    <n v="0"/>
    <x v="0"/>
    <m/>
    <x v="6"/>
  </r>
  <r>
    <x v="1"/>
    <n v="72"/>
    <x v="1"/>
    <x v="1"/>
    <x v="5"/>
    <x v="1"/>
    <x v="6"/>
    <x v="9"/>
    <x v="0"/>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2"/>
    <n v="100020520"/>
    <n v="100020520"/>
    <x v="0"/>
    <x v="0"/>
    <x v="5"/>
    <x v="0"/>
    <x v="1"/>
    <s v="Subdirección de Catastro"/>
    <x v="5"/>
    <s v="Subdirectora de Catastro"/>
    <x v="1"/>
    <x v="4"/>
    <s v="Realizar avalúos comerciales, de acuerdo a las solicitudes recibidas."/>
    <s v="Avalúos realizados"/>
    <n v="618"/>
    <d v="2021-06-09T00:00:00"/>
    <n v="19611867"/>
    <n v="19611867"/>
    <n v="19611867"/>
    <s v=" LEIDY JOHANNA GARCIA SANABRIA"/>
    <n v="80408653"/>
    <x v="0"/>
    <n v="24765"/>
    <x v="1"/>
  </r>
  <r>
    <x v="1"/>
    <n v="20"/>
    <x v="1"/>
    <x v="1"/>
    <x v="1"/>
    <x v="1"/>
    <x v="0"/>
    <x v="6"/>
    <x v="0"/>
    <s v="Servicios de sistemas de información geográfica (sig)"/>
    <x v="0"/>
    <n v="81101512"/>
    <s v="Prestación de servicios profesionales para el desarrollo del componente tecnológico requerido de los procesos de gestión catastral desarrollados por el IGAC"/>
    <x v="0"/>
    <x v="0"/>
    <n v="11"/>
    <x v="0"/>
    <x v="0"/>
    <x v="2"/>
    <n v="108518124"/>
    <n v="108518124"/>
    <x v="3"/>
    <x v="1"/>
    <x v="1"/>
    <x v="0"/>
    <x v="1"/>
    <s v="Subdirección de Catastro"/>
    <x v="5"/>
    <s v="Subdirectora de Catastro"/>
    <x v="1"/>
    <x v="2"/>
    <s v="Ejecutar procesos de actualización catastral a nivel nacional"/>
    <s v="Predios actualizados catastralmente"/>
    <n v="104"/>
    <d v="2021-01-25T00:00:00"/>
    <n v="9865284"/>
    <n v="108518124"/>
    <n v="108518124"/>
    <s v="ALDEMAR  GUZMAN YARA"/>
    <n v="0"/>
    <x v="0"/>
    <n v="24252"/>
    <x v="1"/>
  </r>
  <r>
    <x v="1"/>
    <n v="50"/>
    <x v="1"/>
    <x v="1"/>
    <x v="3"/>
    <x v="3"/>
    <x v="0"/>
    <x v="3"/>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2"/>
    <n v="230579163"/>
    <n v="230579163"/>
    <x v="0"/>
    <x v="0"/>
    <x v="3"/>
    <x v="0"/>
    <x v="1"/>
    <s v="Subdirección de Catastro"/>
    <x v="5"/>
    <s v="Subdirectora de Catastro"/>
    <x v="1"/>
    <x v="2"/>
    <s v="Ejecutar procesos de actualización catastral a nivel nacional"/>
    <s v="Predios actualizados catastralmente"/>
    <n v="490"/>
    <d v="2021-03-23T00:00:00"/>
    <n v="6683454"/>
    <n v="61487777"/>
    <n v="184463331"/>
    <s v="ASTRITH TERESA GALLO ALFONSO_x000a_JONATHAN SMITH AGUILERA DIAZ_x000a_LILIANA MARCELA SOCHA RINCON_x000a_"/>
    <n v="46115832"/>
    <x v="0"/>
    <s v="24625_x000a_24674_x000a_24678"/>
    <x v="3"/>
  </r>
  <r>
    <x v="1"/>
    <n v="32"/>
    <x v="1"/>
    <x v="1"/>
    <x v="1"/>
    <x v="1"/>
    <x v="0"/>
    <x v="1"/>
    <x v="0"/>
    <s v="Servicios de sistemas de información geográfica (sig)"/>
    <x v="0"/>
    <n v="81101512"/>
    <s v="Prestación de servicios profesionales para el seguimiento y control de los proyectos de gestión catastral con enforque multipropósito."/>
    <x v="1"/>
    <x v="1"/>
    <n v="325"/>
    <x v="1"/>
    <x v="0"/>
    <x v="2"/>
    <n v="131948917"/>
    <n v="131948917"/>
    <x v="0"/>
    <x v="0"/>
    <x v="1"/>
    <x v="0"/>
    <x v="1"/>
    <s v="Subdirección de Catastro"/>
    <x v="5"/>
    <s v="Subdirectora de Catastro"/>
    <x v="1"/>
    <x v="2"/>
    <s v="Ejecutar procesos de actualización catastral a nivel nacional"/>
    <s v="Predios actualizados catastralmente"/>
    <n v="183"/>
    <d v="2021-02-05T00:00:00"/>
    <n v="12179900"/>
    <n v="129918933"/>
    <n v="129918933"/>
    <s v="AVIER ENRIQUE ZULUAGA GONZALEZ"/>
    <n v="2029984"/>
    <x v="0"/>
    <n v="24371"/>
    <x v="1"/>
  </r>
  <r>
    <x v="1"/>
    <n v="44"/>
    <x v="1"/>
    <x v="1"/>
    <x v="1"/>
    <x v="1"/>
    <x v="0"/>
    <x v="12"/>
    <x v="0"/>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2"/>
    <n v="113450766"/>
    <n v="113450766"/>
    <x v="0"/>
    <x v="0"/>
    <x v="1"/>
    <x v="0"/>
    <x v="1"/>
    <s v="Subdirección de Catastro"/>
    <x v="5"/>
    <s v="Subdirectora de Catastro"/>
    <x v="1"/>
    <x v="2"/>
    <s v="Ejecutar procesos de actualización catastral a nivel nacional"/>
    <s v="Predios actualizados catastralmente"/>
    <n v="445"/>
    <d v="2021-02-25T00:00:00"/>
    <n v="12179900"/>
    <n v="109619100"/>
    <n v="109619100"/>
    <s v="CLAUDIA CECILIA PUENTES RIAÑO"/>
    <n v="3831666"/>
    <x v="0"/>
    <m/>
    <x v="1"/>
  </r>
  <r>
    <x v="1"/>
    <n v="73"/>
    <x v="1"/>
    <x v="1"/>
    <x v="1"/>
    <x v="1"/>
    <x v="0"/>
    <x v="9"/>
    <x v="0"/>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2"/>
    <n v="11250000"/>
    <n v="11250000"/>
    <x v="0"/>
    <x v="1"/>
    <x v="1"/>
    <x v="0"/>
    <x v="1"/>
    <s v="DT Casanare"/>
    <x v="4"/>
    <s v="HERMES SALCEDO RODRIGUEZ"/>
    <x v="1"/>
    <x v="2"/>
    <s v="Ejecutar procesos de actualización catastral a nivel nacional"/>
    <s v="Predios actualizados catastralmente"/>
    <n v="619"/>
    <d v="2021-06-11T00:00:00"/>
    <n v="11250000"/>
    <n v="11250000"/>
    <n v="11250000"/>
    <s v="COMITE DE GANADEROS DE ARAUQUITA"/>
    <n v="0"/>
    <x v="0"/>
    <n v="24764"/>
    <x v="1"/>
  </r>
  <r>
    <x v="1"/>
    <n v="74"/>
    <x v="1"/>
    <x v="1"/>
    <x v="1"/>
    <x v="1"/>
    <x v="0"/>
    <x v="9"/>
    <x v="0"/>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2"/>
    <n v="46062344"/>
    <n v="46062344"/>
    <x v="0"/>
    <x v="1"/>
    <x v="1"/>
    <x v="0"/>
    <x v="1"/>
    <s v="Subdirección de Catastro"/>
    <x v="5"/>
    <s v="Subdirectora de Catastro"/>
    <x v="1"/>
    <x v="2"/>
    <s v="Ejecutar procesos de actualización catastral a nivel nacional"/>
    <s v="Predios actualizados catastralmente"/>
    <n v="625"/>
    <d v="2021-06-18T00:00:00"/>
    <n v="5757793"/>
    <n v="36466022.333333328"/>
    <n v="36466022.333333328"/>
    <s v="DIANA ERIKA RAMIREZ RAMIREZ"/>
    <n v="9596321.6666666716"/>
    <x v="0"/>
    <n v="24769"/>
    <x v="1"/>
  </r>
  <r>
    <x v="1"/>
    <n v="28"/>
    <x v="1"/>
    <x v="1"/>
    <x v="1"/>
    <x v="1"/>
    <x v="0"/>
    <x v="1"/>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1"/>
    <x v="1"/>
    <n v="325"/>
    <x v="1"/>
    <x v="0"/>
    <x v="2"/>
    <n v="106873910"/>
    <n v="106873910"/>
    <x v="0"/>
    <x v="0"/>
    <x v="1"/>
    <x v="0"/>
    <x v="1"/>
    <s v="Subdirección de Catastro"/>
    <x v="5"/>
    <s v="Subdirectora de Catastro"/>
    <x v="1"/>
    <x v="2"/>
    <s v="Ejecutar procesos de actualización catastral a nivel nacional"/>
    <s v="Predios actualizados catastralmente"/>
    <n v="177"/>
    <d v="2021-02-04T00:00:00"/>
    <n v="9865284"/>
    <n v="105229696"/>
    <n v="105229696"/>
    <s v="ELENA ROCÍO VERÁSTEGUI NIÑO"/>
    <n v="1644214"/>
    <x v="0"/>
    <n v="24361"/>
    <x v="1"/>
  </r>
  <r>
    <x v="1"/>
    <n v="7"/>
    <x v="1"/>
    <x v="1"/>
    <x v="1"/>
    <x v="1"/>
    <x v="0"/>
    <x v="0"/>
    <x v="0"/>
    <s v="Servicios de formación profesional en derecho"/>
    <x v="0"/>
    <n v="86101713"/>
    <s v="Prestación de servicios profesionales para el desarrollo del componente social requerido de los procesos de gestión catastral desarrollados por el IGAC"/>
    <x v="0"/>
    <x v="0"/>
    <n v="11"/>
    <x v="0"/>
    <x v="0"/>
    <x v="2"/>
    <n v="63335720"/>
    <n v="63335720"/>
    <x v="0"/>
    <x v="0"/>
    <x v="1"/>
    <x v="0"/>
    <x v="1"/>
    <s v="Subdirección de Catastro"/>
    <x v="5"/>
    <s v="Subdirectora de Catastro"/>
    <x v="1"/>
    <x v="2"/>
    <s v="Ejecutar procesos de actualización catastral a nivel nacional"/>
    <s v="Predios actualizados catastralmente"/>
    <n v="54"/>
    <d v="2021-01-19T00:00:00"/>
    <n v="5757793"/>
    <n v="63143797"/>
    <n v="63143797"/>
    <s v="GERMAN ANDRES HERRERA SIERRA"/>
    <n v="191923"/>
    <x v="0"/>
    <n v="24213"/>
    <x v="1"/>
  </r>
  <r>
    <x v="1"/>
    <n v="65"/>
    <x v="1"/>
    <x v="1"/>
    <x v="6"/>
    <x v="3"/>
    <x v="6"/>
    <x v="16"/>
    <x v="0"/>
    <s v="Servicios de sistemas de información geográfica (sig)"/>
    <x v="0"/>
    <n v="81101512"/>
    <s v="Prestación de servicios profesionales para elaborar los avalúos comerciales de bienes inmuebles tanto urbanos como rurales a nivel nacional, de acuerdo con los contratos suscritos por el IGAC"/>
    <x v="4"/>
    <x v="4"/>
    <n v="255"/>
    <x v="1"/>
    <x v="0"/>
    <x v="2"/>
    <n v="293647443"/>
    <n v="293647443"/>
    <x v="0"/>
    <x v="0"/>
    <x v="7"/>
    <x v="0"/>
    <x v="1"/>
    <s v="Subdirección de Catastro"/>
    <x v="5"/>
    <s v="Subdirectora de Catastro"/>
    <x v="1"/>
    <x v="4"/>
    <s v="Realizar avalúos comerciales, de acuerdo a las solicitudes recibidas."/>
    <s v="Avalúos realizados"/>
    <n v="565"/>
    <d v="2021-04-28T00:00:00"/>
    <n v="5757793"/>
    <n v="40304551"/>
    <n v="40304551"/>
    <s v="HUGO ENRIQUE JIMENEZ CASTELLANOS_x000a_JULI MARCELA GUTIERREZ PACHECO_x000a_LUZ MERY PULIDO PELAEZ"/>
    <n v="149702618"/>
    <x v="0"/>
    <s v="24700_x000a_24760_x000a_24762"/>
    <x v="1"/>
  </r>
  <r>
    <x v="1"/>
    <n v="71"/>
    <x v="1"/>
    <x v="1"/>
    <x v="0"/>
    <x v="0"/>
    <x v="0"/>
    <x v="9"/>
    <x v="0"/>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2"/>
    <n v="128354709"/>
    <n v="128354709"/>
    <x v="0"/>
    <x v="0"/>
    <x v="0"/>
    <x v="0"/>
    <x v="1"/>
    <s v="Subdirección de Catastro"/>
    <x v="5"/>
    <s v="Subdirectora de Catastro"/>
    <x v="1"/>
    <x v="4"/>
    <s v="Realizar avalúos comerciales, de acuerdo a las solicitudes recibidas."/>
    <s v="Avalúos realizados"/>
    <n v="620"/>
    <d v="2021-06-09T00:00:00"/>
    <n v="7550277"/>
    <n v="50335180"/>
    <n v="100670360"/>
    <s v="ISABEL QUINTERO PINILLA_x000a_JAIRO ALFONSO MORENO PADILLA"/>
    <n v="27684349"/>
    <x v="0"/>
    <s v="24766_x000a_24768"/>
    <x v="0"/>
  </r>
  <r>
    <x v="1"/>
    <n v="57"/>
    <x v="1"/>
    <x v="1"/>
    <x v="4"/>
    <x v="4"/>
    <x v="0"/>
    <x v="14"/>
    <x v="0"/>
    <s v="Servicios secretariales o de administración de oficinas  "/>
    <x v="0"/>
    <n v="80161501"/>
    <s v="Prestación de servicios profesionales para generar productos de Aplicaciones Agrológicas, derivados de Levantamientos de suelos, para apoyar los procesos de Catastro Multipropósito."/>
    <x v="3"/>
    <x v="3"/>
    <n v="270"/>
    <x v="1"/>
    <x v="0"/>
    <x v="2"/>
    <n v="227115000"/>
    <n v="227115000"/>
    <x v="0"/>
    <x v="0"/>
    <x v="4"/>
    <x v="0"/>
    <x v="1"/>
    <s v="Subdirección de Catastro"/>
    <x v="5"/>
    <s v="Subdirectora de Catastro"/>
    <x v="1"/>
    <x v="2"/>
    <s v="Ejecutar procesos de actualización catastral a nivel nacional"/>
    <s v="Predios actualizados catastralmente"/>
    <n v="522"/>
    <d v="2021-04-09T00:00:00"/>
    <n v="4976424"/>
    <n v="34834968"/>
    <n v="174174840"/>
    <s v="JOSE  ELIAS  ELIZALDE  MUÑOZ_x000a_JUAN PABLO  FERNANDEZ  RODRIGUEZ_x000a_YAMID  MANUEL  MORENO_x000a_LEIDY  JOHANNA  ESCOBAR  QUEMBA_x000a_WILLIAM HERNAN GONZALEZ MARTINEZ"/>
    <n v="52940160"/>
    <x v="0"/>
    <s v="24657_x000a_24658_x000a_24659_x000a_24660_x000a_24661"/>
    <x v="4"/>
  </r>
  <r>
    <x v="1"/>
    <n v="54"/>
    <x v="1"/>
    <x v="1"/>
    <x v="3"/>
    <x v="3"/>
    <x v="0"/>
    <x v="2"/>
    <x v="0"/>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2"/>
    <n v="226508310"/>
    <n v="226508310"/>
    <x v="0"/>
    <x v="0"/>
    <x v="3"/>
    <x v="0"/>
    <x v="1"/>
    <s v="Subdirección de Catastro"/>
    <x v="5"/>
    <s v="Subdirectora de Catastro"/>
    <x v="1"/>
    <x v="2"/>
    <s v="Ejecutar procesos de actualización catastral a nivel nacional"/>
    <s v="Predios actualizados catastralmente"/>
    <n v="510"/>
    <d v="2021-03-30T00:00:00"/>
    <n v="7550277"/>
    <n v="67952493"/>
    <n v="203857479"/>
    <s v="JULY MARCELA RODRIGUEZ MUSTAFA_x000a_JOHANNA ALEXANDRA RAMIREZ BELTRAN_x000a_SERGIO MAURICIO ARDILA QUINTERO"/>
    <n v="22650831"/>
    <x v="0"/>
    <s v="24643_x000a_24647_x000a_24649"/>
    <x v="3"/>
  </r>
  <r>
    <x v="1"/>
    <n v="47"/>
    <x v="1"/>
    <x v="1"/>
    <x v="1"/>
    <x v="1"/>
    <x v="0"/>
    <x v="3"/>
    <x v="0"/>
    <s v="Servicios secretariales o de administración de oficinas  "/>
    <x v="0"/>
    <n v="80161501"/>
    <s v="Prestación de servicios profesionales para realizar los análisis estadísticos requeridos en el marco de los procesos de formación y actualización catastral a cargo de Instituto "/>
    <x v="3"/>
    <x v="3"/>
    <n v="270"/>
    <x v="1"/>
    <x v="0"/>
    <x v="2"/>
    <n v="86828186"/>
    <n v="86828186"/>
    <x v="0"/>
    <x v="0"/>
    <x v="1"/>
    <x v="0"/>
    <x v="1"/>
    <s v="Subdirección de Catastro"/>
    <x v="5"/>
    <s v="Subdirectora de Catastro"/>
    <x v="1"/>
    <x v="2"/>
    <s v="Ejecutar procesos de actualización catastral a nivel nacional"/>
    <s v="Predios actualizados catastralmente"/>
    <n v="451"/>
    <d v="2021-03-15T00:00:00"/>
    <n v="7550277"/>
    <n v="64177355"/>
    <n v="64177355"/>
    <s v="KAREN ROSANA CÓRDOBA PÉROZO"/>
    <n v="22650831"/>
    <x v="0"/>
    <n v="24680"/>
    <x v="1"/>
  </r>
  <r>
    <x v="1"/>
    <n v="48"/>
    <x v="1"/>
    <x v="1"/>
    <x v="1"/>
    <x v="1"/>
    <x v="0"/>
    <x v="2"/>
    <x v="0"/>
    <s v="Servicios secretariales o de administración de oficinas  "/>
    <x v="0"/>
    <n v="80161501"/>
    <s v="Prestación de servicios profesionales para el procesamiento, análisis y generación de productos geográficos que apoyen el proceso de actualización catastral"/>
    <x v="2"/>
    <x v="2"/>
    <n v="285"/>
    <x v="1"/>
    <x v="0"/>
    <x v="2"/>
    <n v="25379089"/>
    <n v="25379089"/>
    <x v="0"/>
    <x v="0"/>
    <x v="1"/>
    <x v="0"/>
    <x v="1"/>
    <s v="Subdirección de Catastro"/>
    <x v="5"/>
    <s v="Subdirectora de Catastro"/>
    <x v="1"/>
    <x v="2"/>
    <s v="Ejecutar procesos de actualización catastral a nivel nacional"/>
    <s v="Predios actualizados catastralmente"/>
    <n v="470"/>
    <d v="2021-03-18T00:00:00"/>
    <n v="2671483"/>
    <n v="24577644"/>
    <n v="24577644"/>
    <s v="LAURA ALEJANDRA MARTINEZ CONDE"/>
    <n v="801445"/>
    <x v="0"/>
    <n v="24681"/>
    <x v="1"/>
  </r>
  <r>
    <x v="1"/>
    <n v="4"/>
    <x v="1"/>
    <x v="1"/>
    <x v="1"/>
    <x v="1"/>
    <x v="0"/>
    <x v="0"/>
    <x v="0"/>
    <s v="Servicios de formación profesional en derecho"/>
    <x v="0"/>
    <n v="86101713"/>
    <s v="Prestación de servicios profesionales para apoyar el componente jurídico en los proyectos de Gestión Catastral desarrollados por el IGAC"/>
    <x v="0"/>
    <x v="0"/>
    <n v="11"/>
    <x v="0"/>
    <x v="0"/>
    <x v="2"/>
    <n v="95787741"/>
    <n v="95787741"/>
    <x v="0"/>
    <x v="0"/>
    <x v="1"/>
    <x v="0"/>
    <x v="1"/>
    <s v="Subdirección de Catastro"/>
    <x v="5"/>
    <s v="Subdirectora de Catastro"/>
    <x v="1"/>
    <x v="2"/>
    <s v="Ejecutar procesos de actualización catastral a nivel nacional"/>
    <s v="Predios actualizados catastralmente"/>
    <n v="48"/>
    <d v="2021-01-18T00:00:00"/>
    <n v="8707976"/>
    <n v="95787736"/>
    <n v="95787736"/>
    <s v="LIZZY KAROLAY RINCON CAMELO"/>
    <n v="5"/>
    <x v="0"/>
    <n v="24206"/>
    <x v="1"/>
  </r>
  <r>
    <x v="1"/>
    <n v="63"/>
    <x v="1"/>
    <x v="1"/>
    <x v="0"/>
    <x v="0"/>
    <x v="0"/>
    <x v="5"/>
    <x v="0"/>
    <s v="Servicios secretariales o de administración de oficinas  "/>
    <x v="0"/>
    <n v="80161501"/>
    <s v="Prestación de servicios  para identificar, localizar,revisar,analizar, consolidar documentos técnicos y cartografia tematica relacionada con zonificación de usos suelos y clasificación del suelo."/>
    <x v="4"/>
    <x v="4"/>
    <n v="240"/>
    <x v="1"/>
    <x v="0"/>
    <x v="2"/>
    <n v="106935264"/>
    <n v="106935264"/>
    <x v="0"/>
    <x v="0"/>
    <x v="0"/>
    <x v="0"/>
    <x v="1"/>
    <s v="Subdirección de Catastro"/>
    <x v="5"/>
    <s v="Subdirectora de Catastro"/>
    <x v="1"/>
    <x v="2"/>
    <s v="Ejecutar procesos de actualización catastral a nivel nacional"/>
    <s v="Predios actualizados catastralmente"/>
    <n v="572"/>
    <d v="2021-04-27T00:00:00"/>
    <n v="6683454"/>
    <n v="46784178"/>
    <n v="93568356"/>
    <s v="LUZ MARY ROSERO DELGADO_x000a_FABIAN ESTEBAN SUAREZ BURBANO_x000a_"/>
    <n v="13366908"/>
    <x v="0"/>
    <s v="24706_x000a_24722"/>
    <x v="0"/>
  </r>
  <r>
    <x v="1"/>
    <n v="46"/>
    <x v="1"/>
    <x v="1"/>
    <x v="1"/>
    <x v="1"/>
    <x v="0"/>
    <x v="3"/>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2"/>
    <n v="28941066"/>
    <n v="28941066"/>
    <x v="0"/>
    <x v="0"/>
    <x v="1"/>
    <x v="0"/>
    <x v="1"/>
    <s v="Subdirección de Catastro"/>
    <x v="5"/>
    <s v="Subdirectora de Catastro"/>
    <x v="1"/>
    <x v="4"/>
    <s v="Realizar avalúos comerciales, de acuerdo a las solicitudes recibidas."/>
    <s v="Avalúos realizados"/>
    <n v="433"/>
    <d v="2021-03-08T00:00:00"/>
    <n v="2671483"/>
    <n v="26269583"/>
    <n v="26269583"/>
    <s v="MARIA NIRIAM URREA"/>
    <n v="2671483"/>
    <x v="0"/>
    <n v="24562"/>
    <x v="1"/>
  </r>
  <r>
    <x v="1"/>
    <n v="24"/>
    <x v="1"/>
    <x v="1"/>
    <x v="5"/>
    <x v="5"/>
    <x v="0"/>
    <x v="0"/>
    <x v="0"/>
    <s v="Servicios de sistemas de información geográfica (sig)"/>
    <x v="0"/>
    <n v="81101512"/>
    <s v="Prestación de servicios profesionales para adelantar los avalúos comerciales asignados, de acuerdo a la programación establecida. "/>
    <x v="0"/>
    <x v="0"/>
    <n v="11"/>
    <x v="0"/>
    <x v="0"/>
    <x v="2"/>
    <n v="253342879"/>
    <n v="253342879"/>
    <x v="0"/>
    <x v="0"/>
    <x v="5"/>
    <x v="0"/>
    <x v="1"/>
    <s v="Subdirección de Catastro"/>
    <x v="5"/>
    <s v="Subdirectora de Catastro"/>
    <x v="1"/>
    <x v="4"/>
    <s v="Realizar avalúos comerciales, de acuerdo a las solicitudes recibidas."/>
    <s v="Avalúos realizados"/>
    <n v="120"/>
    <d v="2021-01-28T00:00:00"/>
    <n v="5757793"/>
    <n v="63143797"/>
    <n v="252575188"/>
    <s v="MARITZA LIZBETH MAYORAL AZUERO_x000a_PEDRO ENRIQUE RAMIREZ OSPINA_x000a_ DIANA MARCELA GALINDO ALAVA _x000a_ JOSE ALFREDO RIAÑO_x000a_"/>
    <n v="767691"/>
    <x v="0"/>
    <s v="24258_x000a_24450_x000a_24453_x000a_24494"/>
    <x v="5"/>
  </r>
  <r>
    <x v="1"/>
    <n v="43"/>
    <x v="1"/>
    <x v="1"/>
    <x v="4"/>
    <x v="4"/>
    <x v="0"/>
    <x v="2"/>
    <x v="0"/>
    <s v="Servicios secretariales o de administración de oficinas  "/>
    <x v="0"/>
    <n v="80161501"/>
    <s v="Prestación de servicios profesionales para adelantar los avalúos comerciales que le sean asignados a nivel nacional."/>
    <x v="2"/>
    <x v="2"/>
    <n v="300"/>
    <x v="1"/>
    <x v="0"/>
    <x v="2"/>
    <n v="300000000"/>
    <n v="300000000"/>
    <x v="0"/>
    <x v="0"/>
    <x v="4"/>
    <x v="0"/>
    <x v="1"/>
    <s v="Subdirección de Catastro"/>
    <x v="5"/>
    <s v="Subdirectora de Catastro"/>
    <x v="1"/>
    <x v="4"/>
    <s v="Realizar avalúos comerciales, de acuerdo a las solicitudes recibidas."/>
    <s v="Avalúos realizados"/>
    <n v="398"/>
    <d v="2021-02-25T00:00:00"/>
    <n v="6000000"/>
    <n v="60000000"/>
    <n v="300000000"/>
    <s v="MARY CRISTINA GUEVARA CAMACHO _x000a_ROBINSON MIGUEL CACERES PARRA _x000a_ ANGEL ESTEYNER RODRIGUEZ VEGA_x000a_LISANDRO CASTAÑEDA SALAZAR_x000a_PEDRO GABRIEL CASTELBLANCO OYOLA"/>
    <n v="0"/>
    <x v="0"/>
    <s v="24535_x000a_24536_x000a_24537_x000a_24539_x000a_24589"/>
    <x v="4"/>
  </r>
  <r>
    <x v="1"/>
    <n v="6"/>
    <x v="1"/>
    <x v="1"/>
    <x v="1"/>
    <x v="1"/>
    <x v="0"/>
    <x v="0"/>
    <x v="0"/>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2"/>
    <n v="108518129"/>
    <n v="108518129"/>
    <x v="0"/>
    <x v="0"/>
    <x v="1"/>
    <x v="0"/>
    <x v="1"/>
    <s v="Subdirección de Catastro"/>
    <x v="5"/>
    <s v="Subdirectora de Catastro"/>
    <x v="1"/>
    <x v="2"/>
    <s v="Ejecutar procesos de actualización catastral a nivel nacional"/>
    <s v="Predios actualizados catastralmente"/>
    <n v="61"/>
    <d v="2021-01-19T00:00:00"/>
    <n v="9865284"/>
    <n v="108518124"/>
    <n v="108518124"/>
    <s v="MARYSOL  RUIZ CANO"/>
    <n v="5"/>
    <x v="0"/>
    <n v="24223"/>
    <x v="1"/>
  </r>
  <r>
    <x v="1"/>
    <n v="60"/>
    <x v="1"/>
    <x v="1"/>
    <x v="4"/>
    <x v="3"/>
    <x v="3"/>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3"/>
    <x v="3"/>
    <n v="270"/>
    <x v="1"/>
    <x v="0"/>
    <x v="2"/>
    <n v="331073098"/>
    <n v="331073098"/>
    <x v="0"/>
    <x v="0"/>
    <x v="4"/>
    <x v="0"/>
    <x v="1"/>
    <s v="Subdirección de Catastro"/>
    <x v="5"/>
    <s v="Subdirectora de Catastro"/>
    <x v="1"/>
    <x v="2"/>
    <s v="Ejecutar procesos de actualización catastral a nivel nacional"/>
    <s v="Predios actualizados catastralmente"/>
    <n v="536"/>
    <d v="2021-04-19T00:00:00"/>
    <n v="5757793"/>
    <n v="41264183"/>
    <n v="123792549"/>
    <s v="MEYBES DIANA SOSSA RODRIGUEZ_x000a_DAVID ERNESTO NEGRETE CABRA_x000a_OSCAR YESID QUINTERO DELGADO"/>
    <n v="138187033"/>
    <x v="0"/>
    <s v="24679_x000a_24680_x000a_24681"/>
    <x v="3"/>
  </r>
  <r>
    <x v="1"/>
    <n v="42"/>
    <x v="1"/>
    <x v="1"/>
    <x v="5"/>
    <x v="5"/>
    <x v="0"/>
    <x v="1"/>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1"/>
    <x v="1"/>
    <n v="325"/>
    <x v="1"/>
    <x v="0"/>
    <x v="2"/>
    <n v="127477133"/>
    <n v="127477133"/>
    <x v="0"/>
    <x v="0"/>
    <x v="5"/>
    <x v="0"/>
    <x v="1"/>
    <s v="Subdirección de Catastro"/>
    <x v="5"/>
    <s v="Subdirectora de Catastro"/>
    <x v="1"/>
    <x v="4"/>
    <s v="Realizar avalúos comerciales, de acuerdo a las solicitudes recibidas."/>
    <s v="Avalúos realizados"/>
    <n v="351"/>
    <d v="2021-02-19T00:00:00"/>
    <n v="2941780"/>
    <n v="30006156"/>
    <n v="120024624"/>
    <s v="NATALIA ROMAN LAFUENTE_x000a_LUIS EDUARDO GOMEZ DAZA _x000a_LAURA DANIELA RODRIGUEZ TORRES _x000a_JESSICA GONZALEZ ROMERO"/>
    <n v="7452509"/>
    <x v="0"/>
    <s v="24509_x000a_24510_x000a_24511_x000a_24512"/>
    <x v="5"/>
  </r>
  <r>
    <x v="1"/>
    <n v="56"/>
    <x v="1"/>
    <x v="1"/>
    <x v="3"/>
    <x v="3"/>
    <x v="0"/>
    <x v="11"/>
    <x v="0"/>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3"/>
    <x v="3"/>
    <n v="300"/>
    <x v="1"/>
    <x v="0"/>
    <x v="2"/>
    <n v="230579163"/>
    <n v="230579163"/>
    <x v="0"/>
    <x v="0"/>
    <x v="3"/>
    <x v="0"/>
    <x v="1"/>
    <s v="Subdirección de Catastro"/>
    <x v="5"/>
    <s v="Subdirectora de Catastro"/>
    <x v="1"/>
    <x v="2"/>
    <s v="Ejecutar procesos de actualización catastral a nivel nacional"/>
    <s v="Predios actualizados catastralmente"/>
    <n v="521"/>
    <d v="2021-04-09T00:00:00"/>
    <n v="6683454"/>
    <n v="53467632"/>
    <n v="160402896"/>
    <s v="OSCAR DANILO ANGULO_x000a_DIEGO FERNANADO MONTEZ LOPEZ_x000a_ANDRES RESTREPO JIMENEZ_x000a_"/>
    <n v="70176267"/>
    <x v="0"/>
    <s v="24654_x000a_24655_x000a_24687_x000a_"/>
    <x v="3"/>
  </r>
  <r>
    <x v="1"/>
    <n v="25"/>
    <x v="1"/>
    <x v="1"/>
    <x v="4"/>
    <x v="4"/>
    <x v="0"/>
    <x v="1"/>
    <x v="0"/>
    <s v="Servicios secretariales o de administración de oficinas  "/>
    <x v="0"/>
    <n v="80161501"/>
    <s v="Prestación de servicios profesionales para realizar el control de calidad y el apoyo técnico de los avalúos adelantados por el IGAC."/>
    <x v="1"/>
    <x v="1"/>
    <n v="325"/>
    <x v="1"/>
    <x v="0"/>
    <x v="2"/>
    <n v="408973338"/>
    <n v="408973338"/>
    <x v="0"/>
    <x v="0"/>
    <x v="4"/>
    <x v="0"/>
    <x v="1"/>
    <s v="Subdirección de Catastro"/>
    <x v="5"/>
    <s v="Subdirectora de Catastro"/>
    <x v="1"/>
    <x v="4"/>
    <s v="Realizar avalúos comerciales, de acuerdo a las solicitudes recibidas."/>
    <s v="Avalúos realizados"/>
    <n v="195"/>
    <d v="2021-02-03T00:00:00"/>
    <n v="7550277"/>
    <n v="80536288"/>
    <n v="402681440"/>
    <s v="OSCAR OMAR NAVARRO_x000a_HUGO PHERNEY SOLTELO YAGAMA_x000a_CARLOS JAVIER ALAPE COCOMA_x000a_LUIS FERNANDO COTE VEGA_x000a_OMAR AUGUSTO MUÑOZ IBARRA"/>
    <n v="6291898"/>
    <x v="0"/>
    <s v="24379_x000a_24393_x000a_24465_x000a_24470_x000a_24481"/>
    <x v="4"/>
  </r>
  <r>
    <x v="1"/>
    <n v="19"/>
    <x v="1"/>
    <x v="1"/>
    <x v="0"/>
    <x v="0"/>
    <x v="0"/>
    <x v="1"/>
    <x v="0"/>
    <s v="Servicios de sistemas de información geográfica (sig)"/>
    <x v="0"/>
    <n v="81101512"/>
    <s v="Prestación de servicios profesionales para orientar y controlar, la operación de los proyectos de Gestión Catastral adelantados por el IGAC"/>
    <x v="1"/>
    <x v="1"/>
    <n v="325"/>
    <x v="1"/>
    <x v="0"/>
    <x v="2"/>
    <n v="188672813"/>
    <n v="188672813"/>
    <x v="0"/>
    <x v="0"/>
    <x v="0"/>
    <x v="0"/>
    <x v="1"/>
    <s v="Subdirección de Catastro"/>
    <x v="5"/>
    <s v="Subdirectora de Catastro"/>
    <x v="1"/>
    <x v="2"/>
    <s v="Ejecutar procesos de actualización catastral a nivel nacional"/>
    <s v="Predios actualizados catastralmente"/>
    <n v="242"/>
    <d v="2021-01-25T00:00:00"/>
    <n v="8707976"/>
    <n v="91433748"/>
    <n v="182867496"/>
    <s v="PAOLA ANDREA MARTÍNEZ PÉREZ _x000a_ OSCAR ALEXANDER PEREZ PINEDA"/>
    <n v="5805317"/>
    <x v="0"/>
    <s v="24417_x000a_24482"/>
    <x v="0"/>
  </r>
  <r>
    <x v="1"/>
    <n v="45"/>
    <x v="1"/>
    <x v="1"/>
    <x v="1"/>
    <x v="1"/>
    <x v="0"/>
    <x v="3"/>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2"/>
    <n v="62376091"/>
    <n v="62376091"/>
    <x v="0"/>
    <x v="0"/>
    <x v="1"/>
    <x v="0"/>
    <x v="1"/>
    <s v="Subdirección de Catastro"/>
    <x v="5"/>
    <s v="Subdirectora de Catastro"/>
    <x v="1"/>
    <x v="2"/>
    <s v="Ejecutar procesos de actualización catastral a nivel nacional"/>
    <s v="Predios actualizados catastralmente"/>
    <n v="433"/>
    <d v="2021-03-04T00:00:00"/>
    <n v="5757793"/>
    <n v="54699033"/>
    <n v="54699033"/>
    <s v="SANDRA MILENA BELALCAZAR BENAVIDES"/>
    <n v="7677058"/>
    <x v="0"/>
    <n v="24580"/>
    <x v="1"/>
  </r>
  <r>
    <x v="1"/>
    <n v="34"/>
    <x v="1"/>
    <x v="1"/>
    <x v="0"/>
    <x v="0"/>
    <x v="0"/>
    <x v="1"/>
    <x v="0"/>
    <s v="Servicios secretariales o de administración de oficinas  "/>
    <x v="0"/>
    <n v="80161501"/>
    <s v="Prestación de servicios profesionales para adelantar la ejecución de los procesos de gestión catastral a cargo del IGAC, programados en la vigencia"/>
    <x v="1"/>
    <x v="1"/>
    <n v="325"/>
    <x v="1"/>
    <x v="0"/>
    <x v="2"/>
    <n v="213747820"/>
    <n v="213747820"/>
    <x v="0"/>
    <x v="0"/>
    <x v="0"/>
    <x v="0"/>
    <x v="1"/>
    <s v="Subdirección de Catastro"/>
    <x v="5"/>
    <s v="Subdirectora de Catastro"/>
    <x v="1"/>
    <x v="2"/>
    <s v="Ejecutar procesos de actualización catastral a nivel nacional"/>
    <s v="Predios actualizados catastralmente"/>
    <n v="221"/>
    <d v="2021-02-10T00:00:00"/>
    <n v="9865284"/>
    <n v="104572010"/>
    <n v="209144020"/>
    <s v="WILMER OSWALDO GUTIERREZ GUTIERREZ_x000a_CARLOS ARTURO FERNANDEZ HERNANDEZ_x000a_"/>
    <n v="4603800"/>
    <x v="0"/>
    <s v="24399_x000a_24469"/>
    <x v="0"/>
  </r>
  <r>
    <x v="1"/>
    <n v="64"/>
    <x v="1"/>
    <x v="1"/>
    <x v="0"/>
    <x v="0"/>
    <x v="0"/>
    <x v="4"/>
    <x v="0"/>
    <s v="Servicios secretariales o de administración de oficinas  "/>
    <x v="0"/>
    <n v="80161501"/>
    <s v="Prestación de servicios  para identificar, localizar, editar, integrar,estructurar en GDB y validar, la cartografía básica y temática de Ordenamiento Territorial."/>
    <x v="3"/>
    <x v="3"/>
    <n v="240"/>
    <x v="1"/>
    <x v="0"/>
    <x v="2"/>
    <n v="58243776"/>
    <n v="58243776"/>
    <x v="0"/>
    <x v="0"/>
    <x v="0"/>
    <x v="0"/>
    <x v="1"/>
    <s v="Subdirección de Catastro"/>
    <x v="5"/>
    <s v="Subdirectora de Catastro"/>
    <x v="1"/>
    <x v="2"/>
    <s v="Ejecutar procesos de actualización catastral a nivel nacional"/>
    <s v="Predios actualizados catastralmente"/>
    <n v="564"/>
    <d v="2021-05-10T00:00:00"/>
    <n v="3640236"/>
    <n v="25481652"/>
    <n v="50963304"/>
    <s v="YIMI TOBIAS MORA CHAMORRO_x000a_JULIAN DAVID MORENO GALVIS"/>
    <n v="7280472"/>
    <x v="0"/>
    <s v="24720_x000a_24707"/>
    <x v="0"/>
  </r>
  <r>
    <x v="1"/>
    <m/>
    <x v="1"/>
    <x v="1"/>
    <x v="1"/>
    <x v="6"/>
    <x v="1"/>
    <x v="9"/>
    <x v="0"/>
    <s v="Servicios secretariales o de administración de oficinas  "/>
    <x v="1"/>
    <n v="80161501"/>
    <s v="Prestación de servicios profesionales para apoyar la gestión de los procesos catastrales de formación, actualización y conservación catastral."/>
    <x v="5"/>
    <x v="5"/>
    <n v="240"/>
    <x v="1"/>
    <x v="0"/>
    <x v="2"/>
    <n v="29121888"/>
    <n v="29121888"/>
    <x v="0"/>
    <x v="0"/>
    <x v="1"/>
    <x v="0"/>
    <x v="1"/>
    <s v="Subdirección de Catastro"/>
    <x v="5"/>
    <s v="Subdirectora de Catastro"/>
    <x v="1"/>
    <x v="2"/>
    <s v="Ejecutar procesos de actualización catastral a nivel nacional"/>
    <s v="Predios actualizados catastralmente"/>
    <m/>
    <m/>
    <e v="#N/A"/>
    <e v="#N/A"/>
    <e v="#N/A"/>
    <m/>
    <n v="0"/>
    <x v="4"/>
    <m/>
    <x v="6"/>
  </r>
  <r>
    <x v="1"/>
    <m/>
    <x v="1"/>
    <x v="1"/>
    <x v="1"/>
    <x v="6"/>
    <x v="1"/>
    <x v="8"/>
    <x v="0"/>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2"/>
    <n v="40304551"/>
    <n v="40304551"/>
    <x v="0"/>
    <x v="0"/>
    <x v="1"/>
    <x v="0"/>
    <x v="1"/>
    <s v="Subdirección de Catastro"/>
    <x v="5"/>
    <s v="Subdirectora de Catastro"/>
    <x v="1"/>
    <x v="2"/>
    <s v="Ejecutar procesos de actualización catastral a nivel nacional"/>
    <s v="Predios actualizados catastralmente"/>
    <m/>
    <m/>
    <e v="#N/A"/>
    <e v="#N/A"/>
    <e v="#N/A"/>
    <m/>
    <n v="0"/>
    <x v="11"/>
    <m/>
    <x v="6"/>
  </r>
  <r>
    <x v="1"/>
    <m/>
    <x v="1"/>
    <x v="1"/>
    <x v="1"/>
    <x v="6"/>
    <x v="1"/>
    <x v="9"/>
    <x v="0"/>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2"/>
    <n v="69663808"/>
    <n v="69663808"/>
    <x v="0"/>
    <x v="0"/>
    <x v="1"/>
    <x v="0"/>
    <x v="1"/>
    <s v="Subdirección de Catastro"/>
    <x v="5"/>
    <s v="Subdirectora de Catastro"/>
    <x v="1"/>
    <x v="2"/>
    <s v="Ejecutar procesos de actualización catastral a nivel nacional"/>
    <s v="Predios actualizados catastralmente"/>
    <m/>
    <m/>
    <e v="#N/A"/>
    <e v="#N/A"/>
    <e v="#N/A"/>
    <m/>
    <n v="0"/>
    <x v="21"/>
    <m/>
    <x v="6"/>
  </r>
  <r>
    <x v="1"/>
    <m/>
    <x v="1"/>
    <x v="1"/>
    <x v="1"/>
    <x v="6"/>
    <x v="1"/>
    <x v="9"/>
    <x v="0"/>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2"/>
    <n v="97439200"/>
    <n v="97439200"/>
    <x v="0"/>
    <x v="0"/>
    <x v="1"/>
    <x v="0"/>
    <x v="1"/>
    <s v="Subdirección de Catastro"/>
    <x v="5"/>
    <s v="Subdirectora de Catastro"/>
    <x v="1"/>
    <x v="2"/>
    <s v="Ejecutar procesos de actualización catastral a nivel nacional"/>
    <s v="Predios actualizados catastralmente"/>
    <m/>
    <m/>
    <e v="#N/A"/>
    <e v="#N/A"/>
    <e v="#N/A"/>
    <m/>
    <n v="0"/>
    <x v="24"/>
    <m/>
    <x v="6"/>
  </r>
  <r>
    <x v="1"/>
    <m/>
    <x v="1"/>
    <x v="1"/>
    <x v="4"/>
    <x v="6"/>
    <x v="2"/>
    <x v="8"/>
    <x v="0"/>
    <s v="Servicios secretariales o de administración de oficinas  "/>
    <x v="0"/>
    <n v="80161501"/>
    <s v="Prestación de servicios profesionales para realizar avalúos comerciales, a nivel nacional de los bienes urbanos y rurales."/>
    <x v="5"/>
    <x v="5"/>
    <n v="210"/>
    <x v="1"/>
    <x v="0"/>
    <x v="2"/>
    <n v="200000000"/>
    <n v="200000000"/>
    <x v="0"/>
    <x v="0"/>
    <x v="4"/>
    <x v="0"/>
    <x v="1"/>
    <s v="Subdirección de Catastro"/>
    <x v="5"/>
    <s v="Subdirectora de Catastro"/>
    <x v="1"/>
    <x v="4"/>
    <s v="Realizar avalúos comerciales, de acuerdo a las solicitudes recibidas."/>
    <s v="Avalúos realizados"/>
    <m/>
    <m/>
    <e v="#N/A"/>
    <e v="#N/A"/>
    <e v="#N/A"/>
    <m/>
    <n v="0"/>
    <x v="25"/>
    <m/>
    <x v="6"/>
  </r>
  <r>
    <x v="4"/>
    <m/>
    <x v="3"/>
    <x v="3"/>
    <x v="1"/>
    <x v="6"/>
    <x v="1"/>
    <x v="4"/>
    <x v="0"/>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7"/>
    <x v="7"/>
    <n v="165"/>
    <x v="1"/>
    <x v="0"/>
    <x v="2"/>
    <n v="52678703"/>
    <n v="52678703"/>
    <x v="0"/>
    <x v="0"/>
    <x v="1"/>
    <x v="0"/>
    <x v="3"/>
    <s v="Oficina CIAF"/>
    <x v="3"/>
    <s v="Jefe Oficina CIAF"/>
    <x v="3"/>
    <x v="5"/>
    <s v="Planear la asistencia técnica, asesoría, análisis y/o consultoría a desarrollar"/>
    <s v="Entidades Asistidas"/>
    <m/>
    <m/>
    <e v="#N/A"/>
    <e v="#N/A"/>
    <e v="#N/A"/>
    <m/>
    <n v="0"/>
    <x v="0"/>
    <m/>
    <x v="6"/>
  </r>
  <r>
    <x v="4"/>
    <n v="19"/>
    <x v="3"/>
    <x v="3"/>
    <x v="1"/>
    <x v="1"/>
    <x v="0"/>
    <x v="2"/>
    <x v="0"/>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2"/>
    <n v="36651830"/>
    <n v="36651830"/>
    <x v="0"/>
    <x v="0"/>
    <x v="1"/>
    <x v="0"/>
    <x v="3"/>
    <s v="Oficina CIAF"/>
    <x v="3"/>
    <s v="Jefe Oficina CIAF"/>
    <x v="3"/>
    <x v="5"/>
    <s v="Desarrollar la asistencia técnica, asesoría y/o consultoría"/>
    <s v="Entidades Asistidas"/>
    <n v="496"/>
    <d v="2021-03-23T00:00:00"/>
    <n v="7330366"/>
    <n v="36651830"/>
    <n v="36651830"/>
    <s v=" LINA MARGARITA LORA MATIZ"/>
    <n v="0"/>
    <x v="0"/>
    <n v="24631"/>
    <x v="1"/>
  </r>
  <r>
    <x v="4"/>
    <n v="3"/>
    <x v="3"/>
    <x v="3"/>
    <x v="1"/>
    <x v="1"/>
    <x v="0"/>
    <x v="0"/>
    <x v="0"/>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0"/>
    <x v="0"/>
    <n v="165"/>
    <x v="1"/>
    <x v="0"/>
    <x v="2"/>
    <n v="105357406"/>
    <n v="105357406"/>
    <x v="0"/>
    <x v="0"/>
    <x v="1"/>
    <x v="0"/>
    <x v="3"/>
    <s v="Oficina CIAF"/>
    <x v="3"/>
    <s v="Jefe Oficina CIAF"/>
    <x v="3"/>
    <x v="5"/>
    <s v="Planear la asistencia técnica, asesoría, análisis y/o consultoría a desarrollar"/>
    <s v="Entidades Asistidas"/>
    <n v="25"/>
    <d v="2021-01-08T00:00:00"/>
    <n v="9577946"/>
    <n v="52678703"/>
    <n v="52678703"/>
    <s v="ANA JULIA SARRIA ALVAREZ"/>
    <n v="52678703"/>
    <x v="0"/>
    <n v="24196"/>
    <x v="1"/>
  </r>
  <r>
    <x v="4"/>
    <n v="23"/>
    <x v="3"/>
    <x v="3"/>
    <x v="1"/>
    <x v="1"/>
    <x v="0"/>
    <x v="2"/>
    <x v="0"/>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3"/>
    <x v="3"/>
    <n v="9"/>
    <x v="0"/>
    <x v="0"/>
    <x v="2"/>
    <n v="51820137"/>
    <n v="51820137"/>
    <x v="0"/>
    <x v="0"/>
    <x v="1"/>
    <x v="0"/>
    <x v="3"/>
    <s v="Oficina CIAF"/>
    <x v="3"/>
    <s v="Jefe Oficina CIAF"/>
    <x v="3"/>
    <x v="21"/>
    <s v="Desarrollar estudios e investigaciones aplicadas a través de ciencia de datos y prospectiva para fortalecer los procesos institucionales"/>
    <s v="Modelos de gestión Implementados"/>
    <n v="540"/>
    <d v="2021-04-19T00:00:00"/>
    <n v="5757793"/>
    <n v="46830050"/>
    <n v="46830050"/>
    <s v="ANIBAL MONTERO LEGUIZAMON"/>
    <n v="4990087"/>
    <x v="0"/>
    <n v="24685"/>
    <x v="1"/>
  </r>
  <r>
    <x v="4"/>
    <n v="5"/>
    <x v="3"/>
    <x v="3"/>
    <x v="1"/>
    <x v="1"/>
    <x v="0"/>
    <x v="0"/>
    <x v="0"/>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0"/>
    <x v="0"/>
    <n v="7"/>
    <x v="0"/>
    <x v="0"/>
    <x v="2"/>
    <n v="39130630"/>
    <n v="39130630"/>
    <x v="0"/>
    <x v="0"/>
    <x v="1"/>
    <x v="0"/>
    <x v="20"/>
    <s v="CENTRO DE INVESTIGACIÓN Y DESARROLLO EN INFORMACIÓN GEOGRÁFICA - CIAF"/>
    <x v="3"/>
    <s v="Diana Rocio Galindo - Jefe CIAF"/>
    <x v="3"/>
    <x v="5"/>
    <s v="Desarrollar la asistencia técnica, asesoría y/o consultoría"/>
    <s v="Entidades Asistidas"/>
    <n v="77"/>
    <d v="2021-01-21T00:00:00"/>
    <n v="4976424"/>
    <n v="34834968"/>
    <n v="34834968"/>
    <s v="CLAUDIA VIVIANA GOMEZ TENJO"/>
    <n v="4295662"/>
    <x v="0"/>
    <n v="24232"/>
    <x v="1"/>
  </r>
  <r>
    <x v="4"/>
    <n v="6"/>
    <x v="3"/>
    <x v="3"/>
    <x v="1"/>
    <x v="1"/>
    <x v="0"/>
    <x v="0"/>
    <x v="0"/>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1"/>
    <n v="10"/>
    <x v="0"/>
    <x v="0"/>
    <x v="2"/>
    <n v="73303660"/>
    <n v="73303660"/>
    <x v="0"/>
    <x v="0"/>
    <x v="1"/>
    <x v="0"/>
    <x v="20"/>
    <s v="CENTRO DE INVESTIGACIÓN Y DESARROLLO EN INFORMACIÓN GEOGRÁFICA - CIAF"/>
    <x v="3"/>
    <s v="Diana Rocio Galindo - Jefe CIAF"/>
    <x v="3"/>
    <x v="5"/>
    <s v="Desarrollar la asistencia técnica, asesoría y/o consultoría"/>
    <s v="Entidades Asistidas"/>
    <n v="156"/>
    <d v="2021-01-26T00:00:00"/>
    <n v="7330366"/>
    <n v="51312562"/>
    <n v="51312562"/>
    <s v="FERNANDO IVAN CAMARGO"/>
    <n v="21991098"/>
    <x v="0"/>
    <n v="24333"/>
    <x v="1"/>
  </r>
  <r>
    <x v="4"/>
    <n v="18"/>
    <x v="3"/>
    <x v="3"/>
    <x v="1"/>
    <x v="1"/>
    <x v="0"/>
    <x v="1"/>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2"/>
    <n v="44787816"/>
    <n v="44787816"/>
    <x v="0"/>
    <x v="0"/>
    <x v="1"/>
    <x v="0"/>
    <x v="20"/>
    <s v="CENTRO DE INVESTIGACIÓN Y DESARROLLO EN INFORMACIÓN GEOGRÁFICA - CIAF"/>
    <x v="3"/>
    <s v="Diana Rocio Galindo - Jefe CIAF"/>
    <x v="3"/>
    <x v="5"/>
    <s v="Desarrollar la asistencia técnica, asesoría y/o consultoría"/>
    <s v="Entidades Asistidas"/>
    <n v="495"/>
    <d v="2021-03-17T00:00:00"/>
    <n v="4263522"/>
    <n v="38371698"/>
    <n v="38371698"/>
    <s v="FERNEYALONSO MORENO PINEDA"/>
    <n v="6416118"/>
    <x v="0"/>
    <n v="24630"/>
    <x v="1"/>
  </r>
  <r>
    <x v="4"/>
    <n v="13"/>
    <x v="3"/>
    <x v="3"/>
    <x v="1"/>
    <x v="1"/>
    <x v="0"/>
    <x v="1"/>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1"/>
    <n v="4"/>
    <x v="0"/>
    <x v="0"/>
    <x v="2"/>
    <n v="29321464"/>
    <n v="29321464"/>
    <x v="0"/>
    <x v="0"/>
    <x v="1"/>
    <x v="0"/>
    <x v="20"/>
    <s v="CENTRO DE INVESTIGACIÓN Y DESARROLLO EN INFORMACIÓN GEOGRÁFICA - CIAF"/>
    <x v="3"/>
    <s v="Diana Rocio Galindo - Jefe CIAF"/>
    <x v="3"/>
    <x v="5"/>
    <s v="Planear la asistencia técnica, asesoría y/o consultoría a desarrollar"/>
    <s v="Entidades Asistidas"/>
    <n v="374"/>
    <d v="2021-02-24T00:00:00"/>
    <n v="7330366"/>
    <n v="29321464"/>
    <n v="29321464"/>
    <s v="GASTON ANTONIO MEJIA ARIAS"/>
    <n v="0"/>
    <x v="0"/>
    <n v="24528"/>
    <x v="1"/>
  </r>
  <r>
    <x v="4"/>
    <n v="21"/>
    <x v="3"/>
    <x v="3"/>
    <x v="1"/>
    <x v="1"/>
    <x v="0"/>
    <x v="2"/>
    <x v="0"/>
    <s v="Servicios de sistemas de información geográfica (sig)"/>
    <x v="0"/>
    <n v="81101512"/>
    <s v="Prestación de servicios profesionales para la implementación y administración de las herramientas y  servicios de integración de las aplicaciones para permitir la interoperabilidad de RENARE"/>
    <x v="3"/>
    <x v="3"/>
    <n v="7"/>
    <x v="0"/>
    <x v="0"/>
    <x v="2"/>
    <n v="45421530"/>
    <n v="45421530"/>
    <x v="0"/>
    <x v="0"/>
    <x v="1"/>
    <x v="0"/>
    <x v="3"/>
    <s v="Oficina CIAF"/>
    <x v="3"/>
    <s v="Jefe Oficina CIAF"/>
    <x v="3"/>
    <x v="5"/>
    <s v="Desarrollar la asistencia técnica, asesoría y/o consultoría"/>
    <s v="Entidades Asistidas"/>
    <n v="524"/>
    <d v="2021-04-09T00:00:00"/>
    <n v="3124732"/>
    <n v="21873124"/>
    <n v="21873124"/>
    <s v="HUGO ARMANDO CENDALES PRIETO"/>
    <n v="23548406"/>
    <x v="0"/>
    <n v="24662"/>
    <x v="1"/>
  </r>
  <r>
    <x v="4"/>
    <n v="20"/>
    <x v="3"/>
    <x v="3"/>
    <x v="1"/>
    <x v="1"/>
    <x v="0"/>
    <x v="1"/>
    <x v="0"/>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2"/>
    <n v="45421530"/>
    <n v="45421530"/>
    <x v="0"/>
    <x v="0"/>
    <x v="1"/>
    <x v="0"/>
    <x v="20"/>
    <s v="CENTRO DE INVESTIGACIÓN Y DESARROLLO EN INFORMACIÓN GEOGRÁFICA - CIAF"/>
    <x v="3"/>
    <s v="Diana Rocio Galindo - Jefe CIAF"/>
    <x v="3"/>
    <x v="5"/>
    <s v="Desarrollar la asistencia técnica, asesoría y/o consultoría"/>
    <s v="Entidades Asistidas"/>
    <n v="515"/>
    <d v="2021-03-31T00:00:00"/>
    <n v="6488790"/>
    <n v="25955160"/>
    <n v="25955160"/>
    <s v="JAIME ALBERTO GUITIERREZ"/>
    <n v="19466370"/>
    <x v="0"/>
    <n v="24651"/>
    <x v="1"/>
  </r>
  <r>
    <x v="4"/>
    <n v="17"/>
    <x v="3"/>
    <x v="3"/>
    <x v="1"/>
    <x v="1"/>
    <x v="0"/>
    <x v="2"/>
    <x v="0"/>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2"/>
    <n v="53105855"/>
    <n v="53105855"/>
    <x v="0"/>
    <x v="0"/>
    <x v="1"/>
    <x v="0"/>
    <x v="3"/>
    <s v="Oficina CIAF"/>
    <x v="3"/>
    <s v="Jefe Oficina CIAF"/>
    <x v="3"/>
    <x v="21"/>
    <s v="Desarrollar estudios e investigaciones aplicadas a través de ciencia de datos y prospectiva para fortalecer los procesos institucionales"/>
    <s v="Modelos de gestión Implementados"/>
    <n v="458"/>
    <d v="2021-03-16T00:00:00"/>
    <n v="5590090"/>
    <n v="52733182"/>
    <n v="52733182"/>
    <s v="JOAN SEBANTIAN  GUTIERREZ"/>
    <n v="372673"/>
    <x v="0"/>
    <n v="24598"/>
    <x v="1"/>
  </r>
  <r>
    <x v="4"/>
    <n v="8"/>
    <x v="3"/>
    <x v="3"/>
    <x v="1"/>
    <x v="1"/>
    <x v="0"/>
    <x v="0"/>
    <x v="0"/>
    <s v="Servicios de sistemas de información geográfica (sig)"/>
    <x v="0"/>
    <n v="81101512"/>
    <s v="Prestación de servicios profesionales para realizar actividades de gestión y desarrollo de los proyectos de tecnologías geoespaciales que adelante la oficina CIAF."/>
    <x v="1"/>
    <x v="1"/>
    <n v="315"/>
    <x v="1"/>
    <x v="0"/>
    <x v="2"/>
    <n v="68132295"/>
    <n v="68132295"/>
    <x v="0"/>
    <x v="0"/>
    <x v="1"/>
    <x v="0"/>
    <x v="3"/>
    <s v="Oficina CIAF"/>
    <x v="3"/>
    <s v="Jefe Oficina CIAF"/>
    <x v="3"/>
    <x v="5"/>
    <s v="Desarrollar la asistencia técnica, asesoría y/o consultoría"/>
    <s v="Entidades Asistidas"/>
    <n v="205"/>
    <d v="2021-02-09T00:00:00"/>
    <n v="6488790"/>
    <n v="68132295"/>
    <n v="68132295"/>
    <s v="JUAN CARLOS MELO"/>
    <n v="0"/>
    <x v="0"/>
    <n v="24389"/>
    <x v="1"/>
  </r>
  <r>
    <x v="4"/>
    <n v="14"/>
    <x v="3"/>
    <x v="3"/>
    <x v="1"/>
    <x v="1"/>
    <x v="0"/>
    <x v="7"/>
    <x v="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2"/>
    <n v="58642928"/>
    <n v="58642928"/>
    <x v="0"/>
    <x v="0"/>
    <x v="1"/>
    <x v="0"/>
    <x v="20"/>
    <s v="CENTRO DE INVESTIGACIÓN Y DESARROLLO EN INFORMACIÓN GEOGRÁFICA - CIAF"/>
    <x v="3"/>
    <s v="Diana Rocio Galindo - Jefe CIAF"/>
    <x v="3"/>
    <x v="5"/>
    <s v="Desarrollar la asistencia técnica, asesoría, análisis y/o consultoría"/>
    <s v="Entidades Asistidas"/>
    <n v="404"/>
    <d v="2021-03-01T00:00:00"/>
    <n v="7330366"/>
    <n v="58642928"/>
    <n v="58642928"/>
    <s v="JULIO CESAR MENDOZA JIMENEZ"/>
    <n v="0"/>
    <x v="0"/>
    <n v="24547"/>
    <x v="1"/>
  </r>
  <r>
    <x v="4"/>
    <n v="7"/>
    <x v="3"/>
    <x v="3"/>
    <x v="1"/>
    <x v="1"/>
    <x v="0"/>
    <x v="0"/>
    <x v="0"/>
    <s v="Servicios de sistemas de información geográfica (sig)"/>
    <x v="0"/>
    <n v="81101512"/>
    <s v="Prestación de servicios profesionales para definir, proponer e implementar metodologías, procedimientos y técnicas que incorporen el componente geoespacial en los proyectos de la jefatura CIAF."/>
    <x v="1"/>
    <x v="1"/>
    <n v="11"/>
    <x v="0"/>
    <x v="0"/>
    <x v="2"/>
    <n v="61490990"/>
    <n v="61490990"/>
    <x v="0"/>
    <x v="0"/>
    <x v="1"/>
    <x v="0"/>
    <x v="3"/>
    <s v="Oficina CIAF"/>
    <x v="3"/>
    <s v="Jefe Oficina CIAF"/>
    <x v="3"/>
    <x v="5"/>
    <s v="Desarrollar la asistencia técnica, asesoría y/o consultoría"/>
    <s v="Entidades Asistidas"/>
    <n v="145"/>
    <d v="2021-01-29T00:00:00"/>
    <n v="5590090"/>
    <n v="61490990"/>
    <n v="61490990"/>
    <s v="MANUEL CAMILO REYES GONZALEZ"/>
    <n v="0"/>
    <x v="0"/>
    <n v="24284"/>
    <x v="1"/>
  </r>
  <r>
    <x v="4"/>
    <n v="9"/>
    <x v="3"/>
    <x v="3"/>
    <x v="0"/>
    <x v="0"/>
    <x v="0"/>
    <x v="0"/>
    <x v="0"/>
    <s v="Servicios de sistemas de información geográfica (sig)"/>
    <x v="0"/>
    <n v="81101512"/>
    <s v="Prestación de servicios profesionales para el desarrollo, ajuste y documentación de las aplicaciones en tecnologías de información geográfica a cargo de la oficina CIAF."/>
    <x v="1"/>
    <x v="1"/>
    <n v="9"/>
    <x v="0"/>
    <x v="0"/>
    <x v="2"/>
    <n v="116798220"/>
    <n v="116798220"/>
    <x v="0"/>
    <x v="0"/>
    <x v="0"/>
    <x v="0"/>
    <x v="20"/>
    <s v="CENTRO DE INVESTIGACIÓN Y DESARROLLO EN INFORMACIÓN GEOGRÁFICA - CIAF"/>
    <x v="3"/>
    <s v="Diana Rocio Galindo - Jefe CIAF"/>
    <x v="3"/>
    <x v="5"/>
    <s v="Desarrollar la asistencia técnica, asesoría y/o consultoría"/>
    <s v="Entidades Asistidas"/>
    <n v="231"/>
    <d v="2021-02-10T00:00:00"/>
    <n v="6488790"/>
    <n v="38932740"/>
    <n v="77865480"/>
    <s v="MONICA ANDREA NIÑO_x000a_JUAN FELIPE MOLINA"/>
    <n v="38932740"/>
    <x v="0"/>
    <s v="24426_x000a_24427"/>
    <x v="0"/>
  </r>
  <r>
    <x v="4"/>
    <n v="10"/>
    <x v="3"/>
    <x v="3"/>
    <x v="1"/>
    <x v="1"/>
    <x v="0"/>
    <x v="0"/>
    <x v="0"/>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1"/>
    <x v="1"/>
    <n v="11"/>
    <x v="0"/>
    <x v="0"/>
    <x v="2"/>
    <n v="80634026"/>
    <n v="80634026"/>
    <x v="0"/>
    <x v="0"/>
    <x v="1"/>
    <x v="0"/>
    <x v="20"/>
    <s v="CENTRO DE INVESTIGACIÓN Y DESARROLLO EN INFORMACIÓN GEOGRÁFICA - CIAF"/>
    <x v="3"/>
    <s v="Diana Rocio Galindo - Jefe CIAF"/>
    <x v="3"/>
    <x v="5"/>
    <s v="Desarrollar la asistencia técnica, asesoría y/o consultoría"/>
    <s v="Entidades Asistidas"/>
    <n v="271"/>
    <d v="2021-02-15T00:00:00"/>
    <n v="7330366"/>
    <n v="58642928"/>
    <n v="58642928"/>
    <s v="MONICA CORTES"/>
    <n v="21991098"/>
    <x v="0"/>
    <n v="24454"/>
    <x v="1"/>
  </r>
  <r>
    <x v="4"/>
    <n v="26"/>
    <x v="3"/>
    <x v="3"/>
    <x v="1"/>
    <x v="1"/>
    <x v="0"/>
    <x v="5"/>
    <x v="0"/>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4"/>
    <x v="4"/>
    <n v="3"/>
    <x v="0"/>
    <x v="0"/>
    <x v="2"/>
    <n v="19466370"/>
    <n v="19466370"/>
    <x v="0"/>
    <x v="0"/>
    <x v="1"/>
    <x v="0"/>
    <x v="3"/>
    <s v="Oficina CIAF"/>
    <x v="3"/>
    <s v="Jefe Oficina CIAF"/>
    <x v="3"/>
    <x v="5"/>
    <s v="Desarrollar la asistencia técnica, asesoría, análisis y/o consultoría"/>
    <s v="Entidades Asistidas"/>
    <n v="588"/>
    <d v="2021-05-13T00:00:00"/>
    <n v="6488790"/>
    <n v="19466370"/>
    <n v="19466370"/>
    <s v="YESSICA NATALIA RAMIREZ YARA"/>
    <n v="0"/>
    <x v="0"/>
    <n v="24729"/>
    <x v="6"/>
  </r>
  <r>
    <x v="4"/>
    <m/>
    <x v="3"/>
    <x v="3"/>
    <x v="1"/>
    <x v="6"/>
    <x v="1"/>
    <x v="13"/>
    <x v="0"/>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2"/>
    <n v="33820360"/>
    <n v="3382036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9"/>
    <m/>
    <x v="6"/>
  </r>
  <r>
    <x v="4"/>
    <m/>
    <x v="3"/>
    <x v="3"/>
    <x v="1"/>
    <x v="6"/>
    <x v="1"/>
    <x v="4"/>
    <x v="0"/>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2"/>
    <n v="38932740"/>
    <n v="3893274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12"/>
    <m/>
    <x v="6"/>
  </r>
  <r>
    <x v="2"/>
    <n v="74"/>
    <x v="2"/>
    <x v="2"/>
    <x v="1"/>
    <x v="1"/>
    <x v="0"/>
    <x v="3"/>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3"/>
    <x v="3"/>
    <n v="7"/>
    <x v="0"/>
    <x v="0"/>
    <x v="2"/>
    <n v="46784176"/>
    <n v="46784176"/>
    <x v="0"/>
    <x v="5"/>
    <x v="1"/>
    <x v="1"/>
    <x v="4"/>
    <s v="Secretaría General - GIT Control Disciplinario"/>
    <x v="3"/>
    <s v="Coordinador GIT Control Disciplinario"/>
    <x v="4"/>
    <x v="6"/>
    <s v="N/A"/>
    <s v="N/A"/>
    <n v="561"/>
    <d v="2021-04-29T00:00:00"/>
    <n v="5757793"/>
    <n v="40304551"/>
    <n v="40304551"/>
    <s v="ANA MARIA VILLA ROJAS"/>
    <n v="6479625"/>
    <x v="0"/>
    <n v="24696"/>
    <x v="1"/>
  </r>
  <r>
    <x v="2"/>
    <n v="13"/>
    <x v="2"/>
    <x v="2"/>
    <x v="1"/>
    <x v="1"/>
    <x v="0"/>
    <x v="0"/>
    <x v="0"/>
    <s v="Servicios secretariales o de administración de oficinas  "/>
    <x v="0"/>
    <n v="80161501"/>
    <s v="Prestación de servicios profesionales para tramitar, impulsar y sustanciar cada una de las actuaciones de los procesos disciplinarios a nivel nacional."/>
    <x v="0"/>
    <x v="0"/>
    <n v="11"/>
    <x v="0"/>
    <x v="0"/>
    <x v="2"/>
    <n v="147035981"/>
    <n v="147035981"/>
    <x v="0"/>
    <x v="1"/>
    <x v="1"/>
    <x v="1"/>
    <x v="4"/>
    <s v="Secretaría General - GIT Control Disciplinario"/>
    <x v="3"/>
    <s v="Coordinador GIT Control Disciplinario"/>
    <x v="4"/>
    <x v="6"/>
    <s v="N/A"/>
    <s v="N/A"/>
    <n v="13"/>
    <d v="2021-01-08T00:00:00"/>
    <n v="6683453"/>
    <n v="73517983"/>
    <n v="73517983"/>
    <s v="DORIS  ROJAS URRUEGO"/>
    <n v="73517998"/>
    <x v="0"/>
    <n v="24182"/>
    <x v="1"/>
  </r>
  <r>
    <x v="2"/>
    <n v="17"/>
    <x v="2"/>
    <x v="2"/>
    <x v="1"/>
    <x v="1"/>
    <x v="0"/>
    <x v="0"/>
    <x v="0"/>
    <s v="Servicios secretariales o de administración de oficinas  "/>
    <x v="0"/>
    <n v="80161501"/>
    <s v="Prestación de servicios para apoyar las actividades relacionadas con la organización de expedientes disciplinarios"/>
    <x v="0"/>
    <x v="0"/>
    <n v="11"/>
    <x v="0"/>
    <x v="0"/>
    <x v="2"/>
    <n v="29367360"/>
    <n v="29367360"/>
    <x v="0"/>
    <x v="1"/>
    <x v="1"/>
    <x v="1"/>
    <x v="4"/>
    <s v="Secretaría General - GIT Control Disciplinario"/>
    <x v="3"/>
    <s v="Coordinador GIT Control Disciplinario"/>
    <x v="4"/>
    <x v="6"/>
    <s v="N/A"/>
    <s v="N/A"/>
    <n v="18"/>
    <d v="2021-01-08T00:00:00"/>
    <n v="2669760"/>
    <n v="29367360"/>
    <n v="29367360"/>
    <s v="LISSETH TATIANA BOBADILLA BOJACA"/>
    <n v="0"/>
    <x v="0"/>
    <n v="24176"/>
    <x v="1"/>
  </r>
  <r>
    <x v="2"/>
    <n v="15"/>
    <x v="2"/>
    <x v="2"/>
    <x v="1"/>
    <x v="1"/>
    <x v="0"/>
    <x v="0"/>
    <x v="0"/>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2"/>
    <n v="83053047"/>
    <n v="83053047"/>
    <x v="0"/>
    <x v="1"/>
    <x v="1"/>
    <x v="1"/>
    <x v="4"/>
    <s v="Secretaría General - GIT Control Disciplinario"/>
    <x v="3"/>
    <s v="Coordinador GIT Control Disciplinario"/>
    <x v="4"/>
    <x v="6"/>
    <s v="N/A"/>
    <s v="N/A"/>
    <n v="15"/>
    <d v="2021-01-07T00:00:00"/>
    <n v="7550276"/>
    <n v="83053036"/>
    <n v="83053036"/>
    <s v="LUIS ALFREDO AGUDELO FLOREZ"/>
    <n v="11"/>
    <x v="0"/>
    <n v="24174"/>
    <x v="1"/>
  </r>
  <r>
    <x v="2"/>
    <n v="16"/>
    <x v="2"/>
    <x v="2"/>
    <x v="1"/>
    <x v="1"/>
    <x v="0"/>
    <x v="0"/>
    <x v="0"/>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2"/>
    <n v="73517991"/>
    <n v="73517991"/>
    <x v="0"/>
    <x v="1"/>
    <x v="1"/>
    <x v="1"/>
    <x v="4"/>
    <s v="Secretaría General - GIT Control Disciplinario"/>
    <x v="3"/>
    <s v="Coordinador GIT Control Disciplinario"/>
    <x v="4"/>
    <x v="6"/>
    <s v="N/A"/>
    <s v="N/A"/>
    <n v="16"/>
    <d v="2021-01-25T00:00:00"/>
    <n v="6683453"/>
    <n v="73517983"/>
    <n v="73517983"/>
    <s v="NINI YOHANA MARROQUIN COLLAZOS"/>
    <n v="8"/>
    <x v="0"/>
    <n v="24240"/>
    <x v="1"/>
  </r>
  <r>
    <x v="2"/>
    <n v="18"/>
    <x v="2"/>
    <x v="2"/>
    <x v="1"/>
    <x v="1"/>
    <x v="0"/>
    <x v="0"/>
    <x v="0"/>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0"/>
    <x v="0"/>
    <n v="11"/>
    <x v="0"/>
    <x v="0"/>
    <x v="2"/>
    <n v="34372048"/>
    <n v="34372048"/>
    <x v="0"/>
    <x v="1"/>
    <x v="1"/>
    <x v="1"/>
    <x v="4"/>
    <s v="Secretaría General - GIT Control Disciplinario"/>
    <x v="3"/>
    <s v="Coordinador GIT Control Disciplinario"/>
    <x v="4"/>
    <x v="6"/>
    <s v="N/A"/>
    <s v="N/A"/>
    <n v="17"/>
    <d v="2021-01-07T00:00:00"/>
    <n v="3124731"/>
    <n v="34372041"/>
    <n v="34372041"/>
    <s v="SERGIO  CALDERON HERNANDEZ"/>
    <n v="7"/>
    <x v="0"/>
    <n v="24175"/>
    <x v="1"/>
  </r>
  <r>
    <x v="5"/>
    <n v="25"/>
    <x v="4"/>
    <x v="9"/>
    <x v="5"/>
    <x v="5"/>
    <x v="0"/>
    <x v="0"/>
    <x v="0"/>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1"/>
    <x v="1"/>
    <n v="11"/>
    <x v="0"/>
    <x v="0"/>
    <x v="2"/>
    <n v="253342879"/>
    <n v="253342879"/>
    <x v="0"/>
    <x v="0"/>
    <x v="5"/>
    <x v="0"/>
    <x v="5"/>
    <s v="Control interno"/>
    <x v="3"/>
    <s v="Jefe Oficina de Control Interno"/>
    <x v="9"/>
    <x v="22"/>
    <s v="Ejecutar el programa de auditoria"/>
    <s v="Sistema de Gestión implementado_x000a_"/>
    <n v="144"/>
    <d v="2021-01-22T00:00:00"/>
    <n v="5757793"/>
    <n v="63143797"/>
    <n v="252575188"/>
    <s v="IVAN LEONARDO RAMOS TOCARRUNCHO 24289_x000a_RUBBY LILIANA ALCAZAR CABALLERO _x000a_CARLOS ARTURO SERRANO AVILA _x000a_AURA CAROLINA ARIAS ZAMORA"/>
    <n v="767691"/>
    <x v="0"/>
    <s v="24289_x000a_24290_x000a_24291_x000a_24293"/>
    <x v="5"/>
  </r>
  <r>
    <x v="5"/>
    <n v="10"/>
    <x v="4"/>
    <x v="9"/>
    <x v="1"/>
    <x v="1"/>
    <x v="0"/>
    <x v="0"/>
    <x v="0"/>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0"/>
    <x v="0"/>
    <n v="11"/>
    <x v="0"/>
    <x v="0"/>
    <x v="2"/>
    <n v="56650000"/>
    <n v="56650000"/>
    <x v="0"/>
    <x v="0"/>
    <x v="1"/>
    <x v="1"/>
    <x v="8"/>
    <s v="Despacho"/>
    <x v="3"/>
    <s v="Secretaria General"/>
    <x v="4"/>
    <x v="6"/>
    <s v="N/A"/>
    <s v="N/A"/>
    <n v="55"/>
    <d v="2021-01-14T00:00:00"/>
    <n v="5000000"/>
    <n v="55000000"/>
    <n v="55000000"/>
    <s v="ANDRES MURCIA VARGAS ABOGADOS ASOCIADOS SAS"/>
    <n v="1650000"/>
    <x v="0"/>
    <n v="24215"/>
    <x v="1"/>
  </r>
  <r>
    <x v="5"/>
    <n v="95"/>
    <x v="4"/>
    <x v="9"/>
    <x v="1"/>
    <x v="1"/>
    <x v="0"/>
    <x v="5"/>
    <x v="0"/>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4"/>
    <x v="4"/>
    <n v="8"/>
    <x v="0"/>
    <x v="0"/>
    <x v="2"/>
    <n v="121248517"/>
    <n v="121248517"/>
    <x v="0"/>
    <x v="0"/>
    <x v="1"/>
    <x v="0"/>
    <x v="5"/>
    <s v="Dirección General"/>
    <x v="3"/>
    <s v="Directora General "/>
    <x v="9"/>
    <x v="17"/>
    <s v="Actualizar planes institucionales"/>
    <s v="Documentos de planeación realizados_x000a__x000a_Documentos de planeación con seguimientos realizados_x000a_"/>
    <n v="586"/>
    <d v="2021-05-12T00:00:00"/>
    <n v="10701546"/>
    <n v="82401904.200000003"/>
    <n v="82401904.200000003"/>
    <s v="RAFAEL MAURICIO CLAVO"/>
    <n v="38846612.799999997"/>
    <x v="0"/>
    <n v="24726"/>
    <x v="1"/>
  </r>
  <r>
    <x v="5"/>
    <n v="7"/>
    <x v="4"/>
    <x v="4"/>
    <x v="1"/>
    <x v="1"/>
    <x v="0"/>
    <x v="0"/>
    <x v="0"/>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1"/>
    <x v="1"/>
    <n v="315"/>
    <x v="1"/>
    <x v="0"/>
    <x v="2"/>
    <n v="43463091"/>
    <n v="4346309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2"/>
    <d v="2021-01-08T00:00:00"/>
    <n v="4139342"/>
    <n v="43463091"/>
    <n v="43463091"/>
    <s v="ALBA ESPERANZA GIRALDO VASQUEZ"/>
    <n v="0"/>
    <x v="0"/>
    <n v="24266"/>
    <x v="1"/>
  </r>
  <r>
    <x v="5"/>
    <n v="85"/>
    <x v="4"/>
    <x v="4"/>
    <x v="1"/>
    <x v="1"/>
    <x v="0"/>
    <x v="0"/>
    <x v="0"/>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57"/>
    <d v="2021-03-16T00:00:00"/>
    <n v="3524210"/>
    <n v="28193680"/>
    <n v="28193680"/>
    <s v="ANGIE TATIANA BERNAL SUAREZ"/>
    <n v="0"/>
    <x v="0"/>
    <n v="24599"/>
    <x v="1"/>
  </r>
  <r>
    <x v="5"/>
    <n v="3"/>
    <x v="4"/>
    <x v="4"/>
    <x v="1"/>
    <x v="1"/>
    <x v="0"/>
    <x v="0"/>
    <x v="0"/>
    <s v="Servicios de consultoría de negocios y administración corporativa"/>
    <x v="0"/>
    <n v="80101500"/>
    <s v="Prestación de servicios personales para organizar y desarrollar las ferias, congresos, convenciones, conferencias y/o eventos tanto virtuales como presenciales requeridos por la entidad."/>
    <x v="1"/>
    <x v="1"/>
    <n v="9"/>
    <x v="0"/>
    <x v="0"/>
    <x v="2"/>
    <n v="23343057"/>
    <n v="23343057"/>
    <x v="0"/>
    <x v="0"/>
    <x v="1"/>
    <x v="0"/>
    <x v="21"/>
    <s v="Oficina de Difusión y Mercadeo"/>
    <x v="3"/>
    <s v="Yira Paola Perez-Jefe de Oficina"/>
    <x v="5"/>
    <x v="7"/>
    <s v="Realizar campañas en medios digitales y/o presenciales sobre los productos y servicios que genera la entidad."/>
    <s v="Servicios de información implementados"/>
    <n v="60"/>
    <d v="2021-01-31T00:00:00"/>
    <n v="2593673"/>
    <n v="23343057"/>
    <n v="23343057"/>
    <s v="ASCENED  TRUJILLO RODRIGUEZ"/>
    <n v="0"/>
    <x v="0"/>
    <n v="24269"/>
    <x v="1"/>
  </r>
  <r>
    <x v="5"/>
    <n v="86"/>
    <x v="4"/>
    <x v="4"/>
    <x v="1"/>
    <x v="1"/>
    <x v="0"/>
    <x v="0"/>
    <x v="0"/>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72"/>
    <d v="2021-03-16T00:00:00"/>
    <n v="3524210"/>
    <n v="28193680"/>
    <n v="28193680"/>
    <s v="CATHERINE  GALEANO RIVERA"/>
    <n v="0"/>
    <x v="0"/>
    <n v="24608"/>
    <x v="1"/>
  </r>
  <r>
    <x v="5"/>
    <n v="89"/>
    <x v="4"/>
    <x v="4"/>
    <x v="1"/>
    <x v="1"/>
    <x v="0"/>
    <x v="2"/>
    <x v="0"/>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2"/>
    <n v="36239937"/>
    <n v="36239937"/>
    <x v="0"/>
    <x v="0"/>
    <x v="1"/>
    <x v="0"/>
    <x v="5"/>
    <s v="Oficina de Difusión y Mercadeo de Información "/>
    <x v="3"/>
    <s v="Jefe Oficina de Difusión y Mercadeo de Información "/>
    <x v="5"/>
    <x v="7"/>
    <s v="Generar alianzas estratégicas con diferentes entidades del sector público y privado a nivel nacional que requieran la información de la Entidad."/>
    <s v="Sistemas de información implementados"/>
    <n v="492"/>
    <d v="2021-03-17T00:00:00"/>
    <n v="4263522"/>
    <n v="36239937"/>
    <n v="36239937"/>
    <s v="CRISTIAM RAUL CALDERON MALDONADO"/>
    <n v="0"/>
    <x v="0"/>
    <n v="24629"/>
    <x v="1"/>
  </r>
  <r>
    <x v="5"/>
    <n v="1"/>
    <x v="4"/>
    <x v="4"/>
    <x v="1"/>
    <x v="1"/>
    <x v="0"/>
    <x v="0"/>
    <x v="0"/>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1"/>
    <n v="11"/>
    <x v="0"/>
    <x v="0"/>
    <x v="2"/>
    <n v="80634026"/>
    <n v="80634026"/>
    <x v="0"/>
    <x v="0"/>
    <x v="1"/>
    <x v="0"/>
    <x v="5"/>
    <s v="Oficina de Difusión y Mercadeo"/>
    <x v="3"/>
    <s v="Jefe Oficina de Difusión y Mercadeo de Información "/>
    <x v="5"/>
    <x v="23"/>
    <s v="Realizar seguimiento al plan de mercadeo y/o estudios priorizados por la entidad"/>
    <s v="Documentos de lineamientos técnicos"/>
    <n v="122"/>
    <d v="2021-01-08T00:00:00"/>
    <n v="7330366"/>
    <n v="80634026"/>
    <n v="80634026"/>
    <s v="DANIEL OSWALDO BUITRAGO CARRILLO"/>
    <n v="0"/>
    <x v="0"/>
    <n v="24265"/>
    <x v="1"/>
  </r>
  <r>
    <x v="5"/>
    <n v="90"/>
    <x v="4"/>
    <x v="4"/>
    <x v="1"/>
    <x v="1"/>
    <x v="0"/>
    <x v="2"/>
    <x v="0"/>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2"/>
    <n v="48941241"/>
    <n v="48941241"/>
    <x v="0"/>
    <x v="0"/>
    <x v="1"/>
    <x v="0"/>
    <x v="5"/>
    <s v="Oficina de Difusión y Mercadeo"/>
    <x v="3"/>
    <s v="Jefe Oficina de Difusión y Mercadeo de Información "/>
    <x v="5"/>
    <x v="7"/>
    <s v="Generar alianzas estratégicas con diferentes entidades del sector público y privado a nivel nacional que requieran la información de la Entidad."/>
    <s v="Sistemas de información implementados"/>
    <n v="486"/>
    <d v="2021-03-18T00:00:00"/>
    <n v="5757793"/>
    <n v="48941241"/>
    <n v="48941241"/>
    <s v="DIANA CAROLINA DIOSA VELASQUEZ"/>
    <n v="0"/>
    <x v="0"/>
    <n v="24623"/>
    <x v="1"/>
  </r>
  <r>
    <x v="5"/>
    <n v="91"/>
    <x v="4"/>
    <x v="4"/>
    <x v="1"/>
    <x v="1"/>
    <x v="0"/>
    <x v="2"/>
    <x v="0"/>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2"/>
    <n v="36402360"/>
    <n v="3640236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500"/>
    <d v="2021-03-18T00:00:00"/>
    <n v="3640236"/>
    <n v="33368830"/>
    <n v="33368830"/>
    <s v="DIANA MABEL LEON CHAMORRO"/>
    <n v="3033530"/>
    <x v="0"/>
    <n v="24634"/>
    <x v="1"/>
  </r>
  <r>
    <x v="5"/>
    <n v="12"/>
    <x v="4"/>
    <x v="4"/>
    <x v="1"/>
    <x v="1"/>
    <x v="0"/>
    <x v="0"/>
    <x v="0"/>
    <s v="Servicios de consultoría de negocios y administración corporativa"/>
    <x v="0"/>
    <n v="80101500"/>
    <s v="Prestación de servicios profesionales para diagramar y producir las piezas de comunicación interna contempladas en el plan de comunicaciones de la entidad"/>
    <x v="1"/>
    <x v="1"/>
    <n v="10"/>
    <x v="0"/>
    <x v="0"/>
    <x v="2"/>
    <n v="48314800"/>
    <n v="48314800"/>
    <x v="0"/>
    <x v="0"/>
    <x v="1"/>
    <x v="0"/>
    <x v="21"/>
    <s v="Oficina de Difusión y Mercadeo"/>
    <x v="3"/>
    <s v="Yira Paola Perez-Jefe de Oficina"/>
    <x v="5"/>
    <x v="7"/>
    <s v="Realizar campañas en medios digitales y/o presenciales sobre los productos y servicios que genera la entidad."/>
    <s v="Servicios de información implementados"/>
    <n v="65"/>
    <d v="2021-02-03T00:00:00"/>
    <n v="4831480"/>
    <n v="48314800"/>
    <n v="48314800"/>
    <s v="DIEGO HENAN LINARES AROCA"/>
    <n v="0"/>
    <x v="0"/>
    <n v="24280"/>
    <x v="1"/>
  </r>
  <r>
    <x v="5"/>
    <n v="84"/>
    <x v="4"/>
    <x v="4"/>
    <x v="1"/>
    <x v="1"/>
    <x v="0"/>
    <x v="2"/>
    <x v="0"/>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2"/>
    <n v="36402360"/>
    <n v="36402360"/>
    <x v="0"/>
    <x v="0"/>
    <x v="1"/>
    <x v="0"/>
    <x v="5"/>
    <s v="Oficina de Difusión y Mercadeo"/>
    <x v="3"/>
    <s v="Jefe Oficina de Difusión y Mercadeo de Información "/>
    <x v="5"/>
    <x v="23"/>
    <s v="Realizar el plan de mercadeo y/o estudios priorizados por la entidad"/>
    <s v="Documentos de lineamientos técnicos"/>
    <n v="462"/>
    <d v="2021-03-16T00:00:00"/>
    <n v="3640236"/>
    <n v="36402360"/>
    <n v="36402360"/>
    <s v="ELVER ALEXANDER PINEDA"/>
    <n v="0"/>
    <x v="0"/>
    <n v="24603"/>
    <x v="1"/>
  </r>
  <r>
    <x v="5"/>
    <n v="2"/>
    <x v="4"/>
    <x v="4"/>
    <x v="1"/>
    <x v="1"/>
    <x v="0"/>
    <x v="0"/>
    <x v="0"/>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1"/>
    <x v="1"/>
    <n v="315"/>
    <x v="1"/>
    <x v="0"/>
    <x v="2"/>
    <n v="58695945"/>
    <n v="58695945"/>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66"/>
    <d v="2021-01-08T00:00:00"/>
    <n v="5590090"/>
    <n v="58695945"/>
    <n v="58695945"/>
    <s v="HELBERT MAURICIO SANCHEZ CIFUENTES"/>
    <n v="0"/>
    <x v="0"/>
    <n v="24281"/>
    <x v="1"/>
  </r>
  <r>
    <x v="5"/>
    <n v="96"/>
    <x v="4"/>
    <x v="4"/>
    <x v="1"/>
    <x v="1"/>
    <x v="0"/>
    <x v="5"/>
    <x v="0"/>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4"/>
    <x v="4"/>
    <n v="212"/>
    <x v="1"/>
    <x v="0"/>
    <x v="2"/>
    <n v="91574258"/>
    <n v="91574258"/>
    <x v="0"/>
    <x v="0"/>
    <x v="1"/>
    <x v="0"/>
    <x v="5"/>
    <s v="Oficina de Difusión y Mercadeo"/>
    <x v="3"/>
    <s v="Jefe Oficina de Difusión y Mercadeo de Información "/>
    <x v="5"/>
    <x v="7"/>
    <s v="Ampliar y/o actualizar la oferta de los productos de la entidad atráves de: biblioteca virtual, tienda virtual y del ecosistema digital. "/>
    <s v="Sistemas de información implementados"/>
    <n v="587"/>
    <d v="2021-05-13T00:00:00"/>
    <n v="12958621"/>
    <n v="91574255.066666663"/>
    <n v="91574255.066666663"/>
    <s v="JOHN FERNEY ORTIZ BONILLA"/>
    <n v="2.9333333373069763"/>
    <x v="0"/>
    <n v="24728"/>
    <x v="6"/>
  </r>
  <r>
    <x v="5"/>
    <n v="58"/>
    <x v="4"/>
    <x v="4"/>
    <x v="1"/>
    <x v="1"/>
    <x v="0"/>
    <x v="7"/>
    <x v="0"/>
    <s v="Servicios de consultoría de negocios y administración corporativa"/>
    <x v="0"/>
    <n v="80101500"/>
    <s v="Prestación de servicios profesionales para difundir, promocionar y comercializar los productos y servicios del IGAC a nivel Nacional. "/>
    <x v="1"/>
    <x v="1"/>
    <n v="11"/>
    <x v="0"/>
    <x v="0"/>
    <x v="2"/>
    <n v="54740664"/>
    <n v="54740664"/>
    <x v="0"/>
    <x v="0"/>
    <x v="1"/>
    <x v="0"/>
    <x v="5"/>
    <s v="Oficina de Difusión y Mercadeo de Información "/>
    <x v="3"/>
    <s v="Yira Paola Perez-Jefe de Oficina"/>
    <x v="5"/>
    <x v="7"/>
    <s v="Generar alianzas estratégicas con diferentes entidades del sector público y privado a nivel nacional que requieran la información de la Entidad. "/>
    <s v="Sistemas de información implementados"/>
    <n v="291"/>
    <d v="2021-02-16T00:00:00"/>
    <n v="4976424"/>
    <n v="54740664"/>
    <n v="54740664"/>
    <s v="LEYDI LOZANO"/>
    <n v="0"/>
    <x v="0"/>
    <n v="24455"/>
    <x v="1"/>
  </r>
  <r>
    <x v="5"/>
    <n v="4"/>
    <x v="4"/>
    <x v="4"/>
    <x v="1"/>
    <x v="1"/>
    <x v="0"/>
    <x v="0"/>
    <x v="0"/>
    <s v="Servicios de consultoría de negocios y administración corporativa"/>
    <x v="0"/>
    <n v="80101500"/>
    <s v="Prestación de servicios profesionales para ejecutar la estrategia de comunicaciones externas de la entidad y la redacción, desarrollo y revisión de contenidos editoriales."/>
    <x v="1"/>
    <x v="1"/>
    <n v="11"/>
    <x v="0"/>
    <x v="0"/>
    <x v="2"/>
    <n v="92997806"/>
    <n v="92997806"/>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4"/>
    <d v="2021-01-08T00:00:00"/>
    <n v="8454346"/>
    <n v="92997806"/>
    <n v="92997806"/>
    <s v="MARIA ALEJANDRA SANCHEZ"/>
    <n v="0"/>
    <x v="0"/>
    <n v="24282"/>
    <x v="1"/>
  </r>
  <r>
    <x v="5"/>
    <n v="83"/>
    <x v="4"/>
    <x v="4"/>
    <x v="1"/>
    <x v="1"/>
    <x v="0"/>
    <x v="2"/>
    <x v="0"/>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2"/>
    <n v="29417800"/>
    <n v="29417800"/>
    <x v="0"/>
    <x v="0"/>
    <x v="1"/>
    <x v="0"/>
    <x v="5"/>
    <s v="Oficina de Difusión y Mercadeo"/>
    <x v="3"/>
    <s v="Jefe Oficina de Difusión y Mercadeo de Información "/>
    <x v="5"/>
    <x v="23"/>
    <s v="Realizar el plan de mercadeo y/o estudios priorizados por la entidad"/>
    <s v="Documentos de lineamientos técnicos"/>
    <n v="461"/>
    <d v="2021-03-16T00:00:00"/>
    <n v="2941780"/>
    <n v="29417800"/>
    <n v="29417800"/>
    <s v="MARIA CAMILA PALOMARES"/>
    <n v="0"/>
    <x v="0"/>
    <n v="24601"/>
    <x v="1"/>
  </r>
  <r>
    <x v="5"/>
    <n v="8"/>
    <x v="4"/>
    <x v="4"/>
    <x v="1"/>
    <x v="1"/>
    <x v="0"/>
    <x v="0"/>
    <x v="0"/>
    <s v="Servicios de consultoría de negocios y administración corporativa"/>
    <x v="0"/>
    <n v="80101500"/>
    <s v="Prestación de servicios profesionales para la realización y registro de productos audiovisuales en las actividades y eventos del IGAC."/>
    <x v="1"/>
    <x v="1"/>
    <n v="315"/>
    <x v="1"/>
    <x v="0"/>
    <x v="2"/>
    <n v="58695945"/>
    <n v="58695945"/>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30"/>
    <d v="2021-01-08T00:00:00"/>
    <n v="5590090"/>
    <n v="58695945"/>
    <n v="58695945"/>
    <s v="MARIA CAMILA RODRIGUEZ GARZON"/>
    <n v="0"/>
    <x v="0"/>
    <n v="24310"/>
    <x v="1"/>
  </r>
  <r>
    <x v="5"/>
    <n v="39"/>
    <x v="4"/>
    <x v="4"/>
    <x v="1"/>
    <x v="1"/>
    <x v="0"/>
    <x v="1"/>
    <x v="0"/>
    <s v="Servicios de consultoría de negocios y administración corporativa"/>
    <x v="0"/>
    <n v="80101500"/>
    <s v="Prestación de servicios profesionales para generar informes de ventas y  garantizar la calidad y entrega oportuna de los productos y servicios ofertados por el Instituto."/>
    <x v="1"/>
    <x v="1"/>
    <n v="11"/>
    <x v="0"/>
    <x v="0"/>
    <x v="2"/>
    <n v="63335723"/>
    <n v="63335723"/>
    <x v="0"/>
    <x v="0"/>
    <x v="1"/>
    <x v="0"/>
    <x v="21"/>
    <s v="Oficina de Difusión y Mercadeo"/>
    <x v="3"/>
    <s v="Yira Paola Perez-Jefe de Oficina"/>
    <x v="5"/>
    <x v="7"/>
    <s v="Diseñar y divulgar diferentes contenidos digitales, análogos  y de apoyo a los servicios requeridos por los usuarios. "/>
    <s v="Servicios de información implementados"/>
    <n v="202"/>
    <d v="2021-02-08T00:00:00"/>
    <n v="5757793"/>
    <n v="61416459"/>
    <n v="61416459"/>
    <s v="MARIA CONSTANZA MESIAS"/>
    <n v="1919264"/>
    <x v="0"/>
    <n v="24391"/>
    <x v="1"/>
  </r>
  <r>
    <x v="5"/>
    <n v="5"/>
    <x v="4"/>
    <x v="4"/>
    <x v="1"/>
    <x v="1"/>
    <x v="0"/>
    <x v="0"/>
    <x v="0"/>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1"/>
    <n v="11"/>
    <x v="0"/>
    <x v="0"/>
    <x v="2"/>
    <n v="53146280"/>
    <n v="53146280"/>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3"/>
    <d v="2021-01-08T00:00:00"/>
    <n v="4831480"/>
    <n v="53146280"/>
    <n v="53146280"/>
    <s v="MELANIE PAOLA PEREZ NARVAEZ"/>
    <n v="0"/>
    <x v="0"/>
    <n v="24283"/>
    <x v="1"/>
  </r>
  <r>
    <x v="5"/>
    <m/>
    <x v="4"/>
    <x v="4"/>
    <x v="1"/>
    <x v="6"/>
    <x v="1"/>
    <x v="5"/>
    <x v="0"/>
    <s v="Software de servidor de autenticación"/>
    <x v="0"/>
    <n v="43233201"/>
    <s v="Adquisición Firma Digital"/>
    <x v="5"/>
    <x v="5"/>
    <n v="2"/>
    <x v="0"/>
    <x v="1"/>
    <x v="2"/>
    <n v="5000000"/>
    <n v="5000000"/>
    <x v="0"/>
    <x v="1"/>
    <x v="1"/>
    <x v="0"/>
    <x v="5"/>
    <s v="Oficina de Difusión y Mercadeo"/>
    <x v="3"/>
    <s v="Jefe Oficina de Difusión y Mercadeo de Información"/>
    <x v="5"/>
    <x v="7"/>
    <s v="Diseñar y divulgar diferentes contenidos digitales, análogos  y de apoyo a los servicios requeridos por los usuarios internos y externos. "/>
    <s v="Sistemas de información implementados"/>
    <m/>
    <m/>
    <e v="#N/A"/>
    <e v="#N/A"/>
    <e v="#N/A"/>
    <m/>
    <n v="0"/>
    <x v="0"/>
    <m/>
    <x v="6"/>
  </r>
  <r>
    <x v="6"/>
    <m/>
    <x v="5"/>
    <x v="5"/>
    <x v="1"/>
    <x v="6"/>
    <x v="1"/>
    <x v="11"/>
    <x v="0"/>
    <s v="Cartografía"/>
    <x v="0"/>
    <n v="81151600"/>
    <s v="Realizar el  mantenimiento, patronamiento y verificación de equipos geodésicos para el fortalecimiento de la red activa, red magna eco y red de nivelación nacional."/>
    <x v="8"/>
    <x v="8"/>
    <n v="5"/>
    <x v="0"/>
    <x v="5"/>
    <x v="2"/>
    <n v="57121940"/>
    <n v="57121940"/>
    <x v="0"/>
    <x v="0"/>
    <x v="1"/>
    <x v="0"/>
    <x v="6"/>
    <s v="Subdirección de Geografía y Cartografía "/>
    <x v="5"/>
    <s v="Subdirector de Geografía y Cartografía "/>
    <x v="6"/>
    <x v="11"/>
    <s v="Densificar el marco de referencia terrestre"/>
    <s v="Puntos Geodésicos Materializados"/>
    <m/>
    <m/>
    <e v="#N/A"/>
    <e v="#N/A"/>
    <e v="#N/A"/>
    <m/>
    <n v="0"/>
    <x v="0"/>
    <m/>
    <x v="6"/>
  </r>
  <r>
    <x v="6"/>
    <m/>
    <x v="5"/>
    <x v="5"/>
    <x v="1"/>
    <x v="6"/>
    <x v="1"/>
    <x v="13"/>
    <x v="0"/>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7"/>
    <x v="7"/>
    <n v="5"/>
    <x v="0"/>
    <x v="0"/>
    <x v="2"/>
    <n v="550000000"/>
    <n v="550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9"/>
    <x v="0"/>
    <s v="Placa de acero inoxidable"/>
    <x v="1"/>
    <n v="30102205"/>
    <s v="Adquisición de placas metálicas para materialización de puntos geodésicos."/>
    <x v="7"/>
    <x v="7"/>
    <n v="3"/>
    <x v="0"/>
    <x v="1"/>
    <x v="2"/>
    <n v="10000000"/>
    <n v="10000000"/>
    <x v="0"/>
    <x v="0"/>
    <x v="1"/>
    <x v="0"/>
    <x v="6"/>
    <s v="Subdirección de Geografía y Cartografía "/>
    <x v="5"/>
    <s v="Subdirector de Geografía y Cartografía "/>
    <x v="6"/>
    <x v="11"/>
    <s v="Densificar el marco de referencia terrestre"/>
    <s v="Puntos Geodésicos Materializados"/>
    <m/>
    <m/>
    <e v="#N/A"/>
    <e v="#N/A"/>
    <e v="#N/A"/>
    <m/>
    <n v="0"/>
    <x v="0"/>
    <m/>
    <x v="6"/>
  </r>
  <r>
    <x v="6"/>
    <n v="58"/>
    <x v="5"/>
    <x v="5"/>
    <x v="7"/>
    <x v="9"/>
    <x v="0"/>
    <x v="1"/>
    <x v="0"/>
    <s v="Cartografía"/>
    <x v="0"/>
    <n v="81151600"/>
    <s v="Prestación de servicios para elaborar mapas y demás insumos a diferentes escalas, de conformidad con las especificaciones técnicas y rendimientos establecidos"/>
    <x v="2"/>
    <x v="2"/>
    <n v="10"/>
    <x v="0"/>
    <x v="0"/>
    <x v="2"/>
    <n v="388763100"/>
    <n v="388763100"/>
    <x v="0"/>
    <x v="0"/>
    <x v="8"/>
    <x v="0"/>
    <x v="6"/>
    <s v="Subdirección de Geografía y Cartografía "/>
    <x v="5"/>
    <s v="Subdirector de Geografía y Cartografía "/>
    <x v="6"/>
    <x v="10"/>
    <s v="Generar insumos y/o productos cartográficos"/>
    <s v="Cartografía escalas Medianas generada (1:10,000, 1:25,000)"/>
    <n v="437"/>
    <d v="2021-03-05T00:00:00"/>
    <n v="3640236"/>
    <n v="34582242"/>
    <n v="311240178"/>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x v="0"/>
    <s v="24572_x000a_24573_x000a_24574_x000a_24575_x000a_24669_x000a__x000a_24671_x000a_24672_x000a_24754"/>
    <x v="10"/>
  </r>
  <r>
    <x v="6"/>
    <n v="62"/>
    <x v="5"/>
    <x v="5"/>
    <x v="3"/>
    <x v="3"/>
    <x v="0"/>
    <x v="7"/>
    <x v="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2"/>
    <n v="116798220"/>
    <n v="116798220"/>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35"/>
    <d v="2021-03-09T00:00:00"/>
    <n v="6683454"/>
    <n v="38764033"/>
    <n v="116292099"/>
    <s v=" UBEIMAR JOSE MARTINEZ SIERRA _x000a_NADEZHDY GINOVA HORTUA CORTÉS_x000a_MAURICIO MESA"/>
    <n v="506121"/>
    <x v="0"/>
    <s v="24569_x000a_24570_x000a_24637"/>
    <x v="3"/>
  </r>
  <r>
    <x v="6"/>
    <n v="33"/>
    <x v="5"/>
    <x v="5"/>
    <x v="1"/>
    <x v="1"/>
    <x v="0"/>
    <x v="12"/>
    <x v="0"/>
    <s v="Fotogrametría"/>
    <x v="0"/>
    <n v="81151603"/>
    <s v="Prestación de servicios para el copiado, control  y organización de información resultante de los procesos de la subdirección"/>
    <x v="1"/>
    <x v="1"/>
    <n v="11"/>
    <x v="0"/>
    <x v="0"/>
    <x v="2"/>
    <n v="31417067"/>
    <n v="31417067"/>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43"/>
    <s v="_x000a_4/03/2021"/>
    <n v="2941780"/>
    <n v="28927503"/>
    <n v="28927503"/>
    <s v="_x000a_MONICA SOFIA RONCANCIO BLANCO"/>
    <n v="2489564"/>
    <x v="0"/>
    <n v="24563"/>
    <x v="1"/>
  </r>
  <r>
    <x v="6"/>
    <n v="19"/>
    <x v="5"/>
    <x v="5"/>
    <x v="1"/>
    <x v="1"/>
    <x v="0"/>
    <x v="1"/>
    <x v="0"/>
    <s v="Cartografía"/>
    <x v="0"/>
    <n v="81151600"/>
    <s v="Prestación de servicios para gestionar y orientar el cumplimiento de los proyectos liderados por la Subdirección de Geografía y Cartografía"/>
    <x v="1"/>
    <x v="1"/>
    <n v="11"/>
    <x v="0"/>
    <x v="0"/>
    <x v="2"/>
    <n v="117717006"/>
    <n v="117717006"/>
    <x v="0"/>
    <x v="0"/>
    <x v="1"/>
    <x v="0"/>
    <x v="6"/>
    <s v="Subdirección de Geografía y Cartografía "/>
    <x v="5"/>
    <s v="Subdirector de Geografía y Cartografía "/>
    <x v="6"/>
    <x v="11"/>
    <s v="Densificar el marco de referencia terrestre"/>
    <s v="Puntos Geodésicos Materializados"/>
    <n v="131"/>
    <d v="2021-02-04T00:00:00"/>
    <n v="11022592"/>
    <n v="117574315"/>
    <n v="117574315"/>
    <s v="ADRIANA PACHON LOZANO"/>
    <n v="142691"/>
    <x v="0"/>
    <n v="24359"/>
    <x v="1"/>
  </r>
  <r>
    <x v="6"/>
    <n v="35"/>
    <x v="5"/>
    <x v="5"/>
    <x v="3"/>
    <x v="3"/>
    <x v="0"/>
    <x v="7"/>
    <x v="0"/>
    <s v="Cartografía"/>
    <x v="0"/>
    <n v="81151600"/>
    <s v="Prestación de servicios para apoyar la generación de ortoimágenes a diferentes escalas, de conformidad con las especificaciones técnicas y rendimientos establecidos."/>
    <x v="1"/>
    <x v="1"/>
    <n v="10"/>
    <x v="0"/>
    <x v="0"/>
    <x v="2"/>
    <n v="80144490"/>
    <n v="80144490"/>
    <x v="0"/>
    <x v="0"/>
    <x v="3"/>
    <x v="0"/>
    <x v="6"/>
    <s v="Subdirección de Geografía y Cartografía "/>
    <x v="5"/>
    <s v="Subdirector de Geografía y Cartografía "/>
    <x v="6"/>
    <x v="10"/>
    <s v="Generar insumos y/o productos cartográficos"/>
    <s v="Cartografía escalas Medianas generada (1:10,000, 1:25,000)"/>
    <n v="300"/>
    <d v="2021-02-12T00:00:00"/>
    <n v="2671483"/>
    <n v="26714830"/>
    <n v="80144490"/>
    <s v="ÁNGELA MELISA CALLEJAS GARCÉS_x000a_MIKE ALEJANDRO LAVADO BARÓN _x000a_JOHN ALEJANDRO SEGURA TRIANA"/>
    <n v="0"/>
    <x v="0"/>
    <s v="24471_x000a_24474_x000a_24475_x000a_"/>
    <x v="3"/>
  </r>
  <r>
    <x v="6"/>
    <n v="38"/>
    <x v="5"/>
    <x v="5"/>
    <x v="5"/>
    <x v="5"/>
    <x v="0"/>
    <x v="1"/>
    <x v="0"/>
    <s v="Cartografía"/>
    <x v="0"/>
    <n v="81151600"/>
    <s v="Prestación de servicios para la generación e integración de modelos digitales de elevación, de conformidad con las especificaciones técnicas y rendimientos establecidos."/>
    <x v="1"/>
    <x v="1"/>
    <n v="11"/>
    <x v="0"/>
    <x v="0"/>
    <x v="2"/>
    <n v="194381550"/>
    <n v="194381550"/>
    <x v="0"/>
    <x v="0"/>
    <x v="5"/>
    <x v="0"/>
    <x v="6"/>
    <s v="Subdirección de Geografía y Cartografía "/>
    <x v="5"/>
    <s v="Subdirector de Geografía y Cartografía "/>
    <x v="6"/>
    <x v="10"/>
    <s v="Generar insumos y/o productos cartográficos"/>
    <s v="Cartografía escalas Medianas generada (1:10,000, 1:25,000)"/>
    <n v="272"/>
    <d v="2021-02-15T00:00:00"/>
    <n v="3640236"/>
    <n v="37615772"/>
    <n v="150463088"/>
    <s v="CAROLINA SILVA TORRES_x000a_ JUAN PABLO RODRIGUEZ RODRÍGUEZ_x000a_NATALI RODRIGUEZ ROJAS _x000a_ PABLO ARTURO MONTENEGRO CANO"/>
    <n v="43918462"/>
    <x v="0"/>
    <s v="24441_x000a_24444_x000a_24446_x000a_24447_x000a_"/>
    <x v="5"/>
  </r>
  <r>
    <x v="6"/>
    <n v="66"/>
    <x v="5"/>
    <x v="5"/>
    <x v="1"/>
    <x v="1"/>
    <x v="0"/>
    <x v="3"/>
    <x v="0"/>
    <s v="Cartografía"/>
    <x v="0"/>
    <n v="81151600"/>
    <s v="Prestación de servicios para gestionar desde el componente administrativo, procesos y proyectos misionales de la Subdirección de Geografía y Cartografía."/>
    <x v="2"/>
    <x v="2"/>
    <n v="10"/>
    <x v="0"/>
    <x v="0"/>
    <x v="2"/>
    <n v="31247320"/>
    <n v="31247320"/>
    <x v="0"/>
    <x v="0"/>
    <x v="1"/>
    <x v="0"/>
    <x v="6"/>
    <s v="Subdirección de Geografía y Cartografía "/>
    <x v="5"/>
    <s v="Subdirector de Geografía y Cartografía "/>
    <x v="6"/>
    <x v="10"/>
    <s v="Generar insumos y/o productos cartográficos"/>
    <s v="Cartografía escalas Medianas generada (1:10,000, 1:25,000)"/>
    <n v="456"/>
    <d v="2021-03-15T00:00:00"/>
    <n v="3124732"/>
    <n v="29164165"/>
    <n v="29164165"/>
    <s v="CINDY JINETH FLOREZ MOLINA"/>
    <n v="2083155"/>
    <x v="0"/>
    <n v="24596"/>
    <x v="1"/>
  </r>
  <r>
    <x v="6"/>
    <n v="28"/>
    <x v="5"/>
    <x v="5"/>
    <x v="1"/>
    <x v="1"/>
    <x v="0"/>
    <x v="1"/>
    <x v="0"/>
    <s v="Cartografía"/>
    <x v="0"/>
    <n v="81151600"/>
    <s v="Prestación de servicios profesionales para la gestión, análisis y respuesta oportuna asociada con los procesos y proyectos de la Subdirección"/>
    <x v="1"/>
    <x v="1"/>
    <n v="10"/>
    <x v="0"/>
    <x v="0"/>
    <x v="2"/>
    <n v="84543460"/>
    <n v="84543460"/>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DANIEL OJEDA  CRUZ"/>
    <n v="76093"/>
    <x v="0"/>
    <n v="24409"/>
    <x v="1"/>
  </r>
  <r>
    <x v="6"/>
    <n v="60"/>
    <x v="5"/>
    <x v="5"/>
    <x v="5"/>
    <x v="5"/>
    <x v="0"/>
    <x v="3"/>
    <x v="0"/>
    <s v="Cartografía"/>
    <x v="0"/>
    <n v="81151600"/>
    <s v="Prestacion de servicios para estructurar, integrar y validar la cartografía para los estudios y/o investigaciones geográficas asignadas"/>
    <x v="2"/>
    <x v="2"/>
    <n v="285"/>
    <x v="1"/>
    <x v="0"/>
    <x v="2"/>
    <n v="138328968"/>
    <n v="138328968"/>
    <x v="0"/>
    <x v="0"/>
    <x v="5"/>
    <x v="0"/>
    <x v="6"/>
    <s v="Subdirección de Geografía y Cartografía "/>
    <x v="3"/>
    <s v="Subdirector de Geografía y Cartografía "/>
    <x v="6"/>
    <x v="10"/>
    <s v="Generar insumos y/o productos cartográficos"/>
    <s v="Cartografía escalas Medianas generada (1:10,000, 1:25,000)"/>
    <n v="419"/>
    <d v="2021-03-08T00:00:00"/>
    <n v="3640236"/>
    <n v="34582242"/>
    <n v="138328968"/>
    <s v="DANIEL STEVEN MOLINA MONTAÑEZ_x000a_DAVID ALEJANDRO ORTEGA GONZÁLEZ_x000a_KAREN TATIANA DUARTE JIMENEZ _x000a_LADY CATTERINE MORENO RAMÍREZ "/>
    <n v="0"/>
    <x v="0"/>
    <s v="24564_x000a_24565_x000a_24566_x000a_24567"/>
    <x v="5"/>
  </r>
  <r>
    <x v="6"/>
    <n v="2"/>
    <x v="5"/>
    <x v="5"/>
    <x v="1"/>
    <x v="1"/>
    <x v="0"/>
    <x v="0"/>
    <x v="0"/>
    <s v="Cartografía"/>
    <x v="0"/>
    <n v="81151600"/>
    <s v="Prestación de servicios para la  gestión e integración de productos y aplicaciones de la subdirección de geografía y cartografía "/>
    <x v="0"/>
    <x v="0"/>
    <n v="10"/>
    <x v="0"/>
    <x v="0"/>
    <x v="2"/>
    <n v="169086920"/>
    <n v="169086920"/>
    <x v="0"/>
    <x v="0"/>
    <x v="1"/>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41"/>
    <d v="2021-01-15T00:00:00"/>
    <n v="8707976"/>
    <n v="84467367"/>
    <n v="84467367"/>
    <s v="DAVID HERNANDO BELLO LADINO"/>
    <n v="84619553"/>
    <x v="0"/>
    <n v="24202"/>
    <x v="1"/>
  </r>
  <r>
    <x v="6"/>
    <n v="32"/>
    <x v="5"/>
    <x v="5"/>
    <x v="1"/>
    <x v="1"/>
    <x v="0"/>
    <x v="1"/>
    <x v="0"/>
    <s v="Servicios de formación profesional en ingeniería"/>
    <x v="0"/>
    <n v="86101610"/>
    <s v="Prestación de servicios para  la preparación y trámite de información requerida para el desarrollo de los proyectos."/>
    <x v="1"/>
    <x v="1"/>
    <n v="11"/>
    <x v="0"/>
    <x v="0"/>
    <x v="2"/>
    <n v="38876310"/>
    <n v="38876310"/>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38"/>
    <d v="2021-02-11T00:00:00"/>
    <n v="3640236"/>
    <n v="37615772"/>
    <n v="37615772"/>
    <s v="DELY  JOAN  DELGADO SALINAS"/>
    <n v="1260538"/>
    <x v="0"/>
    <n v="24414"/>
    <x v="1"/>
  </r>
  <r>
    <x v="6"/>
    <n v="64"/>
    <x v="5"/>
    <x v="5"/>
    <x v="0"/>
    <x v="0"/>
    <x v="0"/>
    <x v="3"/>
    <x v="0"/>
    <s v="Cartografía"/>
    <x v="0"/>
    <n v="81151600"/>
    <s v="Prestación de servicios para la captura de coordenadas, compilación toponímica y demás procesos en campo, de acuerdo con las especificaciones de conformidad con los lineamientos establecidos."/>
    <x v="2"/>
    <x v="2"/>
    <n v="10"/>
    <x v="0"/>
    <x v="0"/>
    <x v="2"/>
    <n v="53429660"/>
    <n v="53429660"/>
    <x v="0"/>
    <x v="0"/>
    <x v="0"/>
    <x v="0"/>
    <x v="6"/>
    <s v="Subdirección de Geografía y Cartografía "/>
    <x v="5"/>
    <s v="Subdirector de Geografía y Cartografía "/>
    <x v="6"/>
    <x v="11"/>
    <s v="Densificar el marco de referencia terrestre"/>
    <s v="Puntos Geodésicos Materializados"/>
    <n v="454"/>
    <d v="2021-03-10T00:00:00"/>
    <n v="2671483"/>
    <n v="25379089"/>
    <n v="50758178"/>
    <s v="DUVÁN DARIO TAVERA BERMÚDEZ  _x000a_ARELIS MONTENEGRO MENDIETA "/>
    <n v="2671482"/>
    <x v="0"/>
    <s v="24591_x000a_24592"/>
    <x v="0"/>
  </r>
  <r>
    <x v="6"/>
    <n v="29"/>
    <x v="5"/>
    <x v="5"/>
    <x v="1"/>
    <x v="1"/>
    <x v="0"/>
    <x v="1"/>
    <x v="0"/>
    <s v="Cartografía"/>
    <x v="0"/>
    <n v="81151600"/>
    <s v="Prestación de servicios para gestionar los requerimientos y procesos jurídicos que lidere la subdirección de geografía y cartografía"/>
    <x v="1"/>
    <x v="1"/>
    <n v="11"/>
    <x v="0"/>
    <x v="0"/>
    <x v="2"/>
    <n v="80634026"/>
    <n v="80634026"/>
    <x v="0"/>
    <x v="0"/>
    <x v="1"/>
    <x v="0"/>
    <x v="6"/>
    <s v="Subdirección de Geografía y Cartografía "/>
    <x v="5"/>
    <s v="Subdirector de Geografía y Cartografía "/>
    <x v="6"/>
    <x v="10"/>
    <s v="Generar insumos y/o productos cartográficos"/>
    <s v="Cartografía escalas Medianas generada (1:10,000, 1:25,000)"/>
    <n v="218"/>
    <d v="2021-02-09T00:00:00"/>
    <n v="7550277"/>
    <n v="79277909"/>
    <n v="79277909"/>
    <s v="EDGAR CAMILO GUTIÉRREZ RODRÍGUEZ"/>
    <n v="1356117"/>
    <x v="0"/>
    <n v="24408"/>
    <x v="1"/>
  </r>
  <r>
    <x v="6"/>
    <n v="53"/>
    <x v="5"/>
    <x v="5"/>
    <x v="1"/>
    <x v="1"/>
    <x v="0"/>
    <x v="0"/>
    <x v="0"/>
    <s v="Servicios de implementación de aplicaciones"/>
    <x v="0"/>
    <n v="81111508"/>
    <s v="Prestación de servicios para procesar y analizar información geográfica requerida para los estudios e investigaciones asignadas."/>
    <x v="1"/>
    <x v="1"/>
    <n v="255"/>
    <x v="1"/>
    <x v="0"/>
    <x v="2"/>
    <n v="24276825"/>
    <n v="24276825"/>
    <x v="0"/>
    <x v="0"/>
    <x v="1"/>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5"/>
    <d v="2021-02-23T00:00:00"/>
    <n v="2941780"/>
    <n v="24220655"/>
    <n v="24220655"/>
    <s v="FERNANDO ANDRES DIAZ"/>
    <n v="56170"/>
    <x v="0"/>
    <n v="24548"/>
    <x v="1"/>
  </r>
  <r>
    <x v="6"/>
    <n v="71"/>
    <x v="5"/>
    <x v="5"/>
    <x v="1"/>
    <x v="1"/>
    <x v="0"/>
    <x v="3"/>
    <x v="0"/>
    <s v="Servicios de mantenimiento y reparación de instalación de máquinas"/>
    <x v="0"/>
    <n v="72151800"/>
    <s v="Realizar el mantenimiento de los escáneres fotogramétricos del IGAC."/>
    <x v="2"/>
    <x v="2"/>
    <n v="10"/>
    <x v="0"/>
    <x v="0"/>
    <x v="2"/>
    <n v="218640604"/>
    <n v="218640604"/>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GTBIBERICA"/>
    <n v="0"/>
    <x v="0"/>
    <n v="24642"/>
    <x v="1"/>
  </r>
  <r>
    <x v="6"/>
    <n v="51"/>
    <x v="5"/>
    <x v="5"/>
    <x v="3"/>
    <x v="3"/>
    <x v="0"/>
    <x v="0"/>
    <x v="0"/>
    <s v="Cartografía"/>
    <x v="0"/>
    <n v="81151600"/>
    <s v="Prestación de servicios para elaborar los mapas temáticos y salidas gráficas requeridas para los estudios y/o investigaciones geográficas asignadas, de conformidad con los lineamientos técnicos."/>
    <x v="1"/>
    <x v="1"/>
    <n v="255"/>
    <x v="1"/>
    <x v="0"/>
    <x v="2"/>
    <n v="66138662"/>
    <n v="66138662"/>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3"/>
    <d v="2021-02-23T00:00:00"/>
    <n v="2671483"/>
    <n v="21995210"/>
    <n v="65985630"/>
    <s v="HUGO ALBEIRO GARAY SOTO_x000a_NATALIA LORENA MONTOYA PAEZ _x000a_NATHALIA RODRIGUEZ BERMUDEZ"/>
    <n v="153032"/>
    <x v="0"/>
    <s v="24541_x000a_24542_x000a_24546"/>
    <x v="3"/>
  </r>
  <r>
    <x v="6"/>
    <n v="44"/>
    <x v="5"/>
    <x v="5"/>
    <x v="6"/>
    <x v="8"/>
    <x v="0"/>
    <x v="1"/>
    <x v="0"/>
    <s v="Cartografía"/>
    <x v="0"/>
    <n v="81151600"/>
    <s v="Prestación de servicios para implementar y optimizar los procesos de aseguramiento de la calidad de productos cartográficos, de conformidad con las especificaciones técnicas y rendimientos establecidos."/>
    <x v="1"/>
    <x v="1"/>
    <n v="10"/>
    <x v="0"/>
    <x v="0"/>
    <x v="2"/>
    <n v="212052600"/>
    <n v="212052600"/>
    <x v="0"/>
    <x v="0"/>
    <x v="7"/>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71"/>
    <d v="2021-02-19T00:00:00"/>
    <n v="3640236"/>
    <n v="35310289"/>
    <n v="211861734"/>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r>
  <r>
    <x v="6"/>
    <n v="70"/>
    <x v="5"/>
    <x v="5"/>
    <x v="1"/>
    <x v="1"/>
    <x v="0"/>
    <x v="3"/>
    <x v="0"/>
    <s v="Cartografía"/>
    <x v="0"/>
    <n v="81151600"/>
    <s v="Prestación de servicios para apoyar la gestión logística de la Subdirección de Geografía y Cartografía"/>
    <x v="2"/>
    <x v="2"/>
    <n v="10"/>
    <x v="0"/>
    <x v="0"/>
    <x v="2"/>
    <n v="26714830"/>
    <n v="26714830"/>
    <x v="0"/>
    <x v="0"/>
    <x v="1"/>
    <x v="0"/>
    <x v="6"/>
    <s v="Subdirección de Geografía y Cartografía "/>
    <x v="5"/>
    <s v="Subdirector de Geografía y Cartografía "/>
    <x v="6"/>
    <x v="10"/>
    <s v="Generar insumos y/o productos cartográficos"/>
    <s v="Cartografía escalas Medianas generada (1:10,000, 1:25,000)"/>
    <n v="506"/>
    <d v="2021-03-24T00:00:00"/>
    <n v="2671483"/>
    <n v="24132396"/>
    <n v="24132396"/>
    <s v="JULIE ALEXANDRA PARRA SANTA"/>
    <n v="2582434"/>
    <x v="0"/>
    <n v="24639"/>
    <x v="1"/>
  </r>
  <r>
    <x v="6"/>
    <n v="67"/>
    <x v="5"/>
    <x v="5"/>
    <x v="0"/>
    <x v="0"/>
    <x v="0"/>
    <x v="1"/>
    <x v="0"/>
    <s v="Fotogrametría"/>
    <x v="0"/>
    <n v="81151603"/>
    <s v="Prestación de servicios para apoyar el proceso de escaneo fotogramétrico  de rollos de aerofotografías análogas y compresión de imágenes."/>
    <x v="2"/>
    <x v="2"/>
    <n v="10"/>
    <x v="0"/>
    <x v="0"/>
    <x v="2"/>
    <n v="57060806"/>
    <n v="57060806"/>
    <x v="0"/>
    <x v="0"/>
    <x v="0"/>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478"/>
    <d v="2021-03-16T00:00:00"/>
    <n v="2671483"/>
    <n v="24933841"/>
    <n v="24933841"/>
    <s v="KAREN DANIELA SABOGAL CRUZ_x000a_EDISON SEBASTIAN MAYORGA CIFUENTES_x000a_"/>
    <n v="32126965"/>
    <x v="0"/>
    <s v="24614_x000a_24733"/>
    <x v="1"/>
  </r>
  <r>
    <x v="6"/>
    <n v="27"/>
    <x v="5"/>
    <x v="5"/>
    <x v="1"/>
    <x v="1"/>
    <x v="0"/>
    <x v="1"/>
    <x v="0"/>
    <s v="Cartografía"/>
    <x v="0"/>
    <n v="81151600"/>
    <s v="Prestación de servicios para realizar la preparación, revisión y consolidación de datos de campo para el cálculo y ajuste de la línea de nivelación"/>
    <x v="1"/>
    <x v="1"/>
    <n v="315"/>
    <x v="1"/>
    <x v="0"/>
    <x v="2"/>
    <n v="106292560"/>
    <n v="106292560"/>
    <x v="0"/>
    <x v="0"/>
    <x v="1"/>
    <x v="0"/>
    <x v="6"/>
    <s v="Subdirección de Geografía y Cartografía "/>
    <x v="5"/>
    <s v="Subdirector de Geografía y Cartografía "/>
    <x v="6"/>
    <x v="11"/>
    <s v="Densificar el marco de referencia gravimétricos"/>
    <s v="Valores gravimétricos generados"/>
    <n v="252"/>
    <d v="2021-02-08T00:00:00"/>
    <n v="4976424"/>
    <n v="52252452"/>
    <n v="52252452"/>
    <s v="LEYDI JOHANNA MOISÉS SEPÚLVEDA"/>
    <n v="54040108"/>
    <x v="0"/>
    <n v="24428"/>
    <x v="1"/>
  </r>
  <r>
    <x v="6"/>
    <n v="54"/>
    <x v="5"/>
    <x v="5"/>
    <x v="1"/>
    <x v="1"/>
    <x v="0"/>
    <x v="0"/>
    <x v="0"/>
    <s v="Cartografía"/>
    <x v="0"/>
    <n v="81151600"/>
    <s v="Prestación de servicios profesionales para la gestión y estructuración de la información de límites y fronteras."/>
    <x v="1"/>
    <x v="1"/>
    <n v="10"/>
    <x v="0"/>
    <x v="0"/>
    <x v="2"/>
    <n v="48314800"/>
    <n v="48314800"/>
    <x v="0"/>
    <x v="0"/>
    <x v="1"/>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LUIS MIGUEL CHOCONTA MORALES "/>
    <n v="43487"/>
    <x v="0"/>
    <n v="24521"/>
    <x v="1"/>
  </r>
  <r>
    <x v="6"/>
    <n v="56"/>
    <x v="5"/>
    <x v="5"/>
    <x v="1"/>
    <x v="1"/>
    <x v="0"/>
    <x v="12"/>
    <x v="0"/>
    <s v="Cartografía"/>
    <x v="0"/>
    <n v="81151600"/>
    <s v="Prestación de servicios para realizar procesos de generalización de información cartográfica para los diferentes fines."/>
    <x v="1"/>
    <x v="1"/>
    <n v="8"/>
    <x v="0"/>
    <x v="0"/>
    <x v="2"/>
    <n v="21371864"/>
    <n v="21371864"/>
    <x v="0"/>
    <x v="0"/>
    <x v="1"/>
    <x v="0"/>
    <x v="6"/>
    <s v="Subdirección de Geografía y Cartografía "/>
    <x v="5"/>
    <s v="Subdirector de Geografía y Cartografía "/>
    <x v="6"/>
    <x v="10"/>
    <s v="Generar insumos y/o productos cartográficos"/>
    <s v="Cartografía escalas Medianas generada (1:10,000, 1:25,000)"/>
    <n v="399"/>
    <d v="2021-02-25T00:00:00"/>
    <n v="2671483"/>
    <n v="21371864"/>
    <n v="21371864"/>
    <s v="LUZ KELLY GARCÍA CONDE"/>
    <n v="0"/>
    <x v="0"/>
    <n v="24538"/>
    <x v="1"/>
  </r>
  <r>
    <x v="6"/>
    <n v="8"/>
    <x v="5"/>
    <x v="5"/>
    <x v="0"/>
    <x v="0"/>
    <x v="0"/>
    <x v="0"/>
    <x v="0"/>
    <s v="Cartografía"/>
    <x v="0"/>
    <n v="81151600"/>
    <s v="Prestación de servicios para el fortalecimiento de los productos y servicios de información geográfica, cartográfica y geodésica, promoviendo su descubrimiento y uso."/>
    <x v="0"/>
    <x v="0"/>
    <n v="10"/>
    <x v="0"/>
    <x v="0"/>
    <x v="2"/>
    <n v="146607320"/>
    <n v="146607320"/>
    <x v="0"/>
    <x v="0"/>
    <x v="0"/>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76"/>
    <d v="2021-01-21T00:00:00"/>
    <n v="7550277"/>
    <n v="73237687"/>
    <n v="146475374"/>
    <s v="MARIA ANDREA GONZALEZ MURGUEITIO  _x000a_JULIÁN FRANKY TOBÓN"/>
    <n v="131946"/>
    <x v="0"/>
    <s v="24230_x000a_24233"/>
    <x v="0"/>
  </r>
  <r>
    <x v="6"/>
    <n v="3"/>
    <x v="5"/>
    <x v="5"/>
    <x v="1"/>
    <x v="1"/>
    <x v="0"/>
    <x v="0"/>
    <x v="0"/>
    <s v="Cartografía"/>
    <x v="0"/>
    <n v="81151600"/>
    <s v="Prestación de servicios para apoyar la implementación de métodos estadísticos en la subdirección y generación de nuevos productos."/>
    <x v="1"/>
    <x v="1"/>
    <n v="9"/>
    <x v="0"/>
    <x v="0"/>
    <x v="2"/>
    <n v="65973294"/>
    <n v="65973294"/>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MARIA PAULA DUEÑAS HERRERA"/>
    <n v="34208"/>
    <x v="0"/>
    <n v="24207"/>
    <x v="1"/>
  </r>
  <r>
    <x v="6"/>
    <n v="40"/>
    <x v="5"/>
    <x v="5"/>
    <x v="1"/>
    <x v="1"/>
    <x v="0"/>
    <x v="1"/>
    <x v="0"/>
    <s v="Cartografía"/>
    <x v="0"/>
    <n v="81151600"/>
    <s v="Prestación de servicios para realizar el seguimiento y control de calidad de los proyectos de producción cartográfica, de acuerdo con las priorizaciones"/>
    <x v="1"/>
    <x v="1"/>
    <n v="11"/>
    <x v="0"/>
    <x v="0"/>
    <x v="2"/>
    <n v="53146280"/>
    <n v="53146280"/>
    <x v="0"/>
    <x v="0"/>
    <x v="1"/>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05"/>
    <d v="2021-02-16T00:00:00"/>
    <n v="4976424"/>
    <n v="51423048"/>
    <n v="51423048"/>
    <s v="MILTON FERNEY NUÑEZ RODRIGUEZ "/>
    <n v="1723232"/>
    <x v="0"/>
    <n v="24473"/>
    <x v="1"/>
  </r>
  <r>
    <x v="6"/>
    <n v="12"/>
    <x v="5"/>
    <x v="5"/>
    <x v="8"/>
    <x v="10"/>
    <x v="0"/>
    <x v="0"/>
    <x v="0"/>
    <s v="Cartografía"/>
    <x v="0"/>
    <n v="81151600"/>
    <s v="Prestación de servicios para la captura de información vectorial, de conformidad con las especificaciones técnicas y rendimientos establecidos."/>
    <x v="0"/>
    <x v="0"/>
    <n v="11"/>
    <x v="0"/>
    <x v="0"/>
    <x v="2"/>
    <n v="352739640"/>
    <n v="352739640"/>
    <x v="0"/>
    <x v="0"/>
    <x v="9"/>
    <x v="0"/>
    <x v="6"/>
    <s v="Subdirección de Geografía y Cartografía "/>
    <x v="5"/>
    <s v="Subdirector de Geografía y Cartografía "/>
    <x v="6"/>
    <x v="10"/>
    <s v="Generar insumos y/o productos cartográficos"/>
    <s v="Cartografía escalas Medianas generada (1:10,000, 1:25,000)"/>
    <n v="96"/>
    <d v="2021-01-26T00:00:00"/>
    <n v="0"/>
    <n v="44092455"/>
    <n v="35273964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11"/>
  </r>
  <r>
    <x v="6"/>
    <n v="5"/>
    <x v="5"/>
    <x v="5"/>
    <x v="1"/>
    <x v="1"/>
    <x v="0"/>
    <x v="0"/>
    <x v="0"/>
    <s v="Cartografía"/>
    <x v="0"/>
    <n v="81151600"/>
    <s v="Prestación de servicios para la generación de contenidos asociados a los procesos geográficos, cartográficos y geodésicos"/>
    <x v="1"/>
    <x v="1"/>
    <n v="9"/>
    <x v="0"/>
    <x v="0"/>
    <x v="2"/>
    <n v="50310810"/>
    <n v="50310810"/>
    <x v="0"/>
    <x v="0"/>
    <x v="1"/>
    <x v="0"/>
    <x v="6"/>
    <s v="Subdirección de Geografía y Cartografía "/>
    <x v="5"/>
    <s v="Subdirector de Geografía y Cartografía "/>
    <x v="7"/>
    <x v="13"/>
    <s v="Robustecer el sistema de información única de información geográfica, cartográfica y geodésica &quot;Colombia en Mapas&quot;"/>
    <s v="Datos publicados de información geográfica, geodésica y cartográfica"/>
    <n v="58"/>
    <d v="2021-01-20T00:00:00"/>
    <n v="5757793"/>
    <n v="50284725"/>
    <n v="50284725"/>
    <s v="PABLO ALEJANDRO MENDEZ HERNANDEZ"/>
    <n v="26085"/>
    <x v="0"/>
    <n v="24339"/>
    <x v="1"/>
  </r>
  <r>
    <x v="7"/>
    <n v="1"/>
    <x v="5"/>
    <x v="5"/>
    <x v="1"/>
    <x v="1"/>
    <x v="0"/>
    <x v="11"/>
    <x v="0"/>
    <s v="Cartografía"/>
    <x v="0"/>
    <n v="81151600"/>
    <s v="Capturar y/o adquirir imágenes para la producción cartográfica de proyectos específicos del IGAC"/>
    <x v="3"/>
    <x v="3"/>
    <n v="8"/>
    <x v="0"/>
    <x v="0"/>
    <x v="2"/>
    <n v="536446618"/>
    <n v="536446618"/>
    <x v="0"/>
    <x v="0"/>
    <x v="1"/>
    <x v="0"/>
    <x v="6"/>
    <s v="Subdirección de Geografía y Cartografía "/>
    <x v="3"/>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PROCALCULO PROSIS S.A.S"/>
    <n v="40768847.279999971"/>
    <x v="0"/>
    <n v="24682"/>
    <x v="1"/>
  </r>
  <r>
    <x v="6"/>
    <n v="74"/>
    <x v="5"/>
    <x v="5"/>
    <x v="1"/>
    <x v="1"/>
    <x v="0"/>
    <x v="4"/>
    <x v="0"/>
    <s v="Cartografía"/>
    <x v="0"/>
    <n v="81151600"/>
    <s v="Contratar el servicio anual de rastreo y seguimiento satelital para los equipos de localización satelital SPOT GEN3"/>
    <x v="3"/>
    <x v="3"/>
    <n v="45"/>
    <x v="1"/>
    <x v="1"/>
    <x v="2"/>
    <n v="18000000"/>
    <n v="18000000"/>
    <x v="0"/>
    <x v="0"/>
    <x v="1"/>
    <x v="0"/>
    <x v="22"/>
    <s v="Subdirección de Geografia y Cartografia "/>
    <x v="3"/>
    <s v="Subdirector de Geografia y Cartografia "/>
    <x v="6"/>
    <x v="10"/>
    <s v="Generar insumos y/o productos cartográficos"/>
    <s v="Cartografía escalas Medianas generada (1:10,000, 1:25,000)"/>
    <n v="559"/>
    <d v="2021-04-22T00:00:00"/>
    <n v="11774115"/>
    <n v="11774115"/>
    <n v="11774115"/>
    <s v="GLOBALSAT COLOMBIA TELECOMUNICACIONES LTDA"/>
    <n v="6225885"/>
    <x v="0"/>
    <n v="24730"/>
    <x v="1"/>
  </r>
  <r>
    <x v="7"/>
    <n v="1"/>
    <x v="5"/>
    <x v="5"/>
    <x v="1"/>
    <x v="1"/>
    <x v="0"/>
    <x v="1"/>
    <x v="0"/>
    <s v="Placa de acero inoxidable"/>
    <x v="0"/>
    <n v="30102205"/>
    <s v="Adquisición de placas metálicas para materialización de puntos geodésicos."/>
    <x v="3"/>
    <x v="3"/>
    <n v="3"/>
    <x v="0"/>
    <x v="1"/>
    <x v="2"/>
    <n v="10000000"/>
    <n v="10000000"/>
    <x v="0"/>
    <x v="0"/>
    <x v="1"/>
    <x v="0"/>
    <x v="6"/>
    <s v="Subdirección de Geografía y Cartografía "/>
    <x v="5"/>
    <s v="Subdirector de Geografía y Cartografía "/>
    <x v="6"/>
    <x v="11"/>
    <s v="Densificar el marco de referencia terrestre"/>
    <s v="Puntos Geodésicos Materializados"/>
    <n v="544"/>
    <d v="2021-04-21T00:00:00"/>
    <n v="3659250"/>
    <n v="3659250"/>
    <n v="3659250"/>
    <s v="PROCESO DECLARADO DESIERTO"/>
    <n v="6340750"/>
    <x v="0"/>
    <m/>
    <x v="1"/>
  </r>
  <r>
    <x v="7"/>
    <n v="2"/>
    <x v="5"/>
    <x v="5"/>
    <x v="1"/>
    <x v="1"/>
    <x v="0"/>
    <x v="5"/>
    <x v="0"/>
    <s v="Placa de acero inoxidable"/>
    <x v="0"/>
    <n v="30102205"/>
    <s v="Adquisición de placas metálicas para materialización de puntos geodésicos."/>
    <x v="4"/>
    <x v="4"/>
    <n v="3"/>
    <x v="0"/>
    <x v="1"/>
    <x v="2"/>
    <n v="10000000"/>
    <n v="10000000"/>
    <x v="0"/>
    <x v="0"/>
    <x v="1"/>
    <x v="0"/>
    <x v="6"/>
    <s v="Subdirección de Geografía y Cartografía "/>
    <x v="5"/>
    <s v="Subdirector de Geografía y Cartografía "/>
    <x v="6"/>
    <x v="11"/>
    <s v="Densificar el marco de referencia terrestre"/>
    <s v="Puntos Geodésicos Materializados"/>
    <m/>
    <d v="2021-05-19T00:00:00"/>
    <n v="3659250"/>
    <n v="3659250"/>
    <n v="3659250"/>
    <s v="PROCESO DECLARADO DESIERTO"/>
    <n v="6340750"/>
    <x v="0"/>
    <m/>
    <x v="1"/>
  </r>
  <r>
    <x v="6"/>
    <m/>
    <x v="5"/>
    <x v="5"/>
    <x v="1"/>
    <x v="6"/>
    <x v="1"/>
    <x v="13"/>
    <x v="0"/>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5"/>
    <x v="2"/>
    <n v="76844250"/>
    <n v="76844250"/>
    <x v="0"/>
    <x v="0"/>
    <x v="1"/>
    <x v="0"/>
    <x v="6"/>
    <s v="Subdirección de Geografía y Cartografía "/>
    <x v="5"/>
    <s v="Subdirector de Geografía y Cartografía "/>
    <x v="6"/>
    <x v="11"/>
    <s v="Densificar el marco de referencia terrestre"/>
    <s v="Puntos Geodésicos Materializados"/>
    <m/>
    <m/>
    <e v="#N/A"/>
    <e v="#N/A"/>
    <e v="#N/A"/>
    <m/>
    <n v="0"/>
    <x v="0"/>
    <m/>
    <x v="6"/>
  </r>
  <r>
    <x v="7"/>
    <n v="2"/>
    <x v="5"/>
    <x v="5"/>
    <x v="1"/>
    <x v="1"/>
    <x v="0"/>
    <x v="5"/>
    <x v="0"/>
    <s v="Cartografía"/>
    <x v="0"/>
    <n v="81151600"/>
    <s v="Adquisición de estaciones de funcionamiento continua, con sus respectivos accesorios, sistemas de comunicación y de alimentación, para el fortalecimiento de la Red Geodésica Nacional. "/>
    <x v="4"/>
    <x v="4"/>
    <n v="60"/>
    <x v="1"/>
    <x v="3"/>
    <x v="2"/>
    <n v="400000000"/>
    <n v="400000000"/>
    <x v="0"/>
    <x v="1"/>
    <x v="1"/>
    <x v="0"/>
    <x v="6"/>
    <s v="Subdirección de Geografía y Cartografía "/>
    <x v="3"/>
    <s v="Subdirector de Geografía y Cartografía "/>
    <x v="6"/>
    <x v="11"/>
    <s v="Densificar el marco de referencia terrestre"/>
    <s v="Datos Rinex de las estaciones permanentes generados"/>
    <m/>
    <d v="2021-05-21T00:00:00"/>
    <n v="366698967"/>
    <n v="366698967"/>
    <n v="366698967"/>
    <s v="INICIO PROCESO"/>
    <n v="33301033"/>
    <x v="0"/>
    <m/>
    <x v="1"/>
  </r>
  <r>
    <x v="6"/>
    <m/>
    <x v="5"/>
    <x v="5"/>
    <x v="1"/>
    <x v="6"/>
    <x v="1"/>
    <x v="5"/>
    <x v="0"/>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7"/>
    <x v="7"/>
    <n v="6"/>
    <x v="0"/>
    <x v="0"/>
    <x v="2"/>
    <n v="49200000"/>
    <n v="492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5"/>
    <x v="0"/>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7"/>
    <x v="7"/>
    <n v="6"/>
    <x v="0"/>
    <x v="0"/>
    <x v="2"/>
    <n v="78000000"/>
    <n v="780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1"/>
    <n v="55"/>
    <x v="1"/>
    <x v="1"/>
    <x v="4"/>
    <x v="4"/>
    <x v="0"/>
    <x v="14"/>
    <x v="0"/>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3"/>
    <x v="3"/>
    <n v="270"/>
    <x v="1"/>
    <x v="0"/>
    <x v="2"/>
    <n v="339762465"/>
    <n v="339762465"/>
    <x v="0"/>
    <x v="0"/>
    <x v="4"/>
    <x v="0"/>
    <x v="1"/>
    <s v="Subdirección de Catastro"/>
    <x v="5"/>
    <s v="Subdirectora de Catastro"/>
    <x v="1"/>
    <x v="2"/>
    <s v="Ejecutar procesos de actualización catastral a nivel nacional"/>
    <s v="Predios actualizados catastralmente"/>
    <n v="519"/>
    <d v="2021-04-09T00:00:00"/>
    <n v="7550277"/>
    <n v="64932382"/>
    <n v="324661910"/>
    <s v="JUAN SEBASTIAN VELASCO SUAREZ_x000a_DARIO FERNANDO NARVAEZ DORADO_x000a_MARCELA DEL CARMEN MATERA VEGA_x000a_SONIA MARCELA TRONCOSO GUATAQUI_x000a_ADRIANA KATHERINE PEÑA PEREIRA_x000a_"/>
    <n v="15100555"/>
    <x v="0"/>
    <s v="24656_x000a_24663_x000a_24664_x000a_24666_x000a_24667"/>
    <x v="4"/>
  </r>
  <r>
    <x v="2"/>
    <m/>
    <x v="2"/>
    <x v="2"/>
    <x v="1"/>
    <x v="6"/>
    <x v="1"/>
    <x v="13"/>
    <x v="0"/>
    <s v="Tóner para impresoras o fax"/>
    <x v="0"/>
    <n v="44103103"/>
    <s v="Adquisición de consumibles de impresión a nivel nacional "/>
    <x v="7"/>
    <x v="7"/>
    <n v="1"/>
    <x v="0"/>
    <x v="2"/>
    <x v="2"/>
    <n v="265600000"/>
    <n v="265600000"/>
    <x v="0"/>
    <x v="1"/>
    <x v="1"/>
    <x v="1"/>
    <x v="7"/>
    <s v="Secretaría General - GIT Gestión Contractual"/>
    <x v="3"/>
    <s v="Coordinador GIT Gestión Contractual"/>
    <x v="4"/>
    <x v="6"/>
    <s v="N/A"/>
    <s v="N/A"/>
    <m/>
    <m/>
    <e v="#N/A"/>
    <e v="#N/A"/>
    <e v="#N/A"/>
    <m/>
    <n v="0"/>
    <x v="0"/>
    <m/>
    <x v="6"/>
  </r>
  <r>
    <x v="2"/>
    <n v="2"/>
    <x v="2"/>
    <x v="2"/>
    <x v="0"/>
    <x v="0"/>
    <x v="0"/>
    <x v="0"/>
    <x v="0"/>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0"/>
    <x v="0"/>
    <n v="11"/>
    <x v="0"/>
    <x v="0"/>
    <x v="2"/>
    <n v="161268052"/>
    <n v="161268052"/>
    <x v="0"/>
    <x v="1"/>
    <x v="0"/>
    <x v="1"/>
    <x v="7"/>
    <s v="Secretaría General - GIT Gestión Contractual"/>
    <x v="3"/>
    <s v="Coordinador GIT Gestión Contractual"/>
    <x v="4"/>
    <x v="6"/>
    <s v="N/A"/>
    <s v="N/A"/>
    <n v="4"/>
    <d v="2021-01-07T00:00:00"/>
    <n v="7330366"/>
    <n v="80634026"/>
    <n v="161268052"/>
    <s v="ADRIANA PAOLA ALVAREZ MORENO_x000a_ORLANDO  RAMIREZ OLAYA"/>
    <n v="0"/>
    <x v="0"/>
    <s v="24163_x000a_24170"/>
    <x v="0"/>
  </r>
  <r>
    <x v="2"/>
    <n v="10"/>
    <x v="2"/>
    <x v="2"/>
    <x v="1"/>
    <x v="1"/>
    <x v="0"/>
    <x v="0"/>
    <x v="0"/>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2"/>
    <n v="41110377"/>
    <n v="41110377"/>
    <x v="0"/>
    <x v="1"/>
    <x v="1"/>
    <x v="1"/>
    <x v="7"/>
    <s v="Secretaría General - GIT Gestión Contractual"/>
    <x v="3"/>
    <s v="Coordinador GIT Gestión Contractual"/>
    <x v="4"/>
    <x v="6"/>
    <s v="N/A"/>
    <s v="N/A"/>
    <n v="10"/>
    <d v="2021-01-07T00:00:00"/>
    <n v="3737307"/>
    <n v="41110377"/>
    <n v="41110377"/>
    <s v="CRISTIAN CAMILO ROJAS MORALES"/>
    <n v="0"/>
    <x v="0"/>
    <n v="24154"/>
    <x v="1"/>
  </r>
  <r>
    <x v="2"/>
    <n v="9"/>
    <x v="2"/>
    <x v="2"/>
    <x v="3"/>
    <x v="3"/>
    <x v="0"/>
    <x v="0"/>
    <x v="0"/>
    <s v="Servicios secretariales o de administración de oficinas  "/>
    <x v="0"/>
    <n v="80161501"/>
    <s v="Prestación de servicios personales para adelantar actividades relacionadas con el ingreso, egreso y baja de bienes del IGAV. "/>
    <x v="0"/>
    <x v="0"/>
    <n v="11"/>
    <x v="0"/>
    <x v="0"/>
    <x v="2"/>
    <n v="85591209"/>
    <n v="85591209"/>
    <x v="0"/>
    <x v="1"/>
    <x v="3"/>
    <x v="1"/>
    <x v="7"/>
    <s v="Secretaría General - GIT Gestión Contractual"/>
    <x v="3"/>
    <s v="Coordinador GIT Gestión Contractual"/>
    <x v="4"/>
    <x v="6"/>
    <s v="N/A"/>
    <s v="N/A"/>
    <n v="9"/>
    <d v="2021-01-07T00:00:00"/>
    <n v="2593673"/>
    <n v="28530403"/>
    <n v="85591209"/>
    <s v="DANNY ADALBERTO GUARNIZO MOLINA_x000a_DANIELA FERNANDA CASAS SIERRA_x000a_WILLIAM  SANCHEZ SANDOVAL_x000a_"/>
    <n v="0"/>
    <x v="0"/>
    <s v="24152_x000a_24156_x000a_24158_x000a_"/>
    <x v="3"/>
  </r>
  <r>
    <x v="2"/>
    <n v="7"/>
    <x v="2"/>
    <x v="2"/>
    <x v="1"/>
    <x v="1"/>
    <x v="0"/>
    <x v="0"/>
    <x v="0"/>
    <s v="Servicios secretariales o de administración de oficinas  "/>
    <x v="0"/>
    <n v="80161501"/>
    <s v="Prestación de servicios profesionales para realizar contratación directa"/>
    <x v="0"/>
    <x v="0"/>
    <n v="5"/>
    <x v="0"/>
    <x v="0"/>
    <x v="2"/>
    <n v="24157400"/>
    <n v="24157400"/>
    <x v="0"/>
    <x v="1"/>
    <x v="1"/>
    <x v="1"/>
    <x v="7"/>
    <s v="Secretaría General - GIT Gestión Contractual"/>
    <x v="3"/>
    <s v="Coordinador GIT Gestión Contractual"/>
    <x v="4"/>
    <x v="6"/>
    <s v="N/A"/>
    <s v="N/A"/>
    <n v="7"/>
    <d v="2021-01-08T00:00:00"/>
    <n v="4831480"/>
    <n v="24157400"/>
    <n v="24157400"/>
    <s v="ERIKA PAOLA SERRANO RICAURTE"/>
    <n v="0"/>
    <x v="0"/>
    <n v="24177"/>
    <x v="1"/>
  </r>
  <r>
    <x v="2"/>
    <n v="78"/>
    <x v="2"/>
    <x v="2"/>
    <x v="1"/>
    <x v="1"/>
    <x v="0"/>
    <x v="8"/>
    <x v="0"/>
    <s v="Servicios secretariales o de administración de oficinas  "/>
    <x v="0"/>
    <n v="80161501"/>
    <s v="Prestación de servicios profesionales para realizar contratación directa"/>
    <x v="5"/>
    <x v="5"/>
    <n v="204"/>
    <x v="1"/>
    <x v="0"/>
    <x v="2"/>
    <n v="33839683"/>
    <n v="33839683"/>
    <x v="0"/>
    <x v="1"/>
    <x v="1"/>
    <x v="1"/>
    <x v="7"/>
    <s v="Secretaría General - GIT Gestión Contractual"/>
    <x v="3"/>
    <s v="Coordinador GIT Gestión Contractual"/>
    <x v="4"/>
    <x v="6"/>
    <s v="N/A"/>
    <s v="N/A"/>
    <m/>
    <d v="2021-06-04T00:00:00"/>
    <n v="4976424"/>
    <n v="33839683"/>
    <n v="33839683"/>
    <s v="ERIKA PAOLA SERRANO RICAURTE"/>
    <n v="0"/>
    <x v="0"/>
    <n v="24757"/>
    <x v="6"/>
  </r>
  <r>
    <x v="2"/>
    <n v="11"/>
    <x v="2"/>
    <x v="2"/>
    <x v="1"/>
    <x v="1"/>
    <x v="0"/>
    <x v="0"/>
    <x v="0"/>
    <s v="Servicios secretariales o de administración de oficinas  "/>
    <x v="0"/>
    <n v="80161501"/>
    <s v="Prestación de servicios profesionales para adelantar la revisión de los procesos de contratación que ingresan al área para asignación posterior."/>
    <x v="0"/>
    <x v="0"/>
    <n v="11"/>
    <x v="0"/>
    <x v="0"/>
    <x v="2"/>
    <n v="31417067"/>
    <n v="31417067"/>
    <x v="0"/>
    <x v="1"/>
    <x v="1"/>
    <x v="1"/>
    <x v="7"/>
    <s v="Secretaría General - GIT Gestión Contractual"/>
    <x v="3"/>
    <s v="Coordinador GIT Gestión Contractual"/>
    <x v="4"/>
    <x v="6"/>
    <s v="N/A"/>
    <s v="N/A"/>
    <n v="3"/>
    <d v="2021-01-07T00:00:00"/>
    <n v="2856097"/>
    <n v="31417067"/>
    <n v="31417067"/>
    <s v="KARIME ESPERANZA ARENAS DOMINGUEZ"/>
    <n v="0"/>
    <x v="0"/>
    <n v="24162"/>
    <x v="1"/>
  </r>
  <r>
    <x v="2"/>
    <n v="5"/>
    <x v="2"/>
    <x v="2"/>
    <x v="1"/>
    <x v="1"/>
    <x v="0"/>
    <x v="0"/>
    <x v="0"/>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0"/>
    <x v="0"/>
    <n v="11"/>
    <x v="0"/>
    <x v="0"/>
    <x v="2"/>
    <n v="80634026"/>
    <n v="80634026"/>
    <x v="0"/>
    <x v="1"/>
    <x v="1"/>
    <x v="1"/>
    <x v="7"/>
    <s v="Secretaría General - GIT Gestión Contractual"/>
    <x v="3"/>
    <s v="Coordinador GIT Gestión Contractual"/>
    <x v="4"/>
    <x v="6"/>
    <s v="N/A"/>
    <s v="N/A"/>
    <n v="6"/>
    <d v="2021-01-07T00:00:00"/>
    <n v="7330366"/>
    <n v="80634026"/>
    <n v="80634026"/>
    <s v="MARIA VICTORIA MOLINA MELO"/>
    <n v="0"/>
    <x v="0"/>
    <n v="24160"/>
    <x v="1"/>
  </r>
  <r>
    <x v="2"/>
    <n v="8"/>
    <x v="2"/>
    <x v="2"/>
    <x v="0"/>
    <x v="0"/>
    <x v="0"/>
    <x v="0"/>
    <x v="0"/>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0"/>
    <x v="0"/>
    <n v="11"/>
    <x v="0"/>
    <x v="0"/>
    <x v="2"/>
    <n v="58772630"/>
    <n v="58772630"/>
    <x v="0"/>
    <x v="1"/>
    <x v="0"/>
    <x v="1"/>
    <x v="7"/>
    <s v="Secretaría General - GIT Gestión Contractual"/>
    <x v="3"/>
    <s v="Coordinador GIT Gestión Contractual"/>
    <x v="4"/>
    <x v="6"/>
    <s v="N/A"/>
    <s v="N/A"/>
    <n v="8"/>
    <d v="2021-01-07T00:00:00"/>
    <n v="2671483"/>
    <n v="29386313"/>
    <n v="58772626"/>
    <s v="SANDRA YANETH CELEMIN_x000a_BIBIANA ANDREA CASAS SIERRA_x000a_"/>
    <n v="4"/>
    <x v="0"/>
    <s v="24164_x000a_24167_x000a_"/>
    <x v="0"/>
  </r>
  <r>
    <x v="2"/>
    <n v="3"/>
    <x v="2"/>
    <x v="2"/>
    <x v="1"/>
    <x v="1"/>
    <x v="0"/>
    <x v="0"/>
    <x v="0"/>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2"/>
    <n v="70936690"/>
    <n v="70936690"/>
    <x v="0"/>
    <x v="1"/>
    <x v="1"/>
    <x v="1"/>
    <x v="7"/>
    <s v="Secretaría General - GIT Gestión Contractual"/>
    <x v="3"/>
    <s v="Coordinador GIT Gestión Contractual"/>
    <x v="4"/>
    <x v="6"/>
    <s v="N/A"/>
    <s v="N/A"/>
    <n v="11"/>
    <d v="2021-01-07T00:00:00"/>
    <n v="6448790"/>
    <n v="70936690"/>
    <n v="70936690"/>
    <s v="WILDER ANDRES GONZALEZ ROJAS"/>
    <n v="0"/>
    <x v="0"/>
    <n v="24172"/>
    <x v="1"/>
  </r>
  <r>
    <x v="8"/>
    <s v="6-7-8-9-10-11-12-13-14-15-16-17-18"/>
    <x v="2"/>
    <x v="2"/>
    <x v="1"/>
    <x v="1"/>
    <x v="0"/>
    <x v="17"/>
    <x v="0"/>
    <s v="Suministros de escritorio"/>
    <x v="0"/>
    <n v="44121600"/>
    <s v="Adquisición de elementos de papelería e insumos"/>
    <x v="3"/>
    <x v="3"/>
    <n v="1"/>
    <x v="0"/>
    <x v="2"/>
    <x v="2"/>
    <n v="8531146"/>
    <n v="8531146"/>
    <x v="0"/>
    <x v="0"/>
    <x v="1"/>
    <x v="1"/>
    <x v="7"/>
    <s v="Secretaría General - GIT Gestión Contractual"/>
    <x v="3"/>
    <s v="Coordinador GIT Gestión Contractual"/>
    <x v="4"/>
    <x v="6"/>
    <s v="N/A"/>
    <s v="N/A"/>
    <n v="552"/>
    <d v="2021-04-27T00:00:00"/>
    <n v="8531146"/>
    <n v="8531146"/>
    <n v="8531146"/>
    <s v="PANAMERICANA LIBRERIA Y PAPELERIA SA"/>
    <n v="0"/>
    <x v="0"/>
    <n v="24694"/>
    <x v="1"/>
  </r>
  <r>
    <x v="8"/>
    <n v="5"/>
    <x v="2"/>
    <x v="2"/>
    <x v="1"/>
    <x v="1"/>
    <x v="0"/>
    <x v="17"/>
    <x v="0"/>
    <s v="Papel de imprenta y papel de escribir"/>
    <x v="0"/>
    <n v="14111500"/>
    <s v="Adquisición de productos derivados del papel, cartón y corrugados en Colombia"/>
    <x v="3"/>
    <x v="3"/>
    <n v="1"/>
    <x v="0"/>
    <x v="2"/>
    <x v="2"/>
    <n v="230000000"/>
    <n v="230000000"/>
    <x v="0"/>
    <x v="0"/>
    <x v="1"/>
    <x v="1"/>
    <x v="7"/>
    <s v="Secretaría General - GIT Gestión Contractual"/>
    <x v="3"/>
    <s v="Coordinador GIT Gestión Contractual"/>
    <x v="4"/>
    <x v="6"/>
    <s v="N/A"/>
    <s v="N/A"/>
    <n v="583"/>
    <d v="2021-04-27T00:00:00"/>
    <n v="16879994.82"/>
    <n v="16879994.82"/>
    <n v="16879994.82"/>
    <s v="SUMIMAS SAS"/>
    <n v="213120005.18000001"/>
    <x v="0"/>
    <n v="24723"/>
    <x v="1"/>
  </r>
  <r>
    <x v="2"/>
    <n v="47"/>
    <x v="2"/>
    <x v="2"/>
    <x v="1"/>
    <x v="1"/>
    <x v="0"/>
    <x v="6"/>
    <x v="0"/>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5"/>
    <x v="2"/>
    <n v="0"/>
    <n v="0"/>
    <x v="0"/>
    <x v="1"/>
    <x v="1"/>
    <x v="1"/>
    <x v="7"/>
    <s v="Secretaría General - GIT Gestión Contractual"/>
    <x v="3"/>
    <s v="Coordinador GIT Gestión Contractual"/>
    <x v="4"/>
    <x v="6"/>
    <s v="N/A"/>
    <s v="N/A"/>
    <n v="82"/>
    <d v="2021-01-22T00:00:00"/>
    <e v="#N/A"/>
    <e v="#N/A"/>
    <e v="#N/A"/>
    <s v="INICIO PROCESO"/>
    <n v="0"/>
    <x v="0"/>
    <m/>
    <x v="1"/>
  </r>
  <r>
    <x v="2"/>
    <m/>
    <x v="2"/>
    <x v="2"/>
    <x v="1"/>
    <x v="7"/>
    <x v="1"/>
    <x v="3"/>
    <x v="0"/>
    <s v="Servicios de envío, recogida o entrega de correo"/>
    <x v="0"/>
    <n v="78102203"/>
    <s v="Prestación de Servicios de administración, curso y entrega de toda clase de  correspondencia y demás envíos postales. "/>
    <x v="7"/>
    <x v="7"/>
    <n v="9"/>
    <x v="0"/>
    <x v="0"/>
    <x v="2"/>
    <n v="898185726"/>
    <n v="898185726"/>
    <x v="0"/>
    <x v="5"/>
    <x v="1"/>
    <x v="1"/>
    <x v="23"/>
    <s v="Secretaría General - GIT Gestión Documental"/>
    <x v="3"/>
    <s v="Coordinador GIT Gestión Documental"/>
    <x v="4"/>
    <x v="6"/>
    <s v="N/A"/>
    <s v="N/A"/>
    <m/>
    <m/>
    <e v="#N/A"/>
    <e v="#N/A"/>
    <e v="#N/A"/>
    <m/>
    <n v="0"/>
    <x v="0"/>
    <m/>
    <x v="7"/>
  </r>
  <r>
    <x v="2"/>
    <n v="48"/>
    <x v="2"/>
    <x v="2"/>
    <x v="1"/>
    <x v="1"/>
    <x v="0"/>
    <x v="1"/>
    <x v="0"/>
    <s v="Servicios secretariales o de administración de oficinas  "/>
    <x v="0"/>
    <n v="80161501"/>
    <s v="Prestación de servicios personales para apoyar la implementación del sistema de gestión documental de la entidad de acuerdo a las normas vigentes."/>
    <x v="1"/>
    <x v="1"/>
    <n v="11"/>
    <x v="0"/>
    <x v="0"/>
    <x v="2"/>
    <n v="29566233.890000001"/>
    <n v="29566233.890000001"/>
    <x v="0"/>
    <x v="0"/>
    <x v="1"/>
    <x v="1"/>
    <x v="23"/>
    <s v="Secretaría General - GIT Gestión Documental"/>
    <x v="3"/>
    <s v="Coordinador GIT Gestión Documental"/>
    <x v="4"/>
    <x v="6"/>
    <s v="N/A"/>
    <s v="N/A"/>
    <n v="235"/>
    <d v="2021-02-03T00:00:00"/>
    <n v="2593673"/>
    <n v="27406478"/>
    <n v="27406478"/>
    <s v="EDWIN DIDIER CASAS ARDILA"/>
    <n v="2159755.8900000006"/>
    <x v="0"/>
    <n v="24418"/>
    <x v="1"/>
  </r>
  <r>
    <x v="2"/>
    <n v="49"/>
    <x v="2"/>
    <x v="2"/>
    <x v="0"/>
    <x v="0"/>
    <x v="0"/>
    <x v="1"/>
    <x v="0"/>
    <s v="Servicios secretariales o de administración de oficinas  "/>
    <x v="0"/>
    <n v="80161501"/>
    <s v="Prestación de servicios personales para la aplicación de los procesos archvísticos  de acuerdo a las directrices de la entidad y las normas del archivo general de la nación. "/>
    <x v="1"/>
    <x v="1"/>
    <n v="11"/>
    <x v="0"/>
    <x v="0"/>
    <x v="2"/>
    <n v="43614654"/>
    <n v="43614653.780000001"/>
    <x v="0"/>
    <x v="0"/>
    <x v="0"/>
    <x v="1"/>
    <x v="23"/>
    <s v="Secretaría General - GIT Gestión Documental"/>
    <x v="3"/>
    <s v="Coordinador GIT Gestión Documental"/>
    <x v="4"/>
    <x v="6"/>
    <s v="N/A"/>
    <s v="N/A"/>
    <n v="196"/>
    <d v="2021-02-03T00:00:00"/>
    <n v="1924742"/>
    <n v="20402265"/>
    <n v="40804530"/>
    <s v="JENNY ALEXANDRA PEREZ GONZALEZ_x000a_RAFAEL ALIRIO GONZALEZ "/>
    <n v="2810124"/>
    <x v="0"/>
    <s v="24380_x000a_24382"/>
    <x v="0"/>
  </r>
  <r>
    <x v="2"/>
    <m/>
    <x v="2"/>
    <x v="2"/>
    <x v="1"/>
    <x v="7"/>
    <x v="1"/>
    <x v="0"/>
    <x v="0"/>
    <s v="Software de servidor de autenticación"/>
    <x v="0"/>
    <n v="43233201"/>
    <s v="Adquisición certificados digitales acceso a SIIF"/>
    <x v="9"/>
    <x v="9"/>
    <n v="1"/>
    <x v="0"/>
    <x v="1"/>
    <x v="2"/>
    <n v="10000000"/>
    <n v="10000000"/>
    <x v="0"/>
    <x v="1"/>
    <x v="1"/>
    <x v="1"/>
    <x v="9"/>
    <s v="Secretaria General - GIT Gestión Financiera"/>
    <x v="3"/>
    <s v="Coordinador GIT Gestión Financiera"/>
    <x v="4"/>
    <x v="6"/>
    <s v="N/A"/>
    <s v="N/A"/>
    <m/>
    <m/>
    <e v="#N/A"/>
    <e v="#N/A"/>
    <e v="#N/A"/>
    <m/>
    <n v="0"/>
    <x v="0"/>
    <m/>
    <x v="7"/>
  </r>
  <r>
    <x v="2"/>
    <n v="27"/>
    <x v="2"/>
    <x v="2"/>
    <x v="0"/>
    <x v="0"/>
    <x v="0"/>
    <x v="0"/>
    <x v="0"/>
    <s v="Servicios secretariales o de administración de oficinas  "/>
    <x v="0"/>
    <n v="80161501"/>
    <s v="Prestación de servicios profesionales para realizar la gestión de la tesorería del Instituto Geográfico Agustín Codazzi."/>
    <x v="0"/>
    <x v="0"/>
    <n v="11"/>
    <x v="0"/>
    <x v="0"/>
    <x v="2"/>
    <n v="147035981"/>
    <n v="147035981"/>
    <x v="0"/>
    <x v="1"/>
    <x v="0"/>
    <x v="1"/>
    <x v="9"/>
    <s v="Secretaría General - GIT Gestión Financiera"/>
    <x v="3"/>
    <s v="Coordinador GIT Gestión Financiera"/>
    <x v="4"/>
    <x v="6"/>
    <s v="N/A"/>
    <s v="N/A"/>
    <n v="31"/>
    <d v="2021-01-13T00:00:00"/>
    <n v="6683453"/>
    <n v="73517983"/>
    <n v="147035966"/>
    <s v="ALICIA PAOLA GARCIA MUÑOZ_x000a_ANGELA  MORALES RONCANCIO_x000a_"/>
    <n v="15"/>
    <x v="0"/>
    <s v="24191_x000a_24194"/>
    <x v="0"/>
  </r>
  <r>
    <x v="2"/>
    <n v="28"/>
    <x v="2"/>
    <x v="2"/>
    <x v="1"/>
    <x v="1"/>
    <x v="0"/>
    <x v="0"/>
    <x v="0"/>
    <s v="Servicios secretariales o de administración de oficinas  "/>
    <x v="0"/>
    <n v="80161501"/>
    <s v="Prestación de servicios profesionales para realizar las actividades relacionadas con el manejo del presupuesto del Instituto Geográfico Agustín Codazzi."/>
    <x v="0"/>
    <x v="0"/>
    <n v="11"/>
    <x v="0"/>
    <x v="0"/>
    <x v="2"/>
    <n v="73517991"/>
    <n v="73517991"/>
    <x v="0"/>
    <x v="1"/>
    <x v="1"/>
    <x v="1"/>
    <x v="9"/>
    <s v="Secretaría General - GIT Gestión Financiera"/>
    <x v="3"/>
    <s v="Coordinador GIT Gestión Financiera"/>
    <x v="4"/>
    <x v="6"/>
    <s v="N/A"/>
    <s v="N/A"/>
    <n v="28"/>
    <d v="2021-01-13T00:00:00"/>
    <n v="6683453"/>
    <n v="73517983"/>
    <n v="73517983"/>
    <s v="BRENDA LUCIA FONSECA ROJAS"/>
    <n v="8"/>
    <x v="0"/>
    <n v="24187"/>
    <x v="1"/>
  </r>
  <r>
    <x v="2"/>
    <n v="29"/>
    <x v="2"/>
    <x v="2"/>
    <x v="1"/>
    <x v="1"/>
    <x v="0"/>
    <x v="0"/>
    <x v="0"/>
    <s v="Servicios secretariales o de administración de oficinas  "/>
    <x v="0"/>
    <n v="80161501"/>
    <s v="Prestación de servicios profesionales especializados para apoyar los temas tributarios, contables y financieros del Instituto Geográfico Agustín Codazzi a nivel nacional"/>
    <x v="0"/>
    <x v="0"/>
    <n v="4"/>
    <x v="0"/>
    <x v="0"/>
    <x v="2"/>
    <n v="34831906"/>
    <n v="34831906"/>
    <x v="0"/>
    <x v="1"/>
    <x v="1"/>
    <x v="1"/>
    <x v="9"/>
    <s v="Secretaría General - GIT Gestión Financiera"/>
    <x v="3"/>
    <s v="Coordinador GIT Gestión Financiera"/>
    <x v="4"/>
    <x v="6"/>
    <s v="N/A"/>
    <s v="N/A"/>
    <n v="27"/>
    <d v="2021-01-12T00:00:00"/>
    <n v="8707976"/>
    <n v="34831904"/>
    <n v="34831904"/>
    <s v="CARLOS JULIO AGUILAR RUIZ"/>
    <n v="2"/>
    <x v="0"/>
    <n v="24186"/>
    <x v="1"/>
  </r>
  <r>
    <x v="2"/>
    <n v="75"/>
    <x v="2"/>
    <x v="2"/>
    <x v="1"/>
    <x v="1"/>
    <x v="0"/>
    <x v="4"/>
    <x v="0"/>
    <s v="Servicios secretariales o de administración de oficinas  "/>
    <x v="0"/>
    <n v="80161501"/>
    <s v="Prestación de servicios para apoyar en la gestión de procesos financieros, contables y de Tesoreria a cargo de la Secretaria General "/>
    <x v="3"/>
    <x v="3"/>
    <n v="8"/>
    <x v="0"/>
    <x v="0"/>
    <x v="2"/>
    <n v="42743728"/>
    <n v="42743728"/>
    <x v="0"/>
    <x v="5"/>
    <x v="1"/>
    <x v="1"/>
    <x v="15"/>
    <m/>
    <x v="3"/>
    <m/>
    <x v="4"/>
    <x v="6"/>
    <s v="N/A"/>
    <s v="N/A"/>
    <n v="576"/>
    <d v="2021-05-04T00:00:00"/>
    <n v="4263522"/>
    <n v="29844654"/>
    <n v="29844654"/>
    <s v="DAVID AUGUSTO ZABARAIN COGOLLO"/>
    <n v="12899074"/>
    <x v="0"/>
    <n v="24708"/>
    <x v="1"/>
  </r>
  <r>
    <x v="2"/>
    <n v="23"/>
    <x v="2"/>
    <x v="2"/>
    <x v="1"/>
    <x v="1"/>
    <x v="0"/>
    <x v="0"/>
    <x v="0"/>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0"/>
    <x v="0"/>
    <n v="11"/>
    <x v="0"/>
    <x v="0"/>
    <x v="2"/>
    <n v="63335720"/>
    <n v="63335720"/>
    <x v="0"/>
    <x v="1"/>
    <x v="1"/>
    <x v="1"/>
    <x v="9"/>
    <s v="Secretaría General - GIT Gestión Financiera"/>
    <x v="3"/>
    <s v="Coordinador GIT Gestión Financiera"/>
    <x v="4"/>
    <x v="6"/>
    <s v="N/A"/>
    <s v="N/A"/>
    <n v="26"/>
    <d v="2021-01-12T00:00:00"/>
    <n v="5757792"/>
    <n v="63335712"/>
    <n v="63335712"/>
    <s v="DIANA MARCELA SANDOVAL HERRERA"/>
    <n v="8"/>
    <x v="0"/>
    <n v="24185"/>
    <x v="1"/>
  </r>
  <r>
    <x v="2"/>
    <n v="30"/>
    <x v="2"/>
    <x v="2"/>
    <x v="1"/>
    <x v="1"/>
    <x v="0"/>
    <x v="0"/>
    <x v="0"/>
    <s v="Servicios secretariales o de administración de oficinas  "/>
    <x v="0"/>
    <n v="80161501"/>
    <s v="Prestación de servicios personales para apoyar la gestión de la tesorería del Instituto Geográfico Agustín Codazzi."/>
    <x v="0"/>
    <x v="0"/>
    <n v="11"/>
    <x v="0"/>
    <x v="0"/>
    <x v="2"/>
    <n v="29386316"/>
    <n v="29386316"/>
    <x v="0"/>
    <x v="1"/>
    <x v="1"/>
    <x v="1"/>
    <x v="9"/>
    <s v="Secretaría General - GIT Gestión Financiera"/>
    <x v="3"/>
    <s v="Coordinador GIT Gestión Financiera"/>
    <x v="4"/>
    <x v="6"/>
    <s v="N/A"/>
    <s v="N/A"/>
    <n v="34"/>
    <d v="2021-01-13T00:00:00"/>
    <n v="2671483"/>
    <n v="29386313"/>
    <n v="29386313"/>
    <s v="LEONARDO  SEGURA CAMELO"/>
    <n v="3"/>
    <x v="0"/>
    <n v="24188"/>
    <x v="1"/>
  </r>
  <r>
    <x v="2"/>
    <n v="26"/>
    <x v="2"/>
    <x v="2"/>
    <x v="1"/>
    <x v="1"/>
    <x v="0"/>
    <x v="0"/>
    <x v="0"/>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0"/>
    <x v="0"/>
    <n v="11"/>
    <x v="0"/>
    <x v="0"/>
    <x v="2"/>
    <n v="40042599"/>
    <n v="40042599"/>
    <x v="0"/>
    <x v="1"/>
    <x v="1"/>
    <x v="1"/>
    <x v="9"/>
    <s v="Secretaría General - GIT Gestión Financiera"/>
    <x v="3"/>
    <s v="Coordinador GIT Gestión Financiera"/>
    <x v="4"/>
    <x v="6"/>
    <s v="N/A"/>
    <s v="N/A"/>
    <n v="32"/>
    <d v="2021-01-13T00:00:00"/>
    <n v="3640236"/>
    <n v="40042596"/>
    <n v="40042596"/>
    <s v="YOLI ANDREA MARTINEZ MOLINA"/>
    <n v="3"/>
    <x v="0"/>
    <n v="24189"/>
    <x v="1"/>
  </r>
  <r>
    <x v="5"/>
    <n v="65"/>
    <x v="4"/>
    <x v="6"/>
    <x v="1"/>
    <x v="1"/>
    <x v="0"/>
    <x v="0"/>
    <x v="0"/>
    <s v="Servicios de implementación de aplicaciones"/>
    <x v="0"/>
    <n v="81111508"/>
    <s v="Prestación de servicios profesionales para orientar y ejecutar  las tareas de análisis y diseño en la construcción de los sistemas de información para la operación del Sistema Nacional de Catastro."/>
    <x v="1"/>
    <x v="1"/>
    <n v="11"/>
    <x v="0"/>
    <x v="0"/>
    <x v="2"/>
    <n v="73517991"/>
    <n v="7351799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s v="ANGEL VIVIANA GUZMAN CHACON"/>
    <n v="5569542"/>
    <x v="0"/>
    <n v="24503"/>
    <x v="1"/>
  </r>
  <r>
    <x v="5"/>
    <n v="55"/>
    <x v="4"/>
    <x v="6"/>
    <x v="1"/>
    <x v="1"/>
    <x v="0"/>
    <x v="0"/>
    <x v="0"/>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1"/>
    <x v="1"/>
    <n v="11"/>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s v="CLARA INES PEREZ CACERES"/>
    <n v="6676120"/>
    <x v="0"/>
    <n v="24496"/>
    <x v="1"/>
  </r>
  <r>
    <x v="5"/>
    <n v="68"/>
    <x v="4"/>
    <x v="6"/>
    <x v="1"/>
    <x v="1"/>
    <x v="0"/>
    <x v="1"/>
    <x v="0"/>
    <s v="Servicios de implementación de aplicaciones"/>
    <x v="0"/>
    <n v="81111508"/>
    <s v="Prestación de servicios profesionales para el soporte, mantenimiento, análisis, diseño y desarrollo de los componentes de software en plataforma Oracle de los sistemas de la Institución."/>
    <x v="1"/>
    <x v="1"/>
    <n v="9"/>
    <x v="0"/>
    <x v="0"/>
    <x v="2"/>
    <n v="60151086"/>
    <n v="60151086"/>
    <x v="0"/>
    <x v="0"/>
    <x v="1"/>
    <x v="0"/>
    <x v="10"/>
    <s v="Oficina de Informática y Telecomunicaciones"/>
    <x v="3"/>
    <s v="José Luis Ariza Vargas (Jefe OIT)"/>
    <x v="9"/>
    <x v="16"/>
    <s v="Implementar y mantener sistemas de información, portales y aplicaciones"/>
    <s v="Índice de capacidad en la prestación de servicios de tecnología."/>
    <n v="336"/>
    <d v="2021-02-22T00:00:00"/>
    <n v="6683454"/>
    <n v="60151086"/>
    <n v="60151086"/>
    <s v="CLAUDIA MILENA TOVAR"/>
    <n v="0"/>
    <x v="0"/>
    <n v="24505"/>
    <x v="1"/>
  </r>
  <r>
    <x v="5"/>
    <n v="49"/>
    <x v="4"/>
    <x v="6"/>
    <x v="1"/>
    <x v="1"/>
    <x v="0"/>
    <x v="0"/>
    <x v="0"/>
    <s v="Servicios de soporte técnico o de mesa de ayuda"/>
    <x v="0"/>
    <n v="81111811"/>
    <s v="Prestación de servicios para realizar actividades de operación, soporte de solicitudes, incidentes,  requerimientos  y pruebas técnicas según los niveles de servicio establecidos."/>
    <x v="1"/>
    <x v="1"/>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4"/>
    <d v="2021-02-11T00:00:00"/>
    <n v="2941780"/>
    <n v="26476020"/>
    <n v="26476020"/>
    <s v="DARWIN JAVID GONZAÑEZ ORTEGA"/>
    <n v="0"/>
    <x v="0"/>
    <n v="24440"/>
    <x v="1"/>
  </r>
  <r>
    <x v="5"/>
    <n v="97"/>
    <x v="4"/>
    <x v="6"/>
    <x v="1"/>
    <x v="1"/>
    <x v="0"/>
    <x v="5"/>
    <x v="0"/>
    <s v="Servicios de implementación de aplicaciones"/>
    <x v="0"/>
    <n v="81111508"/>
    <s v="Prestación de servicios profesionales para soportar, mantener, desarrollar y documentar los componentes de software de los sistemas de información requeridos por el Instituto."/>
    <x v="4"/>
    <x v="4"/>
    <n v="8"/>
    <x v="0"/>
    <x v="0"/>
    <x v="2"/>
    <n v="69663808"/>
    <n v="69663808"/>
    <x v="0"/>
    <x v="0"/>
    <x v="1"/>
    <x v="0"/>
    <x v="10"/>
    <s v="Oficina de Informática y Telecomunicaciones"/>
    <x v="3"/>
    <s v="José Luis Ariza Vargas (Jefe OIT)"/>
    <x v="10"/>
    <x v="16"/>
    <s v="Implementar y mantener sistemas de información, portales y aplicaciones"/>
    <s v="Índice de capacidad en la prestación de servicios de tecnología."/>
    <n v="592"/>
    <d v="2021-05-18T00:00:00"/>
    <n v="8707976"/>
    <n v="65309819.999999993"/>
    <n v="65309819.999999993"/>
    <s v="DARZEE YULI TORRES MORALES"/>
    <n v="4353988.0000000075"/>
    <x v="0"/>
    <n v="24751"/>
    <x v="1"/>
  </r>
  <r>
    <x v="5"/>
    <n v="44"/>
    <x v="4"/>
    <x v="6"/>
    <x v="1"/>
    <x v="1"/>
    <x v="0"/>
    <x v="0"/>
    <x v="0"/>
    <s v="Servicios de implementación de aplicaciones"/>
    <x v="0"/>
    <n v="81111508"/>
    <s v="Prestación de servicios profesionales para diseñar, construir y mantener  nuevas funcionalidades   en PL/SQL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s v="DAVID ANDRES MURCIA CASTRO"/>
    <n v="3775139"/>
    <x v="0"/>
    <n v="24463"/>
    <x v="1"/>
  </r>
  <r>
    <x v="5"/>
    <n v="64"/>
    <x v="4"/>
    <x v="6"/>
    <x v="1"/>
    <x v="1"/>
    <x v="0"/>
    <x v="0"/>
    <x v="0"/>
    <s v="Servicios de implementación de aplicaciones"/>
    <x v="0"/>
    <n v="81111508"/>
    <s v="Prestación de servicios profesionales para soportar, mantener, analizar, diseñar, desarrollar e integrar componentes de software en el marco de la implementación de la política de catastro multipropósito."/>
    <x v="1"/>
    <x v="1"/>
    <n v="9"/>
    <x v="0"/>
    <x v="0"/>
    <x v="2"/>
    <n v="44787820"/>
    <n v="44787820"/>
    <x v="0"/>
    <x v="0"/>
    <x v="1"/>
    <x v="0"/>
    <x v="5"/>
    <s v="Informática y Telecomunicaciones"/>
    <x v="3"/>
    <s v="Jefe Oficina de Informática y Telecomunicaciones"/>
    <x v="9"/>
    <x v="16"/>
    <s v="Implementar y soportar plataforma de TI"/>
    <s v="Índice de capacidad en la prestación de servicios de tecnología."/>
    <n v="339"/>
    <d v="2021-02-19T00:00:00"/>
    <n v="4976424"/>
    <n v="44787816"/>
    <n v="44787816"/>
    <s v="DIEGO FERNANDO CAICEDO"/>
    <n v="4"/>
    <x v="0"/>
    <n v="24497"/>
    <x v="1"/>
  </r>
  <r>
    <x v="5"/>
    <n v="47"/>
    <x v="4"/>
    <x v="6"/>
    <x v="1"/>
    <x v="1"/>
    <x v="0"/>
    <x v="0"/>
    <x v="0"/>
    <s v="Servicios de implementación de aplicaciones"/>
    <x v="0"/>
    <n v="81111508"/>
    <s v="Prestación de servicios profesionales para especificar, mantener y/o desarrollar funcionalidades para el sistema de captura de información en campo y ajustes a los sistemas de información de la entidad"/>
    <x v="1"/>
    <x v="1"/>
    <n v="11"/>
    <x v="0"/>
    <x v="0"/>
    <x v="2"/>
    <n v="63335720"/>
    <n v="63335720"/>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s v="EDISON ANDRES MONDRAGON"/>
    <n v="3262746"/>
    <x v="0"/>
    <n v="24445"/>
    <x v="1"/>
  </r>
  <r>
    <x v="5"/>
    <n v="98"/>
    <x v="4"/>
    <x v="6"/>
    <x v="1"/>
    <x v="1"/>
    <x v="0"/>
    <x v="5"/>
    <x v="0"/>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4"/>
    <x v="4"/>
    <n v="225"/>
    <x v="1"/>
    <x v="0"/>
    <x v="2"/>
    <n v="98376633.599999994"/>
    <n v="98376633.599999994"/>
    <x v="0"/>
    <x v="1"/>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s v="ELIAS REINALDO GAMEZ PINILLA"/>
    <n v="3.5999999940395355"/>
    <x v="0"/>
    <n v="24744"/>
    <x v="1"/>
  </r>
  <r>
    <x v="5"/>
    <n v="56"/>
    <x v="4"/>
    <x v="6"/>
    <x v="1"/>
    <x v="1"/>
    <x v="0"/>
    <x v="0"/>
    <x v="0"/>
    <s v="Servicios de implementación de aplicaciones"/>
    <x v="0"/>
    <n v="81111508"/>
    <s v="Prestación de servicios profesionales para  el soporte, mantenimiento, análisis, diseño  y desarrollo de los componentes web  para la operación del sistema catastral."/>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43"/>
    <d v="2021-02-15T00:00:00"/>
    <n v="7550277"/>
    <n v="67952493"/>
    <n v="67952493"/>
    <s v="FELIPE ANDRES CADENA MOLANO"/>
    <n v="0"/>
    <x v="0"/>
    <n v="24498"/>
    <x v="1"/>
  </r>
  <r>
    <x v="5"/>
    <n v="70"/>
    <x v="4"/>
    <x v="6"/>
    <x v="1"/>
    <x v="1"/>
    <x v="0"/>
    <x v="0"/>
    <x v="0"/>
    <s v="Servicios de implementación de aplicaciones"/>
    <x v="0"/>
    <n v="81111508"/>
    <s v="Prestación de servicios profesionales para llevar a cabo la administración y monitoreo de servicios de ti y plataformas basadas en software libre adoptadas por la entidad."/>
    <x v="1"/>
    <x v="1"/>
    <n v="9"/>
    <x v="0"/>
    <x v="0"/>
    <x v="2"/>
    <n v="26476020"/>
    <n v="26476020"/>
    <x v="0"/>
    <x v="0"/>
    <x v="1"/>
    <x v="0"/>
    <x v="5"/>
    <s v="Informática y Telecomunicaciones"/>
    <x v="3"/>
    <s v="Jefe Oficina de Informática y Telecomunicaciones"/>
    <x v="9"/>
    <x v="16"/>
    <s v="Implementar y soportar plataforma de TI"/>
    <s v="Índice de capacidad en la prestación de servicios de tecnología."/>
    <n v="408"/>
    <d v="2021-02-25T00:00:00"/>
    <n v="2941780"/>
    <n v="26476020"/>
    <n v="26476020"/>
    <s v="FERNANDO DAVID VILLANUEVA"/>
    <n v="0"/>
    <x v="0"/>
    <n v="24549"/>
    <x v="1"/>
  </r>
  <r>
    <x v="5"/>
    <n v="38"/>
    <x v="4"/>
    <x v="6"/>
    <x v="0"/>
    <x v="0"/>
    <x v="0"/>
    <x v="0"/>
    <x v="0"/>
    <s v="Servicios de implementación de aplicaciones"/>
    <x v="0"/>
    <n v="81111508"/>
    <s v="Prestación de servicios profesionales para  soportar, mantener  y desarrollar componentes de software de los sistemas de información de la entidad."/>
    <x v="1"/>
    <x v="1"/>
    <n v="9"/>
    <x v="0"/>
    <x v="0"/>
    <x v="2"/>
    <n v="156743575"/>
    <n v="156743575"/>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38"/>
    <d v="2021-01-28T00:00:00"/>
    <n v="8707976"/>
    <n v="78371784"/>
    <n v="156743568"/>
    <s v="GERMAN CAMACHO _x000a_SANDRA VILLARUEL"/>
    <n v="7"/>
    <x v="0"/>
    <s v="24334_x000a_24335"/>
    <x v="0"/>
  </r>
  <r>
    <x v="5"/>
    <n v="34"/>
    <x v="4"/>
    <x v="6"/>
    <x v="1"/>
    <x v="1"/>
    <x v="0"/>
    <x v="0"/>
    <x v="0"/>
    <s v="Servicios de implementación de aplicaciones"/>
    <x v="0"/>
    <n v="81111508"/>
    <s v="Prestación de servicios profesionales para desarrollar actividades referentes a la gestión y aseguramiento del cumplimiento de la estrategia de gobierno digital."/>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65"/>
    <d v="2021-01-26T00:00:00"/>
    <n v="7550277"/>
    <n v="67952493"/>
    <n v="67952493"/>
    <s v="GUILLERMO ANTONIO GOMEZ BOLAÑOZ"/>
    <n v="0"/>
    <x v="0"/>
    <n v="24352"/>
    <x v="1"/>
  </r>
  <r>
    <x v="5"/>
    <n v="35"/>
    <x v="4"/>
    <x v="6"/>
    <x v="1"/>
    <x v="1"/>
    <x v="0"/>
    <x v="0"/>
    <x v="0"/>
    <s v="Servicios de implementación de aplicaciones"/>
    <x v="0"/>
    <n v="81111508"/>
    <s v="Prestación de servicios profesionales para orientar y realizar las actividades de soporte técnico de las plataformas de la oficina de informática y telecomunicaciones"/>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162"/>
    <d v="2021-01-26T00:00:00"/>
    <n v="6683453"/>
    <n v="60151077"/>
    <n v="60151077"/>
    <s v="HENRY MAURICIO ROJAS PINEDA"/>
    <n v="7"/>
    <x v="0"/>
    <n v="24348"/>
    <x v="1"/>
  </r>
  <r>
    <x v="5"/>
    <n v="43"/>
    <x v="4"/>
    <x v="6"/>
    <x v="1"/>
    <x v="1"/>
    <x v="0"/>
    <x v="0"/>
    <x v="0"/>
    <s v="Servicios de implementación de aplicaciones"/>
    <x v="0"/>
    <n v="81111508"/>
    <s v="Prestación de servicios profesionales para llevar a cabo la operación, monitoreo y soporte técnico a las infraestructuras tecnológicas asignadas por la oficina de informática y telecomunicaciones."/>
    <x v="1"/>
    <x v="1"/>
    <n v="9"/>
    <x v="0"/>
    <x v="0"/>
    <x v="2"/>
    <n v="51820134"/>
    <n v="51820134"/>
    <x v="0"/>
    <x v="0"/>
    <x v="1"/>
    <x v="0"/>
    <x v="5"/>
    <s v="Informática y Telecomunicaciones"/>
    <x v="3"/>
    <s v="Jefe Oficina de Informática y Telecomunicaciones"/>
    <x v="9"/>
    <x v="16"/>
    <s v="Implementar y soportar plataforma de TI"/>
    <s v="Índice de capacidad en la prestación de servicios de tecnología."/>
    <n v="295"/>
    <d v="2021-02-11T00:00:00"/>
    <n v="5757792"/>
    <n v="51820134"/>
    <n v="51820134"/>
    <s v="HERMES  RAMIREZ AROCA"/>
    <n v="0"/>
    <x v="0"/>
    <n v="24464"/>
    <x v="1"/>
  </r>
  <r>
    <x v="5"/>
    <n v="41"/>
    <x v="4"/>
    <x v="6"/>
    <x v="1"/>
    <x v="1"/>
    <x v="0"/>
    <x v="0"/>
    <x v="0"/>
    <s v="Servicios de implementación de aplicaciones"/>
    <x v="0"/>
    <n v="81111508"/>
    <s v="Prestación de servicios profesionales para implementar, mantener, proponer y aplicar mejoras al sistema de gestión de seguridad de la información del igac"/>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262"/>
    <d v="2021-02-11T00:00:00"/>
    <n v="7550277"/>
    <n v="67952493"/>
    <n v="67952493"/>
    <s v="ISIS JOHANNA GOMEZ PERALTA"/>
    <n v="0"/>
    <x v="0"/>
    <n v="24483"/>
    <x v="1"/>
  </r>
  <r>
    <x v="5"/>
    <n v="36"/>
    <x v="4"/>
    <x v="6"/>
    <x v="1"/>
    <x v="1"/>
    <x v="0"/>
    <x v="0"/>
    <x v="0"/>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57"/>
    <d v="2021-01-26T00:00:00"/>
    <n v="7550277"/>
    <n v="67952493"/>
    <n v="67952493"/>
    <s v="JAIME ENRIQUE CARDENAS"/>
    <n v="0"/>
    <x v="0"/>
    <n v="24346"/>
    <x v="1"/>
  </r>
  <r>
    <x v="5"/>
    <n v="54"/>
    <x v="4"/>
    <x v="6"/>
    <x v="0"/>
    <x v="0"/>
    <x v="0"/>
    <x v="0"/>
    <x v="0"/>
    <s v="Servicios de implementación de aplicaciones"/>
    <x v="0"/>
    <n v="81111508"/>
    <s v="Prestación de servicios profesionales para analizar y desarrollar componentes de software en plataforma ORACLE."/>
    <x v="1"/>
    <x v="1"/>
    <n v="9"/>
    <x v="0"/>
    <x v="0"/>
    <x v="2"/>
    <n v="120302167"/>
    <n v="120302167"/>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292"/>
    <d v="2021-02-12T00:00:00"/>
    <n v="6683454"/>
    <n v="59928304"/>
    <n v="119856608"/>
    <s v="JAIME VERA_x000a_WILSON NIÑO"/>
    <n v="445559"/>
    <x v="0"/>
    <s v="24459_x000a_24460"/>
    <x v="0"/>
  </r>
  <r>
    <x v="5"/>
    <n v="69"/>
    <x v="4"/>
    <x v="6"/>
    <x v="1"/>
    <x v="1"/>
    <x v="0"/>
    <x v="0"/>
    <x v="0"/>
    <s v="Servicios de implementación de aplicaciones"/>
    <x v="0"/>
    <n v="81111508"/>
    <s v="Prestación de servicios profesionales para gestionar, administrar y operar la infraestructura tecnológica de las plataformas Windows, virtualización y almacenamiento de la entidad."/>
    <x v="1"/>
    <x v="1"/>
    <n v="9"/>
    <x v="0"/>
    <x v="0"/>
    <x v="2"/>
    <n v="67952493"/>
    <n v="67952493"/>
    <x v="0"/>
    <x v="0"/>
    <x v="1"/>
    <x v="0"/>
    <x v="5"/>
    <s v="Informática y Telecomunicaciones"/>
    <x v="3"/>
    <s v="Jefe Oficina de Informática y Telecomunicaciones"/>
    <x v="9"/>
    <x v="16"/>
    <s v="Implementar y soportar plataforma de TI"/>
    <s v="Índice de capacidad en la prestación de servicios de tecnología."/>
    <n v="369"/>
    <d v="2021-03-30T00:00:00"/>
    <n v="7550277"/>
    <n v="67952493"/>
    <n v="67952493"/>
    <s v="JAMES YESID JARAMILLO"/>
    <n v="0"/>
    <x v="0"/>
    <n v="24640"/>
    <x v="1"/>
  </r>
  <r>
    <x v="5"/>
    <n v="42"/>
    <x v="4"/>
    <x v="6"/>
    <x v="1"/>
    <x v="1"/>
    <x v="0"/>
    <x v="0"/>
    <x v="0"/>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s v="JENIFER PAOLA ESPINDOLA"/>
    <n v="3775139"/>
    <x v="0"/>
    <n v="24466"/>
    <x v="1"/>
  </r>
  <r>
    <x v="5"/>
    <n v="76"/>
    <x v="4"/>
    <x v="6"/>
    <x v="1"/>
    <x v="1"/>
    <x v="0"/>
    <x v="3"/>
    <x v="0"/>
    <s v="Servicios de implementación de aplicaciones"/>
    <x v="0"/>
    <n v="81111508"/>
    <s v="Prestación de servicios profesionales para elaborar las historias de usuarios y prototipado de las funcionalidades requeridas por el instituto."/>
    <x v="2"/>
    <x v="2"/>
    <n v="9"/>
    <x v="0"/>
    <x v="0"/>
    <x v="2"/>
    <n v="51820137"/>
    <n v="51820137"/>
    <x v="0"/>
    <x v="0"/>
    <x v="1"/>
    <x v="0"/>
    <x v="10"/>
    <s v="Oficina de Informática y Telecomunicaciones"/>
    <x v="3"/>
    <s v="José Luis Ariza Vargas (Jefe OIT)"/>
    <x v="9"/>
    <x v="16"/>
    <s v="Implementar y mantener sistemas de información, portales y aplicaciones"/>
    <s v="Índice de capacidad en la prestación de servicios de tecnología."/>
    <n v="467"/>
    <d v="2021-03-15T00:00:00"/>
    <n v="5757793"/>
    <n v="51820137"/>
    <n v="51820137"/>
    <s v="JENNIFER PAOLA RODRIGUEZ RINCON"/>
    <n v="0"/>
    <x v="0"/>
    <n v="24605"/>
    <x v="1"/>
  </r>
  <r>
    <x v="5"/>
    <n v="50"/>
    <x v="4"/>
    <x v="6"/>
    <x v="0"/>
    <x v="0"/>
    <x v="0"/>
    <x v="0"/>
    <x v="0"/>
    <s v="Servicios de implementación de aplicaciones"/>
    <x v="0"/>
    <n v="81111508"/>
    <s v="Prestación de servicios de apoyo para ejecutar actividades de soporte técnico en la mesa de servicio del Sistema Nacional Catastro."/>
    <x v="1"/>
    <x v="1"/>
    <n v="11"/>
    <x v="0"/>
    <x v="0"/>
    <x v="2"/>
    <n v="58772631"/>
    <n v="5877263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s v="JHON SEBASTIAN CARRILLO MESA_x000a_JUAN CARLOS MESA SIMBAQUEBA"/>
    <n v="5"/>
    <x v="0"/>
    <s v="24435_x000a_24437"/>
    <x v="0"/>
  </r>
  <r>
    <x v="5"/>
    <n v="52"/>
    <x v="4"/>
    <x v="6"/>
    <x v="1"/>
    <x v="1"/>
    <x v="0"/>
    <x v="0"/>
    <x v="0"/>
    <s v="Servicios de implementación de aplicaciones"/>
    <x v="0"/>
    <n v="81111508"/>
    <s v="Prestación de servicios profesionales  para realizar actividades de  operación, soporte  y desarrollo relacionados con la  gestión del Sistema Nacional de Catastro."/>
    <x v="1"/>
    <x v="1"/>
    <n v="11"/>
    <x v="0"/>
    <x v="0"/>
    <x v="2"/>
    <n v="46898746"/>
    <n v="46898746"/>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s v="JONATHAN HORTS RODRIGUEZ QUIROGA"/>
    <n v="4"/>
    <x v="0"/>
    <n v="24439"/>
    <x v="1"/>
  </r>
  <r>
    <x v="5"/>
    <n v="63"/>
    <x v="4"/>
    <x v="6"/>
    <x v="1"/>
    <x v="1"/>
    <x v="0"/>
    <x v="0"/>
    <x v="0"/>
    <s v="Servicios de implementación de aplicaciones"/>
    <x v="0"/>
    <n v="81111508"/>
    <s v="Prestación de servicios profesionales para realizar la gestión de la seguridad informática y Perimetral de los sistemas de la entidad."/>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327"/>
    <d v="2021-02-19T00:00:00"/>
    <n v="7550277"/>
    <n v="67952493"/>
    <n v="67952493"/>
    <s v="JORGE SANDOVAL GONZALEZ"/>
    <n v="0"/>
    <x v="0"/>
    <n v="24488"/>
    <x v="1"/>
  </r>
  <r>
    <x v="5"/>
    <n v="51"/>
    <x v="4"/>
    <x v="6"/>
    <x v="1"/>
    <x v="1"/>
    <x v="0"/>
    <x v="0"/>
    <x v="0"/>
    <s v="Servicios de implementación de aplicaciones"/>
    <x v="0"/>
    <n v="81111508"/>
    <s v="Prestación de servicios profesionales para desarrollar, administrar y dar soporte a los componentes de los portales web y micro sitios de la entidad."/>
    <x v="1"/>
    <x v="1"/>
    <n v="9"/>
    <x v="0"/>
    <x v="0"/>
    <x v="2"/>
    <n v="51820134"/>
    <n v="51820134"/>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5"/>
    <d v="2021-02-11T00:00:00"/>
    <n v="5757793"/>
    <n v="51628211"/>
    <n v="51628211"/>
    <s v="JOSE  LUIS SANABRIA CASIANO"/>
    <n v="191923"/>
    <x v="0"/>
    <n v="24443"/>
    <x v="1"/>
  </r>
  <r>
    <x v="5"/>
    <n v="88"/>
    <x v="4"/>
    <x v="6"/>
    <x v="1"/>
    <x v="1"/>
    <x v="0"/>
    <x v="2"/>
    <x v="0"/>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484"/>
    <d v="2021-03-17T00:00:00"/>
    <n v="2671483"/>
    <n v="24043347"/>
    <n v="24043347"/>
    <s v="JOSE GREGORIO MATEUS MALAGON"/>
    <n v="2"/>
    <x v="0"/>
    <n v="24618"/>
    <x v="1"/>
  </r>
  <r>
    <x v="5"/>
    <n v="53"/>
    <x v="4"/>
    <x v="6"/>
    <x v="1"/>
    <x v="1"/>
    <x v="0"/>
    <x v="0"/>
    <x v="0"/>
    <s v="Servicios de implementación de aplicaciones"/>
    <x v="0"/>
    <n v="81111508"/>
    <s v="Prestación de Servicios Profesionales para realizar actividades de operación, soporte, mantenimiento y monitoreo a las plataformas tecnológicas."/>
    <x v="1"/>
    <x v="1"/>
    <n v="9"/>
    <x v="0"/>
    <x v="0"/>
    <x v="2"/>
    <n v="38371701"/>
    <n v="38371701"/>
    <x v="0"/>
    <x v="0"/>
    <x v="1"/>
    <x v="0"/>
    <x v="5"/>
    <s v="Informática y Telecomunicaciones"/>
    <x v="3"/>
    <s v="Jefe Oficina de Informática y Telecomunicaciones"/>
    <x v="9"/>
    <x v="16"/>
    <s v="Implementar y soportar plataforma de TI"/>
    <s v="Índice de capacidad en la prestación de servicios de tecnología."/>
    <n v="277"/>
    <d v="2021-02-11T00:00:00"/>
    <n v="4263522"/>
    <n v="38371698"/>
    <n v="38371698"/>
    <s v="JUAN CARLOS BEJARANO BAYONA"/>
    <n v="3"/>
    <x v="0"/>
    <n v="24442"/>
    <x v="1"/>
  </r>
  <r>
    <x v="5"/>
    <n v="71"/>
    <x v="4"/>
    <x v="6"/>
    <x v="1"/>
    <x v="1"/>
    <x v="0"/>
    <x v="3"/>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s v="JUAN CARLOS MENDEZ MELO"/>
    <n v="11610640"/>
    <x v="0"/>
    <n v="24555"/>
    <x v="1"/>
  </r>
  <r>
    <x v="5"/>
    <n v="59"/>
    <x v="4"/>
    <x v="6"/>
    <x v="1"/>
    <x v="1"/>
    <x v="0"/>
    <x v="0"/>
    <x v="0"/>
    <s v="Servicios de implementación de aplicaciones"/>
    <x v="0"/>
    <n v="81111508"/>
    <s v="Prestación de servicios  para realizar actividades de administración, soporte y monitoreo de las plataformas basadas en software libre adoptadas por la entidad."/>
    <x v="1"/>
    <x v="1"/>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330"/>
    <d v="2021-02-17T00:00:00"/>
    <n v="2671483"/>
    <n v="24043347"/>
    <n v="24043347"/>
    <s v="JULIAN DAVID TETE MILES"/>
    <n v="2"/>
    <x v="0"/>
    <n v="24490"/>
    <x v="1"/>
  </r>
  <r>
    <x v="5"/>
    <n v="73"/>
    <x v="4"/>
    <x v="6"/>
    <x v="1"/>
    <x v="1"/>
    <x v="0"/>
    <x v="3"/>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31"/>
    <d v="2021-03-08T00:00:00"/>
    <n v="2941780"/>
    <n v="26476020"/>
    <n v="26476020"/>
    <s v="KATHERINE ANDREA CEPEDA ZUÑIGA"/>
    <n v="0"/>
    <x v="0"/>
    <n v="24561"/>
    <x v="1"/>
  </r>
  <r>
    <x v="5"/>
    <n v="72"/>
    <x v="4"/>
    <x v="6"/>
    <x v="1"/>
    <x v="1"/>
    <x v="0"/>
    <x v="3"/>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s v="LEIDY NATHALY GONZALEZ DIAZ"/>
    <n v="10159310"/>
    <x v="0"/>
    <n v="24553"/>
    <x v="1"/>
  </r>
  <r>
    <x v="5"/>
    <n v="74"/>
    <x v="4"/>
    <x v="6"/>
    <x v="1"/>
    <x v="1"/>
    <x v="0"/>
    <x v="3"/>
    <x v="0"/>
    <s v="Servicios de implementación de aplicaciones"/>
    <x v="0"/>
    <n v="81111508"/>
    <s v="Prestación de servicios de apoyo para ejecutar actividades de soporte técnico de primer nivel en la mesa de servicio del Sistema Nacional de Catastro."/>
    <x v="2"/>
    <x v="2"/>
    <n v="5"/>
    <x v="0"/>
    <x v="0"/>
    <x v="2"/>
    <n v="13357415"/>
    <n v="13357415"/>
    <x v="0"/>
    <x v="0"/>
    <x v="1"/>
    <x v="0"/>
    <x v="1"/>
    <s v="Oficina de Informática y Telecomunicaciones"/>
    <x v="3"/>
    <s v="José Luis Ariza Vargas (Jefe OIT)"/>
    <x v="1"/>
    <x v="2"/>
    <s v="Ejecutar procesos de actualización catastral a nivel nacional"/>
    <s v="Predios actualizados catastralmente"/>
    <n v="429"/>
    <d v="2021-03-08T00:00:00"/>
    <n v="2671483"/>
    <n v="13357415"/>
    <n v="13357415"/>
    <s v="LEIDY PAOLA ABRIL CANTOR"/>
    <n v="0"/>
    <x v="0"/>
    <n v="24559"/>
    <x v="1"/>
  </r>
  <r>
    <x v="5"/>
    <n v="40"/>
    <x v="4"/>
    <x v="6"/>
    <x v="1"/>
    <x v="1"/>
    <x v="0"/>
    <x v="0"/>
    <x v="0"/>
    <s v="Servicios de implementación de aplicaciones"/>
    <x v="0"/>
    <n v="81111508"/>
    <s v="Prestación de servicios profesionales para gestionar, administrar y monitorear la red regulada y el cableado estructurado de la entidad a nivel nacional."/>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269"/>
    <d v="2021-02-11T00:00:00"/>
    <n v="6683454"/>
    <n v="59928304"/>
    <n v="59928304"/>
    <s v="LEONARDO LIZARAZO SIERRA"/>
    <n v="222780"/>
    <x v="0"/>
    <n v="24452"/>
    <x v="1"/>
  </r>
  <r>
    <x v="5"/>
    <n v="61"/>
    <x v="4"/>
    <x v="6"/>
    <x v="1"/>
    <x v="1"/>
    <x v="0"/>
    <x v="0"/>
    <x v="0"/>
    <s v="Servicios de implementación de aplicaciones"/>
    <x v="0"/>
    <n v="81111508"/>
    <s v="Prestación de servicios profesionales para orientar y ejecutar actividades relacionadas con el componente geográfico de los sistemas de información y para la operación del Sistema Nacional de Catastro."/>
    <x v="1"/>
    <x v="1"/>
    <n v="11"/>
    <x v="0"/>
    <x v="0"/>
    <x v="2"/>
    <n v="108518129"/>
    <n v="108518129"/>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s v="LUIS ALBERTO MORENO VEGA"/>
    <n v="8221075"/>
    <x v="0"/>
    <n v="24495"/>
    <x v="1"/>
  </r>
  <r>
    <x v="5"/>
    <n v="92"/>
    <x v="4"/>
    <x v="6"/>
    <x v="1"/>
    <x v="1"/>
    <x v="0"/>
    <x v="4"/>
    <x v="0"/>
    <s v="Servicios de implementación de aplicaciones"/>
    <x v="0"/>
    <n v="81111508"/>
    <s v="Prestación de servicios profesionales para configurar, administrar, gestionar, monitorear y soportar las bases de datos de la entidad."/>
    <x v="3"/>
    <x v="3"/>
    <n v="255"/>
    <x v="1"/>
    <x v="0"/>
    <x v="2"/>
    <n v="74017796"/>
    <n v="74017796"/>
    <x v="0"/>
    <x v="0"/>
    <x v="1"/>
    <x v="0"/>
    <x v="10"/>
    <s v="Oficina de Informática y Telecomunicaciones"/>
    <x v="3"/>
    <s v="José Luis Ariza Vargas (Jefe OIT)"/>
    <x v="9"/>
    <x v="16"/>
    <s v="Establecer la estratégia y gobierno de TI"/>
    <s v="Índice de capacidad en la prestación de servicios de tecnología."/>
    <n v="531"/>
    <d v="2021-04-15T00:00:00"/>
    <n v="8707976"/>
    <n v="73146998"/>
    <n v="73146998"/>
    <s v="LUIS ALEXANDER DUARTE PAREJA"/>
    <n v="870798"/>
    <x v="0"/>
    <n v="24675"/>
    <x v="1"/>
  </r>
  <r>
    <x v="5"/>
    <n v="67"/>
    <x v="4"/>
    <x v="6"/>
    <x v="1"/>
    <x v="1"/>
    <x v="0"/>
    <x v="0"/>
    <x v="0"/>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1"/>
    <n v="9"/>
    <x v="0"/>
    <x v="0"/>
    <x v="2"/>
    <n v="51820134"/>
    <n v="51820134"/>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s v="LUIS FERNANADO ALEXANDER BARROS"/>
    <n v="0"/>
    <x v="0"/>
    <n v="24525"/>
    <x v="1"/>
  </r>
  <r>
    <x v="5"/>
    <n v="77"/>
    <x v="4"/>
    <x v="6"/>
    <x v="1"/>
    <x v="1"/>
    <x v="0"/>
    <x v="3"/>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2"/>
    <n v="78371788"/>
    <n v="78371788"/>
    <x v="0"/>
    <x v="0"/>
    <x v="1"/>
    <x v="0"/>
    <x v="5"/>
    <s v="Informática y Telecomunicaciones"/>
    <x v="3"/>
    <s v="Jefe Oficina de Informática y Telecomunicaciones"/>
    <x v="9"/>
    <x v="16"/>
    <s v="Implementar y soportar plataforma de TI"/>
    <s v="Índice de capacidad en la prestación de servicios de tecnología."/>
    <n v="452"/>
    <d v="2021-03-15T00:00:00"/>
    <n v="8707976"/>
    <n v="78371784"/>
    <n v="78371784"/>
    <s v="LUISA FERNANDA CAMACHO"/>
    <n v="4"/>
    <x v="0"/>
    <n v="24586"/>
    <x v="1"/>
  </r>
  <r>
    <x v="5"/>
    <n v="75"/>
    <x v="4"/>
    <x v="6"/>
    <x v="1"/>
    <x v="1"/>
    <x v="0"/>
    <x v="3"/>
    <x v="0"/>
    <s v="Servicios de implementación de aplicaciones"/>
    <x v="0"/>
    <n v="81111508"/>
    <s v="Prestación de servicios profesionales para realizar actividades de soporte técnico de segundo nivel en la mesa de servicio del Sistema Nacional de Catastro."/>
    <x v="2"/>
    <x v="2"/>
    <n v="5"/>
    <x v="0"/>
    <x v="0"/>
    <x v="2"/>
    <n v="24882120"/>
    <n v="24882120"/>
    <x v="0"/>
    <x v="0"/>
    <x v="1"/>
    <x v="0"/>
    <x v="1"/>
    <s v="Oficina de Informática y Telecomunicaciones"/>
    <x v="3"/>
    <s v="José Luis Ariza Vargas (Jefe OIT)"/>
    <x v="1"/>
    <x v="2"/>
    <s v="Ejecutar procesos de actualización catastral a nivel nacional"/>
    <s v="Predios actualizados catastralmente"/>
    <n v="431"/>
    <d v="2021-03-08T00:00:00"/>
    <n v="4976424"/>
    <n v="24882120"/>
    <n v="24882120"/>
    <s v="MARCELA PATRICIA HERRAN ALVAREZ"/>
    <n v="0"/>
    <x v="0"/>
    <n v="24561"/>
    <x v="1"/>
  </r>
  <r>
    <x v="5"/>
    <n v="46"/>
    <x v="4"/>
    <x v="6"/>
    <x v="1"/>
    <x v="1"/>
    <x v="0"/>
    <x v="0"/>
    <x v="0"/>
    <s v="Servicios de soporte técnico o de mesa de ayuda"/>
    <x v="0"/>
    <n v="81111811"/>
    <s v="Prestación de servicios de apoyo para ejecutar actividades de soporte, mantenimiento y monitoreo a la infraestructura tecnológica donde se alojan los servicios web e interoperabilidad de la entidad"/>
    <x v="1"/>
    <x v="1"/>
    <n v="9"/>
    <x v="0"/>
    <x v="0"/>
    <x v="2"/>
    <n v="24043349"/>
    <n v="24043349"/>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6"/>
    <d v="2021-02-11T00:00:00"/>
    <n v="2671483"/>
    <n v="24043347"/>
    <n v="24043347"/>
    <s v="MIGUEL ANGEL TORRES ROMERO"/>
    <n v="2"/>
    <x v="0"/>
    <n v="24448"/>
    <x v="1"/>
  </r>
  <r>
    <x v="5"/>
    <n v="57"/>
    <x v="4"/>
    <x v="6"/>
    <x v="1"/>
    <x v="1"/>
    <x v="0"/>
    <x v="0"/>
    <x v="0"/>
    <s v="Servicios de implementación de aplicaciones"/>
    <x v="0"/>
    <n v="81111508"/>
    <s v="Prestación de servicios profesionales para gestionar la infraestructura tecnológica, plataforma de inteligencia de negocios y bases de datos de la entidad."/>
    <x v="1"/>
    <x v="1"/>
    <n v="9"/>
    <x v="0"/>
    <x v="0"/>
    <x v="2"/>
    <n v="88787560"/>
    <n v="88787560"/>
    <x v="0"/>
    <x v="0"/>
    <x v="1"/>
    <x v="0"/>
    <x v="5"/>
    <s v="Informática y Telecomunicaciones"/>
    <x v="3"/>
    <s v="Jefe Oficina de Informática y Telecomunicaciones"/>
    <x v="9"/>
    <x v="16"/>
    <s v="Implementar y soportar plataforma de TI"/>
    <s v="Índice de capacidad en la prestación de servicios de tecnología."/>
    <n v="293"/>
    <d v="2021-02-16T00:00:00"/>
    <n v="9865284"/>
    <n v="88787556"/>
    <n v="88787556"/>
    <s v="NESTOR ALONSO ESPITIA DIAZ"/>
    <n v="4"/>
    <x v="0"/>
    <n v="24461"/>
    <x v="1"/>
  </r>
  <r>
    <x v="5"/>
    <n v="60"/>
    <x v="4"/>
    <x v="6"/>
    <x v="1"/>
    <x v="1"/>
    <x v="0"/>
    <x v="0"/>
    <x v="0"/>
    <s v="Servicios de implementación de aplicaciones"/>
    <x v="0"/>
    <n v="81111508"/>
    <s v="Prestación de servicios profesionales para realizar el mantenimiento de la red regulada y el cableado estructurado de la entidad a nivel nacional."/>
    <x v="1"/>
    <x v="1"/>
    <n v="9"/>
    <x v="0"/>
    <x v="0"/>
    <x v="2"/>
    <n v="32762127"/>
    <n v="32762127"/>
    <x v="0"/>
    <x v="0"/>
    <x v="1"/>
    <x v="0"/>
    <x v="5"/>
    <s v="Informática y Telecomunicaciones"/>
    <x v="3"/>
    <s v="Jefe Oficina de Informática y Telecomunicaciones"/>
    <x v="9"/>
    <x v="16"/>
    <s v="Implementar y soportar plataforma de TI"/>
    <s v="Índice de capacidad en la prestación de servicios de tecnología."/>
    <n v="334"/>
    <d v="2021-02-17T00:00:00"/>
    <n v="3640236"/>
    <n v="32762124"/>
    <n v="32762124"/>
    <s v="RUBEN DARIO MARTINEZ MELLIZO"/>
    <n v="3"/>
    <x v="0"/>
    <n v="24493"/>
    <x v="1"/>
  </r>
  <r>
    <x v="5"/>
    <n v="45"/>
    <x v="4"/>
    <x v="6"/>
    <x v="0"/>
    <x v="0"/>
    <x v="0"/>
    <x v="0"/>
    <x v="0"/>
    <s v="Servicios de implementación de aplicaciones"/>
    <x v="0"/>
    <n v="81111508"/>
    <s v="Prestación de servicios profesionales para realizar actividades de soporte técnico y temático de los sistemas de información para la operación del Sistema Nacional de Catastro."/>
    <x v="1"/>
    <x v="1"/>
    <n v="11"/>
    <x v="0"/>
    <x v="0"/>
    <x v="2"/>
    <n v="109481337"/>
    <n v="10948133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s v="SANDRA PATRICIA MORENO_x000a_DANIEL RICO BONILLA"/>
    <n v="4976433"/>
    <x v="0"/>
    <s v="24433_x000a_24436"/>
    <x v="0"/>
  </r>
  <r>
    <x v="5"/>
    <n v="48"/>
    <x v="4"/>
    <x v="6"/>
    <x v="4"/>
    <x v="4"/>
    <x v="0"/>
    <x v="0"/>
    <x v="0"/>
    <s v="Servicios de soporte técnico o de mesa de ayuda"/>
    <x v="0"/>
    <n v="81111811"/>
    <s v="Prestación de servicios para realizar actividades de  operación, soporte  de solicitudes, incidentes y requerimientos  según los niveles de servicio establecidos."/>
    <x v="1"/>
    <x v="1"/>
    <n v="9"/>
    <x v="0"/>
    <x v="0"/>
    <x v="2"/>
    <n v="120216744"/>
    <n v="120216744"/>
    <x v="0"/>
    <x v="0"/>
    <x v="4"/>
    <x v="0"/>
    <x v="5"/>
    <s v="Informática y Telecomunicaciones"/>
    <x v="3"/>
    <s v="Jefe Oficina de Informática y Telecomunicaciones"/>
    <x v="9"/>
    <x v="16"/>
    <s v="Implementar y mantener sistemas de información, portales y aplicaciones"/>
    <s v="Índice de capacidad en la prestación de servicios de tecnología."/>
    <n v="241"/>
    <d v="2021-02-11T00:00:00"/>
    <n v="2671483"/>
    <n v="24043347"/>
    <n v="120216735"/>
    <s v="URIEL ANTONIO SIERRA OSPINA_x000a_URIEL HERRERA RODRIGUEZ _x000a_CESAR ESTIVEN HERNANDEZ_x000a_CESAR JAIR RODRIGUEZ_x000a_RICARDO ANDRES GONZALEZ"/>
    <n v="9"/>
    <x v="0"/>
    <s v="24419_x000a_24422_x000a_24423_x000a_24424_x000a_24425"/>
    <x v="4"/>
  </r>
  <r>
    <x v="5"/>
    <n v="66"/>
    <x v="4"/>
    <x v="6"/>
    <x v="1"/>
    <x v="1"/>
    <x v="0"/>
    <x v="0"/>
    <x v="0"/>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37"/>
    <d v="2021-02-22T00:00:00"/>
    <n v="7550277"/>
    <n v="67952493"/>
    <n v="67952493"/>
    <s v="VIRGILIO SANTANDER SOCARRAS"/>
    <n v="0"/>
    <x v="0"/>
    <m/>
    <x v="1"/>
  </r>
  <r>
    <x v="5"/>
    <n v="37"/>
    <x v="4"/>
    <x v="6"/>
    <x v="1"/>
    <x v="1"/>
    <x v="0"/>
    <x v="0"/>
    <x v="0"/>
    <s v="Servicios de implementación de aplicaciones"/>
    <x v="0"/>
    <n v="81111508"/>
    <s v="Prestación de servicios profesionales para orientar y realizar la gestión de la infraestructura tecnológica y seguridad informática que soportan los sistemas de la entidad."/>
    <x v="1"/>
    <x v="1"/>
    <n v="9"/>
    <x v="0"/>
    <x v="0"/>
    <x v="2"/>
    <n v="99203332"/>
    <n v="99203332"/>
    <x v="0"/>
    <x v="0"/>
    <x v="1"/>
    <x v="0"/>
    <x v="5"/>
    <s v="Informática y Telecomunicaciones"/>
    <x v="3"/>
    <s v="Jefe Oficina de Informática y Telecomunicaciones"/>
    <x v="9"/>
    <x v="16"/>
    <s v="Implementar y soportar plataforma de TI"/>
    <s v="Índice de capacidad en la prestación de servicios de tecnología."/>
    <n v="154"/>
    <d v="2021-01-28T00:00:00"/>
    <n v="11022592"/>
    <n v="99203328"/>
    <n v="99203328"/>
    <s v="WILMER ESPITIA MUÑOZ"/>
    <n v="4"/>
    <x v="0"/>
    <n v="24332"/>
    <x v="1"/>
  </r>
  <r>
    <x v="5"/>
    <m/>
    <x v="4"/>
    <x v="6"/>
    <x v="1"/>
    <x v="6"/>
    <x v="1"/>
    <x v="13"/>
    <x v="0"/>
    <s v="Servicios de implementación de aplicaciones"/>
    <x v="0"/>
    <n v="81111508"/>
    <s v="Prestación de servicios profesionales para soportar, mantener, analizar, diseñar, desarrollar e integrar componentes de software para el instituto."/>
    <x v="5"/>
    <x v="5"/>
    <n v="195"/>
    <x v="1"/>
    <x v="0"/>
    <x v="2"/>
    <n v="39811392"/>
    <n v="39811392"/>
    <x v="0"/>
    <x v="0"/>
    <x v="1"/>
    <x v="0"/>
    <x v="10"/>
    <s v="Oficina de Informática y Telecomunicaciones"/>
    <x v="3"/>
    <s v="Guillermo Gómez Gómez (Jefe OIT)"/>
    <x v="9"/>
    <x v="16"/>
    <s v="Implementar y soportar plataformas de TI"/>
    <s v="Índice de capacidad en la prestación de servicios de tecnología."/>
    <m/>
    <m/>
    <e v="#N/A"/>
    <e v="#N/A"/>
    <e v="#N/A"/>
    <m/>
    <n v="0"/>
    <x v="26"/>
    <m/>
    <x v="6"/>
  </r>
  <r>
    <x v="5"/>
    <m/>
    <x v="4"/>
    <x v="6"/>
    <x v="1"/>
    <x v="6"/>
    <x v="1"/>
    <x v="10"/>
    <x v="0"/>
    <s v="Servicios de implementación de aplicaciones"/>
    <x v="2"/>
    <n v="81111508"/>
    <s v="Prestación de servicios profesionales para identificar, revisar, proponer, implementar y optimizar mejoras al sistema de gestión de seguridad de la información del Instituto"/>
    <x v="5"/>
    <x v="5"/>
    <n v="195"/>
    <x v="1"/>
    <x v="0"/>
    <x v="2"/>
    <n v="71646848"/>
    <n v="71646848"/>
    <x v="0"/>
    <x v="0"/>
    <x v="1"/>
    <x v="0"/>
    <x v="10"/>
    <s v="Oficina de Informática y Telecomunicaciones"/>
    <x v="3"/>
    <s v="Guillermo Gómez Gómez (Jefe OIT)"/>
    <x v="9"/>
    <x v="16"/>
    <s v="Implementar el sistema de gestión de seguridad de la información "/>
    <s v="Índice de capacidad en la prestación de servicios de tecnología."/>
    <m/>
    <m/>
    <e v="#N/A"/>
    <e v="#N/A"/>
    <e v="#N/A"/>
    <m/>
    <n v="0"/>
    <x v="17"/>
    <m/>
    <x v="6"/>
  </r>
  <r>
    <x v="5"/>
    <n v="29"/>
    <x v="4"/>
    <x v="7"/>
    <x v="1"/>
    <x v="1"/>
    <x v="0"/>
    <x v="0"/>
    <x v="0"/>
    <s v="Servicios secretariales o de administración de oficinas  "/>
    <x v="0"/>
    <n v="80161501"/>
    <s v="Prestación de servicios profesionales en el área penal, actuando en representación y defensa del IGAC a nivel Nacional."/>
    <x v="0"/>
    <x v="0"/>
    <n v="11"/>
    <x v="0"/>
    <x v="0"/>
    <x v="2"/>
    <n v="83053047"/>
    <n v="83053047"/>
    <x v="0"/>
    <x v="0"/>
    <x v="1"/>
    <x v="1"/>
    <x v="11"/>
    <s v="Oficina Asesora Jurídica"/>
    <x v="3"/>
    <s v="Jefe Oficina Asesora Jurídica"/>
    <x v="4"/>
    <x v="6"/>
    <s v="N/A"/>
    <s v="N/A"/>
    <n v="117"/>
    <d v="2021-01-26T00:00:00"/>
    <n v="7550277"/>
    <n v="83053047"/>
    <n v="83053047"/>
    <s v="ALDEMAR GUARNIZO GARCÍA"/>
    <n v="0"/>
    <x v="0"/>
    <n v="24262"/>
    <x v="1"/>
  </r>
  <r>
    <x v="5"/>
    <n v="11"/>
    <x v="4"/>
    <x v="7"/>
    <x v="1"/>
    <x v="1"/>
    <x v="0"/>
    <x v="0"/>
    <x v="0"/>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2"/>
    <n v="269654000"/>
    <n v="269654000"/>
    <x v="0"/>
    <x v="0"/>
    <x v="1"/>
    <x v="1"/>
    <x v="11"/>
    <s v="Oficina Asesora Jurídica"/>
    <x v="3"/>
    <s v="Jefe Oficina Asesora Jurídica"/>
    <x v="4"/>
    <x v="6"/>
    <s v="N/A"/>
    <s v="N/A"/>
    <n v="36"/>
    <d v="2021-01-14T00:00:00"/>
    <n v="24514000"/>
    <n v="269654000"/>
    <n v="269654000"/>
    <s v="CARLOS EDUARDO MEDELLIN BECERRA"/>
    <n v="0"/>
    <x v="0"/>
    <n v="24197"/>
    <x v="1"/>
  </r>
  <r>
    <x v="5"/>
    <n v="26"/>
    <x v="4"/>
    <x v="7"/>
    <x v="1"/>
    <x v="1"/>
    <x v="0"/>
    <x v="0"/>
    <x v="0"/>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0"/>
    <x v="0"/>
    <n v="11"/>
    <x v="0"/>
    <x v="0"/>
    <x v="2"/>
    <n v="95787741"/>
    <n v="95787741"/>
    <x v="0"/>
    <x v="0"/>
    <x v="1"/>
    <x v="1"/>
    <x v="11"/>
    <s v="Oficina Asesora Jurídica"/>
    <x v="3"/>
    <s v="Jefe Oficina Asesora Jurídica"/>
    <x v="4"/>
    <x v="6"/>
    <s v="N/A"/>
    <s v="N/A"/>
    <n v="148"/>
    <d v="2021-01-26T00:00:00"/>
    <n v="8707975"/>
    <n v="95787736"/>
    <n v="95787736"/>
    <s v="DIANA KARIME VELEZ GONAZALE"/>
    <n v="5"/>
    <x v="0"/>
    <n v="24287"/>
    <x v="1"/>
  </r>
  <r>
    <x v="5"/>
    <n v="33"/>
    <x v="4"/>
    <x v="7"/>
    <x v="0"/>
    <x v="0"/>
    <x v="0"/>
    <x v="0"/>
    <x v="0"/>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2"/>
    <n v="121357412"/>
    <n v="121357412"/>
    <x v="0"/>
    <x v="0"/>
    <x v="0"/>
    <x v="1"/>
    <x v="11"/>
    <s v="Oficina Asesora Jurídica"/>
    <x v="3"/>
    <s v="Jefe Oficina Asesora Jurídica"/>
    <x v="4"/>
    <x v="6"/>
    <s v="N/A"/>
    <s v="N/A"/>
    <n v="128"/>
    <d v="2021-01-26T00:00:00"/>
    <n v="7550277"/>
    <n v="60402216"/>
    <n v="120804432"/>
    <s v="ENIRQUE LESMES RODRIGUEZ_x000a_CAROLINA CARDONA BUENO"/>
    <n v="552980"/>
    <x v="0"/>
    <s v="24267_x000a_24268"/>
    <x v="0"/>
  </r>
  <r>
    <x v="5"/>
    <n v="27"/>
    <x v="4"/>
    <x v="7"/>
    <x v="1"/>
    <x v="1"/>
    <x v="0"/>
    <x v="0"/>
    <x v="0"/>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2"/>
    <n v="73517994"/>
    <n v="73517994"/>
    <x v="0"/>
    <x v="0"/>
    <x v="1"/>
    <x v="0"/>
    <x v="5"/>
    <s v="Oficina Asesora Jurídica"/>
    <x v="3"/>
    <s v="Jefe Oficina Asesora de Planeación"/>
    <x v="9"/>
    <x v="17"/>
    <s v="Realizar el seguimiento de los planes de acción anual"/>
    <s v="Documentos de planeación realizados_x000a__x000a_Documentos de planeación con seguimientos realizados_x000a_"/>
    <n v="127"/>
    <d v="2021-01-26T00:00:00"/>
    <n v="6683454"/>
    <n v="73517994"/>
    <n v="73517994"/>
    <s v="ESTEFANÍA DUQUE RINCÓN"/>
    <n v="0"/>
    <x v="0"/>
    <n v="24270"/>
    <x v="1"/>
  </r>
  <r>
    <x v="5"/>
    <n v="31"/>
    <x v="4"/>
    <x v="7"/>
    <x v="1"/>
    <x v="1"/>
    <x v="0"/>
    <x v="0"/>
    <x v="0"/>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2"/>
    <n v="95787741"/>
    <n v="95787741"/>
    <x v="0"/>
    <x v="0"/>
    <x v="1"/>
    <x v="1"/>
    <x v="11"/>
    <s v="Oficina Asesora Jurídica"/>
    <x v="3"/>
    <s v="Jefe Oficina Asesora Jurídica"/>
    <x v="4"/>
    <x v="6"/>
    <s v="N/A"/>
    <s v="N/A"/>
    <n v="147"/>
    <d v="2021-01-26T00:00:00"/>
    <n v="8707976"/>
    <n v="95787736"/>
    <n v="95787736"/>
    <s v="JULIO CESAR AMAYA MENDEZ"/>
    <n v="5"/>
    <x v="0"/>
    <n v="24286"/>
    <x v="1"/>
  </r>
  <r>
    <x v="5"/>
    <n v="32"/>
    <x v="4"/>
    <x v="7"/>
    <x v="1"/>
    <x v="1"/>
    <x v="0"/>
    <x v="0"/>
    <x v="0"/>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0"/>
    <x v="0"/>
    <n v="11"/>
    <x v="0"/>
    <x v="0"/>
    <x v="2"/>
    <n v="95787741"/>
    <n v="95787741"/>
    <x v="0"/>
    <x v="0"/>
    <x v="1"/>
    <x v="1"/>
    <x v="11"/>
    <s v="Oficina Asesora Jurídica"/>
    <x v="3"/>
    <s v="Jefe Oficina Asesora Jurídica"/>
    <x v="4"/>
    <x v="6"/>
    <s v="N/A"/>
    <s v="N/A"/>
    <n v="138"/>
    <d v="2021-01-26T00:00:00"/>
    <n v="8707976"/>
    <n v="95787736"/>
    <n v="95787736"/>
    <s v="LAURA VILLARRAGA ALBINO,"/>
    <n v="5"/>
    <x v="0"/>
    <n v="24271"/>
    <x v="1"/>
  </r>
  <r>
    <x v="5"/>
    <n v="30"/>
    <x v="4"/>
    <x v="7"/>
    <x v="1"/>
    <x v="1"/>
    <x v="0"/>
    <x v="0"/>
    <x v="0"/>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2"/>
    <n v="60678706"/>
    <n v="60678706"/>
    <x v="0"/>
    <x v="0"/>
    <x v="1"/>
    <x v="1"/>
    <x v="11"/>
    <s v="Oficina Asesora Jurídica"/>
    <x v="3"/>
    <s v="Jefe Oficina Asesora Jurídica"/>
    <x v="4"/>
    <x v="6"/>
    <s v="N/A"/>
    <s v="N/A"/>
    <n v="146"/>
    <d v="2021-01-26T00:00:00"/>
    <n v="7550277"/>
    <n v="60402216"/>
    <n v="60402216"/>
    <s v="SANDRA MAGALLY SALGADO LEYV"/>
    <n v="276490"/>
    <x v="0"/>
    <n v="24285"/>
    <x v="1"/>
  </r>
  <r>
    <x v="2"/>
    <m/>
    <x v="4"/>
    <x v="8"/>
    <x v="1"/>
    <x v="7"/>
    <x v="1"/>
    <x v="0"/>
    <x v="0"/>
    <s v="Servicios de auditoría"/>
    <x v="0"/>
    <n v="84111600"/>
    <s v="Contratación de auditoria externa de seguimiento y auditoria con fines de certificación de calidad bajo la norma ISO 9001:2015, gestión ambiental bajo la norma ISO 14001:2015"/>
    <x v="6"/>
    <x v="6"/>
    <n v="11"/>
    <x v="0"/>
    <x v="0"/>
    <x v="2"/>
    <n v="20000000"/>
    <n v="20000000"/>
    <x v="0"/>
    <x v="0"/>
    <x v="1"/>
    <x v="0"/>
    <x v="5"/>
    <s v="Oficina Asesora de Planeación"/>
    <x v="3"/>
    <s v="Jefe Oficina Asesora de Planeación"/>
    <x v="9"/>
    <x v="22"/>
    <s v="Ejecutar el programa de auditoria"/>
    <s v="Sistema de Gestión implementado_x000a_"/>
    <m/>
    <m/>
    <e v="#N/A"/>
    <e v="#N/A"/>
    <e v="#N/A"/>
    <m/>
    <n v="0"/>
    <x v="0"/>
    <m/>
    <x v="7"/>
  </r>
  <r>
    <x v="5"/>
    <n v="16"/>
    <x v="4"/>
    <x v="8"/>
    <x v="1"/>
    <x v="1"/>
    <x v="0"/>
    <x v="0"/>
    <x v="0"/>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1"/>
    <n v="11"/>
    <x v="0"/>
    <x v="0"/>
    <x v="2"/>
    <n v="108518128"/>
    <n v="108518128"/>
    <x v="0"/>
    <x v="0"/>
    <x v="1"/>
    <x v="0"/>
    <x v="5"/>
    <s v="Oficina Asesora de Planeación"/>
    <x v="3"/>
    <s v="Jefe Oficina Asesora de Planeación"/>
    <x v="9"/>
    <x v="22"/>
    <s v="Actualizar e implementar los planes de trabajo y/o mejoramiento anual"/>
    <s v="Sistema de Gestión implementado_x000a_"/>
    <n v="92"/>
    <d v="2021-01-19T00:00:00"/>
    <n v="9865284"/>
    <n v="108518124"/>
    <n v="108518124"/>
    <s v="CARLOS RAFAEL GONZÁLEZ CONTRERAS"/>
    <n v="4"/>
    <x v="0"/>
    <n v="24288"/>
    <x v="1"/>
  </r>
  <r>
    <x v="5"/>
    <n v="22"/>
    <x v="4"/>
    <x v="8"/>
    <x v="1"/>
    <x v="1"/>
    <x v="0"/>
    <x v="0"/>
    <x v="0"/>
    <s v="Servicios de auditoría"/>
    <x v="0"/>
    <n v="84111600"/>
    <s v="Prestación de servicios profesionales para realizar las actividades del sistema de gestión ambiental del instituto en el marco del modelo de planeación y gestión vigente para la nación "/>
    <x v="0"/>
    <x v="0"/>
    <n v="11"/>
    <x v="0"/>
    <x v="0"/>
    <x v="2"/>
    <n v="73517991"/>
    <n v="73517991"/>
    <x v="0"/>
    <x v="0"/>
    <x v="1"/>
    <x v="0"/>
    <x v="5"/>
    <s v="Oficina Asesora de Planeación"/>
    <x v="3"/>
    <s v="Jefe Oficina Asesora de Planeación"/>
    <x v="9"/>
    <x v="22"/>
    <s v="Actualizar e implementar los planes de trabajo y/o mejoramiento anual"/>
    <s v="Sistema de Gestión implementado_x000a_"/>
    <n v="94"/>
    <d v="2021-01-19T00:00:00"/>
    <n v="6683453"/>
    <n v="73517983"/>
    <n v="73517983"/>
    <s v="DANIEL ALEJANDRO VELASQUEZ PIRA"/>
    <n v="8"/>
    <x v="0"/>
    <n v="24260"/>
    <x v="1"/>
  </r>
  <r>
    <x v="5"/>
    <n v="17"/>
    <x v="4"/>
    <x v="8"/>
    <x v="1"/>
    <x v="1"/>
    <x v="0"/>
    <x v="0"/>
    <x v="0"/>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1"/>
    <x v="1"/>
    <n v="11"/>
    <x v="0"/>
    <x v="0"/>
    <x v="2"/>
    <n v="54740668"/>
    <n v="54740668"/>
    <x v="0"/>
    <x v="0"/>
    <x v="1"/>
    <x v="0"/>
    <x v="5"/>
    <s v="Oficina Asesora de Planeación"/>
    <x v="3"/>
    <s v="Jefe Oficina Asesora de Planeación"/>
    <x v="9"/>
    <x v="17"/>
    <s v="Realizar el seguimiento de los planes de acción anual"/>
    <s v="Documentos de planeación con seguimientos realizados"/>
    <n v="93"/>
    <d v="2021-01-19T00:00:00"/>
    <n v="4976424"/>
    <n v="54740664"/>
    <n v="54740664"/>
    <s v="DANIEL FERNANDO GALLEGO MORENO"/>
    <n v="4"/>
    <x v="0"/>
    <n v="24294"/>
    <x v="1"/>
  </r>
  <r>
    <x v="5"/>
    <n v="18"/>
    <x v="4"/>
    <x v="8"/>
    <x v="1"/>
    <x v="1"/>
    <x v="0"/>
    <x v="0"/>
    <x v="0"/>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1"/>
    <n v="11"/>
    <x v="0"/>
    <x v="0"/>
    <x v="2"/>
    <n v="83053047"/>
    <n v="83053047"/>
    <x v="0"/>
    <x v="0"/>
    <x v="1"/>
    <x v="0"/>
    <x v="5"/>
    <s v="Oficina Asesora de Planeación"/>
    <x v="3"/>
    <s v="Jefe Oficina Asesora de Planeación"/>
    <x v="9"/>
    <x v="22"/>
    <s v="Actualizar e implementar los planes de trabajo y/o mejoramiento anual"/>
    <s v="Sistema de Gestión implementado_x000a_"/>
    <n v="95"/>
    <d v="2021-01-19T00:00:00"/>
    <n v="7550277"/>
    <n v="83053047"/>
    <n v="83053047"/>
    <s v="DAVID LEONARDO CARO PEDREROS"/>
    <n v="0"/>
    <x v="0"/>
    <n v="24295"/>
    <x v="1"/>
  </r>
  <r>
    <x v="5"/>
    <n v="15"/>
    <x v="4"/>
    <x v="8"/>
    <x v="1"/>
    <x v="1"/>
    <x v="0"/>
    <x v="1"/>
    <x v="0"/>
    <s v="Servicios secretariales o de administración de oficinas  "/>
    <x v="0"/>
    <n v="80161501"/>
    <s v="Prestación de servicios profesionales para apoyar la implementación del Modelo Integrado de Planeación y Gestión en el Instituto, con énfasis en la actualización documental."/>
    <x v="1"/>
    <x v="1"/>
    <n v="11"/>
    <x v="0"/>
    <x v="0"/>
    <x v="2"/>
    <n v="46898742"/>
    <n v="46898742"/>
    <x v="0"/>
    <x v="0"/>
    <x v="1"/>
    <x v="0"/>
    <x v="5"/>
    <s v="Oficina Asesora de Planeación"/>
    <x v="3"/>
    <s v="Jefe Oficina Asesora de Planeación"/>
    <x v="9"/>
    <x v="22"/>
    <s v="Actualizar e implementar los planes de trabajo y/o mejoramiento anual"/>
    <s v="Sistema de Gestión implementado_x000a_"/>
    <n v="100"/>
    <d v="2021-01-19T00:00:00"/>
    <n v="4263522"/>
    <n v="46472390"/>
    <n v="46472390"/>
    <s v="LAURA ISABEL GONZALEZ"/>
    <n v="426352"/>
    <x v="0"/>
    <n v="24340"/>
    <x v="1"/>
  </r>
  <r>
    <x v="5"/>
    <n v="21"/>
    <x v="4"/>
    <x v="8"/>
    <x v="3"/>
    <x v="3"/>
    <x v="0"/>
    <x v="0"/>
    <x v="0"/>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1"/>
    <x v="1"/>
    <n v="11"/>
    <x v="0"/>
    <x v="0"/>
    <x v="2"/>
    <n v="249159141"/>
    <n v="249159141"/>
    <x v="0"/>
    <x v="0"/>
    <x v="3"/>
    <x v="0"/>
    <x v="5"/>
    <s v="Oficina Asesora de Planeación"/>
    <x v="3"/>
    <s v="Jefe Oficina Asesora de Planeación"/>
    <x v="9"/>
    <x v="17"/>
    <s v="Realizar el seguimiento de los planes de acción anual"/>
    <s v="Documentos de planeación realizados_x000a__x000a_Documentos de planeación con seguimientos realizados_x000a_"/>
    <n v="99"/>
    <d v="2021-01-19T00:00:00"/>
    <n v="7550277"/>
    <n v="83053047"/>
    <n v="249159141"/>
    <s v="NASLY ESPERANZA MAYORGA_x000a_DIEGO CASTIBLANCO_x000a_ORLANDO AMAYA"/>
    <n v="0"/>
    <x v="0"/>
    <s v="24304_x000a_24305_x000a_24306"/>
    <x v="3"/>
  </r>
  <r>
    <x v="2"/>
    <n v="45"/>
    <x v="2"/>
    <x v="2"/>
    <x v="1"/>
    <x v="1"/>
    <x v="0"/>
    <x v="6"/>
    <x v="0"/>
    <s v="Servicios secretariales o de administración de oficinas  "/>
    <x v="0"/>
    <n v="80161501"/>
    <s v="Prestación de servicios profesionales para apoyar la gestión de atención al ciudadano en Sede Central y a nivel nacional."/>
    <x v="0"/>
    <x v="0"/>
    <n v="11"/>
    <x v="0"/>
    <x v="0"/>
    <x v="2"/>
    <n v="40042596"/>
    <n v="40042596"/>
    <x v="0"/>
    <x v="0"/>
    <x v="1"/>
    <x v="1"/>
    <x v="13"/>
    <s v="Secretaría General - Grupo Interno de Trabajo Servicio al Ciudadano"/>
    <x v="3"/>
    <s v="Coordinador Grupo Interno de Trabajo Servicio al Ciudadano"/>
    <x v="4"/>
    <x v="6"/>
    <s v="N/A"/>
    <s v="N/A"/>
    <n v="81"/>
    <d v="2021-01-22T00:00:00"/>
    <n v="3640236"/>
    <n v="40042596"/>
    <n v="40042596"/>
    <s v="ANYI MARCELA LEON RUBIANO"/>
    <n v="0"/>
    <x v="0"/>
    <n v="24239"/>
    <x v="1"/>
  </r>
  <r>
    <x v="2"/>
    <n v="46"/>
    <x v="2"/>
    <x v="2"/>
    <x v="1"/>
    <x v="1"/>
    <x v="0"/>
    <x v="6"/>
    <x v="0"/>
    <s v="Servicios secretariales o de administración de oficinas  "/>
    <x v="0"/>
    <n v="80161501"/>
    <s v="Prestación de servicios profesionales para apoyar la gestión administrativa del servicio al ciudadano en Sede Central y a nivel nacional."/>
    <x v="0"/>
    <x v="0"/>
    <n v="11"/>
    <x v="0"/>
    <x v="0"/>
    <x v="2"/>
    <n v="29386313"/>
    <n v="29386313"/>
    <x v="0"/>
    <x v="0"/>
    <x v="1"/>
    <x v="1"/>
    <x v="13"/>
    <s v="Secretaría General - Grupo Interno de Trabajo Servicio al Ciudadano"/>
    <x v="3"/>
    <s v="Coordinador Grupo Interno de Trabajo Servicio al Ciudadano"/>
    <x v="4"/>
    <x v="6"/>
    <s v="N/A"/>
    <s v="N/A"/>
    <n v="86"/>
    <d v="2021-01-22T00:00:00"/>
    <n v="2671483"/>
    <n v="29386313"/>
    <n v="29386313"/>
    <s v="JUAN DAVID DIAZ BUENDIA"/>
    <n v="0"/>
    <x v="0"/>
    <n v="24241"/>
    <x v="1"/>
  </r>
  <r>
    <x v="2"/>
    <n v="44"/>
    <x v="2"/>
    <x v="2"/>
    <x v="1"/>
    <x v="1"/>
    <x v="0"/>
    <x v="0"/>
    <x v="0"/>
    <s v="Servicios secretariales o de administración de oficinas  "/>
    <x v="0"/>
    <n v="80161501"/>
    <s v="Prestación de servicios profesionales para apoyar la gestión del servicio al ciudadano en Sede Central y a nivel nacional."/>
    <x v="0"/>
    <x v="0"/>
    <n v="11"/>
    <x v="0"/>
    <x v="0"/>
    <x v="2"/>
    <n v="46898742"/>
    <n v="46898742"/>
    <x v="0"/>
    <x v="0"/>
    <x v="1"/>
    <x v="1"/>
    <x v="13"/>
    <s v="Secretaría General - Grupo Interno de Trabajo Servicio al Ciudadano"/>
    <x v="3"/>
    <s v="Coordinador Grupo Interno de Trabajo Servicio al Ciudadano"/>
    <x v="4"/>
    <x v="6"/>
    <s v="N/A"/>
    <s v="N/A"/>
    <n v="75"/>
    <d v="2021-01-20T00:00:00"/>
    <n v="4263522"/>
    <n v="46898742"/>
    <n v="46898742"/>
    <s v="KAROL VIVIANA MORALES ALZATE"/>
    <n v="0"/>
    <x v="0"/>
    <n v="24229"/>
    <x v="1"/>
  </r>
  <r>
    <x v="2"/>
    <n v="36"/>
    <x v="2"/>
    <x v="2"/>
    <x v="1"/>
    <x v="1"/>
    <x v="0"/>
    <x v="0"/>
    <x v="0"/>
    <s v="Servicios secretariales o de administración de oficinas  "/>
    <x v="0"/>
    <n v="80161501"/>
    <s v="Prestación de servicios profesionales para apoyar las estrategias, procesos, procedimientos y actividades del servicio al ciudadano en Sede Central y a nivel nacional."/>
    <x v="0"/>
    <x v="0"/>
    <n v="11"/>
    <x v="0"/>
    <x v="0"/>
    <x v="2"/>
    <n v="63335720"/>
    <n v="63335720"/>
    <x v="0"/>
    <x v="0"/>
    <x v="1"/>
    <x v="1"/>
    <x v="24"/>
    <s v="Secretaria General - GIT Servicio al Ciudadano"/>
    <x v="3"/>
    <s v="Coordinador GIT Servicio al Ciudadano"/>
    <x v="4"/>
    <x v="6"/>
    <s v="N/A"/>
    <s v="N/A"/>
    <n v="36"/>
    <d v="2021-01-15T00:00:00"/>
    <n v="5757792"/>
    <n v="63335712"/>
    <n v="63335712"/>
    <s v="SHADIA  GENE BELTRAN"/>
    <n v="8"/>
    <x v="0"/>
    <n v="24228"/>
    <x v="1"/>
  </r>
  <r>
    <x v="2"/>
    <m/>
    <x v="2"/>
    <x v="2"/>
    <x v="1"/>
    <x v="6"/>
    <x v="1"/>
    <x v="8"/>
    <x v="0"/>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2"/>
    <n v="14000000"/>
    <n v="14000000"/>
    <x v="0"/>
    <x v="0"/>
    <x v="1"/>
    <x v="1"/>
    <x v="25"/>
    <s v="Secretaria General - GIT Talento Humano"/>
    <x v="3"/>
    <s v="Coordinador GIT Talento Humano"/>
    <x v="9"/>
    <x v="18"/>
    <s v="Desarrollar actividades de educación informal en competencias laborales y socioemocionales virtuales y presenciales"/>
    <s v="Personas Capacitadas"/>
    <m/>
    <m/>
    <e v="#N/A"/>
    <e v="#N/A"/>
    <e v="#N/A"/>
    <m/>
    <n v="0"/>
    <x v="27"/>
    <m/>
    <x v="6"/>
  </r>
  <r>
    <x v="2"/>
    <m/>
    <x v="2"/>
    <x v="2"/>
    <x v="1"/>
    <x v="6"/>
    <x v="1"/>
    <x v="18"/>
    <x v="0"/>
    <s v="Máquinas clasificadoras"/>
    <x v="0"/>
    <n v="44102500"/>
    <s v="Realizar el mantenimiento y/o adecuación de los digiturnos que tiene el IGAC a nivel nacional"/>
    <x v="5"/>
    <x v="5"/>
    <n v="7"/>
    <x v="0"/>
    <x v="0"/>
    <x v="2"/>
    <n v="120000000"/>
    <n v="120000000"/>
    <x v="0"/>
    <x v="1"/>
    <x v="1"/>
    <x v="1"/>
    <x v="24"/>
    <s v="Secretaria General - GIT Servicio al Ciudadano"/>
    <x v="3"/>
    <s v="Coordinador GIT Servicio al Ciudadano"/>
    <x v="4"/>
    <x v="6"/>
    <s v="N/A"/>
    <s v="N/A"/>
    <m/>
    <m/>
    <e v="#N/A"/>
    <e v="#N/A"/>
    <e v="#N/A"/>
    <m/>
    <n v="0"/>
    <x v="0"/>
    <m/>
    <x v="6"/>
  </r>
  <r>
    <x v="2"/>
    <n v="51"/>
    <x v="2"/>
    <x v="2"/>
    <x v="1"/>
    <x v="1"/>
    <x v="0"/>
    <x v="0"/>
    <x v="0"/>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1"/>
    <x v="1"/>
    <n v="11"/>
    <x v="0"/>
    <x v="0"/>
    <x v="2"/>
    <n v="83053047"/>
    <n v="83053047"/>
    <x v="0"/>
    <x v="0"/>
    <x v="1"/>
    <x v="0"/>
    <x v="8"/>
    <s v="Secretaría General"/>
    <x v="3"/>
    <s v="Secretaria General"/>
    <x v="9"/>
    <x v="17"/>
    <s v="Realizar el seguimiento de los planes de acción anual"/>
    <s v="Documentos de planeación con seguimientos realizados"/>
    <n v="287"/>
    <d v="2021-02-15T00:00:00"/>
    <n v="7550277"/>
    <n v="79026233"/>
    <n v="79026233"/>
    <s v="HELVIN IVAN CIFUENTES GONZALEZ"/>
    <n v="4026814"/>
    <x v="0"/>
    <n v="24449"/>
    <x v="1"/>
  </r>
  <r>
    <x v="2"/>
    <n v="52"/>
    <x v="2"/>
    <x v="2"/>
    <x v="1"/>
    <x v="1"/>
    <x v="0"/>
    <x v="0"/>
    <x v="0"/>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1"/>
    <x v="1"/>
    <n v="11"/>
    <x v="0"/>
    <x v="0"/>
    <x v="2"/>
    <n v="73517991"/>
    <n v="73517991"/>
    <x v="0"/>
    <x v="0"/>
    <x v="1"/>
    <x v="0"/>
    <x v="8"/>
    <s v="Secretaría General"/>
    <x v="3"/>
    <s v="Secretaria General"/>
    <x v="9"/>
    <x v="17"/>
    <s v="Realizar el seguimiento de los planes de acción anual"/>
    <s v="Documentos de planeación con seguimientos realizados"/>
    <n v="194"/>
    <d v="2021-02-08T00:00:00"/>
    <n v="6683454"/>
    <n v="71290173"/>
    <n v="71290173"/>
    <s v="JENNFER  ABRIL"/>
    <n v="2227818"/>
    <x v="0"/>
    <n v="24378"/>
    <x v="1"/>
  </r>
  <r>
    <x v="2"/>
    <n v="56"/>
    <x v="2"/>
    <x v="2"/>
    <x v="1"/>
    <x v="1"/>
    <x v="0"/>
    <x v="7"/>
    <x v="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1"/>
    <x v="1"/>
    <n v="11"/>
    <x v="0"/>
    <x v="0"/>
    <x v="2"/>
    <n v="83053047"/>
    <n v="83053047"/>
    <x v="0"/>
    <x v="0"/>
    <x v="1"/>
    <x v="1"/>
    <x v="8"/>
    <s v="Secretaría General"/>
    <x v="3"/>
    <s v="Secretaria General"/>
    <x v="4"/>
    <x v="6"/>
    <s v="N/A"/>
    <s v="N/A"/>
    <n v="265"/>
    <d v="2021-02-15T00:00:00"/>
    <n v="7550277"/>
    <n v="79277909"/>
    <n v="79277909"/>
    <s v="JULIAN ALEJANDRO CRUZ ALARCON"/>
    <n v="3775138"/>
    <x v="0"/>
    <n v="24430"/>
    <x v="1"/>
  </r>
  <r>
    <x v="2"/>
    <m/>
    <x v="2"/>
    <x v="2"/>
    <x v="1"/>
    <x v="6"/>
    <x v="1"/>
    <x v="13"/>
    <x v="0"/>
    <s v="Centros o servicios móviles de atención de salud"/>
    <x v="0"/>
    <n v="85101508"/>
    <s v="Capacitar a los funcionarios en el manejo y operación técnica de las aeronaves no tripuladas tipo UAS, propiedad del IGAC"/>
    <x v="5"/>
    <x v="5"/>
    <n v="8"/>
    <x v="0"/>
    <x v="1"/>
    <x v="2"/>
    <n v="10000000"/>
    <n v="10000000"/>
    <x v="0"/>
    <x v="1"/>
    <x v="1"/>
    <x v="1"/>
    <x v="8"/>
    <s v="Secretaría General - GIT de Talento Humano"/>
    <x v="3"/>
    <s v="Coordinador GIT Talento Humano"/>
    <x v="9"/>
    <x v="18"/>
    <s v="Desarrollar actividades de educación informal en competencias laborales y socioemocionales virtuales y presenciales"/>
    <s v="Personas Capacitadas"/>
    <m/>
    <m/>
    <e v="#N/A"/>
    <e v="#N/A"/>
    <e v="#N/A"/>
    <m/>
    <n v="0"/>
    <x v="0"/>
    <m/>
    <x v="6"/>
  </r>
  <r>
    <x v="2"/>
    <n v="70"/>
    <x v="2"/>
    <x v="2"/>
    <x v="1"/>
    <x v="1"/>
    <x v="0"/>
    <x v="3"/>
    <x v="0"/>
    <s v="Servicios secretariales o de administración de oficinas  "/>
    <x v="0"/>
    <n v="80161501"/>
    <s v="Adquisición del seguro de casco avión y seguro vehículo aéreo no tripulado que ampare los bienes e intereses patrimoniales del IGAC"/>
    <x v="3"/>
    <x v="5"/>
    <n v="12"/>
    <x v="0"/>
    <x v="5"/>
    <x v="2"/>
    <n v="800000000"/>
    <n v="800000000"/>
    <x v="0"/>
    <x v="5"/>
    <x v="1"/>
    <x v="0"/>
    <x v="6"/>
    <s v="Secretaría General"/>
    <x v="5"/>
    <s v="Secretaría General"/>
    <x v="6"/>
    <x v="10"/>
    <s v="Capturar y/o gestionar imágenes del territorio colombiano e incorporarlas en el Banco Nacional de Imágenes, a escalas y temporalidad requerida para fines catastrales"/>
    <s v="Imágenes incorporadas al Banco Nacional de imágenes"/>
    <n v="557"/>
    <d v="2021-04-20T00:00:00"/>
    <e v="#N/A"/>
    <e v="#N/A"/>
    <e v="#N/A"/>
    <s v="CENTRO INTEGRAL DE MANTENIMIENTO ATOCARS SAS"/>
    <n v="0"/>
    <x v="0"/>
    <m/>
    <x v="1"/>
  </r>
  <r>
    <x v="2"/>
    <n v="63"/>
    <x v="2"/>
    <x v="2"/>
    <x v="1"/>
    <x v="1"/>
    <x v="0"/>
    <x v="2"/>
    <x v="0"/>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2"/>
    <n v="40500000"/>
    <n v="40500000"/>
    <x v="0"/>
    <x v="5"/>
    <x v="1"/>
    <x v="1"/>
    <x v="26"/>
    <s v="Secretaria General - GIT servicios administrativos"/>
    <x v="3"/>
    <s v="Coordinador GIT GIT servicios administrativos"/>
    <x v="11"/>
    <x v="19"/>
    <m/>
    <m/>
    <n v="504"/>
    <d v="2021-03-25T00:00:00"/>
    <n v="4382339"/>
    <n v="39441051"/>
    <n v="39441051"/>
    <s v="ASTRID ANGELICA VELA MARTINEZ"/>
    <n v="1058949"/>
    <x v="0"/>
    <n v="24638"/>
    <x v="1"/>
  </r>
  <r>
    <x v="2"/>
    <n v="42"/>
    <x v="2"/>
    <x v="2"/>
    <x v="0"/>
    <x v="0"/>
    <x v="0"/>
    <x v="6"/>
    <x v="0"/>
    <s v="Servicios secretariales o de administración de oficinas  "/>
    <x v="0"/>
    <n v="80161501"/>
    <s v=" Prestación de servicios profesionales para recibir, programar y controlar solicitudes que deba tramitar el git de servicios administrativos."/>
    <x v="0"/>
    <x v="0"/>
    <n v="11"/>
    <x v="0"/>
    <x v="0"/>
    <x v="2"/>
    <n v="68744104"/>
    <n v="68744104"/>
    <x v="0"/>
    <x v="0"/>
    <x v="0"/>
    <x v="1"/>
    <x v="16"/>
    <s v="Secretaría General - Servicios Administrativos"/>
    <x v="3"/>
    <s v="N/A"/>
    <x v="4"/>
    <x v="6"/>
    <s v="N/A"/>
    <s v="N/A"/>
    <n v="87"/>
    <d v="2021-01-20T00:00:00"/>
    <n v="3124732"/>
    <n v="34372052"/>
    <n v="68744104"/>
    <s v="LIESEL STEFHANIE CASTIBLANCO ROMERO_x000a_ANDRES LEONARDO RACHE MOYANO"/>
    <n v="0"/>
    <x v="0"/>
    <s v="24242_x000a_24245"/>
    <x v="0"/>
  </r>
  <r>
    <x v="2"/>
    <n v="73"/>
    <x v="2"/>
    <x v="2"/>
    <x v="1"/>
    <x v="1"/>
    <x v="0"/>
    <x v="19"/>
    <x v="0"/>
    <s v="Servicios de mantenimiento de ascensores"/>
    <x v="0"/>
    <n v="72101506"/>
    <s v="Prestación de servicios para el mantenimiento correctivo y preventivo ascensores sede central "/>
    <x v="3"/>
    <x v="3"/>
    <n v="8"/>
    <x v="0"/>
    <x v="0"/>
    <x v="2"/>
    <n v="60000000"/>
    <n v="60000000"/>
    <x v="0"/>
    <x v="5"/>
    <x v="1"/>
    <x v="0"/>
    <x v="25"/>
    <s v="Secretaria General - GIT Talento Humano"/>
    <x v="3"/>
    <s v="Coordinador GIT Talento Humano"/>
    <x v="2"/>
    <x v="20"/>
    <s v="Dotar de equipamientos las sedes"/>
    <s v="Sedes Mantenidas"/>
    <n v="555"/>
    <d v="2021-04-26T00:00:00"/>
    <n v="0"/>
    <n v="18329600"/>
    <n v="18329600"/>
    <s v="OTIS ELEVATOR COMPANY COLOMBIA SAS"/>
    <n v="41670400"/>
    <x v="0"/>
    <n v="24698"/>
    <x v="1"/>
  </r>
  <r>
    <x v="2"/>
    <n v="50"/>
    <x v="2"/>
    <x v="2"/>
    <x v="1"/>
    <x v="1"/>
    <x v="0"/>
    <x v="1"/>
    <x v="0"/>
    <s v="Servicios secretariales o de administración de oficinas  "/>
    <x v="0"/>
    <n v="80161501"/>
    <s v="Prestación de servicios personales  para apoyar los asuntos  y las supervisiones que sean designadas en cabeza de los funcionarios del GIT de Servicios Administrativos"/>
    <x v="1"/>
    <x v="1"/>
    <n v="11"/>
    <x v="0"/>
    <x v="0"/>
    <x v="2"/>
    <n v="34372052"/>
    <n v="34372052"/>
    <x v="0"/>
    <x v="0"/>
    <x v="1"/>
    <x v="1"/>
    <x v="16"/>
    <s v="Secretaría General - Servicios Administrativos"/>
    <x v="3"/>
    <s v="N/A"/>
    <x v="4"/>
    <x v="6"/>
    <s v="N/A"/>
    <s v="N/A"/>
    <n v="176"/>
    <d v="2021-02-03T00:00:00"/>
    <n v="2671483"/>
    <n v="29386313"/>
    <n v="29386313"/>
    <s v="SONIA BAUTISTA CIFUENTE"/>
    <n v="4985739"/>
    <x v="0"/>
    <n v="24377"/>
    <x v="1"/>
  </r>
  <r>
    <x v="2"/>
    <n v="55"/>
    <x v="2"/>
    <x v="2"/>
    <x v="1"/>
    <x v="1"/>
    <x v="0"/>
    <x v="1"/>
    <x v="0"/>
    <s v="Servicios de mantenimiento y reparación de vehículos"/>
    <x v="0"/>
    <n v="78181500"/>
    <s v="Prestación de servicios para la revision tecnico mecanica de los vehiculos de propiedad del IGAC C "/>
    <x v="1"/>
    <x v="1"/>
    <n v="12"/>
    <x v="0"/>
    <x v="1"/>
    <x v="2"/>
    <n v="16000000"/>
    <n v="16000000"/>
    <x v="0"/>
    <x v="0"/>
    <x v="1"/>
    <x v="1"/>
    <x v="17"/>
    <s v="Secretaria General - GIT Servicios Administrativos"/>
    <x v="3"/>
    <s v="Coordinador GIT Servicios Administrativos"/>
    <x v="4"/>
    <x v="6"/>
    <s v="N/A"/>
    <s v="N/A"/>
    <n v="312"/>
    <d v="2021-02-15T00:00:00"/>
    <n v="0"/>
    <n v="13492673"/>
    <n v="13492673"/>
    <s v="INSPECCION TECNICA AUTOMOTRIZ INTECO SAS"/>
    <n v="2507327"/>
    <x v="0"/>
    <n v="24534"/>
    <x v="1"/>
  </r>
  <r>
    <x v="2"/>
    <m/>
    <x v="2"/>
    <x v="2"/>
    <x v="1"/>
    <x v="6"/>
    <x v="1"/>
    <x v="13"/>
    <x v="0"/>
    <s v="Desinfección"/>
    <x v="0"/>
    <n v="76101500"/>
    <s v="Prestación de servicios para saneamiento básico de la sede central IGAC"/>
    <x v="5"/>
    <x v="5"/>
    <n v="7"/>
    <x v="0"/>
    <x v="1"/>
    <x v="2"/>
    <n v="15000000"/>
    <n v="15000000"/>
    <x v="0"/>
    <x v="1"/>
    <x v="1"/>
    <x v="1"/>
    <x v="25"/>
    <s v="sertvcios admnistrativos "/>
    <x v="3"/>
    <s v="Coordinador GIT Talento Humano"/>
    <x v="4"/>
    <x v="6"/>
    <s v="N/A"/>
    <s v="N/A"/>
    <m/>
    <m/>
    <e v="#N/A"/>
    <e v="#N/A"/>
    <e v="#N/A"/>
    <m/>
    <n v="0"/>
    <x v="0"/>
    <m/>
    <x v="6"/>
  </r>
  <r>
    <x v="8"/>
    <n v="2"/>
    <x v="2"/>
    <x v="2"/>
    <x v="1"/>
    <x v="1"/>
    <x v="0"/>
    <x v="1"/>
    <x v="0"/>
    <s v="Servicio de abastecimiento de combustible para vehículos"/>
    <x v="0"/>
    <n v="78181701"/>
    <s v="Suministro de combustible para el funcionamiento de los vehículos del Instituto Geográfico Agustín Codazzi a nivel nacional"/>
    <x v="1"/>
    <x v="1"/>
    <n v="11"/>
    <x v="0"/>
    <x v="2"/>
    <x v="2"/>
    <n v="175709558"/>
    <n v="175709558"/>
    <x v="0"/>
    <x v="0"/>
    <x v="1"/>
    <x v="1"/>
    <x v="17"/>
    <s v="Secretaria General - GIT Servicios Administrativos"/>
    <x v="3"/>
    <s v="Coordinador GIT Servicios Administrativos"/>
    <x v="4"/>
    <x v="6"/>
    <s v="N/A"/>
    <s v="N/A"/>
    <n v="158"/>
    <d v="2021-02-03T00:00:00"/>
    <m/>
    <n v="175709558"/>
    <n v="175709558"/>
    <s v="ORGANIZACION TERPEL S.A."/>
    <n v="0"/>
    <x v="0"/>
    <n v="24342"/>
    <x v="1"/>
  </r>
  <r>
    <x v="2"/>
    <n v="37"/>
    <x v="2"/>
    <x v="2"/>
    <x v="1"/>
    <x v="1"/>
    <x v="0"/>
    <x v="0"/>
    <x v="0"/>
    <s v="Viajes en aviones comerciales"/>
    <x v="0"/>
    <n v="78111502"/>
    <s v="Suministro de tiquetes aéreos nacionales e internacionales para el Instituto Geográfico Agustín Codazzi."/>
    <x v="0"/>
    <x v="0"/>
    <n v="12"/>
    <x v="0"/>
    <x v="2"/>
    <x v="2"/>
    <n v="739850240"/>
    <n v="739850240"/>
    <x v="0"/>
    <x v="0"/>
    <x v="1"/>
    <x v="1"/>
    <x v="17"/>
    <s v="Secretaria General - GIT Servicios Administrativos"/>
    <x v="3"/>
    <s v="Coordinador GIT Servicios Administrativos"/>
    <x v="4"/>
    <x v="6"/>
    <s v="N/A"/>
    <s v="N/A"/>
    <n v="72"/>
    <d v="2021-01-15T00:00:00"/>
    <n v="0"/>
    <n v="739850240"/>
    <n v="739850240"/>
    <s v="SUBATOURS LTDA"/>
    <n v="0"/>
    <x v="0"/>
    <n v="24331"/>
    <x v="1"/>
  </r>
  <r>
    <x v="2"/>
    <n v="54"/>
    <x v="2"/>
    <x v="2"/>
    <x v="1"/>
    <x v="1"/>
    <x v="0"/>
    <x v="1"/>
    <x v="0"/>
    <s v="Transporte de personal"/>
    <x v="0"/>
    <n v="20102301"/>
    <s v="Servicio de Transporte Especial de Pasajeros y de carga a Nivel Nacional del Instituto Geográfico Agustín Codazzi. "/>
    <x v="1"/>
    <x v="1"/>
    <n v="11"/>
    <x v="0"/>
    <x v="2"/>
    <x v="2"/>
    <n v="1421305246"/>
    <n v="1421305246"/>
    <x v="0"/>
    <x v="0"/>
    <x v="1"/>
    <x v="1"/>
    <x v="17"/>
    <s v="Secretaria General - GIT Servicios Administrativos"/>
    <x v="3"/>
    <s v="Coordinador GIT Servicios Administrativos"/>
    <x v="4"/>
    <x v="6"/>
    <s v="N/A"/>
    <s v="N/A"/>
    <n v="210"/>
    <d v="2021-02-08T00:00:00"/>
    <n v="1421305246"/>
    <n v="1421305246"/>
    <n v="1421305246"/>
    <s v="UNION TEMPORAL UT G3 IGAC 2021"/>
    <n v="0"/>
    <x v="0"/>
    <n v="24738"/>
    <x v="1"/>
  </r>
  <r>
    <x v="2"/>
    <n v="67"/>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3"/>
    <x v="2"/>
    <n v="117600000"/>
    <n v="117600000"/>
    <x v="0"/>
    <x v="0"/>
    <x v="1"/>
    <x v="1"/>
    <x v="17"/>
    <s v="Secretaria General - GIT Servicios Administrativos"/>
    <x v="3"/>
    <s v="Coordinador GIT Servicios Administrativos"/>
    <x v="4"/>
    <x v="6"/>
    <s v="N/A"/>
    <s v="N/A"/>
    <n v="542"/>
    <d v="2021-04-14T00:00:00"/>
    <n v="109168733"/>
    <n v="109168733"/>
    <n v="109168733"/>
    <s v="COMPAÑIA OPERADORA DE CONTRATOS SAS"/>
    <n v="8431267"/>
    <x v="0"/>
    <n v="24763"/>
    <x v="1"/>
  </r>
  <r>
    <x v="2"/>
    <n v="62"/>
    <x v="2"/>
    <x v="2"/>
    <x v="1"/>
    <x v="1"/>
    <x v="0"/>
    <x v="3"/>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2"/>
    <n v="250000000"/>
    <n v="250000000"/>
    <x v="0"/>
    <x v="5"/>
    <x v="1"/>
    <x v="1"/>
    <x v="25"/>
    <s v="Secretaria General - GIT Talento Humano"/>
    <x v="3"/>
    <s v="Coordinador GIT Talento Humano"/>
    <x v="4"/>
    <x v="6"/>
    <s v="N/A"/>
    <s v="N/A"/>
    <n v="499"/>
    <d v="2021-03-25T00:00:00"/>
    <n v="0"/>
    <n v="142694916"/>
    <n v="142694916"/>
    <s v="CAFAM"/>
    <n v="107305084"/>
    <x v="0"/>
    <n v="24632"/>
    <x v="1"/>
  </r>
  <r>
    <x v="2"/>
    <n v="64"/>
    <x v="2"/>
    <x v="2"/>
    <x v="1"/>
    <x v="6"/>
    <x v="1"/>
    <x v="3"/>
    <x v="0"/>
    <s v="Servicios secretariales o de administración de oficinas  "/>
    <x v="0"/>
    <n v="80161501"/>
    <s v="prestación de servicios personales para realizar actividades relacionadas con la elaboración de novedades administrativas de los funcionarios  de la entidad"/>
    <x v="2"/>
    <x v="2"/>
    <n v="4"/>
    <x v="0"/>
    <x v="0"/>
    <x v="2"/>
    <n v="10685932"/>
    <n v="10685932"/>
    <x v="0"/>
    <x v="5"/>
    <x v="1"/>
    <x v="1"/>
    <x v="25"/>
    <s v="Secretaria General - GIT Talento Humano"/>
    <x v="3"/>
    <s v="Coordinador GIT Talento Humano"/>
    <x v="11"/>
    <x v="19"/>
    <m/>
    <m/>
    <n v="558"/>
    <d v="2021-04-28T00:00:00"/>
    <n v="2671483"/>
    <n v="10685932"/>
    <n v="10685932"/>
    <s v="DAIRO JAVIER MARINEZ ACHURY (contrato anulado a solicitud del abogado9"/>
    <n v="0"/>
    <x v="0"/>
    <n v="24703"/>
    <x v="1"/>
  </r>
  <r>
    <x v="2"/>
    <n v="66"/>
    <x v="2"/>
    <x v="2"/>
    <x v="0"/>
    <x v="0"/>
    <x v="0"/>
    <x v="3"/>
    <x v="0"/>
    <s v="Servicios secretariales o de administración de oficinas  "/>
    <x v="0"/>
    <n v="80161501"/>
    <s v="prestación de servicios personales para la actualización y el mantenimiento de la información generada desde el proc eso  de talento humano"/>
    <x v="2"/>
    <x v="2"/>
    <n v="4"/>
    <x v="0"/>
    <x v="0"/>
    <x v="2"/>
    <n v="16785720"/>
    <n v="16785720"/>
    <x v="0"/>
    <x v="5"/>
    <x v="0"/>
    <x v="1"/>
    <x v="15"/>
    <m/>
    <x v="6"/>
    <m/>
    <x v="11"/>
    <x v="19"/>
    <m/>
    <m/>
    <n v="562"/>
    <d v="2021-04-28T00:00:00"/>
    <e v="#N/A"/>
    <e v="#N/A"/>
    <e v="#N/A"/>
    <s v="GINA VANESSA CRUZ GARCIA_x000a_YEISON FABIÁN MORALES BOTACHE"/>
    <n v="0"/>
    <x v="0"/>
    <m/>
    <x v="0"/>
  </r>
  <r>
    <x v="2"/>
    <n v="21"/>
    <x v="2"/>
    <x v="2"/>
    <x v="5"/>
    <x v="5"/>
    <x v="0"/>
    <x v="0"/>
    <x v="0"/>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2"/>
    <n v="267858460"/>
    <n v="267858460"/>
    <x v="0"/>
    <x v="1"/>
    <x v="5"/>
    <x v="1"/>
    <x v="18"/>
    <s v="Secretaría General - GIT de Talento Humano"/>
    <x v="3"/>
    <s v="Coordinador GIT de Talento Humano"/>
    <x v="4"/>
    <x v="6"/>
    <s v="N/A"/>
    <s v="N/A"/>
    <n v="19"/>
    <d v="2021-01-08T00:00:00"/>
    <n v="5823010"/>
    <n v="66964615"/>
    <n v="267858460"/>
    <s v="NELSON ENRIQUE ARAQUE RODRIGUEZ_x000a_DIANA CRISTINA HENRIQUEZ RUIZ_x000a_DIANA MARLEN GÁMEZ BELLO_x000a_NATALIA MARIA CHAVEZ NAVARRETE_x000a_"/>
    <n v="0"/>
    <x v="0"/>
    <s v="24178_x000a_24179_x000a_24180_x000a_24181_x000a_"/>
    <x v="5"/>
  </r>
  <r>
    <x v="2"/>
    <n v="19"/>
    <x v="2"/>
    <x v="2"/>
    <x v="1"/>
    <x v="1"/>
    <x v="0"/>
    <x v="0"/>
    <x v="0"/>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2"/>
    <n v="92327704"/>
    <n v="92327704"/>
    <x v="0"/>
    <x v="1"/>
    <x v="1"/>
    <x v="1"/>
    <x v="18"/>
    <s v="Secretaría General - GIT de Talento Humano"/>
    <x v="3"/>
    <s v="Coordinador GIT de Talento Humano"/>
    <x v="4"/>
    <x v="6"/>
    <s v="N/A"/>
    <s v="N/A"/>
    <n v="20"/>
    <d v="2021-01-12T00:00:00"/>
    <n v="8028496"/>
    <n v="92327704"/>
    <n v="92327704"/>
    <s v="NYDIA MARCELA RIVERA RODRIGUEZ"/>
    <n v="0"/>
    <x v="0"/>
    <n v="24184"/>
    <x v="1"/>
  </r>
  <r>
    <x v="2"/>
    <n v="72"/>
    <x v="2"/>
    <x v="2"/>
    <x v="0"/>
    <x v="0"/>
    <x v="0"/>
    <x v="4"/>
    <x v="0"/>
    <s v="Servicios de capacitación vocacional científica"/>
    <x v="0"/>
    <n v="86101600"/>
    <s v="Prestación de servicios de apoyo a la Gestión para llevar a cabo los programas y proyectos del Plan Institucional de Capacitación de la entidad."/>
    <x v="3"/>
    <x v="3"/>
    <n v="8"/>
    <x v="0"/>
    <x v="0"/>
    <x v="2"/>
    <n v="374494211"/>
    <n v="374494211"/>
    <x v="0"/>
    <x v="0"/>
    <x v="0"/>
    <x v="0"/>
    <x v="8"/>
    <s v="Secretaría General - GIT de Talento Humano"/>
    <x v="3"/>
    <s v="Coordinador GIT Talento Humano"/>
    <x v="9"/>
    <x v="18"/>
    <s v="Desarrollar actividades de educación informal en competencias laborales y socioemocionales virtuales y presenciales"/>
    <s v="Personas Capacitadas"/>
    <n v="576"/>
    <d v="2021-04-26T00:00:00"/>
    <n v="0"/>
    <n v="320700000"/>
    <n v="320700000"/>
    <s v="UNIVERSIDAD NACIONAL _x000a_UNIVERSIDAD DISTRITAL"/>
    <n v="53794211"/>
    <x v="0"/>
    <s v="24709_x000a_24715"/>
    <x v="0"/>
  </r>
  <r>
    <x v="2"/>
    <n v="65"/>
    <x v="2"/>
    <x v="2"/>
    <x v="0"/>
    <x v="0"/>
    <x v="0"/>
    <x v="2"/>
    <x v="0"/>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2"/>
    <n v="34108176"/>
    <n v="34108176"/>
    <x v="0"/>
    <x v="5"/>
    <x v="0"/>
    <x v="1"/>
    <x v="25"/>
    <s v="Secretaria General - GIT Talento Humano"/>
    <x v="3"/>
    <s v="Coordinador GIT Talento Humano"/>
    <x v="11"/>
    <x v="19"/>
    <m/>
    <m/>
    <n v="511"/>
    <d v="2021-03-29T00:00:00"/>
    <n v="4263522"/>
    <n v="17054088"/>
    <n v="34108176"/>
    <s v="YESED ALEJANDRA RODRIGUEZ ROJAS_x000a_DIANAMARCELA RAMIREZ CASTILLO"/>
    <n v="0"/>
    <x v="0"/>
    <s v="24646_x000a_24648"/>
    <x v="0"/>
  </r>
  <r>
    <x v="2"/>
    <n v="69"/>
    <x v="2"/>
    <x v="2"/>
    <x v="1"/>
    <x v="1"/>
    <x v="0"/>
    <x v="11"/>
    <x v="0"/>
    <s v="Publicidad en periódicos"/>
    <x v="0"/>
    <n v="82101504"/>
    <s v="Prestación de servicios para realizar la publicación de avisos en un diario de circulación nacional"/>
    <x v="3"/>
    <x v="3"/>
    <n v="9"/>
    <x v="0"/>
    <x v="1"/>
    <x v="2"/>
    <n v="7000000"/>
    <n v="7000000"/>
    <x v="0"/>
    <x v="5"/>
    <x v="1"/>
    <x v="1"/>
    <x v="25"/>
    <s v="Secretaria General - GIT Talento Humano"/>
    <x v="3"/>
    <s v="Coordinador GIT Talento Humano"/>
    <x v="4"/>
    <x v="6"/>
    <s v="N/A"/>
    <s v="N/A"/>
    <n v="538"/>
    <d v="2021-04-20T00:00:00"/>
    <e v="#N/A"/>
    <n v="7000000"/>
    <n v="7000000"/>
    <s v="BIG MEDIA PUBLICIDAD S.A.S"/>
    <n v="0"/>
    <x v="0"/>
    <n v="24719"/>
    <x v="1"/>
  </r>
  <r>
    <x v="8"/>
    <n v="1"/>
    <x v="2"/>
    <x v="2"/>
    <x v="1"/>
    <x v="1"/>
    <x v="0"/>
    <x v="5"/>
    <x v="0"/>
    <s v="Desfibrilador cardiovertidor implantable icd o desfibrilador para terapia de re sincronización cardíaca crt-d"/>
    <x v="0"/>
    <n v="42203505"/>
    <s v="Adquisición de desfibrilador para las direcciones territoriales"/>
    <x v="4"/>
    <x v="4"/>
    <n v="1"/>
    <x v="0"/>
    <x v="1"/>
    <x v="2"/>
    <n v="20000000"/>
    <n v="20000000"/>
    <x v="0"/>
    <x v="1"/>
    <x v="1"/>
    <x v="1"/>
    <x v="25"/>
    <s v="Secretaria General - GIT Talento Humano"/>
    <x v="3"/>
    <s v="Coordinador GIT Talento Humano"/>
    <x v="4"/>
    <x v="6"/>
    <s v="N/A"/>
    <s v="N/A"/>
    <n v="591"/>
    <d v="2021-05-19T00:00:00"/>
    <n v="12530700"/>
    <n v="12530700"/>
    <n v="12530700"/>
    <s v="HEALTHCORP SAS"/>
    <n v="7469300"/>
    <x v="0"/>
    <n v="24745"/>
    <x v="1"/>
  </r>
  <r>
    <x v="8"/>
    <s v="3--4"/>
    <x v="2"/>
    <x v="2"/>
    <x v="1"/>
    <x v="1"/>
    <x v="0"/>
    <x v="3"/>
    <x v="0"/>
    <s v="Ropa de seguridad"/>
    <x v="0"/>
    <n v="46181500"/>
    <s v="Adquisición de elementos de Protección Personal (EPP) para la protección de los colaboradores del IGAC a nivel nacional en el marco de la emergencia declarada&quot; COVD-19&quot;"/>
    <x v="2"/>
    <x v="2"/>
    <n v="1"/>
    <x v="0"/>
    <x v="2"/>
    <x v="2"/>
    <n v="100000000"/>
    <n v="100000000"/>
    <x v="0"/>
    <x v="5"/>
    <x v="1"/>
    <x v="1"/>
    <x v="25"/>
    <s v="Secretaria General - GIT Talento Humano"/>
    <x v="3"/>
    <s v="Coordinador GIT Talento Humano"/>
    <x v="4"/>
    <x v="6"/>
    <s v="N/A"/>
    <s v="N/A"/>
    <n v="487"/>
    <d v="2021-03-18T00:00:00"/>
    <e v="#N/A"/>
    <n v="84103190"/>
    <n v="84103190"/>
    <s v="BON SANTE SAS_x000a_LOGISTICA Y GESTION DE NEGOCIOS SAS"/>
    <n v="15896810"/>
    <x v="0"/>
    <s v="24621_x000a_24635"/>
    <x v="1"/>
  </r>
  <r>
    <x v="8"/>
    <s v="19-20-21-22-23-24-25-26-27-28-29-30-31-32-33-34-35-36-37-38"/>
    <x v="2"/>
    <x v="2"/>
    <x v="1"/>
    <x v="1"/>
    <x v="0"/>
    <x v="5"/>
    <x v="0"/>
    <s v="Batas protectoras"/>
    <x v="0"/>
    <n v="46181533"/>
    <s v="Adquisición de elementos de seguridad industrial "/>
    <x v="4"/>
    <x v="4"/>
    <n v="11"/>
    <x v="0"/>
    <x v="2"/>
    <x v="2"/>
    <n v="400000000"/>
    <n v="400000000"/>
    <x v="0"/>
    <x v="1"/>
    <x v="1"/>
    <x v="1"/>
    <x v="25"/>
    <s v="Secretaria General - GIT Talento Humano"/>
    <x v="3"/>
    <s v="Coordinador GIT Talento Humano"/>
    <x v="4"/>
    <x v="6"/>
    <s v="N/A"/>
    <s v="N/A"/>
    <n v="603"/>
    <d v="2021-05-21T00:00:00"/>
    <n v="39174441"/>
    <n v="39174441"/>
    <n v="39174441"/>
    <s v="CENCOSUD_x000a_PANAMERICANA LIBRERIA Y PAPELERIA SA_x000a_PROVEER INSTITUCIONAL SAS_x000a_ALMACENES EXITO S A"/>
    <n v="360825559"/>
    <x v="0"/>
    <s v="24739_x000a_24740_x000a_24741_x000a_24742"/>
    <x v="1"/>
  </r>
  <r>
    <x v="2"/>
    <m/>
    <x v="2"/>
    <x v="2"/>
    <x v="1"/>
    <x v="6"/>
    <x v="1"/>
    <x v="13"/>
    <x v="0"/>
    <s v="Servicios de compra de vestuario"/>
    <x v="0"/>
    <n v="91111703"/>
    <s v="Adquisición de dotación de vestuario de calle para los funcionarios a nivel nacional "/>
    <x v="5"/>
    <x v="5"/>
    <n v="5"/>
    <x v="0"/>
    <x v="2"/>
    <x v="2"/>
    <n v="400000000"/>
    <n v="400000000"/>
    <x v="0"/>
    <x v="1"/>
    <x v="1"/>
    <x v="1"/>
    <x v="25"/>
    <s v="Secretaria General - GIT Talento Humano"/>
    <x v="3"/>
    <s v="Coordinador GIT Talento Humano"/>
    <x v="4"/>
    <x v="6"/>
    <s v="N/A"/>
    <s v="N/A"/>
    <m/>
    <m/>
    <e v="#N/A"/>
    <e v="#N/A"/>
    <e v="#N/A"/>
    <m/>
    <n v="0"/>
    <x v="0"/>
    <m/>
    <x v="6"/>
  </r>
  <r>
    <x v="2"/>
    <m/>
    <x v="2"/>
    <x v="2"/>
    <x v="1"/>
    <x v="6"/>
    <x v="1"/>
    <x v="8"/>
    <x v="0"/>
    <s v="Batas protectoras"/>
    <x v="0"/>
    <n v="46181533"/>
    <s v="Adquisición de elementos de protección personal para el personal que desarrolla actividades a nivel territorial en el desarrollo de la misionalidad del IGAC. "/>
    <x v="5"/>
    <x v="5"/>
    <n v="16"/>
    <x v="0"/>
    <x v="2"/>
    <x v="2"/>
    <n v="40000000"/>
    <n v="40000000"/>
    <x v="0"/>
    <x v="1"/>
    <x v="1"/>
    <x v="1"/>
    <x v="25"/>
    <s v="Secretaria General - GIT Talento Humano"/>
    <x v="3"/>
    <s v="Coordinador GIT Talento Humano"/>
    <x v="4"/>
    <x v="6"/>
    <s v="N/A"/>
    <s v="N/A"/>
    <m/>
    <m/>
    <e v="#N/A"/>
    <e v="#N/A"/>
    <e v="#N/A"/>
    <m/>
    <n v="0"/>
    <x v="0"/>
    <m/>
    <x v="6"/>
  </r>
  <r>
    <x v="2"/>
    <m/>
    <x v="2"/>
    <x v="2"/>
    <x v="1"/>
    <x v="6"/>
    <x v="1"/>
    <x v="8"/>
    <x v="0"/>
    <s v="Servicios de compra de vestuario"/>
    <x v="0"/>
    <n v="91111703"/>
    <s v="Adquición de zapatos y elementos de vestuario de protección "/>
    <x v="5"/>
    <x v="5"/>
    <n v="16"/>
    <x v="0"/>
    <x v="2"/>
    <x v="2"/>
    <n v="20000000"/>
    <n v="20000000"/>
    <x v="0"/>
    <x v="1"/>
    <x v="1"/>
    <x v="1"/>
    <x v="25"/>
    <s v="Secretaria General - GIT Talento Humano"/>
    <x v="3"/>
    <s v="Coordinador GIT Talento Humano"/>
    <x v="4"/>
    <x v="6"/>
    <s v="N/A"/>
    <s v="N/A"/>
    <m/>
    <m/>
    <e v="#N/A"/>
    <e v="#N/A"/>
    <e v="#N/A"/>
    <m/>
    <n v="0"/>
    <x v="0"/>
    <m/>
    <x v="6"/>
  </r>
  <r>
    <x v="2"/>
    <m/>
    <x v="2"/>
    <x v="2"/>
    <x v="1"/>
    <x v="6"/>
    <x v="1"/>
    <x v="5"/>
    <x v="0"/>
    <s v="Centros o servicios móviles de atención de salud"/>
    <x v="0"/>
    <n v="85101508"/>
    <s v="Prestación de servicios para la realización de los exámenes ocupacionales para los funcionarios de la entidad a nivel nacional"/>
    <x v="5"/>
    <x v="5"/>
    <n v="7"/>
    <x v="0"/>
    <x v="3"/>
    <x v="2"/>
    <n v="80000000"/>
    <n v="80000000"/>
    <x v="0"/>
    <x v="1"/>
    <x v="1"/>
    <x v="1"/>
    <x v="25"/>
    <s v="Secretaria General - GIT Talento Humano"/>
    <x v="3"/>
    <s v="Coordinador GIT Talento Humano"/>
    <x v="4"/>
    <x v="6"/>
    <s v="N/A"/>
    <s v="N/A"/>
    <m/>
    <m/>
    <e v="#N/A"/>
    <e v="#N/A"/>
    <e v="#N/A"/>
    <m/>
    <n v="0"/>
    <x v="0"/>
    <m/>
    <x v="6"/>
  </r>
  <r>
    <x v="0"/>
    <m/>
    <x v="0"/>
    <x v="0"/>
    <x v="1"/>
    <x v="6"/>
    <x v="1"/>
    <x v="10"/>
    <x v="0"/>
    <s v="Servicios de formación profesional en ingeniería"/>
    <x v="2"/>
    <n v="86101610"/>
    <s v="Prestación de servicios profesionales para realizar seguimiento y control a la gestión de los procesos de la Subdirección de Agrología"/>
    <x v="7"/>
    <x v="7"/>
    <n v="6"/>
    <x v="0"/>
    <x v="0"/>
    <x v="2"/>
    <n v="29858544"/>
    <n v="29858544"/>
    <x v="0"/>
    <x v="1"/>
    <x v="1"/>
    <x v="0"/>
    <x v="0"/>
    <s v="Subdirección de Agrología"/>
    <x v="7"/>
    <s v="Subdirección de Agrología"/>
    <x v="14"/>
    <x v="25"/>
    <s v="Generación de estudios de suelos, tierras y aplicaciones agrológicas como insumo para el ordenamiento integral y el manejo sostenible del territorio a nivel Nacional"/>
    <s v="Sistema de información agrologica actualizado"/>
    <m/>
    <m/>
    <e v="#N/A"/>
    <e v="#N/A"/>
    <e v="#N/A"/>
    <m/>
    <n v="0"/>
    <x v="0"/>
    <m/>
    <x v="6"/>
  </r>
  <r>
    <x v="5"/>
    <m/>
    <x v="4"/>
    <x v="4"/>
    <x v="1"/>
    <x v="6"/>
    <x v="1"/>
    <x v="10"/>
    <x v="0"/>
    <s v="Servicios de consultoría de negocios y administración corporativa"/>
    <x v="2"/>
    <n v="80101500"/>
    <s v="Prestación de servicios profesionales para realizar seguimiento y ejecución a los trámites y servicios solicitados por los usuarios internos y externos del IGAC. "/>
    <x v="5"/>
    <x v="5"/>
    <n v="7"/>
    <x v="0"/>
    <x v="0"/>
    <x v="2"/>
    <n v="18155711"/>
    <n v="18155711"/>
    <x v="0"/>
    <x v="0"/>
    <x v="1"/>
    <x v="0"/>
    <x v="5"/>
    <s v="Oficina de Difusión y Mercadeo"/>
    <x v="3"/>
    <s v="Jefe Oficina de Difusión y Mercadeo de Información "/>
    <x v="5"/>
    <x v="23"/>
    <s v="Realizar seguimiento al plan de mercadeo y/o estudios priorizados por la entidad"/>
    <s v="Documentos de lineamientos técnicos"/>
    <m/>
    <m/>
    <e v="#N/A"/>
    <e v="#N/A"/>
    <e v="#N/A"/>
    <m/>
    <n v="0"/>
    <x v="7"/>
    <m/>
    <x v="6"/>
  </r>
  <r>
    <x v="2"/>
    <m/>
    <x v="2"/>
    <x v="2"/>
    <x v="1"/>
    <x v="6"/>
    <x v="1"/>
    <x v="10"/>
    <x v="0"/>
    <s v="Servicios secretariales o de administración de oficinas  "/>
    <x v="2"/>
    <n v="80161501"/>
    <s v="Prestación de servicios profesionales  para apoyar los temas tributarios, contables y financieros que se desarollen al interior de la entidad"/>
    <x v="5"/>
    <x v="5"/>
    <n v="195"/>
    <x v="1"/>
    <x v="0"/>
    <x v="2"/>
    <n v="57000000"/>
    <n v="57000000"/>
    <x v="0"/>
    <x v="1"/>
    <x v="1"/>
    <x v="1"/>
    <x v="27"/>
    <s v="Secretaría General - GIT Gestión Financiera"/>
    <x v="3"/>
    <s v="Coordinador GIT Gestión Financiera"/>
    <x v="4"/>
    <x v="6"/>
    <s v="N/A"/>
    <s v="N/A"/>
    <m/>
    <m/>
    <e v="#N/A"/>
    <e v="#N/A"/>
    <e v="#N/A"/>
    <m/>
    <n v="0"/>
    <x v="28"/>
    <m/>
    <x v="6"/>
  </r>
  <r>
    <x v="2"/>
    <m/>
    <x v="2"/>
    <x v="2"/>
    <x v="1"/>
    <x v="6"/>
    <x v="1"/>
    <x v="10"/>
    <x v="0"/>
    <s v="Investigación de mercados"/>
    <x v="2"/>
    <n v="80141500"/>
    <s v="Contrato de prestación de servicios para realizar el avalúo de las aeronaves del IGAC"/>
    <x v="5"/>
    <x v="5"/>
    <n v="1"/>
    <x v="0"/>
    <x v="0"/>
    <x v="2"/>
    <n v="9000000"/>
    <n v="9000000"/>
    <x v="0"/>
    <x v="1"/>
    <x v="1"/>
    <x v="1"/>
    <x v="28"/>
    <s v="Secretaría General - GIT servicios admnistrativos "/>
    <x v="3"/>
    <s v="Coordinador GIT servicios admnistrativos "/>
    <x v="4"/>
    <x v="6"/>
    <s v="N/A"/>
    <s v="N/A"/>
    <m/>
    <m/>
    <e v="#N/A"/>
    <e v="#N/A"/>
    <e v="#N/A"/>
    <m/>
    <n v="0"/>
    <x v="0"/>
    <m/>
    <x v="6"/>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n v="4"/>
    <n v="25"/>
    <s v="AGROLOGIA"/>
    <x v="0"/>
    <n v="2"/>
    <n v="2"/>
    <n v="0"/>
    <d v="2021-01-07T00:00:00"/>
    <m/>
    <s v="Servicios de formación profesional en ingeniería"/>
    <m/>
    <n v="86101610"/>
    <s v="Prestación de servicios personales para realizar el lavado y alistamiento de la instrumentación requerida para la ejecución de análisis en el GIT Laboratorio Nacional de Suelos."/>
    <s v="Enero"/>
    <s v="Enero"/>
    <n v="7"/>
    <s v="Mes (s)"/>
    <s v="Contratación directa"/>
    <x v="0"/>
    <n v="28519428"/>
    <n v="28519428"/>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29"/>
    <d v="2021-01-22T00:00:00"/>
    <n v="2004904"/>
    <n v="14034328"/>
    <n v="28068656"/>
    <s v="OK"/>
    <s v=" GLADYS VELANDIA  _x000a_ANA JAZMÍN OTALORA RODRÍGUEZ"/>
    <n v="450772"/>
    <n v="0"/>
    <s v="24353_x000a_24354"/>
    <n v="2"/>
    <n v="0"/>
    <s v="Día(s)"/>
    <n v="330"/>
    <s v="OK"/>
  </r>
  <r>
    <n v="4"/>
    <n v="42"/>
    <s v="AGROLOGIA"/>
    <x v="0"/>
    <n v="1"/>
    <n v="1"/>
    <n v="0"/>
    <d v="2021-07-02T00:00:00"/>
    <m/>
    <s v="Servicios de formación profesional en ingeniería"/>
    <s v="MODIFICACION"/>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s v="Julio"/>
    <s v="Julio"/>
    <n v="2"/>
    <s v="Mes (s)"/>
    <s v="Contratación directa"/>
    <x v="1"/>
    <n v="17054088"/>
    <n v="17054088"/>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4263522"/>
    <n v="8527044"/>
    <n v="8527044"/>
    <s v="OK"/>
    <s v=" JHON EDER MONTERO ESPINOSA"/>
    <n v="8527044"/>
    <n v="0"/>
    <m/>
    <n v="1"/>
    <n v="0"/>
    <s v="Día(s)"/>
    <n v="60"/>
    <s v="OK"/>
  </r>
  <r>
    <n v="4"/>
    <n v="14"/>
    <s v="AGROLOGIA"/>
    <x v="0"/>
    <n v="2"/>
    <n v="2"/>
    <n v="0"/>
    <d v="2021-01-07T00:00:00"/>
    <m/>
    <s v="Servicios de formación profesional en ingeniería"/>
    <m/>
    <n v="86101610"/>
    <s v="Prestación de servicios profesionales para avalar la consolidación y calidad de los productos generados de  cobertura y uso de la tierra de acuerdo los lineamientos y metas de la Subdirección de Agrología."/>
    <s v="Enero"/>
    <s v="Enero"/>
    <n v="7"/>
    <s v="Mes (s)"/>
    <s v="Contratación directa"/>
    <x v="0"/>
    <n v="67640720"/>
    <n v="676407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OK"/>
    <s v="_x000a_MARIA ELENA REBOLLO_x000a_WILMER  GUZMAN MARTINEZ"/>
    <n v="1297660"/>
    <n v="0"/>
    <s v="24368_x000a_24499"/>
    <n v="2"/>
    <n v="0"/>
    <s v="Día(s)"/>
    <n v="330"/>
    <s v="OK"/>
  </r>
  <r>
    <n v="4"/>
    <n v="1"/>
    <s v="AGROLOGIA"/>
    <x v="0"/>
    <n v="1"/>
    <n v="1"/>
    <n v="0"/>
    <d v="2021-01-07T00:00:00"/>
    <m/>
    <s v="Servicios de formación profesional en ingeniería"/>
    <m/>
    <n v="86101610"/>
    <s v="Prestación de servicios profesionales para gestionar la etapa preparatoria de las solicitudes de bienes, servicios y/o obras públicas, así como registro, verificación y publicación de los trámites contractuales dentro de las plataformas."/>
    <s v="Enero"/>
    <s v="Enero"/>
    <n v="7"/>
    <s v="Mes (s)"/>
    <s v="Contratación directa"/>
    <x v="0"/>
    <n v="51312562"/>
    <n v="51312562"/>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5"/>
    <d v="2021-01-22T00:00:00"/>
    <n v="7261336"/>
    <n v="50829352"/>
    <n v="50829352"/>
    <s v="OK"/>
    <s v="ADRIANA CAROLINA RIVADENEIRA PISCIOTTI"/>
    <n v="483210"/>
    <n v="0"/>
    <n v="24307"/>
    <n v="1"/>
    <n v="0"/>
    <s v="Día(s)"/>
    <n v="315"/>
    <s v="OK"/>
  </r>
  <r>
    <n v="4"/>
    <n v="6"/>
    <s v="AGROLOGIA"/>
    <x v="0"/>
    <n v="1"/>
    <n v="1"/>
    <n v="0"/>
    <d v="2021-01-07T00:00:00"/>
    <m/>
    <s v="Servicios de formación profesional en ingeniería"/>
    <m/>
    <n v="86101610"/>
    <s v="Prestación de servicios para el manejo de la información que genere la subdirección de agrología en el desarrollo de sus proyectos."/>
    <s v="Enero"/>
    <s v="Enero"/>
    <n v="7"/>
    <s v="Mes (s)"/>
    <s v="Contratación directa"/>
    <x v="0"/>
    <n v="18155711"/>
    <n v="18155711"/>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9"/>
    <d v="2021-01-22T00:00:00"/>
    <n v="2575938"/>
    <n v="18031566"/>
    <n v="18031566"/>
    <s v="OK"/>
    <s v="ANDREA PILAR SINTURA HUERTA"/>
    <n v="124145"/>
    <n v="0"/>
    <n v="24309"/>
    <n v="1"/>
    <n v="0"/>
    <s v="Día(s)"/>
    <n v="330"/>
    <s v="OK"/>
  </r>
  <r>
    <n v="4"/>
    <n v="9"/>
    <s v="AGROLOGIA"/>
    <x v="0"/>
    <n v="7"/>
    <n v="7"/>
    <n v="0"/>
    <d v="2021-01-07T00:00:00"/>
    <m/>
    <s v="Servicios de formación profesional en ingeniería"/>
    <m/>
    <n v="86101610"/>
    <s v="Prestación de servicios profesionales para realizar el levantamiento de suelos  y capacidad de uso de las tierras en los proyectos que adelanta la Subdirección de Agrología"/>
    <s v="Enero"/>
    <s v="Enero"/>
    <n v="7"/>
    <s v="Mes (s)"/>
    <s v="Contratación directa"/>
    <x v="0"/>
    <n v="202827758"/>
    <n v="202827758"/>
    <s v="No"/>
    <s v="NA"/>
    <n v="7"/>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7"/>
    <d v="2021-01-22T00:00:00"/>
    <n v="4112781"/>
    <n v="28789467"/>
    <n v="201526269"/>
    <s v="OK"/>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n v="7"/>
    <n v="0"/>
    <s v="Día(s)"/>
    <n v="11"/>
    <s v="OK"/>
  </r>
  <r>
    <n v="4"/>
    <n v="19"/>
    <s v="AGROLOGIA"/>
    <x v="0"/>
    <n v="3"/>
    <n v="3"/>
    <n v="0"/>
    <d v="2021-01-07T00:00:00"/>
    <m/>
    <s v="Servicios de formación profesional en ingeniería"/>
    <m/>
    <n v="86101610"/>
    <s v="Prestación de servicios personales para la ejecución de análisis básicos y aplicación de controles de calidad en el GIT Laboratorio Nacional de Suelos."/>
    <s v="Enero"/>
    <s v="Enero"/>
    <n v="7"/>
    <s v="Mes (s)"/>
    <s v="Contratación directa"/>
    <x v="0"/>
    <n v="54467133"/>
    <n v="54467133"/>
    <s v="No"/>
    <s v="NA"/>
    <n v="3"/>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18"/>
    <d v="2021-01-22T00:00:00"/>
    <n v="2575938"/>
    <n v="18031566"/>
    <n v="54094698"/>
    <s v="OK"/>
    <s v="DAVID LEONARDO CACERES_x000a_ANGELICA MARIA  SANCHEZ  ORDOÑEZ  _x000a_MARY  LESVIA  ARDILA  QUINTANA"/>
    <n v="372435"/>
    <n v="0"/>
    <s v="24317_x000a_24318_x000a_24319"/>
    <n v="3"/>
    <n v="0"/>
    <s v="Día(s)"/>
    <n v="270"/>
    <s v="OK"/>
  </r>
  <r>
    <n v="4"/>
    <n v="13"/>
    <s v="AGROLOGIA"/>
    <x v="0"/>
    <n v="2"/>
    <n v="2"/>
    <n v="0"/>
    <d v="2021-01-07T00:00:00"/>
    <m/>
    <s v="Servicios de formación profesional en ingeniería"/>
    <m/>
    <n v="86101610"/>
    <s v="Prestación de servicios profesionales para la implementación de sistemas de información geográfica en la estructuración y consolidación de productos cartográficos de los diferentes proyectos que adelante la Subdirección de Agrología."/>
    <s v="Enero"/>
    <s v="Enero"/>
    <n v="7"/>
    <s v="Mes (s)"/>
    <s v="Contratación directa"/>
    <x v="0"/>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OK"/>
    <s v="DIANA PATRICIA MERA GARZON _x000a_ LIZBETH GONZÁLEZ"/>
    <n v="371854"/>
    <n v="0"/>
    <s v="24343_x000a_24456"/>
    <n v="2"/>
    <n v="0"/>
    <s v="Día(s)"/>
    <n v="330"/>
    <s v="OK"/>
  </r>
  <r>
    <n v="4"/>
    <n v="24"/>
    <s v="AGROLOGIA"/>
    <x v="0"/>
    <n v="1"/>
    <n v="1"/>
    <n v="0"/>
    <d v="2021-01-07T00:00:00"/>
    <m/>
    <s v="Servicios de formación profesional en ingeniería"/>
    <m/>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s v="Enero"/>
    <s v="Enero"/>
    <n v="7"/>
    <s v="Mes (s)"/>
    <s v="Contratación directa"/>
    <x v="0"/>
    <n v="33820360"/>
    <n v="3382036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9"/>
    <d v="2021-01-22T00:00:00"/>
    <n v="4738790"/>
    <n v="33171530"/>
    <n v="33171530"/>
    <s v="OK"/>
    <s v="ELSA MATILDE GONZÁLEZ"/>
    <n v="648830"/>
    <n v="0"/>
    <n v="24337"/>
    <n v="1"/>
    <n v="0"/>
    <s v="Día(s)"/>
    <n v="330"/>
    <s v="OK"/>
  </r>
  <r>
    <n v="4"/>
    <n v="18"/>
    <s v="AGROLOGIA"/>
    <x v="0"/>
    <n v="2"/>
    <n v="2"/>
    <n v="0"/>
    <d v="2021-01-07T00:00:00"/>
    <m/>
    <s v="Servicios de formación profesional en ingeniería"/>
    <m/>
    <n v="86101610"/>
    <s v="Prestación de servicios Profesionales para la ejecución de análisis de mediana complejidad, registro de información y aplicación de controles de calidad en el GIT Laboratorio Nacional de Suelos."/>
    <s v="Enero"/>
    <s v="Enero"/>
    <n v="7"/>
    <s v="Mes (s)"/>
    <s v="Contratación directa"/>
    <x v="0"/>
    <n v="42472080"/>
    <n v="42472080"/>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06"/>
    <d v="2021-01-22T00:00:00"/>
    <n v="3033256"/>
    <n v="21232792"/>
    <n v="42465584"/>
    <s v="OK"/>
    <s v="GREGORY STEVEN PUENTES GONZALEZ _x000a_ JUAN GÓMEZ GÓMEZ"/>
    <n v="6496"/>
    <n v="0"/>
    <s v="24298_x000a_24301"/>
    <n v="2"/>
    <n v="0"/>
    <s v="Día(s)"/>
    <n v="325"/>
    <s v="OK"/>
  </r>
  <r>
    <n v="4"/>
    <n v="26"/>
    <s v="AGROLOGIA"/>
    <x v="0"/>
    <n v="1"/>
    <n v="1"/>
    <n v="0"/>
    <d v="2021-02-03T00:00:00"/>
    <m/>
    <s v="Servicios temporales de ingeniería  "/>
    <m/>
    <n v="80111614"/>
    <s v="Prestación de servicios profesionales para realizar el enlace entre los git gestión de suelos y aplicaciones agrológicas y laboratorio nacional de suelos y ejercer el control de calidad de los datos analíticos de levantamientos de suelos."/>
    <s v="Febrero"/>
    <s v="Febrero"/>
    <n v="7"/>
    <s v="Mes (s)"/>
    <s v="Contratación directa"/>
    <x v="0"/>
    <n v="21446236"/>
    <n v="21446236"/>
    <s v="No"/>
    <s v="NA"/>
    <n v="1"/>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51"/>
    <d v="2021-02-01T00:00:00"/>
    <n v="3063748"/>
    <n v="21446236"/>
    <n v="21446236"/>
    <s v="OK"/>
    <s v="GUERTHY ADRIANA MORENO SÁNCHEZ"/>
    <n v="0"/>
    <n v="0"/>
    <n v="24431"/>
    <n v="1"/>
    <n v="0"/>
    <s v="Día(s)"/>
    <n v="11"/>
    <s v="OK"/>
  </r>
  <r>
    <n v="4"/>
    <n v="43"/>
    <s v="AGROLOGIA"/>
    <x v="0"/>
    <n v="1"/>
    <n v="1"/>
    <n v="0"/>
    <d v="2021-07-02T00:00:00"/>
    <m/>
    <s v="Servicios de formación profesional en ingeniería"/>
    <s v="MODIFICACION"/>
    <n v="86101610"/>
    <s v="Prestación de servicios profesionales para ejecutar las diferentes etapas de la actualización de Áreas Homogéneas de Tierras con fines de catastro multipropósito, en el marco de la actualización catastral de Arauquita."/>
    <s v="Julio"/>
    <s v="Julio"/>
    <n v="2"/>
    <s v="Mes (s)"/>
    <s v="Contratación directa"/>
    <x v="1"/>
    <n v="17054088"/>
    <n v="17054088"/>
    <s v="No"/>
    <s v="NA"/>
    <n v="1"/>
    <x v="0"/>
    <s v="Subdirección de Catastro"/>
    <s v="Subdirección de Catastro"/>
    <s v="Sede Central  "/>
    <s v="Subdirectora de Catastro"/>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8T00:00:00"/>
    <n v="4263522"/>
    <n v="8527044"/>
    <n v="8527044"/>
    <s v="OK"/>
    <s v="INGRID FERNANDA RODRÍGUEZ LUCAS"/>
    <n v="8527044"/>
    <n v="0"/>
    <m/>
    <n v="1"/>
    <n v="0"/>
    <s v="Día(s)"/>
    <n v="60"/>
    <s v="OK"/>
  </r>
  <r>
    <n v="4"/>
    <n v="12"/>
    <s v="AGROLOGIA"/>
    <x v="0"/>
    <n v="1"/>
    <n v="1"/>
    <n v="0"/>
    <d v="2021-01-07T00:00:00"/>
    <m/>
    <s v="Servicios de formación profesional en ingeniería"/>
    <m/>
    <n v="86101610"/>
    <s v="Prestación de servicios profesionales para avalar la calidad de la información cartográfica, alfanumérica y geoespacial, en los diferentes proyectos que adelante la Subdirección de Agrología, bajo estándares de la Infraestructura de Datos Espaciales."/>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OK"/>
    <s v="JENNIFER LORENA TÉLLEZ"/>
    <n v="648830"/>
    <n v="0"/>
    <n v="24344"/>
    <n v="1"/>
    <n v="0"/>
    <s v="Día(s)"/>
    <n v="330"/>
    <s v="OK"/>
  </r>
  <r>
    <n v="4"/>
    <n v="40"/>
    <s v="AGROLOGIA"/>
    <x v="0"/>
    <n v="1"/>
    <n v="1"/>
    <n v="0"/>
    <d v="2021-03-24T00:00:00"/>
    <m/>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s v="Marzo"/>
    <s v="Marzo"/>
    <n v="3"/>
    <s v="Mes (s)"/>
    <s v="Contratación directa"/>
    <x v="1"/>
    <n v="14929272"/>
    <n v="14929272"/>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56"/>
    <d v="2021-04-28T00:00:00"/>
    <n v="4976424"/>
    <n v="14929272"/>
    <n v="14929272"/>
    <s v="OK"/>
    <s v="JERSSON ANDRES MARTINEZ BERMUDEZ"/>
    <n v="0"/>
    <n v="0"/>
    <n v="24699"/>
    <n v="1"/>
    <n v="0"/>
    <s v="Día(s)"/>
    <n v="179"/>
    <s v="OK"/>
  </r>
  <r>
    <n v="4"/>
    <n v="5"/>
    <s v="AGROLOGIA"/>
    <x v="0"/>
    <n v="1"/>
    <n v="1"/>
    <n v="0"/>
    <d v="2021-01-07T00:00:00"/>
    <m/>
    <s v="Servicios de formación profesional en ingeniería"/>
    <m/>
    <n v="86101610"/>
    <s v="Prestación de servicios profesionales para apoyar las actividades de fortalecimiento institucional del proceso agrologico mediante la formulación e implementación de lineamientos de ejecución, seguimiento y control. "/>
    <s v="Enero"/>
    <s v="Enero"/>
    <n v="7"/>
    <s v="Mes (s)"/>
    <s v="Contratación directa"/>
    <x v="0"/>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112781"/>
    <n v="28789467"/>
    <n v="28789467"/>
    <s v="OK"/>
    <s v="JOHANNA KATERINE CORDERO CASALLAS"/>
    <n v="185927"/>
    <n v="0"/>
    <n v="24434"/>
    <n v="1"/>
    <n v="0"/>
    <s v="Día(s)"/>
    <m/>
    <s v="OK"/>
  </r>
  <r>
    <n v="4"/>
    <n v="23"/>
    <s v="AGROLOGIA"/>
    <x v="0"/>
    <n v="1"/>
    <n v="1"/>
    <n v="0"/>
    <d v="2021-01-07T00:00:00"/>
    <m/>
    <s v="Servicios de formación profesional en ingeniería"/>
    <m/>
    <n v="86101610"/>
    <s v="Prestación de servicios personales para ejecutar el programa de aseguramiento metrológico de los equipos e instrumentos  conforme a los requisitos de la Norma ISO 17025,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5"/>
    <d v="2021-01-22T00:00:00"/>
    <n v="2575938"/>
    <n v="18031566"/>
    <n v="18031566"/>
    <s v="OK"/>
    <s v="JOHN JAIRO YATE ALAPE"/>
    <n v="124145"/>
    <n v="0"/>
    <n v="24350"/>
    <n v="1"/>
    <n v="0"/>
    <s v="Día(s)"/>
    <n v="11"/>
    <s v="OK"/>
  </r>
  <r>
    <n v="4"/>
    <n v="22"/>
    <s v="AGROLOGIA"/>
    <x v="0"/>
    <n v="1"/>
    <n v="1"/>
    <n v="0"/>
    <d v="2021-01-07T00:00:00"/>
    <m/>
    <s v="Servicios de formación profesional en ingeniería"/>
    <m/>
    <n v="86101610"/>
    <s v="Prestación de servicios personales para realizar la preparación y manejo de muestras de suelos, aguas, compost y tejido vegetal en el GIT Laboratorio Nacional de Suelos. "/>
    <s v="Enero"/>
    <s v="Enero"/>
    <n v="7"/>
    <s v="Mes (s)"/>
    <s v="Contratación directa"/>
    <x v="0"/>
    <n v="16296816"/>
    <n v="16296816"/>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2"/>
    <d v="2021-01-22T00:00:00"/>
    <n v="2004904"/>
    <n v="16039232"/>
    <n v="16039232"/>
    <s v="OK"/>
    <s v="JUAN FELIPE RUEDA CALDERON"/>
    <n v="257584"/>
    <n v="0"/>
    <n v="24349"/>
    <n v="1"/>
    <n v="0"/>
    <s v="Día(s)"/>
    <n v="330"/>
    <s v="OK"/>
  </r>
  <r>
    <n v="4"/>
    <n v="7"/>
    <s v="AGROLOGIA"/>
    <x v="0"/>
    <n v="1"/>
    <n v="1"/>
    <n v="0"/>
    <d v="2021-01-07T00:00:00"/>
    <m/>
    <s v="Servicios de formación profesional en ingeniería"/>
    <m/>
    <n v="86101610"/>
    <s v="Prestación de servicios profesionales para realizar el control de calidad de la interacción de la información de los levantamientos de suelos y aplicaciones agrologicas a nivel nacional"/>
    <s v="Enero"/>
    <s v="Enero"/>
    <n v="7"/>
    <s v="Mes (s)"/>
    <s v="Contratación directa"/>
    <x v="0"/>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738790"/>
    <n v="33171530"/>
    <n v="33171530"/>
    <s v="OK"/>
    <s v="JULIANA YAMILE CUY TORRES"/>
    <n v="648830"/>
    <n v="0"/>
    <n v="24434"/>
    <n v="1"/>
    <n v="0"/>
    <s v="Día(s)"/>
    <n v="11"/>
    <s v="OK"/>
  </r>
  <r>
    <n v="4"/>
    <n v="16"/>
    <s v="AGROLOGIA"/>
    <x v="0"/>
    <n v="1"/>
    <n v="1"/>
    <n v="0"/>
    <d v="2021-03-11T00:00:00"/>
    <m/>
    <s v="Servicios de formación profesional en ingeniería"/>
    <m/>
    <n v="86101610"/>
    <s v="Prestación de servicios profesionales para la gestión, planeación, preparación y control de calidad de la producción cartográfica y alfanumérica de los diferentes proyectos que se adelantan en la Subdirección de Agrología"/>
    <s v="Marzo"/>
    <s v="Marzo"/>
    <n v="10"/>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OK"/>
    <s v="KATHERINE GÓMEZ RODRIGUEZ"/>
    <n v="185927"/>
    <n v="0"/>
    <n v="24550"/>
    <n v="1"/>
    <n v="0"/>
    <s v="Día(s)"/>
    <n v="329"/>
    <s v="OK"/>
  </r>
  <r>
    <n v="4"/>
    <n v="3"/>
    <s v="AGROLOGIA"/>
    <x v="0"/>
    <n v="1"/>
    <n v="1"/>
    <n v="0"/>
    <d v="2021-01-07T00:00:00"/>
    <m/>
    <s v="Servicios de formación profesional en ingeniería"/>
    <m/>
    <n v="86101610"/>
    <s v="Prestación de servicios personales para realizar la digitación y consolidación de la información agrológica, acorde con los estándares de control de calidad de la entidad."/>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26"/>
    <d v="2021-01-22T00:00:00"/>
    <n v="1873015"/>
    <n v="13111105"/>
    <n v="13111105"/>
    <s v="OK"/>
    <s v="MARÍA PAULA ROJAS"/>
    <n v="362089"/>
    <n v="0"/>
    <n v="24420"/>
    <n v="1"/>
    <n v="0"/>
    <s v="Día(s)"/>
    <n v="90"/>
    <s v="OK"/>
  </r>
  <r>
    <n v="4"/>
    <n v="39"/>
    <s v="AGROLOGIA"/>
    <x v="0"/>
    <n v="1"/>
    <n v="1"/>
    <n v="0"/>
    <d v="2021-04-12T00:00:00"/>
    <m/>
    <s v="Servicios de formación profesional en ingeniería"/>
    <m/>
    <n v="86101610"/>
    <s v="Prestación de servicios profesionales para ejecutar las diferentes etapas de la actualización de Áreas Homogéneas de Tierras con fines de catastro multipropósito, en el marco de la actualización catastral de Popayán."/>
    <s v="Marzo"/>
    <s v="Marzo"/>
    <n v="3"/>
    <s v="Mes (s)"/>
    <s v="Contratación directa"/>
    <x v="1"/>
    <n v="12790566"/>
    <n v="1279056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67"/>
    <d v="2021-04-28T00:00:00"/>
    <n v="4263522"/>
    <n v="12790566"/>
    <n v="12790566"/>
    <s v="OK"/>
    <s v="MIGUEL OCTAVIO BERNAL BOTIVA"/>
    <n v="0"/>
    <n v="0"/>
    <n v="24702"/>
    <n v="1"/>
    <n v="0"/>
    <s v="Día(s)"/>
    <n v="318"/>
    <s v="OK"/>
  </r>
  <r>
    <n v="4"/>
    <n v="8"/>
    <s v="AGROLOGIA"/>
    <x v="0"/>
    <n v="3"/>
    <n v="3"/>
    <n v="0"/>
    <d v="2021-02-03T00:00:00"/>
    <m/>
    <s v="Servicios de formación profesional en ingeniería"/>
    <m/>
    <n v="86101610"/>
    <s v="Prestación de servicios profesionales para realizar el levantamientos del suelo y diligenciamiento  de la base de datos de observaciones de suelos de los proyectos de la Subdirección de Agrología"/>
    <s v="Febrero"/>
    <s v="Febrero"/>
    <n v="7"/>
    <s v="Mes (s)"/>
    <s v="Contratación directa"/>
    <x v="0"/>
    <n v="63708120"/>
    <n v="63708120"/>
    <s v="No"/>
    <s v="NA"/>
    <n v="3"/>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cumplimiento de los acuerdos de paz"/>
    <s v="Sistema de información agrologica actualizado"/>
    <n v="126"/>
    <d v="2021-02-18T00:00:00"/>
    <n v="3033256"/>
    <n v="21232792"/>
    <n v="63698376"/>
    <s v="OK"/>
    <s v="SANDRA JULIANA DIAZ WAGNER_x000a_TITO LEONARDO FANDIÑO _x000a_LEYDER ECHEVERRY "/>
    <n v="9744"/>
    <n v="0"/>
    <s v="24480_x000a_24578_x000a_24579"/>
    <n v="3"/>
    <n v="0"/>
    <s v="Día(s)"/>
    <n v="11"/>
    <s v="OK"/>
  </r>
  <r>
    <n v="4"/>
    <n v="41"/>
    <s v="AGROLOGIA"/>
    <x v="0"/>
    <n v="1"/>
    <n v="1"/>
    <n v="0"/>
    <d v="2021-07-02T00:00:00"/>
    <m/>
    <s v="Servicios de formación profesional en ingeniería"/>
    <s v="MODIFICACION"/>
    <n v="86101610"/>
    <s v="Prestación de servicios profesionales para realizar el control de calidad de la interacción de la información de la geomorfología y las Áreas Homogéneas de Tierra con fines de Catastro Multipropósito, en el marco de la actualización catastral de Arauquita."/>
    <s v="Julio"/>
    <s v="Julio"/>
    <n v="2"/>
    <s v="Mes (s)"/>
    <s v="Contratación directa"/>
    <x v="1"/>
    <n v="19905696"/>
    <n v="1990569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9952848"/>
    <n v="19905696"/>
    <n v="19905696"/>
    <s v="OK"/>
    <s v="SEIRY SOLENY VARGAS TEJEDOR"/>
    <n v="0"/>
    <n v="0"/>
    <m/>
    <n v="1"/>
    <n v="0"/>
    <s v="Día(s)"/>
    <n v="60"/>
    <s v="OK"/>
  </r>
  <r>
    <n v="4"/>
    <n v="20"/>
    <s v="AGROLOGIA"/>
    <x v="0"/>
    <n v="1"/>
    <n v="1"/>
    <n v="0"/>
    <d v="2021-01-07T00:00:00"/>
    <m/>
    <s v="Servicios de formación profesional en ingeniería"/>
    <m/>
    <n v="86101610"/>
    <s v="Prestación de servicios personales para implementar y ejecutar las actividades de control ambiental bajo la Norma ISO 14001 y manejo de residuos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204"/>
    <d v="2021-01-22T00:00:00"/>
    <n v="2575938"/>
    <n v="18031566"/>
    <n v="18031566"/>
    <s v="OK"/>
    <s v="SERGIO ANDRÉS ARENAS ENMOGA"/>
    <n v="124145"/>
    <n v="0"/>
    <n v="24392"/>
    <n v="1"/>
    <n v="0"/>
    <s v="Mes (s)"/>
    <n v="300"/>
    <s v="OK"/>
  </r>
  <r>
    <n v="4"/>
    <n v="4"/>
    <s v="AGROLOGIA"/>
    <x v="0"/>
    <n v="1"/>
    <n v="1"/>
    <n v="0"/>
    <d v="2021-01-07T00:00:00"/>
    <m/>
    <s v="Servicios de formación profesional en ingeniería"/>
    <m/>
    <n v="86101610"/>
    <s v="Prestación de servicios personales para la organización de información edafológica y de capacidad de uso de las tierras dentro de los procesos de levantamientos de suelos y aplicaciones agrológicas."/>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40"/>
    <d v="2021-01-22T00:00:00"/>
    <n v="1911592"/>
    <n v="13381144"/>
    <n v="13381144"/>
    <s v="OK"/>
    <s v="VALENTINA ROJAS"/>
    <n v="92050"/>
    <n v="0"/>
    <n v="24338"/>
    <n v="1"/>
    <n v="0"/>
    <s v="Día(s)"/>
    <n v="90"/>
    <s v="OK"/>
  </r>
  <r>
    <n v="4"/>
    <n v="2"/>
    <s v="AGROLOGIA"/>
    <x v="0"/>
    <n v="1"/>
    <n v="1"/>
    <n v="0"/>
    <d v="2021-01-07T00:00:00"/>
    <m/>
    <s v="Servicios de formación profesional en ingeniería"/>
    <m/>
    <n v="86101610"/>
    <s v="Prestación de servicios profesionales para realizar actividades de apoyo a los procesos administrativos que adelanta la Subdirección de Agrología"/>
    <s v="Enero"/>
    <s v="Enero"/>
    <n v="7"/>
    <s v="Mes (s)"/>
    <s v="Contratación directa"/>
    <x v="0"/>
    <n v="21236040"/>
    <n v="2123604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4"/>
    <d v="2021-01-22T00:00:00"/>
    <n v="3033256"/>
    <n v="21232792"/>
    <n v="21232792"/>
    <s v="OK"/>
    <s v="VIVIANA ANDREA RUEDA CALDERÓN"/>
    <n v="3248"/>
    <n v="0"/>
    <n v="24308"/>
    <n v="1"/>
    <n v="0"/>
    <s v="Día(s)"/>
    <n v="300"/>
    <s v="OK"/>
  </r>
  <r>
    <n v="4"/>
    <n v="21"/>
    <s v="AGROLOGIA"/>
    <x v="0"/>
    <n v="1"/>
    <n v="1"/>
    <n v="0"/>
    <d v="2021-01-07T00:00:00"/>
    <m/>
    <s v="Servicios de formación profesional en ingeniería"/>
    <m/>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s v="Enero"/>
    <s v="Enero"/>
    <n v="7"/>
    <s v="Mes (s)"/>
    <s v="Contratación directa"/>
    <x v="0"/>
    <n v="28975394"/>
    <n v="28975394"/>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7"/>
    <d v="2021-01-22T00:00:00"/>
    <n v="4112781"/>
    <n v="28789467"/>
    <n v="28789467"/>
    <s v="OK"/>
    <s v="VLADIMIR PAEZ FONSECA"/>
    <n v="185927"/>
    <n v="0"/>
    <n v="24336"/>
    <n v="1"/>
    <n v="0"/>
    <s v="Día(s)"/>
    <n v="320"/>
    <s v="OK"/>
  </r>
  <r>
    <n v="4"/>
    <n v="10"/>
    <s v="AGROLOGIA"/>
    <x v="0"/>
    <n v="5"/>
    <n v="5"/>
    <n v="0"/>
    <d v="2021-01-07T00:00:00"/>
    <m/>
    <s v="Servicios de formación profesional en ingeniería"/>
    <m/>
    <n v="86101610"/>
    <s v="Prestación de servicios profesionales para la interpretación de cobertura y uso de la tierra, geomorfología y elaboración de cartografía temática de los proyectos de la Subdirección de Agrología."/>
    <s v="Enero"/>
    <s v="Enero"/>
    <n v="7"/>
    <s v="Mes (s)"/>
    <s v="Contratación directa"/>
    <x v="0"/>
    <n v="144876970"/>
    <n v="144876970"/>
    <s v="No"/>
    <s v="NA"/>
    <n v="5"/>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OK"/>
    <s v="WALTER HERRERA  _x000a_RICARDO VALBUENA _x000a_ANDRÉS FELIPE PICÓN _x000a_ADELINA MONTEALEGRE _x000a_JUAN MEDINA AVELLANEDA _x000a_"/>
    <n v="929635"/>
    <n v="0"/>
    <s v="24345_x000a_24457_x000a_24458_x000a_24540_x000a_24584"/>
    <n v="5"/>
    <n v="0"/>
    <s v="Día(s)"/>
    <n v="330"/>
    <s v="OK"/>
  </r>
  <r>
    <n v="4"/>
    <n v="17"/>
    <s v="AGROLOGIA"/>
    <x v="0"/>
    <n v="1"/>
    <n v="1"/>
    <n v="0"/>
    <d v="2021-01-07T00:00:00"/>
    <m/>
    <s v="Servicios de formación profesional en ingeniería"/>
    <m/>
    <n v="86101610"/>
    <s v="Prestación de servicios profesionales para la interpretación, control de calidad inicial y consolidación de información de cobertura de la tierra o geomorfología, de acuerdo a los lineamientos y metas de la Subdirección de Agrología."/>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OK"/>
    <s v="WVEIMAR SAMACA TORRES"/>
    <n v="648830"/>
    <n v="0"/>
    <n v="24472"/>
    <n v="1"/>
    <n v="0"/>
    <s v="Día(s)"/>
    <n v="330"/>
    <s v="OK"/>
  </r>
  <r>
    <n v="4"/>
    <n v="11"/>
    <s v="AGROLOGIA"/>
    <x v="0"/>
    <n v="2"/>
    <n v="2"/>
    <n v="0"/>
    <d v="2021-01-07T00:00:00"/>
    <m/>
    <s v="Servicios de formación profesional en ingeniería"/>
    <m/>
    <n v="86101610"/>
    <s v="Prestación de servicios personales para la delineación y depuración digital de información cartográfica y alfanumérica generada en los proyectos que se desarrollan en la Subdirección de Agrología"/>
    <s v="Enero"/>
    <s v="Enero"/>
    <n v="7"/>
    <s v="Mes (s)"/>
    <s v="Contratación directa"/>
    <x v="0"/>
    <n v="36311422"/>
    <n v="36311422"/>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OK"/>
    <s v="YONATAN HERRERA _x000a_ HERNAN GUILLERMO BENITEZ"/>
    <n v="248290"/>
    <n v="0"/>
    <s v="24476_x000a_24585"/>
    <n v="2"/>
    <n v="0"/>
    <s v="Día(s)"/>
    <n v="329"/>
    <s v="OK"/>
  </r>
  <r>
    <n v="4"/>
    <n v="15"/>
    <s v="AGROLOGIA"/>
    <x v="0"/>
    <n v="1"/>
    <n v="1"/>
    <n v="0"/>
    <d v="2021-01-07T00:00:00"/>
    <m/>
    <s v="Servicios de formación profesional en ingeniería"/>
    <m/>
    <n v="86101610"/>
    <s v="Prestación de servicios profesionales para asignación, elaboración y consolidación de información fotogramétrica de los diferentes proyectos que adelante la subdirección de Agrología."/>
    <s v="Enero"/>
    <s v="Enero"/>
    <n v="7"/>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OK"/>
    <s v="ZULY YESENIA OLAYA ACOSTA"/>
    <n v="185927"/>
    <n v="0"/>
    <n v="24467"/>
    <n v="1"/>
    <n v="0"/>
    <s v="Día(s)"/>
    <n v="329"/>
    <s v="OK"/>
  </r>
  <r>
    <n v="4"/>
    <m/>
    <s v="AGROLOGIA"/>
    <x v="0"/>
    <n v="1"/>
    <n v="0"/>
    <n v="1"/>
    <d v="2021-05-11T00:00:00"/>
    <m/>
    <s v="Servicios de formación profesional en ingeniería"/>
    <m/>
    <n v="86101610"/>
    <s v="Prestación de servicios profesionales para realizar el control de calidad, en tema de geomatica aplicados al levantamiento de suelos, y aplicaciones agrologicas."/>
    <s v="Agosto"/>
    <s v="Agosto"/>
    <n v="5"/>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10"/>
    <s v="OK"/>
  </r>
  <r>
    <n v="4"/>
    <m/>
    <s v="AGROLOGIA"/>
    <x v="0"/>
    <n v="1"/>
    <n v="0"/>
    <n v="1"/>
    <d v="2021-05-11T00:00:00"/>
    <m/>
    <s v="Servicios de formación profesional en ingeniería"/>
    <m/>
    <n v="86101610"/>
    <s v="Prestación de servicios profesionales la revisión y aval de las bases de datos alfanumérica y grafica de los proyectos que adelanta la subdirección de agrología."/>
    <s v="Agosto"/>
    <s v="Agosto"/>
    <n v="5"/>
    <s v="Mes (s)"/>
    <s v="Contratación directa"/>
    <x v="1"/>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08"/>
    <s v="OK"/>
  </r>
  <r>
    <n v="4"/>
    <m/>
    <s v="AGROLOGIA"/>
    <x v="0"/>
    <n v="4"/>
    <n v="0"/>
    <n v="4"/>
    <d v="2021-05-11T00:00:00"/>
    <m/>
    <s v="Servicios de formación profesional en ingeniería"/>
    <m/>
    <n v="86101610"/>
    <s v="Prestación de servicios profesionales para realizar el levantamiento de suelos   en los proyectos que adelanta la Subdirección de Agrología"/>
    <s v="Agosto"/>
    <s v="Agosto"/>
    <n v="4"/>
    <s v="Mes (s)"/>
    <s v="Contratación directa"/>
    <x v="1"/>
    <n v="115901576"/>
    <n v="115901576"/>
    <s v="No"/>
    <s v="N/A"/>
    <n v="4"/>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4"/>
    <m/>
    <n v="310"/>
    <s v="OK"/>
  </r>
  <r>
    <n v="4"/>
    <m/>
    <s v="AGROLOGIA"/>
    <x v="0"/>
    <n v="1"/>
    <n v="0"/>
    <n v="1"/>
    <d v="2021-05-11T00:00:00"/>
    <m/>
    <s v="Servicios de formación profesional en ingeniería"/>
    <m/>
    <n v="86101610"/>
    <s v="Prestación de servicios para adelantar y gestionar acciones e Innovación en aplicaciones agrológicas"/>
    <s v="Agosto"/>
    <s v="Agosto"/>
    <n v="4"/>
    <s v="Mes (s)"/>
    <s v="Contratación directa"/>
    <x v="1"/>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para realizar la caracterización climática y la correlación de los suelos en los proyectos de levantamientos de la Subdirección de Agrología"/>
    <s v="Agosto"/>
    <s v="Agosto"/>
    <n v="7"/>
    <s v="Mes (s)"/>
    <s v="Contratación directa"/>
    <x v="1"/>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aborar las bases de datos de información agrológica de los convenios que desarrolla la Subdirección de Agrología"/>
    <s v="Agosto"/>
    <s v="Agosto"/>
    <n v="5"/>
    <s v="Mes (s)"/>
    <s v="Contratación directa"/>
    <x v="1"/>
    <n v="15623660"/>
    <n v="156236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 desarrollo de las aplicaciones agrológicas requeridas en los proyectos que desarrolla la Subdirección de Agrología"/>
    <s v="Agosto"/>
    <s v="Agosto"/>
    <n v="5"/>
    <s v="Mes (s)"/>
    <s v="Contratación directa"/>
    <x v="1"/>
    <n v="21317610"/>
    <n v="2131761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ersonales para garantizar que los materiales utilizados en la ejecución de los análisis de los diferentes temas disponibles en  momento requerido, realizar el lavado y alistamiento de los mismos en el GIT del LNS."/>
    <s v="Agosto"/>
    <s v="Agosto"/>
    <n v="5"/>
    <s v="Mes (s)"/>
    <s v="Contratación directa"/>
    <x v="1"/>
    <n v="10491075"/>
    <n v="10491075"/>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2"/>
    <n v="0"/>
    <n v="2"/>
    <d v="2021-05-25T00:00:00"/>
    <m/>
    <s v="Servicios de formación profesional en ingeniería"/>
    <m/>
    <n v="86101610"/>
    <s v="Prestación de servicios profesionales para la interpretación de imágenes para obtener la capa de cobertura y uso de la tierra en los proyectos de la Subdirección de Agrología."/>
    <s v="Julio"/>
    <s v="Julio"/>
    <n v="6"/>
    <s v="Mes (s)"/>
    <s v="Contratación directa"/>
    <x v="1"/>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2"/>
    <m/>
    <m/>
    <s v="OK"/>
  </r>
  <r>
    <n v="4"/>
    <m/>
    <s v="AGROLOGIA"/>
    <x v="0"/>
    <n v="2"/>
    <n v="0"/>
    <n v="2"/>
    <d v="2021-05-31T00:00:00"/>
    <m/>
    <s v="Servicios de formación profesional en ingeniería"/>
    <m/>
    <n v="86101610"/>
    <s v="Prestación de servicios profesionales para la interpretación de cobertura y uso de la tierra y elaboración de cartografía temática de los convenios que desarrolla de la Subdirección de Agrología."/>
    <s v="Julio"/>
    <s v="Julio"/>
    <n v="6"/>
    <s v="Mes (s)"/>
    <s v="Contratación directa"/>
    <x v="1"/>
    <n v="42635220"/>
    <n v="426352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2"/>
    <m/>
    <m/>
    <s v="OK"/>
  </r>
  <r>
    <n v="4"/>
    <m/>
    <s v="AGROLOGIA"/>
    <x v="0"/>
    <n v="1"/>
    <n v="0"/>
    <n v="1"/>
    <d v="2021-05-31T00:00:00"/>
    <m/>
    <s v="Servicios de formación profesional en ingeniería"/>
    <m/>
    <n v="86101610"/>
    <s v="Prestación de servicios personales para preparar y controlar las muestras de suelo, agua y tejido vegetal que serán entregadas a los analistas de los diferentes temas para su análisis en el GIT del LNS."/>
    <s v="Julio"/>
    <s v="Julio"/>
    <n v="6"/>
    <s v="Mes (s)"/>
    <s v="Contratación directa"/>
    <x v="1"/>
    <n v="12589290"/>
    <n v="1258929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7T00:00:00"/>
    <m/>
    <s v="Servicios de formación profesional en ingeniería"/>
    <m/>
    <n v="86101610"/>
    <s v="Prestación de servicios profesionales para realizar seguimiento y control a la gestión de los procesos de la Subdirección de Agrología"/>
    <s v="Julio"/>
    <s v="Julio"/>
    <n v="6"/>
    <s v="Mes (s)"/>
    <s v="Contratación directa"/>
    <x v="1"/>
    <n v="29858544"/>
    <n v="29858544"/>
    <s v="No"/>
    <s v="N/A"/>
    <n v="1"/>
    <x v="0"/>
    <s v="Subdirección de Agrología"/>
    <s v="Subdirección de Agrología"/>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istema de información agrologica actualizado"/>
    <m/>
    <m/>
    <e v="#N/A"/>
    <e v="#N/A"/>
    <e v="#N/A"/>
    <e v="#N/A"/>
    <m/>
    <n v="0"/>
    <n v="0"/>
    <m/>
    <n v="0"/>
    <n v="1"/>
    <m/>
    <m/>
    <s v="OK"/>
  </r>
  <r>
    <n v="4"/>
    <m/>
    <s v="AGROLOGIA"/>
    <x v="0"/>
    <n v="1"/>
    <n v="0"/>
    <n v="1"/>
    <d v="2021-05-25T00:00:00"/>
    <m/>
    <s v="Servicios de formación profesional en ingeniería"/>
    <m/>
    <n v="86101610"/>
    <s v="Prestación de servicios profesionales en control de calidad  de productos de sensores remotos en temas relacionados con aplicaciones agrologicas."/>
    <s v="Septiembre"/>
    <s v="Septiembre"/>
    <n v="4"/>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m/>
    <s v="OK"/>
  </r>
  <r>
    <n v="4"/>
    <m/>
    <s v="AGROLOGIA"/>
    <x v="0"/>
    <n v="1"/>
    <n v="0"/>
    <n v="1"/>
    <d v="2021-07-02T00:00:00"/>
    <m/>
    <s v="Gases naturales y gases mixtos"/>
    <s v="MODIFICACION"/>
    <n v="12142100"/>
    <s v="Suministro de Gases especiales para la ejecución de análisis para el Laboratorio Nacional de Suelos. "/>
    <s v="Julio"/>
    <s v="Julio"/>
    <n v="6"/>
    <s v="Mes (s)"/>
    <s v="Mínima cuantía"/>
    <x v="0"/>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Mantenimiento de equipos de laboratorio"/>
    <m/>
    <n v="81101706"/>
    <s v="Prestación de servicios para sistema recolectora de desechos de laboratorio"/>
    <s v="Septiembre"/>
    <s v="Septiembre"/>
    <n v="4"/>
    <s v="Mes (s)"/>
    <s v="Mínima cuantía"/>
    <x v="1"/>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25T00:00:00"/>
    <m/>
    <s v="Servicios de formación profesional en ingeniería"/>
    <m/>
    <n v="86101610"/>
    <s v="Prestación del servicio de calibración acreditada de equipos e instrumentos del Laboratorio Nacional de Suelos."/>
    <s v="Septiembre"/>
    <s v="Septiembre"/>
    <n v="4"/>
    <s v="Mes (s)"/>
    <s v="Selección abreviada subasta inversa"/>
    <x v="1"/>
    <n v="90000000"/>
    <n v="9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Prestación del servicio de mantenimiento preventivo y correctivo, con suministro de repuestos y consumibles para los equipos no exclusivos del Laboratorio Nacional de Suelos."/>
    <s v="Agosto"/>
    <s v="Agosto"/>
    <n v="2"/>
    <s v="Mes (s)"/>
    <s v="Selección abreviada subasta inversa"/>
    <x v="1"/>
    <n v="260000000"/>
    <n v="26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Adquisición de reactivos y materiales para el GIT Laboratorio Nacional de Suelos."/>
    <s v="Septiembre"/>
    <s v="Septiembre"/>
    <n v="2"/>
    <s v="Mes (s)"/>
    <s v="Selección abreviada subasta inversa"/>
    <x v="1"/>
    <n v="250000000"/>
    <n v="25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n v="38"/>
    <s v="AGROLOGIA"/>
    <x v="0"/>
    <n v="1"/>
    <n v="1"/>
    <n v="0"/>
    <d v="2021-03-11T00:00:00"/>
    <n v="1"/>
    <s v="Servicios de formación profesional en ingeniería"/>
    <m/>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s v="Marzo"/>
    <s v="Marzo"/>
    <n v="10"/>
    <s v="Mes (s)"/>
    <s v="Contratación directa"/>
    <x v="2"/>
    <n v="53900000"/>
    <n v="539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1"/>
    <d v="2021-03-15T00:00:00"/>
    <n v="4976424"/>
    <n v="47276028"/>
    <n v="47276028"/>
    <s v="OK"/>
    <s v="ANA MARIA DEL ROSARIO PALACINO DE WALTEROS"/>
    <n v="6623972"/>
    <n v="0"/>
    <n v="24606"/>
    <n v="1"/>
    <n v="0"/>
    <s v="Día(s)"/>
    <n v="180"/>
    <s v="OK"/>
  </r>
  <r>
    <n v="4"/>
    <n v="28"/>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8"/>
    <d v="2021-03-15T00:00:00"/>
    <n v="4263522"/>
    <n v="40503459"/>
    <n v="40503459"/>
    <s v="OK"/>
    <s v="ANDRES EMILIO MORENO CASTRO"/>
    <n v="3496541"/>
    <n v="0"/>
    <n v="24613"/>
    <n v="1"/>
    <n v="0"/>
    <s v="Día(s)"/>
    <m/>
    <s v="OK"/>
  </r>
  <r>
    <n v="4"/>
    <n v="27"/>
    <s v="AGROLOGIA"/>
    <x v="0"/>
    <n v="1"/>
    <n v="1"/>
    <n v="0"/>
    <d v="2021-01-07T00:00:00"/>
    <n v="1"/>
    <s v="Servicios de formación profesional en ingeniería"/>
    <m/>
    <n v="86101610"/>
    <s v="Prestación de servicios para realizar la preparación y alistamiento de equipos, reactivos y materiales y apoyo en los diferentes procesos de análisis del Laboratorio Nacional de Suel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9"/>
    <d v="2021-03-15T00:00:00"/>
    <n v="2671483"/>
    <n v="25379089"/>
    <n v="25379089"/>
    <s v="OK"/>
    <s v="ANGIE LORENA CARDENAS PUERTO"/>
    <n v="3220911"/>
    <n v="0"/>
    <n v="24624"/>
    <n v="1"/>
    <n v="0"/>
    <s v="Día(s)"/>
    <n v="330"/>
    <s v="OK"/>
  </r>
  <r>
    <n v="4"/>
    <n v="29"/>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3"/>
    <d v="2021-03-15T00:00:00"/>
    <n v="4263522"/>
    <n v="40503459"/>
    <n v="40503459"/>
    <s v="OK"/>
    <s v="DANIEL JOSE MORALES MEJIA"/>
    <n v="3496541"/>
    <n v="0"/>
    <n v="24602"/>
    <n v="1"/>
    <n v="0"/>
    <m/>
    <n v="330"/>
    <s v="OK"/>
  </r>
  <r>
    <n v="4"/>
    <n v="36"/>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5"/>
    <d v="2021-03-15T00:00:00"/>
    <n v="4263522"/>
    <n v="40503459"/>
    <n v="40503459"/>
    <s v="OK"/>
    <s v="EDWIN ALFONSO PERILLA"/>
    <n v="3496541"/>
    <n v="0"/>
    <n v="24619"/>
    <n v="1"/>
    <n v="0"/>
    <m/>
    <n v="240"/>
    <s v="OK"/>
  </r>
  <r>
    <n v="4"/>
    <n v="35"/>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3"/>
    <d v="2021-03-15T00:00:00"/>
    <n v="4263522"/>
    <n v="38798050"/>
    <n v="38798050"/>
    <s v="OK"/>
    <s v="GERSE DAVID RUIZ"/>
    <n v="10701950"/>
    <n v="0"/>
    <n v="24590"/>
    <n v="1"/>
    <n v="0"/>
    <s v="Día(s)"/>
    <n v="320"/>
    <s v="OK"/>
  </r>
  <r>
    <n v="4"/>
    <n v="34"/>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5"/>
    <d v="2021-03-15T00:00:00"/>
    <n v="4976424"/>
    <n v="47276028"/>
    <n v="47276028"/>
    <s v="OK"/>
    <s v="JAIME ANDRES NEIRA"/>
    <n v="2223972"/>
    <n v="0"/>
    <n v="24604"/>
    <n v="1"/>
    <n v="0"/>
    <s v="Día(s)"/>
    <n v="240"/>
    <s v="OK"/>
  </r>
  <r>
    <n v="4"/>
    <n v="33"/>
    <s v="AGROLOGIA"/>
    <x v="0"/>
    <n v="1"/>
    <n v="1"/>
    <n v="0"/>
    <d v="2021-01-07T00:00:00"/>
    <n v="1"/>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3"/>
    <d v="2021-03-15T00:00:00"/>
    <n v="4263522"/>
    <n v="40503459"/>
    <n v="40503459"/>
    <s v="OK"/>
    <s v="MARCO ANTONIO SUAREZ GALEANO"/>
    <n v="3496541"/>
    <n v="0"/>
    <n v="24607"/>
    <n v="1"/>
    <n v="0"/>
    <s v="Día(s)"/>
    <n v="320"/>
    <s v="OK"/>
  </r>
  <r>
    <n v="4"/>
    <n v="37"/>
    <s v="AGROLOGIA"/>
    <x v="0"/>
    <n v="1"/>
    <n v="1"/>
    <n v="0"/>
    <d v="2021-01-07T00:00:00"/>
    <n v="1"/>
    <s v="Servicios de formación profesional en ingeniería"/>
    <m/>
    <n v="86101610"/>
    <s v="Prestación de servicios para realizar el apoyo a las laborales de campo y manejo logístico durante el levantamiento de la información de Áreas Homogéneas de Tierra con fines de Catastro Multipropósito de acuerdo a las necesidades del proceso."/>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6"/>
    <d v="2021-03-15T00:00:00"/>
    <n v="2671483"/>
    <n v="25379089"/>
    <n v="25379089"/>
    <s v="OK"/>
    <s v="MARISOL  ARDILA CUBIDES"/>
    <n v="3220911"/>
    <n v="0"/>
    <n v="24611"/>
    <n v="1"/>
    <n v="0"/>
    <s v="Día(s)"/>
    <n v="320"/>
    <s v="OK"/>
  </r>
  <r>
    <n v="4"/>
    <n v="32"/>
    <s v="AGROLOGIA"/>
    <x v="0"/>
    <n v="1"/>
    <n v="1"/>
    <n v="0"/>
    <d v="2021-01-07T00:00:00"/>
    <n v="1"/>
    <s v="Servicios de formación profesional en ingeniería"/>
    <m/>
    <n v="86101610"/>
    <s v="Prestación de servicios para realizar la generación de cartografía temática y demás información espacial temática de Áreas Homogéneas de Tierra con fines de Catastro Multipropósito según estándares establecid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9"/>
    <d v="2021-03-15T00:00:00"/>
    <n v="2671483"/>
    <n v="25379089"/>
    <n v="25379089"/>
    <s v="OK"/>
    <s v="MONICA ANDREA GARCIA"/>
    <n v="3220911"/>
    <n v="0"/>
    <n v="24600"/>
    <n v="1"/>
    <n v="0"/>
    <s v="Día(s)"/>
    <n v="320"/>
    <s v="OK"/>
  </r>
  <r>
    <n v="4"/>
    <n v="31"/>
    <s v="AGROLOGIA"/>
    <x v="0"/>
    <n v="1"/>
    <n v="1"/>
    <n v="0"/>
    <d v="2021-01-07T00:00:00"/>
    <n v="1"/>
    <s v="Servicios de formación profesional en ingeniería"/>
    <m/>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s v="Febrero"/>
    <s v="Febrero"/>
    <n v="11"/>
    <s v="Mes (s)"/>
    <s v="Contratación directa"/>
    <x v="2"/>
    <n v="47300000"/>
    <n v="473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1"/>
    <d v="2021-03-15T00:00:00"/>
    <n v="4976424"/>
    <n v="46280743"/>
    <n v="46280743"/>
    <s v="OK"/>
    <s v="NATALIA PRECIADO"/>
    <n v="1019257"/>
    <n v="0"/>
    <n v="24616"/>
    <n v="1"/>
    <n v="0"/>
    <s v="Día(s)"/>
    <n v="325"/>
    <s v="OK"/>
  </r>
  <r>
    <n v="5"/>
    <n v="67"/>
    <s v="CATASTRO"/>
    <x v="1"/>
    <n v="2"/>
    <n v="2"/>
    <n v="0"/>
    <d v="2021-04-26T00:00:00"/>
    <m/>
    <s v="Servicios secretariales o de administración de oficinas  "/>
    <m/>
    <n v="80161501"/>
    <s v="Prestación de servicios personales para realizar actividades de apoyo operativo  del proceso de actualización catastral  multipropósito de Arauquita - Arauca"/>
    <s v="Mayo"/>
    <s v="Mayo"/>
    <n v="180"/>
    <s v="Día(s)"/>
    <s v="Contratación directa"/>
    <x v="1"/>
    <n v="20414916"/>
    <n v="2041491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90"/>
    <d v="2021-05-18T00:00:00"/>
    <n v="1701243"/>
    <n v="10207458"/>
    <n v="20414916"/>
    <s v="OK"/>
    <s v="DIANA CAROLINA HERNANDEZ_x000a_YARLY JOHANNA MARIN TINEO"/>
    <n v="0"/>
    <n v="0"/>
    <s v="24731_x000a_24743"/>
    <n v="1"/>
    <n v="1"/>
    <s v="Día(s)"/>
    <m/>
    <s v="OK"/>
  </r>
  <r>
    <n v="5"/>
    <n v="58"/>
    <s v="CATASTRO"/>
    <x v="1"/>
    <n v="1"/>
    <n v="1"/>
    <n v="0"/>
    <d v="2021-03-24T00:00:00"/>
    <m/>
    <s v="Servicios secretariales o de administración de oficinas  "/>
    <m/>
    <n v="80161501"/>
    <s v="Prestación de servicios profesionales para el seguimiento y control de las actividades de la etapa operativa del proyecto de gestión catastral multipropósito de Arauquita - Arauca"/>
    <s v="Abril"/>
    <s v="Abril"/>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3"/>
    <d v="2021-04-12T00:00:00"/>
    <n v="8707976"/>
    <n v="66761149"/>
    <n v="66761149"/>
    <s v="OK"/>
    <s v="ELMO ADOLFO SANCHEZ CALDERON"/>
    <n v="2902659"/>
    <n v="0"/>
    <n v="24665"/>
    <n v="1"/>
    <n v="0"/>
    <s v="Día(s)"/>
    <m/>
    <s v="OK"/>
  </r>
  <r>
    <n v="5"/>
    <n v="51"/>
    <s v="CATASTRO"/>
    <x v="1"/>
    <n v="1"/>
    <n v="1"/>
    <n v="0"/>
    <d v="2021-03-04T00:00:00"/>
    <m/>
    <s v="Servicios secretariales o de administración de oficinas  "/>
    <m/>
    <n v="80161501"/>
    <s v="Prestación de servicios profesionales para realizar los procesos de planeación y seguimiento al plan de acción de la dirección territorial casanare, en el marco de los lineamientos institucionales vigentes"/>
    <s v="Marzo"/>
    <s v="Marzo"/>
    <n v="6"/>
    <s v="Mes (s)"/>
    <s v="Contratación directa"/>
    <x v="0"/>
    <n v="18748392"/>
    <n v="18748392"/>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2"/>
    <d v="2021-03-30T00:00:00"/>
    <n v="3124732"/>
    <n v="18748392"/>
    <n v="18748392"/>
    <s v="OK"/>
    <s v="HONOFRE QUINTERO CABICHE"/>
    <n v="0"/>
    <n v="0"/>
    <n v="24645"/>
    <n v="1"/>
    <n v="0"/>
    <s v="Día(s)"/>
    <m/>
    <s v="OK"/>
  </r>
  <r>
    <n v="5"/>
    <n v="53"/>
    <s v="CATASTRO"/>
    <x v="1"/>
    <n v="1"/>
    <n v="1"/>
    <n v="0"/>
    <d v="2021-03-04T00:00:00"/>
    <m/>
    <s v="Servicios secretariales o de administración de oficinas  "/>
    <m/>
    <n v="80161501"/>
    <s v="Prestación de servicios de apoyo a la gestión en ventanilla para atencion al usuario presencial y virtual en los procesos catastrales de la dirección territorial casanare"/>
    <s v="Marzo"/>
    <s v="Marzo"/>
    <n v="6"/>
    <s v="Mes (s)"/>
    <s v="Contratación directa"/>
    <x v="0"/>
    <n v="12589290"/>
    <n v="1258929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08"/>
    <d v="2021-03-30T00:00:00"/>
    <n v="2098215"/>
    <n v="12589290"/>
    <n v="12589290"/>
    <s v="OK"/>
    <s v="JOSE LEONIDAS VEGA PEREZ_x000a_"/>
    <n v="0"/>
    <n v="0"/>
    <n v="24641"/>
    <n v="1"/>
    <n v="0"/>
    <s v="Día(s)"/>
    <m/>
    <s v="OK"/>
  </r>
  <r>
    <n v="5"/>
    <n v="62"/>
    <s v="CATASTRO"/>
    <x v="1"/>
    <n v="1"/>
    <n v="1"/>
    <n v="0"/>
    <d v="2021-04-14T00:00:00"/>
    <m/>
    <s v="Servicios secretariales o de administración de oficinas  "/>
    <m/>
    <n v="80161501"/>
    <s v="Prestación de servicios personales para realizar actividades de reconocimiento predial urbano y rural para la atención de trámites en los procesos catastrales de la dirección territorial casanare"/>
    <s v="Abril"/>
    <s v="Abril"/>
    <n v="150"/>
    <s v="Día(s)"/>
    <s v="Contratación directa"/>
    <x v="0"/>
    <n v="15623660"/>
    <n v="1562366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48"/>
    <d v="2021-04-23T00:00:00"/>
    <n v="3124732"/>
    <n v="15623660"/>
    <n v="15623660"/>
    <s v="OK"/>
    <s v="LILIANA  ALFONSO CHAVITA"/>
    <n v="0"/>
    <n v="0"/>
    <n v="24692"/>
    <n v="1"/>
    <n v="0"/>
    <s v="Día(s)"/>
    <m/>
    <s v="OK"/>
  </r>
  <r>
    <n v="5"/>
    <n v="70"/>
    <s v="CATASTRO"/>
    <x v="1"/>
    <n v="1"/>
    <n v="1"/>
    <n v="0"/>
    <d v="2021-05-11T00:00:00"/>
    <m/>
    <s v="Servicios secretariales o de administración de oficinas  "/>
    <m/>
    <n v="80161501"/>
    <s v="Prestación de servicios de apoyo a la gestión reconocedor predial junior  y atención de requerimientos administrativos y judiciales del proceso de restitución de tierras en la dirección territorial casanare."/>
    <s v="Mayo"/>
    <s v="Mayo"/>
    <n v="210"/>
    <s v="Día(s)"/>
    <s v="Contratación directa"/>
    <x v="0"/>
    <n v="19827500"/>
    <n v="19827500"/>
    <s v="No"/>
    <s v="N/A"/>
    <n v="1"/>
    <x v="0"/>
    <s v="Subdirección de Catastro"/>
    <s v="DT Casanare"/>
    <s v="Dirección Territorial"/>
    <s v="HERMES SALCEDO RODRIGUEZ"/>
    <s v="Actualización y gestión catastral Nacional"/>
    <s v="Servicio de Información Catastral"/>
    <s v="Atender las solicitudes en materia de Política de Restitución de Tierras y Ley de Víctimas"/>
    <s v="Solicitudes Atendidas"/>
    <n v="616"/>
    <d v="2021-06-04T00:00:00"/>
    <n v="2832500"/>
    <n v="14162500"/>
    <n v="14162500"/>
    <s v="OK"/>
    <s v="LUISA FERNANDA LONDOÑO ORTIZ"/>
    <n v="5665000"/>
    <n v="0"/>
    <n v="24761"/>
    <n v="1"/>
    <n v="0"/>
    <s v="Día(s)"/>
    <s v="Día(s)"/>
    <s v="OK"/>
  </r>
  <r>
    <n v="5"/>
    <n v="66"/>
    <s v="CATASTRO"/>
    <x v="1"/>
    <n v="6"/>
    <n v="5"/>
    <n v="1"/>
    <d v="2021-04-26T00:00:00"/>
    <m/>
    <s v="Servicios secretariales o de administración de oficinas  "/>
    <m/>
    <n v="80161501"/>
    <s v="Prestación de servicios personales para realizar actividades de reconocimiento predial en el proceso de actualización catastral multipropósito de Arauquita - Arauca"/>
    <s v="Mayo"/>
    <s v="Mayo"/>
    <n v="180"/>
    <s v="Día(s)"/>
    <s v="Contratación directa"/>
    <x v="1"/>
    <n v="112490352"/>
    <n v="112490352"/>
    <s v="No"/>
    <s v="NA"/>
    <n v="6"/>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81"/>
    <d v="2021-05-07T00:00:00"/>
    <n v="3124732"/>
    <n v="18748392"/>
    <n v="93741960"/>
    <s v="OK"/>
    <s v="MARIA ERMINDA QUIRIFE PABON _x000a_DESIDERIO  RINCON CALDERON_x000a_LUIS ALBERTO MORENO_x000a_JULIO ROBERTO SANTIAGO MIÑOZ_x000a_FREY MARTIN MORENO"/>
    <n v="6249464"/>
    <n v="0"/>
    <s v="24721_x000a_24724_x000a_24749_x000a_24752_x000a_24756"/>
    <n v="5"/>
    <n v="1"/>
    <m/>
    <m/>
    <s v="OK"/>
  </r>
  <r>
    <n v="5"/>
    <n v="68"/>
    <s v="CATASTRO"/>
    <x v="1"/>
    <n v="1"/>
    <n v="1"/>
    <n v="0"/>
    <d v="2021-05-11T00:00:00"/>
    <m/>
    <s v="Servicios secretariales o de administración de oficinas  "/>
    <m/>
    <n v="80161501"/>
    <s v="Prestación de servicios profesionales para realizar actividades de digitalización, depuración cartográfica catastral y generación de productos de la información catastral en la Dirección Territorial Casanare."/>
    <s v="Mayo"/>
    <s v="Mayo"/>
    <n v="225"/>
    <s v="Día(s)"/>
    <s v="Contratación directa"/>
    <x v="1"/>
    <n v="20036123"/>
    <n v="20036122.5"/>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604"/>
    <d v="2021-05-27T00:00:00"/>
    <n v="2671483"/>
    <n v="18700381"/>
    <n v="18700381"/>
    <s v="OK"/>
    <s v="OSCAR FABIAN VILLARRAGA MALLUNGO"/>
    <n v="1335741.5"/>
    <n v="0"/>
    <n v="24748"/>
    <n v="1"/>
    <n v="0"/>
    <s v="Día(s)"/>
    <n v="285"/>
    <s v="OK"/>
  </r>
  <r>
    <n v="5"/>
    <n v="59"/>
    <s v="CATASTRO"/>
    <x v="1"/>
    <n v="1"/>
    <n v="1"/>
    <n v="0"/>
    <d v="2021-03-24T00:00:00"/>
    <m/>
    <s v="Servicios secretariales o de administración de oficinas  "/>
    <m/>
    <n v="80161501"/>
    <s v="Prestación de servicios profesionales para realizar las socializaciones requeridas en el proceso de actualización catastral multipropósito de Arauquita - Arauca"/>
    <s v="Abril"/>
    <s v="Abril"/>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6"/>
    <d v="2021-04-14T00:00:00"/>
    <n v="3640236"/>
    <n v="27301770"/>
    <n v="27301770"/>
    <s v="OK"/>
    <s v="YECNNY PATRICIA CASTELLANOS GONZALEZ"/>
    <n v="1820118"/>
    <n v="0"/>
    <n v="24668"/>
    <n v="1"/>
    <n v="0"/>
    <s v="Día(s)"/>
    <m/>
    <s v="OK"/>
  </r>
  <r>
    <n v="5"/>
    <n v="52"/>
    <s v="CATASTRO"/>
    <x v="1"/>
    <n v="1"/>
    <n v="1"/>
    <n v="0"/>
    <d v="2021-03-04T00:00:00"/>
    <m/>
    <s v="Servicios secretariales o de administración de oficinas  "/>
    <m/>
    <n v="80161501"/>
    <s v="Prestación de servicios de apoyo a la gestión desarrollada en procesos catastrales de la dirección territorial casanare "/>
    <s v="Marzo"/>
    <s v="Marzo"/>
    <n v="6"/>
    <s v="Mes (s)"/>
    <s v="Contratación directa"/>
    <x v="0"/>
    <n v="10207458"/>
    <n v="10207458"/>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3"/>
    <d v="2021-03-30T00:00:00"/>
    <n v="1701243"/>
    <n v="10207458"/>
    <n v="10207458"/>
    <s v="OK"/>
    <s v="YULY MARICELA ROJAS PACAGUI_x000a_"/>
    <n v="0"/>
    <n v="0"/>
    <n v="24650"/>
    <n v="1"/>
    <n v="0"/>
    <s v="Día(s)"/>
    <n v="180"/>
    <s v="OK"/>
  </r>
  <r>
    <n v="5"/>
    <m/>
    <s v="CATASTRO"/>
    <x v="1"/>
    <n v="1"/>
    <n v="0"/>
    <n v="1"/>
    <d v="2021-06-11T00:00:00"/>
    <m/>
    <s v="Servicios secretariales o de administración de oficinas  "/>
    <m/>
    <n v="80161501"/>
    <s v="Prestación de servicios personales para realizar actividades de digitalización y generación de productos resultantes del proceso de actualización catastral multipropósito de Arauquita - Arauca"/>
    <s v="Junio"/>
    <s v="Junio"/>
    <n v="180"/>
    <s v="Día(s)"/>
    <s v="Contratación directa"/>
    <x v="1"/>
    <n v="16028898"/>
    <n v="1602889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m/>
    <s v="OK"/>
  </r>
  <r>
    <n v="5"/>
    <m/>
    <s v="CATASTRO"/>
    <x v="1"/>
    <n v="1"/>
    <n v="0"/>
    <n v="1"/>
    <d v="2021-06-11T00:00:00"/>
    <m/>
    <s v="Servicios secretariales o de administración de oficinas  "/>
    <m/>
    <n v="80161501"/>
    <s v="Prestación de servicios técnicos de apoyo al seguimiento, planeación y gestión del reconocimiento predial  en el proceso de actualización catastral multipropósito de Arauquita - Arauca"/>
    <s v="Junio"/>
    <s v="Junio"/>
    <n v="180"/>
    <s v="Día(s)"/>
    <s v="Contratación directa"/>
    <x v="1"/>
    <n v="21630000"/>
    <n v="2163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3605000"/>
    <m/>
    <n v="0"/>
    <n v="1"/>
    <m/>
    <m/>
    <s v="OK"/>
  </r>
  <r>
    <n v="5"/>
    <m/>
    <s v="CATASTRO"/>
    <x v="1"/>
    <n v="1"/>
    <n v="0"/>
    <n v="1"/>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ósito de Arauquita - Arauca"/>
    <s v="Junio"/>
    <s v="Junio"/>
    <n v="180"/>
    <s v="Día(s)"/>
    <s v="Contratación directa"/>
    <x v="1"/>
    <n v="29858544"/>
    <n v="298585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976424"/>
    <m/>
    <n v="0"/>
    <n v="1"/>
    <m/>
    <m/>
    <s v="OK"/>
  </r>
  <r>
    <n v="5"/>
    <m/>
    <s v="CATASTRO"/>
    <x v="1"/>
    <n v="1"/>
    <n v="0"/>
    <n v="1"/>
    <d v="2021-06-11T00:00:00"/>
    <m/>
    <s v="Servicios secretariales o de administración de oficinas  "/>
    <m/>
    <n v="80161501"/>
    <s v="Prestación de servicios para realizar el control calidad de los productos geográficos, alfanuméricos y documentales generados en los procesos de actualización multipropósito de Arauquita - Arauca"/>
    <s v="Junio"/>
    <s v="Junio"/>
    <n v="180"/>
    <s v="Día(s)"/>
    <s v="Contratación directa"/>
    <x v="1"/>
    <n v="34546758"/>
    <n v="3454675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5757793"/>
    <m/>
    <n v="0"/>
    <n v="1"/>
    <m/>
    <m/>
    <s v="OK"/>
  </r>
  <r>
    <n v="1"/>
    <n v="41"/>
    <s v="SECRETARIA GENERAL"/>
    <x v="2"/>
    <n v="1"/>
    <n v="1"/>
    <n v="0"/>
    <d v="2021-01-20T00:00:00"/>
    <m/>
    <s v="Alquiler y arrendamiento de propiedades o edificaciones"/>
    <m/>
    <n v="80131500"/>
    <s v="Arrendamiento de bien inmueble para el funcionamiento de la dirección territorial casanare del instituto geográfico agustín codazzi-igac."/>
    <s v="Enero"/>
    <s v="Enero"/>
    <n v="11"/>
    <s v="Mes (s)"/>
    <s v="Contratación directa"/>
    <x v="0"/>
    <n v="162316000"/>
    <n v="162316000"/>
    <s v="No"/>
    <s v="NA"/>
    <n v="1"/>
    <x v="0"/>
    <s v="Secretaría General"/>
    <s v="DT Casanare"/>
    <s v="Dirección Territorial"/>
    <s v="HERMES SALCEDO RODRIGUEZ"/>
    <s v="Fortalecimiento de la infraestructura física del IGAC a nivel Nacional"/>
    <s v="Sedes adecuadas"/>
    <s v="Realizar actividades preliminares"/>
    <s v="Sedes adecuadas"/>
    <n v="70"/>
    <d v="2021-01-19T00:00:00"/>
    <n v="14756000"/>
    <n v="162316000"/>
    <n v="162316000"/>
    <s v="OK"/>
    <s v="INMOBILIARIA ROYALS COMPANY SAS"/>
    <n v="0"/>
    <n v="0"/>
    <n v="24234"/>
    <n v="1"/>
    <n v="0"/>
    <s v="Día(s)"/>
    <n v="330"/>
    <s v="OK"/>
  </r>
  <r>
    <n v="1"/>
    <m/>
    <s v="SECRETARIA GENERAL"/>
    <x v="2"/>
    <n v="1"/>
    <n v="0"/>
    <n v="1"/>
    <d v="2021-05-25T00:00:00"/>
    <m/>
    <s v="Servicios de construcción de edificios comerciales y de oficina"/>
    <m/>
    <n v="72121100"/>
    <s v="Adecuación física e instalación del sistema de cableado estructurado, corriente regulada y normal y sistema de climatización para las oficinas del IGAC en la ciudad de Yopal"/>
    <s v="Julio"/>
    <s v="Julio"/>
    <n v="6"/>
    <s v="Mes (s)"/>
    <s v="Selección abreviada menor cuantía"/>
    <x v="1"/>
    <n v="245135741"/>
    <n v="245135741"/>
    <s v="No"/>
    <s v="N/A"/>
    <n v="1"/>
    <x v="0"/>
    <s v="Secretaria General"/>
    <s v="Secretaría General"/>
    <s v="Sede Central  "/>
    <s v="Secretaria General"/>
    <s v="Fortalecimiento de la infraestructura física del IGAC a nivel Nacional"/>
    <s v="Sedes adecuadas"/>
    <s v="Realizar actividades preliminares"/>
    <s v="Sedes adecuadas"/>
    <m/>
    <m/>
    <e v="#N/A"/>
    <e v="#N/A"/>
    <e v="#N/A"/>
    <e v="#N/A"/>
    <m/>
    <n v="0"/>
    <n v="0"/>
    <m/>
    <n v="0"/>
    <n v="1"/>
    <m/>
    <m/>
    <s v="OK"/>
  </r>
  <r>
    <n v="5"/>
    <n v="18"/>
    <s v="CATASTRO"/>
    <x v="1"/>
    <n v="4"/>
    <n v="4"/>
    <n v="0"/>
    <d v="2021-01-07T00:00:00"/>
    <m/>
    <s v="Servicios secretariales o de administración de oficinas  "/>
    <m/>
    <n v="80161501"/>
    <s v="Prestación de servicios profesionales para apoyar en la evaluación, seguimiento, control, planeación y ejecución de los proyectos programados en el marco de la &quot;Actualización y Gestión Catastral Nacional&quot;."/>
    <s v="Enero"/>
    <s v="Enero"/>
    <n v="11"/>
    <s v="Mes (s)"/>
    <s v="Contratación directa"/>
    <x v="0"/>
    <n v="434072513"/>
    <n v="43407251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9"/>
    <d v="2021-01-25T00:00:00"/>
    <n v="9865284"/>
    <n v="108518124"/>
    <n v="434072496"/>
    <s v="OK"/>
    <s v=" CECILIA MARIA OCAMPO BOHORQUEZ _x000a_DIANA CAROLINA NARANJO OLARTE_x000a_GLORIA MARCELA HERNÁNDEZ ARDILA _x000a_VICTOR MANUEL RAMOS PEÑUELA"/>
    <n v="17"/>
    <n v="0"/>
    <s v="24244_x000a_24314_x000a_24315_x000a_24321"/>
    <n v="4"/>
    <n v="0"/>
    <s v="Día(s)"/>
    <m/>
    <s v="OK"/>
  </r>
  <r>
    <n v="5"/>
    <n v="15"/>
    <s v="CATASTRO"/>
    <x v="1"/>
    <n v="1"/>
    <n v="1"/>
    <n v="0"/>
    <d v="2021-02-03T00:00:00"/>
    <m/>
    <s v="Servicios de formación profesional en derecho"/>
    <m/>
    <n v="86101713"/>
    <s v="Prestación de servicios profesionales para orientar el desarrollo de los proyectos programados para la gestión catastral, incluyendo los relacionados con la ejecución de los recursos de cooperación internacional."/>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8"/>
    <d v="2021-01-22T00:00:00"/>
    <n v="13337208"/>
    <n v="120034872"/>
    <n v="120034872"/>
    <s v="OK"/>
    <s v=" CLAUDIA PATRICIA RODRÍGUEZ RODRÍGUEZ"/>
    <n v="24451548"/>
    <n v="0"/>
    <n v="24300"/>
    <n v="1"/>
    <n v="0"/>
    <s v="Día(s)"/>
    <m/>
    <s v="OK"/>
  </r>
  <r>
    <n v="5"/>
    <n v="72"/>
    <s v="CATASTRO"/>
    <x v="1"/>
    <n v="4"/>
    <n v="1"/>
    <n v="3"/>
    <d v="2021-06-11T00:00:00"/>
    <m/>
    <s v="Servicios secretariales o de administración de oficinas  "/>
    <m/>
    <n v="80161501"/>
    <s v="Prestación de servicios profesionales enfocados en la elaboración de avalúos comerciales de los bienes inmuebles tanto urbanos como rurales a nivel nacional y para ejercer como auxiliares de la justicia"/>
    <s v="Junio"/>
    <s v="Junio"/>
    <n v="255"/>
    <s v="Día(s)"/>
    <s v="Contratación directa"/>
    <x v="1"/>
    <n v="100020520"/>
    <n v="100020520"/>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18"/>
    <d v="2021-06-09T00:00:00"/>
    <n v="19611867"/>
    <n v="19611867"/>
    <n v="19611867"/>
    <s v="OK"/>
    <s v=" LEIDY JOHANNA GARCIA SANABRIA"/>
    <n v="8405085.8571428582"/>
    <n v="0"/>
    <n v="24765"/>
    <n v="1"/>
    <n v="3"/>
    <s v="Día(s)"/>
    <m/>
    <s v="OK"/>
  </r>
  <r>
    <n v="5"/>
    <n v="9"/>
    <s v="CATASTRO"/>
    <x v="1"/>
    <n v="4"/>
    <n v="4"/>
    <n v="0"/>
    <d v="2021-01-07T00:00:00"/>
    <m/>
    <s v="Servicios secretariales o de administración de oficinas  "/>
    <m/>
    <n v="80161501"/>
    <s v="Prestación de servicios de apoyo orientados a la gestión y enrutamiento de la información derivada de los procesos catastrales."/>
    <s v="Enero"/>
    <s v="Enero"/>
    <n v="11"/>
    <s v="Mes (s)"/>
    <s v="Contratación directa"/>
    <x v="0"/>
    <n v="92321463"/>
    <n v="9232146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
    <d v="2021-01-19T00:00:00"/>
    <n v="2098215"/>
    <n v="23080365"/>
    <n v="92321460"/>
    <s v="OK"/>
    <s v=" LEIDY PATRICIA CORREA MARTINEZ_x000a_ OSCAR EDUARDO CHAPARRO RODRIGUEZ _x000a_ PAULA CAROLINA TACHA LOPEZ_x000a_ROCIO ANGELICA TORRES MANRIQUE"/>
    <n v="3"/>
    <n v="0"/>
    <s v="24216_x000a_24217_x000a_24218_x000a_24292"/>
    <n v="4"/>
    <n v="0"/>
    <s v="Día(s)"/>
    <n v="210"/>
    <s v="OK"/>
  </r>
  <r>
    <n v="5"/>
    <n v="37"/>
    <s v="CATASTRO"/>
    <x v="1"/>
    <n v="2"/>
    <n v="2"/>
    <n v="0"/>
    <d v="2021-02-11T00:00:00"/>
    <m/>
    <s v="Servicios de sistemas de información geográfica (sig)"/>
    <m/>
    <n v="81101512"/>
    <s v="Prestación de servicios profesionales para la gestión, control y seguimiento a los procesos catastrales de formación, actualización y conservación catastral con enfoque multipropósito"/>
    <s v="Febrero"/>
    <s v="Febrero"/>
    <n v="325"/>
    <s v="Día(s)"/>
    <s v="Contratación directa"/>
    <x v="0"/>
    <n v="124752182"/>
    <n v="124752182"/>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17"/>
    <d v="2021-02-12T00:00:00"/>
    <n v="5757793"/>
    <n v="59881047"/>
    <n v="119762094"/>
    <s v="OK"/>
    <s v=" MAYELYN LORENA BECERRA SORAIDA _x000a_MARIA TARAZONA DOMINGUEZ"/>
    <n v="4990088"/>
    <n v="0"/>
    <s v="24478_x000a_24479"/>
    <n v="2"/>
    <n v="0"/>
    <s v="Día(s)"/>
    <m/>
    <s v="OK"/>
  </r>
  <r>
    <n v="5"/>
    <n v="14"/>
    <s v="CATASTRO"/>
    <x v="1"/>
    <n v="1"/>
    <n v="1"/>
    <n v="0"/>
    <d v="2021-02-03T00:00:00"/>
    <m/>
    <s v="Servicios secretariales o de administración de oficinas  "/>
    <m/>
    <n v="80161501"/>
    <s v="Prestación de servicios profesionales para apoyar la formulación, actualización, seguimiento y  reporte del proyecto de inversión &quot;Actualización y gestión catastral Nacional&quot; y las metas de su competencia."/>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93"/>
    <d v="2021-02-03T00:00:00"/>
    <n v="7550277"/>
    <n v="80536288"/>
    <n v="80536288"/>
    <s v="OK"/>
    <s v="ADRIANA MARIA MARTINEZ BUSTOS"/>
    <n v="1258380"/>
    <n v="0"/>
    <n v="24376"/>
    <n v="1"/>
    <n v="0"/>
    <s v="Día(s)"/>
    <m/>
    <s v="OK"/>
  </r>
  <r>
    <n v="5"/>
    <n v="20"/>
    <s v="CATASTRO"/>
    <x v="1"/>
    <n v="1"/>
    <n v="1"/>
    <n v="0"/>
    <d v="2021-01-20T00:00:00"/>
    <m/>
    <s v="Servicios de sistemas de información geográfica (sig)"/>
    <m/>
    <n v="81101512"/>
    <s v="Prestación de servicios profesionales para el desarrollo del componente tecnológico requerido de los procesos de gestión catastral desarrollados por el IGAC"/>
    <s v="Enero"/>
    <s v="Enero"/>
    <n v="11"/>
    <s v="Mes (s)"/>
    <s v="Contratación directa"/>
    <x v="1"/>
    <n v="108518124"/>
    <n v="108518124"/>
    <s v=" 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04"/>
    <d v="2021-01-25T00:00:00"/>
    <n v="9865284"/>
    <n v="108518124"/>
    <n v="108518124"/>
    <s v="OK"/>
    <s v="ALDEMAR  GUZMAN YARA"/>
    <n v="0"/>
    <n v="0"/>
    <n v="24252"/>
    <n v="1"/>
    <n v="0"/>
    <s v="Día(s)"/>
    <m/>
    <s v="OK"/>
  </r>
  <r>
    <n v="5"/>
    <n v="33"/>
    <s v="CATASTRO"/>
    <x v="1"/>
    <n v="1"/>
    <n v="1"/>
    <n v="0"/>
    <d v="2021-02-03T00:00:00"/>
    <m/>
    <s v="Servicios secretariales o de administración de oficinas  "/>
    <m/>
    <n v="80161501"/>
    <s v="Prestación de servicios para la generación de productos de la información alfanumérica catastral en el marco del Proyecto de &quot;Actualización y gestión catastral Nacional&quot;"/>
    <s v="Febrero"/>
    <s v="Febrero"/>
    <n v="6"/>
    <s v="Mes (s)"/>
    <s v="Contratación directa"/>
    <x v="0"/>
    <n v="16028900"/>
    <n v="16028900"/>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59"/>
    <d v="2021-02-09T00:00:00"/>
    <n v="2671483"/>
    <n v="16028898"/>
    <n v="16028898"/>
    <s v="OK"/>
    <s v="ALEJANDRO ORTIZ BARON"/>
    <n v="2"/>
    <n v="0"/>
    <n v="24438"/>
    <n v="1"/>
    <n v="0"/>
    <s v="Día(s)"/>
    <m/>
    <s v="OK"/>
  </r>
  <r>
    <n v="5"/>
    <n v="77"/>
    <s v="CATASTRO"/>
    <x v="1"/>
    <n v="1"/>
    <n v="1"/>
    <n v="0"/>
    <d v="2021-05-31T00:00:00"/>
    <m/>
    <s v="Servicios secretariales o de administración de oficinas  "/>
    <m/>
    <n v="80161501"/>
    <s v="Prestación de servicios profesionales para revisar y aprobar los estudios de zonas homogéneas físicas y geoeconómicas requeridos en los procesos de la gestión catastral."/>
    <s v="Junio"/>
    <s v="Junio"/>
    <n v="210"/>
    <s v="Día(s)"/>
    <s v="Contratación directa"/>
    <x v="1"/>
    <n v="40304551"/>
    <n v="4030455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2"/>
    <d v="2021-06-28T00:00:00"/>
    <n v="5757793"/>
    <n v="34546758"/>
    <n v="34546758"/>
    <s v="OK"/>
    <s v="AMANDA TOVAR GONZALEZ"/>
    <n v="5757793"/>
    <n v="0"/>
    <n v="24773"/>
    <n v="1"/>
    <n v="0"/>
    <s v="Día(s)"/>
    <n v="180"/>
    <s v="OK"/>
  </r>
  <r>
    <n v="5"/>
    <n v="2"/>
    <s v="CATASTRO"/>
    <x v="1"/>
    <n v="1"/>
    <n v="1"/>
    <n v="0"/>
    <d v="2021-01-07T00:00:00"/>
    <m/>
    <s v="Servicios secretariales o de administración de oficinas  "/>
    <m/>
    <n v="80161501"/>
    <s v="Prestación de servicios profesionales para apoyar desde el componente social, el desarrollo de los proyectos programados para la gestión catastral."/>
    <s v="Enero"/>
    <s v="Enero"/>
    <n v="11"/>
    <s v="Mes (s)"/>
    <s v="Contratación directa"/>
    <x v="0"/>
    <n v="121248517"/>
    <n v="1212485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
    <d v="2021-01-18T00:00:00"/>
    <n v="11022592"/>
    <n v="121248517"/>
    <n v="121248517"/>
    <s v="OK"/>
    <s v="ANA MARIA SANTOFIMIO MAHECHA"/>
    <n v="0"/>
    <n v="0"/>
    <n v="24205"/>
    <n v="1"/>
    <n v="0"/>
    <s v="Mes (s)"/>
    <n v="230"/>
    <s v="OK"/>
  </r>
  <r>
    <n v="5"/>
    <n v="50"/>
    <s v="CATASTRO"/>
    <x v="1"/>
    <n v="3"/>
    <n v="3"/>
    <n v="0"/>
    <d v="2021-03-04T00:00:00"/>
    <m/>
    <s v="Servicios secretariales o de administración de oficinas  "/>
    <m/>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s v="Marzo"/>
    <s v="Marzo"/>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0"/>
    <d v="2021-03-23T00:00:00"/>
    <n v="6683454"/>
    <n v="61487777"/>
    <n v="184463331"/>
    <s v="OK"/>
    <s v="ASTRITH TERESA GALLO ALFONSO_x000a_JONATHAN SMITH AGUILERA DIAZ_x000a_LILIANA MARCELA SOCHA RINCON_x000a_"/>
    <n v="46115832"/>
    <n v="0"/>
    <s v="24625_x000a_24674_x000a_24678"/>
    <n v="3"/>
    <n v="0"/>
    <s v="Día(s)"/>
    <m/>
    <s v="OK"/>
  </r>
  <r>
    <n v="5"/>
    <n v="32"/>
    <s v="CATASTRO"/>
    <x v="1"/>
    <n v="1"/>
    <n v="1"/>
    <n v="0"/>
    <d v="2021-02-03T00:00:00"/>
    <m/>
    <s v="Servicios de sistemas de información geográfica (sig)"/>
    <m/>
    <n v="81101512"/>
    <s v="Prestación de servicios profesionales para el seguimiento y control de los proyectos de gestión catastral con enforque multipropósito."/>
    <s v="Febrero"/>
    <s v="Febrero"/>
    <n v="325"/>
    <s v="Día(s)"/>
    <s v="Contratación directa"/>
    <x v="1"/>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3"/>
    <d v="2021-02-05T00:00:00"/>
    <n v="12179900"/>
    <n v="129918933"/>
    <n v="129918933"/>
    <s v="OK"/>
    <s v="AVIER ENRIQUE ZULUAGA GONZALEZ"/>
    <n v="2029984"/>
    <n v="0"/>
    <n v="24371"/>
    <n v="1"/>
    <n v="0"/>
    <s v="Día(s)"/>
    <m/>
    <s v="OK"/>
  </r>
  <r>
    <n v="5"/>
    <n v="27"/>
    <s v="CATASTRO"/>
    <x v="1"/>
    <n v="1"/>
    <n v="1"/>
    <n v="0"/>
    <d v="2021-02-03T00:00:00"/>
    <m/>
    <s v="Servicios secretariales o de administración de oficinas  "/>
    <m/>
    <n v="80161501"/>
    <s v="Prestación de servicios profesionales para adelantar los análisis estadísticos requeridos para el desarrollo de los procesos de catastro multipropósito."/>
    <s v="Febrero"/>
    <s v="Febrero"/>
    <n v="325"/>
    <s v="Día(s)"/>
    <s v="Contratación directa"/>
    <x v="0"/>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0"/>
    <d v="2021-02-04T00:00:00"/>
    <n v="9865284"/>
    <n v="105229696"/>
    <n v="105229696"/>
    <s v="OK"/>
    <s v="BRAYAN ARTURO CAMARGO LOZANO"/>
    <n v="1644214"/>
    <n v="0"/>
    <n v="24366"/>
    <n v="1"/>
    <n v="0"/>
    <s v="Día(s)"/>
    <m/>
    <s v="OK"/>
  </r>
  <r>
    <n v="5"/>
    <n v="44"/>
    <s v="CATASTRO"/>
    <x v="1"/>
    <n v="1"/>
    <n v="1"/>
    <n v="0"/>
    <d v="2021-03-05T00:00:00"/>
    <m/>
    <s v="Servicios secretariales o de administración de oficinas  "/>
    <m/>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s v="Marzo"/>
    <s v="Marzo"/>
    <n v="300"/>
    <s v="Día(s)"/>
    <s v="Contratación directa"/>
    <x v="1"/>
    <n v="113450766"/>
    <n v="11345076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5"/>
    <d v="2021-02-25T00:00:00"/>
    <n v="12179900"/>
    <n v="109619100"/>
    <n v="109619100"/>
    <s v="OK"/>
    <s v="CLAUDIA CECILIA PUENTES RIAÑO"/>
    <n v="3831666"/>
    <n v="0"/>
    <m/>
    <n v="1"/>
    <n v="0"/>
    <s v="Día(s)"/>
    <m/>
    <s v="OK"/>
  </r>
  <r>
    <n v="5"/>
    <n v="73"/>
    <s v="CATASTRO"/>
    <x v="1"/>
    <n v="1"/>
    <n v="1"/>
    <n v="0"/>
    <d v="2021-06-11T00:00:00"/>
    <m/>
    <s v="Servicios secretariales o de administración de oficinas  "/>
    <m/>
    <n v="80161501"/>
    <s v="Arrendamiento  de bien inmueble para funcionamiento de sede operativa del contrato 02-2021 actualización catastral con enfoque multipropósito del munincipio de arauquita"/>
    <s v="Junio"/>
    <s v="Junio"/>
    <n v="225"/>
    <s v="Día(s)"/>
    <s v="Contratación directa"/>
    <x v="1"/>
    <n v="11250000"/>
    <n v="11250000"/>
    <s v="No"/>
    <s v="N/A"/>
    <n v="1"/>
    <x v="0"/>
    <s v="Subdirección de Catastro"/>
    <s v="DT Casanare"/>
    <s v="Dirección Territorial"/>
    <s v="HERMES SALCEDO RODRIGUEZ"/>
    <s v="Actualización y gestión catastral Nacional"/>
    <s v="Servicio de Información Catastral"/>
    <s v="Ejecutar procesos de actualización catastral a nivel nacional"/>
    <s v="Predios actualizados catastralmente"/>
    <n v="619"/>
    <d v="2021-06-11T00:00:00"/>
    <n v="11250000"/>
    <n v="11250000"/>
    <n v="11250000"/>
    <s v="OK"/>
    <s v="COMITE DE GANADEROS DE ARAUQUITA"/>
    <n v="0"/>
    <n v="0"/>
    <n v="24764"/>
    <n v="1"/>
    <n v="0"/>
    <s v="Día(s)"/>
    <n v="195"/>
    <s v="OK"/>
  </r>
  <r>
    <n v="5"/>
    <n v="80"/>
    <s v="CATASTRO"/>
    <x v="1"/>
    <n v="1"/>
    <n v="1"/>
    <n v="0"/>
    <d v="2021-05-31T00:00:00"/>
    <m/>
    <s v="Servicios secretariales o de administración de oficinas  "/>
    <m/>
    <n v="80161501"/>
    <s v="Prestación de servicios personales para desarrollar las  actividades de reconocimiento predial en el proceso de actualización catastral multiproposito de los municipios de El Guamo y Córdoba (Bolivar)  y Río Blanco (Tolima)"/>
    <s v="Junio"/>
    <s v="Junio"/>
    <n v="120"/>
    <s v="Día(s)"/>
    <s v="Contratación directa"/>
    <x v="0"/>
    <n v="12498928"/>
    <n v="1249892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9"/>
    <d v="2021-07-01T00:00:00"/>
    <n v="3124732"/>
    <n v="12498928"/>
    <n v="12498928"/>
    <s v="OK"/>
    <s v="CRISTIAN ENRIQUE PALACIOS AMEZQUITA"/>
    <n v="0"/>
    <n v="0"/>
    <n v="24779"/>
    <n v="1"/>
    <n v="0"/>
    <s v="Día(s)"/>
    <n v="120"/>
    <s v="OK"/>
  </r>
  <r>
    <n v="5"/>
    <n v="41"/>
    <s v="CATASTRO"/>
    <x v="1"/>
    <n v="1"/>
    <n v="1"/>
    <n v="0"/>
    <d v="2021-02-11T00:00:00"/>
    <m/>
    <s v="Servicios de sistemas de información geográfica (sig)"/>
    <m/>
    <n v="81101512"/>
    <s v="Prestación de servicios profesionales para administrar y realizar mantenimiento a los modelos y submodelos LADMCOL requeridos en la implementación de la política de catastro multipropósito, de acuerdo con los lineamientos."/>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50"/>
    <d v="2021-02-19T00:00:00"/>
    <n v="7550277"/>
    <n v="77012825"/>
    <n v="77012825"/>
    <s v="OK"/>
    <s v="DANIEL MUÑOZ CASTRO"/>
    <n v="4781843"/>
    <n v="0"/>
    <n v="24506"/>
    <n v="1"/>
    <n v="0"/>
    <s v="Día(s)"/>
    <m/>
    <s v="OK"/>
  </r>
  <r>
    <n v="5"/>
    <n v="21"/>
    <s v="CATASTRO"/>
    <x v="1"/>
    <n v="1"/>
    <n v="1"/>
    <n v="0"/>
    <d v="2021-01-07T00:00:00"/>
    <m/>
    <s v="Servicios de sistemas de información geográfica (sig)"/>
    <m/>
    <n v="81101512"/>
    <s v="Prestación de servicios profesionales para adelantar las actividades asociadas al cumplimiento de la Política de Atención y Reparación Integral a las Victimas, Restitución de Tierras en el marco de las competencias del IGAC, desde el componente técnico."/>
    <s v="Enero"/>
    <s v="Enero"/>
    <n v="11"/>
    <s v="Mes (s)"/>
    <s v="Contratación directa"/>
    <x v="0"/>
    <n v="54740669"/>
    <n v="54740669"/>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24"/>
    <d v="2021-01-25T00:00:00"/>
    <n v="4976424"/>
    <n v="54740664"/>
    <n v="54740664"/>
    <s v="OK"/>
    <s v="DANILO BERNAL DIAZ"/>
    <n v="5"/>
    <n v="0"/>
    <n v="24264"/>
    <n v="1"/>
    <n v="0"/>
    <s v="Día(s)"/>
    <m/>
    <s v="OK"/>
  </r>
  <r>
    <n v="5"/>
    <n v="74"/>
    <s v="CATASTRO"/>
    <x v="1"/>
    <n v="1"/>
    <n v="1"/>
    <n v="0"/>
    <d v="2021-06-11T00:00:00"/>
    <m/>
    <s v="Servicios secretariales o de administración de oficinas  "/>
    <m/>
    <n v="80161501"/>
    <s v="Prestación de servicios profesionales para realizar levantamiento y análisis de requerimientos funcionales y técnicos para sistemas de información, diagramación y diseño conceptual de procesos y pruebas de sistemas de infomación."/>
    <s v="Junio"/>
    <s v="Junio"/>
    <n v="240"/>
    <s v="Día(s)"/>
    <s v="Contratación directa"/>
    <x v="1"/>
    <n v="46062344"/>
    <n v="460623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5"/>
    <d v="2021-06-18T00:00:00"/>
    <n v="5757793"/>
    <n v="36466022.333333328"/>
    <n v="36466022.333333328"/>
    <s v="OK"/>
    <s v="DIANA ERIKA RAMIREZ RAMIREZ"/>
    <n v="9596321.6666666716"/>
    <n v="0"/>
    <n v="24769"/>
    <n v="1"/>
    <n v="0"/>
    <s v="Día(s)"/>
    <n v="190"/>
    <s v="OK"/>
  </r>
  <r>
    <n v="5"/>
    <n v="36"/>
    <s v="CATASTRO"/>
    <x v="1"/>
    <n v="1"/>
    <n v="1"/>
    <n v="0"/>
    <d v="2021-02-03T00:00:00"/>
    <m/>
    <s v="Servicios de sistemas de información geográfica (sig)"/>
    <m/>
    <n v="81101512"/>
    <s v="Prestación de servicios profesionales para realizar los análisis estadísticos y econométricos de información catastral requeridos para el desarrollo del Proyecto de &quot;Actualización y gestión catastral Nacional&quot;."/>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94"/>
    <d v="2021-02-11T00:00:00"/>
    <n v="4976424"/>
    <n v="29858544"/>
    <n v="29858544"/>
    <s v="OK"/>
    <s v="DIEGO FERNANDO GRISALES RAMIREZ"/>
    <n v="3"/>
    <n v="0"/>
    <n v="24462"/>
    <n v="1"/>
    <n v="0"/>
    <s v="Día(s)"/>
    <m/>
    <s v="OK"/>
  </r>
  <r>
    <n v="5"/>
    <n v="28"/>
    <s v="CATASTRO"/>
    <x v="1"/>
    <n v="1"/>
    <n v="1"/>
    <n v="0"/>
    <d v="2021-02-03T00:00:00"/>
    <m/>
    <s v="Servicios de formación profesional en derecho"/>
    <m/>
    <n v="86101713"/>
    <s v="Prestación de servicios profesionales para realizar la elaboración y revisión de los documentos requeridos en el aspecto juridico, para el desarrollo de las competencias del Instituto Geográfico Agustin Codazzi-IGAC"/>
    <s v="Febrero"/>
    <s v="Febrero"/>
    <n v="325"/>
    <s v="Día(s)"/>
    <s v="Contratación directa"/>
    <x v="1"/>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7"/>
    <d v="2021-02-04T00:00:00"/>
    <n v="9865284"/>
    <n v="105229696"/>
    <n v="105229696"/>
    <s v="OK"/>
    <s v="ELENA ROCÍO VERÁSTEGUI NIÑO"/>
    <n v="1644214"/>
    <n v="0"/>
    <n v="24361"/>
    <n v="1"/>
    <n v="0"/>
    <s v="Día(s)"/>
    <m/>
    <s v="OK"/>
  </r>
  <r>
    <n v="5"/>
    <n v="22"/>
    <s v="CATASTRO"/>
    <x v="1"/>
    <n v="1"/>
    <n v="1"/>
    <n v="0"/>
    <d v="2021-02-03T00:00:00"/>
    <m/>
    <s v="Servicios de sistemas de información geográfica (sig)"/>
    <m/>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s v="Febrero"/>
    <s v="Febrero"/>
    <n v="325"/>
    <s v="Día(s)"/>
    <s v="Contratación directa"/>
    <x v="0"/>
    <n v="53911260"/>
    <n v="53911260"/>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34"/>
    <d v="2021-01-25T00:00:00"/>
    <n v="4976424"/>
    <n v="54740664"/>
    <n v="54740664"/>
    <s v="CORREGIR"/>
    <s v="ELIZABETH HERNANDEZ SANTAMARIA"/>
    <n v="0"/>
    <n v="0"/>
    <n v="24372"/>
    <n v="1"/>
    <n v="0"/>
    <s v="Día(s)"/>
    <m/>
    <s v="OK"/>
  </r>
  <r>
    <n v="5"/>
    <n v="76"/>
    <s v="CATASTRO"/>
    <x v="1"/>
    <n v="1"/>
    <n v="1"/>
    <n v="0"/>
    <d v="2021-05-31T00:00:00"/>
    <m/>
    <s v="Servicios secretariales o de administración de oficinas  "/>
    <m/>
    <n v="80161501"/>
    <s v="Prestación de servicios técnicos de apoyo para realizar el seguimiento, planeación y gestión del reconocimiento predial  en el proceso de actualización catastral multiproposito de los municipios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0"/>
    <d v="2021-06-24T00:00:00"/>
    <n v="3605000"/>
    <n v="18025000"/>
    <n v="18025000"/>
    <s v="OK"/>
    <s v="FREDY LEONARDO SOLORZANO VASQUEZ"/>
    <n v="0"/>
    <n v="0"/>
    <n v="24772"/>
    <n v="1"/>
    <n v="0"/>
    <s v="Día(s)"/>
    <n v="150"/>
    <s v="OK"/>
  </r>
  <r>
    <n v="5"/>
    <n v="10"/>
    <s v="CATASTRO"/>
    <x v="1"/>
    <n v="1"/>
    <n v="1"/>
    <n v="0"/>
    <d v="2021-01-07T00:00:00"/>
    <m/>
    <s v="Servicios secretariales o de administración de oficinas  "/>
    <m/>
    <n v="80161501"/>
    <s v="Prestación de servicios profesionales para el desarrollo de procesos estadísticos en el marco de la gestión catastral a cargo del IGAC."/>
    <s v="Enero"/>
    <s v="Enero"/>
    <n v="11"/>
    <s v="Mes (s)"/>
    <s v="Contratación directa"/>
    <x v="0"/>
    <n v="164285000"/>
    <n v="16428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
    <d v="2021-01-20T00:00:00"/>
    <n v="14935000"/>
    <n v="164285000"/>
    <n v="164285000"/>
    <s v="OK"/>
    <s v="GABRIEL ANTONIO VALLEJO HERNANDEZ"/>
    <n v="0"/>
    <n v="0"/>
    <n v="24220"/>
    <n v="1"/>
    <n v="0"/>
    <s v="Día(s)"/>
    <m/>
    <s v="OK"/>
  </r>
  <r>
    <n v="5"/>
    <n v="7"/>
    <s v="CATASTRO"/>
    <x v="1"/>
    <n v="1"/>
    <n v="1"/>
    <n v="0"/>
    <d v="2021-01-07T00:00:00"/>
    <m/>
    <s v="Servicios de formación profesional en derecho"/>
    <m/>
    <n v="86101713"/>
    <s v="Prestación de servicios profesionales para el desarrollo del componente social requerido de los procesos de gestión catastral desarrollados por el IGAC"/>
    <s v="Enero"/>
    <s v="Enero"/>
    <n v="11"/>
    <s v="Mes (s)"/>
    <s v="Contratación directa"/>
    <x v="1"/>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4"/>
    <d v="2021-01-19T00:00:00"/>
    <n v="5757793"/>
    <n v="63143797"/>
    <n v="63143797"/>
    <s v="OK"/>
    <s v="GERMAN ANDRES HERRERA SIERRA"/>
    <n v="191923"/>
    <n v="0"/>
    <n v="24213"/>
    <n v="1"/>
    <n v="0"/>
    <s v="Día(s)"/>
    <n v="7"/>
    <s v="OK"/>
  </r>
  <r>
    <n v="5"/>
    <n v="82"/>
    <s v="CATASTRO"/>
    <x v="1"/>
    <n v="1"/>
    <n v="1"/>
    <n v="0"/>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s v="Junio"/>
    <s v="Junio"/>
    <n v="165"/>
    <s v="Día(s)"/>
    <s v="Contratación directa"/>
    <x v="0"/>
    <n v="27370332"/>
    <n v="27370332"/>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1"/>
    <d v="2021-07-02T00:00:00"/>
    <n v="4976424"/>
    <n v="27370331.999999996"/>
    <n v="27370331.999999996"/>
    <s v="OK"/>
    <s v="GUILLERMO JOSE ROMERO CHARRY"/>
    <n v="0"/>
    <n v="0"/>
    <n v="24782"/>
    <n v="1"/>
    <n v="0"/>
    <s v="Día(s)"/>
    <n v="165"/>
    <s v="OK"/>
  </r>
  <r>
    <n v="5"/>
    <n v="65"/>
    <s v="CATASTRO"/>
    <x v="1"/>
    <n v="6"/>
    <n v="3"/>
    <n v="3"/>
    <d v="2021-04-26T00:00:00"/>
    <m/>
    <s v="Servicios de sistemas de información geográfica (sig)"/>
    <m/>
    <n v="81101512"/>
    <s v="Prestación de servicios profesionales para elaborar los avalúos comerciales de bienes inmuebles tanto urbanos como rurales a nivel nacional, de acuerdo con los contratos suscritos por el IGAC"/>
    <s v="Mayo"/>
    <s v="Mayo"/>
    <n v="255"/>
    <s v="Día(s)"/>
    <s v="Contratación directa"/>
    <x v="1"/>
    <n v="293647443"/>
    <n v="293647443"/>
    <s v="No"/>
    <s v="NA"/>
    <n v="6"/>
    <x v="0"/>
    <s v="Subdirección de Catastro"/>
    <s v="Subdirección de Catastro"/>
    <s v="Sede Central"/>
    <s v="Subdirectora de Catastro"/>
    <s v="Actualización y gestión catastral Nacional"/>
    <s v=" Servicio de avalúos"/>
    <s v="Realizar avalúos comerciales, de acuerdo a las solicitudes recibidas."/>
    <s v="Avalúos realizados"/>
    <n v="565"/>
    <d v="2021-04-28T00:00:00"/>
    <n v="5757793"/>
    <n v="40304551"/>
    <n v="40304551"/>
    <s v="OK"/>
    <s v="HUGO ENRIQUE JIMENEZ CASTELLANOS_x000a_JULI MARCELA GUTIERREZ PACHECO_x000a_LUZ MERY PULIDO PELAEZ"/>
    <n v="34546758"/>
    <n v="0"/>
    <s v="24700_x000a_24760_x000a_24762"/>
    <n v="1"/>
    <n v="5"/>
    <s v="Día(s)"/>
    <m/>
    <s v="OK"/>
  </r>
  <r>
    <n v="5"/>
    <n v="49"/>
    <s v="CATASTRO"/>
    <x v="1"/>
    <n v="1"/>
    <n v="1"/>
    <n v="0"/>
    <d v="2021-03-04T00:00:00"/>
    <m/>
    <s v="Publicidad en periódicos"/>
    <m/>
    <n v="82101504"/>
    <s v="Prestación de servicios para la publicación de los actos administrativos de la entidad en el diario oficial"/>
    <s v="Marzo"/>
    <s v="Marzo"/>
    <n v="9"/>
    <s v="Mes (s)"/>
    <s v="Contratación directa"/>
    <x v="0"/>
    <n v="30000000"/>
    <n v="3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1"/>
    <d v="2021-03-19T00:00:00"/>
    <n v="0"/>
    <n v="30000000"/>
    <n v="30000000"/>
    <s v="OK"/>
    <s v="IMPRENTA NACIONAL"/>
    <n v="0"/>
    <n v="0"/>
    <n v="24626"/>
    <n v="1"/>
    <n v="0"/>
    <s v="Día(s)"/>
    <m/>
    <s v="OK"/>
  </r>
  <r>
    <n v="5"/>
    <n v="71"/>
    <s v="CATASTRO"/>
    <x v="1"/>
    <n v="2"/>
    <n v="2"/>
    <n v="0"/>
    <d v="2021-06-11T00:00:00"/>
    <m/>
    <s v="Servicios secretariales o de administración de oficinas  "/>
    <m/>
    <n v="80161501"/>
    <s v="Prestación de servicios profesionales encaminados a desarrollar el apoyo técnico y control de calidad de los avalúos de bienes inmuebles tanto urbanos como rurales a nivel nacional"/>
    <s v="Junio"/>
    <s v="Junio"/>
    <n v="255"/>
    <s v="Día(s)"/>
    <s v="Contratación directa"/>
    <x v="1"/>
    <n v="128354709"/>
    <n v="128354709"/>
    <s v="No"/>
    <s v="NA"/>
    <n v="2"/>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20"/>
    <d v="2021-06-09T00:00:00"/>
    <n v="7550277"/>
    <n v="50335180"/>
    <n v="100670360"/>
    <s v="OK"/>
    <s v="ISABEL QUINTERO PINILLA_x000a_JAIRO ALFONSO MORENO PADILLA"/>
    <n v="27684349"/>
    <n v="0"/>
    <s v="24766_x000a_24768"/>
    <n v="2"/>
    <n v="0"/>
    <s v="Día(s)"/>
    <m/>
    <s v="OK"/>
  </r>
  <r>
    <n v="5"/>
    <n v="57"/>
    <s v="CATASTRO"/>
    <x v="1"/>
    <n v="5"/>
    <n v="5"/>
    <n v="0"/>
    <d v="2021-03-24T00:00:00"/>
    <m/>
    <s v="Servicios secretariales o de administración de oficinas  "/>
    <m/>
    <n v="80161501"/>
    <s v="Prestación de servicios profesionales para generar productos de Aplicaciones Agrológicas, derivados de Levantamientos de suelos, para apoyar los procesos de Catastro Multipropósito."/>
    <s v="Abril"/>
    <s v="Abril"/>
    <n v="270"/>
    <s v="Día(s)"/>
    <s v="Contratación directa"/>
    <x v="1"/>
    <n v="227115000"/>
    <n v="22711500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2"/>
    <d v="2021-04-09T00:00:00"/>
    <n v="4976424"/>
    <n v="34834968"/>
    <n v="174174840"/>
    <s v="OK"/>
    <s v="JOSE  ELIAS  ELIZALDE  MUÑOZ_x000a_JUAN PABLO  FERNANDEZ  RODRIGUEZ_x000a_YAMID  MANUEL  MORENO_x000a_LEIDY  JOHANNA  ESCOBAR  QUEMBA_x000a_WILLIAM HERNAN GONZALEZ MARTINEZ"/>
    <n v="52940160"/>
    <n v="0"/>
    <s v="24657_x000a_24658_x000a_24659_x000a_24660_x000a_24661"/>
    <n v="5"/>
    <n v="0"/>
    <s v="Día(s)"/>
    <m/>
    <s v="OK"/>
  </r>
  <r>
    <n v="5"/>
    <n v="75"/>
    <s v="CATASTRO"/>
    <x v="1"/>
    <n v="1"/>
    <n v="1"/>
    <n v="0"/>
    <d v="2021-05-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s v="Junio"/>
    <s v="Junio"/>
    <n v="150"/>
    <s v="Día(s)"/>
    <s v="Contratación directa"/>
    <x v="0"/>
    <n v="24882120"/>
    <n v="248821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9"/>
    <d v="2021-06-24T00:00:00"/>
    <n v="4976424"/>
    <n v="24882120"/>
    <n v="24882120"/>
    <s v="OK"/>
    <s v="JUAN CAMILO MADERA CALAO"/>
    <n v="0"/>
    <n v="0"/>
    <n v="24770"/>
    <n v="1"/>
    <n v="0"/>
    <s v="Día(s)"/>
    <n v="150"/>
    <s v="OK"/>
  </r>
  <r>
    <n v="5"/>
    <n v="23"/>
    <s v="CATASTRO"/>
    <x v="1"/>
    <n v="1"/>
    <n v="1"/>
    <n v="0"/>
    <d v="2021-01-07T00:00:00"/>
    <m/>
    <s v="Servicios secretariales o de administración de oficinas  "/>
    <m/>
    <n v="80161501"/>
    <s v="Prestación de servicios profesionales para adelantar el control de calidad de los avalúos asignados, así como la elaboración de avalúos comerciales e IVP."/>
    <s v="Enero"/>
    <s v="Enero"/>
    <n v="11"/>
    <s v="Mes (s)"/>
    <s v="Contratación directa"/>
    <x v="0"/>
    <n v="83053047"/>
    <n v="83053047"/>
    <s v="No"/>
    <s v="NA"/>
    <n v="1"/>
    <x v="0"/>
    <s v="Subdirección de Catastro"/>
    <s v="Subdirección de Catastro"/>
    <s v="Sede Central"/>
    <s v="Subdirectora de Catastro"/>
    <s v="Actualización y gestión catastral Nacional"/>
    <s v=" Servicio de avalúos"/>
    <s v="Realizar avalúos IVP"/>
    <s v="Avalúos realizados"/>
    <n v="110"/>
    <d v="2021-01-27T00:00:00"/>
    <n v="7550277"/>
    <n v="83053047"/>
    <n v="83053047"/>
    <s v="OK"/>
    <s v="JULIO CESAR DIAZ"/>
    <n v="0"/>
    <n v="0"/>
    <n v="24255"/>
    <n v="1"/>
    <n v="0"/>
    <s v="Día(s)"/>
    <m/>
    <s v="OK"/>
  </r>
  <r>
    <n v="5"/>
    <n v="54"/>
    <s v="CATASTRO"/>
    <x v="1"/>
    <n v="3"/>
    <n v="3"/>
    <n v="0"/>
    <d v="2021-03-11T00:00:00"/>
    <m/>
    <s v="Servicios de sistemas de información geográfica (sig)"/>
    <m/>
    <n v="81101512"/>
    <s v="Prestación de servicios profesionales para el desarrollo, validación e implementación de las metodologías de valoración, aplicables a los procesos de catastrales con enfoque multipropósito"/>
    <s v="Marzo"/>
    <s v="Marzo"/>
    <n v="300"/>
    <s v="Día(s)"/>
    <s v="Contratación directa"/>
    <x v="1"/>
    <n v="226508310"/>
    <n v="226508310"/>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0"/>
    <d v="2021-03-30T00:00:00"/>
    <n v="7550277"/>
    <n v="67952493"/>
    <n v="203857479"/>
    <s v="OK"/>
    <s v="JULY MARCELA RODRIGUEZ MUSTAFA_x000a_JOHANNA ALEXANDRA RAMIREZ BELTRAN_x000a_SERGIO MAURICIO ARDILA QUINTERO"/>
    <n v="22650831"/>
    <n v="0"/>
    <s v="24643_x000a_24647_x000a_24649"/>
    <n v="3"/>
    <n v="0"/>
    <s v="Día(s)"/>
    <m/>
    <s v="OK"/>
  </r>
  <r>
    <n v="5"/>
    <n v="47"/>
    <s v="CATASTRO"/>
    <x v="1"/>
    <n v="1"/>
    <n v="1"/>
    <n v="0"/>
    <d v="2021-03-04T00:00:00"/>
    <m/>
    <s v="Servicios secretariales o de administración de oficinas  "/>
    <m/>
    <n v="80161501"/>
    <s v="Prestación de servicios profesionales para realizar los análisis estadísticos requeridos en el marco de los procesos de formación y actualización catastral a cargo de Instituto "/>
    <s v="Abril"/>
    <s v="Abril"/>
    <n v="270"/>
    <s v="Día(s)"/>
    <s v="Contratación directa"/>
    <x v="1"/>
    <n v="86828186"/>
    <n v="8682818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1"/>
    <d v="2021-03-15T00:00:00"/>
    <n v="7550277"/>
    <n v="64177355"/>
    <n v="64177355"/>
    <s v="OK"/>
    <s v="KAREN ROSANA CÓRDOBA PÉROZO"/>
    <n v="22650831"/>
    <n v="0"/>
    <n v="24680"/>
    <n v="1"/>
    <n v="0"/>
    <s v="Día(s)"/>
    <m/>
    <s v="OK"/>
  </r>
  <r>
    <n v="5"/>
    <n v="48"/>
    <s v="CATASTRO"/>
    <x v="1"/>
    <n v="1"/>
    <n v="1"/>
    <n v="0"/>
    <d v="2021-03-11T00:00:00"/>
    <m/>
    <s v="Servicios secretariales o de administración de oficinas  "/>
    <m/>
    <n v="80161501"/>
    <s v="Prestación de servicios profesionales para el procesamiento, análisis y generación de productos geográficos que apoyen el proceso de actualización catastral"/>
    <s v="Marzo"/>
    <s v="Marzo"/>
    <n v="285"/>
    <s v="Día(s)"/>
    <s v="Contratación directa"/>
    <x v="1"/>
    <n v="25379089"/>
    <n v="2537908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70"/>
    <d v="2021-03-18T00:00:00"/>
    <n v="2671483"/>
    <n v="24577644"/>
    <n v="24577644"/>
    <s v="OK"/>
    <s v="LAURA ALEJANDRA MARTINEZ CONDE"/>
    <n v="801445"/>
    <n v="0"/>
    <n v="24681"/>
    <n v="1"/>
    <n v="0"/>
    <s v="Día(s)"/>
    <m/>
    <s v="OK"/>
  </r>
  <r>
    <n v="5"/>
    <n v="26"/>
    <s v="CATASTRO"/>
    <x v="1"/>
    <n v="1"/>
    <n v="1"/>
    <n v="0"/>
    <d v="2021-02-03T00:00:00"/>
    <m/>
    <s v="Servicios de formación profesional en derecho"/>
    <m/>
    <n v="86101713"/>
    <s v="Prestación de servicios profesionales para gestionar la etapa preparatoria, registro, verificación y publicación de los trámites contractuales programados en el marco del proyecto de inversión &quot;Actualización y gestión catastral Nacional&quot;."/>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1"/>
    <d v="2021-02-04T00:00:00"/>
    <n v="7550277"/>
    <n v="81794668"/>
    <n v="81794668"/>
    <s v="OK"/>
    <s v="LAURA FERNANDA PARRA PINZON"/>
    <n v="0"/>
    <n v="0"/>
    <n v="24356"/>
    <n v="1"/>
    <n v="0"/>
    <s v="Día(s)"/>
    <m/>
    <s v="OK"/>
  </r>
  <r>
    <n v="5"/>
    <n v="17"/>
    <s v="CATASTRO"/>
    <x v="1"/>
    <n v="1"/>
    <n v="1"/>
    <n v="0"/>
    <d v="2021-02-03T00:00:00"/>
    <m/>
    <s v="Servicios secretariales o de administración de oficinas  "/>
    <m/>
    <n v="80161501"/>
    <s v="Prestación de servicios profesionales para la programación, control y seguimiento presupuestal y financiero del proyecto de inversión &quot;Actualización y gestión catastral Nacional&quot;"/>
    <s v="Febrero"/>
    <s v="Febrero"/>
    <n v="325"/>
    <s v="Día(s)"/>
    <s v="Contratación directa"/>
    <x v="0"/>
    <n v="72404085"/>
    <n v="7240408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15"/>
    <d v="2021-02-04T00:00:00"/>
    <n v="6683454"/>
    <n v="71290176"/>
    <n v="71290176"/>
    <s v="OK"/>
    <s v="LEIDY ANDREA GUZMAN_x000a_CAMELO"/>
    <n v="1113909"/>
    <n v="0"/>
    <n v="24367"/>
    <n v="1"/>
    <n v="0"/>
    <s v="Día(s)"/>
    <m/>
    <s v="OK"/>
  </r>
  <r>
    <n v="5"/>
    <n v="4"/>
    <s v="CATASTRO"/>
    <x v="1"/>
    <n v="1"/>
    <n v="1"/>
    <n v="0"/>
    <d v="2021-01-07T00:00:00"/>
    <m/>
    <s v="Servicios de formación profesional en derecho"/>
    <m/>
    <n v="86101713"/>
    <s v="Prestación de servicios profesionales para apoyar el componente jurídico en los proyectos de Gestión Catastral desarrollados por el IGAC"/>
    <s v="Enero"/>
    <s v="Enero"/>
    <n v="11"/>
    <s v="Mes (s)"/>
    <s v="Contratación directa"/>
    <x v="1"/>
    <n v="95787741"/>
    <n v="9578774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8"/>
    <d v="2021-01-18T00:00:00"/>
    <n v="8707976"/>
    <n v="95787736"/>
    <n v="95787736"/>
    <s v="OK"/>
    <s v="LIZZY KAROLAY RINCON CAMELO"/>
    <n v="5"/>
    <n v="0"/>
    <n v="24206"/>
    <n v="1"/>
    <n v="0"/>
    <s v="Mes (s)"/>
    <n v="235"/>
    <s v="OK"/>
  </r>
  <r>
    <n v="5"/>
    <n v="12"/>
    <s v="CATASTRO"/>
    <x v="1"/>
    <n v="3"/>
    <n v="3"/>
    <n v="0"/>
    <d v="2021-02-03T00:00:00"/>
    <m/>
    <s v="Servicios de sistemas de información geográfica (sig)"/>
    <m/>
    <n v="81101512"/>
    <s v="Prestación de servicios profesionales para apoyar la gestión requerida para la habilitación de gestores catastrales."/>
    <s v="Febrero"/>
    <s v="Febrero"/>
    <n v="325"/>
    <s v="Día(s)"/>
    <s v="Contratación directa"/>
    <x v="0"/>
    <n v="187128273"/>
    <n v="187128273"/>
    <s v="No"/>
    <s v="NA"/>
    <n v="3"/>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4"/>
    <d v="2021-02-04T00:00:00"/>
    <n v="5757793"/>
    <n v="63143797"/>
    <n v="189431391"/>
    <s v="CORREGIR"/>
    <s v="LUZ ANGELA MUÑOZ LOPEZ  _x000a_RAUL RINCON PIÑEROS_x000a_YESNITH LUIDINA PEREZ AREVALO"/>
    <n v="0"/>
    <n v="0"/>
    <s v="24362_x000a_24364_x000a_24365"/>
    <n v="3"/>
    <n v="0"/>
    <s v="Día(s)"/>
    <m/>
    <s v="OK"/>
  </r>
  <r>
    <n v="5"/>
    <n v="13"/>
    <s v="CATASTRO"/>
    <x v="1"/>
    <n v="1"/>
    <n v="1"/>
    <n v="0"/>
    <d v="2021-02-03T00:00:00"/>
    <m/>
    <s v="Servicios de formación profesional en derecho"/>
    <m/>
    <n v="86101713"/>
    <s v="Prestación de servicios profesionales para apoyar el desarrollo de los proyectos programados en el marco de la habilitación de gestores catastrales."/>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9"/>
    <d v="2021-01-21T00:00:00"/>
    <n v="13337208"/>
    <n v="144486420"/>
    <n v="144486420"/>
    <s v="OK"/>
    <s v="LUZ DARY LEON SANCHEZ"/>
    <n v="0"/>
    <n v="0"/>
    <n v="24357"/>
    <n v="1"/>
    <n v="0"/>
    <s v="Día(s)"/>
    <m/>
    <s v="OK"/>
  </r>
  <r>
    <n v="5"/>
    <n v="63"/>
    <s v="CATASTRO"/>
    <x v="1"/>
    <n v="2"/>
    <n v="2"/>
    <n v="0"/>
    <d v="2021-05-11T00:00:00"/>
    <m/>
    <s v="Servicios secretariales o de administración de oficinas  "/>
    <m/>
    <n v="80161501"/>
    <s v="Prestación de servicios  para identificar, localizar,revisar,analizar, consolidar documentos técnicos y cartografia tematica relacionada con zonificación de usos suelos y clasificación del suelo."/>
    <s v="Mayo"/>
    <s v="Mayo"/>
    <n v="240"/>
    <s v="Día(s)"/>
    <s v="Contratación directa"/>
    <x v="1"/>
    <n v="106935264"/>
    <n v="106935264"/>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2"/>
    <d v="2021-04-27T00:00:00"/>
    <n v="6683454"/>
    <n v="46784178"/>
    <n v="93568356"/>
    <s v="OK"/>
    <s v="LUZ MARY ROSERO DELGADO_x000a_FABIAN ESTEBAN SUAREZ BURBANO_x000a_"/>
    <n v="13366908"/>
    <n v="0"/>
    <s v="24706_x000a_24722"/>
    <n v="2"/>
    <n v="0"/>
    <s v="Día(s)"/>
    <m/>
    <s v="OK"/>
  </r>
  <r>
    <n v="5"/>
    <n v="16"/>
    <s v="CATASTRO"/>
    <x v="1"/>
    <n v="1"/>
    <n v="1"/>
    <n v="0"/>
    <d v="2021-02-03T00:00:00"/>
    <m/>
    <s v="Servicios secretariales o de administración de oficinas  "/>
    <m/>
    <n v="80161501"/>
    <s v="Prestación de servicios profesionales para adelantar análisis económicos y financieros en el desarrollo de metodologías masivas de valoración de predios, en la implementación del catastro multipropósito."/>
    <s v="Febrero"/>
    <s v="Febrero"/>
    <n v="325"/>
    <s v="Día(s)"/>
    <s v="Contratación directa"/>
    <x v="0"/>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21"/>
    <d v="2021-01-22T00:00:00"/>
    <n v="12179900"/>
    <n v="121799000"/>
    <n v="121799000"/>
    <s v="OK"/>
    <s v="MAGDA JOHANNA RAMIREZ PARDO"/>
    <n v="10149917"/>
    <n v="0"/>
    <n v="24370"/>
    <n v="1"/>
    <n v="0"/>
    <s v="Día(s)"/>
    <m/>
    <s v="OK"/>
  </r>
  <r>
    <n v="5"/>
    <n v="46"/>
    <s v="CATASTRO"/>
    <x v="1"/>
    <n v="1"/>
    <n v="1"/>
    <n v="0"/>
    <d v="2021-03-04T00:00:00"/>
    <m/>
    <s v="Servicios secretariales o de administración de oficinas  "/>
    <m/>
    <n v="80161501"/>
    <s v="Prestación de servicios para apoyar la atención y trámite de las solicitudes de avalúos y de requerimientos de información relacionados con  la ejecución de avalúos."/>
    <s v="Marzo"/>
    <s v="Marzo"/>
    <n v="300"/>
    <s v="Día(s)"/>
    <s v="Contratación directa"/>
    <x v="1"/>
    <n v="28941066"/>
    <n v="28941066"/>
    <s v="No"/>
    <s v="NA"/>
    <n v="1"/>
    <x v="0"/>
    <s v="Subdirección de Catastro"/>
    <s v="Subdirección de Catastro"/>
    <s v="Sede Central"/>
    <s v="Subdirectora de Catastro"/>
    <s v="Actualización y gestión catastral Nacional"/>
    <s v=" Servicio de avalúos"/>
    <s v="Realizar avalúos comerciales, de acuerdo a las solicitudes recibidas."/>
    <s v="Avalúos realizados"/>
    <n v="433"/>
    <d v="2021-03-08T00:00:00"/>
    <n v="2671483"/>
    <n v="26269583"/>
    <n v="26269583"/>
    <s v="OK"/>
    <s v="MARIA NIRIAM URREA"/>
    <n v="2671483"/>
    <n v="0"/>
    <n v="24562"/>
    <n v="1"/>
    <n v="0"/>
    <s v="Día(s)"/>
    <m/>
    <s v="OK"/>
  </r>
  <r>
    <n v="5"/>
    <n v="79"/>
    <s v="CATASTRO"/>
    <x v="1"/>
    <n v="5"/>
    <n v="5"/>
    <n v="0"/>
    <d v="2021-05-11T00:00:00"/>
    <m/>
    <s v="Servicios secretariales o de administración de oficinas  "/>
    <m/>
    <n v="80161501"/>
    <s v="Prestación de servicios personales para realizar actividades de reconocimiento predial en el proceso de actualización catastra multiproposito de El Guamo y Córdoba (Bolivar)  y Río Blanco (Tolima)"/>
    <s v="Junio"/>
    <s v="Junio"/>
    <n v="120"/>
    <s v="Día(s)"/>
    <s v="Contratación directa"/>
    <x v="0"/>
    <n v="62494640"/>
    <n v="6249464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3"/>
    <d v="2021-07-01T00:00:00"/>
    <n v="3124732"/>
    <n v="12498928"/>
    <n v="62494640"/>
    <s v="OK"/>
    <s v="MARIELA ISABEL MEDINA FRANCO_x000a_CELCI DEL CARMEN QUINTANA_x000a_EDGAR LAMBIS CONEO_x000a_JOSE ANTONIO HOYOS GARCIA_x000a_NADITH JOSE MIRANDA GARCIA "/>
    <n v="0"/>
    <n v="0"/>
    <s v="24777_x000a_24778_x000a_24780_x000a_24783_x000a_24784"/>
    <n v="5"/>
    <n v="0"/>
    <m/>
    <n v="120"/>
    <s v="OK"/>
  </r>
  <r>
    <n v="5"/>
    <n v="24"/>
    <s v="CATASTRO"/>
    <x v="1"/>
    <n v="4"/>
    <n v="4"/>
    <n v="0"/>
    <d v="2021-01-07T00:00:00"/>
    <m/>
    <s v="Servicios de sistemas de información geográfica (sig)"/>
    <m/>
    <n v="81101512"/>
    <s v="Prestación de servicios profesionales para adelantar los avalúos comerciales asignados, de acuerdo a la programación establecida. "/>
    <s v="Enero"/>
    <s v="Enero"/>
    <n v="11"/>
    <s v="Mes (s)"/>
    <s v="Contratación directa"/>
    <x v="1"/>
    <n v="253342879"/>
    <n v="253342879"/>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20"/>
    <d v="2021-01-28T00:00:00"/>
    <n v="5757793"/>
    <n v="63143797"/>
    <n v="252575188"/>
    <s v="OK"/>
    <s v="MARITZA LIZBETH MAYORAL AZUERO_x000a_PEDRO ENRIQUE RAMIREZ OSPINA_x000a_ DIANA MARCELA GALINDO ALAVA _x000a_ JOSE ALFREDO RIAÑO_x000a_"/>
    <n v="767691"/>
    <n v="0"/>
    <s v="24258_x000a_24450_x000a_24453_x000a_24494"/>
    <n v="4"/>
    <n v="0"/>
    <s v="Día(s)"/>
    <m/>
    <s v="OK"/>
  </r>
  <r>
    <n v="5"/>
    <n v="11"/>
    <s v="CATASTRO"/>
    <x v="1"/>
    <n v="1"/>
    <n v="1"/>
    <n v="0"/>
    <d v="2021-01-07T00:00:00"/>
    <m/>
    <s v="Servicios secretariales o de administración de oficinas  "/>
    <m/>
    <n v="80161501"/>
    <s v="Prestación de servicios profesionales para la atención, control y seguimiento a las peticiones presentadas en el área asignada."/>
    <s v="Enero"/>
    <s v="Enero"/>
    <n v="11"/>
    <s v="Mes (s)"/>
    <s v="Contratación directa"/>
    <x v="0"/>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8"/>
    <d v="2021-01-20T00:00:00"/>
    <n v="5757793"/>
    <n v="63143797"/>
    <n v="63143797"/>
    <s v="OK"/>
    <s v="MARTHA YANET DIAZ AYALA"/>
    <n v="191923"/>
    <n v="0"/>
    <n v="24225"/>
    <n v="1"/>
    <n v="0"/>
    <s v="Día(s)"/>
    <m/>
    <s v="OK"/>
  </r>
  <r>
    <n v="5"/>
    <n v="43"/>
    <s v="CATASTRO"/>
    <x v="1"/>
    <n v="5"/>
    <n v="5"/>
    <n v="0"/>
    <d v="2021-03-11T00:00:00"/>
    <m/>
    <s v="Servicios secretariales o de administración de oficinas  "/>
    <m/>
    <n v="80161501"/>
    <s v="Prestación de servicios profesionales para adelantar los avalúos comerciales que le sean asignados a nivel nacional."/>
    <s v="Marzo"/>
    <s v="Marzo"/>
    <n v="300"/>
    <s v="Día(s)"/>
    <s v="Contratación directa"/>
    <x v="1"/>
    <n v="300000000"/>
    <n v="3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98"/>
    <d v="2021-02-25T00:00:00"/>
    <n v="6000000"/>
    <n v="60000000"/>
    <n v="300000000"/>
    <s v="OK"/>
    <s v="MARY CRISTINA GUEVARA CAMACHO _x000a_ROBINSON MIGUEL CACERES PARRA _x000a_ ANGEL ESTEYNER RODRIGUEZ VEGA_x000a_LISANDRO CASTAÑEDA SALAZAR_x000a_PEDRO GABRIEL CASTELBLANCO OYOLA"/>
    <n v="0"/>
    <n v="0"/>
    <s v="24535_x000a_24536_x000a_24537_x000a_24539_x000a_24589"/>
    <n v="5"/>
    <n v="0"/>
    <s v="Día(s)"/>
    <m/>
    <s v="OK"/>
  </r>
  <r>
    <n v="5"/>
    <n v="6"/>
    <s v="CATASTRO"/>
    <x v="1"/>
    <n v="1"/>
    <n v="1"/>
    <n v="0"/>
    <d v="2021-01-07T00:00:00"/>
    <m/>
    <s v="Servicios de sistemas de información geográfica (sig)"/>
    <m/>
    <n v="81101512"/>
    <s v="Prestación de servicios profesionales para realizar el análisis de la información generada en los proyectos adelantados por el área, que permitan la implementación de mejoras en los aspectos técnicos y operativos del proceso de gestión catastral. "/>
    <s v="Enero"/>
    <s v="Enero"/>
    <n v="11"/>
    <s v="Mes (s)"/>
    <s v="Contratación directa"/>
    <x v="1"/>
    <n v="108518129"/>
    <n v="10851812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1"/>
    <d v="2021-01-19T00:00:00"/>
    <n v="9865284"/>
    <n v="108518124"/>
    <n v="108518124"/>
    <s v="OK"/>
    <s v="MARYSOL  RUIZ CANO"/>
    <n v="5"/>
    <n v="0"/>
    <n v="24223"/>
    <n v="1"/>
    <n v="0"/>
    <s v="Día(s)"/>
    <n v="150"/>
    <s v="OK"/>
  </r>
  <r>
    <n v="5"/>
    <n v="8"/>
    <s v="CATASTRO"/>
    <x v="1"/>
    <n v="2"/>
    <n v="2"/>
    <n v="0"/>
    <d v="2021-01-07T00:00:00"/>
    <m/>
    <s v="Servicios secretariales o de administración de oficinas  "/>
    <m/>
    <n v="80161501"/>
    <s v="Prestación de servicios para apoyar las actividades técnicas y operativas para la habilitación de gestores catastrales."/>
    <s v="Enero"/>
    <s v="Enero"/>
    <n v="11"/>
    <s v="Mes (s)"/>
    <s v="Contratación directa"/>
    <x v="0"/>
    <n v="58772631"/>
    <n v="58772631"/>
    <s v="No"/>
    <s v="NA"/>
    <n v="2"/>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47"/>
    <d v="2021-01-19T00:00:00"/>
    <n v="2671483"/>
    <n v="29386313"/>
    <n v="58772626"/>
    <s v="OK"/>
    <s v="MAX HENRY SALAZAR GARCIA_x000a_CAMILO ALFONSO ESCOBAR GIRALDO"/>
    <n v="5"/>
    <n v="0"/>
    <s v="24212_x000a_24347_x000a_"/>
    <n v="2"/>
    <n v="0"/>
    <s v="Día(s)"/>
    <m/>
    <s v="OK"/>
  </r>
  <r>
    <n v="5"/>
    <n v="60"/>
    <s v="CATASTRO"/>
    <x v="1"/>
    <n v="5"/>
    <n v="3"/>
    <n v="2"/>
    <d v="2021-03-04T00:00:00"/>
    <m/>
    <s v="Servicios secretariales o de administración de oficinas  "/>
    <m/>
    <n v="80161501"/>
    <s v="Prestar servicios profesionales para incorporar de forma puntual en la base catastral, los cambios en la información jurídica de los predios,  en el marco de los procesos de fomación y actualización catastral a cargo del Instituto"/>
    <s v="Abril"/>
    <s v="Abril"/>
    <n v="270"/>
    <s v="Día(s)"/>
    <s v="Contratación directa"/>
    <x v="1"/>
    <n v="331073098"/>
    <n v="331073098"/>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36"/>
    <d v="2021-04-19T00:00:00"/>
    <n v="5757793"/>
    <n v="41264183"/>
    <n v="123792549"/>
    <s v="OK"/>
    <s v="MEYBES DIANA SOSSA RODRIGUEZ_x000a_DAVID ERNESTO NEGRETE CABRA_x000a_OSCAR YESID QUINTERO DELGADO"/>
    <n v="34546758"/>
    <n v="0"/>
    <s v="24679_x000a_24680_x000a_24681"/>
    <n v="3"/>
    <n v="2"/>
    <s v="Día(s)"/>
    <m/>
    <s v="OK"/>
  </r>
  <r>
    <n v="5"/>
    <n v="39"/>
    <s v="CATASTRO"/>
    <x v="1"/>
    <n v="1"/>
    <n v="1"/>
    <n v="0"/>
    <d v="2021-02-03T00:00:00"/>
    <m/>
    <s v="Servicios de sistemas de información geográfica (sig)"/>
    <m/>
    <n v="81101512"/>
    <s v="Prestación de servicios profesionales para gestionar, controlar y hacer seguimiento de la información  alfanumérica y gráfica de los procesos catastrales."/>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316"/>
    <d v="2021-02-16T00:00:00"/>
    <n v="4976424"/>
    <n v="29858544"/>
    <n v="29858544"/>
    <s v="OK"/>
    <s v="NANCY YOLANDA LÓPEZ FORERO"/>
    <n v="3"/>
    <n v="0"/>
    <n v="24477"/>
    <n v="1"/>
    <n v="0"/>
    <s v="Día(s)"/>
    <m/>
    <s v="OK"/>
  </r>
  <r>
    <n v="5"/>
    <n v="42"/>
    <s v="CATASTRO"/>
    <x v="1"/>
    <n v="4"/>
    <n v="4"/>
    <n v="0"/>
    <d v="2021-02-03T00:00:00"/>
    <m/>
    <s v="Servicios secretariales o de administración de oficinas  "/>
    <m/>
    <n v="80161501"/>
    <s v="Prestación de servicios profesionales para ejercer como auxiliares de la justicia y en la elaboración de avalúos comerciales que le sean asignados en el marco del Proyecto de inversión &quot;Actualización y gestión catastral Nacional&quot;."/>
    <s v="Febrero"/>
    <s v="Febrero"/>
    <n v="325"/>
    <s v="Día(s)"/>
    <s v="Contratación directa"/>
    <x v="1"/>
    <n v="127477133"/>
    <n v="127477133"/>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51"/>
    <d v="2021-02-19T00:00:00"/>
    <n v="2941780"/>
    <n v="30006156"/>
    <n v="120024624"/>
    <s v="OK"/>
    <s v="NATALIA ROMAN LAFUENTE_x000a_LUIS EDUARDO GOMEZ DAZA _x000a_LAURA DANIELA RODRIGUEZ TORRES _x000a_JESSICA GONZALEZ ROMERO"/>
    <n v="7452509"/>
    <n v="0"/>
    <s v="24509_x000a_24510_x000a_24511_x000a_24512"/>
    <n v="4"/>
    <n v="0"/>
    <s v="Día(s)"/>
    <m/>
    <s v="OK"/>
  </r>
  <r>
    <n v="5"/>
    <n v="81"/>
    <s v="CATASTRO"/>
    <x v="1"/>
    <n v="1"/>
    <n v="1"/>
    <n v="0"/>
    <d v="2021-06-11T00:00:00"/>
    <m/>
    <s v="Servicios secretariales o de administración de oficinas  "/>
    <m/>
    <n v="80161501"/>
    <s v="Prestación de servicios profesionales para realizar las socializaciones requeridas en el proceso de actualización catastral multiproposito de El Guamo y Córdoba (Bolivar)  y Río Blanco (Tolima)"/>
    <s v="Junio"/>
    <s v="Junio"/>
    <n v="195"/>
    <s v="Día(s)"/>
    <s v="Contratación directa"/>
    <x v="0"/>
    <n v="23661534"/>
    <n v="2366153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0"/>
    <d v="2021-07-01T00:00:00"/>
    <n v="3640236"/>
    <n v="21841416"/>
    <n v="21841416"/>
    <s v="OK"/>
    <s v="NORELIS DEL CARMEN ANAYA PEREZ"/>
    <n v="1820118"/>
    <n v="0"/>
    <n v="24781"/>
    <n v="0"/>
    <n v="0"/>
    <s v="Día(s)"/>
    <n v="180"/>
    <s v="OK"/>
  </r>
  <r>
    <n v="5"/>
    <n v="56"/>
    <s v="CATASTRO"/>
    <x v="1"/>
    <n v="3"/>
    <n v="3"/>
    <n v="0"/>
    <d v="2021-04-12T00:00:00"/>
    <m/>
    <s v="Servicios secretariales o de administración de oficinas  "/>
    <m/>
    <n v="80161501"/>
    <s v="Prestar servicios profesionales para realizar los cruces de información de las diferentes fuentes con la base catastral y sus respectivos análisis, como insumo para la optimización de los procesos de formación y actualización catastral a cargo del Instituto"/>
    <s v="Abril"/>
    <s v="Abril"/>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1"/>
    <d v="2021-04-09T00:00:00"/>
    <n v="6683454"/>
    <n v="53467632"/>
    <n v="160402896"/>
    <s v="OK"/>
    <s v="OSCAR DANILO ANGULO_x000a_DIEGO FERNANADO MONTEZ LOPEZ_x000a_ANDRES RESTREPO JIMENEZ_x000a_"/>
    <n v="70176267"/>
    <n v="0"/>
    <s v="24654_x000a_24655_x000a_24687_x000a_"/>
    <n v="3"/>
    <n v="0"/>
    <m/>
    <m/>
    <s v="OK"/>
  </r>
  <r>
    <n v="5"/>
    <n v="25"/>
    <s v="CATASTRO"/>
    <x v="1"/>
    <n v="5"/>
    <n v="5"/>
    <n v="0"/>
    <d v="2021-02-03T00:00:00"/>
    <m/>
    <s v="Servicios secretariales o de administración de oficinas  "/>
    <m/>
    <n v="80161501"/>
    <s v="Prestación de servicios profesionales para realizar el control de calidad y el apoyo técnico de los avalúos adelantados por el IGAC."/>
    <s v="Febrero"/>
    <s v="Febrero"/>
    <n v="325"/>
    <s v="Día(s)"/>
    <s v="Contratación directa"/>
    <x v="1"/>
    <n v="408973338"/>
    <n v="408973338"/>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95"/>
    <d v="2021-02-03T00:00:00"/>
    <n v="7550277"/>
    <n v="80536288"/>
    <n v="402681440"/>
    <s v="OK"/>
    <s v="OSCAR OMAR NAVARRO_x000a_HUGO PHERNEY SOLTELO YAGAMA_x000a_CARLOS JAVIER ALAPE COCOMA_x000a_LUIS FERNANDO COTE VEGA_x000a_OMAR AUGUSTO MUÑOZ IBARRA"/>
    <n v="6291898"/>
    <n v="0"/>
    <s v="24379_x000a_24393_x000a_24465_x000a_24470_x000a_24481"/>
    <n v="5"/>
    <n v="0"/>
    <s v="Día(s)"/>
    <m/>
    <s v="OK"/>
  </r>
  <r>
    <n v="5"/>
    <n v="19"/>
    <s v="CATASTRO"/>
    <x v="1"/>
    <n v="2"/>
    <n v="2"/>
    <n v="0"/>
    <d v="2021-02-03T00:00:00"/>
    <m/>
    <s v="Servicios de sistemas de información geográfica (sig)"/>
    <m/>
    <n v="81101512"/>
    <s v="Prestación de servicios profesionales para orientar y controlar, la operación de los proyectos de Gestión Catastral adelantados por el IGAC"/>
    <s v="Febrero"/>
    <s v="Febrero"/>
    <n v="325"/>
    <s v="Día(s)"/>
    <s v="Contratación directa"/>
    <x v="1"/>
    <n v="188672813"/>
    <n v="188672813"/>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42"/>
    <d v="2021-01-25T00:00:00"/>
    <n v="8707976"/>
    <n v="91433748"/>
    <n v="182867496"/>
    <s v="OK"/>
    <s v="PAOLA ANDREA MARTÍNEZ PÉREZ _x000a_ OSCAR ALEXANDER PEREZ PINEDA"/>
    <n v="5805317"/>
    <n v="0"/>
    <s v="24417_x000a_24482"/>
    <n v="2"/>
    <n v="0"/>
    <s v="Mes (s)"/>
    <m/>
    <s v="OK"/>
  </r>
  <r>
    <n v="5"/>
    <n v="5"/>
    <s v="CATASTRO"/>
    <x v="1"/>
    <n v="1"/>
    <n v="1"/>
    <n v="0"/>
    <d v="2021-01-07T00:00:00"/>
    <m/>
    <s v="Servicios de formación profesional en derecho"/>
    <m/>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s v="Enero"/>
    <s v="Enero"/>
    <n v="11"/>
    <s v="Mes (s)"/>
    <s v="Contratación directa"/>
    <x v="0"/>
    <n v="83053047"/>
    <n v="83053047"/>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46"/>
    <d v="2021-01-19T00:00:00"/>
    <n v="7550277"/>
    <n v="83053047"/>
    <n v="83053047"/>
    <s v="OK"/>
    <s v="ROBERTH ANDRES BELTRAN MARTINEZ"/>
    <n v="0"/>
    <n v="0"/>
    <n v="24211"/>
    <n v="1"/>
    <n v="0"/>
    <s v="Mes (s)"/>
    <n v="215"/>
    <s v="OK"/>
  </r>
  <r>
    <n v="5"/>
    <n v="45"/>
    <s v="CATASTRO"/>
    <x v="1"/>
    <n v="1"/>
    <n v="1"/>
    <n v="0"/>
    <d v="2021-03-04T00:00:00"/>
    <m/>
    <s v="Servicios de sistemas de información geográfica (sig)"/>
    <m/>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s v="Marzo"/>
    <s v="Marzo"/>
    <n v="300"/>
    <s v="Día(s)"/>
    <s v="Contratación directa"/>
    <x v="1"/>
    <n v="62376091"/>
    <n v="6237609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33"/>
    <d v="2021-03-04T00:00:00"/>
    <n v="5757793"/>
    <n v="54699033"/>
    <n v="54699033"/>
    <s v="OK"/>
    <s v="SANDRA MILENA BELALCAZAR BENAVIDES"/>
    <n v="7677058"/>
    <n v="0"/>
    <n v="24580"/>
    <n v="1"/>
    <n v="0"/>
    <s v="Día(s)"/>
    <m/>
    <s v="OK"/>
  </r>
  <r>
    <n v="5"/>
    <n v="30"/>
    <s v="CATASTRO"/>
    <x v="1"/>
    <n v="1"/>
    <n v="1"/>
    <n v="0"/>
    <d v="2021-02-03T00:00:00"/>
    <m/>
    <s v="Servicios secretariales o de administración de oficinas  "/>
    <m/>
    <n v="80161501"/>
    <s v="Prestación de servicios profesionales para apoyar los análisis estadísticos requeridos para los procesos de gestión catastral con enfoque multipropósito."/>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15"/>
    <d v="2021-02-10T00:00:00"/>
    <n v="7550277"/>
    <n v="80536288"/>
    <n v="80536288"/>
    <s v="OK"/>
    <s v="SANTIAGO ANDRES BARRAGAN LOPEZ"/>
    <n v="1258380"/>
    <n v="0"/>
    <n v="24398"/>
    <n v="1"/>
    <n v="0"/>
    <s v="Día(s)"/>
    <m/>
    <s v="OK"/>
  </r>
  <r>
    <n v="5"/>
    <n v="35"/>
    <s v="CATASTRO"/>
    <x v="1"/>
    <n v="2"/>
    <n v="2"/>
    <n v="0"/>
    <d v="2021-02-03T00:00:00"/>
    <m/>
    <s v="Servicios de sistemas de información geográfica (sig)"/>
    <m/>
    <n v="81101512"/>
    <s v="Prestación de servicios profesionales para el seguimiento, control, análisis y generación de informes del estado de la información gráfica digital y catastral y la verificación de la calidad de las bases catastrales corporativas."/>
    <s v="Febrero"/>
    <s v="Febrero"/>
    <n v="6"/>
    <s v="Mes (s)"/>
    <s v="Contratación directa"/>
    <x v="0"/>
    <n v="69093513"/>
    <n v="69093513"/>
    <s v="No"/>
    <s v="NA"/>
    <n v="2"/>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39"/>
    <d v="2021-02-11T00:00:00"/>
    <n v="5757793"/>
    <n v="34354832"/>
    <n v="68709664"/>
    <s v="OK"/>
    <s v="SONIA ELIZABETH ERASO HANRRYR_x000a_CLAUDIA ALEJANDRA BELTRAN FERNADEZ"/>
    <n v="383849"/>
    <n v="0"/>
    <s v="24415_x000a_24416"/>
    <n v="2"/>
    <n v="0"/>
    <s v="Día(s)"/>
    <m/>
    <s v="OK"/>
  </r>
  <r>
    <n v="5"/>
    <n v="40"/>
    <s v="CATASTRO"/>
    <x v="1"/>
    <n v="2"/>
    <n v="2"/>
    <n v="0"/>
    <d v="2021-02-03T00:00:00"/>
    <m/>
    <s v="Servicios secretariales o de administración de oficinas  "/>
    <m/>
    <n v="80161501"/>
    <s v="Prestación de servicios profesionales para actuar como auxiliares de la justicia y en la ejecución de avalúos IVP, de acuerdo a los procesos que le sean asignados."/>
    <s v="Febrero"/>
    <s v="Febrero"/>
    <n v="325"/>
    <s v="Día(s)"/>
    <s v="Contratación directa"/>
    <x v="0"/>
    <n v="63738567"/>
    <n v="63738567"/>
    <s v="No"/>
    <s v="NA"/>
    <n v="2"/>
    <x v="0"/>
    <s v="Subdirección de Catastro"/>
    <s v="Subdirección de Catastro"/>
    <s v="Sede Central"/>
    <s v="Subdirectora de Catastro"/>
    <s v="Actualización y gestión catastral Nacional"/>
    <s v=" Servicio de avalúos"/>
    <s v="Realizar avalúos IVP"/>
    <s v="Avalúos realizados"/>
    <n v="342"/>
    <d v="2021-02-16T00:00:00"/>
    <n v="2941780"/>
    <n v="30398393"/>
    <n v="60796786"/>
    <s v="OK"/>
    <s v="STEFANNYE BUITRAGO MARULANDA _x000a_YEISON ALEJANDRO SÁNCHEZ GONZALEZ"/>
    <n v="2941781"/>
    <n v="0"/>
    <s v="24504_x000a_24507"/>
    <n v="2"/>
    <n v="0"/>
    <s v="Día(s)"/>
    <m/>
    <s v="OK"/>
  </r>
  <r>
    <s v="5//3"/>
    <n v="1"/>
    <s v="CATASTRO"/>
    <x v="1"/>
    <n v="1"/>
    <n v="1"/>
    <n v="0"/>
    <d v="2021-03-04T00:00:00"/>
    <m/>
    <s v="Cintas métricas"/>
    <m/>
    <n v="27111801"/>
    <s v="Compra y calibración de cintas métricas (patrón) metálicas de 20 metros por un ente acreditado"/>
    <s v="Marzo"/>
    <s v="Marzo"/>
    <n v="1"/>
    <s v="Mes (s)"/>
    <s v="Mínima cuantía"/>
    <x v="0"/>
    <n v="40000000"/>
    <n v="4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8"/>
    <d v="2021-03-04T00:00:00"/>
    <m/>
    <n v="19230400"/>
    <n v="19230400"/>
    <s v="OK"/>
    <s v="SUMINISTROS INDUSTRIALES DE COLOMBIA SOCIEDAD POR ACCIONES SIMPLIFICADA SAS"/>
    <n v="20769600"/>
    <n v="0"/>
    <n v="24644"/>
    <n v="1"/>
    <n v="0"/>
    <s v="Día(s)"/>
    <m/>
    <s v="OK"/>
  </r>
  <r>
    <n v="5"/>
    <n v="34"/>
    <s v="CATASTRO"/>
    <x v="1"/>
    <n v="2"/>
    <n v="2"/>
    <n v="0"/>
    <d v="2021-02-03T00:00:00"/>
    <m/>
    <s v="Servicios secretariales o de administración de oficinas  "/>
    <m/>
    <n v="80161501"/>
    <s v="Prestación de servicios profesionales para adelantar la ejecución de los procesos de gestión catastral a cargo del IGAC, programados en la vigencia"/>
    <s v="Febrero"/>
    <s v="Febrero"/>
    <n v="325"/>
    <s v="Día(s)"/>
    <s v="Contratación directa"/>
    <x v="1"/>
    <n v="213747820"/>
    <n v="213747820"/>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21"/>
    <d v="2021-02-10T00:00:00"/>
    <n v="9865284"/>
    <n v="104572010"/>
    <n v="209144020"/>
    <s v="OK"/>
    <s v="WILMER OSWALDO GUTIERREZ GUTIERREZ_x000a_CARLOS ARTURO FERNANDEZ HERNANDEZ_x000a_"/>
    <n v="4603800"/>
    <n v="0"/>
    <s v="24399_x000a_24469"/>
    <n v="2"/>
    <n v="0"/>
    <s v="Día(s)"/>
    <m/>
    <s v="OK"/>
  </r>
  <r>
    <n v="5"/>
    <n v="38"/>
    <s v="CATASTRO"/>
    <x v="1"/>
    <n v="1"/>
    <n v="1"/>
    <n v="0"/>
    <d v="2021-02-03T00:00:00"/>
    <m/>
    <s v="Servicios secretariales o de administración de oficinas  "/>
    <m/>
    <n v="80161501"/>
    <s v="Prestación de servicios profesionales para realizar el seguimiento y control a la ejecución de avalúos, así como el desarrollo de las actividades requeridas para el cumplimiento de los contratos de avalúos suscritos."/>
    <s v="Febrero"/>
    <s v="Febrero"/>
    <n v="325"/>
    <s v="Día(s)"/>
    <s v="Contratación directa"/>
    <x v="0"/>
    <n v="28941066"/>
    <n v="28941066"/>
    <s v="No"/>
    <s v="NA"/>
    <n v="1"/>
    <x v="0"/>
    <s v="Subdirección de Catastro"/>
    <s v="Subdirección de Catastro"/>
    <s v="Sede Central"/>
    <s v="Subdirectora de Catastro"/>
    <s v="Actualización y gestión catastral Nacional"/>
    <s v=" Servicio de avalúos"/>
    <s v="Realizar avalúos IVP"/>
    <s v="Avalúos realizados"/>
    <n v="332"/>
    <d v="2021-02-16T00:00:00"/>
    <n v="2671483"/>
    <n v="27694374"/>
    <n v="27694374"/>
    <s v="OK"/>
    <s v="WILSON JAVIER NUÑEZ BARRERA"/>
    <n v="1246692"/>
    <n v="0"/>
    <n v="24492"/>
    <n v="1"/>
    <n v="0"/>
    <s v="Día(s)"/>
    <m/>
    <s v="OK"/>
  </r>
  <r>
    <n v="5"/>
    <n v="78"/>
    <s v="CATASTRO"/>
    <x v="1"/>
    <n v="1"/>
    <n v="1"/>
    <n v="0"/>
    <d v="2021-05-11T00:00:00"/>
    <m/>
    <s v="Servicios secretariales o de administración de oficinas  "/>
    <m/>
    <n v="80161501"/>
    <s v="Prestación de servicios técnicos de apoyo al seguimiento, planeación y gestión del reconocimiento predial  en el proceso de actualización catastral multiproposito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7"/>
    <d v="2021-07-01T00:00:00"/>
    <n v="3605000"/>
    <n v="18025000"/>
    <n v="18025000"/>
    <s v="OK"/>
    <s v="YESMY  BATISTA PALOMINO"/>
    <n v="0"/>
    <n v="0"/>
    <n v="24776"/>
    <n v="1"/>
    <n v="0"/>
    <s v="Día(s)"/>
    <n v="150"/>
    <s v="OK"/>
  </r>
  <r>
    <n v="5"/>
    <n v="64"/>
    <s v="CATASTRO"/>
    <x v="1"/>
    <n v="2"/>
    <n v="2"/>
    <n v="0"/>
    <d v="2021-04-14T00:00:00"/>
    <m/>
    <s v="Servicios secretariales o de administración de oficinas  "/>
    <m/>
    <n v="80161501"/>
    <s v="Prestación de servicios  para identificar, localizar, editar, integrar,estructurar en GDB y validar, la cartografía básica y temática de Ordenamiento Territorial."/>
    <s v="Abril"/>
    <s v="Abril"/>
    <n v="240"/>
    <s v="Día(s)"/>
    <s v="Contratación directa"/>
    <x v="1"/>
    <n v="58243776"/>
    <n v="5824377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4"/>
    <d v="2021-05-10T00:00:00"/>
    <n v="3640236"/>
    <n v="25481652"/>
    <n v="50963304"/>
    <s v="OK"/>
    <s v="YIMI TOBIAS MORA CHAMORRO_x000a_JULIAN DAVID MORENO GALVIS"/>
    <n v="7280472"/>
    <n v="0"/>
    <s v="24720_x000a_24707"/>
    <n v="2"/>
    <n v="0"/>
    <m/>
    <m/>
    <s v="OK"/>
  </r>
  <r>
    <n v="5"/>
    <m/>
    <s v="CATASTRO"/>
    <x v="1"/>
    <n v="1"/>
    <n v="0"/>
    <n v="1"/>
    <d v="2021-05-11T00:00:00"/>
    <m/>
    <s v="Servicios secretariales o de administración de oficinas  "/>
    <m/>
    <n v="80161501"/>
    <s v="Prestación de servicios profesionales para apoyar el componente jurídico en los proyectos de los procesos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n v="291"/>
    <s v="OK"/>
  </r>
  <r>
    <n v="5"/>
    <m/>
    <s v="CATASTRO"/>
    <x v="1"/>
    <n v="1"/>
    <n v="0"/>
    <n v="1"/>
    <d v="2021-05-11T00:00:00"/>
    <m/>
    <s v="Servicios secretariales o de administración de oficinas  "/>
    <m/>
    <n v="80161501"/>
    <s v="Prestación de servicios personales para realizar actividades de digitalización y generación de productos resultantes del proceso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2671483"/>
    <m/>
    <n v="0"/>
    <n v="1"/>
    <m/>
    <n v="261"/>
    <s v="OK"/>
  </r>
  <r>
    <n v="5"/>
    <m/>
    <s v="CATASTRO"/>
    <x v="1"/>
    <n v="1"/>
    <n v="0"/>
    <n v="1"/>
    <d v="2021-06-11T00:00:00"/>
    <m/>
    <s v="Servicios secretariales o de administración de oficinas  "/>
    <m/>
    <n v="80161501"/>
    <s v="Prestación de servicios profesionales para apoyar la gestión de los procesos catastrales de formación, actualización y conservación catastral."/>
    <s v="Junio"/>
    <s v="Junio"/>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3640236"/>
    <m/>
    <n v="0"/>
    <n v="1"/>
    <m/>
    <m/>
    <s v="OK"/>
  </r>
  <r>
    <n v="5"/>
    <m/>
    <s v="CATASTRO"/>
    <x v="1"/>
    <n v="1"/>
    <n v="0"/>
    <n v="1"/>
    <d v="2021-06-11T00:00:00"/>
    <m/>
    <s v="Servicios secretariales o de administración de oficinas  "/>
    <m/>
    <n v="80161501"/>
    <s v="Prestación de servicios profesionales para el seguimiento y control de las actividades tecnicas de la etapa operativa del proyecto de gestión catastral multiproposito de El Guamo y Córdoba (Bolivar)  y Río Blanco (Tolima)"/>
    <s v="Junio"/>
    <s v="Junio"/>
    <n v="195"/>
    <s v="Día(s)"/>
    <s v="Contratación directa"/>
    <x v="0"/>
    <n v="37425655"/>
    <n v="3742565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5757793.076923077"/>
    <m/>
    <n v="0"/>
    <n v="1"/>
    <m/>
    <m/>
    <s v="OK"/>
  </r>
  <r>
    <n v="5"/>
    <m/>
    <s v="CATASTRO"/>
    <x v="1"/>
    <n v="1"/>
    <n v="0"/>
    <n v="1"/>
    <d v="2021-06-11T00:00:00"/>
    <m/>
    <s v="Servicios secretariales o de administración de oficinas  "/>
    <m/>
    <n v="80161501"/>
    <s v="Prestación de servicios profesionales para apoyar en la estructuración, planeación y seguimiento de los proyectos desarrollados en el marco de la &quot;Actualización y Gestión Catastral Nacional&quot; "/>
    <s v="Junio"/>
    <s v="Junio"/>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8707976"/>
    <m/>
    <n v="0"/>
    <n v="1"/>
    <m/>
    <m/>
    <s v="OK"/>
  </r>
  <r>
    <n v="5"/>
    <m/>
    <s v="CATASTRO"/>
    <x v="1"/>
    <n v="1"/>
    <n v="0"/>
    <n v="1"/>
    <d v="2021-06-11T00:00:00"/>
    <m/>
    <s v="Servicios secretariales o de administración de oficinas  "/>
    <m/>
    <n v="80161501"/>
    <s v="Prestación de servicios profesionales para llevar a cabo el seguimiento, planeación y control de los proyectos desarrollados en el marco de la &quot;Actualización y Gestión Catastral Nacional&quot; con enfoque multipropósito"/>
    <s v="Junio"/>
    <s v="Junio"/>
    <n v="240"/>
    <s v="Día(s)"/>
    <s v="Contratación directa"/>
    <x v="1"/>
    <n v="97439200"/>
    <n v="974392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2179900"/>
    <m/>
    <n v="0"/>
    <n v="1"/>
    <m/>
    <m/>
    <s v="OK"/>
  </r>
  <r>
    <n v="5"/>
    <m/>
    <s v="CATASTRO"/>
    <x v="1"/>
    <n v="5"/>
    <n v="0"/>
    <n v="5"/>
    <d v="2021-05-31T00:00:00"/>
    <m/>
    <s v="Servicios secretariales o de administración de oficinas  "/>
    <m/>
    <n v="80161501"/>
    <s v="Prestación de servicios profesionales para realizar avalúos comerciales, a nivel nacional de los bienes urbanos y rurales."/>
    <s v="Junio"/>
    <s v="Junio"/>
    <n v="210"/>
    <s v="Día(s)"/>
    <s v="Contratación directa"/>
    <x v="1"/>
    <n v="200000000"/>
    <n v="2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m/>
    <m/>
    <e v="#N/A"/>
    <e v="#N/A"/>
    <e v="#N/A"/>
    <e v="#N/A"/>
    <m/>
    <n v="0"/>
    <n v="28571428.571428575"/>
    <m/>
    <n v="0"/>
    <n v="5"/>
    <m/>
    <m/>
    <s v="OK"/>
  </r>
  <r>
    <n v="5"/>
    <n v="1"/>
    <s v="CATASTRO"/>
    <x v="1"/>
    <n v="1"/>
    <n v="1"/>
    <n v="0"/>
    <d v="2021-01-07T00:00:00"/>
    <n v="1"/>
    <s v="Servicios de asesoramiento sobre planificación estratégica"/>
    <m/>
    <n v="80101504"/>
    <s v="Apoyar al Instituto Geográfico Agustín Codazzi como Especialista de Salvaguardas Ambientales en el marco del Proyecto denominado “Programa para la adopción e implementación de un Catastro Multipropósito-sito Urbano – Rural”, "/>
    <s v="Enero"/>
    <s v="Enero"/>
    <n v="345"/>
    <s v="Día(s)"/>
    <s v="Contratación directa"/>
    <x v="2"/>
    <n v="94300000"/>
    <n v="9430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n v="53"/>
    <d v="2021-01-14T00:00:00"/>
    <n v="7550277"/>
    <n v="85569806"/>
    <n v="85569806"/>
    <s v="OK"/>
    <s v="MARIA VIVIANA BORDA CALVACHE"/>
    <n v="8730194"/>
    <n v="0"/>
    <n v="24219"/>
    <n v="1"/>
    <n v="0"/>
    <s v="Día(s)"/>
    <n v="210"/>
    <s v="OK"/>
  </r>
  <r>
    <n v="5"/>
    <n v="69"/>
    <s v="CATASTRO"/>
    <x v="1"/>
    <n v="1"/>
    <n v="1"/>
    <n v="0"/>
    <d v="2021-03-04T00:00:00"/>
    <n v="1"/>
    <s v="Servicios de asesoramiento sobre planificación estratégica"/>
    <m/>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yo"/>
    <s v="Mayo"/>
    <n v="345"/>
    <s v="Día(s)"/>
    <s v="Contratación directa"/>
    <x v="2"/>
    <n v="116150000"/>
    <n v="11615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m/>
    <d v="2021-06-03T00:00:00"/>
    <n v="9865284"/>
    <n v="69056988"/>
    <n v="69056988"/>
    <s v="OK"/>
    <s v="NELSON ENRIQUE SILVA NIÑO"/>
    <n v="47093012"/>
    <n v="0"/>
    <m/>
    <n v="1"/>
    <n v="0"/>
    <s v="Día(s)"/>
    <m/>
    <s v="OK"/>
  </r>
  <r>
    <n v="5"/>
    <n v="29"/>
    <s v="CATASTRO"/>
    <x v="1"/>
    <n v="1"/>
    <n v="1"/>
    <n v="0"/>
    <d v="2021-02-03T00:00:00"/>
    <n v="1"/>
    <s v="Servicios de sistemas de información geográfica (sig)"/>
    <m/>
    <n v="81101512"/>
    <s v="Adelantar los procesos de actualización catastral de 4 municipios del departamento de Boyacá financiados con recursos del Banco Interamericano de Desarrollo"/>
    <s v="Febrero"/>
    <s v="Febrero"/>
    <n v="8"/>
    <s v="Mes (s)"/>
    <s v="Licitación pública"/>
    <x v="2"/>
    <n v="2901108715"/>
    <n v="2901108715"/>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8"/>
    <d v="2021-02-05T00:00:00"/>
    <n v="0"/>
    <n v="2901108715"/>
    <n v="2901108715"/>
    <s v="OK"/>
    <s v="TELESPAZIO ARGENTINA S.A"/>
    <n v="0"/>
    <n v="0"/>
    <n v="24360"/>
    <n v="1"/>
    <n v="0"/>
    <s v="Día(s)"/>
    <m/>
    <s v="OK"/>
  </r>
  <r>
    <n v="5"/>
    <n v="31"/>
    <s v="CATASTRO"/>
    <x v="1"/>
    <n v="1"/>
    <n v="1"/>
    <n v="0"/>
    <d v="2021-02-03T00:00:00"/>
    <n v="1"/>
    <s v="Servicios de sistemas de información geográfica (sig)"/>
    <m/>
    <n v="81101512"/>
    <s v="Adelantar los procesos de actualización catastral de 4 municipios del departamento de Boyacá financiados con recursos del Banco Mundial -BM"/>
    <s v="Febrero"/>
    <s v="Febrero"/>
    <n v="8"/>
    <s v="Mes (s)"/>
    <s v="Licitación pública"/>
    <x v="2"/>
    <n v="4875235099"/>
    <n v="4875235099"/>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9"/>
    <d v="2021-02-05T00:00:00"/>
    <n v="0"/>
    <n v="4875235099"/>
    <n v="4875235099"/>
    <s v="OK"/>
    <s v="TELESPAZIO ARGENTINA S.A"/>
    <n v="0"/>
    <n v="0"/>
    <n v="24363"/>
    <n v="1"/>
    <n v="0"/>
    <s v="Día(s)"/>
    <m/>
    <s v="OK"/>
  </r>
  <r>
    <n v="5"/>
    <m/>
    <s v="CATASTRO"/>
    <x v="1"/>
    <n v="1"/>
    <n v="0"/>
    <n v="1"/>
    <d v="2021-06-11T00:00:00"/>
    <m/>
    <s v="Servicios secretariales o de administración de oficinas  "/>
    <m/>
    <n v="80161501"/>
    <s v="Diseñar e implementar el componente de aseguramiento de la calidad requerida en el Catastro Multipropósito en 2021, para los productos de la gestión catastral generados por los operadores."/>
    <s v="Junio"/>
    <s v="Junio"/>
    <n v="6"/>
    <s v="Mes (s)"/>
    <s v="Contratación directa"/>
    <x v="2"/>
    <n v="200000000"/>
    <n v="20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la sistematización y gestión del conocimiento de las actividades desarrolladas en el marco de la Consulta Previa, especialmente la relacionada con las fases de unificación, concertación y protocolización."/>
    <s v="Junio"/>
    <s v="Junio"/>
    <n v="240"/>
    <s v="Día(s)"/>
    <s v="Contratación directa"/>
    <x v="2"/>
    <n v="210000000"/>
    <n v="21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s v="Junio"/>
    <s v="Junio"/>
    <n v="240"/>
    <s v="Mes (s)"/>
    <s v="Contratación directa"/>
    <x v="2"/>
    <n v="714000000"/>
    <n v="714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Mahates y María La Baja en el  del Departamento de Bolívar, en conjunto con la Agencia Nacional de Tierras - ANT."/>
    <s v="Junio"/>
    <s v="Junio"/>
    <n v="9"/>
    <s v="Mes (s)"/>
    <s v="Contratación directa"/>
    <x v="2"/>
    <n v="1148985120"/>
    <n v="114898512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San Juan de Nepomuceno, Zambrano, Palmito, San Onofre y Mercaderes, en conjunto con la Agencia Nacional de Tierras - ANT."/>
    <s v="Junio"/>
    <s v="Junio"/>
    <n v="9"/>
    <s v="Mes (s)"/>
    <s v="Contratación directa"/>
    <x v="2"/>
    <n v="2114430486"/>
    <n v="211443048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contratados en el marco del Contrato de Préstamo BIRF  No.89370 – OC"/>
    <s v="Junio"/>
    <s v="Junio"/>
    <n v="6"/>
    <s v="Mes (s)"/>
    <s v="Contratación directa"/>
    <x v="2"/>
    <n v="28988880"/>
    <n v="2898888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831480"/>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RF  No.89370 – OC"/>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D No.4856/OC-CO"/>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para la implementación del Catastro Multipropósito."/>
    <s v="Junio"/>
    <s v="Junio"/>
    <n v="6"/>
    <s v="Mes (s)"/>
    <s v="Contratación directa"/>
    <x v="2"/>
    <n v="29858544"/>
    <n v="298585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976424"/>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550277"/>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550277"/>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RF No.89370 – OC"/>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para la implementación del Catastro Multipropósito."/>
    <s v="Junio"/>
    <s v="Junio"/>
    <n v="6"/>
    <s v="Mes (s)"/>
    <s v="Contratación directa"/>
    <x v="2"/>
    <n v="59191704"/>
    <n v="5919170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865284"/>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en el marco del Contrato de Préstamo BID No.4856/OC-CO"/>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en el marco del Contrato de Préstamo BIRF  No.89370 – OC"/>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D No.4856/OC-CO"/>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financiado con recursos del Préstamo BID No.4856/OC-CO"/>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46062344"/>
    <n v="460623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757793"/>
    <m/>
    <n v="0"/>
    <n v="1"/>
    <m/>
    <m/>
    <s v="OK"/>
  </r>
  <r>
    <n v="5"/>
    <m/>
    <s v="CATASTRO"/>
    <x v="1"/>
    <n v="1"/>
    <n v="0"/>
    <n v="1"/>
    <d v="2021-06-11T00:00:00"/>
    <m/>
    <s v="Servicios secretariales o de administración de oficinas  "/>
    <m/>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88180736"/>
    <n v="8818073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022592"/>
    <m/>
    <n v="0"/>
    <n v="1"/>
    <m/>
    <m/>
    <s v="OK"/>
  </r>
  <r>
    <n v="5"/>
    <m/>
    <s v="CATASTRO"/>
    <x v="1"/>
    <n v="8"/>
    <n v="0"/>
    <n v="8"/>
    <d v="2021-06-11T00:00:00"/>
    <m/>
    <s v="Servicios secretariales o de administración de oficinas  "/>
    <m/>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s v="Junio"/>
    <s v="Junio"/>
    <n v="60"/>
    <s v="Día(s)"/>
    <s v="Contratación directa"/>
    <x v="2"/>
    <n v="106935264"/>
    <n v="106935264"/>
    <s v="No"/>
    <s v="NA"/>
    <n v="8"/>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3467632"/>
    <m/>
    <n v="0"/>
    <n v="8"/>
    <m/>
    <m/>
    <s v="OK"/>
  </r>
  <r>
    <n v="5"/>
    <m/>
    <s v="CATASTRO"/>
    <x v="1"/>
    <n v="1"/>
    <n v="0"/>
    <n v="1"/>
    <d v="2021-06-11T00:00:00"/>
    <m/>
    <s v="Servicios secretariales o de administración de oficinas  "/>
    <m/>
    <n v="80161501"/>
    <s v="Adelantar el proceso de actualización catastral de los municipios de Morales y Piendamó en el  del Departamento del Cauca, en conjunto con la Agencia Nacional de Tierras - ANT."/>
    <s v="Junio"/>
    <s v="Junio"/>
    <n v="9"/>
    <s v="Mes (s)"/>
    <s v="Licitación pública"/>
    <x v="2"/>
    <n v="884523002"/>
    <n v="88452300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Cajibío, Piamonte, Sucre y Almaguer, en conjunto con la Agencia Nacional de Tierras - ANT."/>
    <s v="Junio"/>
    <s v="Junio"/>
    <n v="9"/>
    <s v="Mes (s)"/>
    <s v="Licitación pública"/>
    <x v="2"/>
    <n v="781026077"/>
    <n v="781026077"/>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s v="Junio"/>
    <s v="Junio"/>
    <n v="240"/>
    <s v="Día(s)"/>
    <s v="Licitación pública"/>
    <x v="2"/>
    <n v="7000000000"/>
    <n v="7000000000"/>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Mundial - BM, priorizados para el año 2021 en el marco del Crédito de Catastro Multipropósito"/>
    <s v="Julio"/>
    <s v="Julio"/>
    <n v="180"/>
    <s v="Día(s)"/>
    <s v="Licitación pública"/>
    <x v="2"/>
    <n v="35008220003"/>
    <n v="3500822000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4 municipios priorizados en 2021 y financiados con recursos del Banco Mundial."/>
    <s v="Julio"/>
    <s v="Julio"/>
    <n v="180"/>
    <s v="Día(s)"/>
    <s v="Licitación pública"/>
    <x v="2"/>
    <n v="13449700495"/>
    <n v="13449700495"/>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a Zona Urbana de 16 municipios financiados con recursos del Banco Mundial."/>
    <s v="Julio"/>
    <s v="Julio"/>
    <n v="180"/>
    <s v="Día(s)"/>
    <s v="Licitación pública"/>
    <x v="2"/>
    <n v="15100588991"/>
    <n v="15100588991"/>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Interamerciano de Desarrollo - BID, priorizados para el año 2021 en el marco del Crédito de Catastro Multipropósito"/>
    <s v="Julio"/>
    <s v="Julio"/>
    <n v="180"/>
    <s v="Día(s)"/>
    <s v="Licitación pública"/>
    <x v="2"/>
    <n v="23610620573"/>
    <n v="2361062057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3"/>
    <n v="19"/>
    <s v="CIAF"/>
    <x v="3"/>
    <n v="1"/>
    <n v="1"/>
    <n v="0"/>
    <d v="2021-03-11T00:00:00"/>
    <m/>
    <s v="Servicios de sistemas de información geográfica (sig)"/>
    <m/>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s v="Marzo"/>
    <s v="Marzo"/>
    <n v="5"/>
    <s v="Mes (s)"/>
    <s v="Contratación directa"/>
    <x v="1"/>
    <n v="36651830"/>
    <n v="366518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6"/>
    <d v="2021-03-23T00:00:00"/>
    <n v="7330366"/>
    <n v="36651830"/>
    <n v="36651830"/>
    <s v="OK"/>
    <s v=" LINA MARGARITA LORA MATIZ"/>
    <n v="0"/>
    <n v="0"/>
    <n v="24631"/>
    <n v="1"/>
    <n v="0"/>
    <s v="Día(s)"/>
    <n v="210"/>
    <s v="OK"/>
  </r>
  <r>
    <n v="3"/>
    <n v="1"/>
    <s v="CIAF"/>
    <x v="3"/>
    <n v="1"/>
    <n v="1"/>
    <n v="0"/>
    <d v="2021-01-07T00:00:00"/>
    <m/>
    <s v="Servicios de sistemas de información geográfica (sig)"/>
    <m/>
    <n v="81101512"/>
    <s v="Prestación de servicios profesionales especializados en la planeación estratégica y ejecución de los proyectos de la oficina CIAF"/>
    <s v="Enero"/>
    <s v="Enero"/>
    <n v="4"/>
    <s v="Mes (s)"/>
    <s v="Contratación directa"/>
    <x v="0"/>
    <n v="42806184"/>
    <n v="42806184"/>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3"/>
    <d v="2021-01-08T00:00:00"/>
    <n v="10701546"/>
    <n v="21403092"/>
    <n v="21403092"/>
    <s v="OK"/>
    <s v="ALEXANDER  MONTEALEGRE TRUJILLO"/>
    <n v="21403092"/>
    <n v="0"/>
    <n v="24193"/>
    <n v="1"/>
    <n v="0"/>
    <s v="Día(s)"/>
    <n v="285"/>
    <s v="OK"/>
  </r>
  <r>
    <n v="3"/>
    <n v="3"/>
    <s v="CIAF"/>
    <x v="3"/>
    <n v="1"/>
    <n v="1"/>
    <n v="0"/>
    <d v="2021-01-07T00:00:00"/>
    <m/>
    <s v="Servicios de sistemas de información geográfica (sig)"/>
    <m/>
    <n v="81101512"/>
    <s v="Prestación de servicios profesionales para formular, desarrollar y controlar proyectos relacionados con desarrollo de aplicaciones de tecnologías de información geográfica a cargo de la oficina CIAF."/>
    <s v="Enero"/>
    <s v="Enero"/>
    <n v="165"/>
    <s v="Día(s)"/>
    <s v="Contratación directa"/>
    <x v="1"/>
    <n v="105357406"/>
    <n v="105357406"/>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25"/>
    <d v="2021-01-08T00:00:00"/>
    <n v="9577946"/>
    <n v="52678703"/>
    <n v="52678703"/>
    <s v="OK"/>
    <s v="ANA JULIA SARRIA ALVAREZ"/>
    <n v="52678703"/>
    <n v="0"/>
    <n v="24196"/>
    <n v="1"/>
    <n v="0"/>
    <s v="Mes (s)"/>
    <n v="150"/>
    <s v="OK"/>
  </r>
  <r>
    <n v="3"/>
    <n v="33"/>
    <s v="CIAF"/>
    <x v="3"/>
    <n v="1"/>
    <n v="1"/>
    <n v="0"/>
    <d v="2021-04-14T00:00:00"/>
    <m/>
    <s v="Servicios de sistemas de información geográfica (sig)"/>
    <m/>
    <n v="81101512"/>
    <s v="Prestación de servicios profesionales para realizar la planeación, desarrollo, soporte y seguimiento a los proyectos relacionados con desarrollo de aplicaciones de tecnologías de información geográfica a cargo de la oficina CIAF."/>
    <s v="Julio"/>
    <s v="Julio"/>
    <n v="165"/>
    <s v="Día(s)"/>
    <s v="Contratación directa"/>
    <x v="1"/>
    <n v="52678703"/>
    <n v="52678703"/>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m/>
    <d v="2021-07-06T00:00:00"/>
    <n v="9577946"/>
    <n v="52678702.999999993"/>
    <n v="52678702.999999993"/>
    <s v="OK"/>
    <s v="ANA JULIA SARRIA ALVAREZ"/>
    <n v="0"/>
    <n v="0"/>
    <m/>
    <n v="1"/>
    <n v="0"/>
    <m/>
    <n v="165"/>
    <s v="OK"/>
  </r>
  <r>
    <n v="3"/>
    <n v="4"/>
    <s v="CIAF"/>
    <x v="3"/>
    <n v="1"/>
    <n v="1"/>
    <n v="0"/>
    <d v="2021-01-07T00:00:00"/>
    <m/>
    <s v="Servicios de sistemas de información geográfica (sig)"/>
    <m/>
    <n v="81101512"/>
    <s v="Prestación de servicios profesionales para realizar actividades de gestión requerida en el desarrollo del proyecto de inversión y actividades a cargo de la jefatura de la oficina CIAF."/>
    <s v="Enero"/>
    <s v="Enero"/>
    <n v="195"/>
    <s v="Día(s)"/>
    <s v="Contratación directa"/>
    <x v="0"/>
    <n v="17031787"/>
    <n v="17031787"/>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44"/>
    <d v="2021-01-18T00:00:00"/>
    <n v="2671483"/>
    <n v="17031787"/>
    <n v="17031787"/>
    <s v="OK"/>
    <s v="ANDRES FELIPE LOPEZ ORTIZ"/>
    <n v="0"/>
    <n v="0"/>
    <n v="24203"/>
    <n v="1"/>
    <n v="0"/>
    <m/>
    <n v="120"/>
    <s v="OK"/>
  </r>
  <r>
    <n v="3"/>
    <n v="23"/>
    <s v="CIAF"/>
    <x v="3"/>
    <n v="1"/>
    <n v="1"/>
    <n v="0"/>
    <d v="2021-03-11T00:00:00"/>
    <m/>
    <s v="Servicios de sistemas de información geográfica (sig)"/>
    <m/>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s v="Abril"/>
    <s v="Abril"/>
    <n v="9"/>
    <s v="Mes (s)"/>
    <s v="Contratación directa"/>
    <x v="1"/>
    <n v="51820137"/>
    <n v="51820137"/>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540"/>
    <d v="2021-04-19T00:00:00"/>
    <n v="5757793"/>
    <n v="46830050"/>
    <n v="46830050"/>
    <s v="OK"/>
    <s v="ANIBAL MONTERO LEGUIZAMON"/>
    <n v="4990087"/>
    <n v="0"/>
    <n v="24685"/>
    <n v="1"/>
    <n v="0"/>
    <s v="Día(s)"/>
    <n v="210"/>
    <s v="OK"/>
  </r>
  <r>
    <n v="3"/>
    <n v="5"/>
    <s v="CIAF"/>
    <x v="3"/>
    <n v="1"/>
    <n v="1"/>
    <n v="0"/>
    <d v="2021-01-07T00:00:00"/>
    <m/>
    <s v="Servicios de sistemas de información geográfica (sig)"/>
    <m/>
    <n v="81101512"/>
    <s v="Prestación de servicios profesionales para el análisis y levantamiento de requerimientos de los proyectos de desarrollo de aplicaciones en tecnologías de información geográfica a cargo de la oficina CIAF."/>
    <s v="Enero"/>
    <s v="Enero"/>
    <n v="7"/>
    <s v="Mes (s)"/>
    <s v="Contratación directa"/>
    <x v="1"/>
    <n v="39130630"/>
    <n v="391306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77"/>
    <d v="2021-01-21T00:00:00"/>
    <n v="4976424"/>
    <n v="34834968"/>
    <n v="34834968"/>
    <s v="OK"/>
    <s v="CLAUDIA VIVIANA GOMEZ TENJO"/>
    <n v="4295662"/>
    <n v="0"/>
    <n v="24232"/>
    <n v="1"/>
    <n v="0"/>
    <s v="Día(s)"/>
    <n v="210"/>
    <s v="OK"/>
  </r>
  <r>
    <n v="3"/>
    <n v="6"/>
    <s v="CIAF"/>
    <x v="3"/>
    <n v="1"/>
    <n v="1"/>
    <n v="0"/>
    <d v="2021-01-07T00:00:00"/>
    <m/>
    <s v="Servicios de sistemas de información geográfica (sig)"/>
    <m/>
    <n v="81101512"/>
    <s v="Prestación de servicios profesionales para realizar la  construcción de las funcionalidades, plan de pruebas, capacitación, integración de componentes e implementación de las aplicaciones en tecnologías de información geográfica a cargo de la oficina CIAF."/>
    <s v="Febrero"/>
    <s v="Febrero"/>
    <n v="10"/>
    <s v="Mes (s)"/>
    <s v="Contratación directa"/>
    <x v="1"/>
    <n v="73303660"/>
    <n v="7330366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56"/>
    <d v="2021-01-26T00:00:00"/>
    <n v="7330366"/>
    <n v="51312562"/>
    <n v="51312562"/>
    <s v="OK"/>
    <s v="FERNANDO IVAN CAMARGO"/>
    <n v="21991098"/>
    <n v="0"/>
    <n v="24333"/>
    <n v="1"/>
    <n v="0"/>
    <s v="Día(s)"/>
    <m/>
    <s v="OK"/>
  </r>
  <r>
    <n v="3"/>
    <n v="18"/>
    <s v="CIAF"/>
    <x v="3"/>
    <n v="1"/>
    <n v="1"/>
    <n v="0"/>
    <d v="2021-02-03T00:00:00"/>
    <m/>
    <s v="Servicios de sistemas de información geográfica (sig)"/>
    <m/>
    <n v="81101512"/>
    <s v="Prestación de servicios profesionales para generación de código fuente y documentación en el desarrollo de aplicaciones  de los proyectos de tecnologías de información  Geográfica que adelante la oficina CIAF. "/>
    <s v="Marzo"/>
    <s v="Marzo"/>
    <n v="9"/>
    <s v="Mes (s)"/>
    <s v="Contratación directa"/>
    <x v="1"/>
    <n v="44787816"/>
    <n v="4478781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5"/>
    <d v="2021-03-17T00:00:00"/>
    <n v="4263522"/>
    <n v="38371698"/>
    <n v="38371698"/>
    <s v="OK"/>
    <s v="FERNEYALONSO MORENO PINEDA"/>
    <n v="6416118"/>
    <n v="0"/>
    <n v="24630"/>
    <n v="1"/>
    <n v="0"/>
    <s v="Día(s)"/>
    <n v="210"/>
    <s v="OK"/>
  </r>
  <r>
    <n v="3"/>
    <n v="13"/>
    <s v="CIAF"/>
    <x v="3"/>
    <n v="1"/>
    <n v="1"/>
    <n v="0"/>
    <d v="2021-02-03T00:00:00"/>
    <m/>
    <s v="Servicios de sistemas de información geográfica (sig)"/>
    <m/>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s v="Febrero"/>
    <s v="Febrero"/>
    <n v="4"/>
    <s v="Mes (s)"/>
    <s v="Contratación directa"/>
    <x v="1"/>
    <n v="29321464"/>
    <n v="29321464"/>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Planear la asistencia técnica, asesoría y/o consultoría a desarrollar"/>
    <s v="Entidades Asistidas"/>
    <n v="374"/>
    <d v="2021-02-24T00:00:00"/>
    <n v="7330366"/>
    <n v="29321464"/>
    <n v="29321464"/>
    <s v="OK"/>
    <s v="GASTON ANTONIO MEJIA ARIAS"/>
    <n v="0"/>
    <n v="0"/>
    <n v="24528"/>
    <n v="1"/>
    <n v="0"/>
    <s v="Día(s)"/>
    <n v="215"/>
    <s v="OK"/>
  </r>
  <r>
    <n v="3"/>
    <n v="21"/>
    <s v="CIAF"/>
    <x v="3"/>
    <n v="1"/>
    <n v="1"/>
    <n v="0"/>
    <d v="2021-03-11T00:00:00"/>
    <m/>
    <s v="Servicios de sistemas de información geográfica (sig)"/>
    <m/>
    <n v="81101512"/>
    <s v="Prestación de servicios profesionales para la implementación y administración de las herramientas y  servicios de integración de las aplicaciones para permitir la interoperabilidad de RENARE"/>
    <s v="Abril"/>
    <s v="Abril"/>
    <n v="7"/>
    <s v="Mes (s)"/>
    <s v="Contratación directa"/>
    <x v="1"/>
    <n v="45421530"/>
    <n v="454215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24"/>
    <d v="2021-04-09T00:00:00"/>
    <n v="3124732"/>
    <n v="21873124"/>
    <n v="21873124"/>
    <s v="OK"/>
    <s v="HUGO ARMANDO CENDALES PRIETO"/>
    <n v="23548406"/>
    <n v="0"/>
    <n v="24662"/>
    <n v="1"/>
    <n v="0"/>
    <s v="Día(s)"/>
    <n v="210"/>
    <s v="OK"/>
  </r>
  <r>
    <n v="3"/>
    <n v="20"/>
    <s v="CIAF"/>
    <x v="3"/>
    <n v="1"/>
    <n v="1"/>
    <n v="0"/>
    <d v="2021-02-03T00:00:00"/>
    <m/>
    <s v="Servicios de sistemas de información geográfica (sig)"/>
    <m/>
    <n v="81101512"/>
    <s v="Prestación de servicios profesioanales para el desarrollo, ajuste y documentación de las aplicaciones en tecnologías de información geográfica a cargo de la oficina CIAF."/>
    <s v="Marzo"/>
    <s v="Marzo"/>
    <n v="7"/>
    <s v="Mes (s)"/>
    <s v="Contratación directa"/>
    <x v="1"/>
    <n v="45421530"/>
    <n v="454215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15"/>
    <d v="2021-03-31T00:00:00"/>
    <n v="6488790"/>
    <n v="25955160"/>
    <n v="25955160"/>
    <s v="OK"/>
    <s v="JAIME ALBERTO GUITIERREZ"/>
    <n v="19466370"/>
    <n v="0"/>
    <n v="24651"/>
    <n v="1"/>
    <n v="0"/>
    <s v="Día(s)"/>
    <n v="210"/>
    <s v="OK"/>
  </r>
  <r>
    <n v="3"/>
    <n v="17"/>
    <s v="CIAF"/>
    <x v="3"/>
    <n v="1"/>
    <n v="1"/>
    <n v="0"/>
    <d v="2021-03-11T00:00:00"/>
    <m/>
    <s v="Servicios de sistemas de información geográfica (sig)"/>
    <m/>
    <n v="81101512"/>
    <s v="Prestación de servicios profesionales para el procesamiento y análisis de datos de observación de la tierra y análisis de información geográfica requeridos en los proyectos a cargo de la Oficina CIAF."/>
    <s v="Marzo"/>
    <s v="Marzo"/>
    <n v="285"/>
    <s v="Día(s)"/>
    <s v="Contratación directa"/>
    <x v="1"/>
    <n v="53105855"/>
    <n v="53105855"/>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458"/>
    <d v="2021-03-16T00:00:00"/>
    <n v="5590090"/>
    <n v="52733182"/>
    <n v="52733182"/>
    <s v="OK"/>
    <s v="JOAN SEBANTIAN  GUTIERREZ"/>
    <n v="372673"/>
    <n v="0"/>
    <n v="24598"/>
    <n v="1"/>
    <n v="0"/>
    <s v="Día(s)"/>
    <n v="210"/>
    <s v="OK"/>
  </r>
  <r>
    <n v="3"/>
    <n v="8"/>
    <s v="CIAF"/>
    <x v="3"/>
    <n v="1"/>
    <n v="1"/>
    <n v="0"/>
    <d v="2021-01-07T00:00:00"/>
    <m/>
    <s v="Servicios de sistemas de información geográfica (sig)"/>
    <m/>
    <n v="81101512"/>
    <s v="Prestación de servicios profesionales para realizar actividades de gestión y desarrollo de los proyectos de tecnologías geoespaciales que adelante la oficina CIAF."/>
    <s v="Febrero"/>
    <s v="Febrero"/>
    <n v="315"/>
    <s v="Día(s)"/>
    <s v="Contratación directa"/>
    <x v="1"/>
    <n v="68132295"/>
    <n v="6813229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05"/>
    <d v="2021-02-09T00:00:00"/>
    <n v="6488790"/>
    <n v="68132295"/>
    <n v="68132295"/>
    <s v="OK"/>
    <s v="JUAN CARLOS MELO"/>
    <n v="0"/>
    <n v="0"/>
    <n v="24389"/>
    <n v="1"/>
    <n v="0"/>
    <s v="Día(s)"/>
    <n v="210"/>
    <s v="OK"/>
  </r>
  <r>
    <n v="3"/>
    <n v="14"/>
    <s v="CIAF"/>
    <x v="3"/>
    <n v="1"/>
    <n v="1"/>
    <n v="0"/>
    <d v="2021-02-11T00:00:00"/>
    <m/>
    <s v="Servicios de sistemas de información geográfica (sig)"/>
    <m/>
    <n v="81101512"/>
    <s v="Prestación de servicios profesionales para conceptualizar, implementar y monitorear las bases de datos de los proyectos  de tecnologías de información geográfica a cargo de la oficina CIAF."/>
    <s v="Marzo"/>
    <s v="Marzo"/>
    <n v="8"/>
    <s v="Mes (s)"/>
    <s v="Contratación directa"/>
    <x v="1"/>
    <n v="58642928"/>
    <n v="58642928"/>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404"/>
    <d v="2021-03-01T00:00:00"/>
    <n v="7330366"/>
    <n v="58642928"/>
    <n v="58642928"/>
    <s v="OK"/>
    <s v="JULIO CESAR MENDOZA JIMENEZ"/>
    <n v="0"/>
    <n v="0"/>
    <n v="24547"/>
    <n v="1"/>
    <n v="0"/>
    <s v="Día(s)"/>
    <m/>
    <s v="OK"/>
  </r>
  <r>
    <n v="3"/>
    <n v="7"/>
    <s v="CIAF"/>
    <x v="3"/>
    <n v="1"/>
    <n v="1"/>
    <n v="0"/>
    <d v="2021-01-07T00:00:00"/>
    <m/>
    <s v="Servicios de sistemas de información geográfica (sig)"/>
    <m/>
    <n v="81101512"/>
    <s v="Prestación de servicios profesionales para definir, proponer e implementar metodologías, procedimientos y técnicas que incorporen el componente geoespacial en los proyectos de la jefatura CIAF."/>
    <s v="Febrero"/>
    <s v="Febrero"/>
    <n v="11"/>
    <s v="Mes (s)"/>
    <s v="Contratación directa"/>
    <x v="1"/>
    <n v="61490990"/>
    <n v="6149099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45"/>
    <d v="2021-01-29T00:00:00"/>
    <n v="5590090"/>
    <n v="61490990"/>
    <n v="61490990"/>
    <s v="OK"/>
    <s v="MANUEL CAMILO REYES GONZALEZ"/>
    <n v="0"/>
    <n v="0"/>
    <n v="24284"/>
    <n v="1"/>
    <n v="0"/>
    <s v="Día(s)"/>
    <n v="244"/>
    <s v="OK"/>
  </r>
  <r>
    <n v="3"/>
    <n v="9"/>
    <s v="CIAF"/>
    <x v="3"/>
    <n v="2"/>
    <n v="2"/>
    <n v="0"/>
    <d v="2021-01-07T00:00:00"/>
    <m/>
    <s v="Servicios de sistemas de información geográfica (sig)"/>
    <m/>
    <n v="81101512"/>
    <s v="Prestación de servicios profesionales para el desarrollo, ajuste y documentación de las aplicaciones en tecnologías de información geográfica a cargo de la oficina CIAF."/>
    <s v="Febrero"/>
    <s v="Febrero"/>
    <n v="9"/>
    <s v="Mes (s)"/>
    <s v="Contratación directa"/>
    <x v="1"/>
    <n v="116798220"/>
    <n v="116798220"/>
    <s v="No"/>
    <s v="NA"/>
    <n v="2"/>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31"/>
    <d v="2021-02-10T00:00:00"/>
    <n v="6488790"/>
    <n v="38932740"/>
    <n v="77865480"/>
    <s v="OK"/>
    <s v="MONICA ANDREA NIÑO_x000a_JUAN FELIPE MOLINA"/>
    <n v="38932740"/>
    <n v="0"/>
    <s v="24426_x000a_24427"/>
    <n v="2"/>
    <n v="0"/>
    <s v="Día(s)"/>
    <n v="250"/>
    <s v="OK"/>
  </r>
  <r>
    <n v="3"/>
    <n v="10"/>
    <s v="CIAF"/>
    <x v="3"/>
    <n v="1"/>
    <n v="1"/>
    <n v="0"/>
    <d v="2021-01-07T00:00:00"/>
    <m/>
    <s v="Servicios de sistemas de información geográfica (sig)"/>
    <m/>
    <n v="81101512"/>
    <s v="Prestación de servicios profesionales para realizar desarrollo, integración, mantenimiento y soporte de las  aplicaciones de los proyectos en Tecnologías de Información Geográfica de la Oficina CIAF "/>
    <s v="Febrero"/>
    <s v="Febrero"/>
    <n v="11"/>
    <s v="Mes (s)"/>
    <s v="Contratación directa"/>
    <x v="1"/>
    <n v="80634026"/>
    <n v="8063402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71"/>
    <d v="2021-02-15T00:00:00"/>
    <n v="7330366"/>
    <n v="58642928"/>
    <n v="58642928"/>
    <s v="OK"/>
    <s v="MONICA CORTES"/>
    <n v="21991098"/>
    <n v="0"/>
    <n v="24454"/>
    <n v="1"/>
    <n v="0"/>
    <s v="Día(s)"/>
    <m/>
    <s v="OK"/>
  </r>
  <r>
    <n v="3"/>
    <n v="2"/>
    <s v="CIAF"/>
    <x v="3"/>
    <n v="1"/>
    <n v="1"/>
    <n v="0"/>
    <d v="2021-01-07T00:00:00"/>
    <m/>
    <s v="Servicios de sistemas de información geográfica (sig)"/>
    <m/>
    <n v="81101512"/>
    <s v="Prestación de servicios  profesionales para realizar la verificación, control, seguimiento y  gestión de los proyectos de tecnologías de la información geográfica a cargo de la oficina CIAF"/>
    <s v="Enero"/>
    <s v="Enero"/>
    <n v="234"/>
    <s v="Día(s)"/>
    <s v="Contratación directa"/>
    <x v="0"/>
    <n v="57152855"/>
    <n v="5715285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4"/>
    <d v="2021-01-08T00:00:00"/>
    <n v="7330366"/>
    <n v="56932509"/>
    <n v="56932509"/>
    <s v="OK"/>
    <s v="YESENIA  VARGAS TEJEDOR"/>
    <n v="220346"/>
    <n v="0"/>
    <n v="24195"/>
    <n v="1"/>
    <n v="0"/>
    <s v="Día(s)"/>
    <n v="270"/>
    <s v="OK"/>
  </r>
  <r>
    <n v="3"/>
    <n v="26"/>
    <s v="CIAF"/>
    <x v="3"/>
    <n v="1"/>
    <n v="1"/>
    <n v="0"/>
    <d v="2021-05-11T00:00:00"/>
    <m/>
    <s v="Servicios de sistemas de información geográfica (sig)"/>
    <m/>
    <n v="81101512"/>
    <s v="Prestación de servicios profesionales para desarrollar el componente geográfico y elaborar la respectiva documentación en los proyectos de tecnologías de la información geográfica a cargo de la oficina CIAF."/>
    <s v="Mayo"/>
    <s v="Mayo"/>
    <n v="3"/>
    <s v="Mes (s)"/>
    <s v="Contratación directa"/>
    <x v="1"/>
    <n v="19466370"/>
    <n v="1946637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588"/>
    <d v="2021-05-13T00:00:00"/>
    <n v="6488790"/>
    <n v="19466370"/>
    <n v="19466370"/>
    <s v="OK"/>
    <s v="YESSICA NATALIA RAMIREZ YARA"/>
    <n v="0"/>
    <n v="0"/>
    <n v="24729"/>
    <n v="0"/>
    <n v="0"/>
    <s v="Día(s)"/>
    <m/>
    <s v="OK"/>
  </r>
  <r>
    <n v="3"/>
    <m/>
    <s v="CIAF"/>
    <x v="3"/>
    <n v="1"/>
    <n v="0"/>
    <n v="1"/>
    <d v="2021-07-06T00:00:00"/>
    <m/>
    <s v="Servicios de sistemas de información geográfica (sig)"/>
    <s v="NUEVO "/>
    <n v="81101512"/>
    <s v="Prestación de servicios profesionales para realizar actividades de apoyo técnico y temático requerido en el desarrollo de los proyecto a cargo de la jefatura de la oficina CIAF."/>
    <s v="Agosto"/>
    <s v="Agosto"/>
    <n v="133"/>
    <s v="Día(s)"/>
    <s v="Contratación directa"/>
    <x v="0"/>
    <n v="11843574.633333335"/>
    <n v="11843574.63333333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m/>
    <m/>
    <e v="#N/A"/>
    <e v="#N/A"/>
    <e v="#N/A"/>
    <e v="#N/A"/>
    <m/>
    <n v="0"/>
    <n v="0"/>
    <m/>
    <n v="0"/>
    <n v="1"/>
    <m/>
    <m/>
    <s v="OK"/>
  </r>
  <r>
    <n v="3"/>
    <m/>
    <s v="CIAF"/>
    <x v="3"/>
    <n v="1"/>
    <n v="0"/>
    <n v="1"/>
    <d v="2021-07-06T00:00:00"/>
    <m/>
    <s v="Servicios de sistemas de información geográfica (sig)"/>
    <s v="NUEVO "/>
    <n v="81101512"/>
    <s v="Prestación de servicios profesionales para desarrollar herramientas asociadas a la transferencia de conocimiento técnico especializado de acuerdos con los requerimientos y necesidades de la oficina CIAF."/>
    <s v="Julio"/>
    <s v="Julio"/>
    <n v="105"/>
    <s v="Día(s)"/>
    <s v="Contratación directa"/>
    <x v="1"/>
    <n v="16910180"/>
    <n v="16910180"/>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m/>
    <m/>
    <e v="#N/A"/>
    <e v="#N/A"/>
    <e v="#N/A"/>
    <e v="#N/A"/>
    <m/>
    <n v="0"/>
    <n v="0"/>
    <m/>
    <n v="0"/>
    <n v="1"/>
    <m/>
    <m/>
    <s v="OK"/>
  </r>
  <r>
    <n v="3"/>
    <m/>
    <s v="CIAF"/>
    <x v="3"/>
    <n v="1"/>
    <n v="0"/>
    <n v="1"/>
    <d v="2021-07-06T00:00:00"/>
    <m/>
    <s v="Servicios de sistemas de información geográfica (sig)"/>
    <s v="NUEVO "/>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s v="Julio"/>
    <s v="Julio"/>
    <n v="5"/>
    <s v="Mes (s)"/>
    <s v="Contratación directa"/>
    <x v="1"/>
    <n v="20696710"/>
    <n v="2069671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m/>
    <s v="CIAF"/>
    <x v="3"/>
    <n v="2"/>
    <n v="0"/>
    <n v="2"/>
    <d v="2021-07-06T00:00:00"/>
    <m/>
    <s v="Servicios de sistemas de información geográfica (sig)"/>
    <s v="NUEVO "/>
    <n v="81101512"/>
    <s v="Prestación de servicios profesionales para realizar el desarrollo, ajuste, publicación de funcionalidades y documentación técnica asignada de los proyectos de desarrollo de aplicaciones en tecnologías de la información geográfica a cargo de la oficina CIAF."/>
    <s v="Julio"/>
    <s v="Julio"/>
    <n v="5"/>
    <s v="Mes (s)"/>
    <s v="Contratación directa"/>
    <x v="1"/>
    <n v="48314800"/>
    <n v="48314800"/>
    <s v="No"/>
    <s v="NA"/>
    <n v="2"/>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2"/>
    <m/>
    <m/>
    <s v="OK"/>
  </r>
  <r>
    <n v="3"/>
    <m/>
    <s v="CIAF"/>
    <x v="3"/>
    <n v="1"/>
    <n v="0"/>
    <n v="1"/>
    <d v="2021-07-06T00:00:00"/>
    <m/>
    <s v="Servicios de sistemas de información geográfica (sig)"/>
    <s v="NUEVO "/>
    <n v="81101512"/>
    <s v="Prestación de servicios profesionales para la verificación, ajustes y seguimiento técnico de las etapas de implementación y cierre de los proyectos en  tecnologías geoespaciales a cargo de la oficina CIAF"/>
    <s v="Septiembre"/>
    <s v="Septiembre"/>
    <n v="105"/>
    <s v="Día(s)"/>
    <s v="Contratación directa"/>
    <x v="1"/>
    <n v="25656281"/>
    <n v="25656281"/>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n v="22"/>
    <s v="CIAF"/>
    <x v="3"/>
    <n v="1"/>
    <n v="1"/>
    <n v="0"/>
    <d v="2021-02-03T00:00:00"/>
    <n v="1"/>
    <s v="Servicios de asesoramiento sobre planificación estratégica"/>
    <m/>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rzo"/>
    <s v="Marzo"/>
    <s v="9.5"/>
    <s v="Mes (s)"/>
    <s v="Contratación directa"/>
    <x v="2"/>
    <n v="120000000"/>
    <n v="120000000"/>
    <s v="No"/>
    <s v="NA"/>
    <n v="1"/>
    <x v="0"/>
    <s v="Oficina CIAF"/>
    <s v="Oficina CIAF"/>
    <s v="Sede Central  "/>
    <s v="Jefe Oficina CIAF"/>
    <s v="Actualización y gestión catastral Nacional"/>
    <s v="Servicio de Información Catastral"/>
    <s v="Gestionar técnicamente la operación del proyecto de catastro multipropósito, en lo correspondiente al IGAC"/>
    <s v="Sistema de Información Predial Actualizado_x000a_"/>
    <n v="529"/>
    <d v="2021-04-15T00:00:00"/>
    <n v="11022592"/>
    <n v="93692032"/>
    <n v="93692032"/>
    <s v="OK"/>
    <s v="ALEXANDER  MONTEALEGRE TRUJILLO"/>
    <n v="26307968"/>
    <n v="0"/>
    <n v="24673"/>
    <n v="1"/>
    <n v="0"/>
    <m/>
    <n v="210"/>
    <s v="OK"/>
  </r>
  <r>
    <n v="3"/>
    <n v="25"/>
    <s v="CIAF"/>
    <x v="3"/>
    <n v="1"/>
    <n v="1"/>
    <n v="0"/>
    <d v="2021-03-11T00:00:00"/>
    <n v="1"/>
    <s v="Servicio de análisis de sistemas"/>
    <m/>
    <n v="81111808"/>
    <s v="Prestación de servicios profesionales para implementar procesos de innovación tecnológica en el análisis y explotación de datos en el marco de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80"/>
    <d v="2021-05-04T00:00:00"/>
    <n v="8707976"/>
    <n v="67922213"/>
    <n v="67922213"/>
    <s v="OK"/>
    <s v="ANDRES ENRIQUE ROSSO MATEUS"/>
    <n v="14803559"/>
    <n v="0"/>
    <n v="24717"/>
    <n v="1"/>
    <n v="0"/>
    <s v="Día(s)"/>
    <n v="210"/>
    <s v="OK"/>
  </r>
  <r>
    <n v="3"/>
    <m/>
    <s v="CIAF"/>
    <x v="3"/>
    <n v="1"/>
    <n v="1"/>
    <n v="0"/>
    <d v="2021-02-03T00:00:00"/>
    <n v="1"/>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8"/>
    <d v="2021-02-16T00:00:00"/>
    <e v="#N/A"/>
    <e v="#N/A"/>
    <e v="#N/A"/>
    <e v="#N/A"/>
    <s v="ANGEL FORERO ( no continua con el proceso)"/>
    <n v="0"/>
    <n v="0"/>
    <m/>
    <m/>
    <n v="0"/>
    <m/>
    <n v="210"/>
    <s v="OK"/>
  </r>
  <r>
    <n v="3"/>
    <n v="27"/>
    <s v="CIAF"/>
    <x v="3"/>
    <n v="1"/>
    <n v="1"/>
    <n v="0"/>
    <d v="2021-03-11T00:00:00"/>
    <n v="1"/>
    <s v="Servicios de procesamiento o preparación de datos "/>
    <m/>
    <n v="81112002"/>
    <s v="Prestación de servicios profesionales para implementar los modelos de las bases de datos requeridas en el marco de la política de catastral multipropósito y el fortalecimiento de la ICDE"/>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OK"/>
    <s v="CAMILO ANDRES HERNANDEZ BARAJAS"/>
    <n v="20318610.666666672"/>
    <n v="0"/>
    <n v="24734"/>
    <n v="1"/>
    <n v="0"/>
    <s v="Día(s)"/>
    <n v="210"/>
    <s v="OK"/>
  </r>
  <r>
    <n v="3"/>
    <n v="15"/>
    <s v="CIAF"/>
    <x v="3"/>
    <n v="1"/>
    <n v="1"/>
    <n v="0"/>
    <d v="2021-01-07T00:00:00"/>
    <n v="1"/>
    <s v="Servicios de asesoramiento sobre tecnologías de la información"/>
    <m/>
    <n v="80101507"/>
    <s v="Prestación de servicios profesionales para diseñar la estrategia de fortalecimiento y aprovechamiento de la información geoespacial dispuesta por la ICDE para de los municipios priorizados en el marco de la política de catastro multipropósito."/>
    <s v="Febrero"/>
    <s v="Febrero"/>
    <n v="11"/>
    <s v="Mes (s)"/>
    <s v="Contratación directa"/>
    <x v="2"/>
    <n v="105357406"/>
    <n v="10535740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OK"/>
    <s v="DANIEL RICARDO INFANTE"/>
    <n v="11637208"/>
    <n v="0"/>
    <n v="24571"/>
    <n v="1"/>
    <n v="0"/>
    <s v="Día(s)"/>
    <m/>
    <s v="OK"/>
  </r>
  <r>
    <n v="3"/>
    <n v="32"/>
    <s v="CIAF"/>
    <x v="3"/>
    <n v="1"/>
    <n v="1"/>
    <n v="0"/>
    <d v="2021-05-11T00:00:00"/>
    <m/>
    <s v="Servicio de análisis de sistemas"/>
    <m/>
    <n v="81111808"/>
    <s v="Servicios profesionales para realizar el diseño e implementación de la experiencia de usuario de la plataforma tecnológica de la ICDE en la implementación de la política de catastro multipropósito"/>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d v="2021-06-30T00:00:00"/>
    <n v="7550277"/>
    <n v="45301662"/>
    <n v="45301662"/>
    <s v="OK"/>
    <s v="DIANA CIFUENTES"/>
    <n v="7550277"/>
    <n v="0"/>
    <m/>
    <n v="1"/>
    <n v="0"/>
    <s v="Día(s)"/>
    <n v="180"/>
    <s v="OK"/>
  </r>
  <r>
    <n v="3"/>
    <n v="30"/>
    <s v="CIAF"/>
    <x v="3"/>
    <n v="1"/>
    <n v="1"/>
    <n v="0"/>
    <d v="2021-05-11T00:00:00"/>
    <n v="1"/>
    <s v="Servicios de sistemas de información geográfica (sig)"/>
    <m/>
    <n v="81101512"/>
    <s v="Prestación de servicios profesionales para diseñar los servicios de información, de procesamiento y disposición de información para el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10"/>
    <d v="2021-05-27T00:00:00"/>
    <n v="9865284"/>
    <n v="69056988"/>
    <n v="69056988"/>
    <s v="OK"/>
    <s v="EDUIN YEZID CARRILLO VEGA"/>
    <n v="0"/>
    <n v="0"/>
    <n v="24755"/>
    <n v="0"/>
    <n v="0"/>
    <s v="Día(s)"/>
    <n v="210"/>
    <s v="OK"/>
  </r>
  <r>
    <n v="3"/>
    <n v="28"/>
    <s v="CIAF"/>
    <x v="3"/>
    <n v="1"/>
    <n v="1"/>
    <n v="0"/>
    <d v="2021-03-11T00:00:00"/>
    <n v="1"/>
    <s v="Servicios de sistemas de información geográfica (sig)"/>
    <m/>
    <n v="81101512"/>
    <s v="Prestación de servicios profesionales para realizar el diseño web de la plataforma tecnológica  de la ICDE y su correspondiente implementación, en el marco de la política de catastro multipropósito"/>
    <s v="Marzo"/>
    <s v="Marzo"/>
    <n v="285"/>
    <s v="Día(s)"/>
    <s v="Contratación directa"/>
    <x v="2"/>
    <n v="71727632"/>
    <n v="7172763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OK"/>
    <s v="FABIAN ROBERTO PEÑA CLAVIJO"/>
    <n v="7550277.5"/>
    <n v="0"/>
    <n v="24746"/>
    <n v="1"/>
    <n v="0"/>
    <s v="Día(s)"/>
    <n v="210"/>
    <s v="OK"/>
  </r>
  <r>
    <n v="3"/>
    <n v="29"/>
    <s v="CIAF"/>
    <x v="3"/>
    <n v="1"/>
    <n v="1"/>
    <n v="0"/>
    <d v="2021-05-11T00:00:00"/>
    <n v="1"/>
    <s v="Servicio de análisis de sistemas"/>
    <m/>
    <n v="81111808"/>
    <s v="Prestación de servicios profesionales para implementar y poner en operación el sistema de gestión de contenidos de la plataforma tecnológica de la ICDE de conformidad con los lineamientos definidos"/>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8"/>
    <d v="2021-05-20T00:00:00"/>
    <n v="7550277"/>
    <n v="52851939"/>
    <n v="52851939"/>
    <s v="OK"/>
    <s v="JULIAN DAVID MANCERA"/>
    <n v="0"/>
    <n v="0"/>
    <n v="24736"/>
    <n v="1"/>
    <n v="0"/>
    <s v="Día(s)"/>
    <n v="210"/>
    <s v="OK"/>
  </r>
  <r>
    <n v="3"/>
    <n v="12"/>
    <s v="CIAF"/>
    <x v="3"/>
    <n v="1"/>
    <n v="1"/>
    <n v="0"/>
    <d v="2021-02-03T00:00:00"/>
    <n v="1"/>
    <s v="Servicios de asesoramiento para asuntos gubernamentales y de relaciones comunitarias"/>
    <m/>
    <n v="80101509"/>
    <s v="Prestación de servicios profesionales para implementar la estrategia de comunicación de la ICDE de conformidad con su marco de referencia y las recomendaciones del IGIF en línea con los objetivos de la política de catastro multipropósito"/>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OK"/>
    <s v="LORENA FORTICH"/>
    <n v="4932646"/>
    <n v="0"/>
    <n v="24489"/>
    <n v="1"/>
    <n v="0"/>
    <s v="Día(s)"/>
    <n v="255"/>
    <s v="OK"/>
  </r>
  <r>
    <n v="3"/>
    <n v="16"/>
    <s v="CIAF"/>
    <x v="3"/>
    <n v="1"/>
    <n v="1"/>
    <n v="0"/>
    <d v="2021-02-03T00:00:00"/>
    <n v="1"/>
    <s v="Servicios de sistemas de información geográfica (sig)"/>
    <m/>
    <n v="81101512"/>
    <s v="Prestación de servicios profesionales para gestionar y disponer la información geoespacial fundamental insumo en el marco de la implementación de la política de catastro multipropósito a través de la ICDE"/>
    <s v="Febrero"/>
    <s v="Febrero"/>
    <n v="11"/>
    <s v="Mes (s)"/>
    <s v="Contratación directa"/>
    <x v="2"/>
    <n v="95787740"/>
    <n v="9578774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421"/>
    <d v="2021-03-03T00:00:00"/>
    <n v="8707976"/>
    <n v="87079760"/>
    <n v="87079760"/>
    <s v="OK"/>
    <s v="NATALIA DIAZ"/>
    <n v="8707980"/>
    <n v="0"/>
    <n v="24554"/>
    <n v="1"/>
    <n v="0"/>
    <s v="Día(s)"/>
    <n v="90"/>
    <s v="OK"/>
  </r>
  <r>
    <n v="3"/>
    <n v="31"/>
    <s v="CIAF"/>
    <x v="3"/>
    <n v="1"/>
    <n v="1"/>
    <n v="0"/>
    <d v="2021-05-11T00:00:00"/>
    <m/>
    <s v="Servicios de sistemas de información geográfica (sig)"/>
    <m/>
    <n v="81101512"/>
    <s v="Prestación de servicios profesionales para realizar el análisis de la información espacial y alfanumérica del IGAC, en el marco en el marco del fortalecimiento de la ICDE y la implementación de la política de catastro multipropósito."/>
    <s v="Junio"/>
    <s v="Junio"/>
    <n v="195"/>
    <s v="Día(s)"/>
    <s v="Contratación directa"/>
    <x v="2"/>
    <n v="43442451"/>
    <n v="43442451"/>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31"/>
    <d v="2021-06-28T00:00:00"/>
    <n v="6683454"/>
    <n v="40100724"/>
    <n v="40100724"/>
    <s v="OK"/>
    <s v="PAULA JIMENA SARMIENTO OSPINA"/>
    <n v="3341727"/>
    <n v="0"/>
    <n v="24775"/>
    <n v="1"/>
    <n v="0"/>
    <s v="Día(s)"/>
    <n v="180"/>
    <s v="OK"/>
  </r>
  <r>
    <n v="3"/>
    <n v="24"/>
    <s v="CIAF"/>
    <x v="3"/>
    <n v="1"/>
    <n v="1"/>
    <n v="0"/>
    <d v="2021-03-11T00:00:00"/>
    <n v="1"/>
    <s v="Servicios de asesoramiento para asuntos gubernamentales y de relaciones comunitarias"/>
    <m/>
    <n v="80101509"/>
    <s v="Prestación de servicios profesionales para poner en operación el modelo de gobernanza de la ICDE como apoyo a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79"/>
    <d v="2021-05-05T00:00:00"/>
    <n v="8707976"/>
    <n v="67922213"/>
    <n v="67922213"/>
    <s v="OK"/>
    <s v="ROBERTO CAJAMARCA"/>
    <n v="14803559"/>
    <n v="0"/>
    <n v="24714"/>
    <n v="1"/>
    <n v="0"/>
    <s v="Día(s)"/>
    <n v="210"/>
    <s v="OK"/>
  </r>
  <r>
    <n v="3"/>
    <m/>
    <s v="CIAF"/>
    <x v="3"/>
    <n v="1"/>
    <n v="0"/>
    <n v="1"/>
    <d v="2021-05-11T00:00:00"/>
    <m/>
    <s v="Servicios de sistemas de información geográfica (sig)"/>
    <m/>
    <n v="81101512"/>
    <s v="Prestación de servicios profesionales para el desarrollo de procesos de analítica de datos en el marco de los métodos indirectos del catastro multipropósito"/>
    <s v="Agosto"/>
    <s v="Agosto"/>
    <n v="5"/>
    <s v="Mes (s)"/>
    <s v="Contratación directa"/>
    <x v="2"/>
    <n v="18201180"/>
    <n v="1820118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3"/>
    <n v="1"/>
    <n v="0"/>
    <n v="1"/>
    <d v="2021-05-11T00:00:00"/>
    <m/>
    <s v="Servicio de gestión de publicidad cooperativa o compartida"/>
    <m/>
    <n v="80141627"/>
    <s v="Implementar la estrategia de comunicaciones de la ICDE para fortalecer el uso de la información geográfica en el marco del “Programa para la adopción e implementación de un Catastro Multipropósito Urbano – Rural”"/>
    <s v="Agosto"/>
    <s v="Agosto"/>
    <n v="5"/>
    <s v="Mes (s)"/>
    <s v="Contratación directa"/>
    <x v="2"/>
    <n v="50726076"/>
    <n v="5072607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3"/>
    <n v="1"/>
    <n v="0"/>
    <n v="1"/>
    <d v="2021-07-02T00:00:00"/>
    <m/>
    <s v="Servicios de sistemas de información geográfica (sig)"/>
    <s v="MODIFICACION"/>
    <n v="81101512"/>
    <s v="Prestación de servicios profesionales el desarrollo de procesos de inteligencia artificial en el marco de los métodos indirectos del catastro multipropósito"/>
    <s v="Julio"/>
    <s v="Julio"/>
    <n v="195"/>
    <s v="Día(s)"/>
    <s v="Contratación directa"/>
    <x v="2"/>
    <n v="49076800"/>
    <n v="4907680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3"/>
    <m/>
    <s v="CIAF"/>
    <x v="3"/>
    <n v="1"/>
    <n v="0"/>
    <n v="1"/>
    <d v="2021-07-02T00:00:00"/>
    <m/>
    <s v="Servicios de sistemas de información geográfica (sig)"/>
    <s v="MODIFICACION"/>
    <n v="81101512"/>
    <s v="Prestación de servicios profesionales como desarrollador frontend para la Plataforma Tecnológica de la ICDE en el marco de su fortalecimiento y de la implementación de la política de catastro multipropósito"/>
    <s v="Julio"/>
    <s v="Jul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3"/>
    <n v="1"/>
    <n v="0"/>
    <n v="1"/>
    <d v="2021-05-11T00:00:00"/>
    <m/>
    <s v="Servicios de diseño de gráficos o gráficas"/>
    <m/>
    <n v="82141504"/>
    <s v="Prestación de servicios profesionales para generar contenidos graficos y multimedia apoyo a la implementación de la estrategia de fortalecimiento territorio virtual"/>
    <s v="Julio"/>
    <s v="Julio"/>
    <n v="82"/>
    <s v="Día(s)"/>
    <s v="Contratación directa"/>
    <x v="2"/>
    <n v="11637208"/>
    <n v="1163720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realizar la implementación de estándares sobre los datos fundamentales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identificar e integrar los modelos de objetos geográficos territoriales en el marco de la administración del territorio"/>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5"/>
    <s v="OK"/>
  </r>
  <r>
    <n v="3"/>
    <m/>
    <s v="CIAF"/>
    <x v="3"/>
    <n v="1"/>
    <n v="0"/>
    <n v="1"/>
    <d v="2021-05-11T00:00:00"/>
    <m/>
    <s v="Servicios de sistemas de información geográfica (sig)"/>
    <m/>
    <n v="81101512"/>
    <s v="Prestación de servicios profesionales para realizar la gestión de los datos abiertos en el marco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3"/>
    <n v="2"/>
    <n v="0"/>
    <n v="2"/>
    <d v="2021-07-02T00:00:00"/>
    <m/>
    <s v="Servicios de sistemas de información geográfica (sig)"/>
    <s v="MODIFICACION"/>
    <n v="81101512"/>
    <s v="Prestación de servicios profesionales para gestionar y disponer información geoespacial y datos de observación de la tierra a través de la ICDE en el marco de la implementación de la política de CM"/>
    <s v="Julio"/>
    <s v="Julio"/>
    <n v="195"/>
    <s v="Día(s)"/>
    <s v="Contratación directa"/>
    <x v="2"/>
    <n v="113203688"/>
    <n v="113203688"/>
    <s v="No"/>
    <s v="NA"/>
    <n v="2"/>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2"/>
    <m/>
    <m/>
    <s v="OK"/>
  </r>
  <r>
    <n v="3"/>
    <m/>
    <s v="CIAF"/>
    <x v="3"/>
    <n v="1"/>
    <n v="0"/>
    <n v="1"/>
    <d v="2021-05-11T00:00:00"/>
    <m/>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 de análisis de sistemas"/>
    <m/>
    <n v="81111808"/>
    <s v="Prestación de servicios profesionales como arquitecto de solución en la implementación de una plataforma tecnológica que soporte la operación de la ICDE  apoyo a la política de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s de sistemas de información geográfica (sig)"/>
    <m/>
    <n v="81101512"/>
    <s v="Prestación de servicios profesionales para el diseño e implementación de los servicios tecnológicos requeridos para el catastro multipropósito en el marco d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3"/>
    <n v="1"/>
    <n v="0"/>
    <n v="1"/>
    <d v="2021-05-11T00:00:00"/>
    <m/>
    <s v="Servicios de sistemas de información geográfica (sig)"/>
    <m/>
    <n v="81101512"/>
    <s v="Prestación de servicios profesionales para realizar los estudios técnicos y económicos de implementación de datos de observación de la tierra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8707976"/>
    <m/>
    <n v="0"/>
    <n v="1"/>
    <m/>
    <n v="210"/>
    <s v="OK"/>
  </r>
  <r>
    <n v="3"/>
    <m/>
    <s v="CIAF"/>
    <x v="3"/>
    <n v="1"/>
    <n v="0"/>
    <n v="1"/>
    <d v="2021-05-11T00:00:00"/>
    <m/>
    <s v="Servicios de sistemas de información geográfica (sig)"/>
    <m/>
    <n v="81101512"/>
    <s v="Prestación de servicios profesionales para realizar el análisis y acompañamiento técnico en la implementación de tecnologías geoespaciales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8707976"/>
    <m/>
    <n v="0"/>
    <n v="1"/>
    <m/>
    <n v="210"/>
    <s v="OK"/>
  </r>
  <r>
    <n v="3"/>
    <m/>
    <s v="CIAF"/>
    <x v="3"/>
    <n v="1"/>
    <n v="0"/>
    <n v="1"/>
    <d v="2021-05-11T00:00:00"/>
    <m/>
    <s v="Servicios de sistemas de información geográfica (sig)"/>
    <m/>
    <n v="81101512"/>
    <s v="Servicios especializados para el suministro de datos de observación de la tierra y la generación de productos derivados para implementación de la política de catastro multipropósito "/>
    <s v="Noviembre"/>
    <s v="Noviembre"/>
    <n v="7"/>
    <s v="Mes (s)"/>
    <s v="Licitación pública"/>
    <x v="2"/>
    <n v="100000000"/>
    <n v="100000000"/>
    <s v="Sí"/>
    <s v="No solicitadas"/>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1"/>
    <n v="74"/>
    <s v="SECRETARIA GENERAL"/>
    <x v="2"/>
    <n v="1"/>
    <n v="1"/>
    <n v="0"/>
    <d v="2021-03-04T00:00:00"/>
    <m/>
    <s v="Servicios secretariales o de administración de oficinas  "/>
    <m/>
    <n v="80161501"/>
    <s v="Prestación de servicios profesionales para brindar apoyo jurídico y administrativo a la coordinación, así como la sustentación, revisión y verificación de términos de los procesos disciplinarios que se adelantan en el Igac. "/>
    <s v="Abril"/>
    <s v="Abril"/>
    <n v="7"/>
    <s v="Mes (s)"/>
    <s v="Contratación directa"/>
    <x v="1"/>
    <n v="46784176"/>
    <n v="46784176"/>
    <s v="No"/>
    <s v="N.A"/>
    <n v="1"/>
    <x v="1"/>
    <s v="Secretaría General - GIT Control Disciplinario"/>
    <s v="Secretaría General - GIT Control Disciplinario"/>
    <s v="Sede Central  "/>
    <s v="Coordinador GIT Control Disciplinario"/>
    <s v="N/A"/>
    <s v="N/A"/>
    <s v="N/A"/>
    <s v="N/A"/>
    <n v="561"/>
    <d v="2021-04-29T00:00:00"/>
    <n v="5757793"/>
    <n v="40304551"/>
    <n v="40304551"/>
    <s v="OK"/>
    <s v="ANA MARIA VILLA ROJAS"/>
    <n v="6479625"/>
    <n v="0"/>
    <n v="24696"/>
    <n v="1"/>
    <n v="0"/>
    <s v="Día(s)"/>
    <n v="270"/>
    <s v="OK"/>
  </r>
  <r>
    <n v="1"/>
    <n v="13"/>
    <s v="SECRETARIA GENERAL"/>
    <x v="2"/>
    <n v="1"/>
    <n v="1"/>
    <n v="0"/>
    <d v="2021-01-07T00:00:00"/>
    <m/>
    <s v="Servicios secretariales o de administración de oficinas  "/>
    <m/>
    <n v="80161501"/>
    <s v="Prestación de servicios profesionales para tramitar, impulsar y sustanciar cada una de las actuaciones de los procesos disciplinarios a nivel nacional."/>
    <s v="Enero"/>
    <s v="Enero"/>
    <n v="11"/>
    <s v="Mes (s)"/>
    <s v="Contratación directa"/>
    <x v="1"/>
    <n v="147035981"/>
    <n v="147035981"/>
    <s v="No"/>
    <s v="N/A"/>
    <n v="1"/>
    <x v="1"/>
    <s v="Secretaría General - GIT Control Disciplinario"/>
    <s v="Secretaría General - GIT Control Disciplinario"/>
    <s v="Sede Central  "/>
    <s v="Coordinador GIT Control Disciplinario"/>
    <s v="N/A"/>
    <s v="N/A"/>
    <s v="N/A"/>
    <s v="N/A"/>
    <n v="13"/>
    <d v="2021-01-08T00:00:00"/>
    <n v="6683453"/>
    <n v="73517983"/>
    <n v="73517983"/>
    <s v="OK"/>
    <s v="DORIS  ROJAS URRUEGO"/>
    <n v="73517998"/>
    <n v="0"/>
    <n v="24182"/>
    <n v="1"/>
    <n v="0"/>
    <m/>
    <m/>
    <s v="OK"/>
  </r>
  <r>
    <n v="1"/>
    <n v="12"/>
    <s v="SECRETARIA GENERAL"/>
    <x v="2"/>
    <n v="3"/>
    <n v="3"/>
    <n v="0"/>
    <d v="2021-01-07T00:00:00"/>
    <m/>
    <s v="Servicios secretariales o de administración de oficinas  "/>
    <m/>
    <n v="80161501"/>
    <s v="Prestación de servicios profesionales para brindar apoyo jurídico en la evaluación, sustanciación y  revisión de los procesos disciplinarios que se adelantan en el IGAC."/>
    <s v="Enero"/>
    <s v="Enero"/>
    <n v="11"/>
    <s v="Mes (s)"/>
    <s v="Contratación directa"/>
    <x v="0"/>
    <n v="220553972"/>
    <n v="220553972"/>
    <s v="No"/>
    <s v="N/A"/>
    <n v="3"/>
    <x v="1"/>
    <s v="Secretaría General - GIT Control Disciplinario"/>
    <s v="Secretaría General - GIT Control Disciplinario"/>
    <s v="Sede Central  "/>
    <s v="Coordinador GIT Control Disciplinario"/>
    <s v="N/A"/>
    <s v="N/A"/>
    <s v="N/A"/>
    <s v="N/A"/>
    <n v="12"/>
    <d v="2021-01-07T00:00:00"/>
    <n v="6683453"/>
    <n v="73517983"/>
    <n v="220553949"/>
    <s v="OK"/>
    <s v="GABRIEL ANTONIO MORATO RODRIGUEZ_x000a_NELSON ORLANDO YAZO MARTINEZ_x000a_YESSICA JULIETH MAHECHA TOVAR_x000a_"/>
    <n v="23"/>
    <n v="0"/>
    <s v="24166_x000a_24171_x000a_24173_x000a_"/>
    <n v="3"/>
    <n v="0"/>
    <s v="Mes (s)"/>
    <n v="11"/>
    <s v="OK"/>
  </r>
  <r>
    <n v="1"/>
    <n v="17"/>
    <s v="SECRETARIA GENERAL"/>
    <x v="2"/>
    <n v="1"/>
    <n v="1"/>
    <n v="0"/>
    <d v="2021-01-07T00:00:00"/>
    <m/>
    <s v="Servicios secretariales o de administración de oficinas  "/>
    <m/>
    <n v="80161501"/>
    <s v="Prestación de servicios para apoyar las actividades relacionadas con la organización de expedientes disciplinarios"/>
    <s v="Enero"/>
    <s v="Enero"/>
    <n v="11"/>
    <s v="Mes (s)"/>
    <s v="Contratación directa"/>
    <x v="1"/>
    <n v="29367360"/>
    <n v="29367360"/>
    <s v="No"/>
    <s v="N/A"/>
    <n v="1"/>
    <x v="1"/>
    <s v="Secretaría General - GIT Control Disciplinario"/>
    <s v="Secretaría General - GIT Control Disciplinario"/>
    <s v="Sede Central  "/>
    <s v="Coordinador GIT Control Disciplinario"/>
    <s v="N/A"/>
    <s v="N/A"/>
    <s v="N/A"/>
    <s v="N/A"/>
    <n v="18"/>
    <d v="2021-01-08T00:00:00"/>
    <n v="2669760"/>
    <n v="29367360"/>
    <n v="29367360"/>
    <s v="OK"/>
    <s v="LISSETH TATIANA BOBADILLA BOJACA"/>
    <n v="0"/>
    <n v="0"/>
    <n v="24176"/>
    <n v="1"/>
    <n v="0"/>
    <m/>
    <m/>
    <s v="OK"/>
  </r>
  <r>
    <n v="1"/>
    <n v="15"/>
    <s v="SECRETARIA GENERAL"/>
    <x v="2"/>
    <n v="1"/>
    <n v="1"/>
    <n v="0"/>
    <d v="2021-01-07T00:00:00"/>
    <m/>
    <s v="Servicios secretariales o de administración de oficinas  "/>
    <m/>
    <n v="80161501"/>
    <s v="Prestación de servicios profesionales para realizar apoyo jurídico y a la coordinación en la revisión de las quejas y revisión de los actos administrativos proferidos en los procesos disciplinarios que sean adelantados en la entidad."/>
    <s v="Enero"/>
    <s v="Enero"/>
    <n v="11"/>
    <s v="Mes (s)"/>
    <s v="Contratación directa"/>
    <x v="1"/>
    <n v="83053047"/>
    <n v="83053047"/>
    <s v="No"/>
    <s v="N/A"/>
    <n v="1"/>
    <x v="1"/>
    <s v="Secretaría General - GIT Control Disciplinario"/>
    <s v="Secretaría General - GIT Control Disciplinario"/>
    <s v="Sede Central  "/>
    <s v="Coordinador GIT Control Disciplinario"/>
    <s v="N/A"/>
    <s v="N/A"/>
    <s v="N/A"/>
    <s v="N/A"/>
    <n v="15"/>
    <d v="2021-01-07T00:00:00"/>
    <n v="7550276"/>
    <n v="83053036"/>
    <n v="83053036"/>
    <s v="OK"/>
    <s v="LUIS ALFREDO AGUDELO FLOREZ"/>
    <n v="11"/>
    <n v="0"/>
    <n v="24174"/>
    <n v="1"/>
    <n v="0"/>
    <s v="Mes (s)"/>
    <n v="11"/>
    <s v="OK"/>
  </r>
  <r>
    <n v="1"/>
    <n v="16"/>
    <s v="SECRETARIA GENERAL"/>
    <x v="2"/>
    <n v="1"/>
    <n v="1"/>
    <n v="0"/>
    <d v="2021-01-07T00:00:00"/>
    <m/>
    <s v="Servicios secretariales o de administración de oficinas  "/>
    <m/>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s v="Enero"/>
    <s v="Enero"/>
    <n v="11"/>
    <s v="Mes (s)"/>
    <s v="Contratación directa"/>
    <x v="1"/>
    <n v="73517991"/>
    <n v="73517991"/>
    <s v="No"/>
    <s v="N/A"/>
    <n v="1"/>
    <x v="1"/>
    <s v="Secretaría General - GIT Control Disciplinario"/>
    <s v="Secretaría General - GIT Control Disciplinario"/>
    <s v="Sede Central  "/>
    <s v="Coordinador GIT Control Disciplinario"/>
    <s v="N/A"/>
    <s v="N/A"/>
    <s v="N/A"/>
    <s v="N/A"/>
    <n v="16"/>
    <d v="2021-01-25T00:00:00"/>
    <n v="6683453"/>
    <n v="73517983"/>
    <n v="73517983"/>
    <s v="OK"/>
    <s v="NINI YOHANA MARROQUIN COLLAZOS"/>
    <n v="8"/>
    <n v="0"/>
    <n v="24240"/>
    <n v="1"/>
    <n v="0"/>
    <s v="Mes (s)"/>
    <n v="11"/>
    <s v="OK"/>
  </r>
  <r>
    <n v="1"/>
    <n v="18"/>
    <s v="SECRETARIA GENERAL"/>
    <x v="2"/>
    <n v="1"/>
    <n v="1"/>
    <n v="0"/>
    <d v="2021-01-07T00:00:00"/>
    <m/>
    <s v="Servicios secretariales o de administración de oficinas  "/>
    <m/>
    <n v="80161501"/>
    <s v="Prestación de servicios profesionales para tramitar, impulsar y sustanciar cada una de las actuaciones de los procesos disciplinarios del Instituto y apoyo en los trámites administrativos que requiera la coordinación."/>
    <s v="Enero"/>
    <s v="Enero"/>
    <n v="11"/>
    <s v="Mes (s)"/>
    <s v="Contratación directa"/>
    <x v="1"/>
    <n v="34372048"/>
    <n v="34372048"/>
    <s v="No"/>
    <s v="N/A"/>
    <n v="1"/>
    <x v="1"/>
    <s v="Secretaría General - GIT Control Disciplinario"/>
    <s v="Secretaría General - GIT Control Disciplinario"/>
    <s v="Sede Central  "/>
    <s v="Coordinador GIT Control Disciplinario"/>
    <s v="N/A"/>
    <s v="N/A"/>
    <s v="N/A"/>
    <s v="N/A"/>
    <n v="17"/>
    <d v="2021-01-07T00:00:00"/>
    <n v="3124731"/>
    <n v="34372041"/>
    <n v="34372041"/>
    <s v="OK"/>
    <s v="SERGIO  CALDERON HERNANDEZ"/>
    <n v="7"/>
    <n v="0"/>
    <n v="24175"/>
    <n v="1"/>
    <n v="0"/>
    <s v="Mes (s)"/>
    <n v="11"/>
    <s v="OK"/>
  </r>
  <r>
    <n v="2"/>
    <n v="25"/>
    <s v="DIRECCION "/>
    <x v="4"/>
    <n v="4"/>
    <n v="4"/>
    <n v="0"/>
    <d v="2021-01-07T00:00:00"/>
    <m/>
    <s v="Servicios secretariales o de administración de oficinas  "/>
    <m/>
    <n v="80161501"/>
    <s v="Prestación de servicios profesionales para la planeación, ejecución, y seguimiento de las evaluaciones al sistema de control interno de los procesos de la entidad de conformidad a la normatividad y procedimientos Institucionales vigentes"/>
    <s v="Febrero"/>
    <s v="Febrero"/>
    <n v="11"/>
    <s v="Mes (s)"/>
    <s v="Contratación directa"/>
    <x v="1"/>
    <n v="253342879"/>
    <n v="253342879"/>
    <s v="No"/>
    <s v="NA"/>
    <n v="4"/>
    <x v="0"/>
    <s v="Dirección General"/>
    <s v="Control interno"/>
    <s v="Sede Central  "/>
    <s v="Jefe Oficina de Control Interno"/>
    <s v="Fortalecimiento de la gestión institucional del IGAC a nivel Nacional "/>
    <s v="Servicio de implementación de sistemas de gestión"/>
    <s v="Ejecutar el programa de auditoria"/>
    <s v="Sistema de Gestión implementado_x000a_"/>
    <n v="144"/>
    <d v="2021-01-22T00:00:00"/>
    <n v="5757793"/>
    <n v="63143797"/>
    <n v="252575188"/>
    <s v="OK"/>
    <s v="IVAN LEONARDO RAMOS TOCARRUNCHO 24289_x000a_RUBBY LILIANA ALCAZAR CABALLERO _x000a_CARLOS ARTURO SERRANO AVILA _x000a_AURA CAROLINA ARIAS ZAMORA"/>
    <n v="767691"/>
    <n v="0"/>
    <s v="24289_x000a_24290_x000a_24291_x000a_24293"/>
    <n v="4"/>
    <n v="0"/>
    <s v="Día(s)"/>
    <n v="330"/>
    <s v="OK"/>
  </r>
  <r>
    <n v="2"/>
    <n v="10"/>
    <s v="DIRECCION "/>
    <x v="4"/>
    <n v="1"/>
    <n v="1"/>
    <n v="0"/>
    <d v="2021-01-07T00:00:00"/>
    <m/>
    <s v="Servicios secretariales o de administración de oficinas  "/>
    <m/>
    <n v="80161501"/>
    <s v="Prestación de servicios profesionales para conceptuar y dar la orientación jurídica para la adecuada interpretación y aplicación de las normas en materia de derecho laboral administrativo que le sean requeridos"/>
    <s v="Enero"/>
    <s v="Enero"/>
    <n v="11"/>
    <s v="Mes (s)"/>
    <s v="Contratación directa"/>
    <x v="1"/>
    <n v="56650000"/>
    <n v="56650000"/>
    <s v="No"/>
    <s v="NA"/>
    <n v="1"/>
    <x v="1"/>
    <s v="Secretaria General"/>
    <s v="Despacho"/>
    <s v="Sede Central  "/>
    <s v="Secretaria General"/>
    <s v="N/A"/>
    <s v="N/A"/>
    <s v="N/A"/>
    <s v="N/A"/>
    <n v="55"/>
    <d v="2021-01-14T00:00:00"/>
    <n v="5000000"/>
    <n v="55000000"/>
    <n v="55000000"/>
    <s v="OK"/>
    <s v="ANDRES MURCIA VARGAS ABOGADOS ASOCIADOS SAS"/>
    <n v="1650000"/>
    <n v="0"/>
    <n v="24215"/>
    <n v="1"/>
    <n v="0"/>
    <s v="Mes (s)"/>
    <n v="330"/>
    <s v="OK"/>
  </r>
  <r>
    <n v="2"/>
    <n v="95"/>
    <s v="DIRECCION "/>
    <x v="4"/>
    <n v="1"/>
    <n v="1"/>
    <n v="0"/>
    <d v="2021-05-11T00:00:00"/>
    <m/>
    <s v="Servicios de formación profesional en derecho"/>
    <m/>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s v="Mayo"/>
    <s v="Mayo"/>
    <n v="8"/>
    <s v="Mes (s)"/>
    <s v="Contratación directa"/>
    <x v="1"/>
    <n v="121248517"/>
    <n v="121248517"/>
    <s v="No"/>
    <s v="NA"/>
    <n v="1"/>
    <x v="0"/>
    <s v="Dirección General"/>
    <s v="Dirección General"/>
    <s v="Sede Central  "/>
    <s v="Directora General "/>
    <s v="Fortalecimiento de la gestión institucional del IGAC a nivel Nacional "/>
    <s v="Documentos de planeación"/>
    <s v="Actualizar planes institucionales"/>
    <s v="Documentos de planeación realizados_x000a__x000a_Documentos de planeación con seguimientos realizados_x000a_"/>
    <n v="586"/>
    <d v="2021-05-12T00:00:00"/>
    <n v="10701546"/>
    <n v="82401904.200000003"/>
    <n v="82401904.200000003"/>
    <s v="OK"/>
    <s v="RAFAEL MAURICIO CLAVO"/>
    <n v="38846612.799999997"/>
    <n v="0"/>
    <n v="24726"/>
    <n v="1"/>
    <n v="0"/>
    <s v="Día(s)"/>
    <m/>
    <s v="OK"/>
  </r>
  <r>
    <n v="2"/>
    <n v="7"/>
    <s v="DIRECCION "/>
    <x v="5"/>
    <n v="1"/>
    <n v="1"/>
    <n v="0"/>
    <d v="2021-01-07T00:00:00"/>
    <m/>
    <s v="Servicios de consultoría de negocios y administración corporativa"/>
    <m/>
    <n v="80101500"/>
    <s v="Prestación de servicios profesionales para la diagramación, desarrollo, concepto gráfico, e ilustración de piezas de comunicación externa contempladas en el plan de comunicaciones de la entidad."/>
    <s v="Febrero"/>
    <s v="Febrero"/>
    <n v="315"/>
    <s v="Día(s)"/>
    <s v="Contratación directa"/>
    <x v="1"/>
    <n v="43463091"/>
    <n v="4346309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2"/>
    <d v="2021-01-08T00:00:00"/>
    <n v="4139342"/>
    <n v="43463091"/>
    <n v="43463091"/>
    <s v="OK"/>
    <s v="ALBA ESPERANZA GIRALDO VASQUEZ"/>
    <n v="0"/>
    <n v="0"/>
    <n v="24266"/>
    <n v="1"/>
    <n v="0"/>
    <s v="Día(s)"/>
    <n v="330"/>
    <s v="OK"/>
  </r>
  <r>
    <n v="2"/>
    <n v="85"/>
    <s v="DIRECCION "/>
    <x v="5"/>
    <n v="1"/>
    <n v="1"/>
    <n v="0"/>
    <d v="2021-01-07T00:00:00"/>
    <m/>
    <s v="Servicios de consultoría de negocios y administración corporativa"/>
    <m/>
    <n v="80101500"/>
    <s v="Prestación de servicios profesionales para llevar a cabo el escaneo, la reposición y organización del material cartográfico y aerofotográfico utilizado por los usuarios que consultan la información en los CIG del instituto a nivel nacional."/>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57"/>
    <d v="2021-03-16T00:00:00"/>
    <n v="3524210"/>
    <n v="28193680"/>
    <n v="28193680"/>
    <s v="OK"/>
    <s v="ANGIE TATIANA BERNAL SUAREZ"/>
    <n v="0"/>
    <n v="0"/>
    <n v="24599"/>
    <n v="1"/>
    <n v="0"/>
    <s v="Día(s)"/>
    <n v="255"/>
    <s v="OK"/>
  </r>
  <r>
    <n v="2"/>
    <n v="3"/>
    <s v="DIRECCION "/>
    <x v="5"/>
    <n v="1"/>
    <n v="1"/>
    <n v="0"/>
    <d v="2021-01-07T00:00:00"/>
    <m/>
    <s v="Servicios de consultoría de negocios y administración corporativa"/>
    <m/>
    <n v="80101500"/>
    <s v="Prestación de servicios personales para organizar y desarrollar las ferias, congresos, convenciones, conferencias y/o eventos tanto virtuales como presenciales requeridos por la entidad."/>
    <s v="Febrero"/>
    <s v="Febrero"/>
    <n v="9"/>
    <s v="Mes (s)"/>
    <s v="Contratación directa"/>
    <x v="1"/>
    <n v="23343057"/>
    <n v="23343057"/>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0"/>
    <d v="2021-01-31T00:00:00"/>
    <n v="2593673"/>
    <n v="23343057"/>
    <n v="23343057"/>
    <s v="OK"/>
    <s v="ASCENED  TRUJILLO RODRIGUEZ"/>
    <n v="0"/>
    <n v="0"/>
    <n v="24269"/>
    <n v="1"/>
    <n v="0"/>
    <m/>
    <n v="300"/>
    <s v="OK"/>
  </r>
  <r>
    <n v="2"/>
    <n v="86"/>
    <s v="DIRECCION "/>
    <x v="5"/>
    <n v="1"/>
    <n v="1"/>
    <n v="0"/>
    <d v="2021-01-07T00:00:00"/>
    <m/>
    <s v="Servicios de consultoría de negocios y administración corporativa"/>
    <m/>
    <n v="80101500"/>
    <s v="Prestación de servicios profesionales para la atención de solicitudes de cartografía topográfica, cartografía de suelos y aerofotografías en el centro de información geográfica del IGAC."/>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72"/>
    <d v="2021-03-16T00:00:00"/>
    <n v="3524210"/>
    <n v="28193680"/>
    <n v="28193680"/>
    <s v="OK"/>
    <s v="CATHERINE  GALEANO RIVERA"/>
    <n v="0"/>
    <n v="0"/>
    <n v="24608"/>
    <n v="1"/>
    <n v="0"/>
    <s v="Día(s)"/>
    <n v="245"/>
    <s v="OK"/>
  </r>
  <r>
    <n v="2"/>
    <n v="89"/>
    <s v="DIRECCION "/>
    <x v="5"/>
    <n v="1"/>
    <n v="1"/>
    <n v="0"/>
    <d v="2021-03-11T00:00:00"/>
    <m/>
    <s v="Servicios de consultoría de negocios y administración corporativa"/>
    <m/>
    <n v="80101500"/>
    <s v="Prestación de servicios profesionales para realizar actividades de gestión y seguimiento a la comercialización de los productos y servicios generados por las áreas técnicas del instituto.  "/>
    <s v="Marzo"/>
    <s v="Marzo"/>
    <n v="255"/>
    <s v="Día(s)"/>
    <s v="Contratación directa"/>
    <x v="1"/>
    <n v="36239937"/>
    <n v="36239937"/>
    <s v="No"/>
    <s v="NA"/>
    <n v="1"/>
    <x v="0"/>
    <s v="Dirección General"/>
    <s v="Oficina de Difusión y Mercadeo de Información "/>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92"/>
    <d v="2021-03-17T00:00:00"/>
    <n v="4263522"/>
    <n v="36239937"/>
    <n v="36239937"/>
    <s v="OK"/>
    <s v="CRISTIAM RAUL CALDERON MALDONADO"/>
    <n v="0"/>
    <n v="0"/>
    <n v="24629"/>
    <n v="1"/>
    <n v="0"/>
    <s v="Día(s)"/>
    <m/>
    <s v="OK"/>
  </r>
  <r>
    <n v="2"/>
    <n v="1"/>
    <s v="DIRECCION "/>
    <x v="5"/>
    <n v="1"/>
    <n v="1"/>
    <n v="0"/>
    <d v="2021-01-07T00:00:00"/>
    <m/>
    <s v="Servicios de consultoría de negocios y administración corporativa"/>
    <m/>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s v="Febrero"/>
    <s v="Febrero"/>
    <n v="11"/>
    <s v="Mes (s)"/>
    <s v="Contratación directa"/>
    <x v="1"/>
    <n v="80634026"/>
    <n v="80634026"/>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n v="122"/>
    <d v="2021-01-08T00:00:00"/>
    <n v="7330366"/>
    <n v="80634026"/>
    <n v="80634026"/>
    <s v="OK"/>
    <s v="DANIEL OSWALDO BUITRAGO CARRILLO"/>
    <n v="0"/>
    <n v="0"/>
    <n v="24265"/>
    <n v="1"/>
    <n v="0"/>
    <s v="Día(s)"/>
    <n v="11"/>
    <s v="OK"/>
  </r>
  <r>
    <n v="2"/>
    <n v="90"/>
    <s v="DIRECCION "/>
    <x v="5"/>
    <n v="1"/>
    <n v="1"/>
    <n v="0"/>
    <d v="2021-03-11T00:00:00"/>
    <m/>
    <s v="Servicios de consultoría de negocios y administración corporativa"/>
    <m/>
    <n v="80101500"/>
    <s v="Prestación de servicios profesionales para desarrollar actividades de articulación entre la sede central y las Direcciones Territoriales a nivel nacional, así como la elaboración de ofertas técnico económicas."/>
    <s v="Marzo"/>
    <s v="Marzo"/>
    <n v="255"/>
    <s v="Día(s)"/>
    <s v="Contratación directa"/>
    <x v="1"/>
    <n v="48941241"/>
    <n v="4894124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86"/>
    <d v="2021-03-18T00:00:00"/>
    <n v="5757793"/>
    <n v="48941241"/>
    <n v="48941241"/>
    <s v="OK"/>
    <s v="DIANA CAROLINA DIOSA VELASQUEZ"/>
    <n v="0"/>
    <n v="0"/>
    <n v="24623"/>
    <n v="1"/>
    <n v="0"/>
    <s v="Día(s)"/>
    <m/>
    <s v="OK"/>
  </r>
  <r>
    <n v="2"/>
    <n v="91"/>
    <s v="DIRECCION "/>
    <x v="5"/>
    <n v="1"/>
    <n v="1"/>
    <n v="0"/>
    <d v="2021-03-11T00:00:00"/>
    <m/>
    <s v="Servicios de consultoría de negocios y administración corporativa"/>
    <m/>
    <n v="80101500"/>
    <s v="Prestación de servicios profesionales para ejecutar las estrategias de marketing digital de los productos del IGAC, asi como el seguimiento a las ventas directas por ventanilla para toda el área comercial, incluidas las Direcciones Territoriales a nivel nacional."/>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500"/>
    <d v="2021-03-18T00:00:00"/>
    <n v="3640236"/>
    <n v="33368830"/>
    <n v="33368830"/>
    <s v="OK"/>
    <s v="DIANA MABEL LEON CHAMORRO"/>
    <n v="3033530"/>
    <n v="0"/>
    <n v="24634"/>
    <n v="1"/>
    <n v="0"/>
    <s v="Día(s)"/>
    <m/>
    <s v="OK"/>
  </r>
  <r>
    <n v="2"/>
    <n v="12"/>
    <s v="DIRECCION "/>
    <x v="5"/>
    <n v="1"/>
    <n v="1"/>
    <n v="0"/>
    <d v="2021-01-07T00:00:00"/>
    <m/>
    <s v="Servicios de consultoría de negocios y administración corporativa"/>
    <m/>
    <n v="80101500"/>
    <s v="Prestación de servicios profesionales para diagramar y producir las piezas de comunicación interna contempladas en el plan de comunicaciones de la entidad"/>
    <s v="Febrero"/>
    <s v="Febrero"/>
    <n v="10"/>
    <s v="Mes (s)"/>
    <s v="Contratación directa"/>
    <x v="1"/>
    <n v="48314800"/>
    <n v="48314800"/>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5"/>
    <d v="2021-02-03T00:00:00"/>
    <n v="4831480"/>
    <n v="48314800"/>
    <n v="48314800"/>
    <s v="OK"/>
    <s v="DIEGO HENAN LINARES AROCA"/>
    <n v="0"/>
    <n v="0"/>
    <n v="24280"/>
    <n v="1"/>
    <n v="0"/>
    <s v="Día(s)"/>
    <m/>
    <s v="OK"/>
  </r>
  <r>
    <n v="2"/>
    <n v="84"/>
    <s v="DIRECCION "/>
    <x v="5"/>
    <n v="1"/>
    <n v="1"/>
    <n v="0"/>
    <d v="2021-03-11T00:00:00"/>
    <m/>
    <s v="Servicios de consultoría de negocios y administración corporativa"/>
    <m/>
    <n v="80101500"/>
    <s v="Prestación de servicios profesionales para adelantar el mantenimiento, seguimiento, control y vigilancia del avance y tiempos de la ejecucion de los proyectos en curso, junto con el area tecnica y el cliente."/>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2"/>
    <d v="2021-03-16T00:00:00"/>
    <n v="3640236"/>
    <n v="36402360"/>
    <n v="36402360"/>
    <s v="OK"/>
    <s v="ELVER ALEXANDER PINEDA"/>
    <n v="0"/>
    <n v="0"/>
    <n v="24603"/>
    <n v="1"/>
    <n v="0"/>
    <s v="Día(s)"/>
    <n v="300"/>
    <s v="OK"/>
  </r>
  <r>
    <n v="2"/>
    <n v="2"/>
    <s v="DIRECCION "/>
    <x v="5"/>
    <n v="1"/>
    <n v="1"/>
    <n v="0"/>
    <d v="2021-01-07T00:00:00"/>
    <m/>
    <s v="Servicios de consultoría de negocios y administración corporativa"/>
    <m/>
    <n v="80101500"/>
    <s v="Prestación de servicios profesionales para la permanente actualización de contenidos e información en la página web institucional, redacción y divulgación de las estrategias de comunicación interna y externa."/>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66"/>
    <d v="2021-01-08T00:00:00"/>
    <n v="5590090"/>
    <n v="58695945"/>
    <n v="58695945"/>
    <s v="OK"/>
    <s v="HELBERT MAURICIO SANCHEZ CIFUENTES"/>
    <n v="0"/>
    <n v="0"/>
    <n v="24281"/>
    <n v="1"/>
    <n v="0"/>
    <s v="Mes (s)"/>
    <n v="11"/>
    <s v="OK"/>
  </r>
  <r>
    <n v="2"/>
    <n v="96"/>
    <s v="DIRECCION "/>
    <x v="5"/>
    <n v="1"/>
    <n v="1"/>
    <n v="0"/>
    <d v="2021-05-11T00:00:00"/>
    <m/>
    <s v="Servicios de consultoría de negocios y administración corporativa"/>
    <m/>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s v="Mayo"/>
    <s v="Mayo"/>
    <n v="212"/>
    <s v="Día(s)"/>
    <s v="Contratación directa"/>
    <x v="1"/>
    <n v="91574258"/>
    <n v="9157425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istemas de información implementados"/>
    <n v="587"/>
    <d v="2021-05-13T00:00:00"/>
    <n v="12958621"/>
    <n v="91574255.066666663"/>
    <n v="91574255.066666663"/>
    <s v="OK"/>
    <s v="JOHN FERNEY ORTIZ BONILLA"/>
    <n v="2.9333333373069763"/>
    <n v="0"/>
    <n v="24728"/>
    <n v="0"/>
    <n v="0"/>
    <s v="Día(s)"/>
    <n v="315"/>
    <s v="OK"/>
  </r>
  <r>
    <n v="2"/>
    <n v="58"/>
    <s v="DIRECCION "/>
    <x v="5"/>
    <n v="1"/>
    <n v="1"/>
    <n v="0"/>
    <d v="2021-02-11T00:00:00"/>
    <m/>
    <s v="Servicios de consultoría de negocios y administración corporativa"/>
    <m/>
    <n v="80101500"/>
    <s v="Prestación de servicios profesionales para difundir, promocionar y comercializar los productos y servicios del IGAC a nivel Nacional. "/>
    <s v="Febrero"/>
    <s v="Febrero"/>
    <n v="11"/>
    <s v="Mes (s)"/>
    <s v="Contratación directa"/>
    <x v="1"/>
    <n v="54740664"/>
    <n v="54740664"/>
    <s v="No"/>
    <s v="NA"/>
    <n v="1"/>
    <x v="0"/>
    <s v="Dirección General"/>
    <s v="Oficina de Difusión y Mercadeo de Información "/>
    <s v="Sede Central  "/>
    <s v="Yira Paola Perez-Jefe de Oficina"/>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
    <s v="Sistemas de información implementados"/>
    <n v="291"/>
    <d v="2021-02-16T00:00:00"/>
    <n v="4976424"/>
    <n v="54740664"/>
    <n v="54740664"/>
    <s v="OK"/>
    <s v="LEYDI LOZANO"/>
    <n v="0"/>
    <n v="0"/>
    <n v="24455"/>
    <n v="1"/>
    <n v="0"/>
    <s v="Día(s)"/>
    <n v="270"/>
    <s v="OK"/>
  </r>
  <r>
    <n v="2"/>
    <n v="87"/>
    <s v="DIRECCION "/>
    <x v="5"/>
    <n v="1"/>
    <n v="1"/>
    <n v="0"/>
    <d v="2021-03-04T00:00:00"/>
    <m/>
    <s v="Etiquetas de códigos de barra"/>
    <m/>
    <n v="55121608"/>
    <s v="Adquisición del derecho de uso del sistema de codificación EAN/UCC."/>
    <s v="Marzo"/>
    <s v="Marzo"/>
    <n v="1"/>
    <s v="Mes (s)"/>
    <s v="Contratación directa"/>
    <x v="0"/>
    <n v="8131000"/>
    <n v="8131000"/>
    <s v="No"/>
    <s v="NA"/>
    <s v=" "/>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ervicios de información implementados"/>
    <n v="501"/>
    <d v="2021-03-16T00:00:00"/>
    <n v="0"/>
    <n v="8131000"/>
    <n v="8131000"/>
    <s v="OK"/>
    <s v="LOGYCA ASOCIACION"/>
    <n v="0"/>
    <n v="0"/>
    <n v="24636"/>
    <n v="1"/>
    <n v="0"/>
    <s v="Día(s)"/>
    <n v="240"/>
    <s v="OK"/>
  </r>
  <r>
    <n v="2"/>
    <n v="4"/>
    <s v="DIRECCION "/>
    <x v="5"/>
    <n v="1"/>
    <n v="1"/>
    <n v="0"/>
    <d v="2021-01-07T00:00:00"/>
    <m/>
    <s v="Servicios de consultoría de negocios y administración corporativa"/>
    <m/>
    <n v="80101500"/>
    <s v="Prestación de servicios profesionales para ejecutar la estrategia de comunicaciones externas de la entidad y la redacción, desarrollo y revisión de contenidos editoriales."/>
    <s v="Febrero"/>
    <s v="Febrero"/>
    <n v="11"/>
    <s v="Mes (s)"/>
    <s v="Contratación directa"/>
    <x v="1"/>
    <n v="92997806"/>
    <n v="92997806"/>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4"/>
    <d v="2021-01-08T00:00:00"/>
    <n v="8454346"/>
    <n v="92997806"/>
    <n v="92997806"/>
    <s v="OK"/>
    <s v="MARIA ALEJANDRA SANCHEZ"/>
    <n v="0"/>
    <n v="0"/>
    <n v="24282"/>
    <n v="1"/>
    <n v="0"/>
    <s v="Mes (s)"/>
    <n v="330"/>
    <s v="OK"/>
  </r>
  <r>
    <n v="2"/>
    <n v="83"/>
    <s v="DIRECCION "/>
    <x v="5"/>
    <n v="1"/>
    <n v="1"/>
    <n v="0"/>
    <d v="2021-03-11T00:00:00"/>
    <m/>
    <s v="Servicios de consultoría de negocios y administración corporativa"/>
    <m/>
    <n v="80101500"/>
    <s v="Prestación de servicios profesionales para realizar la  medicion de satisfaccion, retroalimentacion y seguimiento con las areas de las PQRs que se hayan tramitado. "/>
    <s v="Marzo"/>
    <s v="Marzo"/>
    <n v="10"/>
    <s v="Mes (s)"/>
    <s v="Contratación directa"/>
    <x v="1"/>
    <n v="29417800"/>
    <n v="2941780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1"/>
    <d v="2021-03-16T00:00:00"/>
    <n v="2941780"/>
    <n v="29417800"/>
    <n v="29417800"/>
    <s v="OK"/>
    <s v="MARIA CAMILA PALOMARES"/>
    <n v="0"/>
    <n v="0"/>
    <n v="24601"/>
    <n v="1"/>
    <n v="0"/>
    <s v="Día(s)"/>
    <n v="255"/>
    <s v="OK"/>
  </r>
  <r>
    <n v="2"/>
    <n v="8"/>
    <s v="DIRECCION "/>
    <x v="5"/>
    <n v="1"/>
    <n v="1"/>
    <n v="0"/>
    <d v="2021-01-07T00:00:00"/>
    <m/>
    <s v="Servicios de consultoría de negocios y administración corporativa"/>
    <m/>
    <n v="80101500"/>
    <s v="Prestación de servicios profesionales para la realización y registro de productos audiovisuales en las actividades y eventos del IGAC."/>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30"/>
    <d v="2021-01-08T00:00:00"/>
    <n v="5590090"/>
    <n v="58695945"/>
    <n v="58695945"/>
    <s v="OK"/>
    <s v="MARIA CAMILA RODRIGUEZ GARZON"/>
    <n v="0"/>
    <n v="0"/>
    <n v="24310"/>
    <n v="1"/>
    <n v="0"/>
    <s v="Mes (s)"/>
    <n v="330"/>
    <s v="OK"/>
  </r>
  <r>
    <n v="2"/>
    <n v="39"/>
    <s v="DIRECCION "/>
    <x v="5"/>
    <n v="1"/>
    <n v="1"/>
    <n v="0"/>
    <d v="2021-02-03T00:00:00"/>
    <m/>
    <s v="Servicios de consultoría de negocios y administración corporativa"/>
    <m/>
    <n v="80101500"/>
    <s v="Prestación de servicios profesionales para generar informes de ventas y  garantizar la calidad y entrega oportuna de los productos y servicios ofertados por el Instituto."/>
    <s v="Febrero"/>
    <s v="Febrero"/>
    <n v="11"/>
    <s v="Mes (s)"/>
    <s v="Contratación directa"/>
    <x v="1"/>
    <n v="63335723"/>
    <n v="63335723"/>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Diseñar y divulgar diferentes contenidos digitales, análogos  y de apoyo a los servicios requeridos por los usuarios. "/>
    <s v="Servicios de información implementados"/>
    <n v="202"/>
    <d v="2021-02-08T00:00:00"/>
    <n v="5757793"/>
    <n v="61416459"/>
    <n v="61416459"/>
    <s v="OK"/>
    <s v="MARIA CONSTANZA MESIAS"/>
    <n v="1919264"/>
    <n v="0"/>
    <n v="24391"/>
    <n v="1"/>
    <n v="0"/>
    <s v="Día(s)"/>
    <n v="270"/>
    <s v="OK"/>
  </r>
  <r>
    <n v="2"/>
    <n v="5"/>
    <s v="DIRECCION "/>
    <x v="5"/>
    <n v="1"/>
    <n v="1"/>
    <n v="0"/>
    <d v="2021-01-07T00:00:00"/>
    <m/>
    <s v="Servicios de consultoría de negocios y administración corporativa"/>
    <m/>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s v="Febrero"/>
    <s v="Febrero"/>
    <n v="11"/>
    <s v="Mes (s)"/>
    <s v="Contratación directa"/>
    <x v="1"/>
    <n v="53146280"/>
    <n v="531462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3"/>
    <d v="2021-01-08T00:00:00"/>
    <n v="4831480"/>
    <n v="53146280"/>
    <n v="53146280"/>
    <s v="OK"/>
    <s v="MELANIE PAOLA PEREZ NARVAEZ"/>
    <n v="0"/>
    <n v="0"/>
    <n v="24283"/>
    <n v="1"/>
    <n v="0"/>
    <s v="Mes (s)"/>
    <n v="330"/>
    <s v="OK"/>
  </r>
  <r>
    <n v="2"/>
    <m/>
    <s v="DIRECCION "/>
    <x v="5"/>
    <n v="1"/>
    <n v="0"/>
    <n v="1"/>
    <d v="2021-07-06T00:00:00"/>
    <m/>
    <s v="Servicios de consultoría de negocios y administración corporativa"/>
    <s v="NUEVO "/>
    <n v="80101500"/>
    <s v="Prestación de servicios profesionales para realizar seguimiento y ejecución a los trámites y servicios solicitados por los usuarios internos y externos del IGAC. "/>
    <s v="Julio"/>
    <s v="Julio"/>
    <n v="6"/>
    <s v="Mes (s)"/>
    <s v="Contratación directa"/>
    <x v="1"/>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m/>
    <m/>
    <e v="#N/A"/>
    <e v="#N/A"/>
    <e v="#N/A"/>
    <e v="#N/A"/>
    <m/>
    <n v="0"/>
    <n v="0"/>
    <m/>
    <n v="0"/>
    <n v="1"/>
    <m/>
    <m/>
    <s v="OK"/>
  </r>
  <r>
    <n v="2"/>
    <m/>
    <s v="DIRECCION "/>
    <x v="5"/>
    <n v="1"/>
    <n v="0"/>
    <n v="1"/>
    <d v="2021-07-06T00:00:00"/>
    <m/>
    <s v="Servicios de consultoría de negocios y administración corporativa"/>
    <s v="NUEVO "/>
    <n v="80101500"/>
    <s v="Prestación de servicios profesionales para catalogar y clasificar en formato MARC los libros de la colección, informes técnicos, tesis y realizar los procesos logísticos de la Biblioteca virtual y presencial del Instituto."/>
    <s v="Julio"/>
    <s v="Julio"/>
    <n v="6"/>
    <s v="Mes (s)"/>
    <s v="Contratación directa"/>
    <x v="0"/>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m/>
    <m/>
    <e v="#N/A"/>
    <e v="#N/A"/>
    <e v="#N/A"/>
    <e v="#N/A"/>
    <m/>
    <n v="0"/>
    <n v="0"/>
    <m/>
    <n v="0"/>
    <n v="1"/>
    <m/>
    <m/>
    <s v="OK"/>
  </r>
  <r>
    <n v="2"/>
    <m/>
    <s v="DIRECCION "/>
    <x v="5"/>
    <n v="1"/>
    <m/>
    <n v="1"/>
    <d v="2021-01-07T00:00:00"/>
    <m/>
    <s v="Software de edición y creación de contenidos"/>
    <m/>
    <n v="43232100"/>
    <s v="Adquisición Licenciamiento Adobe "/>
    <s v="Noviembre"/>
    <s v="Noviembre"/>
    <n v="1"/>
    <s v="Mes (s)"/>
    <s v="Mínima cuantía"/>
    <x v="0"/>
    <n v="17000000"/>
    <n v="1700000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m/>
    <m/>
    <e v="#N/A"/>
    <e v="#N/A"/>
    <e v="#N/A"/>
    <e v="#N/A"/>
    <m/>
    <n v="0"/>
    <n v="0"/>
    <m/>
    <m/>
    <n v="1"/>
    <m/>
    <m/>
    <s v="OK"/>
  </r>
  <r>
    <n v="2"/>
    <m/>
    <s v="DIRECCION "/>
    <x v="5"/>
    <n v="1"/>
    <n v="0"/>
    <n v="1"/>
    <d v="2021-07-02T00:00:00"/>
    <m/>
    <s v="Software de servidor de autenticación"/>
    <s v="MODIFICACION"/>
    <n v="43233201"/>
    <s v="Adquisición Firma Digital"/>
    <s v="Julio"/>
    <s v="Julio"/>
    <n v="2"/>
    <s v="Mes (s)"/>
    <s v="Mínima cuantía"/>
    <x v="1"/>
    <n v="5000000"/>
    <n v="5000000"/>
    <s v="No"/>
    <s v="N/A"/>
    <n v="1"/>
    <x v="0"/>
    <s v="Dirección General"/>
    <s v="Oficina de Difusión y Mercadeo"/>
    <s v="Sede Central  "/>
    <s v="Jefe Oficina de Difusión y Mercadeo de Información"/>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m/>
    <m/>
    <e v="#N/A"/>
    <e v="#N/A"/>
    <e v="#N/A"/>
    <e v="#N/A"/>
    <m/>
    <n v="0"/>
    <n v="0"/>
    <m/>
    <n v="0"/>
    <n v="1"/>
    <m/>
    <n v="300"/>
    <s v="OK"/>
  </r>
  <r>
    <n v="6"/>
    <n v="58"/>
    <s v="GEOGRAFIA Y CARTOGRAFIA"/>
    <x v="6"/>
    <n v="10"/>
    <n v="10"/>
    <n v="0"/>
    <d v="2021-02-03T00:00:00"/>
    <m/>
    <s v="Cartografía"/>
    <m/>
    <n v="81151600"/>
    <s v="Prestación de servicios para elaborar mapas y demás insumos a diferentes escalas, de conformidad con las especificaciones técnicas y rendimientos establecidos"/>
    <s v="Marzo"/>
    <s v="Marzo"/>
    <n v="10"/>
    <s v="Mes (s)"/>
    <s v="Contratación directa"/>
    <x v="1"/>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37"/>
    <d v="2021-03-05T00:00:00"/>
    <n v="3640236"/>
    <n v="34582242"/>
    <n v="311240178"/>
    <s v="OK"/>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0"/>
    <n v="0"/>
    <s v="24572_x000a_24573_x000a_24574_x000a_24575_x000a_24669_x000a__x000a_24671_x000a_24672_x000a_24754"/>
    <n v="9"/>
    <n v="1"/>
    <s v="Día(s)"/>
    <m/>
    <s v="OK"/>
  </r>
  <r>
    <n v="6"/>
    <n v="20"/>
    <s v="GEOGRAFIA Y CARTOGRAFIA"/>
    <x v="6"/>
    <n v="1"/>
    <n v="1"/>
    <n v="0"/>
    <d v="2021-02-03T00:00:00"/>
    <m/>
    <s v="Cartografía"/>
    <m/>
    <n v="81151600"/>
    <s v="Prestación de servicios para realizar actividades que promuevan la gestión y disposición de los datos geográficos, cartográficos y geodésicos."/>
    <s v="Febrero"/>
    <s v="Febr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Implementar servicios transaccionales en Colombia en Mapas que permitan la generación y pago de certificaciones y demás productos."/>
    <s v="Datos publicados de información geográfica, geodésica y cartográfica"/>
    <n v="174"/>
    <d v="2021-02-04T00:00:00"/>
    <n v="4263522"/>
    <n v="45477568"/>
    <n v="45477568"/>
    <s v="OK"/>
    <s v=" MAYCOL ALEJANDRO ZARAZA AGUILERA"/>
    <n v="40432"/>
    <n v="0"/>
    <n v="24358"/>
    <n v="1"/>
    <n v="0"/>
    <s v="Día(s)"/>
    <m/>
    <s v="OK"/>
  </r>
  <r>
    <n v="6"/>
    <n v="62"/>
    <s v="GEOGRAFIA Y CARTOGRAFIA"/>
    <x v="6"/>
    <n v="3"/>
    <n v="3"/>
    <n v="0"/>
    <d v="2021-02-11T00:00:00"/>
    <m/>
    <s v="Cartografía"/>
    <m/>
    <n v="81151600"/>
    <s v="Prestación de servicios para analizar, elaborar y consolidar la caracterización territorial para los municipios priorizados, desde cada uno de los procesos asignados y de conformidad con la metodología establecida."/>
    <s v="Marzo"/>
    <s v="Marzo"/>
    <n v="6"/>
    <s v="Mes (s)"/>
    <s v="Contratación directa"/>
    <x v="1"/>
    <n v="116798220"/>
    <n v="11679822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35"/>
    <d v="2021-03-09T00:00:00"/>
    <n v="6683454"/>
    <n v="38764033"/>
    <n v="116292099"/>
    <s v="OK"/>
    <s v=" UBEIMAR JOSE MARTINEZ SIERRA _x000a_NADEZHDY GINOVA HORTUA CORTÉS_x000a_MAURICIO MESA"/>
    <n v="506121"/>
    <n v="0"/>
    <s v="24569_x000a_24570_x000a_24637"/>
    <n v="3"/>
    <n v="0"/>
    <s v="Día(s)"/>
    <m/>
    <s v="OK"/>
  </r>
  <r>
    <n v="6"/>
    <n v="33"/>
    <s v="GEOGRAFIA Y CARTOGRAFIA"/>
    <x v="6"/>
    <n v="1"/>
    <n v="1"/>
    <n v="0"/>
    <d v="2021-03-05T00:00:00"/>
    <m/>
    <s v="Fotogrametría"/>
    <m/>
    <n v="81151603"/>
    <s v="Prestación de servicios para el copiado, control  y organización de información resultante de los procesos de la subdirección"/>
    <s v="Febrero"/>
    <s v="Febrero"/>
    <n v="11"/>
    <s v="Mes (s)"/>
    <s v="Contratación directa"/>
    <x v="1"/>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43"/>
    <s v="_x000a_4/03/2021"/>
    <n v="2941780"/>
    <n v="28927503"/>
    <n v="28927503"/>
    <s v="OK"/>
    <s v="_x000a_MONICA SOFIA RONCANCIO BLANCO"/>
    <n v="2489564"/>
    <n v="0"/>
    <n v="24563"/>
    <n v="1"/>
    <n v="0"/>
    <s v="Día(s)"/>
    <m/>
    <s v="OK"/>
  </r>
  <r>
    <n v="6"/>
    <n v="15"/>
    <s v="GEOGRAFIA Y CARTOGRAFIA"/>
    <x v="6"/>
    <n v="3"/>
    <n v="3"/>
    <n v="0"/>
    <d v="2021-01-07T00:00:00"/>
    <m/>
    <s v="Cartografía"/>
    <m/>
    <n v="81151600"/>
    <s v="Prestación de servicios para realizar el proceso de aerotriangulación, de conformidad con las especificaciones técnicas y rendimientos establecidos."/>
    <s v="Enero"/>
    <s v="Enero"/>
    <n v="11"/>
    <s v="Mes (s)"/>
    <s v="Contratación directa"/>
    <x v="0"/>
    <n v="116628930"/>
    <n v="11662893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09"/>
    <d v="2021-01-26T00:00:00"/>
    <n v="3640236"/>
    <n v="38829184"/>
    <n v="116487552"/>
    <s v="OK"/>
    <s v="ABRIEL ANDRES PUENTES GUTIERREZ_x000a_DANNY STIVENS MORENO SANCHEZ _x000a_ANGIE LORENA AVENDAÑO GOMEZ"/>
    <n v="141378"/>
    <n v="0"/>
    <s v="24256_x000a_24254_x000a_24256"/>
    <n v="3"/>
    <n v="0"/>
    <s v="Día(s)"/>
    <m/>
    <s v="OK"/>
  </r>
  <r>
    <n v="6"/>
    <n v="13"/>
    <s v="GEOGRAFIA Y CARTOGRAFIA"/>
    <x v="6"/>
    <n v="5"/>
    <n v="5"/>
    <n v="0"/>
    <d v="2021-01-07T00:00:00"/>
    <m/>
    <s v="Cartografía"/>
    <m/>
    <n v="81151600"/>
    <s v="Prestación de servicios para la captura y procesamiento de coordenadas, elaboración de levantamientos topográficos y clasificación de campo, de acuerdo con las especificaciones de conformidad con los lineamientos establecidos."/>
    <s v="Enero"/>
    <s v="Enero"/>
    <n v="11"/>
    <s v="Mes (s)"/>
    <s v="Contratación directa"/>
    <x v="0"/>
    <n v="142652015"/>
    <n v="142652015"/>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90"/>
    <d v="2021-01-26T00:00:00"/>
    <n v="2671483"/>
    <n v="28495819"/>
    <n v="142479095"/>
    <s v="OK"/>
    <s v="ADRIANA LIZETH RICAURTE MENESES _x000a_BRIGITTE DAYANA VEGA BERNAL_x000a_SONIA CASTILLO_x000a_NUBIA STELLA REYES MESA_x000a_JUAN CARLOS LOSADA"/>
    <n v="172920"/>
    <n v="0"/>
    <s v="24246_x000a_24247_x000a_24272_x000a_24273_x000a_24274"/>
    <n v="5"/>
    <n v="0"/>
    <s v="Día(s)"/>
    <m/>
    <s v="OK"/>
  </r>
  <r>
    <n v="6"/>
    <n v="19"/>
    <s v="GEOGRAFIA Y CARTOGRAFIA"/>
    <x v="6"/>
    <n v="1"/>
    <n v="1"/>
    <n v="0"/>
    <d v="2021-02-03T00:00:00"/>
    <m/>
    <s v="Cartografía"/>
    <m/>
    <n v="81151600"/>
    <s v="Prestación de servicios para gestionar y orientar el cumplimiento de los proyectos liderados por la Subdirección de Geografía y Cartografía"/>
    <s v="Febrero"/>
    <s v="Febrero"/>
    <n v="11"/>
    <s v="Mes (s)"/>
    <s v="Contratación directa"/>
    <x v="1"/>
    <n v="117717006"/>
    <n v="1177170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131"/>
    <d v="2021-02-04T00:00:00"/>
    <n v="11022592"/>
    <n v="117574315"/>
    <n v="117574315"/>
    <s v="OK"/>
    <s v="ADRIANA PACHON LOZANO"/>
    <n v="142691"/>
    <n v="0"/>
    <n v="24359"/>
    <n v="1"/>
    <n v="0"/>
    <s v="Mes (s)"/>
    <n v="330"/>
    <s v="OK"/>
  </r>
  <r>
    <n v="6"/>
    <n v="24"/>
    <s v="GEOGRAFIA Y CARTOGRAFIA"/>
    <x v="6"/>
    <n v="2"/>
    <n v="2"/>
    <n v="0"/>
    <d v="2021-02-03T00:00:00"/>
    <m/>
    <s v="Cartografía"/>
    <m/>
    <n v="81151600"/>
    <s v="Prestación de servicio para realizar actividades de mantenimiento, materialización y cálculo de redes geodésicas locales y estaciones de mantenimiento continuo."/>
    <s v="Febrero"/>
    <s v="Febrero"/>
    <n v="11"/>
    <s v="Mes (s)"/>
    <s v="Contratación directa"/>
    <x v="0"/>
    <n v="62834134"/>
    <n v="628341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98"/>
    <d v="2021-02-05T00:00:00"/>
    <n v="2941780"/>
    <n v="31378987"/>
    <n v="62757974"/>
    <s v="OK"/>
    <s v="ALEJANDRO RODRÍGUEZ URREA _x000a_DIEGO ANDRÉS GARCÍA CASTAÑEDA"/>
    <n v="76160"/>
    <n v="0"/>
    <s v="24385_x000a_24387"/>
    <n v="2"/>
    <n v="0"/>
    <s v="Día(s)"/>
    <n v="10"/>
    <s v="OK"/>
  </r>
  <r>
    <n v="6"/>
    <n v="42"/>
    <s v="GEOGRAFIA Y CARTOGRAFIA"/>
    <x v="6"/>
    <n v="1"/>
    <n v="1"/>
    <n v="0"/>
    <d v="2021-02-03T00:00:00"/>
    <m/>
    <s v="Cartografía"/>
    <m/>
    <n v="81151600"/>
    <s v="Prestación de servicios para realizar la gestión, control y seguimiento del sistema y marco de referencia geodésico nacional con GNSS"/>
    <s v="Febrero"/>
    <s v="Febrero"/>
    <n v="11"/>
    <s v="Mes (s)"/>
    <s v="Contratación directa"/>
    <x v="0"/>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326"/>
    <d v="2021-02-18T00:00:00"/>
    <n v="4976424"/>
    <n v="50925406"/>
    <n v="50925406"/>
    <s v="OK"/>
    <s v="ANDRÉS FELIPE BELTRÁN ZAMUDIO"/>
    <n v="2220874"/>
    <n v="0"/>
    <n v="24487"/>
    <n v="1"/>
    <n v="0"/>
    <s v="Día(s)"/>
    <m/>
    <s v="OK"/>
  </r>
  <r>
    <n v="6"/>
    <n v="35"/>
    <s v="GEOGRAFIA Y CARTOGRAFIA"/>
    <x v="6"/>
    <n v="3"/>
    <n v="3"/>
    <n v="0"/>
    <d v="2021-02-11T00:00:00"/>
    <m/>
    <s v="Cartografía"/>
    <m/>
    <n v="81151600"/>
    <s v="Prestación de servicios para apoyar la generación de ortoimágenes a diferentes escalas, de conformidad con las especificaciones técnicas y rendimientos establecidos."/>
    <s v="Febrero"/>
    <s v="Febrero"/>
    <n v="10"/>
    <s v="Mes (s)"/>
    <s v="Contratación directa"/>
    <x v="1"/>
    <n v="80144490"/>
    <n v="8014449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00"/>
    <d v="2021-02-12T00:00:00"/>
    <n v="2671483"/>
    <n v="26714830"/>
    <n v="80144490"/>
    <s v="OK"/>
    <s v="ÁNGELA MELISA CALLEJAS GARCÉS_x000a_MIKE ALEJANDRO LAVADO BARÓN _x000a_JOHN ALEJANDRO SEGURA TRIANA"/>
    <n v="0"/>
    <n v="0"/>
    <s v="24471_x000a_24474_x000a_24475_x000a_"/>
    <n v="3"/>
    <n v="0"/>
    <m/>
    <m/>
    <s v="OK"/>
  </r>
  <r>
    <n v="6"/>
    <n v="46"/>
    <s v="GEOGRAFIA Y CARTOGRAFIA"/>
    <x v="6"/>
    <n v="1"/>
    <n v="1"/>
    <n v="0"/>
    <d v="2021-01-07T00:00:00"/>
    <m/>
    <s v="Cartografía"/>
    <m/>
    <n v="81151600"/>
    <s v="Prestación de servicios para apoyar el análisis, evaluación y atención de requerimientos cartográficos relacionados con resguardos y territorios colectivos."/>
    <s v="Febrero"/>
    <s v="Febrero"/>
    <n v="10"/>
    <s v="Mes (s)"/>
    <s v="Contratación directa"/>
    <x v="0"/>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OK"/>
    <s v="ÁNGELA PATRICIA MORENO MONTERO"/>
    <n v="43487"/>
    <n v="0"/>
    <n v="24491"/>
    <n v="1"/>
    <n v="0"/>
    <s v="Día(s)"/>
    <m/>
    <s v="OK"/>
  </r>
  <r>
    <n v="6"/>
    <n v="30"/>
    <s v="GEOGRAFIA Y CARTOGRAFIA"/>
    <x v="6"/>
    <n v="2"/>
    <n v="2"/>
    <n v="0"/>
    <d v="2021-02-03T00:00:00"/>
    <m/>
    <s v="Cartografía"/>
    <m/>
    <n v="81151600"/>
    <s v="Prestación de servicios profesionales para gestionar, controlar y hacer seguimiento de los procesos de producción cartográfica, asignados de conformidad con los lineamientos establecidos."/>
    <s v="Febrero"/>
    <s v="Febrero"/>
    <n v="315"/>
    <s v="Día(s)"/>
    <s v="Contratación directa"/>
    <x v="0"/>
    <n v="140352534"/>
    <n v="1403525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06"/>
    <d v="2021-02-10T00:00:00"/>
    <n v="6683454"/>
    <n v="70176267"/>
    <n v="140352534"/>
    <s v="OK"/>
    <s v="CARLOS ALBERTO SEDANO ARIZA  _x000a_CARLOS  EDUARDO  PLATA  CABRERA"/>
    <n v="0"/>
    <n v="0"/>
    <s v="24394_x000a_24395"/>
    <n v="2"/>
    <n v="0"/>
    <s v="Día(s)"/>
    <m/>
    <s v="OK"/>
  </r>
  <r>
    <n v="6"/>
    <n v="38"/>
    <s v="GEOGRAFIA Y CARTOGRAFIA"/>
    <x v="6"/>
    <n v="4"/>
    <n v="4"/>
    <n v="0"/>
    <d v="2021-02-03T00:00:00"/>
    <m/>
    <s v="Cartografía"/>
    <m/>
    <n v="81151600"/>
    <s v="Prestación de servicios para la generación e integración de modelos digitales de elevación, de conformidad con las especificaciones técnicas y rendimientos establecidos."/>
    <s v="Febrero"/>
    <s v="Febrero"/>
    <n v="11"/>
    <s v="Mes (s)"/>
    <s v="Contratación directa"/>
    <x v="1"/>
    <n v="194381550"/>
    <n v="194381550"/>
    <s v="No"/>
    <s v="NA"/>
    <n v="4"/>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72"/>
    <d v="2021-02-15T00:00:00"/>
    <n v="3640236"/>
    <n v="37615772"/>
    <n v="150463088"/>
    <s v="OK"/>
    <s v="CAROLINA SILVA TORRES_x000a_ JUAN PABLO RODRIGUEZ RODRÍGUEZ_x000a_NATALI RODRIGUEZ ROJAS _x000a_ PABLO ARTURO MONTENEGRO CANO"/>
    <n v="43918462"/>
    <n v="0"/>
    <s v="24441_x000a_24444_x000a_24446_x000a_24447_x000a_"/>
    <n v="4"/>
    <n v="0"/>
    <s v="Día(s)"/>
    <m/>
    <s v="OK"/>
  </r>
  <r>
    <n v="6"/>
    <n v="47"/>
    <s v="GEOGRAFIA Y CARTOGRAFIA"/>
    <x v="6"/>
    <n v="3"/>
    <n v="3"/>
    <n v="0"/>
    <d v="2021-01-07T00:00:00"/>
    <m/>
    <s v="Cartografía"/>
    <m/>
    <n v="81151600"/>
    <s v="Prestación de servicios profesionales para realizar los diagnósticos de los límites de las entidades territoriales."/>
    <s v="Febrero"/>
    <s v="Febrero"/>
    <n v="10"/>
    <s v="Mes (s)"/>
    <s v="Contratación directa"/>
    <x v="0"/>
    <n v="85682910"/>
    <n v="8568291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OK"/>
    <s v="CÉSAR ERNESTO MALPICA RODRÍGUEZ _x000a_JULY   PAOLA   PIÑEROS   CORREA_x000a_ALEJANDRAREGINAALCARCELMORALES"/>
    <n v="77112"/>
    <n v="0"/>
    <s v="24529_x000a_24530_x000a_24531"/>
    <n v="3"/>
    <n v="0"/>
    <s v="Día(s)"/>
    <m/>
    <s v="OK"/>
  </r>
  <r>
    <n v="6"/>
    <n v="66"/>
    <s v="GEOGRAFIA Y CARTOGRAFIA"/>
    <x v="6"/>
    <n v="1"/>
    <n v="1"/>
    <n v="0"/>
    <d v="2021-03-04T00:00:00"/>
    <m/>
    <s v="Cartografía"/>
    <m/>
    <n v="81151600"/>
    <s v="Prestación de servicios para gestionar desde el componente administrativo, procesos y proyectos misionales de la Subdirección de Geografía y Cartografía."/>
    <s v="Marzo"/>
    <s v="Marzo"/>
    <n v="10"/>
    <s v="Mes (s)"/>
    <s v="Contratación directa"/>
    <x v="1"/>
    <n v="31247320"/>
    <n v="3124732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56"/>
    <d v="2021-03-15T00:00:00"/>
    <n v="3124732"/>
    <n v="29164165"/>
    <n v="29164165"/>
    <s v="OK"/>
    <s v="CINDY JINETH FLOREZ MOLINA"/>
    <n v="2083155"/>
    <n v="0"/>
    <n v="24596"/>
    <n v="1"/>
    <n v="0"/>
    <s v="Día(s)"/>
    <m/>
    <s v="OK"/>
  </r>
  <r>
    <n v="6"/>
    <n v="31"/>
    <s v="GEOGRAFIA Y CARTOGRAFIA"/>
    <x v="6"/>
    <n v="6"/>
    <n v="6"/>
    <n v="0"/>
    <d v="2021-02-03T00:00:00"/>
    <m/>
    <s v="Cartografía"/>
    <m/>
    <n v="81151600"/>
    <s v="Prestación de servicios para la captura o digitalización de elementos vectoriales a diferentes escalas y dimensiones, de conformidad con las especificaciones técnicas y rendimientos establecidos."/>
    <s v="Febrero"/>
    <s v="Febrero"/>
    <n v="11"/>
    <s v="Mes (s)"/>
    <s v="Contratación directa"/>
    <x v="0"/>
    <n v="381694680"/>
    <n v="38169468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7"/>
    <d v="2021-02-10T00:00:00"/>
    <n v="0"/>
    <n v="63615780"/>
    <n v="381694680"/>
    <s v="OK"/>
    <s v="CLAUDIA  ARANGUREN PEÑA_x000a_REMY FERNANDO MATEUS SALINAS_x000a_MÓNICA ALEJANDRA CRUZ BARRETO_x000a_LUIS ALBA _x000a_WILLIAM ALFONSO MORA HERNÁNDEZ_x000a_NOHORA MARIA AYALA QUINTANA"/>
    <n v="0"/>
    <n v="0"/>
    <s v="24407_x000a_24412_x000a_24411_x000a_24413_x000a_24676"/>
    <n v="6"/>
    <n v="0"/>
    <m/>
    <m/>
    <s v="OK"/>
  </r>
  <r>
    <n v="6"/>
    <n v="65"/>
    <s v="GEOGRAFIA Y CARTOGRAFIA"/>
    <x v="6"/>
    <n v="1"/>
    <n v="1"/>
    <n v="0"/>
    <d v="2021-03-04T00:00:00"/>
    <m/>
    <s v="Cartografía"/>
    <m/>
    <n v="81151600"/>
    <s v="Prestación de servicios para realizar estudios y análisis de información geológica como apoyo a los procesos de la Subdirección."/>
    <s v="Marzo"/>
    <s v="Marzo"/>
    <n v="10"/>
    <s v="Mes (s)"/>
    <s v="Contratación directa"/>
    <x v="0"/>
    <n v="30337200"/>
    <n v="303372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483"/>
    <d v="2021-03-15T00:00:00"/>
    <n v="3124732"/>
    <n v="28851692"/>
    <n v="28851692"/>
    <s v="OK"/>
    <s v="DANIEL ESTEBAN GONGORA BLANCO"/>
    <n v="1485508"/>
    <n v="0"/>
    <n v="24617"/>
    <n v="1"/>
    <n v="0"/>
    <s v="Día(s)"/>
    <m/>
    <s v="OK"/>
  </r>
  <r>
    <n v="6"/>
    <n v="55"/>
    <s v="GEOGRAFIA Y CARTOGRAFIA"/>
    <x v="6"/>
    <n v="2"/>
    <n v="2"/>
    <n v="0"/>
    <d v="2021-01-07T00:00:00"/>
    <m/>
    <s v="Cartografía"/>
    <m/>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s v="Febrero"/>
    <s v="Febrero"/>
    <n v="9"/>
    <s v="Mes (s)"/>
    <s v="Contratación directa"/>
    <x v="0"/>
    <n v="51409746"/>
    <n v="51409746"/>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377"/>
    <d v="2021-02-25T00:00:00"/>
    <n v="2941780"/>
    <n v="25593486"/>
    <n v="51186972"/>
    <s v="OK"/>
    <s v="DANIEL LÓPEZ PINZÓN _x000a_ JOSÉ FERNANDO CORTÉS MOLANO"/>
    <n v="222774"/>
    <n v="0"/>
    <s v="24527_x000a_24533_x000a_"/>
    <n v="2"/>
    <n v="0"/>
    <s v="Día(s)"/>
    <m/>
    <s v="OK"/>
  </r>
  <r>
    <n v="6"/>
    <n v="28"/>
    <s v="GEOGRAFIA Y CARTOGRAFIA"/>
    <x v="6"/>
    <n v="1"/>
    <n v="1"/>
    <n v="0"/>
    <d v="2021-02-03T00:00:00"/>
    <m/>
    <s v="Cartografía"/>
    <m/>
    <n v="81151600"/>
    <s v="Prestación de servicios profesionales para la gestión, análisis y respuesta oportuna asociada con los procesos y proyectos de la Subdirección"/>
    <s v="Febrero"/>
    <s v="Febrero"/>
    <n v="10"/>
    <s v="Mes (s)"/>
    <s v="Contratación directa"/>
    <x v="1"/>
    <n v="84543460"/>
    <n v="8454346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OK"/>
    <s v="DANIEL OJEDA  CRUZ"/>
    <n v="76093"/>
    <n v="0"/>
    <n v="24409"/>
    <n v="1"/>
    <n v="0"/>
    <s v="Día(s)"/>
    <m/>
    <s v="OK"/>
  </r>
  <r>
    <n v="6"/>
    <n v="60"/>
    <s v="GEOGRAFIA Y CARTOGRAFIA"/>
    <x v="6"/>
    <n v="4"/>
    <n v="4"/>
    <n v="0"/>
    <d v="2021-03-04T00:00:00"/>
    <m/>
    <s v="Cartografía"/>
    <m/>
    <n v="81151600"/>
    <s v="Prestacion de servicios para estructurar, integrar y validar la cartografía para los estudios y/o investigaciones geográficas asignadas"/>
    <s v="Marzo"/>
    <s v="Marzo"/>
    <n v="285"/>
    <s v="Día(s)"/>
    <s v="Contratación directa"/>
    <x v="1"/>
    <n v="138328968"/>
    <n v="138328968"/>
    <s v="No"/>
    <s v="NA"/>
    <n v="4"/>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19"/>
    <d v="2021-03-08T00:00:00"/>
    <n v="3640236"/>
    <n v="34582242"/>
    <n v="138328968"/>
    <s v="OK"/>
    <s v="DANIEL STEVEN MOLINA MONTAÑEZ_x000a_DAVID ALEJANDRO ORTEGA GONZÁLEZ_x000a_KAREN TATIANA DUARTE JIMENEZ _x000a_LADY CATTERINE MORENO RAMÍREZ "/>
    <n v="0"/>
    <n v="0"/>
    <s v="24564_x000a_24565_x000a_24566_x000a_24567"/>
    <n v="4"/>
    <n v="0"/>
    <s v="Día(s)"/>
    <m/>
    <s v="OK"/>
  </r>
  <r>
    <n v="6"/>
    <n v="9"/>
    <s v="GEOGRAFIA Y CARTOGRAFIA"/>
    <x v="6"/>
    <n v="1"/>
    <n v="1"/>
    <n v="0"/>
    <d v="2021-01-07T00:00:00"/>
    <m/>
    <s v="Cartografía"/>
    <m/>
    <n v="81151600"/>
    <s v="Prestación de servicios para la revisión, compilación y validación de los datos de campo y calculados de gravimetría y geomagnetismo para su vinculación a la base de datos unificados"/>
    <s v="Enero"/>
    <s v="Enero"/>
    <n v="11"/>
    <s v="Mes (s)"/>
    <s v="Contratación directa"/>
    <x v="0"/>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83"/>
    <d v="2021-01-22T00:00:00"/>
    <n v="3640236"/>
    <n v="38829184"/>
    <n v="38829184"/>
    <s v="OK"/>
    <s v="DANIELA ANDREA HERNÁNDEZ BELTRÁN"/>
    <n v="47126"/>
    <n v="0"/>
    <n v="24236"/>
    <n v="1"/>
    <n v="0"/>
    <s v="Día(s)"/>
    <m/>
    <s v="OK"/>
  </r>
  <r>
    <n v="6"/>
    <n v="10"/>
    <s v="GEOGRAFIA Y CARTOGRAFIA"/>
    <x v="6"/>
    <n v="3"/>
    <n v="3"/>
    <n v="0"/>
    <d v="2021-01-07T00:00:00"/>
    <m/>
    <s v="Cartografía"/>
    <m/>
    <n v="81151600"/>
    <s v="Prestación de servicios para la organización, administración y disposición de los productos cartográficos, geográficos y geodésicos de la subdirección de geografía y cartografía. "/>
    <s v="Enero"/>
    <s v="Enero"/>
    <n v="11"/>
    <s v="Mes (s)"/>
    <s v="Contratación directa"/>
    <x v="0"/>
    <n v="85591209"/>
    <n v="85591209"/>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84"/>
    <d v="2021-01-22T00:00:00"/>
    <n v="2671483"/>
    <n v="28495819"/>
    <n v="85487457"/>
    <s v="OK"/>
    <s v="DANIELA MARIN LOPEZ _x000a_CAROL TATIANA CHICUAZUQUE GUTIERREZ_x000a_MARLON RICARDO RUIZ"/>
    <n v="103752"/>
    <n v="0"/>
    <s v="23237_x000a_23238_x000a_24552"/>
    <n v="3"/>
    <n v="0"/>
    <m/>
    <m/>
    <s v="OK"/>
  </r>
  <r>
    <n v="6"/>
    <n v="2"/>
    <s v="GEOGRAFIA Y CARTOGRAFIA"/>
    <x v="6"/>
    <n v="1"/>
    <n v="1"/>
    <n v="0"/>
    <d v="2021-01-07T00:00:00"/>
    <m/>
    <s v="Cartografía"/>
    <m/>
    <n v="81151600"/>
    <s v="Prestación de servicios para la  gestión e integración de productos y aplicaciones de la subdirección de geografía y cartografía "/>
    <s v="Enero"/>
    <s v="Enero"/>
    <n v="10"/>
    <s v="Mes (s)"/>
    <s v="Contratación directa"/>
    <x v="1"/>
    <n v="169086920"/>
    <n v="16908692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41"/>
    <d v="2021-01-15T00:00:00"/>
    <n v="8707976"/>
    <n v="84467367"/>
    <n v="84467367"/>
    <s v="OK"/>
    <s v="DAVID HERNANDO BELLO LADINO"/>
    <n v="84619553"/>
    <n v="0"/>
    <n v="24202"/>
    <n v="1"/>
    <n v="0"/>
    <s v="Día(s)"/>
    <n v="280"/>
    <s v="OK"/>
  </r>
  <r>
    <n v="6"/>
    <n v="32"/>
    <s v="GEOGRAFIA Y CARTOGRAFIA"/>
    <x v="6"/>
    <n v="1"/>
    <n v="1"/>
    <n v="0"/>
    <d v="2021-02-03T00:00:00"/>
    <m/>
    <s v="Servicios de formación profesional en ingeniería"/>
    <m/>
    <n v="86101610"/>
    <s v="Prestación de servicios para  la preparación y trámite de información requerida para el desarrollo de los proyectos."/>
    <s v="Febrero"/>
    <s v="Febrero"/>
    <n v="11"/>
    <s v="Mes (s)"/>
    <s v="Contratación directa"/>
    <x v="1"/>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38"/>
    <d v="2021-02-11T00:00:00"/>
    <n v="3640236"/>
    <n v="37615772"/>
    <n v="37615772"/>
    <s v="OK"/>
    <s v="DELY  JOAN  DELGADO SALINAS"/>
    <n v="1260538"/>
    <n v="0"/>
    <n v="24414"/>
    <n v="1"/>
    <n v="0"/>
    <s v="Día(s)"/>
    <m/>
    <s v="OK"/>
  </r>
  <r>
    <n v="6"/>
    <n v="7"/>
    <s v="GEOGRAFIA Y CARTOGRAFIA"/>
    <x v="6"/>
    <n v="1"/>
    <n v="1"/>
    <n v="0"/>
    <d v="2021-01-07T00:00:00"/>
    <m/>
    <s v="Cartografía"/>
    <m/>
    <n v="81151600"/>
    <s v="Prestación de servicios profesionales para gestión de proyectos y atención a los requerimientos de la cancillería, en el marco de la demarcación de las fronteras del país."/>
    <s v="Febrero"/>
    <s v="Febrero"/>
    <n v="10"/>
    <s v="Mes (s)"/>
    <s v="Contratación directa"/>
    <x v="0"/>
    <n v="55900900"/>
    <n v="559009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78"/>
    <d v="2021-01-21T00:00:00"/>
    <n v="5757793"/>
    <n v="55850592"/>
    <n v="55850592"/>
    <s v="OK"/>
    <s v="DEYBI LIBARDO MORA CASTAÑEDA"/>
    <n v="50308"/>
    <n v="0"/>
    <n v="24316"/>
    <n v="1"/>
    <n v="0"/>
    <s v="Día(s)"/>
    <n v="245"/>
    <s v="OK"/>
  </r>
  <r>
    <n v="6"/>
    <n v="37"/>
    <s v="GEOGRAFIA Y CARTOGRAFIA"/>
    <x v="6"/>
    <n v="2"/>
    <n v="2"/>
    <n v="0"/>
    <d v="2021-02-03T00:00:00"/>
    <m/>
    <s v="Cartografía"/>
    <m/>
    <n v="81151600"/>
    <s v="Prestación de servicios para  realizar la evaluación y procesamiento de las  imágenes adquiridas o gestionadas por el IGAC."/>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OK"/>
    <s v="DIANA CAROLINA BENITEZ CASTRO _x000a_ DEISY LORENA MORA MORENO"/>
    <n v="2740652"/>
    <n v="0"/>
    <s v="24500_x000a_24501"/>
    <n v="2"/>
    <n v="0"/>
    <s v="Día(s)"/>
    <m/>
    <s v="OK"/>
  </r>
  <r>
    <n v="6"/>
    <n v="64"/>
    <s v="GEOGRAFIA Y CARTOGRAFIA"/>
    <x v="6"/>
    <n v="2"/>
    <n v="2"/>
    <n v="0"/>
    <d v="2021-03-04T00:00:00"/>
    <m/>
    <s v="Cartografía"/>
    <m/>
    <n v="81151600"/>
    <s v="Prestación de servicios para la captura de coordenadas, compilación toponímica y demás procesos en campo, de acuerdo con las especificaciones de conformidad con los lineamientos establecidos."/>
    <s v="Marzo"/>
    <s v="Marzo"/>
    <n v="10"/>
    <s v="Mes (s)"/>
    <s v="Contratación directa"/>
    <x v="1"/>
    <n v="53429660"/>
    <n v="5342966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54"/>
    <d v="2021-03-10T00:00:00"/>
    <n v="2671483"/>
    <n v="25379089"/>
    <n v="50758178"/>
    <s v="OK"/>
    <s v="DUVÁN DARIO TAVERA BERMÚDEZ  _x000a_ARELIS MONTENEGRO MENDIETA "/>
    <n v="2671482"/>
    <n v="0"/>
    <s v="24591_x000a_24592"/>
    <n v="2"/>
    <n v="0"/>
    <s v="Día(s)"/>
    <m/>
    <s v="OK"/>
  </r>
  <r>
    <n v="6"/>
    <n v="69"/>
    <s v="GEOGRAFIA Y CARTOGRAFIA"/>
    <x v="6"/>
    <n v="1"/>
    <n v="1"/>
    <n v="0"/>
    <d v="2021-02-03T00:00:00"/>
    <m/>
    <s v="Sistemas y equipo de apoyo para transporte aéreo"/>
    <m/>
    <n v="25191500"/>
    <s v="Servicio de mantenimiento preventivo y correctivo, incluidos los repuestos del dron ebee plus Rta/ppk"/>
    <s v="Marzo"/>
    <s v="Marzo"/>
    <n v="10"/>
    <s v="Mes (s)"/>
    <s v="Contratación directa"/>
    <x v="0"/>
    <n v="45000000"/>
    <n v="4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OK"/>
    <s v="ECOMPASS SAS"/>
    <n v="40508933"/>
    <n v="0"/>
    <n v="24633"/>
    <n v="1"/>
    <n v="0"/>
    <s v="Día(s)"/>
    <m/>
    <s v="OK"/>
  </r>
  <r>
    <n v="6"/>
    <n v="29"/>
    <s v="GEOGRAFIA Y CARTOGRAFIA"/>
    <x v="6"/>
    <n v="1"/>
    <n v="1"/>
    <n v="0"/>
    <d v="2021-02-03T00:00:00"/>
    <m/>
    <s v="Cartografía"/>
    <m/>
    <n v="81151600"/>
    <s v="Prestación de servicios para gestionar los requerimientos y procesos jurídicos que lidere la subdirección de geografía y cartografía"/>
    <s v="Febrero"/>
    <s v="Febrero"/>
    <n v="11"/>
    <s v="Mes (s)"/>
    <s v="Contratación directa"/>
    <x v="1"/>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8"/>
    <d v="2021-02-09T00:00:00"/>
    <n v="7550277"/>
    <n v="79277909"/>
    <n v="79277909"/>
    <s v="OK"/>
    <s v="EDGAR CAMILO GUTIÉRREZ RODRÍGUEZ"/>
    <n v="1356117"/>
    <n v="0"/>
    <n v="24408"/>
    <n v="1"/>
    <n v="0"/>
    <s v="Día(s)"/>
    <m/>
    <s v="OK"/>
  </r>
  <r>
    <n v="6"/>
    <n v="53"/>
    <s v="GEOGRAFIA Y CARTOGRAFIA"/>
    <x v="6"/>
    <n v="1"/>
    <n v="1"/>
    <n v="0"/>
    <d v="2021-01-07T00:00:00"/>
    <m/>
    <s v="Servicios de implementación de aplicaciones"/>
    <m/>
    <n v="81111508"/>
    <s v="Prestación de servicios para procesar y analizar información geográfica requerida para los estudios e investigaciones asignadas."/>
    <s v="Febrero"/>
    <s v="Febrero"/>
    <n v="255"/>
    <s v="Día(s)"/>
    <s v="Contratación directa"/>
    <x v="1"/>
    <n v="24276825"/>
    <n v="24276825"/>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5"/>
    <d v="2021-02-23T00:00:00"/>
    <n v="2941780"/>
    <n v="24220655"/>
    <n v="24220655"/>
    <s v="OK"/>
    <s v="FERNANDO ANDRES DIAZ"/>
    <n v="56170"/>
    <n v="0"/>
    <n v="24548"/>
    <n v="1"/>
    <n v="0"/>
    <s v="Día(s)"/>
    <m/>
    <s v="OK"/>
  </r>
  <r>
    <n v="6"/>
    <n v="22"/>
    <s v="GEOGRAFIA Y CARTOGRAFIA"/>
    <x v="6"/>
    <n v="1"/>
    <n v="1"/>
    <n v="0"/>
    <d v="2021-02-03T00:00:00"/>
    <m/>
    <s v="Cartografía"/>
    <m/>
    <n v="81151600"/>
    <s v="Prestación de servicios para gestionar,  realizar el control  y seguimiento a la toma de fotografía aérea y consecución de insumos necesarios para producción cartográfic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OK"/>
    <s v="GABRIEL CADENA"/>
    <n v="112729"/>
    <n v="0"/>
    <n v="24351"/>
    <n v="1"/>
    <n v="0"/>
    <s v="Día(s)"/>
    <m/>
    <s v="OK"/>
  </r>
  <r>
    <n v="6"/>
    <n v="61"/>
    <s v="GEOGRAFIA Y CARTOGRAFIA"/>
    <x v="6"/>
    <n v="1"/>
    <n v="1"/>
    <n v="0"/>
    <d v="2021-03-04T00:00:00"/>
    <m/>
    <s v="Cartografía"/>
    <m/>
    <n v="81151600"/>
    <s v="Prestación de servicios para la gestión, inventario y verificación de los equipos de medición de la subdirección de geografía y cartografía"/>
    <s v="Marzo"/>
    <s v="Marzo"/>
    <n v="315"/>
    <s v="Día(s)"/>
    <s v="Contratación directa"/>
    <x v="0"/>
    <n v="28050571.5"/>
    <n v="28050571.5"/>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30"/>
    <d v="2021-03-08T00:00:00"/>
    <n v="2671483"/>
    <n v="26714830"/>
    <n v="26714830"/>
    <s v="OK"/>
    <s v="GABRIEL ENRIQUE MEJIA ZAMORA"/>
    <n v="1335741.5"/>
    <n v="0"/>
    <n v="24560"/>
    <n v="1"/>
    <n v="0"/>
    <s v="Día(s)"/>
    <m/>
    <s v="OK"/>
  </r>
  <r>
    <n v="6"/>
    <n v="11"/>
    <s v="GEOGRAFIA Y CARTOGRAFIA"/>
    <x v="6"/>
    <n v="5"/>
    <n v="5"/>
    <n v="0"/>
    <d v="2021-01-07T00:00:00"/>
    <m/>
    <s v="Cartografía"/>
    <m/>
    <n v="81151600"/>
    <s v="Prestación de servicios para realizar la asignación , seguimiento y control de calidad de los procesos de producción cartográfica, de conformidad con las especificaciones técnicas y rendimientos establecidos."/>
    <s v="Enero"/>
    <s v="Enero"/>
    <n v="11"/>
    <s v="Mes (s)"/>
    <s v="Contratación directa"/>
    <x v="0"/>
    <n v="265731400"/>
    <n v="2657314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52"/>
    <d v="2021-01-22T00:00:00"/>
    <n v="4976424"/>
    <n v="53081856"/>
    <n v="265409280"/>
    <s v="OK"/>
    <s v="GIZELA ANDREA GUZMAN LUGO_x000a_HERMAN FELIPE ZAPATA SERRANO _x000a_FABIAN GUZMAN PATIÑO_x000a_CARLOS ANDRES VELASCO PEÑA_x000a_RAFAEL HUMBERTO CUADROS ROMERO_x000a_"/>
    <n v="322120"/>
    <n v="0"/>
    <s v="24312_x000a_24313_x000a_24322_x000a_24323_x000a_24324"/>
    <n v="5"/>
    <n v="0"/>
    <s v="Día(s)"/>
    <m/>
    <s v="OK"/>
  </r>
  <r>
    <n v="6"/>
    <n v="74"/>
    <s v="GEOGRAFIA Y CARTOGRAFIA"/>
    <x v="6"/>
    <n v="1"/>
    <n v="1"/>
    <n v="0"/>
    <d v="2021-04-14T00:00:00"/>
    <m/>
    <s v="Cartografía"/>
    <m/>
    <n v="81151600"/>
    <s v="Contratar el servicio anual de rastreo y seguimiento satelital para los equipos de localización satelital SPOT GEN3"/>
    <s v="Abril"/>
    <s v="Abril"/>
    <n v="45"/>
    <s v="Día(s)"/>
    <s v="Mínima cuantía"/>
    <x v="1"/>
    <n v="18000000"/>
    <n v="18000000"/>
    <s v="No"/>
    <s v="NA"/>
    <n v="1"/>
    <x v="0"/>
    <s v="Subdirección de Geografia y Cartografia "/>
    <s v="Subdirección de Geografia y Cartografia "/>
    <s v="Sede Central  "/>
    <s v="Subdirector de Geografia y Cartografia "/>
    <s v="Levantamiento, generación y actualización de la red geodésica y la cartografía básica a nivel nacional"/>
    <s v="Servicio de información cartográfica actualizado"/>
    <s v="Generar insumos y/o productos cartográficos"/>
    <s v="Cartografía escalas Medianas generada (1:10,000, 1:25,000)"/>
    <n v="559"/>
    <d v="2021-04-22T00:00:00"/>
    <n v="11774115"/>
    <n v="11774115"/>
    <n v="11774115"/>
    <s v="OK"/>
    <s v="GLOBALSAT COLOMBIA TELECOMUNICACIONES LTDA"/>
    <n v="6225885"/>
    <n v="0"/>
    <n v="24730"/>
    <n v="1"/>
    <n v="0"/>
    <s v="Día(s)"/>
    <m/>
    <s v="OK"/>
  </r>
  <r>
    <n v="6"/>
    <n v="71"/>
    <s v="GEOGRAFIA Y CARTOGRAFIA"/>
    <x v="6"/>
    <n v="1"/>
    <n v="1"/>
    <n v="0"/>
    <d v="2021-03-04T00:00:00"/>
    <m/>
    <s v="Servicios de mantenimiento y reparación de instalación de máquinas"/>
    <m/>
    <n v="72151800"/>
    <s v="Realizar el mantenimiento de los escáneres fotogramétricos del IGAC."/>
    <s v="Marzo"/>
    <s v="Marzo"/>
    <n v="10"/>
    <s v="Mes (s)"/>
    <s v="Contratación directa"/>
    <x v="1"/>
    <n v="218640604"/>
    <n v="21864060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OK"/>
    <s v="GTBIBERICA"/>
    <n v="0"/>
    <n v="0"/>
    <n v="24642"/>
    <n v="1"/>
    <n v="0"/>
    <m/>
    <m/>
    <s v="OK"/>
  </r>
  <r>
    <n v="6"/>
    <n v="51"/>
    <s v="GEOGRAFIA Y CARTOGRAFIA"/>
    <x v="6"/>
    <n v="3"/>
    <n v="3"/>
    <n v="0"/>
    <d v="2021-01-07T00:00:00"/>
    <m/>
    <s v="Cartografía"/>
    <m/>
    <n v="81151600"/>
    <s v="Prestación de servicios para elaborar los mapas temáticos y salidas gráficas requeridas para los estudios y/o investigaciones geográficas asignadas, de conformidad con los lineamientos técnicos."/>
    <s v="Febrero"/>
    <s v="Febrero"/>
    <n v="255"/>
    <s v="Día(s)"/>
    <s v="Contratación directa"/>
    <x v="1"/>
    <n v="66138662"/>
    <n v="66138662"/>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3"/>
    <d v="2021-02-23T00:00:00"/>
    <n v="2671483"/>
    <n v="21995210"/>
    <n v="65985630"/>
    <s v="OK"/>
    <s v="HUGO ALBEIRO GARAY SOTO_x000a_NATALIA LORENA MONTOYA PAEZ _x000a_NATHALIA RODRIGUEZ BERMUDEZ"/>
    <n v="153032"/>
    <n v="0"/>
    <s v="24541_x000a_24542_x000a_24546"/>
    <n v="3"/>
    <n v="0"/>
    <s v="Día(s)"/>
    <m/>
    <s v="OK"/>
  </r>
  <r>
    <s v="6//4"/>
    <n v="2"/>
    <s v="GEOGRAFIA Y CARTOGRAFIA"/>
    <x v="6"/>
    <n v="1"/>
    <n v="1"/>
    <n v="0"/>
    <d v="2021-05-11T00:00:00"/>
    <m/>
    <s v="Cartografía"/>
    <m/>
    <n v="81151600"/>
    <s v="Adquisición de estaciones de funcionamiento continua, con sus respectivos accesorios, sistemas de comunicación y de alimentación, para el fortalecimiento de la Red Geodésica Nacional. "/>
    <s v="Mayo"/>
    <s v="Mayo"/>
    <n v="60"/>
    <s v="Día(s)"/>
    <s v="Selección abreviada subasta inversa"/>
    <x v="1"/>
    <n v="400000000"/>
    <n v="400000000"/>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m/>
    <d v="2021-05-21T00:00:00"/>
    <n v="366698967"/>
    <n v="366698967"/>
    <n v="366698967"/>
    <s v="OK"/>
    <s v="INICIO PROCESO"/>
    <n v="33301033"/>
    <n v="0"/>
    <m/>
    <n v="1"/>
    <n v="0"/>
    <s v="Día(s)"/>
    <m/>
    <n v="30"/>
  </r>
  <r>
    <n v="6"/>
    <n v="77"/>
    <s v="GEOGRAFIA Y CARTOGRAFIA"/>
    <x v="6"/>
    <n v="1"/>
    <n v="1"/>
    <n v="0"/>
    <d v="2021-05-25T00:00:00"/>
    <m/>
    <s v="Cartografía"/>
    <m/>
    <n v="81151600"/>
    <s v="Realizar el mantenimiento, patronamiento y verificación de equipos geodésicos hiper sr -hiper v y estación total os 101, incluido los respuestos,  para dar cumplimiento a las labores de fotocontrol y rastreo de coordenadas."/>
    <s v="Junio"/>
    <s v="Junio"/>
    <n v="7"/>
    <s v="Mes (s)"/>
    <s v="Selección abreviada menor cuantía"/>
    <x v="1"/>
    <n v="76844250"/>
    <n v="7684425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7-02T00:00:00"/>
    <n v="76844250"/>
    <n v="76844250"/>
    <n v="76844250"/>
    <s v="OK"/>
    <s v="INICIO PROCESO"/>
    <n v="0"/>
    <n v="0"/>
    <m/>
    <n v="1"/>
    <n v="0"/>
    <s v="Día(s)"/>
    <n v="60"/>
    <s v="OK"/>
  </r>
  <r>
    <n v="6"/>
    <n v="59"/>
    <s v="GEOGRAFIA Y CARTOGRAFIA"/>
    <x v="6"/>
    <n v="1"/>
    <n v="1"/>
    <n v="0"/>
    <d v="2021-03-04T00:00:00"/>
    <m/>
    <s v="Cartografía"/>
    <m/>
    <n v="81151600"/>
    <s v="Prestación de servicios para la preparación de insumos, validación, y digitación de la información levantada en campo"/>
    <s v="Marzo"/>
    <s v="Marzo"/>
    <n v="315"/>
    <s v="Día(s)"/>
    <s v="Contratación directa"/>
    <x v="0"/>
    <n v="57060806"/>
    <n v="57060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25"/>
    <d v="2021-03-08T00:00:00"/>
    <n v="2671483"/>
    <n v="26714830"/>
    <n v="26714830"/>
    <s v="OK"/>
    <s v="JEISSON FERNANDO HERRERA GÓMEZ"/>
    <n v="30345976"/>
    <n v="0"/>
    <n v="24558"/>
    <n v="1"/>
    <n v="0"/>
    <s v="Día(s)"/>
    <m/>
    <s v="OK"/>
  </r>
  <r>
    <n v="6"/>
    <n v="68"/>
    <s v="GEOGRAFIA Y CARTOGRAFIA"/>
    <x v="6"/>
    <n v="1"/>
    <n v="1"/>
    <n v="0"/>
    <d v="2021-01-07T00:00:00"/>
    <m/>
    <s v="Servicios de formación profesional en ingeniería"/>
    <m/>
    <n v="86101610"/>
    <s v="Prestación de servicios como técnico tla para realizar el control y seguimiento de los procesos de mantenimiento aeronáutico y suministro de combustible del avión twin turbocommander 690a con matricula hk1771g, propiedad del igac."/>
    <s v="Marzo"/>
    <s v="Marzo"/>
    <n v="10"/>
    <s v="Mes (s)"/>
    <s v="Contratación directa"/>
    <x v="0"/>
    <n v="55000000"/>
    <n v="5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OK"/>
    <s v="JOHAN JOSE GARCIA"/>
    <n v="2738872"/>
    <n v="0"/>
    <n v="24620"/>
    <n v="1"/>
    <n v="0"/>
    <s v="Día(s)"/>
    <m/>
    <s v="OK"/>
  </r>
  <r>
    <n v="6"/>
    <n v="21"/>
    <s v="GEOGRAFIA Y CARTOGRAFIA"/>
    <x v="6"/>
    <n v="1"/>
    <n v="1"/>
    <n v="0"/>
    <d v="2021-02-03T00:00:00"/>
    <m/>
    <s v="Servicios de formación profesional en ingeniería"/>
    <m/>
    <n v="86101610"/>
    <s v="Prestación de servicios profesionales para el acompañamiento y seguimiento a la ejecución de los  proyectos  y procesos de la Subdirección de Geografía y Cartografí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70"/>
    <d v="2021-02-04T00:00:00"/>
    <n v="8707976"/>
    <n v="92885077"/>
    <n v="92885077"/>
    <s v="OK"/>
    <s v="JOHANNA MARÍA DÍAZ DÍAZ_x000a_"/>
    <n v="112729"/>
    <n v="0"/>
    <n v="24355"/>
    <n v="1"/>
    <n v="0"/>
    <s v="Día(s)"/>
    <m/>
    <s v="OK"/>
  </r>
  <r>
    <n v="6"/>
    <n v="44"/>
    <s v="GEOGRAFIA Y CARTOGRAFIA"/>
    <x v="6"/>
    <n v="6"/>
    <n v="6"/>
    <n v="0"/>
    <d v="2021-02-03T00:00:00"/>
    <m/>
    <s v="Cartografía"/>
    <m/>
    <n v="81151600"/>
    <s v="Prestación de servicios para implementar y optimizar los procesos de aseguramiento de la calidad de productos cartográficos, de conformidad con las especificaciones técnicas y rendimientos establecidos."/>
    <s v="Febrero"/>
    <s v="Febrero"/>
    <n v="10"/>
    <s v="Mes (s)"/>
    <s v="Contratación directa"/>
    <x v="1"/>
    <n v="212052600"/>
    <n v="21205260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71"/>
    <d v="2021-02-19T00:00:00"/>
    <n v="3640236"/>
    <n v="35310289"/>
    <n v="211861734"/>
    <s v="OK"/>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n v="6"/>
    <n v="0"/>
    <s v="Día(s)"/>
    <m/>
    <s v="OK"/>
  </r>
  <r>
    <n v="6"/>
    <n v="72"/>
    <s v="GEOGRAFIA Y CARTOGRAFIA"/>
    <x v="6"/>
    <n v="5"/>
    <n v="4"/>
    <n v="1"/>
    <d v="2021-04-12T00:00:00"/>
    <m/>
    <s v="Cartografía"/>
    <m/>
    <n v="81151600"/>
    <s v="Prestación de servicios profesionales para la toma de datos en campo de exploración, materialización , gnss, nivelación geodésica y gravimetría"/>
    <s v="Abril"/>
    <s v="Abril"/>
    <n v="260"/>
    <s v="Día(s)"/>
    <s v="Contratación directa"/>
    <x v="0"/>
    <n v="156236600"/>
    <n v="1562366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535"/>
    <d v="2021-04-20T00:00:00"/>
    <n v="3124732"/>
    <n v="25518645"/>
    <n v="102074580"/>
    <s v="OK"/>
    <s v="JORGE ERNESTO CORRADINE ACOSTA _x000a_NATHALIA YEPES GOMEZ_x000a_JOSE IGNACIO DUARTE_x000a_JUAN DAVID GUTIERREZ_x000a_"/>
    <n v="9374196"/>
    <n v="0"/>
    <s v="24684_x000a_24727_x000a_24732_x000a_24774"/>
    <n v="4"/>
    <n v="1"/>
    <s v="Día(s)"/>
    <m/>
    <s v="OK"/>
  </r>
  <r>
    <n v="6"/>
    <n v="17"/>
    <s v="GEOGRAFIA Y CARTOGRAFIA"/>
    <x v="6"/>
    <n v="1"/>
    <n v="1"/>
    <n v="0"/>
    <d v="2021-01-07T00:00:00"/>
    <m/>
    <s v="Cartografía"/>
    <m/>
    <n v="81151600"/>
    <s v="Prestación de servicios profesionales para el seguimiento al proceso de implementación de los servicios ntrip vrs"/>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123"/>
    <d v="2021-01-27T00:00:00"/>
    <n v="2671483"/>
    <n v="28495819"/>
    <n v="28495819"/>
    <s v="OK"/>
    <s v="JUAN DAVID HURTADO JAIMES"/>
    <n v="34584"/>
    <n v="0"/>
    <n v="24261"/>
    <n v="1"/>
    <n v="0"/>
    <s v="Día(s)"/>
    <n v="30"/>
    <s v="OK"/>
  </r>
  <r>
    <n v="6"/>
    <n v="43"/>
    <s v="GEOGRAFIA Y CARTOGRAFIA"/>
    <x v="6"/>
    <n v="1"/>
    <n v="1"/>
    <n v="0"/>
    <d v="2021-03-05T00:00:00"/>
    <m/>
    <s v="Cartografía"/>
    <m/>
    <n v="81151600"/>
    <s v="Prestación de servicios profesionales para la evaluación del control y seguimiento al funcionamiento y modernización efectiva de la red geodésica nacional."/>
    <s v="Febrero"/>
    <s v="Febrero"/>
    <n v="11"/>
    <s v="Mes (s)"/>
    <s v="Contratación directa"/>
    <x v="0"/>
    <n v="45532762"/>
    <n v="45532762"/>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20"/>
    <d v="2021-03-10T00:00:00"/>
    <n v="4263522"/>
    <n v="40503459"/>
    <n v="40503459"/>
    <s v="OK"/>
    <s v="JUAN PABLO NARVAEZ SALAMANCA"/>
    <n v="5029303"/>
    <n v="0"/>
    <n v="24576"/>
    <n v="1"/>
    <n v="0"/>
    <s v="Día(s)"/>
    <m/>
    <s v="OK"/>
  </r>
  <r>
    <n v="6"/>
    <n v="63"/>
    <s v="GEOGRAFIA Y CARTOGRAFIA"/>
    <x v="6"/>
    <n v="3"/>
    <n v="3"/>
    <n v="0"/>
    <d v="2021-03-04T00:00:00"/>
    <m/>
    <s v="Cartografía"/>
    <m/>
    <n v="81151600"/>
    <s v="Prestación de servicios para la estandarización,  integración y disposición de información de ordenamiento territorial de los nodos regionales y locales al sistema de información geográfica definido para tal fin."/>
    <s v="Marzo"/>
    <s v="Marzo"/>
    <n v="255"/>
    <s v="Día(s)"/>
    <s v="Contratación directa"/>
    <x v="0"/>
    <n v="75015390"/>
    <n v="7501539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OK"/>
    <s v="JULIAN ESTEBAN PEÑA AGUDELO_x000a_FRANCISCO IVAN FRANCO RODRIGUEZ _x000a_MARIA ALEJANDRA GUERRERO MORILLO"/>
    <n v="0"/>
    <n v="0"/>
    <s v="24581_x000a_24582_x000a_24583"/>
    <n v="3"/>
    <n v="0"/>
    <s v="Día(s)"/>
    <m/>
    <s v="OK"/>
  </r>
  <r>
    <n v="6"/>
    <n v="70"/>
    <s v="GEOGRAFIA Y CARTOGRAFIA"/>
    <x v="6"/>
    <n v="1"/>
    <n v="1"/>
    <n v="0"/>
    <d v="2021-03-04T00:00:00"/>
    <m/>
    <s v="Cartografía"/>
    <m/>
    <n v="81151600"/>
    <s v="Prestación de servicios para apoyar la gestión logística de la Subdirección de Geografía y Cartografía"/>
    <s v="Marzo"/>
    <s v="Marzo"/>
    <n v="10"/>
    <s v="Mes (s)"/>
    <s v="Contratación directa"/>
    <x v="1"/>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06"/>
    <d v="2021-03-24T00:00:00"/>
    <n v="2671483"/>
    <n v="24132396"/>
    <n v="24132396"/>
    <s v="OK"/>
    <s v="JULIE ALEXANDRA PARRA SANTA"/>
    <n v="2582434"/>
    <n v="0"/>
    <n v="24639"/>
    <n v="1"/>
    <n v="0"/>
    <s v="Día(s)"/>
    <m/>
    <s v="OK"/>
  </r>
  <r>
    <n v="6"/>
    <n v="34"/>
    <s v="GEOGRAFIA Y CARTOGRAFIA"/>
    <x v="6"/>
    <n v="1"/>
    <n v="1"/>
    <n v="0"/>
    <d v="2021-03-11T00:00:00"/>
    <m/>
    <s v="Cartografía"/>
    <m/>
    <n v="81151600"/>
    <s v="Prestación de servicios para realizar apoyo a la gestión administrativa de los procesos y proyectos misionales de la Subdirección de Geografía y Cartografía"/>
    <s v="Marzo"/>
    <s v="Marzo"/>
    <n v="10"/>
    <s v="Mes (s)"/>
    <s v="Contratación directa"/>
    <x v="0"/>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41"/>
    <d v="2021-03-11T00:00:00"/>
    <e v="#N/A"/>
    <e v="#N/A"/>
    <e v="#N/A"/>
    <e v="#N/A"/>
    <s v="JULIE ALEXANDRA PARRA SANTA"/>
    <n v="0"/>
    <n v="0"/>
    <n v="24577"/>
    <n v="1"/>
    <n v="0"/>
    <m/>
    <m/>
    <s v="OK"/>
  </r>
  <r>
    <n v="6"/>
    <n v="67"/>
    <s v="GEOGRAFIA Y CARTOGRAFIA"/>
    <x v="6"/>
    <n v="2"/>
    <n v="2"/>
    <n v="0"/>
    <d v="2021-02-03T00:00:00"/>
    <m/>
    <s v="Fotogrametría"/>
    <m/>
    <n v="81151603"/>
    <s v="Prestación de servicios para apoyar el proceso de escaneo fotogramétrico  de rollos de aerofotografías análogas y compresión de imágenes."/>
    <s v="Marzo"/>
    <s v="Marzo"/>
    <n v="10"/>
    <s v="Mes (s)"/>
    <s v="Contratación directa"/>
    <x v="1"/>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478"/>
    <d v="2021-03-16T00:00:00"/>
    <n v="2671483"/>
    <n v="24933841"/>
    <n v="24933841"/>
    <s v="OK"/>
    <s v="KAREN DANIELA SABOGAL CRUZ_x000a_EDISON SEBASTIAN MAYORGA CIFUENTES_x000a_"/>
    <n v="10685932"/>
    <n v="0"/>
    <s v="24614_x000a_24733"/>
    <n v="1"/>
    <n v="1"/>
    <s v="Día(s)"/>
    <m/>
    <s v="OK"/>
  </r>
  <r>
    <n v="6"/>
    <n v="41"/>
    <s v="GEOGRAFIA Y CARTOGRAFIA"/>
    <x v="6"/>
    <n v="2"/>
    <n v="2"/>
    <n v="0"/>
    <d v="2021-02-03T00:00:00"/>
    <m/>
    <s v="Cartografía"/>
    <m/>
    <n v="81151600"/>
    <s v="Prestación de servicios para la toma de datos en campo de gravimetría y geomagnetismo."/>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eomagnéticos"/>
    <s v="Valores geomagnéticos generados"/>
    <n v="324"/>
    <d v="2021-02-17T00:00:00"/>
    <n v="2671483"/>
    <n v="27338176"/>
    <n v="54676352"/>
    <s v="OK"/>
    <s v="KAREN MILENA SIERRA GONZÁLEZ _x000a_DEIBID STIVEEN RINCÓN VEGA"/>
    <n v="2384454"/>
    <n v="0"/>
    <s v="24485_x000a_24487"/>
    <n v="2"/>
    <n v="0"/>
    <s v="Día(s)"/>
    <m/>
    <s v="OK"/>
  </r>
  <r>
    <n v="6"/>
    <n v="18"/>
    <s v="GEOGRAFIA Y CARTOGRAFIA"/>
    <x v="6"/>
    <n v="1"/>
    <n v="1"/>
    <n v="0"/>
    <d v="2021-01-07T00:00:00"/>
    <m/>
    <s v="Cartografía"/>
    <m/>
    <n v="81151600"/>
    <s v="Prestación de servicios para el análisis, procesamiento y caracterización de imágenes insumo para la producción cartográfica."/>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OK"/>
    <s v="KAREN TATIANA BASTIDAS MENDEZ"/>
    <n v="34584"/>
    <n v="0"/>
    <n v="24259"/>
    <n v="1"/>
    <n v="0"/>
    <s v="Día(s)"/>
    <m/>
    <s v="OK"/>
  </r>
  <r>
    <n v="6"/>
    <n v="52"/>
    <s v="GEOGRAFIA Y CARTOGRAFIA"/>
    <x v="6"/>
    <n v="2"/>
    <n v="2"/>
    <n v="0"/>
    <d v="2021-01-07T00:00:00"/>
    <m/>
    <s v="Cartografía"/>
    <m/>
    <n v="81151600"/>
    <s v="Prestación de servicios para gestionar, organizar y procesar información geográfica requerida para los estudios e investigaciones asignadas."/>
    <s v="Febrero"/>
    <s v="Febrero"/>
    <n v="255"/>
    <s v="Día(s)"/>
    <s v="Contratación directa"/>
    <x v="0"/>
    <n v="48553649"/>
    <n v="48553649"/>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68"/>
    <d v="2021-02-23T00:00:00"/>
    <n v="2941780"/>
    <n v="24220655"/>
    <n v="48441310"/>
    <s v="OK"/>
    <s v="LAURA ALEJANDRA CANO ESPINEL_x000a_LUISA FERNANDA HERNANDEZ GUZMAN"/>
    <n v="112339"/>
    <n v="0"/>
    <s v="24522_x000a_24523"/>
    <n v="2"/>
    <n v="0"/>
    <s v="Día(s)"/>
    <m/>
    <s v="OK"/>
  </r>
  <r>
    <n v="6"/>
    <n v="48"/>
    <s v="GEOGRAFIA Y CARTOGRAFIA"/>
    <x v="6"/>
    <n v="1"/>
    <n v="1"/>
    <n v="0"/>
    <d v="2021-01-07T00:00:00"/>
    <m/>
    <s v="Cartografía"/>
    <m/>
    <n v="81151600"/>
    <s v="Prestación de servicios profesionales para realizar el control de calidad de los diagnósticos de los límites de las entidades territoriales y demás proyectos asociados"/>
    <s v="Febrero"/>
    <s v="Febrero"/>
    <n v="10"/>
    <s v="Mes (s)"/>
    <s v="Contratación directa"/>
    <x v="0"/>
    <n v="35342100"/>
    <n v="353421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OK"/>
    <s v="LEIBY  VIVIANA  LÓPEZ URRUTIA"/>
    <n v="31811"/>
    <n v="0"/>
    <n v="24516"/>
    <n v="1"/>
    <n v="0"/>
    <s v="Día(s)"/>
    <m/>
    <s v="OK"/>
  </r>
  <r>
    <n v="6"/>
    <n v="78"/>
    <s v="GEOGRAFIA Y CARTOGRAFIA"/>
    <x v="6"/>
    <n v="1"/>
    <n v="1"/>
    <n v="0"/>
    <d v="2021-06-17T00:00:00"/>
    <m/>
    <s v="Cartografía"/>
    <m/>
    <n v="81151600"/>
    <s v="Prestación de servicios profesionales para orientar técnicamente la ejecución de los  proyectos  y procesos de la Subdirección de Geografía y Cartografía."/>
    <s v="Julio"/>
    <s v="Julio"/>
    <n v="6"/>
    <s v="Mes (s)"/>
    <s v="Contratación directa"/>
    <x v="0"/>
    <n v="45301662"/>
    <n v="45301662"/>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
    <s v="Generar insumos y/o productos cartográficos "/>
    <s v="Cartografía escalas Medianas generada (1:10,000, 1:25,000)"/>
    <m/>
    <d v="2021-07-06T00:00:00"/>
    <n v="7550277"/>
    <n v="42784903"/>
    <n v="42784903"/>
    <s v="OK"/>
    <s v="LEIDY MARITZA BERNAL VARGAS"/>
    <n v="2516759"/>
    <n v="0"/>
    <m/>
    <n v="1"/>
    <n v="0"/>
    <s v="Día(s)"/>
    <m/>
    <s v="OK"/>
  </r>
  <r>
    <n v="6"/>
    <n v="50"/>
    <s v="GEOGRAFIA Y CARTOGRAFIA"/>
    <x v="6"/>
    <n v="3"/>
    <n v="3"/>
    <n v="0"/>
    <d v="2021-01-07T00:00:00"/>
    <m/>
    <s v="Cartografía"/>
    <m/>
    <n v="81151600"/>
    <s v="Prestación de servicios para analizar, consolidar e integrar los documentos técnicos de los estudios e investigaciones geográficas, de conformidad con la metodología establecida."/>
    <s v="Febrero"/>
    <s v="Febrero"/>
    <n v="255"/>
    <s v="Día(s)"/>
    <s v="Contratación directa"/>
    <x v="0"/>
    <n v="165464145"/>
    <n v="165464145"/>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2"/>
    <d v="2021-02-22T00:00:00"/>
    <n v="6683454"/>
    <n v="55027105"/>
    <n v="165081315"/>
    <s v="OK"/>
    <s v="LEIDY MARITZA BERNAL VARGAS_x000a_AURA LORENA PINEDA JAIMES _x000a_MARGARITA MARÍA GALVIS"/>
    <n v="382830"/>
    <n v="0"/>
    <s v="24543_x000a_24544_x000a_24545"/>
    <n v="3"/>
    <n v="0"/>
    <s v="Día(s)"/>
    <m/>
    <s v="OK"/>
  </r>
  <r>
    <n v="6"/>
    <n v="27"/>
    <s v="GEOGRAFIA Y CARTOGRAFIA"/>
    <x v="6"/>
    <n v="1"/>
    <n v="1"/>
    <n v="0"/>
    <d v="2021-02-03T00:00:00"/>
    <m/>
    <s v="Cartografía"/>
    <m/>
    <n v="81151600"/>
    <s v="Prestación de servicios para realizar la preparación, revisión y consolidación de datos de campo para el cálculo y ajuste de la línea de nivelación"/>
    <s v="Febrero"/>
    <s v="Febrero"/>
    <n v="315"/>
    <s v="Día(s)"/>
    <s v="Contratación directa"/>
    <x v="1"/>
    <n v="106292560"/>
    <n v="10629256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252"/>
    <d v="2021-02-08T00:00:00"/>
    <n v="4976424"/>
    <n v="52252452"/>
    <n v="52252452"/>
    <s v="OK"/>
    <s v="LEYDI JOHANNA MOISÉS SEPÚLVEDA"/>
    <n v="54040108"/>
    <n v="0"/>
    <n v="24428"/>
    <n v="1"/>
    <n v="0"/>
    <s v="Día(s)"/>
    <m/>
    <s v="OK"/>
  </r>
  <r>
    <n v="6"/>
    <n v="54"/>
    <s v="GEOGRAFIA Y CARTOGRAFIA"/>
    <x v="6"/>
    <n v="1"/>
    <n v="1"/>
    <n v="0"/>
    <d v="2021-01-07T00:00:00"/>
    <m/>
    <s v="Cartografía"/>
    <m/>
    <n v="81151600"/>
    <s v="Prestación de servicios profesionales para la gestión y estructuración de la información de límites y fronteras."/>
    <s v="Febrero"/>
    <s v="Febrero"/>
    <n v="10"/>
    <s v="Mes (s)"/>
    <s v="Contratación directa"/>
    <x v="1"/>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OK"/>
    <s v="LUIS MIGUEL CHOCONTA MORALES "/>
    <n v="43487"/>
    <n v="0"/>
    <n v="24521"/>
    <n v="1"/>
    <n v="0"/>
    <s v="Día(s)"/>
    <m/>
    <s v="OK"/>
  </r>
  <r>
    <n v="6"/>
    <n v="56"/>
    <s v="GEOGRAFIA Y CARTOGRAFIA"/>
    <x v="6"/>
    <n v="1"/>
    <n v="1"/>
    <n v="0"/>
    <d v="2021-03-05T00:00:00"/>
    <m/>
    <s v="Cartografía"/>
    <m/>
    <n v="81151600"/>
    <s v="Prestación de servicios para realizar procesos de generalización de información cartográfica para los diferentes fines."/>
    <s v="Febrero"/>
    <s v="Febrero"/>
    <n v="8"/>
    <s v="Mes (s)"/>
    <s v="Contratación directa"/>
    <x v="1"/>
    <n v="21371864"/>
    <n v="2137186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99"/>
    <d v="2021-02-25T00:00:00"/>
    <n v="2671483"/>
    <n v="21371864"/>
    <n v="21371864"/>
    <s v="OK"/>
    <s v="LUZ KELLY GARCÍA CONDE"/>
    <n v="0"/>
    <n v="0"/>
    <n v="24538"/>
    <n v="1"/>
    <n v="0"/>
    <s v="Día(s)"/>
    <m/>
    <s v="OK"/>
  </r>
  <r>
    <n v="6"/>
    <n v="8"/>
    <s v="GEOGRAFIA Y CARTOGRAFIA"/>
    <x v="6"/>
    <n v="2"/>
    <n v="2"/>
    <n v="0"/>
    <d v="2021-01-07T00:00:00"/>
    <m/>
    <s v="Cartografía"/>
    <m/>
    <n v="81151600"/>
    <s v="Prestación de servicios para el fortalecimiento de los productos y servicios de información geográfica, cartográfica y geodésica, promoviendo su descubrimiento y uso."/>
    <s v="Enero"/>
    <s v="Enero"/>
    <n v="10"/>
    <s v="Mes (s)"/>
    <s v="Contratación directa"/>
    <x v="1"/>
    <n v="146607320"/>
    <n v="146607320"/>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76"/>
    <d v="2021-01-21T00:00:00"/>
    <n v="7550277"/>
    <n v="73237687"/>
    <n v="146475374"/>
    <s v="OK"/>
    <s v="MARIA ANDREA GONZALEZ MURGUEITIO  _x000a_JULIÁN FRANKY TOBÓN"/>
    <n v="131946"/>
    <n v="0"/>
    <s v="24230_x000a_24233"/>
    <n v="2"/>
    <n v="0"/>
    <s v="Día(s)"/>
    <m/>
    <s v="OK"/>
  </r>
  <r>
    <n v="6"/>
    <n v="45"/>
    <s v="GEOGRAFIA Y CARTOGRAFIA"/>
    <x v="6"/>
    <n v="1"/>
    <n v="1"/>
    <n v="0"/>
    <d v="2021-02-03T00:00:00"/>
    <m/>
    <s v="Cartografía"/>
    <m/>
    <n v="81151600"/>
    <s v="Prestación de servicios profesionales para el apoyo en la gestión de procesamiento de estaciones y control de calidad en la obtención de coordenadas, de acuerdo con las especificaciones y prioridades establecidas"/>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61"/>
    <d v="2021-02-19T00:00:00"/>
    <n v="2941780"/>
    <n v="29417800"/>
    <n v="29417800"/>
    <s v="OK"/>
    <s v="MARIA CAMILA BAUTISTA"/>
    <n v="1999267"/>
    <n v="0"/>
    <n v="24517"/>
    <n v="1"/>
    <n v="0"/>
    <s v="Día(s)"/>
    <m/>
    <s v="OK"/>
  </r>
  <r>
    <n v="6"/>
    <n v="3"/>
    <s v="GEOGRAFIA Y CARTOGRAFIA"/>
    <x v="6"/>
    <n v="1"/>
    <n v="1"/>
    <n v="0"/>
    <d v="2021-01-07T00:00:00"/>
    <m/>
    <s v="Cartografía"/>
    <m/>
    <n v="81151600"/>
    <s v="Prestación de servicios para apoyar la implementación de métodos estadísticos en la subdirección y generación de nuevos productos."/>
    <s v="Febrero"/>
    <s v="Febrero"/>
    <n v="9"/>
    <s v="Mes (s)"/>
    <s v="Contratación directa"/>
    <x v="1"/>
    <n v="65973294"/>
    <n v="65973294"/>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OK"/>
    <s v="MARIA PAULA DUEÑAS HERRERA"/>
    <n v="34208"/>
    <n v="0"/>
    <n v="24207"/>
    <n v="1"/>
    <n v="0"/>
    <s v="Día(s)"/>
    <m/>
    <s v="OK"/>
  </r>
  <r>
    <n v="6"/>
    <n v="1"/>
    <s v="GEOGRAFIA Y CARTOGRAFIA"/>
    <x v="6"/>
    <n v="1"/>
    <n v="1"/>
    <n v="0"/>
    <d v="2021-01-07T00:00:00"/>
    <m/>
    <s v="Servicios de formación profesional en ingeniería"/>
    <m/>
    <n v="86101610"/>
    <s v="Prestación de servicios para apoyar la actualización de los procesos de la Subdirección de Geografía y Cartografía"/>
    <s v="Enero"/>
    <s v="En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2"/>
    <d v="2021-01-25T00:00:00"/>
    <n v="4263522"/>
    <n v="45477568"/>
    <n v="45477568"/>
    <s v="OK"/>
    <s v="MARIANA  JARAMILLO RAMIREZ"/>
    <n v="40432"/>
    <n v="0"/>
    <n v="24243"/>
    <n v="1"/>
    <n v="0"/>
    <s v="Día(s)"/>
    <n v="280"/>
    <s v="OK"/>
  </r>
  <r>
    <n v="6"/>
    <n v="25"/>
    <s v="GEOGRAFIA Y CARTOGRAFIA"/>
    <x v="6"/>
    <n v="2"/>
    <n v="2"/>
    <n v="0"/>
    <d v="2021-02-03T00:00:00"/>
    <m/>
    <s v="Cartografía"/>
    <m/>
    <n v="81151600"/>
    <s v="Prestación de servicios profesionales para orientar y optimizar los procesos de producción cartográfica, asignados de conformidad con los lineamientos establecidos."/>
    <s v="Febrero"/>
    <s v="Febrero"/>
    <n v="315"/>
    <s v="Día(s)"/>
    <s v="Contratación directa"/>
    <x v="0"/>
    <n v="120913653"/>
    <n v="120913653"/>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99"/>
    <d v="2021-02-05T00:00:00"/>
    <n v="5757793"/>
    <n v="60456826"/>
    <n v="120913652"/>
    <s v="OK"/>
    <s v="MIGUEL ANGEL RAMÍREZ GUTIÉRREZ_x000a_VICTOR ANDRÉS MARTÍNEZ RUÍZ"/>
    <n v="1"/>
    <n v="0"/>
    <s v="24386_x000a_24388"/>
    <n v="2"/>
    <n v="0"/>
    <s v="Día(s)"/>
    <m/>
    <s v="OK"/>
  </r>
  <r>
    <n v="6"/>
    <n v="40"/>
    <s v="GEOGRAFIA Y CARTOGRAFIA"/>
    <x v="6"/>
    <n v="1"/>
    <n v="1"/>
    <n v="0"/>
    <d v="2021-02-03T00:00:00"/>
    <m/>
    <s v="Cartografía"/>
    <m/>
    <n v="81151600"/>
    <s v="Prestación de servicios para realizar el seguimiento y control de calidad de los proyectos de producción cartográfica, de acuerdo con las priorizaciones"/>
    <s v="Febrero"/>
    <s v="Febrero"/>
    <n v="11"/>
    <s v="Mes (s)"/>
    <s v="Contratación directa"/>
    <x v="1"/>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05"/>
    <d v="2021-02-16T00:00:00"/>
    <n v="4976424"/>
    <n v="51423048"/>
    <n v="51423048"/>
    <s v="OK"/>
    <s v="MILTON FERNEY NUÑEZ RODRIGUEZ "/>
    <n v="1723232"/>
    <n v="0"/>
    <n v="24473"/>
    <n v="1"/>
    <n v="0"/>
    <s v="Día(s)"/>
    <m/>
    <s v="OK"/>
  </r>
  <r>
    <n v="6"/>
    <n v="12"/>
    <s v="GEOGRAFIA Y CARTOGRAFIA"/>
    <x v="6"/>
    <n v="8"/>
    <n v="8"/>
    <n v="0"/>
    <d v="2021-01-07T00:00:00"/>
    <m/>
    <s v="Cartografía"/>
    <m/>
    <n v="81151600"/>
    <s v="Prestación de servicios para la captura de información vectorial, de conformidad con las especificaciones técnicas y rendimientos establecidos."/>
    <s v="Enero"/>
    <s v="Enero"/>
    <n v="11"/>
    <s v="Mes (s)"/>
    <s v="Contratación directa"/>
    <x v="1"/>
    <n v="352739640"/>
    <n v="352739640"/>
    <s v="No"/>
    <s v="NA"/>
    <n v="8"/>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96"/>
    <d v="2021-01-26T00:00:00"/>
    <n v="0"/>
    <n v="44092455"/>
    <n v="352739640"/>
    <s v="OK"/>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n v="8"/>
    <n v="0"/>
    <s v="Día(s)"/>
    <m/>
    <s v="OK"/>
  </r>
  <r>
    <n v="6"/>
    <n v="5"/>
    <s v="GEOGRAFIA Y CARTOGRAFIA"/>
    <x v="6"/>
    <n v="1"/>
    <n v="1"/>
    <n v="0"/>
    <d v="2021-01-07T00:00:00"/>
    <m/>
    <s v="Cartografía"/>
    <m/>
    <n v="81151600"/>
    <s v="Prestación de servicios para la generación de contenidos asociados a los procesos geográficos, cartográficos y geodésicos"/>
    <s v="Febrero"/>
    <s v="Febrero"/>
    <n v="9"/>
    <s v="Mes (s)"/>
    <s v="Contratación directa"/>
    <x v="1"/>
    <n v="50310810"/>
    <n v="5031081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Robustecer el sistema de información única de información geográfica, cartográfica y geodésica &quot;Colombia en Mapas&quot;"/>
    <s v="Datos publicados de información geográfica, geodésica y cartográfica"/>
    <n v="58"/>
    <d v="2021-01-20T00:00:00"/>
    <n v="5757793"/>
    <n v="50284725"/>
    <n v="50284725"/>
    <s v="OK"/>
    <s v="PABLO ALEJANDRO MENDEZ HERNANDEZ"/>
    <n v="26085"/>
    <n v="0"/>
    <n v="24339"/>
    <n v="1"/>
    <n v="0"/>
    <s v="Día(s)"/>
    <n v="275"/>
    <s v="OK"/>
  </r>
  <r>
    <n v="6"/>
    <n v="16"/>
    <s v="GEOGRAFIA Y CARTOGRAFIA"/>
    <x v="6"/>
    <n v="2"/>
    <n v="2"/>
    <n v="0"/>
    <d v="2021-01-07T00:00:00"/>
    <m/>
    <s v="Cartografía"/>
    <m/>
    <n v="81151600"/>
    <s v="Prestación de servicios profesionales para realizar las actividades de cálculo de proyectos GNSS y demás asignados."/>
    <s v="Enero"/>
    <s v="Enero"/>
    <n v="11"/>
    <s v="Mes (s)"/>
    <s v="Contratación directa"/>
    <x v="0"/>
    <n v="66741840"/>
    <n v="667418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08"/>
    <d v="2021-01-27T00:00:00"/>
    <n v="3124732"/>
    <n v="33330475"/>
    <n v="66660950"/>
    <s v="OK"/>
    <s v="PABLO ALEJANDRO MENDEZ HERNANDEZ_x000a_JENNY AZUCENA HERRERA GARZON"/>
    <n v="80890"/>
    <n v="0"/>
    <s v="24250_x000a_24251"/>
    <n v="2"/>
    <n v="0"/>
    <s v="Día(s)"/>
    <m/>
    <s v="OK"/>
  </r>
  <r>
    <s v="6//4"/>
    <n v="1"/>
    <s v="GEOGRAFIA Y CARTOGRAFIA"/>
    <x v="6"/>
    <n v="1"/>
    <n v="1"/>
    <n v="0"/>
    <d v="2021-04-12T00:00:00"/>
    <m/>
    <s v="Cartografía"/>
    <m/>
    <n v="81151600"/>
    <s v="Capturar y/o adquirir imágenes para la producción cartográfica de proyectos específicos del IGAC"/>
    <s v="Abril"/>
    <s v="Abril"/>
    <n v="8"/>
    <s v="Mes (s)"/>
    <s v="Contratación directa"/>
    <x v="1"/>
    <n v="536446618"/>
    <n v="536446618"/>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OK"/>
    <s v="PROCALCULO PROSIS S.A.S"/>
    <n v="40768847.279999971"/>
    <n v="0"/>
    <n v="24682"/>
    <n v="1"/>
    <n v="0"/>
    <s v="Día(s)"/>
    <m/>
    <s v="OK"/>
  </r>
  <r>
    <s v="6//4"/>
    <n v="1"/>
    <s v="GEOGRAFIA Y CARTOGRAFIA"/>
    <x v="6"/>
    <n v="1"/>
    <n v="1"/>
    <n v="0"/>
    <d v="2021-02-03T00:00:00"/>
    <m/>
    <s v="Placa de acero inoxidable"/>
    <m/>
    <n v="30102205"/>
    <s v="Adquisición de placas metálicas para materialización de puntos geodésicos."/>
    <s v="Abril"/>
    <s v="Abril"/>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544"/>
    <d v="2021-04-21T00:00:00"/>
    <n v="3659250"/>
    <n v="3659250"/>
    <n v="3659250"/>
    <s v="OK"/>
    <s v="PROCESO DECLARADO DESIERTO"/>
    <n v="6340750"/>
    <n v="0"/>
    <m/>
    <n v="1"/>
    <n v="0"/>
    <m/>
    <n v="280"/>
    <s v="OK"/>
  </r>
  <r>
    <s v="6//4"/>
    <n v="2"/>
    <s v="GEOGRAFIA Y CARTOGRAFIA"/>
    <x v="6"/>
    <n v="1"/>
    <n v="1"/>
    <n v="0"/>
    <d v="2021-05-11T00:00:00"/>
    <m/>
    <s v="Placa de acero inoxidable"/>
    <m/>
    <n v="30102205"/>
    <s v="Adquisición de placas metálicas para materialización de puntos geodésicos."/>
    <s v="Mayo"/>
    <s v="May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5-19T00:00:00"/>
    <n v="3659250"/>
    <n v="3659250"/>
    <n v="3659250"/>
    <s v="OK"/>
    <s v="PROCESO DECLARADO DESIERTO"/>
    <n v="6340750"/>
    <n v="0"/>
    <m/>
    <n v="1"/>
    <n v="0"/>
    <m/>
    <m/>
    <s v="OK"/>
  </r>
  <r>
    <n v="6"/>
    <n v="6"/>
    <s v="GEOGRAFIA Y CARTOGRAFIA"/>
    <x v="6"/>
    <n v="3"/>
    <n v="3"/>
    <n v="0"/>
    <d v="2021-01-07T00:00:00"/>
    <m/>
    <s v="Cartografía"/>
    <m/>
    <n v="81151600"/>
    <s v="Prestación de servicios profesionales para apoyar la gestión técnica de los procesos de deslindes, de conformidad con los criterios técnicos y normatividad establecida"/>
    <s v="Febrero"/>
    <s v="Febrero"/>
    <n v="10"/>
    <s v="Mes (s)"/>
    <s v="Contratación directa"/>
    <x v="0"/>
    <n v="106026300"/>
    <n v="10602630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69"/>
    <d v="2021-01-21T00:00:00"/>
    <n v="3640236"/>
    <n v="35310289"/>
    <n v="105930867"/>
    <s v="OK"/>
    <s v="SAIDY CAROLINA CASTRO VASQUEZ_x000a_HUGO ANDRES CERON BERMUDEZ_x000a_DIANA ALEXANDRA CHINGATE CACERES_x000a_"/>
    <n v="95433"/>
    <n v="0"/>
    <s v="24224_x000a_24226_x000a_24227"/>
    <n v="3"/>
    <n v="0"/>
    <s v="Día(s)"/>
    <m/>
    <s v="OK"/>
  </r>
  <r>
    <n v="6"/>
    <n v="49"/>
    <s v="GEOGRAFIA Y CARTOGRAFIA"/>
    <x v="6"/>
    <n v="4"/>
    <n v="4"/>
    <n v="0"/>
    <d v="2021-02-03T00:00:00"/>
    <m/>
    <s v="Cartografía"/>
    <m/>
    <n v="81151600"/>
    <s v="Prestación de servicios para analizar y desarrollar el componente temático de los estudios y/o investigaciones geográficas asignadas, de conformidad con la metodología establecida."/>
    <s v="Febrero"/>
    <s v="Febrero"/>
    <n v="255"/>
    <s v="Día(s)"/>
    <s v="Contratación directa"/>
    <x v="0"/>
    <n v="120163140"/>
    <n v="120163140"/>
    <s v="No"/>
    <s v="NA"/>
    <n v="4"/>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49"/>
    <d v="2021-02-22T00:00:00"/>
    <n v="3640236"/>
    <n v="29971276"/>
    <n v="119885104"/>
    <s v="OK"/>
    <s v="SANDRA MIREYA ROMERO RODRIGUEZ_x000a_DIANA ALEJANDRA ESQUIVEL PERDOMO_x000a_YURY DHUSLEY ENTRADA TOBAR _x000a_LEIDY VANESSA ALBA AYALA "/>
    <n v="278036"/>
    <n v="0"/>
    <s v="24508_x000a_24513_x000a_24514_x000a_24515"/>
    <n v="4"/>
    <n v="0"/>
    <s v="Día(s)"/>
    <m/>
    <s v="OK"/>
  </r>
  <r>
    <n v="6"/>
    <n v="75"/>
    <s v="GEOGRAFIA Y CARTOGRAFIA"/>
    <x v="6"/>
    <n v="2"/>
    <n v="2"/>
    <n v="0"/>
    <d v="2021-04-14T00:00:00"/>
    <m/>
    <s v="Servicios de comercio internacional"/>
    <m/>
    <n v="80151600"/>
    <s v="Prestación de servicio para apoyar la organización, digitalización, control y seguimiento de los productos y servicios de la Subdirección de Geografía y Cartografía."/>
    <s v="Abril"/>
    <s v="Abril"/>
    <n v="8"/>
    <s v="Mes (s)"/>
    <s v="Contratación directa"/>
    <x v="0"/>
    <n v="33571440"/>
    <n v="335714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OK"/>
    <s v="SANTIAGO ANDRADE GIL _x000a_NUBIA ESPERAZA MONTALVE PATIÑO"/>
    <n v="0"/>
    <n v="0"/>
    <s v="24688_x000a_24689"/>
    <n v="2"/>
    <n v="0"/>
    <m/>
    <m/>
    <s v="OK"/>
  </r>
  <r>
    <n v="6"/>
    <n v="73"/>
    <s v="GEOGRAFIA Y CARTOGRAFIA"/>
    <x v="6"/>
    <n v="2"/>
    <n v="2"/>
    <n v="0"/>
    <d v="2021-04-14T00:00:00"/>
    <m/>
    <s v="Servicios de comercio internacional"/>
    <m/>
    <n v="80151600"/>
    <s v="Prestación de servicios para estructurar y elaborar cartografía temática de los proyectos asignados, de conformidad con las especificaciones técnicas y los tiempos establecidos."/>
    <s v="Abril"/>
    <s v="Abril"/>
    <n v="8"/>
    <s v="Mes (s)"/>
    <s v="Contratación directa"/>
    <x v="0"/>
    <n v="42743728"/>
    <n v="42743728"/>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41"/>
    <d v="2021-04-22T00:00:00"/>
    <n v="2671483"/>
    <n v="21371864"/>
    <n v="42743728"/>
    <s v="OK"/>
    <s v="SANTIAGO DÍAZ BOLÍVAR _x000a_LINA PAOLA FANDIÑO HERRERA"/>
    <n v="0"/>
    <n v="0"/>
    <s v="24686_x000a_24691"/>
    <n v="2"/>
    <n v="0"/>
    <m/>
    <m/>
    <s v="OK"/>
  </r>
  <r>
    <n v="6"/>
    <n v="36"/>
    <s v="GEOGRAFIA Y CARTOGRAFIA"/>
    <x v="6"/>
    <n v="1"/>
    <n v="1"/>
    <n v="0"/>
    <d v="2021-02-03T00:00:00"/>
    <m/>
    <s v="Cartografía"/>
    <m/>
    <n v="81151600"/>
    <s v="Prestación de servicios profesionales para gestionar la etapa preparatoria de las solicitudes de bienes, servicio y/o obras publicas así como registro, verificación y publicación de los tramites contractuales dentro de las plataformas"/>
    <s v="Febrero"/>
    <s v="Febrero"/>
    <n v="11"/>
    <s v="Mes (s)"/>
    <s v="Contratación directa"/>
    <x v="0"/>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86"/>
    <d v="2021-02-15T00:00:00"/>
    <n v="7550277"/>
    <n v="80536288"/>
    <n v="80536288"/>
    <s v="OK"/>
    <s v="SONIA BELTRAN"/>
    <n v="97738"/>
    <n v="0"/>
    <n v="24451"/>
    <n v="1"/>
    <n v="0"/>
    <s v="Día(s)"/>
    <m/>
    <s v="OK"/>
  </r>
  <r>
    <n v="6"/>
    <n v="26"/>
    <s v="GEOGRAFIA Y CARTOGRAFIA"/>
    <x v="6"/>
    <n v="7"/>
    <n v="7"/>
    <n v="0"/>
    <d v="2021-02-03T00:00:00"/>
    <m/>
    <s v="Cartografía"/>
    <m/>
    <n v="81151600"/>
    <s v="Prestación de servicios para elaborar ortoimágenes a diferentes escalas, de conformidad con las especificaciones técnicas y rendimientos establecidos."/>
    <s v="Febrero"/>
    <s v="Febrero"/>
    <n v="315"/>
    <s v="Día(s)"/>
    <s v="Contratación directa"/>
    <x v="0"/>
    <n v="194381550"/>
    <n v="194381550"/>
    <s v="No"/>
    <s v="NA"/>
    <n v="7"/>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4"/>
    <d v="2021-02-08T00:00:00"/>
    <n v="2671483"/>
    <n v="27605324"/>
    <n v="193237268"/>
    <s v="OK"/>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n v="7"/>
    <n v="0"/>
    <s v="Día(s)"/>
    <m/>
    <s v="OK"/>
  </r>
  <r>
    <n v="6"/>
    <n v="23"/>
    <s v="GEOGRAFIA Y CARTOGRAFIA"/>
    <x v="6"/>
    <n v="1"/>
    <n v="1"/>
    <n v="0"/>
    <d v="2021-02-03T00:00:00"/>
    <m/>
    <s v="Cartografía"/>
    <m/>
    <n v="81151600"/>
    <s v="Prestación de servicio para realizar la revisión y reparación de los componentes eléctricos y electrónicos de las estaciones magna-eco para su instalación en campo"/>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84"/>
    <d v="2021-02-04T00:00:00"/>
    <n v="2671483"/>
    <n v="28495819"/>
    <n v="28495819"/>
    <s v="OK"/>
    <s v="YIMMY FERNEY LONDOÑO HERNANDEZ"/>
    <n v="2921248"/>
    <n v="0"/>
    <n v="24369"/>
    <n v="1"/>
    <n v="0"/>
    <s v="Día(s)"/>
    <n v="45"/>
    <s v="OK"/>
  </r>
  <r>
    <n v="6"/>
    <n v="14"/>
    <s v="GEOGRAFIA Y CARTOGRAFIA"/>
    <x v="6"/>
    <n v="10"/>
    <n v="10"/>
    <n v="0"/>
    <d v="2021-01-07T00:00:00"/>
    <m/>
    <s v="Cartografía"/>
    <m/>
    <n v="81151600"/>
    <s v="Prestación de servicios para realizar la edición, estructuración e integración de la cartografía básica, de conformidad con las especificaciones técnicas establecidas."/>
    <s v="Enero"/>
    <s v="Enero"/>
    <n v="11"/>
    <s v="Mes (s)"/>
    <s v="Contratación directa"/>
    <x v="0"/>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11"/>
    <d v="2021-01-26T00:00:00"/>
    <n v="3640236"/>
    <n v="38829184"/>
    <n v="388291840"/>
    <s v="OK"/>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n v="10"/>
    <n v="0"/>
    <s v="Día(s)"/>
    <m/>
    <s v="OK"/>
  </r>
  <r>
    <n v="6"/>
    <m/>
    <s v="GEOGRAFIA Y CARTOGRAFIA"/>
    <x v="6"/>
    <n v="1"/>
    <n v="0"/>
    <n v="1"/>
    <d v="2021-05-25T00:00:00"/>
    <m/>
    <s v="Sistemas y equipo de apoyo para transporte aéreo"/>
    <m/>
    <n v="25191500"/>
    <s v="Prestación de servicios de mantenimiento preventivo programado de rutina y de imprevistos, incluyendo repuestos para mantener la aeronavegabilidad del avión Twinn Commander 690A con matrícula HK117G propiedad del IGAC."/>
    <s v="Julio"/>
    <s v="Julio"/>
    <n v="5"/>
    <s v="Mes (s)"/>
    <s v="Contratación directa"/>
    <x v="1"/>
    <n v="550000000"/>
    <n v="55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5-25T00:00:00"/>
    <m/>
    <s v="Servicios de comercio internacional"/>
    <m/>
    <n v="80151600"/>
    <s v="Prestar el servicio de intermediación aduanero, con el  fin de realizar los trámites relacionados con la importación, nacionalización y demás trámites necesarios involucrados en los procesos aduaneros, relacionados con los bienes adquiridos por el IGAC."/>
    <s v="Junio"/>
    <s v="Junio"/>
    <n v="2"/>
    <s v="Mes (s)"/>
    <s v="Contratación directa"/>
    <x v="2"/>
    <n v="355564593"/>
    <n v="355564593"/>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7-06T00:00:00"/>
    <m/>
    <s v="Servicios de formación profesional en ingeniería"/>
    <s v="NUEVO "/>
    <n v="86101610"/>
    <s v="Prestación de servicios como copiloto de la aeronave hk 1771-g y la gestión de apoyo en el seguimiento y continuidad de los procesos y procedimientos de operaciones aéreas de los equipos tripulados y no tripulados del igac"/>
    <s v="Octubre"/>
    <s v="Octubre"/>
    <n v="3"/>
    <s v="Mes (s)"/>
    <s v="Contratación directa"/>
    <x v="1"/>
    <n v="25338000"/>
    <n v="2533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7-06T00:00:00"/>
    <m/>
    <s v="Servicios de formación profesional en ingeniería"/>
    <s v="NUEVO "/>
    <n v="86101610"/>
    <s v="Prestación de servicios como piloto al mando de la aeronave hk 1771-g y la gestión de seguimiento, control y continuidad de los procesos y procedimientos de operaciones aéreas de los equipos tripulados y no tripulados del igac"/>
    <s v="Octubre"/>
    <s v="Octubre"/>
    <n v="3"/>
    <s v="Mes (s)"/>
    <s v="Contratación directa"/>
    <x v="1"/>
    <n v="40170000"/>
    <n v="4017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6"/>
    <n v="1"/>
    <n v="0"/>
    <n v="1"/>
    <d v="2021-07-06T00:00:00"/>
    <m/>
    <s v="Servicios de formación profesional en ingeniería"/>
    <s v="NUEVO "/>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s v="Octubre"/>
    <s v="Octubre"/>
    <n v="45"/>
    <s v="Día(s)"/>
    <s v="Licitación pública"/>
    <x v="2"/>
    <n v="2499822874"/>
    <n v="249982287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6-11T00:00:00"/>
    <m/>
    <s v="Placa de acero inoxidable"/>
    <m/>
    <n v="30102205"/>
    <s v="Adquisición de placas metálicas para materialización de puntos geodésicos."/>
    <s v="Julio"/>
    <s v="Juli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m/>
    <s v="GEOGRAFIA Y CARTOGRAFIA"/>
    <x v="6"/>
    <n v="1"/>
    <n v="0"/>
    <n v="1"/>
    <d v="2021-04-12T00:00:00"/>
    <m/>
    <s v="Cartografía"/>
    <m/>
    <n v="81151600"/>
    <s v="Realizar el  mantenimiento, patronamiento y verificación de equipos geodésicos para el fortalecimiento de la red activa, red magna eco y red de nivelación nacional."/>
    <s v="Agosto"/>
    <s v="Agosto"/>
    <n v="5"/>
    <s v="Mes (s)"/>
    <s v="Selección abreviada menor cuantía"/>
    <x v="1"/>
    <n v="57121940"/>
    <n v="5712194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n v="76"/>
    <s v="GEOGRAFIA Y CARTOGRAFIA"/>
    <x v="6"/>
    <n v="1"/>
    <n v="1"/>
    <n v="0"/>
    <d v="2021-01-07T00:00:00"/>
    <n v="1"/>
    <s v="Estudios geofísicos"/>
    <m/>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s v="Enero"/>
    <s v="Febrero"/>
    <n v="12"/>
    <s v="Mes (s)"/>
    <s v="Licitación pública"/>
    <x v="2"/>
    <n v="9767257014"/>
    <n v="9767257014"/>
    <s v="Sí"/>
    <s v="Solicitadas"/>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d v="2021-04-27T00:00:00"/>
    <e v="#N/A"/>
    <n v="0"/>
    <n v="0"/>
    <s v="OK"/>
    <s v="CONSORCIO IGN FI- LEICA GEOSYSTEMS"/>
    <n v="0"/>
    <n v="0"/>
    <m/>
    <n v="1"/>
    <n v="0"/>
    <m/>
    <m/>
    <s v="OK"/>
  </r>
  <r>
    <s v="6//4"/>
    <n v="3"/>
    <s v="GEOGRAFIA Y CARTOGRAFIA"/>
    <x v="6"/>
    <n v="1"/>
    <n v="1"/>
    <n v="0"/>
    <d v="2021-02-03T00:00:00"/>
    <n v="1"/>
    <s v="Cartografía"/>
    <m/>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s v="Mayo"/>
    <s v="Mayo"/>
    <n v="3"/>
    <s v="Mes (s)"/>
    <s v="Licitación pública"/>
    <x v="2"/>
    <n v="9485236200"/>
    <n v="9485236200"/>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n v="607"/>
    <d v="2021-05-26T00:00:00"/>
    <n v="1749300000"/>
    <n v="1749300000"/>
    <n v="1749300000"/>
    <s v="OK"/>
    <s v="DATUM INGENIERIA S.A.S"/>
    <n v="7735936200"/>
    <n v="0"/>
    <n v="24752"/>
    <n v="1"/>
    <n v="0"/>
    <m/>
    <m/>
    <s v="OK"/>
  </r>
  <r>
    <n v="6"/>
    <n v="57"/>
    <s v="GEOGRAFIA Y CARTOGRAFIA"/>
    <x v="6"/>
    <n v="1"/>
    <n v="1"/>
    <n v="0"/>
    <d v="2021-02-03T00:00:00"/>
    <n v="1"/>
    <s v="Servicios de asesoramiento sobre planificación estratégica"/>
    <m/>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Febrero"/>
    <s v="Febrero"/>
    <n v="315"/>
    <s v="Día(s)"/>
    <s v="Contratación directa"/>
    <x v="2"/>
    <n v="103585482"/>
    <n v="103585482"/>
    <s v="No"/>
    <s v="NA"/>
    <n v="1"/>
    <x v="0"/>
    <s v="Subdirección de Geografía y Cartografía "/>
    <s v="Subdirección de Geografía y Cartografía "/>
    <s v="Sede Central  "/>
    <s v="Subdirector de Geografía y Cartografía "/>
    <s v="Actualización y gestión catastral Nacional"/>
    <s v="Servicio de Información Catastral"/>
    <s v="Gestionar técnicamente la operación del proyecto de catastro multipropósito, en lo correspondiente al IGAC"/>
    <s v="Sistema de Información Predial Actualizado_x000a_"/>
    <n v="516"/>
    <d v="2021-04-06T00:00:00"/>
    <n v="9865284"/>
    <n v="93720198"/>
    <n v="93720198"/>
    <s v="OK"/>
    <s v="JORGE MANUEL SANCHEZ OROZCO"/>
    <n v="9865284"/>
    <n v="0"/>
    <n v="24652"/>
    <n v="1"/>
    <n v="0"/>
    <s v="Día(s)"/>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desde el aspecto técnico y operativo, en el seguimiento y revisión de los productos geodésicos del Proyecto “Programa para la adopción e implementación de un Catastro Multipropósito Urbano – Rural”."/>
    <s v="Julio"/>
    <s v="Julio"/>
    <n v="6"/>
    <s v="Mes (s)"/>
    <s v="Contratación directa"/>
    <x v="2"/>
    <n v="59191704"/>
    <n v="5919170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9"/>
    <n v="0"/>
    <n v="9"/>
    <d v="2021-06-17T00:00:00"/>
    <m/>
    <s v="Cartografía"/>
    <m/>
    <n v="81151600"/>
    <s v="Prestación de servicios para la generación de cartografía básica, de conformidad con las especificaciones técnicas establecidas."/>
    <s v="Julio"/>
    <s v="Julio"/>
    <n v="5"/>
    <s v="Mes (s)"/>
    <s v="Contratación directa"/>
    <x v="2"/>
    <n v="163810620"/>
    <n v="163810620"/>
    <s v="No"/>
    <s v="NA"/>
    <n v="9"/>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9"/>
    <m/>
    <m/>
    <s v="OK"/>
  </r>
  <r>
    <n v="6"/>
    <m/>
    <s v="GEOGRAFIA Y CARTOGRAFIA"/>
    <x v="6"/>
    <n v="1"/>
    <n v="0"/>
    <n v="1"/>
    <d v="2021-06-17T00:00:00"/>
    <m/>
    <s v="Cartografía"/>
    <m/>
    <n v="81151600"/>
    <s v="Prestación de servicios para realizar el seguimiento y control de calidad de la producción cartográfica, de conformidad con las especificaciones técnicas y rendimientos establecidos."/>
    <s v="Julio"/>
    <s v="Julio"/>
    <n v="5"/>
    <s v="Mes (s)"/>
    <s v="Contratación directa"/>
    <x v="2"/>
    <n v="24882120"/>
    <n v="24882120"/>
    <s v="No"/>
    <s v="NA"/>
    <n v="1"/>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6"/>
    <n v="1"/>
    <n v="0"/>
    <n v="1"/>
    <d v="2021-05-11T00:00:00"/>
    <m/>
    <s v="Cartografía"/>
    <m/>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s v="Julio"/>
    <s v="Julio"/>
    <n v="12"/>
    <s v="Mes (s)"/>
    <s v="Licitación pública"/>
    <x v="2"/>
    <n v="13671130281"/>
    <n v="13671130281"/>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5"/>
    <n v="55"/>
    <s v="CATASTRO"/>
    <x v="1"/>
    <n v="5"/>
    <n v="5"/>
    <n v="0"/>
    <d v="2021-03-24T00:00:00"/>
    <m/>
    <s v="Servicios secretariales o de administración de oficinas  "/>
    <m/>
    <n v="80161501"/>
    <s v="Prestación de servicios profesionales con el fin de apoyar los trámites juridicos que se requieran para llevar a cabo la contratación de ingreso y egreso del Instituto Geográfico Agustín Codazzi"/>
    <s v="Abril"/>
    <s v="Abril"/>
    <n v="270"/>
    <s v="Día(s)"/>
    <s v="Contratación directa"/>
    <x v="1"/>
    <n v="339762465"/>
    <n v="339762465"/>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9"/>
    <d v="2021-04-09T00:00:00"/>
    <n v="7550277"/>
    <n v="64932382"/>
    <n v="324661910"/>
    <s v="OK"/>
    <s v="JUAN SEBASTIAN VELASCO SUAREZ_x000a_DARIO FERNANDO NARVAEZ DORADO_x000a_MARCELA DEL CARMEN MATERA VEGA_x000a_SONIA MARCELA TRONCOSO GUATAQUI_x000a_ADRIANA KATHERINE PEÑA PEREIRA_x000a_"/>
    <n v="15100555"/>
    <n v="0"/>
    <s v="24656_x000a_24663_x000a_24664_x000a_24666_x000a_24667"/>
    <n v="5"/>
    <n v="0"/>
    <m/>
    <m/>
    <s v="OK"/>
  </r>
  <r>
    <n v="1"/>
    <n v="2"/>
    <s v="SECRETARIA GENERAL"/>
    <x v="2"/>
    <n v="2"/>
    <n v="2"/>
    <n v="0"/>
    <d v="2021-01-07T00:00:00"/>
    <m/>
    <s v="Servicios secretariales o de administración de oficinas  "/>
    <m/>
    <n v="80161501"/>
    <s v="Prestación de servicios profesionales para adelantar actividades de revisión y elaboración y publicación de documentos en la etapa preparatoria, precontractual, contractual y post contractual en los procesos de selección "/>
    <s v="Enero"/>
    <s v="Enero"/>
    <n v="11"/>
    <s v="Mes (s)"/>
    <s v="Contratación directa"/>
    <x v="1"/>
    <n v="161268052"/>
    <n v="161268052"/>
    <s v="No"/>
    <s v="N/A"/>
    <n v="2"/>
    <x v="1"/>
    <s v="Secretaría General - GIT Gestión Contractual"/>
    <s v="Secretaría General - GIT Gestión Contractual"/>
    <s v="Sede Central  "/>
    <s v="Coordinador GIT Gestión Contractual"/>
    <s v="N/A"/>
    <s v="N/A"/>
    <s v="N/A"/>
    <s v="N/A"/>
    <n v="4"/>
    <d v="2021-01-07T00:00:00"/>
    <n v="7330366"/>
    <n v="80634026"/>
    <n v="161268052"/>
    <s v="OK"/>
    <s v="ADRIANA PAOLA ALVAREZ MORENO_x000a_ORLANDO  RAMIREZ OLAYA"/>
    <n v="0"/>
    <n v="0"/>
    <s v="24163_x000a_24170"/>
    <n v="2"/>
    <n v="0"/>
    <s v="Mes (s)"/>
    <n v="11"/>
    <s v="OK"/>
  </r>
  <r>
    <n v="1"/>
    <n v="61"/>
    <s v="SECRETARIA GENERAL"/>
    <x v="2"/>
    <n v="1"/>
    <n v="1"/>
    <n v="0"/>
    <d v="2021-03-11T00:00:00"/>
    <m/>
    <s v="Servicios secretariales o de administración de oficinas  "/>
    <m/>
    <n v="80161501"/>
    <s v="Prestar servicios profesionales especializados al GIT Gestión Contractual del Instituto Geográfico Agustín Codazzi, para la apoyar la revisión y trámite de los asuntos jurídicos y contractuales de la Entidad."/>
    <s v="Marzo"/>
    <s v="Marzo"/>
    <n v="10"/>
    <s v="Mes (s)"/>
    <s v="Contratación directa"/>
    <x v="0"/>
    <n v="102877526"/>
    <n v="102877526"/>
    <s v="No"/>
    <s v="NA"/>
    <n v="1"/>
    <x v="1"/>
    <s v="Secretaría General - GIT Gestión Contractual"/>
    <s v="Secretaría General - GIT Gestión Contractual"/>
    <s v="Sede Central  "/>
    <s v="Coordinador GIT Gestión Contractual"/>
    <s v="N/A"/>
    <s v="N/A"/>
    <s v="N/A"/>
    <s v="N/A"/>
    <n v="520"/>
    <d v="2021-04-12T00:00:00"/>
    <n v="11022592"/>
    <n v="95529131"/>
    <n v="95529131"/>
    <s v="OK"/>
    <s v="BRENDA VIVIANA JIMENEZ DIAZ"/>
    <n v="7348395"/>
    <n v="0"/>
    <n v="24653"/>
    <n v="1"/>
    <n v="0"/>
    <s v="Día(s)"/>
    <m/>
    <s v="OK"/>
  </r>
  <r>
    <n v="1"/>
    <n v="10"/>
    <s v="SECRETARIA GENERAL"/>
    <x v="2"/>
    <n v="1"/>
    <n v="1"/>
    <n v="0"/>
    <d v="2021-01-07T00:00:00"/>
    <m/>
    <s v="Servicios secretariales o de administración de oficinas  "/>
    <m/>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s v="Enero"/>
    <s v="Enero"/>
    <n v="11"/>
    <s v="Mes (s)"/>
    <s v="Contratación directa"/>
    <x v="1"/>
    <n v="41110377"/>
    <n v="41110377"/>
    <s v="No"/>
    <s v="N/A"/>
    <n v="1"/>
    <x v="1"/>
    <s v="Secretaría General - GIT Gestión Contractual"/>
    <s v="Secretaría General - GIT Gestión Contractual"/>
    <s v="Sede Central  "/>
    <s v="Coordinador GIT Gestión Contractual"/>
    <s v="N/A"/>
    <s v="N/A"/>
    <s v="N/A"/>
    <s v="N/A"/>
    <n v="10"/>
    <d v="2021-01-07T00:00:00"/>
    <n v="3737307"/>
    <n v="41110377"/>
    <n v="41110377"/>
    <s v="OK"/>
    <s v="CRISTIAN CAMILO ROJAS MORALES"/>
    <n v="0"/>
    <n v="0"/>
    <n v="24154"/>
    <n v="1"/>
    <n v="0"/>
    <s v="Mes (s)"/>
    <n v="11"/>
    <s v="OK"/>
  </r>
  <r>
    <n v="1"/>
    <n v="9"/>
    <s v="SECRETARIA GENERAL"/>
    <x v="2"/>
    <n v="3"/>
    <n v="3"/>
    <n v="0"/>
    <d v="2021-01-07T00:00:00"/>
    <m/>
    <s v="Servicios secretariales o de administración de oficinas  "/>
    <m/>
    <n v="80161501"/>
    <s v="Prestación de servicios personales para adelantar actividades relacionadas con el ingreso, egreso y baja de bienes del IGAV. "/>
    <s v="Enero"/>
    <s v="Enero"/>
    <n v="11"/>
    <s v="Mes (s)"/>
    <s v="Contratación directa"/>
    <x v="1"/>
    <n v="85591209"/>
    <n v="85591209"/>
    <s v="No"/>
    <s v="N/A"/>
    <n v="3"/>
    <x v="1"/>
    <s v="Secretaría General - GIT Gestión Contractual"/>
    <s v="Secretaría General - GIT Gestión Contractual"/>
    <s v="Sede Central  "/>
    <s v="Coordinador GIT Gestión Contractual"/>
    <s v="N/A"/>
    <s v="N/A"/>
    <s v="N/A"/>
    <s v="N/A"/>
    <n v="9"/>
    <d v="2021-01-07T00:00:00"/>
    <n v="2593673"/>
    <n v="28530403"/>
    <n v="85591209"/>
    <s v="OK"/>
    <s v="DANNY ADALBERTO GUARNIZO MOLINA_x000a_DANIELA FERNANDA CASAS SIERRA_x000a_WILLIAM  SANCHEZ SANDOVAL_x000a_"/>
    <n v="0"/>
    <n v="0"/>
    <s v="24152_x000a_24156_x000a_24158_x000a_"/>
    <n v="3"/>
    <n v="0"/>
    <s v="Mes (s)"/>
    <n v="11"/>
    <s v="OK"/>
  </r>
  <r>
    <n v="1"/>
    <n v="7"/>
    <s v="SECRETARIA GENERAL"/>
    <x v="2"/>
    <n v="1"/>
    <n v="1"/>
    <n v="0"/>
    <d v="2021-01-07T00:00:00"/>
    <m/>
    <s v="Servicios secretariales o de administración de oficinas  "/>
    <m/>
    <n v="80161501"/>
    <s v="Prestación de servicios profesionales para realizar contratación directa"/>
    <s v="Enero"/>
    <s v="Enero"/>
    <n v="5"/>
    <s v="Mes (s)"/>
    <s v="Contratación directa"/>
    <x v="1"/>
    <n v="24157400"/>
    <n v="24157400"/>
    <s v="No"/>
    <s v="N/A"/>
    <n v="1"/>
    <x v="1"/>
    <s v="Secretaría General - GIT Gestión Contractual"/>
    <s v="Secretaría General - GIT Gestión Contractual"/>
    <s v="Sede Central  "/>
    <s v="Coordinador GIT Gestión Contractual"/>
    <s v="N/A"/>
    <s v="N/A"/>
    <s v="N/A"/>
    <s v="N/A"/>
    <n v="7"/>
    <d v="2021-01-08T00:00:00"/>
    <n v="4831480"/>
    <n v="24157400"/>
    <n v="24157400"/>
    <s v="OK"/>
    <s v="ERIKA PAOLA SERRANO RICAURTE"/>
    <n v="0"/>
    <n v="0"/>
    <n v="24177"/>
    <n v="1"/>
    <n v="0"/>
    <s v="Día(s)"/>
    <n v="5"/>
    <s v="OK"/>
  </r>
  <r>
    <n v="1"/>
    <n v="78"/>
    <s v="SECRETARIA GENERAL"/>
    <x v="2"/>
    <n v="1"/>
    <n v="1"/>
    <n v="0"/>
    <d v="2021-05-31T00:00:00"/>
    <m/>
    <s v="Servicios secretariales o de administración de oficinas  "/>
    <m/>
    <n v="80161501"/>
    <s v="Prestación de servicios profesionales para realizar contratación directa"/>
    <s v="Junio"/>
    <s v="Junio"/>
    <n v="204"/>
    <s v="Día(s)"/>
    <s v="Contratación directa"/>
    <x v="1"/>
    <n v="33839683"/>
    <n v="33839683"/>
    <s v="No"/>
    <s v="N/A"/>
    <n v="1"/>
    <x v="1"/>
    <s v="Secretaría General - GIT Gestión Contractual"/>
    <s v="Secretaría General - GIT Gestión Contractual"/>
    <s v="Sede Central  "/>
    <s v="Coordinador GIT Gestión Contractual"/>
    <s v="N/A"/>
    <s v="N/A"/>
    <s v="N/A"/>
    <s v="N/A"/>
    <m/>
    <d v="2021-06-04T00:00:00"/>
    <n v="4976424"/>
    <n v="33839683"/>
    <n v="33839683"/>
    <s v="OK"/>
    <s v="ERIKA PAOLA SERRANO RICAURTE"/>
    <n v="0"/>
    <n v="0"/>
    <n v="24757"/>
    <n v="0"/>
    <n v="0"/>
    <s v="Día(s)"/>
    <n v="204"/>
    <s v="OK"/>
  </r>
  <r>
    <n v="1"/>
    <n v="1"/>
    <s v="SECRETARIA GENERAL"/>
    <x v="2"/>
    <n v="2"/>
    <n v="2"/>
    <n v="0"/>
    <d v="2021-01-07T00:00:00"/>
    <m/>
    <s v="Servicios secretariales o de administración de oficinas  "/>
    <m/>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s v="Enero"/>
    <s v="Enero"/>
    <n v="11"/>
    <s v="Mes (s)"/>
    <s v="Contratación directa"/>
    <x v="0"/>
    <n v="209000000"/>
    <n v="209000000"/>
    <s v="No"/>
    <s v="N/A"/>
    <n v="2"/>
    <x v="1"/>
    <s v="Secretaría General - GIT Gestión Contractual"/>
    <s v="Secretaría General - GIT Gestión Contractual"/>
    <s v="Sede Central  "/>
    <s v="Coordinador GIT Gestión Contractual"/>
    <s v="N/A"/>
    <s v="N/A"/>
    <s v="N/A"/>
    <s v="N/A"/>
    <n v="1"/>
    <d v="2021-01-07T00:00:00"/>
    <n v="9500000"/>
    <n v="104500000"/>
    <n v="209000000"/>
    <s v="OK"/>
    <s v="GINNA PAOLA GARCIA BOHORQUEZ_x000a_BRENDA VIVIANA JIMENEZ DIAZ"/>
    <n v="0"/>
    <n v="0"/>
    <s v="24165_x000a_24169"/>
    <n v="2"/>
    <n v="0"/>
    <s v="Día(s)"/>
    <n v="11"/>
    <s v="OK"/>
  </r>
  <r>
    <n v="1"/>
    <n v="4"/>
    <s v="SECRETARIA GENERAL"/>
    <x v="2"/>
    <n v="1"/>
    <n v="1"/>
    <n v="0"/>
    <d v="2021-01-07T00:00:00"/>
    <m/>
    <s v="Servicios secretariales o de administración de oficinas  "/>
    <m/>
    <n v="80161501"/>
    <s v="Prestación de servicios profesionales para realizar actividades relacionadas con el plan de compras y elaboración de informes."/>
    <s v="Enero"/>
    <s v="Enero"/>
    <n v="11"/>
    <s v="Mes (s)"/>
    <s v="Contratación directa"/>
    <x v="0"/>
    <n v="80634026"/>
    <n v="80634026"/>
    <s v="No"/>
    <s v="N/A"/>
    <n v="1"/>
    <x v="1"/>
    <s v="Secretaría General - GIT Gestión Contractual"/>
    <s v="Secretaría General - GIT Gestión Contractual"/>
    <s v="Sede Central  "/>
    <s v="Coordinador GIT Gestión Contractual"/>
    <s v="N/A"/>
    <s v="N/A"/>
    <s v="N/A"/>
    <s v="N/A"/>
    <n v="5"/>
    <d v="2021-01-07T00:00:00"/>
    <n v="7330366"/>
    <n v="80634026"/>
    <n v="80634026"/>
    <s v="OK"/>
    <s v="HECTOR MAURICIO CUBIDES GARZON"/>
    <n v="0"/>
    <n v="0"/>
    <n v="24161"/>
    <n v="1"/>
    <n v="0"/>
    <s v="Mes (s)"/>
    <n v="11"/>
    <s v="OK"/>
  </r>
  <r>
    <n v="1"/>
    <n v="47"/>
    <s v="SECRETARIA GENERAL"/>
    <x v="2"/>
    <n v="1"/>
    <n v="1"/>
    <n v="0"/>
    <d v="2021-01-20T00:00:00"/>
    <m/>
    <s v="Servicios de subastas"/>
    <m/>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s v="Enero"/>
    <s v="Enero"/>
    <n v="12"/>
    <s v="Mes (s)"/>
    <s v="Selección abreviada menor cuantía"/>
    <x v="1"/>
    <n v="0"/>
    <n v="0"/>
    <s v="No"/>
    <s v="N/A"/>
    <n v="1"/>
    <x v="1"/>
    <s v="Secretaría General - GIT Gestión Contractual"/>
    <s v="Secretaría General - GIT Gestión Contractual"/>
    <s v="Sede Central  "/>
    <s v="Coordinador GIT Gestión Contractual"/>
    <s v="N/A"/>
    <s v="N/A"/>
    <s v="N/A"/>
    <s v="N/A"/>
    <n v="82"/>
    <d v="2021-01-22T00:00:00"/>
    <e v="#N/A"/>
    <e v="#N/A"/>
    <e v="#N/A"/>
    <e v="#N/A"/>
    <s v="INICIO PROCESO"/>
    <n v="0"/>
    <n v="0"/>
    <m/>
    <n v="1"/>
    <n v="0"/>
    <m/>
    <m/>
    <s v="OK"/>
  </r>
  <r>
    <n v="1"/>
    <n v="6"/>
    <s v="SECRETARIA GENERAL"/>
    <x v="2"/>
    <n v="4"/>
    <n v="4"/>
    <n v="0"/>
    <d v="2021-01-07T00:00:00"/>
    <m/>
    <s v="Servicios secretariales o de administración de oficinas  "/>
    <m/>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s v="Enero"/>
    <s v="Enero"/>
    <n v="11"/>
    <s v="Mes (s)"/>
    <s v="Contratación directa"/>
    <x v="0"/>
    <n v="283746760"/>
    <n v="283746760"/>
    <s v="No"/>
    <s v="N/A"/>
    <n v="4"/>
    <x v="1"/>
    <s v="Secretaría General - GIT Gestión Contractual"/>
    <s v="Secretaría General - GIT Gestión Contractual"/>
    <s v="Sede Central  "/>
    <s v="Coordinador GIT Gestión Contractual"/>
    <s v="N/A"/>
    <s v="N/A"/>
    <s v="N/A"/>
    <s v="N/A"/>
    <n v="2"/>
    <d v="2021-01-07T00:00:00"/>
    <n v="6448790"/>
    <n v="70936690"/>
    <n v="283746760"/>
    <s v="OK"/>
    <s v="JAVIER ENRIQUE GUTIERREZ ROCHA_x000a_JUAN MANUEL CORDOBA MARTINEZ_x000a_MARIA MERCEDES GONZALEZ VARGAS_x000a_VIVIANA DEL PILAR RAMIREZ ROZO_x000a_"/>
    <n v="0"/>
    <n v="0"/>
    <s v="24153_x000a_24155_x000a_24157_x000a_24159_x000a_"/>
    <n v="4"/>
    <n v="0"/>
    <s v="Mes (s)"/>
    <n v="4"/>
    <s v="OK"/>
  </r>
  <r>
    <n v="1"/>
    <n v="11"/>
    <s v="SECRETARIA GENERAL"/>
    <x v="2"/>
    <n v="1"/>
    <n v="1"/>
    <n v="0"/>
    <d v="2021-01-07T00:00:00"/>
    <m/>
    <s v="Servicios secretariales o de administración de oficinas  "/>
    <m/>
    <n v="80161501"/>
    <s v="Prestación de servicios profesionales para adelantar la revisión de los procesos de contratación que ingresan al área para asignación posterior."/>
    <s v="Enero"/>
    <s v="Enero"/>
    <n v="11"/>
    <s v="Mes (s)"/>
    <s v="Contratación directa"/>
    <x v="1"/>
    <n v="31417067"/>
    <n v="31417067"/>
    <s v="No"/>
    <s v="N/A"/>
    <n v="1"/>
    <x v="1"/>
    <s v="Secretaría General - GIT Gestión Contractual"/>
    <s v="Secretaría General - GIT Gestión Contractual"/>
    <s v="Sede Central  "/>
    <s v="Coordinador GIT Gestión Contractual"/>
    <s v="N/A"/>
    <s v="N/A"/>
    <s v="N/A"/>
    <s v="N/A"/>
    <n v="3"/>
    <d v="2021-01-07T00:00:00"/>
    <n v="2856097"/>
    <n v="31417067"/>
    <n v="31417067"/>
    <s v="OK"/>
    <s v="KARIME ESPERANZA ARENAS DOMINGUEZ"/>
    <n v="0"/>
    <n v="0"/>
    <n v="24162"/>
    <n v="1"/>
    <n v="0"/>
    <s v="Mes (s)"/>
    <n v="11"/>
    <s v="OK"/>
  </r>
  <r>
    <n v="1"/>
    <n v="5"/>
    <s v="SECRETARIA GENERAL"/>
    <x v="2"/>
    <n v="1"/>
    <n v="1"/>
    <n v="0"/>
    <d v="2021-01-07T00:00:00"/>
    <m/>
    <s v="Servicios secretariales o de administración de oficinas  "/>
    <m/>
    <n v="80161501"/>
    <s v="Prestación de servicios profesionales para realizar actividades relacionadas con la planeación, seguimiento y control de la información generada por el grupo interno de trabajo de contratos de egresos. "/>
    <s v="Enero"/>
    <s v="Enero"/>
    <n v="11"/>
    <s v="Mes (s)"/>
    <s v="Contratación directa"/>
    <x v="1"/>
    <n v="80634026"/>
    <n v="80634026"/>
    <s v="No"/>
    <s v="N/A"/>
    <n v="1"/>
    <x v="1"/>
    <s v="Secretaría General - GIT Gestión Contractual"/>
    <s v="Secretaría General - GIT Gestión Contractual"/>
    <s v="Sede Central  "/>
    <s v="Coordinador GIT Gestión Contractual"/>
    <s v="N/A"/>
    <s v="N/A"/>
    <s v="N/A"/>
    <s v="N/A"/>
    <n v="6"/>
    <d v="2021-01-07T00:00:00"/>
    <n v="7330366"/>
    <n v="80634026"/>
    <n v="80634026"/>
    <s v="OK"/>
    <s v="MARIA VICTORIA MOLINA MELO"/>
    <n v="0"/>
    <n v="0"/>
    <n v="24160"/>
    <n v="1"/>
    <n v="0"/>
    <s v="Día(s)"/>
    <n v="11"/>
    <s v="OK"/>
  </r>
  <r>
    <s v="1//1"/>
    <s v="6-7-8-9-10-11-12-13-14-15-16-17-18"/>
    <s v="SECRETARIA GENERAL"/>
    <x v="2"/>
    <n v="1"/>
    <n v="1"/>
    <n v="0"/>
    <d v="2021-04-20T00:00:00"/>
    <m/>
    <s v="Suministros de escritorio"/>
    <m/>
    <n v="44121600"/>
    <s v="Adquisición de elementos de papelería e insumos"/>
    <s v="Abril"/>
    <s v="Abril"/>
    <n v="1"/>
    <s v="Mes (s)"/>
    <s v="Seléccion abreviada - acuerdo marco"/>
    <x v="1"/>
    <n v="8531146"/>
    <n v="8531146"/>
    <s v="No"/>
    <s v="NA"/>
    <n v="1"/>
    <x v="1"/>
    <s v="Secretaría General - GIT Gestión Contractual"/>
    <s v="Secretaría General - GIT Gestión Contractual"/>
    <s v="Sede Central  "/>
    <s v="Coordinador GIT Gestión Contractual"/>
    <s v="N/A"/>
    <s v="N/A"/>
    <s v="N/A"/>
    <s v="N/A"/>
    <n v="552"/>
    <d v="2021-04-27T00:00:00"/>
    <n v="8531146"/>
    <n v="8531146"/>
    <n v="8531146"/>
    <s v="OK"/>
    <s v="PANAMERICANA LIBRERIA Y PAPELERIA SA"/>
    <n v="0"/>
    <n v="0"/>
    <n v="24694"/>
    <n v="1"/>
    <n v="0"/>
    <m/>
    <m/>
    <s v="OK"/>
  </r>
  <r>
    <n v="1"/>
    <n v="8"/>
    <s v="SECRETARIA GENERAL"/>
    <x v="2"/>
    <n v="2"/>
    <n v="2"/>
    <n v="0"/>
    <d v="2021-01-07T00:00:00"/>
    <m/>
    <s v="Servicios secretariales o de administración de oficinas  "/>
    <m/>
    <n v="80161501"/>
    <s v="Prestación de servicios personales de apoyo en la gestión para la etapa preparatoria y post contractual en los procesos de contratación, en el registro, verificación y publicación del sigep y secop ii"/>
    <s v="Enero"/>
    <s v="Enero"/>
    <n v="11"/>
    <s v="Mes (s)"/>
    <s v="Contratación directa"/>
    <x v="1"/>
    <n v="58772630"/>
    <n v="58772630"/>
    <s v="No"/>
    <s v="N/A"/>
    <n v="2"/>
    <x v="1"/>
    <s v="Secretaría General - GIT Gestión Contractual"/>
    <s v="Secretaría General - GIT Gestión Contractual"/>
    <s v="Sede Central  "/>
    <s v="Coordinador GIT Gestión Contractual"/>
    <s v="N/A"/>
    <s v="N/A"/>
    <s v="N/A"/>
    <s v="N/A"/>
    <n v="8"/>
    <d v="2021-01-07T00:00:00"/>
    <n v="2671483"/>
    <n v="29386313"/>
    <n v="58772626"/>
    <s v="OK"/>
    <s v="SANDRA YANETH CELEMIN_x000a_BIBIANA ANDREA CASAS SIERRA_x000a_"/>
    <n v="4"/>
    <n v="0"/>
    <s v="24164_x000a_24167_x000a_"/>
    <n v="2"/>
    <n v="0"/>
    <s v="Mes (s)"/>
    <n v="2"/>
    <s v="OK"/>
  </r>
  <r>
    <s v="1//1"/>
    <n v="5"/>
    <s v="SECRETARIA GENERAL"/>
    <x v="2"/>
    <n v="1"/>
    <n v="1"/>
    <n v="0"/>
    <d v="2021-04-20T00:00:00"/>
    <m/>
    <s v="Papel de imprenta y papel de escribir"/>
    <m/>
    <n v="14111500"/>
    <s v="Adquisición de productos derivados del papel, cartón y corrugados en Colombia"/>
    <s v="Abril"/>
    <s v="Abril"/>
    <n v="1"/>
    <s v="Mes (s)"/>
    <s v="Seléccion abreviada - acuerdo marco"/>
    <x v="1"/>
    <n v="230000000"/>
    <n v="230000000"/>
    <s v="No"/>
    <s v="NA"/>
    <n v="1"/>
    <x v="1"/>
    <s v="Secretaría General - GIT Gestión Contractual"/>
    <s v="Secretaría General - GIT Gestión Contractual"/>
    <s v="Sede Central  "/>
    <s v="Coordinador GIT Gestión Contractual"/>
    <s v="N/A"/>
    <s v="N/A"/>
    <s v="N/A"/>
    <s v="N/A"/>
    <n v="583"/>
    <d v="2021-04-27T00:00:00"/>
    <n v="16879994.82"/>
    <n v="16879994.82"/>
    <n v="16879994.82"/>
    <s v="OK"/>
    <s v="SUMIMAS SAS"/>
    <n v="213120005.18000001"/>
    <n v="0"/>
    <n v="24723"/>
    <n v="1"/>
    <n v="0"/>
    <m/>
    <m/>
    <s v="OK"/>
  </r>
  <r>
    <n v="1"/>
    <n v="3"/>
    <s v="SECRETARIA GENERAL"/>
    <x v="2"/>
    <n v="1"/>
    <n v="1"/>
    <n v="0"/>
    <d v="2021-01-07T00:00:00"/>
    <m/>
    <s v="Servicios secretariales o de administración de oficinas  "/>
    <m/>
    <n v="80161501"/>
    <s v="Prestación de servicios profesionales para realizar el seguimiento y control de los expedientes electrónicos a nivel nacional, así como proyectar los documentos jurídicos necesarios en materia de actuaciones administrativas y contratación estatal"/>
    <s v="Enero"/>
    <s v="Enero"/>
    <n v="11"/>
    <s v="Mes (s)"/>
    <s v="Contratación directa"/>
    <x v="1"/>
    <n v="70936690"/>
    <n v="70936690"/>
    <s v="No"/>
    <s v="N/A"/>
    <n v="1"/>
    <x v="1"/>
    <s v="Secretaría General - GIT Gestión Contractual"/>
    <s v="Secretaría General - GIT Gestión Contractual"/>
    <s v="Sede Central  "/>
    <s v="Coordinador GIT Gestión Contractual"/>
    <s v="N/A"/>
    <s v="N/A"/>
    <s v="N/A"/>
    <s v="N/A"/>
    <n v="11"/>
    <d v="2021-01-07T00:00:00"/>
    <n v="6448790"/>
    <n v="70936690"/>
    <n v="70936690"/>
    <s v="OK"/>
    <s v="WILDER ANDRES GONZALEZ ROJAS"/>
    <n v="0"/>
    <n v="0"/>
    <n v="24172"/>
    <n v="1"/>
    <n v="0"/>
    <s v="Mes (s)"/>
    <n v="11"/>
    <s v="OK"/>
  </r>
  <r>
    <n v="1"/>
    <m/>
    <s v="SECRETARIA GENERAL"/>
    <x v="2"/>
    <n v="1"/>
    <n v="0"/>
    <n v="1"/>
    <d v="2021-05-25T00:00:00"/>
    <m/>
    <s v="Tóner para impresoras o fax"/>
    <m/>
    <n v="44103103"/>
    <s v="Adquisición de consumibles de impresión a nivel nacional "/>
    <s v="Julio"/>
    <s v="Julio"/>
    <n v="1"/>
    <s v="Mes (s)"/>
    <s v="Seléccion abreviada - acuerdo marco"/>
    <x v="1"/>
    <n v="265600000"/>
    <n v="265600000"/>
    <s v="No"/>
    <s v="N/A"/>
    <n v="1"/>
    <x v="1"/>
    <s v="Secretaría General - GIT Gestión Contractual"/>
    <s v="Secretaría General - GIT Gestión Contractual"/>
    <s v="Sede Central  "/>
    <s v="Coordinador GIT Gestión Contractual"/>
    <s v="N/A"/>
    <s v="N/A"/>
    <s v="N/A"/>
    <s v="N/A"/>
    <m/>
    <m/>
    <e v="#N/A"/>
    <e v="#N/A"/>
    <e v="#N/A"/>
    <e v="#N/A"/>
    <m/>
    <n v="0"/>
    <n v="0"/>
    <m/>
    <n v="0"/>
    <n v="1"/>
    <m/>
    <m/>
    <s v="OK"/>
  </r>
  <r>
    <n v="1"/>
    <n v="48"/>
    <s v="SECRETARIA GENERAL"/>
    <x v="2"/>
    <n v="1"/>
    <n v="1"/>
    <n v="0"/>
    <d v="2021-02-03T00:00:00"/>
    <m/>
    <s v="Servicios secretariales o de administración de oficinas  "/>
    <m/>
    <n v="80161501"/>
    <s v="Prestación de servicios personales para apoyar la implementación del sistema de gestión documental de la entidad de acuerdo a las normas vigentes."/>
    <s v="Febrero"/>
    <s v="Febrero"/>
    <n v="11"/>
    <s v="Mes (s)"/>
    <s v="Contratación directa"/>
    <x v="1"/>
    <n v="29566233.890000001"/>
    <n v="29566233.890000001"/>
    <s v="No"/>
    <s v="NA"/>
    <n v="1"/>
    <x v="1"/>
    <s v="Secretaría General - GIT Gestión Documental"/>
    <s v="Secretaría General - GIT Gestión Documental"/>
    <s v="Sede Central  "/>
    <s v="Coordinador GIT Gestión Documental"/>
    <s v="N/A"/>
    <s v="N/A"/>
    <s v="N/A"/>
    <s v="N/A"/>
    <n v="235"/>
    <d v="2021-02-03T00:00:00"/>
    <n v="2593673"/>
    <n v="27406478"/>
    <n v="27406478"/>
    <s v="OK"/>
    <s v="EDWIN DIDIER CASAS ARDILA"/>
    <n v="2159755.8900000006"/>
    <n v="0"/>
    <n v="24418"/>
    <n v="1"/>
    <n v="0"/>
    <s v="Día(s)"/>
    <n v="330"/>
    <s v="OK"/>
  </r>
  <r>
    <n v="1"/>
    <n v="49"/>
    <s v="SECRETARIA GENERAL"/>
    <x v="2"/>
    <n v="2"/>
    <n v="2"/>
    <n v="0"/>
    <d v="2021-02-03T00:00:00"/>
    <m/>
    <s v="Servicios secretariales o de administración de oficinas  "/>
    <m/>
    <n v="80161501"/>
    <s v="Prestación de servicios personales para la aplicación de los procesos archvísticos  de acuerdo a las directrices de la entidad y las normas del archivo general de la nación. "/>
    <s v="Febrero"/>
    <s v="Febrero"/>
    <n v="11"/>
    <s v="Mes (s)"/>
    <s v="Contratación directa"/>
    <x v="1"/>
    <n v="43614654"/>
    <n v="43614653.780000001"/>
    <s v="No"/>
    <s v="NA"/>
    <n v="2"/>
    <x v="1"/>
    <s v="Secretaría General - GIT Gestión Documental"/>
    <s v="Secretaría General - GIT Gestión Documental"/>
    <s v="Sede Central  "/>
    <s v="Coordinador GIT Gestión Documental"/>
    <s v="N/A"/>
    <s v="N/A"/>
    <s v="N/A"/>
    <s v="N/A"/>
    <n v="196"/>
    <d v="2021-02-03T00:00:00"/>
    <n v="1924742"/>
    <n v="20402265"/>
    <n v="40804530"/>
    <s v="OK"/>
    <s v="JENNY ALEXANDRA PEREZ GONZALEZ_x000a_RAFAEL ALIRIO GONZALEZ "/>
    <n v="2810123.7800000012"/>
    <n v="0"/>
    <s v="24380_x000a_24382"/>
    <n v="2"/>
    <n v="0"/>
    <s v="Día(s)"/>
    <n v="330"/>
    <s v="OK"/>
  </r>
  <r>
    <n v="1"/>
    <n v="80"/>
    <s v="SECRETARIA GENERAL"/>
    <x v="2"/>
    <n v="1"/>
    <n v="1"/>
    <n v="0"/>
    <d v="2021-05-25T00:00:00"/>
    <m/>
    <s v="Servicios secretariales o de administración de oficinas  "/>
    <m/>
    <n v="80161501"/>
    <s v="Prestación de servicios profesionales para gestionar y apoyar el proceso de convalidación de las tablas de retención documental de la entidad."/>
    <s v="Junio"/>
    <s v="Junio"/>
    <n v="6"/>
    <s v="Mes (s)"/>
    <s v="Contratación directa"/>
    <x v="0"/>
    <n v="29894546"/>
    <n v="29894546"/>
    <s v="No"/>
    <s v="NA"/>
    <n v="1"/>
    <x v="1"/>
    <s v="Secretaria General"/>
    <s v="Secretaria General-GIT Gestión Documental"/>
    <s v="Sede Central  "/>
    <s v="Coordinadora GIT Gestión Documental"/>
    <s v="N/A"/>
    <s v="N/A"/>
    <s v="N/A"/>
    <s v="N/A"/>
    <m/>
    <d v="2021-06-24T00:00:00"/>
    <n v="29894546"/>
    <n v="29894546"/>
    <n v="29894546"/>
    <s v="OK"/>
    <s v="OLGA LUCIA QUINTERO "/>
    <n v="0"/>
    <n v="0"/>
    <m/>
    <n v="1"/>
    <n v="0"/>
    <m/>
    <m/>
    <s v="OK"/>
  </r>
  <r>
    <n v="1"/>
    <m/>
    <s v="SECRETARIA GENERAL"/>
    <x v="2"/>
    <n v="1"/>
    <m/>
    <n v="1"/>
    <d v="2021-03-04T00:00:00"/>
    <m/>
    <s v="Servicios de envío, recogida o entrega de correo"/>
    <m/>
    <n v="78102203"/>
    <s v="Prestación de Servicios de administración, curso y entrega de toda clase de  correspondencia y demás envíos postales. "/>
    <s v="Julio"/>
    <s v="Julio"/>
    <n v="9"/>
    <s v="Mes (s)"/>
    <s v="Contratación directa"/>
    <x v="1"/>
    <n v="898185726"/>
    <n v="898185726"/>
    <s v="No"/>
    <s v="N.A"/>
    <n v="1"/>
    <x v="1"/>
    <s v="Secretaría General - GIT Gestión Documental"/>
    <s v="Secretaría General - GIT Gestión Documental"/>
    <s v="Sede Central  "/>
    <s v="Coordinador GIT Gestión Documental"/>
    <s v="N/A"/>
    <s v="N/A"/>
    <s v="N/A"/>
    <s v="N/A"/>
    <m/>
    <m/>
    <e v="#N/A"/>
    <e v="#N/A"/>
    <e v="#N/A"/>
    <e v="#N/A"/>
    <m/>
    <n v="0"/>
    <n v="0"/>
    <m/>
    <m/>
    <n v="1"/>
    <m/>
    <m/>
    <s v="OK"/>
  </r>
  <r>
    <n v="1"/>
    <n v="57"/>
    <s v="SECRETARIA GENERAL"/>
    <x v="2"/>
    <n v="1"/>
    <n v="1"/>
    <n v="0"/>
    <d v="2021-02-03T00:00:00"/>
    <m/>
    <s v="Servicios secretariales o de administración de oficinas  "/>
    <m/>
    <n v="80161501"/>
    <s v="prestación de servicios profesionales para la implementación y seguimiento del proceso de gestión documental conforme a los lineamienos dados por la entidad y el agn."/>
    <s v="Febrero"/>
    <s v="Febrero"/>
    <n v="11"/>
    <s v="Mes (s)"/>
    <s v="Contratación directa"/>
    <x v="0"/>
    <n v="51970000"/>
    <n v="51970000"/>
    <s v="No"/>
    <s v="NA"/>
    <n v="1"/>
    <x v="0"/>
    <s v="Secretaria General"/>
    <s v="Secretaria General- Gestión documental"/>
    <s v="Sede Central  "/>
    <s v="Coordinador GIT Gestión Documental"/>
    <s v="Implementación de un sistema de gestión documental en el IGAC a nivel Nacional"/>
    <s v="Servicio de Gestión Documental"/>
    <s v="Actualizar los instrumentos archivísticos y de gestión de la información bajo la normatividad vigente y necesidad del instrumento."/>
    <s v="Sistema de gestión documental implementado"/>
    <n v="356"/>
    <d v="2021-02-16T00:00:00"/>
    <n v="5197000"/>
    <n v="51970000"/>
    <n v="51970000"/>
    <s v="OK"/>
    <s v="EDWAR FABIAN CASTAÑEDA"/>
    <n v="0"/>
    <n v="0"/>
    <n v="24518"/>
    <n v="1"/>
    <n v="0"/>
    <s v="Día(s)"/>
    <n v="300"/>
    <s v="OK"/>
  </r>
  <r>
    <n v="1"/>
    <n v="39"/>
    <s v="SECRETARIA GENERAL"/>
    <x v="2"/>
    <n v="3"/>
    <n v="3"/>
    <n v="0"/>
    <d v="2021-01-07T00:00:00"/>
    <m/>
    <s v="Servicios secretariales o de administración de oficinas  "/>
    <m/>
    <n v="80161501"/>
    <s v="Prestación de servicios personales para la organización de los archivos de gestión y archivo central, de acuerdo a las directrices de la entidad y las normas del Archivo General de la Nación. "/>
    <s v="Enero"/>
    <s v="Enero"/>
    <n v="9"/>
    <s v="Mes (s)"/>
    <s v="Contratación directa"/>
    <x v="0"/>
    <n v="53527075"/>
    <n v="53527075"/>
    <s v="No"/>
    <s v="NA"/>
    <n v="3"/>
    <x v="0"/>
    <s v="Secretaria General"/>
    <s v="Secretaria General- Gestión documental"/>
    <s v="Sede Central  "/>
    <s v="Coordinador GIT Gestión Documental"/>
    <s v="Implementación de un sistema de gestión documental en el IGAC a nivel Nacional"/>
    <s v="Servicio de Gestión Documental"/>
    <s v="Aplicar los procedimientos para la conservación documental de 30 Metro lineal."/>
    <s v="Aplicar los procesos archivísticos al acervo documental."/>
    <n v="49"/>
    <d v="2021-01-19T00:00:00"/>
    <n v="1924742"/>
    <n v="17322678"/>
    <n v="51968034"/>
    <s v="OK"/>
    <s v="FRANCISCO ROJAS UNDAGAMA_x000a_LAURA LILIANA VELA CRUZ_x000a_ROSA FARIAS"/>
    <n v="1559041"/>
    <n v="0"/>
    <s v="24208_x000a_24209_x000a_24210"/>
    <n v="3"/>
    <n v="0"/>
    <s v="Día(s)"/>
    <n v="270"/>
    <s v="OK"/>
  </r>
  <r>
    <n v="1"/>
    <n v="79"/>
    <s v="SECRETARIA GENERAL"/>
    <x v="2"/>
    <n v="1"/>
    <n v="1"/>
    <n v="0"/>
    <d v="2021-05-31T00:00:00"/>
    <m/>
    <s v="Mantenimiento y soporte de software"/>
    <m/>
    <n v="81112200"/>
    <s v="Prestación de servicios para el soporte tecnico, mantenimiento y actualización del Sistema de Gestión Documental -SIGAC sobre la plataforma BPM/FOREST."/>
    <s v="Junio"/>
    <s v="Junio"/>
    <n v="6"/>
    <s v="Mes (s)"/>
    <s v="Contratación directa"/>
    <x v="0"/>
    <n v="154403359"/>
    <n v="154403359"/>
    <s v="No"/>
    <s v="NA"/>
    <n v="1"/>
    <x v="0"/>
    <s v="Secretaria General"/>
    <s v="Secretaria General-GIT Gestión Documental"/>
    <s v="Sede Central  "/>
    <s v="Coordinadora GIT Gestión Documental"/>
    <s v="Implementación de un sistema de gestión documental en el IGAC a nivel Nacional"/>
    <s v="Servicios de información implementados"/>
    <s v="Implementar las funcionalidades de la fase 2 del Sistema de Gestión de Documento Electrónico de Archivo  "/>
    <s v="Automatizar los procedimientos para la gestión de la información."/>
    <n v="627"/>
    <d v="2021-06-17T00:00:00"/>
    <n v="154403359"/>
    <n v="154403359"/>
    <n v="154403359"/>
    <s v="OK"/>
    <s v="MACRO PROYECTOS S.A.S"/>
    <n v="0"/>
    <n v="0"/>
    <n v="24771"/>
    <n v="0"/>
    <n v="0"/>
    <s v="Mes (s)"/>
    <n v="4"/>
    <s v="OK"/>
  </r>
  <r>
    <n v="1"/>
    <n v="40"/>
    <s v="SECRETARIA GENERAL"/>
    <x v="2"/>
    <n v="1"/>
    <n v="1"/>
    <n v="0"/>
    <d v="2021-01-07T00:00:00"/>
    <m/>
    <s v="Servicios secretariales o de administración de oficinas  "/>
    <m/>
    <n v="80161501"/>
    <s v="Prestación de servicios personales para el acompañamiento y seguimiento de las actividades del procesos de gestión documental de la entidad de acuerdo a las normas vigentes."/>
    <s v="Enero"/>
    <s v="Enero"/>
    <n v="9"/>
    <s v="Mes (s)"/>
    <s v="Contratación directa"/>
    <x v="0"/>
    <n v="24043349"/>
    <n v="24043349"/>
    <s v="No"/>
    <s v="NA"/>
    <n v="1"/>
    <x v="0"/>
    <s v="Secretaria General"/>
    <s v="Secretaria General- Gestión documental"/>
    <s v="Sede Central  "/>
    <s v="Coordinador GIT Gestión Documental"/>
    <s v="Implementación de un sistema de gestión documental en el IGAC a nivel Nacional"/>
    <s v="Servicio de Gestión Documental"/>
    <s v="Realizar los procesos de organización al acervo documental de  30 metros lineales."/>
    <s v="Aplicar los procesos archivísticos al acervo documental."/>
    <n v="59"/>
    <d v="2021-01-19T00:00:00"/>
    <n v="2593673"/>
    <n v="23343057"/>
    <n v="23343057"/>
    <s v="OK"/>
    <s v="MARTHA LUCIA ROCHA AREVALO"/>
    <n v="700292"/>
    <n v="0"/>
    <n v="24222"/>
    <n v="1"/>
    <n v="0"/>
    <s v="Día(s)"/>
    <n v="270"/>
    <s v="OK"/>
  </r>
  <r>
    <n v="1"/>
    <n v="59"/>
    <s v="SECRETARIA GENERAL"/>
    <x v="2"/>
    <n v="1"/>
    <n v="1"/>
    <n v="0"/>
    <d v="2021-01-07T00:00:00"/>
    <m/>
    <s v="Servicios secretariales o de administración de oficinas  "/>
    <m/>
    <n v="80161501"/>
    <s v="Prestación de servicios profesionales para la implementación del sistema de gestión documental SIGAC a nivel nacional."/>
    <s v="Febrero"/>
    <s v="Febrero"/>
    <n v="10"/>
    <s v="Mes (s)"/>
    <s v="Contratación directa"/>
    <x v="0"/>
    <n v="36402363"/>
    <n v="36402363"/>
    <s v="No"/>
    <s v="NA"/>
    <n v="1"/>
    <x v="0"/>
    <s v="Secretaria General"/>
    <s v="Secretaria General- Gestión documental"/>
    <s v="Sede Central  "/>
    <s v="Coordinador GIT Gestión Documental"/>
    <s v="Implementación de un sistema de gestión documental en el IGAC a nivel Nacional"/>
    <s v="Servicios de información implementados"/>
    <s v="Dar soporte a la fase 1 del Sistema de Gestión de Documento Electrónico de Archivo   "/>
    <s v="Automatizar los procedimientos para la gestión de la información."/>
    <n v="422"/>
    <d v="2021-02-24T00:00:00"/>
    <n v="3640236"/>
    <n v="36402360"/>
    <n v="36402360"/>
    <s v="OK"/>
    <s v="PIEDAD  AMPARO MARTINEZ REDONDO"/>
    <n v="3"/>
    <n v="0"/>
    <n v="24556"/>
    <n v="1"/>
    <n v="0"/>
    <s v="Día(s)"/>
    <n v="300"/>
    <s v="OK"/>
  </r>
  <r>
    <n v="1"/>
    <n v="27"/>
    <s v="SECRETARIA GENERAL"/>
    <x v="2"/>
    <n v="2"/>
    <n v="2"/>
    <n v="0"/>
    <d v="2021-01-07T00:00:00"/>
    <m/>
    <s v="Servicios secretariales o de administración de oficinas  "/>
    <m/>
    <n v="80161501"/>
    <s v="Prestación de servicios profesionales para realizar la gestión de la tesorería del Instituto Geográfico Agustín Codazzi."/>
    <s v="Enero"/>
    <s v="Enero"/>
    <n v="11"/>
    <s v="Mes (s)"/>
    <s v="Contratación directa"/>
    <x v="1"/>
    <n v="147035981"/>
    <n v="147035981"/>
    <s v="No"/>
    <s v="N/A"/>
    <n v="2"/>
    <x v="1"/>
    <s v="Secretaria General - GIT Gestión Financiera"/>
    <s v="Secretaría General - GIT Gestión Financiera"/>
    <s v="Sede Central  "/>
    <s v="Coordinador GIT Gestión Financiera"/>
    <s v="N/A"/>
    <s v="N/A"/>
    <s v="N/A"/>
    <s v="N/A"/>
    <n v="31"/>
    <d v="2021-01-13T00:00:00"/>
    <n v="6683453"/>
    <n v="73517983"/>
    <n v="147035966"/>
    <s v="OK"/>
    <s v="ALICIA PAOLA GARCIA MUÑOZ_x000a_ANGELA  MORALES RONCANCIO_x000a_"/>
    <n v="15"/>
    <n v="0"/>
    <s v="24191_x000a_24194"/>
    <n v="2"/>
    <n v="0"/>
    <m/>
    <m/>
    <s v="OK"/>
  </r>
  <r>
    <n v="1"/>
    <n v="28"/>
    <s v="SECRETARIA GENERAL"/>
    <x v="2"/>
    <n v="1"/>
    <n v="1"/>
    <n v="0"/>
    <d v="2021-01-07T00:00:00"/>
    <m/>
    <s v="Servicios secretariales o de administración de oficinas  "/>
    <m/>
    <n v="80161501"/>
    <s v="Prestación de servicios profesionales para realizar las actividades relacionadas con el manejo del presupuesto del Instituto Geográfico Agustín Codazzi."/>
    <s v="Enero"/>
    <s v="Enero"/>
    <n v="11"/>
    <s v="Mes (s)"/>
    <s v="Contratación directa"/>
    <x v="1"/>
    <n v="73517991"/>
    <n v="73517991"/>
    <s v="No"/>
    <s v="N/A"/>
    <n v="1"/>
    <x v="1"/>
    <s v="Secretaria General - GIT Gestión Financiera"/>
    <s v="Secretaría General - GIT Gestión Financiera"/>
    <s v="Sede Central  "/>
    <s v="Coordinador GIT Gestión Financiera"/>
    <s v="N/A"/>
    <s v="N/A"/>
    <s v="N/A"/>
    <s v="N/A"/>
    <n v="28"/>
    <d v="2021-01-13T00:00:00"/>
    <n v="6683453"/>
    <n v="73517983"/>
    <n v="73517983"/>
    <s v="OK"/>
    <s v="BRENDA LUCIA FONSECA ROJAS"/>
    <n v="8"/>
    <n v="0"/>
    <n v="24187"/>
    <n v="1"/>
    <n v="0"/>
    <m/>
    <m/>
    <s v="OK"/>
  </r>
  <r>
    <n v="1"/>
    <n v="29"/>
    <s v="SECRETARIA GENERAL"/>
    <x v="2"/>
    <n v="1"/>
    <n v="1"/>
    <n v="0"/>
    <d v="2021-01-07T00:00:00"/>
    <m/>
    <s v="Servicios secretariales o de administración de oficinas  "/>
    <m/>
    <n v="80161501"/>
    <s v="Prestación de servicios profesionales especializados para apoyar los temas tributarios, contables y financieros del Instituto Geográfico Agustín Codazzi a nivel nacional"/>
    <s v="Enero"/>
    <s v="Enero"/>
    <n v="4"/>
    <s v="Mes (s)"/>
    <s v="Contratación directa"/>
    <x v="1"/>
    <n v="34831906"/>
    <n v="34831906"/>
    <s v="No"/>
    <s v="N/A"/>
    <n v="1"/>
    <x v="1"/>
    <s v="Secretaria General - GIT Gestión Financiera"/>
    <s v="Secretaría General - GIT Gestión Financiera"/>
    <s v="Sede Central  "/>
    <s v="Coordinador GIT Gestión Financiera"/>
    <s v="N/A"/>
    <s v="N/A"/>
    <s v="N/A"/>
    <s v="N/A"/>
    <n v="27"/>
    <d v="2021-01-12T00:00:00"/>
    <n v="8707976"/>
    <n v="34831904"/>
    <n v="34831904"/>
    <s v="OK"/>
    <s v="CARLOS JULIO AGUILAR RUIZ"/>
    <n v="2"/>
    <n v="0"/>
    <n v="24186"/>
    <n v="1"/>
    <n v="0"/>
    <s v="Mes (s)"/>
    <n v="11"/>
    <s v="OK"/>
  </r>
  <r>
    <n v="1"/>
    <n v="75"/>
    <s v="SECRETARIA GENERAL"/>
    <x v="2"/>
    <n v="1"/>
    <n v="1"/>
    <n v="0"/>
    <d v="2021-04-14T00:00:00"/>
    <m/>
    <s v="Servicios secretariales o de administración de oficinas  "/>
    <m/>
    <n v="80161501"/>
    <s v="Prestación de servicios para apoyar en la gestión de procesos financieros, contables y de Tesoreria a cargo de la Secretaria General "/>
    <s v="Abril"/>
    <s v="Abril"/>
    <n v="8"/>
    <s v="Mes (s)"/>
    <s v="Contratación directa"/>
    <x v="1"/>
    <n v="42743728"/>
    <n v="42743728"/>
    <s v="No"/>
    <s v="N.A"/>
    <n v="1"/>
    <x v="1"/>
    <m/>
    <m/>
    <s v="Sede Central  "/>
    <m/>
    <s v="N/A"/>
    <s v="N/A"/>
    <s v="N/A"/>
    <s v="N/A"/>
    <n v="576"/>
    <d v="2021-05-04T00:00:00"/>
    <n v="4263522"/>
    <n v="29844654"/>
    <n v="29844654"/>
    <s v="OK"/>
    <s v="DAVID AUGUSTO ZABARAIN COGOLLO"/>
    <n v="12899074"/>
    <n v="0"/>
    <n v="24708"/>
    <n v="1"/>
    <n v="0"/>
    <s v="Día(s)"/>
    <n v="210"/>
    <s v="OK"/>
  </r>
  <r>
    <n v="1"/>
    <n v="23"/>
    <s v="SECRETARIA GENERAL"/>
    <x v="2"/>
    <n v="1"/>
    <n v="1"/>
    <n v="0"/>
    <d v="2021-01-07T00:00:00"/>
    <m/>
    <s v="Servicios secretariales o de administración de oficinas  "/>
    <m/>
    <n v="80161501"/>
    <s v="Prestación de servicios profesionales para la elaboración, control, revisión y seguimiento de las cuentas por pagar y las obligaciones de personas jurídicas y naturales, previa verificación de los documentos soporte."/>
    <s v="Enero"/>
    <s v="Enero"/>
    <n v="11"/>
    <s v="Mes (s)"/>
    <s v="Contratación directa"/>
    <x v="1"/>
    <n v="63335720"/>
    <n v="63335720"/>
    <s v="No"/>
    <s v="N/A"/>
    <n v="1"/>
    <x v="1"/>
    <s v="Secretaria General - GIT Gestión Financiera"/>
    <s v="Secretaría General - GIT Gestión Financiera"/>
    <s v="Sede Central  "/>
    <s v="Coordinador GIT Gestión Financiera"/>
    <s v="N/A"/>
    <s v="N/A"/>
    <s v="N/A"/>
    <s v="N/A"/>
    <n v="26"/>
    <d v="2021-01-12T00:00:00"/>
    <n v="5757792"/>
    <n v="63335712"/>
    <n v="63335712"/>
    <s v="OK"/>
    <s v="DIANA MARCELA SANDOVAL HERRERA"/>
    <n v="8"/>
    <n v="0"/>
    <n v="24185"/>
    <n v="1"/>
    <n v="0"/>
    <s v="Día(s)"/>
    <n v="330"/>
    <s v="OK"/>
  </r>
  <r>
    <n v="1"/>
    <n v="25"/>
    <s v="SECRETARIA GENERAL"/>
    <x v="2"/>
    <n v="1"/>
    <n v="1"/>
    <n v="0"/>
    <d v="2021-01-07T00:00:00"/>
    <m/>
    <s v="Servicios secretariales o de administración de oficinas  "/>
    <m/>
    <n v="80161501"/>
    <s v="Prestación de servicios profesionales para el registro y depuración de las cuentas del balance de impuestos, elaboración y consolidación de la información para la presentacion de las declaraciones tributarias."/>
    <s v="Enero"/>
    <s v="Enero"/>
    <n v="11"/>
    <s v="Mes (s)"/>
    <s v="Contratación directa"/>
    <x v="0"/>
    <n v="73517991"/>
    <n v="73517991"/>
    <s v="No"/>
    <s v="N/A"/>
    <n v="1"/>
    <x v="1"/>
    <s v="Secretaria General - GIT Gestión Financiera"/>
    <s v="Secretaría General - GIT Gestión Financiera"/>
    <s v="Sede Central  "/>
    <s v="Coordinador GIT Gestión Financiera"/>
    <s v="N/A"/>
    <s v="N/A"/>
    <s v="N/A"/>
    <s v="N/A"/>
    <n v="35"/>
    <d v="2021-01-13T00:00:00"/>
    <n v="6683454"/>
    <n v="73295212"/>
    <n v="73295212"/>
    <s v="OK"/>
    <s v="EDGAR GERMAN CAICEDO GONZALEZ"/>
    <n v="222779"/>
    <n v="0"/>
    <n v="24192"/>
    <n v="1"/>
    <n v="0"/>
    <m/>
    <m/>
    <s v="OK"/>
  </r>
  <r>
    <n v="1"/>
    <n v="30"/>
    <s v="SECRETARIA GENERAL"/>
    <x v="2"/>
    <n v="1"/>
    <n v="1"/>
    <n v="0"/>
    <d v="2021-01-07T00:00:00"/>
    <m/>
    <s v="Servicios secretariales o de administración de oficinas  "/>
    <m/>
    <n v="80161501"/>
    <s v="Prestación de servicios personales para apoyar la gestión de la tesorería del Instituto Geográfico Agustín Codazzi."/>
    <s v="Enero"/>
    <s v="Enero"/>
    <n v="11"/>
    <s v="Mes (s)"/>
    <s v="Contratación directa"/>
    <x v="1"/>
    <n v="29386316"/>
    <n v="29386316"/>
    <s v="No"/>
    <s v="N/A"/>
    <n v="1"/>
    <x v="1"/>
    <s v="Secretaria General - GIT Gestión Financiera"/>
    <s v="Secretaría General - GIT Gestión Financiera"/>
    <s v="Sede Central  "/>
    <s v="Coordinador GIT Gestión Financiera"/>
    <s v="N/A"/>
    <s v="N/A"/>
    <s v="N/A"/>
    <s v="N/A"/>
    <n v="34"/>
    <d v="2021-01-13T00:00:00"/>
    <n v="2671483"/>
    <n v="29386313"/>
    <n v="29386313"/>
    <s v="OK"/>
    <s v="LEONARDO  SEGURA CAMELO"/>
    <n v="3"/>
    <n v="0"/>
    <n v="24188"/>
    <n v="1"/>
    <n v="0"/>
    <m/>
    <m/>
    <s v="OK"/>
  </r>
  <r>
    <n v="1"/>
    <n v="24"/>
    <s v="SECRETARIA GENERAL"/>
    <x v="2"/>
    <n v="1"/>
    <n v="1"/>
    <n v="0"/>
    <d v="2021-01-07T00:00:00"/>
    <m/>
    <s v="Servicios secretariales o de administración de oficinas  "/>
    <m/>
    <n v="80161501"/>
    <s v="Prestación de servicios personales para la recepción, revisión y elaboración de las cuentas por pagar y obligaciones del instituto en el sistema SIIF Nación."/>
    <s v="Enero"/>
    <s v="Enero"/>
    <n v="11"/>
    <s v="Mes (s)"/>
    <s v="Contratación directa"/>
    <x v="0"/>
    <n v="29386316"/>
    <n v="29386316"/>
    <s v="No"/>
    <s v="N/A"/>
    <n v="1"/>
    <x v="1"/>
    <s v="Secretaria General - GIT Gestión Financiera"/>
    <s v="Secretaría General - GIT Gestión Financiera"/>
    <s v="Sede Central  "/>
    <s v="Coordinador GIT Gestión Financiera"/>
    <s v="N/A"/>
    <s v="N/A"/>
    <s v="N/A"/>
    <s v="N/A"/>
    <n v="33"/>
    <d v="2021-01-13T00:00:00"/>
    <n v="2671483"/>
    <n v="29386313"/>
    <n v="29386313"/>
    <s v="OK"/>
    <s v="MIREYA  ARTUNDUAGA CALDERON"/>
    <n v="3"/>
    <n v="0"/>
    <n v="24190"/>
    <n v="1"/>
    <n v="0"/>
    <m/>
    <m/>
    <s v="OK"/>
  </r>
  <r>
    <n v="1"/>
    <n v="26"/>
    <s v="SECRETARIA GENERAL"/>
    <x v="2"/>
    <n v="1"/>
    <n v="1"/>
    <n v="0"/>
    <d v="2021-01-07T00:00:00"/>
    <m/>
    <s v="Servicios secretariales o de administración de oficinas  "/>
    <m/>
    <n v="80161501"/>
    <s v="Prestación de servicios profesionales para la elaboración de las cuentas por pagar, obligaciones de personas naturales, viáticos y gastos de manutención, previa verificación de los documentos soporte"/>
    <s v="Enero"/>
    <s v="Enero"/>
    <n v="11"/>
    <s v="Mes (s)"/>
    <s v="Contratación directa"/>
    <x v="1"/>
    <n v="40042599"/>
    <n v="40042599"/>
    <s v="No"/>
    <s v="N/A"/>
    <n v="1"/>
    <x v="1"/>
    <s v="Secretaria General - GIT Gestión Financiera"/>
    <s v="Secretaría General - GIT Gestión Financiera"/>
    <s v="Sede Central  "/>
    <s v="Coordinador GIT Gestión Financiera"/>
    <s v="N/A"/>
    <s v="N/A"/>
    <s v="N/A"/>
    <s v="N/A"/>
    <n v="32"/>
    <d v="2021-01-13T00:00:00"/>
    <n v="3640236"/>
    <n v="40042596"/>
    <n v="40042596"/>
    <s v="OK"/>
    <s v="YOLI ANDREA MARTINEZ MOLINA"/>
    <n v="3"/>
    <n v="0"/>
    <n v="24189"/>
    <n v="1"/>
    <n v="0"/>
    <m/>
    <m/>
    <s v="OK"/>
  </r>
  <r>
    <n v="1"/>
    <m/>
    <s v="SECRETARIA GENERAL"/>
    <x v="2"/>
    <n v="1"/>
    <n v="0"/>
    <n v="1"/>
    <d v="2021-06-17T00:00:00"/>
    <m/>
    <s v="Servicios secretariales o de administración de oficinas  "/>
    <m/>
    <n v="80161501"/>
    <s v="Prestación de servicios profesionales  para apoyar los temas tributarios, contables y financieros que se desarollen al interior de la entidad"/>
    <s v="Junio"/>
    <s v="Junio"/>
    <n v="195"/>
    <s v="Día(s)"/>
    <s v="Contratación directa"/>
    <x v="1"/>
    <n v="57000000"/>
    <n v="57000000"/>
    <s v="No"/>
    <s v="N/A"/>
    <n v="1"/>
    <x v="1"/>
    <s v="Secretaría General - GIT Gestión Financiera"/>
    <s v="Secretaría General - GIT Gestión Financiera"/>
    <s v="Sede Central  "/>
    <s v="Coordinador GIT Gestión Financiera"/>
    <s v="N/A"/>
    <s v="N/A"/>
    <s v="N/A"/>
    <s v="N/A"/>
    <m/>
    <m/>
    <e v="#N/A"/>
    <e v="#N/A"/>
    <e v="#N/A"/>
    <e v="#N/A"/>
    <m/>
    <n v="0"/>
    <n v="8769230.7692307699"/>
    <m/>
    <n v="0"/>
    <n v="1"/>
    <m/>
    <m/>
    <s v="OK"/>
  </r>
  <r>
    <n v="1"/>
    <m/>
    <s v="SECRETARIA GENERAL"/>
    <x v="2"/>
    <n v="1"/>
    <m/>
    <n v="1"/>
    <d v="2021-01-07T00:00:00"/>
    <m/>
    <s v="Software de servidor de autenticación"/>
    <m/>
    <n v="43233201"/>
    <s v="Adquisición certificados digitales acceso a SIIF"/>
    <s v="Septiembre"/>
    <s v="Septiembre"/>
    <n v="1"/>
    <s v="Mes (s)"/>
    <s v="Mínima cuantía"/>
    <x v="1"/>
    <n v="10000000"/>
    <n v="10000000"/>
    <s v="No"/>
    <s v="N/A"/>
    <n v="1"/>
    <x v="1"/>
    <s v="Secretaria General - GIT Gestión Financiera"/>
    <s v="Secretaria General - GIT Gestión Financiera"/>
    <s v="Sede Central  "/>
    <s v="Coordinador GIT Gestión Financiera"/>
    <s v="N/A"/>
    <s v="N/A"/>
    <s v="N/A"/>
    <s v="N/A"/>
    <m/>
    <m/>
    <e v="#N/A"/>
    <e v="#N/A"/>
    <e v="#N/A"/>
    <e v="#N/A"/>
    <m/>
    <n v="0"/>
    <n v="0"/>
    <m/>
    <m/>
    <n v="1"/>
    <m/>
    <m/>
    <s v="OK"/>
  </r>
  <r>
    <n v="2"/>
    <n v="65"/>
    <s v="DIRECCION "/>
    <x v="7"/>
    <n v="1"/>
    <n v="1"/>
    <n v="0"/>
    <d v="2021-01-07T00:00:00"/>
    <m/>
    <s v="Servicios de implementación de aplicaciones"/>
    <m/>
    <n v="81111508"/>
    <s v="Prestación de servicios profesionales para orientar y ejecutar  las tareas de análisis y diseño en la construcción de los sistemas de información para la operación del Sistema Nacional de Catastro."/>
    <s v="Febrero"/>
    <s v="Febrero"/>
    <n v="11"/>
    <s v="Mes (s)"/>
    <s v="Contratación directa"/>
    <x v="1"/>
    <n v="73517991"/>
    <n v="7351799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6"/>
    <d v="2021-02-19T00:00:00"/>
    <n v="6683454"/>
    <n v="67948449"/>
    <n v="67948449"/>
    <s v="OK"/>
    <s v="ANGEL VIVIANA GUZMAN CHACON"/>
    <n v="5569542"/>
    <n v="0"/>
    <n v="24503"/>
    <n v="1"/>
    <n v="0"/>
    <s v="Día(s)"/>
    <n v="285"/>
    <s v="OK"/>
  </r>
  <r>
    <n v="2"/>
    <n v="55"/>
    <s v="DIRECCION "/>
    <x v="7"/>
    <n v="1"/>
    <n v="1"/>
    <n v="0"/>
    <d v="2021-01-07T00:00:00"/>
    <m/>
    <s v="Servicios de implementación de aplicaciones"/>
    <m/>
    <n v="81111508"/>
    <s v="Prestación de servicios profesionales para llevar a cabo las actividades de definición, control y seguimiento, encaminados a  la construcción de nuevas  funcionalidades para la operación del Sistema Nacional de Catastro."/>
    <s v="Febrero"/>
    <s v="Febrero"/>
    <n v="11"/>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1"/>
    <d v="2021-02-15T00:00:00"/>
    <n v="8707976"/>
    <n v="89111621"/>
    <n v="89111621"/>
    <s v="OK"/>
    <s v="CLARA INES PEREZ CACERES"/>
    <n v="6676120"/>
    <n v="0"/>
    <n v="24496"/>
    <n v="1"/>
    <n v="0"/>
    <s v="Día(s)"/>
    <n v="270"/>
    <s v="OK"/>
  </r>
  <r>
    <n v="2"/>
    <n v="68"/>
    <s v="DIRECCION "/>
    <x v="7"/>
    <n v="1"/>
    <n v="1"/>
    <n v="0"/>
    <d v="2021-02-03T00:00:00"/>
    <m/>
    <s v="Servicios de implementación de aplicaciones"/>
    <m/>
    <n v="81111508"/>
    <s v="Prestación de servicios profesionales para el soporte, mantenimiento, análisis, diseño y desarrollo de los componentes de software en plataforma Oracle de los sistemas de la Institución."/>
    <s v="Febrero"/>
    <s v="Febrero"/>
    <n v="9"/>
    <s v="Mes (s)"/>
    <s v="Contratación directa"/>
    <x v="1"/>
    <n v="60151086"/>
    <n v="60151086"/>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336"/>
    <d v="2021-02-22T00:00:00"/>
    <n v="6683454"/>
    <n v="60151086"/>
    <n v="60151086"/>
    <s v="OK"/>
    <s v="CLAUDIA MILENA TOVAR"/>
    <n v="0"/>
    <n v="0"/>
    <n v="24505"/>
    <n v="1"/>
    <n v="0"/>
    <s v="Día(s)"/>
    <n v="150"/>
    <s v="OK"/>
  </r>
  <r>
    <n v="2"/>
    <n v="49"/>
    <s v="DIRECCION "/>
    <x v="7"/>
    <n v="1"/>
    <n v="1"/>
    <n v="0"/>
    <d v="2021-01-07T00:00:00"/>
    <m/>
    <s v="Servicios de soporte técnico o de mesa de ayuda"/>
    <m/>
    <n v="81111811"/>
    <s v="Prestación de servicios para realizar actividades de operación, soporte de solicitudes, incidentes,  requerimientos  y pruebas técnicas según los niveles de servicio establecidos."/>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4"/>
    <d v="2021-02-11T00:00:00"/>
    <n v="2941780"/>
    <n v="26476020"/>
    <n v="26476020"/>
    <s v="OK"/>
    <s v="DARWIN JAVID GONZAÑEZ ORTEGA"/>
    <n v="0"/>
    <n v="0"/>
    <n v="24440"/>
    <n v="1"/>
    <n v="0"/>
    <s v="Día(s)"/>
    <n v="270"/>
    <s v="OK"/>
  </r>
  <r>
    <n v="2"/>
    <n v="97"/>
    <s v="DIRECCION "/>
    <x v="7"/>
    <n v="1"/>
    <n v="1"/>
    <n v="0"/>
    <d v="2021-05-11T00:00:00"/>
    <m/>
    <s v="Servicios de implementación de aplicaciones"/>
    <m/>
    <n v="81111508"/>
    <s v="Prestación de servicios profesionales para soportar, mantener, desarrollar y documentar los componentes de software de los sistemas de información requeridos por el Instituto."/>
    <s v="Mayo"/>
    <s v="Mayo"/>
    <n v="8"/>
    <s v="Mes (s)"/>
    <s v="Contratación directa"/>
    <x v="1"/>
    <n v="69663808"/>
    <n v="69663808"/>
    <s v="No"/>
    <s v="NA"/>
    <n v="1"/>
    <x v="0"/>
    <s v="Oficina de Informática y Telecomunicaciones"/>
    <s v="Oficina de Informática y Telecomunicaciones"/>
    <s v="Sede Central  "/>
    <s v="José Luis Ariza Vargas (Jefe OIT)"/>
    <s v="Fortalecimiento de la gestión institucional del IGAC a nivel Nacional"/>
    <s v="Servicios tecnológicos"/>
    <s v="Implementar y mantener sistemas de información, portales y aplicaciones"/>
    <s v="Índice de capacidad en la prestación de servicios de tecnología."/>
    <n v="592"/>
    <d v="2021-05-18T00:00:00"/>
    <n v="8707976"/>
    <n v="65309819.999999993"/>
    <n v="65309819.999999993"/>
    <s v="OK"/>
    <s v="DARZEE YULI TORRES MORALES"/>
    <n v="4353988.0000000075"/>
    <n v="0"/>
    <n v="24751"/>
    <n v="1"/>
    <n v="0"/>
    <s v="Día(s)"/>
    <n v="210"/>
    <s v="OK"/>
  </r>
  <r>
    <n v="2"/>
    <n v="44"/>
    <s v="DIRECCION "/>
    <x v="7"/>
    <n v="1"/>
    <n v="1"/>
    <n v="0"/>
    <d v="2021-01-07T00:00:00"/>
    <m/>
    <s v="Servicios de implementación de aplicaciones"/>
    <m/>
    <n v="81111508"/>
    <s v="Prestación de servicios profesionales para diseñar, construir y mantener  nuevas funcionalidades   en PL/SQL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89"/>
    <d v="2021-02-11T00:00:00"/>
    <n v="7550277"/>
    <n v="79277908"/>
    <n v="79277908"/>
    <s v="OK"/>
    <s v="DAVID ANDRES MURCIA CASTRO"/>
    <n v="3775139"/>
    <n v="0"/>
    <n v="24463"/>
    <n v="1"/>
    <n v="0"/>
    <s v="Día(s)"/>
    <n v="270"/>
    <s v="OK"/>
  </r>
  <r>
    <n v="2"/>
    <n v="64"/>
    <s v="DIRECCION "/>
    <x v="7"/>
    <n v="1"/>
    <n v="1"/>
    <n v="0"/>
    <d v="2021-01-07T00:00:00"/>
    <m/>
    <s v="Servicios de implementación de aplicaciones"/>
    <m/>
    <n v="81111508"/>
    <s v="Prestación de servicios profesionales para soportar, mantener, analizar, diseñar, desarrollar e integrar componentes de software en el marco de la implementación de la política de catastro multipropósito."/>
    <s v="Febrero"/>
    <s v="Febrero"/>
    <n v="9"/>
    <s v="Mes (s)"/>
    <s v="Contratación directa"/>
    <x v="1"/>
    <n v="44787820"/>
    <n v="447878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9"/>
    <d v="2021-02-19T00:00:00"/>
    <n v="4976424"/>
    <n v="44787816"/>
    <n v="44787816"/>
    <s v="OK"/>
    <s v="DIEGO FERNANDO CAICEDO"/>
    <n v="4"/>
    <n v="0"/>
    <n v="24497"/>
    <n v="1"/>
    <n v="0"/>
    <s v="Día(s)"/>
    <n v="290"/>
    <s v="OK"/>
  </r>
  <r>
    <n v="2"/>
    <n v="47"/>
    <s v="DIRECCION "/>
    <x v="7"/>
    <n v="1"/>
    <n v="1"/>
    <n v="0"/>
    <d v="2021-01-07T00:00:00"/>
    <m/>
    <s v="Servicios de implementación de aplicaciones"/>
    <m/>
    <n v="81111508"/>
    <s v="Prestación de servicios profesionales para especificar, mantener y/o desarrollar funcionalidades para el sistema de captura de información en campo y ajustes a los sistemas de información de la entidad"/>
    <s v="Febrero"/>
    <s v="Febrero"/>
    <n v="11"/>
    <s v="Mes (s)"/>
    <s v="Contratación directa"/>
    <x v="1"/>
    <n v="63335720"/>
    <n v="63335720"/>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9"/>
    <d v="2021-02-11T00:00:00"/>
    <n v="5757793"/>
    <n v="60072974"/>
    <n v="60072974"/>
    <s v="OK"/>
    <s v="EDISON ANDRES MONDRAGON"/>
    <n v="3262746"/>
    <n v="0"/>
    <n v="24445"/>
    <n v="1"/>
    <n v="0"/>
    <s v="Día(s)"/>
    <n v="270"/>
    <s v="OK"/>
  </r>
  <r>
    <n v="2"/>
    <n v="98"/>
    <s v="DIRECCION "/>
    <x v="7"/>
    <n v="1"/>
    <n v="1"/>
    <n v="0"/>
    <d v="2021-05-11T00:00:00"/>
    <m/>
    <s v="Servicios de implementación de aplicaciones"/>
    <m/>
    <n v="81111508"/>
    <s v="Prestación de servicios profesionales para orientar y realizar actividades de desarrollo, administración e integración de los componentes de software de los sistemas relacionados para la operación del Sistema Nacional Catastral."/>
    <s v="Mayo"/>
    <s v="Mayo"/>
    <n v="225"/>
    <s v="Día(s)"/>
    <s v="Contratación directa"/>
    <x v="1"/>
    <n v="98376633.599999994"/>
    <n v="98376633.59999999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593"/>
    <d v="2021-05-19T00:00:00"/>
    <n v="13116884"/>
    <n v="98376630"/>
    <n v="98376630"/>
    <s v="OK"/>
    <s v="ELIAS REINALDO GAMEZ PINILLA"/>
    <n v="3.5999999940395355"/>
    <n v="0"/>
    <n v="24744"/>
    <n v="1"/>
    <n v="0"/>
    <s v="Día(s)"/>
    <n v="210"/>
    <s v="OK"/>
  </r>
  <r>
    <n v="2"/>
    <n v="56"/>
    <s v="DIRECCION "/>
    <x v="7"/>
    <n v="1"/>
    <n v="1"/>
    <n v="0"/>
    <d v="2021-01-07T00:00:00"/>
    <m/>
    <s v="Servicios de implementación de aplicaciones"/>
    <m/>
    <n v="81111508"/>
    <s v="Prestación de servicios profesionales para  el soporte, mantenimiento, análisis, diseño  y desarrollo de los componentes web  para la operación del sistema catastr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43"/>
    <d v="2021-02-15T00:00:00"/>
    <n v="7550277"/>
    <n v="67952493"/>
    <n v="67952493"/>
    <s v="OK"/>
    <s v="FELIPE ANDRES CADENA MOLANO"/>
    <n v="0"/>
    <n v="0"/>
    <n v="24498"/>
    <n v="1"/>
    <n v="0"/>
    <s v="Día(s)"/>
    <n v="270"/>
    <s v="OK"/>
  </r>
  <r>
    <n v="2"/>
    <n v="70"/>
    <s v="DIRECCION "/>
    <x v="7"/>
    <n v="1"/>
    <n v="1"/>
    <n v="0"/>
    <d v="2021-01-07T00:00:00"/>
    <m/>
    <s v="Servicios de implementación de aplicaciones"/>
    <m/>
    <n v="81111508"/>
    <s v="Prestación de servicios profesionales para llevar a cabo la administración y monitoreo de servicios de ti y plataformas basadas en software libre adoptadas por la entidad."/>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08"/>
    <d v="2021-02-25T00:00:00"/>
    <n v="2941780"/>
    <n v="26476020"/>
    <n v="26476020"/>
    <s v="OK"/>
    <s v="FERNANDO DAVID VILLANUEVA"/>
    <n v="0"/>
    <n v="0"/>
    <n v="24549"/>
    <n v="1"/>
    <n v="0"/>
    <s v="Día(s)"/>
    <n v="270"/>
    <s v="OK"/>
  </r>
  <r>
    <n v="2"/>
    <n v="38"/>
    <s v="DIRECCION "/>
    <x v="7"/>
    <n v="2"/>
    <n v="2"/>
    <n v="0"/>
    <d v="2021-01-07T00:00:00"/>
    <m/>
    <s v="Servicios de implementación de aplicaciones"/>
    <m/>
    <n v="81111508"/>
    <s v="Prestación de servicios profesionales para  soportar, mantener  y desarrollar componentes de software de los sistemas de información de la entidad."/>
    <s v="Febrero"/>
    <s v="Febrero"/>
    <n v="9"/>
    <s v="Mes (s)"/>
    <s v="Contratación directa"/>
    <x v="1"/>
    <n v="156743575"/>
    <n v="156743575"/>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8"/>
    <d v="2021-01-28T00:00:00"/>
    <n v="8707976"/>
    <n v="78371784"/>
    <n v="156743568"/>
    <s v="OK"/>
    <s v="GERMAN CAMACHO _x000a_SANDRA VILLARUEL"/>
    <n v="7"/>
    <n v="0"/>
    <s v="24334_x000a_24335"/>
    <n v="2"/>
    <n v="0"/>
    <s v="Día(s)"/>
    <n v="330"/>
    <s v="OK"/>
  </r>
  <r>
    <n v="2"/>
    <n v="34"/>
    <s v="DIRECCION "/>
    <x v="7"/>
    <n v="1"/>
    <n v="1"/>
    <n v="0"/>
    <d v="2021-01-07T00:00:00"/>
    <m/>
    <s v="Servicios de implementación de aplicaciones"/>
    <m/>
    <n v="81111508"/>
    <s v="Prestación de servicios profesionales para desarrollar actividades referentes a la gestión y aseguramiento del cumplimiento de la estrategia de gobierno digit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65"/>
    <d v="2021-01-26T00:00:00"/>
    <n v="7550277"/>
    <n v="67952493"/>
    <n v="67952493"/>
    <s v="OK"/>
    <s v="GUILLERMO ANTONIO GOMEZ BOLAÑOZ"/>
    <n v="0"/>
    <n v="0"/>
    <n v="24352"/>
    <n v="1"/>
    <n v="0"/>
    <s v="Día(s)"/>
    <n v="270"/>
    <s v="OK"/>
  </r>
  <r>
    <n v="2"/>
    <n v="35"/>
    <s v="DIRECCION "/>
    <x v="7"/>
    <n v="1"/>
    <n v="1"/>
    <n v="0"/>
    <d v="2021-01-07T00:00:00"/>
    <m/>
    <s v="Servicios de implementación de aplicaciones"/>
    <m/>
    <n v="81111508"/>
    <s v="Prestación de servicios profesionales para orientar y realizar las actividades de soporte técnico de las plataformas de la oficina de informática y telecomunicaciones"/>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62"/>
    <d v="2021-01-26T00:00:00"/>
    <n v="6683453"/>
    <n v="60151077"/>
    <n v="60151077"/>
    <s v="OK"/>
    <s v="HENRY MAURICIO ROJAS PINEDA"/>
    <n v="7"/>
    <n v="0"/>
    <n v="24348"/>
    <n v="1"/>
    <n v="0"/>
    <s v="Día(s)"/>
    <n v="330"/>
    <s v="OK"/>
  </r>
  <r>
    <n v="2"/>
    <n v="43"/>
    <s v="DIRECCION "/>
    <x v="7"/>
    <n v="1"/>
    <n v="1"/>
    <n v="0"/>
    <d v="2021-01-07T00:00:00"/>
    <m/>
    <s v="Servicios de implementación de aplicaciones"/>
    <m/>
    <n v="81111508"/>
    <s v="Prestación de servicios profesionales para llevar a cabo la operación, monitoreo y soporte técnico a las infraestructuras tecnológicas asignadas por la oficina de informática y telecomunicaciones."/>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5"/>
    <d v="2021-02-11T00:00:00"/>
    <n v="5757792"/>
    <n v="51820134"/>
    <n v="51820134"/>
    <s v="OK"/>
    <s v="HERMES  RAMIREZ AROCA"/>
    <n v="0"/>
    <n v="0"/>
    <n v="24464"/>
    <n v="1"/>
    <n v="0"/>
    <s v="Día(s)"/>
    <n v="330"/>
    <s v="OK"/>
  </r>
  <r>
    <n v="2"/>
    <n v="41"/>
    <s v="DIRECCION "/>
    <x v="7"/>
    <n v="1"/>
    <n v="1"/>
    <n v="0"/>
    <d v="2021-01-07T00:00:00"/>
    <m/>
    <s v="Servicios de implementación de aplicaciones"/>
    <m/>
    <n v="81111508"/>
    <s v="Prestación de servicios profesionales para implementar, mantener, proponer y aplicar mejoras al sistema de gestión de seguridad de la información del igac"/>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262"/>
    <d v="2021-02-11T00:00:00"/>
    <n v="7550277"/>
    <n v="67952493"/>
    <n v="67952493"/>
    <s v="OK"/>
    <s v="ISIS JOHANNA GOMEZ PERALTA"/>
    <n v="0"/>
    <n v="0"/>
    <n v="24483"/>
    <n v="1"/>
    <n v="0"/>
    <s v="Día(s)"/>
    <n v="270"/>
    <s v="OK"/>
  </r>
  <r>
    <n v="2"/>
    <n v="36"/>
    <s v="DIRECCION "/>
    <x v="7"/>
    <n v="1"/>
    <n v="1"/>
    <n v="0"/>
    <d v="2021-01-07T00:00:00"/>
    <m/>
    <s v="Servicios de implementación de aplicaciones"/>
    <m/>
    <n v="81111508"/>
    <s v="Prestación de servicios profesionales para gestionar la etapa preparatoria de las solicitudes de bienes, servicios y/o obras Públicas, así como registro, verificación y publicación de los trámites contractuales dentro de las Plataforma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57"/>
    <d v="2021-01-26T00:00:00"/>
    <n v="7550277"/>
    <n v="67952493"/>
    <n v="67952493"/>
    <s v="OK"/>
    <s v="JAIME ENRIQUE CARDENAS"/>
    <n v="0"/>
    <n v="0"/>
    <n v="24346"/>
    <n v="1"/>
    <n v="0"/>
    <s v="Día(s)"/>
    <n v="270"/>
    <s v="OK"/>
  </r>
  <r>
    <n v="2"/>
    <n v="54"/>
    <s v="DIRECCION "/>
    <x v="7"/>
    <n v="2"/>
    <n v="2"/>
    <n v="0"/>
    <d v="2021-01-07T00:00:00"/>
    <m/>
    <s v="Servicios de implementación de aplicaciones"/>
    <m/>
    <n v="81111508"/>
    <s v="Prestación de servicios profesionales para analizar y desarrollar componentes de software en plataforma ORACLE."/>
    <s v="Febrero"/>
    <s v="Febrero"/>
    <n v="9"/>
    <s v="Mes (s)"/>
    <s v="Contratación directa"/>
    <x v="1"/>
    <n v="120302167"/>
    <n v="120302167"/>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92"/>
    <d v="2021-02-12T00:00:00"/>
    <n v="6683454"/>
    <n v="59928304"/>
    <n v="119856608"/>
    <s v="OK"/>
    <s v="JAIME VERA_x000a_WILSON NIÑO"/>
    <n v="445559"/>
    <n v="0"/>
    <s v="24459_x000a_24460"/>
    <n v="2"/>
    <n v="0"/>
    <s v="Día(s)"/>
    <n v="310"/>
    <s v="OK"/>
  </r>
  <r>
    <n v="2"/>
    <n v="69"/>
    <s v="DIRECCION "/>
    <x v="7"/>
    <n v="1"/>
    <n v="1"/>
    <n v="0"/>
    <d v="2021-01-07T00:00:00"/>
    <m/>
    <s v="Servicios de implementación de aplicaciones"/>
    <m/>
    <n v="81111508"/>
    <s v="Prestación de servicios profesionales para gestionar, administrar y operar la infraestructura tecnológica de las plataformas Windows, virtualización y almacenamiento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69"/>
    <d v="2021-03-30T00:00:00"/>
    <n v="7550277"/>
    <n v="67952493"/>
    <n v="67952493"/>
    <s v="OK"/>
    <s v="JAMES YESID JARAMILLO"/>
    <n v="0"/>
    <n v="0"/>
    <n v="24640"/>
    <n v="1"/>
    <n v="0"/>
    <s v="Día(s)"/>
    <n v="270"/>
    <s v="OK"/>
  </r>
  <r>
    <n v="2"/>
    <n v="42"/>
    <s v="DIRECCION "/>
    <x v="7"/>
    <n v="1"/>
    <n v="1"/>
    <n v="0"/>
    <d v="2021-01-07T00:00:00"/>
    <m/>
    <s v="Servicios de implementación de aplicaciones"/>
    <m/>
    <n v="81111508"/>
    <s v="Prestación de servicios profesionales para orientar, ejecutar, tramitar y controlar las tareas relativas al soporte técnico y temático de los sistemas de información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97"/>
    <d v="2021-02-11T00:00:00"/>
    <n v="7550277"/>
    <n v="79277908"/>
    <n v="79277908"/>
    <s v="OK"/>
    <s v="JENIFER PAOLA ESPINDOLA"/>
    <n v="3775139"/>
    <n v="0"/>
    <n v="24466"/>
    <n v="1"/>
    <n v="0"/>
    <s v="Día(s)"/>
    <n v="270"/>
    <s v="OK"/>
  </r>
  <r>
    <n v="2"/>
    <n v="76"/>
    <s v="DIRECCION "/>
    <x v="7"/>
    <n v="1"/>
    <n v="1"/>
    <n v="0"/>
    <d v="2021-03-04T00:00:00"/>
    <m/>
    <s v="Servicios de implementación de aplicaciones"/>
    <m/>
    <n v="81111508"/>
    <s v="Prestación de servicios profesionales para elaborar las historias de usuarios y prototipado de las funcionalidades requeridas por el instituto."/>
    <s v="Marzo"/>
    <s v="Marzo"/>
    <n v="9"/>
    <s v="Mes (s)"/>
    <s v="Contratación directa"/>
    <x v="1"/>
    <n v="51820137"/>
    <n v="51820137"/>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467"/>
    <d v="2021-03-15T00:00:00"/>
    <n v="5757793"/>
    <n v="51820137"/>
    <n v="51820137"/>
    <s v="OK"/>
    <s v="JENNIFER PAOLA RODRIGUEZ RINCON"/>
    <n v="0"/>
    <n v="0"/>
    <n v="24605"/>
    <n v="1"/>
    <n v="0"/>
    <s v="Día(s)"/>
    <n v="300"/>
    <s v="OK"/>
  </r>
  <r>
    <n v="2"/>
    <n v="50"/>
    <s v="DIRECCION "/>
    <x v="7"/>
    <n v="2"/>
    <n v="2"/>
    <n v="0"/>
    <d v="2021-01-07T00:00:00"/>
    <m/>
    <s v="Servicios de implementación de aplicaciones"/>
    <m/>
    <n v="81111508"/>
    <s v="Prestación de servicios de apoyo para ejecutar actividades de soporte técnico en la mesa de servicio del Sistema Nacional Catastro."/>
    <s v="Febrero"/>
    <s v="Febrero"/>
    <n v="11"/>
    <s v="Mes (s)"/>
    <s v="Contratación directa"/>
    <x v="1"/>
    <n v="58772631"/>
    <n v="58772631"/>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0"/>
    <d v="2021-02-11T00:00:00"/>
    <n v="2671483"/>
    <n v="29386313"/>
    <n v="58772626"/>
    <s v="OK"/>
    <s v="JHON SEBASTIAN CARRILLO MESA_x000a_JUAN CARLOS MESA SIMBAQUEBA"/>
    <n v="5"/>
    <n v="0"/>
    <s v="24435_x000a_24437"/>
    <n v="2"/>
    <n v="0"/>
    <s v="Día(s)"/>
    <n v="270"/>
    <s v="OK"/>
  </r>
  <r>
    <n v="2"/>
    <n v="52"/>
    <s v="DIRECCION "/>
    <x v="7"/>
    <n v="1"/>
    <n v="1"/>
    <n v="0"/>
    <d v="2021-01-07T00:00:00"/>
    <m/>
    <s v="Servicios de implementación de aplicaciones"/>
    <m/>
    <n v="81111508"/>
    <s v="Prestación de servicios profesionales  para realizar actividades de  operación, soporte  y desarrollo relacionados con la  gestión del Sistema Nacional de Catastro."/>
    <s v="Febrero"/>
    <s v="Febrero"/>
    <n v="11"/>
    <s v="Mes (s)"/>
    <s v="Contratación directa"/>
    <x v="1"/>
    <n v="46898746"/>
    <n v="46898746"/>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3"/>
    <d v="2021-02-11T00:00:00"/>
    <n v="4263522"/>
    <n v="46898742"/>
    <n v="46898742"/>
    <s v="OK"/>
    <s v="JONATHAN HORTS RODRIGUEZ QUIROGA"/>
    <n v="4"/>
    <n v="0"/>
    <n v="24439"/>
    <n v="1"/>
    <n v="0"/>
    <s v="Día(s)"/>
    <n v="270"/>
    <s v="OK"/>
  </r>
  <r>
    <n v="2"/>
    <n v="63"/>
    <s v="DIRECCION "/>
    <x v="7"/>
    <n v="1"/>
    <n v="1"/>
    <n v="0"/>
    <d v="2021-01-07T00:00:00"/>
    <m/>
    <s v="Servicios de implementación de aplicaciones"/>
    <m/>
    <n v="81111508"/>
    <s v="Prestación de servicios profesionales para realizar la gestión de la seguridad informática y Perimetral de los sistemas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327"/>
    <d v="2021-02-19T00:00:00"/>
    <n v="7550277"/>
    <n v="67952493"/>
    <n v="67952493"/>
    <s v="OK"/>
    <s v="JORGE SANDOVAL GONZALEZ"/>
    <n v="0"/>
    <n v="0"/>
    <n v="24488"/>
    <n v="1"/>
    <n v="0"/>
    <s v="Día(s)"/>
    <n v="270"/>
    <s v="OK"/>
  </r>
  <r>
    <n v="2"/>
    <n v="51"/>
    <s v="DIRECCION "/>
    <x v="7"/>
    <n v="1"/>
    <n v="1"/>
    <n v="0"/>
    <d v="2021-01-07T00:00:00"/>
    <m/>
    <s v="Servicios de implementación de aplicaciones"/>
    <m/>
    <n v="81111508"/>
    <s v="Prestación de servicios profesionales para desarrollar, administrar y dar soporte a los componentes de los portales web y micro sitios de la entidad."/>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5"/>
    <d v="2021-02-11T00:00:00"/>
    <n v="5757793"/>
    <n v="51628211"/>
    <n v="51628211"/>
    <s v="OK"/>
    <s v="JOSE  LUIS SANABRIA CASIANO"/>
    <n v="191923"/>
    <n v="0"/>
    <n v="24443"/>
    <n v="1"/>
    <n v="0"/>
    <s v="Día(s)"/>
    <n v="330"/>
    <s v="OK"/>
  </r>
  <r>
    <n v="2"/>
    <n v="88"/>
    <s v="DIRECCION "/>
    <x v="7"/>
    <n v="1"/>
    <n v="1"/>
    <n v="0"/>
    <d v="2021-03-11T00:00:00"/>
    <m/>
    <s v="Servicios de implementación de aplicaciones"/>
    <m/>
    <n v="81111508"/>
    <s v="Prestación de servicios para realizar actividades de operación, soporte, mantenimiento y monitoreo a las plataformas tecnológicas, equipos  periféricos (Impresoras, Plotter, Escáner entre otros), según lo niveles de servicio establecidos."/>
    <s v="Marzo"/>
    <s v="Marz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84"/>
    <d v="2021-03-17T00:00:00"/>
    <n v="2671483"/>
    <n v="24043347"/>
    <n v="24043347"/>
    <s v="OK"/>
    <s v="JOSE GREGORIO MATEUS MALAGON"/>
    <n v="2"/>
    <n v="0"/>
    <n v="24618"/>
    <n v="1"/>
    <n v="0"/>
    <s v="Día(s)"/>
    <n v="230"/>
    <s v="OK"/>
  </r>
  <r>
    <n v="2"/>
    <n v="53"/>
    <s v="DIRECCION "/>
    <x v="7"/>
    <n v="1"/>
    <n v="1"/>
    <n v="0"/>
    <d v="2021-01-07T00:00:00"/>
    <m/>
    <s v="Servicios de implementación de aplicaciones"/>
    <m/>
    <n v="81111508"/>
    <s v="Prestación de Servicios Profesionales para realizar actividades de operación, soporte, mantenimiento y monitoreo a las plataformas tecnológicas."/>
    <s v="Febrero"/>
    <s v="Febrero"/>
    <n v="9"/>
    <s v="Mes (s)"/>
    <s v="Contratación directa"/>
    <x v="1"/>
    <n v="38371701"/>
    <n v="38371701"/>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77"/>
    <d v="2021-02-11T00:00:00"/>
    <n v="4263522"/>
    <n v="38371698"/>
    <n v="38371698"/>
    <s v="OK"/>
    <s v="JUAN CARLOS BEJARANO BAYONA"/>
    <n v="3"/>
    <n v="0"/>
    <n v="24442"/>
    <n v="1"/>
    <n v="0"/>
    <s v="Día(s)"/>
    <n v="270"/>
    <s v="OK"/>
  </r>
  <r>
    <n v="2"/>
    <n v="71"/>
    <s v="DIRECCION "/>
    <x v="7"/>
    <n v="1"/>
    <n v="1"/>
    <n v="0"/>
    <d v="2021-03-04T00:00:00"/>
    <m/>
    <s v="Servicios de implementación de aplicaciones"/>
    <m/>
    <n v="81111508"/>
    <s v="Prestación de servicios profesionales para analizar e implementar  la arquitectura de sistemas de información georreferenciados  de la entidad y para la operación del sistema de catastro multipropósit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
    <m/>
    <d v="2021-03-09T00:00:00"/>
    <n v="8707976"/>
    <n v="84177101"/>
    <n v="84177101"/>
    <s v="OK"/>
    <s v="JUAN CARLOS MENDEZ MELO"/>
    <n v="11610640"/>
    <n v="0"/>
    <n v="24555"/>
    <n v="1"/>
    <n v="0"/>
    <s v="Día(s)"/>
    <n v="270"/>
    <s v="OK"/>
  </r>
  <r>
    <n v="2"/>
    <n v="59"/>
    <s v="DIRECCION "/>
    <x v="7"/>
    <n v="1"/>
    <n v="1"/>
    <n v="0"/>
    <d v="2021-01-07T00:00:00"/>
    <m/>
    <s v="Servicios de implementación de aplicaciones"/>
    <m/>
    <n v="81111508"/>
    <s v="Prestación de servicios  para realizar actividades de administración, soporte y monitoreo de las plataformas basadas en software libre adoptadas por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0"/>
    <d v="2021-02-17T00:00:00"/>
    <n v="2671483"/>
    <n v="24043347"/>
    <n v="24043347"/>
    <s v="OK"/>
    <s v="JULIAN DAVID TETE MILES"/>
    <n v="2"/>
    <n v="0"/>
    <n v="24490"/>
    <n v="1"/>
    <n v="0"/>
    <s v="Día(s)"/>
    <n v="269"/>
    <s v="OK"/>
  </r>
  <r>
    <n v="2"/>
    <n v="73"/>
    <s v="DIRECCION "/>
    <x v="7"/>
    <n v="1"/>
    <n v="1"/>
    <n v="0"/>
    <d v="2021-03-04T00:00:00"/>
    <m/>
    <s v="Servicios de implementación de aplicaciones"/>
    <m/>
    <n v="81111508"/>
    <s v="Prestación de servicios profesionales para brindar soporte de primer nivel, generar estadísticas de operación y realizar pruebas a los sistemas de información de la oficina de informática y telecomunicaciones"/>
    <s v="Marzo"/>
    <s v="Marz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31"/>
    <d v="2021-03-08T00:00:00"/>
    <n v="2941780"/>
    <n v="26476020"/>
    <n v="26476020"/>
    <s v="OK"/>
    <s v="KATHERINE ANDREA CEPEDA ZUÑIGA"/>
    <n v="0"/>
    <n v="0"/>
    <n v="24561"/>
    <n v="1"/>
    <n v="0"/>
    <s v="Día(s)"/>
    <n v="270"/>
    <s v="OK"/>
  </r>
  <r>
    <n v="2"/>
    <n v="72"/>
    <s v="DIRECCION "/>
    <x v="7"/>
    <n v="1"/>
    <n v="1"/>
    <n v="0"/>
    <d v="2021-03-04T00:00:00"/>
    <m/>
    <s v="Servicios de implementación de aplicaciones"/>
    <m/>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418"/>
    <d v="2021-03-04T00:00:00"/>
    <n v="8707976"/>
    <n v="85628431"/>
    <n v="85628431"/>
    <s v="OK"/>
    <s v="LEIDY NATHALY GONZALEZ DIAZ"/>
    <n v="10159310"/>
    <n v="0"/>
    <n v="24553"/>
    <n v="1"/>
    <n v="0"/>
    <s v="Día(s)"/>
    <n v="270"/>
    <s v="OK"/>
  </r>
  <r>
    <n v="2"/>
    <n v="74"/>
    <s v="DIRECCION "/>
    <x v="7"/>
    <n v="1"/>
    <n v="1"/>
    <n v="0"/>
    <d v="2021-03-04T00:00:00"/>
    <m/>
    <s v="Servicios de implementación de aplicaciones"/>
    <m/>
    <n v="81111508"/>
    <s v="Prestación de servicios de apoyo para ejecutar actividades de soporte técnico de primer nivel en la mesa de servicio del Sistema Nacional de Catastro."/>
    <s v="Marzo"/>
    <s v="Marzo"/>
    <n v="5"/>
    <s v="Mes (s)"/>
    <s v="Contratación directa"/>
    <x v="1"/>
    <n v="13357415"/>
    <n v="13357415"/>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29"/>
    <d v="2021-03-08T00:00:00"/>
    <n v="2671483"/>
    <n v="13357415"/>
    <n v="13357415"/>
    <s v="OK"/>
    <s v="LEIDY PAOLA ABRIL CANTOR"/>
    <n v="0"/>
    <n v="0"/>
    <n v="24559"/>
    <n v="1"/>
    <n v="0"/>
    <m/>
    <n v="270"/>
    <s v="OK"/>
  </r>
  <r>
    <n v="2"/>
    <n v="40"/>
    <s v="DIRECCION "/>
    <x v="7"/>
    <n v="1"/>
    <n v="1"/>
    <n v="0"/>
    <d v="2021-01-07T00:00:00"/>
    <m/>
    <s v="Servicios de implementación de aplicaciones"/>
    <m/>
    <n v="81111508"/>
    <s v="Prestación de servicios profesionales para gestionar, administrar y monitorear la red regulada y el cableado estructurado de la entidad a nivel nacional."/>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69"/>
    <d v="2021-02-11T00:00:00"/>
    <n v="6683454"/>
    <n v="59928304"/>
    <n v="59928304"/>
    <s v="OK"/>
    <s v="LEONARDO LIZARAZO SIERRA"/>
    <n v="222780"/>
    <n v="0"/>
    <n v="24452"/>
    <n v="1"/>
    <n v="0"/>
    <s v="Día(s)"/>
    <n v="330"/>
    <s v="OK"/>
  </r>
  <r>
    <n v="2"/>
    <n v="61"/>
    <s v="DIRECCION "/>
    <x v="7"/>
    <n v="1"/>
    <n v="1"/>
    <n v="0"/>
    <d v="2021-01-07T00:00:00"/>
    <m/>
    <s v="Servicios de implementación de aplicaciones"/>
    <m/>
    <n v="81111508"/>
    <s v="Prestación de servicios profesionales para orientar y ejecutar actividades relacionadas con el componente geográfico de los sistemas de información y para la operación del Sistema Nacional de Catastro."/>
    <s v="Febrero"/>
    <s v="Febrero"/>
    <n v="11"/>
    <s v="Mes (s)"/>
    <s v="Contratación directa"/>
    <x v="1"/>
    <n v="108518129"/>
    <n v="108518129"/>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0"/>
    <d v="2021-02-17T00:00:00"/>
    <n v="9865284"/>
    <n v="100297054"/>
    <n v="100297054"/>
    <s v="OK"/>
    <s v="LUIS ALBERTO MORENO VEGA"/>
    <n v="8221075"/>
    <n v="0"/>
    <n v="24495"/>
    <n v="1"/>
    <n v="0"/>
    <s v="Día(s)"/>
    <n v="270"/>
    <s v="OK"/>
  </r>
  <r>
    <n v="2"/>
    <n v="92"/>
    <s v="DIRECCION "/>
    <x v="7"/>
    <n v="1"/>
    <n v="1"/>
    <n v="0"/>
    <d v="2021-04-14T00:00:00"/>
    <m/>
    <s v="Servicios de implementación de aplicaciones"/>
    <m/>
    <n v="81111508"/>
    <s v="Prestación de servicios profesionales para configurar, administrar, gestionar, monitorear y soportar las bases de datos de la entidad."/>
    <s v="Abril"/>
    <s v="Abril"/>
    <n v="255"/>
    <s v="Día(s)"/>
    <s v="Contratación directa"/>
    <x v="1"/>
    <n v="74017796"/>
    <n v="74017796"/>
    <s v="No"/>
    <s v="NA"/>
    <n v="1"/>
    <x v="0"/>
    <s v="Oficina de Informática y Telecomunicaciones"/>
    <s v="Oficina de Informática y Telecomunicaciones"/>
    <s v="Sede Central  "/>
    <s v="José Luis Ariza Vargas (Jefe OIT)"/>
    <s v="Fortalecimiento de la gestión institucional del IGAC a nivel Nacional "/>
    <s v="Servicios tecnológicos"/>
    <s v="Establecer la estratégia y gobierno de TI"/>
    <s v="Índice de capacidad en la prestación de servicios de tecnología."/>
    <n v="531"/>
    <d v="2021-04-15T00:00:00"/>
    <n v="8707976"/>
    <n v="73146998"/>
    <n v="73146998"/>
    <s v="OK"/>
    <s v="LUIS ALEXANDER DUARTE PAREJA"/>
    <n v="870798"/>
    <n v="0"/>
    <n v="24675"/>
    <n v="1"/>
    <n v="0"/>
    <s v="Día(s)"/>
    <m/>
    <s v="OK"/>
  </r>
  <r>
    <n v="2"/>
    <n v="67"/>
    <s v="DIRECCION "/>
    <x v="7"/>
    <n v="1"/>
    <n v="1"/>
    <n v="0"/>
    <d v="2021-01-07T00:00:00"/>
    <m/>
    <s v="Servicios de implementación de aplicaciones"/>
    <m/>
    <n v="81111508"/>
    <s v="Prestación de servicios profesionales para gestionar, ejecutar y hacer seguimiento a las tareas de mantenimiento y atención de incidentes relacionadas con el editor gráfico de los sistemas de información de la oficina de informática y telecomunicaciones"/>
    <s v="Febrero"/>
    <s v="Febrero"/>
    <n v="9"/>
    <s v="Mes (s)"/>
    <s v="Contratación directa"/>
    <x v="1"/>
    <n v="51820134"/>
    <n v="5182013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38"/>
    <d v="2021-02-22T00:00:00"/>
    <n v="5757793"/>
    <n v="51820134"/>
    <n v="51820134"/>
    <s v="OK"/>
    <s v="LUIS FERNANADO ALEXANDER BARROS"/>
    <n v="0"/>
    <n v="0"/>
    <n v="24525"/>
    <n v="1"/>
    <n v="0"/>
    <s v="Día(s)"/>
    <n v="150"/>
    <s v="OK"/>
  </r>
  <r>
    <n v="2"/>
    <n v="77"/>
    <s v="DIRECCION "/>
    <x v="7"/>
    <n v="1"/>
    <n v="1"/>
    <n v="0"/>
    <d v="2021-03-04T00:00:00"/>
    <m/>
    <s v="Servicios de implementación de aplicaciones"/>
    <m/>
    <n v="81111508"/>
    <s v="Prestación de servicios profesionales para documentar, diseñar e implementar los flujos de información requeridos en el marco de la implementación de la política de catastro multipropósito."/>
    <s v="Marzo"/>
    <s v="Marzo"/>
    <n v="9"/>
    <s v="Mes (s)"/>
    <s v="Contratación directa"/>
    <x v="1"/>
    <n v="78371788"/>
    <n v="78371788"/>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52"/>
    <d v="2021-03-15T00:00:00"/>
    <n v="8707976"/>
    <n v="78371784"/>
    <n v="78371784"/>
    <s v="OK"/>
    <s v="LUISA FERNANDA CAMACHO"/>
    <n v="4"/>
    <n v="0"/>
    <n v="24586"/>
    <n v="1"/>
    <n v="0"/>
    <s v="Día(s)"/>
    <n v="300"/>
    <s v="OK"/>
  </r>
  <r>
    <n v="2"/>
    <n v="75"/>
    <s v="DIRECCION "/>
    <x v="7"/>
    <n v="1"/>
    <n v="1"/>
    <n v="0"/>
    <d v="2021-03-04T00:00:00"/>
    <m/>
    <s v="Servicios de implementación de aplicaciones"/>
    <m/>
    <n v="81111508"/>
    <s v="Prestación de servicios profesionales para realizar actividades de soporte técnico de segundo nivel en la mesa de servicio del Sistema Nacional de Catastro."/>
    <s v="Marzo"/>
    <s v="Marzo"/>
    <n v="5"/>
    <s v="Mes (s)"/>
    <s v="Contratación directa"/>
    <x v="1"/>
    <n v="24882120"/>
    <n v="24882120"/>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31"/>
    <d v="2021-03-08T00:00:00"/>
    <n v="4976424"/>
    <n v="24882120"/>
    <n v="24882120"/>
    <s v="OK"/>
    <s v="MARCELA PATRICIA HERRAN ALVAREZ"/>
    <n v="0"/>
    <n v="0"/>
    <n v="24561"/>
    <n v="1"/>
    <n v="0"/>
    <s v="Día(s)"/>
    <n v="300"/>
    <s v="OK"/>
  </r>
  <r>
    <n v="2"/>
    <n v="46"/>
    <s v="DIRECCION "/>
    <x v="7"/>
    <n v="1"/>
    <n v="1"/>
    <n v="0"/>
    <d v="2021-01-07T00:00:00"/>
    <m/>
    <s v="Servicios de soporte técnico o de mesa de ayuda"/>
    <m/>
    <n v="81111811"/>
    <s v="Prestación de servicios de apoyo para ejecutar actividades de soporte, mantenimiento y monitoreo a la infraestructura tecnológica donde se alojan los servicios web e interoperabilidad de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6"/>
    <d v="2021-02-11T00:00:00"/>
    <n v="2671483"/>
    <n v="24043347"/>
    <n v="24043347"/>
    <s v="OK"/>
    <s v="MIGUEL ANGEL TORRES ROMERO"/>
    <n v="2"/>
    <n v="0"/>
    <n v="24448"/>
    <n v="1"/>
    <n v="0"/>
    <s v="Día(s)"/>
    <n v="270"/>
    <s v="OK"/>
  </r>
  <r>
    <n v="2"/>
    <n v="57"/>
    <s v="DIRECCION "/>
    <x v="7"/>
    <n v="1"/>
    <n v="1"/>
    <n v="0"/>
    <d v="2021-01-07T00:00:00"/>
    <m/>
    <s v="Servicios de implementación de aplicaciones"/>
    <m/>
    <n v="81111508"/>
    <s v="Prestación de servicios profesionales para gestionar la infraestructura tecnológica, plataforma de inteligencia de negocios y bases de datos de la entidad."/>
    <s v="Febrero"/>
    <s v="Febrero"/>
    <n v="9"/>
    <s v="Mes (s)"/>
    <s v="Contratación directa"/>
    <x v="1"/>
    <n v="88787560"/>
    <n v="8878756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3"/>
    <d v="2021-02-16T00:00:00"/>
    <n v="9865284"/>
    <n v="88787556"/>
    <n v="88787556"/>
    <s v="OK"/>
    <s v="NESTOR ALONSO ESPITIA DIAZ"/>
    <n v="4"/>
    <n v="0"/>
    <n v="24461"/>
    <n v="1"/>
    <n v="0"/>
    <s v="Día(s)"/>
    <n v="315"/>
    <s v="OK"/>
  </r>
  <r>
    <n v="2"/>
    <n v="60"/>
    <s v="DIRECCION "/>
    <x v="7"/>
    <n v="1"/>
    <n v="1"/>
    <n v="0"/>
    <d v="2021-01-07T00:00:00"/>
    <m/>
    <s v="Servicios de implementación de aplicaciones"/>
    <m/>
    <n v="81111508"/>
    <s v="Prestación de servicios profesionales para realizar el mantenimiento de la red regulada y el cableado estructurado de la entidad a nivel nacional."/>
    <s v="Febrero"/>
    <s v="Febrero"/>
    <n v="9"/>
    <s v="Mes (s)"/>
    <s v="Contratación directa"/>
    <x v="1"/>
    <n v="32762127"/>
    <n v="32762127"/>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4"/>
    <d v="2021-02-17T00:00:00"/>
    <n v="3640236"/>
    <n v="32762124"/>
    <n v="32762124"/>
    <s v="OK"/>
    <s v="RUBEN DARIO MARTINEZ MELLIZO"/>
    <n v="3"/>
    <n v="0"/>
    <n v="24493"/>
    <n v="1"/>
    <n v="0"/>
    <s v="Día(s)"/>
    <n v="270"/>
    <s v="OK"/>
  </r>
  <r>
    <n v="2"/>
    <n v="45"/>
    <s v="DIRECCION "/>
    <x v="7"/>
    <n v="2"/>
    <n v="2"/>
    <n v="0"/>
    <d v="2021-01-07T00:00:00"/>
    <m/>
    <s v="Servicios de implementación de aplicaciones"/>
    <m/>
    <n v="81111508"/>
    <s v="Prestación de servicios profesionales para realizar actividades de soporte técnico y temático de los sistemas de información para la operación del Sistema Nacional de Catastro."/>
    <s v="Febrero"/>
    <s v="Febrero"/>
    <n v="11"/>
    <s v="Mes (s)"/>
    <s v="Contratación directa"/>
    <x v="1"/>
    <n v="109481337"/>
    <n v="109481337"/>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68"/>
    <d v="2021-02-11T00:00:00"/>
    <n v="4976424"/>
    <n v="52252452"/>
    <n v="104504904"/>
    <s v="OK"/>
    <s v="SANDRA PATRICIA MORENO_x000a_DANIEL RICO BONILLA"/>
    <n v="4976433"/>
    <n v="0"/>
    <s v="24433_x000a_24436"/>
    <n v="2"/>
    <n v="0"/>
    <s v="Día(s)"/>
    <n v="330"/>
    <s v="OK"/>
  </r>
  <r>
    <n v="2"/>
    <n v="48"/>
    <s v="DIRECCION "/>
    <x v="7"/>
    <n v="5"/>
    <n v="5"/>
    <n v="0"/>
    <d v="2021-01-07T00:00:00"/>
    <m/>
    <s v="Servicios de soporte técnico o de mesa de ayuda"/>
    <m/>
    <n v="81111811"/>
    <s v="Prestación de servicios para realizar actividades de  operación, soporte  de solicitudes, incidentes y requerimientos  según los niveles de servicio establecidos."/>
    <s v="Febrero"/>
    <s v="Febrero"/>
    <n v="9"/>
    <s v="Mes (s)"/>
    <s v="Contratación directa"/>
    <x v="1"/>
    <n v="120216744"/>
    <n v="120216744"/>
    <s v="No"/>
    <s v="NA"/>
    <n v="5"/>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41"/>
    <d v="2021-02-11T00:00:00"/>
    <n v="2671483"/>
    <n v="24043347"/>
    <n v="120216735"/>
    <s v="OK"/>
    <s v="URIEL ANTONIO SIERRA OSPINA_x000a_URIEL HERRERA RODRIGUEZ _x000a_CESAR ESTIVEN HERNANDEZ_x000a_CESAR JAIR RODRIGUEZ_x000a_RICARDO ANDRES GONZALEZ"/>
    <n v="9"/>
    <n v="0"/>
    <s v="24419_x000a_24422_x000a_24423_x000a_24424_x000a_24425"/>
    <n v="5"/>
    <n v="0"/>
    <s v="Día(s)"/>
    <n v="315"/>
    <s v="OK"/>
  </r>
  <r>
    <n v="2"/>
    <n v="66"/>
    <s v="DIRECCION "/>
    <x v="7"/>
    <n v="1"/>
    <n v="1"/>
    <n v="0"/>
    <d v="2021-01-07T00:00:00"/>
    <m/>
    <s v="Servicios de implementación de aplicaciones"/>
    <m/>
    <n v="81111508"/>
    <s v="Prestación de servicios profesionales para realizar actividades de desarrollo, soporte y mantenimiento en los componentes WEB - JAVA y de procesos, de los sistemas de información de la Oficina de Informática y Telecomunicacione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37"/>
    <d v="2021-02-22T00:00:00"/>
    <n v="7550277"/>
    <n v="67952493"/>
    <n v="67952493"/>
    <s v="OK"/>
    <s v="VIRGILIO SANTANDER SOCARRAS"/>
    <n v="0"/>
    <n v="0"/>
    <m/>
    <n v="1"/>
    <n v="0"/>
    <s v="Día(s)"/>
    <n v="270"/>
    <s v="OK"/>
  </r>
  <r>
    <n v="2"/>
    <n v="37"/>
    <s v="DIRECCION "/>
    <x v="7"/>
    <n v="1"/>
    <n v="1"/>
    <n v="0"/>
    <d v="2021-01-07T00:00:00"/>
    <m/>
    <s v="Servicios de implementación de aplicaciones"/>
    <m/>
    <n v="81111508"/>
    <s v="Prestación de servicios profesionales para orientar y realizar la gestión de la infraestructura tecnológica y seguridad informática que soportan los sistemas de la entidad."/>
    <s v="Febrero"/>
    <s v="Febrero"/>
    <n v="9"/>
    <s v="Mes (s)"/>
    <s v="Contratación directa"/>
    <x v="1"/>
    <n v="99203332"/>
    <n v="99203332"/>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54"/>
    <d v="2021-01-28T00:00:00"/>
    <n v="11022592"/>
    <n v="99203328"/>
    <n v="99203328"/>
    <s v="OK"/>
    <s v="WILMER ESPITIA MUÑOZ"/>
    <n v="4"/>
    <n v="0"/>
    <n v="24332"/>
    <n v="1"/>
    <n v="0"/>
    <s v="Día(s)"/>
    <n v="270"/>
    <s v="OK"/>
  </r>
  <r>
    <n v="2"/>
    <m/>
    <s v="DIRECCION "/>
    <x v="7"/>
    <n v="1"/>
    <n v="0"/>
    <n v="1"/>
    <d v="2021-05-25T00:00:00"/>
    <m/>
    <s v="Servicios de implementación de aplicaciones"/>
    <m/>
    <n v="81111508"/>
    <s v="Prestación de servicios profesionales para soportar, mantener, analizar, diseñar, desarrollar e integrar componentes de software para el instituto."/>
    <s v="Junio"/>
    <s v="Junio"/>
    <n v="195"/>
    <s v="Día(s)"/>
    <s v="Contratación directa"/>
    <x v="1"/>
    <n v="39811392"/>
    <n v="3981139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6124829.538461538"/>
    <m/>
    <n v="0"/>
    <n v="1"/>
    <m/>
    <m/>
    <s v="OK"/>
  </r>
  <r>
    <n v="2"/>
    <m/>
    <s v="DIRECCION "/>
    <x v="7"/>
    <n v="1"/>
    <n v="0"/>
    <n v="1"/>
    <d v="2021-05-11T00:00:00"/>
    <m/>
    <s v="Servicios de alquiler o arrendamiento de licencias de software de computador"/>
    <m/>
    <n v="81112500"/>
    <s v="Adquisición de productos y servicios Microsoft"/>
    <s v="Julio"/>
    <s v="Julio"/>
    <n v="12"/>
    <s v="Mes (s)"/>
    <s v="Seléccion abreviada - acuerdo marco"/>
    <x v="0"/>
    <n v="1454161872.5999999"/>
    <n v="1454161872.5999999"/>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n v="315"/>
    <s v="OK"/>
  </r>
  <r>
    <n v="2"/>
    <m/>
    <s v="DIRECCION "/>
    <x v="7"/>
    <n v="1"/>
    <n v="0"/>
    <n v="1"/>
    <d v="2021-05-25T00:00:00"/>
    <m/>
    <s v="Ingeniería de software o hardware"/>
    <m/>
    <n v="81111500"/>
    <s v="Contratar los servicios de soporte técnicoproactivo, reactivo, de configuración, actualización, afinamiento y parametrización para productos ORACLE con los que cuenta el IGAC."/>
    <s v="Junio"/>
    <s v="Junio"/>
    <n v="3"/>
    <s v="Mes (s)"/>
    <s v="Seléccion abreviada - acuerdo marco"/>
    <x v="0"/>
    <n v="162242850"/>
    <n v="162242850"/>
    <s v="No"/>
    <s v=" NA "/>
    <n v="1"/>
    <x v="0"/>
    <s v="Oficina de Informática y Telecomunicaciones"/>
    <s v="Oficina de Informática y Telecomunicaciones"/>
    <s v="Sede Central  "/>
    <s v="Guillermo Gómez Gómez (Jefe OIT)"/>
    <s v="Fortalecimiento de la gestión institucional del IGAC a nivel Nacional"/>
    <s v="Servicios tecnológicos"/>
    <s v="Implementar y mantener sistemas de información, portales y aplicaciones"/>
    <s v="índice de capacidad en la prestación de servicios de tecnología."/>
    <m/>
    <m/>
    <e v="#N/A"/>
    <e v="#N/A"/>
    <e v="#N/A"/>
    <e v="#N/A"/>
    <m/>
    <n v="0"/>
    <n v="0"/>
    <m/>
    <n v="0"/>
    <n v="1"/>
    <m/>
    <m/>
    <s v="OK"/>
  </r>
  <r>
    <n v="2"/>
    <m/>
    <s v="DIRECCION "/>
    <x v="7"/>
    <n v="1"/>
    <n v="0"/>
    <n v="1"/>
    <d v="2021-05-25T00:00:00"/>
    <m/>
    <s v="Servicio de mantenimiento de energía de emergencia o de reserva"/>
    <m/>
    <n v="72151514"/>
    <s v="Mantenimiento preventivo y correctivo de UPS en las direcciones territoriales del IGAC"/>
    <s v="Junio"/>
    <s v="Junio"/>
    <n v="6"/>
    <s v="Mes (s)"/>
    <s v="Selección abreviada subasta inversa"/>
    <x v="0"/>
    <n v="60000000"/>
    <n v="60000000"/>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m/>
    <s v="OK"/>
  </r>
  <r>
    <n v="2"/>
    <n v="81"/>
    <s v="DIRECCION "/>
    <x v="7"/>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80"/>
    <d v="2021-03-17T00:00:00"/>
    <n v="7550277"/>
    <n v="71727632"/>
    <n v="71727632"/>
    <s v="OK"/>
    <s v="DANIEL EDUARDO IREGUI MAYORGA"/>
    <n v="3408618"/>
    <n v="0"/>
    <n v="24615"/>
    <n v="1"/>
    <n v="0"/>
    <s v="Día(s)"/>
    <n v="270"/>
    <s v="OK"/>
  </r>
  <r>
    <n v="2"/>
    <n v="24"/>
    <s v="DIRECCION "/>
    <x v="7"/>
    <n v="1"/>
    <n v="1"/>
    <n v="0"/>
    <d v="2021-01-07T00:00:00"/>
    <n v="1"/>
    <s v="Servicios de asesoramiento sobre planificación estratégica"/>
    <m/>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s v="Enero"/>
    <s v="Enero"/>
    <n v="345"/>
    <s v="Día(s)"/>
    <s v="Contratación directa"/>
    <x v="2"/>
    <n v="116150000"/>
    <n v="116150000"/>
    <s v="No"/>
    <s v="NA"/>
    <n v="1"/>
    <x v="0"/>
    <s v="Informática y Telecomunicaciones"/>
    <s v="Informática y Telecomunicaciones"/>
    <s v="Sede Central  "/>
    <s v="Jefe Oficina de Informática y Telecomunicaciones"/>
    <s v="Actualización y gestión catastral Nacional"/>
    <s v="Servicio de Información Catastral"/>
    <s v="Gestionar técnicamente la operación del proyecto de catastro multipropósito, en lo correspondiente al IGAC"/>
    <s v="Sistema de Información Predial Actualizado_x000a_"/>
    <n v="345"/>
    <d v="2021-01-10T00:00:00"/>
    <n v="9865284"/>
    <n v="103585482"/>
    <n v="103585482"/>
    <s v="OK"/>
    <s v="ELIECER VANEGAS MURCIA"/>
    <n v="12564518"/>
    <n v="0"/>
    <n v="24502"/>
    <n v="1"/>
    <n v="0"/>
    <s v="Día(s)"/>
    <n v="330"/>
    <s v="OK"/>
  </r>
  <r>
    <n v="2"/>
    <n v="78"/>
    <s v="DIRECCION "/>
    <x v="7"/>
    <n v="1"/>
    <n v="1"/>
    <n v="0"/>
    <d v="2021-01-07T00:00:00"/>
    <n v="1"/>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Febrero"/>
    <s v="Febrer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3"/>
    <d v="2021-03-17T00:00:00"/>
    <n v="8707976"/>
    <n v="82725772"/>
    <n v="82725772"/>
    <s v="OK"/>
    <s v="KAREN NATALY GARZON"/>
    <n v="1817688"/>
    <n v="0"/>
    <n v="24627"/>
    <n v="1"/>
    <n v="0"/>
    <s v="Día(s)"/>
    <n v="240"/>
    <s v="OK"/>
  </r>
  <r>
    <n v="2"/>
    <n v="79"/>
    <s v="DIRECCION "/>
    <x v="7"/>
    <n v="1"/>
    <n v="1"/>
    <n v="0"/>
    <d v="2021-01-07T00:00:00"/>
    <n v="1"/>
    <s v="Servicios de sistemas de información geográfica (sig)"/>
    <m/>
    <n v="81101512"/>
    <s v="Prestación de los servicios profesionales para elaborar, diseñar plantillas, flujos de navegación, estándares de diseño y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75"/>
    <d v="2021-03-17T00:00:00"/>
    <n v="7550277"/>
    <n v="71727632"/>
    <n v="71727632"/>
    <s v="OK"/>
    <s v="MARIA CATALINA PEREZ COHELLO"/>
    <n v="3408618"/>
    <n v="0"/>
    <n v="24610"/>
    <n v="1"/>
    <n v="0"/>
    <s v="Día(s)"/>
    <n v="240"/>
    <s v="OK"/>
  </r>
  <r>
    <n v="2"/>
    <n v="80"/>
    <s v="DIRECCION "/>
    <x v="7"/>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4"/>
    <d v="2021-03-17T00:00:00"/>
    <n v="7550277"/>
    <n v="71727632"/>
    <n v="71727632"/>
    <s v="OK"/>
    <s v="WALTER EDUARDO BECERRA LEANDRO"/>
    <n v="3408618"/>
    <n v="0"/>
    <n v="24628"/>
    <n v="1"/>
    <n v="0"/>
    <s v="Día(s)"/>
    <m/>
    <s v="OK"/>
  </r>
  <r>
    <n v="2"/>
    <m/>
    <s v="DIRECCION "/>
    <x v="7"/>
    <n v="1"/>
    <n v="0"/>
    <n v="1"/>
    <d v="2021-06-11T00:00:00"/>
    <m/>
    <s v="Servicios de sistemas de información geográfica (sig)"/>
    <m/>
    <n v="81101512"/>
    <s v="Prestación de servicios profesionales para realizar la gestión de la infraestructura tecnológica contratada en la nube publica que soportan los sistemas de información catastral con enfoque multipropósito. "/>
    <s v="Agosto"/>
    <s v="Agosto"/>
    <n v="10"/>
    <s v="Mes (s)"/>
    <s v="Contratación directa"/>
    <x v="2"/>
    <n v="86657050"/>
    <n v="86657050"/>
    <s v="No"/>
    <s v=" NA "/>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gestionar la infraestructura tecnológica, plataforma de inteligencia de negocios y bases de datos de la Entidad, en el marco de la implementación de la política de catastro multipropósito. "/>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2)"/>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3)"/>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60"/>
    <n v="751362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70"/>
    <n v="7513627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80"/>
    <n v="7513628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90"/>
    <n v="7513629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300"/>
    <n v="7513630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a gestión y seguimiento a proyectos de diseño e implementación de sistemas de información para el cumplimiento de los objetivos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3"/>
    <n v="0"/>
    <n v="3"/>
    <d v="2021-06-23T00:00:00"/>
    <m/>
    <s v="Servicios de implementación de aplicaciones"/>
    <m/>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s v="Julio"/>
    <s v="Agosto"/>
    <n v="5"/>
    <s v="Mes (s)"/>
    <s v="Contratación directa"/>
    <x v="2"/>
    <n v="130619640"/>
    <n v="130619640"/>
    <s v="No"/>
    <s v="NA"/>
    <n v="3"/>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3"/>
    <m/>
    <m/>
    <s v="OK"/>
  </r>
  <r>
    <n v="2"/>
    <m/>
    <s v="DIRECCION "/>
    <x v="7"/>
    <n v="1"/>
    <n v="0"/>
    <n v="1"/>
    <d v="2021-07-06T00:00:00"/>
    <m/>
    <s v="Servicios de implementación de aplicaciones"/>
    <s v="NUEVO "/>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s v="Julio"/>
    <s v="Julio"/>
    <n v="6"/>
    <s v="Mes (s)"/>
    <s v="Contratación directa"/>
    <x v="1"/>
    <n v="66135552"/>
    <n v="6613555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el sistema de gestión de seguridad de la información "/>
    <s v="Índice de capacidad en la prestación de servicios de tecnología."/>
    <m/>
    <m/>
    <e v="#N/A"/>
    <e v="#N/A"/>
    <e v="#N/A"/>
    <e v="#N/A"/>
    <m/>
    <n v="0"/>
    <n v="0"/>
    <m/>
    <n v="0"/>
    <n v="1"/>
    <m/>
    <m/>
    <s v="OK"/>
  </r>
  <r>
    <n v="2"/>
    <m/>
    <s v="DIRECCION "/>
    <x v="7"/>
    <n v="1"/>
    <n v="0"/>
    <n v="1"/>
    <d v="2021-07-06T00:00:00"/>
    <m/>
    <s v="Gerencia de proyectos"/>
    <s v="NUEVO "/>
    <n v="80101600"/>
    <s v="Prestacion de servicios profesionales para ejercer la gerencia técnica del proyecto de software requerido por la entidad para el cumplimiento de los objetivos del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7-06T00:00:00"/>
    <m/>
    <s v="Servicios de implementación de aplicaciones"/>
    <s v="NUEVO "/>
    <n v="81111508"/>
    <s v="Prestación de servicios profesionales para soportar, analizar, diseñar e implementar la arquitectura de sistemas de información de la entidad y para la operación y cumplimiento de los objetivos de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2"/>
    <n v="0"/>
    <n v="2"/>
    <d v="2021-07-06T00:00:00"/>
    <m/>
    <s v="Servicios de implementación de aplicaciones"/>
    <s v="NUEVO "/>
    <n v="81111508"/>
    <s v="Prestación de servicios profesionales para realizar la gestión del proceso administrativo y su evolucion para  la gerencia del  proyecto que permita  el mantenimiento y la construccion de los sistemas de información catastral con enfoque multipropósito. "/>
    <s v="Agosto"/>
    <s v="Septiembre"/>
    <n v="4"/>
    <s v="Mes (s)"/>
    <s v="Contratación directa"/>
    <x v="2"/>
    <n v="69663808"/>
    <n v="69663808"/>
    <s v="No"/>
    <s v="NA"/>
    <n v="2"/>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2"/>
    <m/>
    <m/>
    <s v="OK"/>
  </r>
  <r>
    <n v="2"/>
    <m/>
    <s v="DIRECCION "/>
    <x v="7"/>
    <n v="4"/>
    <n v="0"/>
    <n v="4"/>
    <d v="2021-07-06T00:00:00"/>
    <m/>
    <s v="Servicios de implementación de aplicaciones"/>
    <s v="NUEVO "/>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s v="Agosto"/>
    <s v="Septiembre"/>
    <n v="4"/>
    <s v="Mes (s)"/>
    <s v="Contratación directa"/>
    <x v="2"/>
    <n v="139327616"/>
    <n v="139327616"/>
    <s v="No"/>
    <s v="NA"/>
    <n v="4"/>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4"/>
    <m/>
    <m/>
    <s v="OK"/>
  </r>
  <r>
    <n v="2"/>
    <m/>
    <s v="DIRECCION "/>
    <x v="7"/>
    <n v="1"/>
    <n v="0"/>
    <n v="1"/>
    <d v="2021-04-12T00:00:00"/>
    <m/>
    <s v="Cartografía"/>
    <m/>
    <n v="81151600"/>
    <s v="Renovar los servicios de software update support y Oracle premie support for systems"/>
    <s v="Julio"/>
    <s v="Agosto"/>
    <n v="12"/>
    <s v="Mes (s)"/>
    <s v="Licitación pública"/>
    <x v="2"/>
    <n v="2200000000"/>
    <n v="2200000000"/>
    <s v="Sí"/>
    <s v="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s v="Septiembre"/>
    <s v="Octubre"/>
    <n v="12"/>
    <s v="Mes (s)"/>
    <s v="Licitación pública"/>
    <x v="2"/>
    <n v="3100000000"/>
    <n v="3100000000"/>
    <s v="SI"/>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s v="Septiembre"/>
    <s v="Octubre"/>
    <n v="12"/>
    <s v="Mes (s)"/>
    <s v="Licitación pública"/>
    <x v="2"/>
    <n v="3387012400"/>
    <n v="33870124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Servicios de sistemas de información geográfica (sig)"/>
    <m/>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s v="Agosto"/>
    <s v="Septiembre"/>
    <n v="4"/>
    <s v="Mes (s)"/>
    <s v="Licitación pública"/>
    <x v="2"/>
    <n v="5000000000"/>
    <n v="5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Diseño del intercambio electrónico de datos (ied)"/>
    <m/>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s v="Agosto"/>
    <s v="Septiembre"/>
    <n v="3"/>
    <s v="Mes (s)"/>
    <s v="Licitación pública"/>
    <x v="2"/>
    <n v="4208000000"/>
    <n v="4208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7"/>
    <n v="1"/>
    <n v="0"/>
    <n v="1"/>
    <d v="2021-06-23T00:00:00"/>
    <m/>
    <s v="Mantenimiento de sistemas de almacenamiento de discos"/>
    <m/>
    <n v="81112301"/>
    <s v="Suministrar e implementar (Instalación y configuración, prueba, puesta en funcionamiento, y transferencia de conocimiento), soporte y mantenimiento de equipos tecnológicos y periféricos para el Instituto Geográfico “Agustín Codazzi” – IGAC a nivel nacional."/>
    <s v="Agosto"/>
    <s v="Septiembre"/>
    <n v="3"/>
    <s v="Mes (s)"/>
    <s v="Licitación pública"/>
    <x v="2"/>
    <n v="4000000000"/>
    <n v="4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n v="29"/>
    <s v="DIRECCION "/>
    <x v="8"/>
    <n v="1"/>
    <n v="1"/>
    <n v="0"/>
    <d v="2021-01-07T00:00:00"/>
    <m/>
    <s v="Servicios secretariales o de administración de oficinas  "/>
    <m/>
    <n v="80161501"/>
    <s v="Prestación de servicios profesionales en el área penal, actuando en representación y defensa del IGAC a nivel Nacional."/>
    <s v="Enero"/>
    <s v="Enero"/>
    <n v="11"/>
    <s v="Mes (s)"/>
    <s v="Contratación directa"/>
    <x v="1"/>
    <n v="83053047"/>
    <n v="83053047"/>
    <s v="No"/>
    <s v="NA"/>
    <n v="1"/>
    <x v="1"/>
    <s v="Oficina Asesora Jurídica"/>
    <s v="Oficina Asesora Jurídica"/>
    <s v="Sede Central  "/>
    <s v="Jefe Oficina Asesora Jurídica"/>
    <s v="N/A"/>
    <s v="N/A"/>
    <s v="N/A"/>
    <s v="N/A"/>
    <n v="117"/>
    <d v="2021-01-26T00:00:00"/>
    <n v="7550277"/>
    <n v="83053047"/>
    <n v="83053047"/>
    <s v="OK"/>
    <s v="ALDEMAR GUARNIZO GARCÍA"/>
    <n v="0"/>
    <n v="0"/>
    <n v="24262"/>
    <n v="1"/>
    <n v="0"/>
    <s v="Día(s)"/>
    <n v="270"/>
    <s v="OK"/>
  </r>
  <r>
    <n v="2"/>
    <n v="11"/>
    <s v="DIRECCION "/>
    <x v="8"/>
    <n v="1"/>
    <n v="1"/>
    <n v="0"/>
    <d v="2021-01-07T00:00:00"/>
    <m/>
    <s v="Servicios secretariales o de administración de oficinas  "/>
    <m/>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s v="Enero"/>
    <s v="Enero"/>
    <n v="11"/>
    <s v="Mes (s)"/>
    <s v="Contratación directa"/>
    <x v="1"/>
    <n v="269654000"/>
    <n v="269654000"/>
    <s v="No"/>
    <s v="NA"/>
    <n v="1"/>
    <x v="1"/>
    <s v="Oficina Asesora Jurídica"/>
    <s v="Oficina Asesora Jurídica"/>
    <s v="Sede Central  "/>
    <s v="Jefe Oficina Asesora Jurídica"/>
    <s v="N/A"/>
    <s v="N/A"/>
    <s v="N/A"/>
    <s v="N/A"/>
    <n v="36"/>
    <d v="2021-01-14T00:00:00"/>
    <n v="24514000"/>
    <n v="269654000"/>
    <n v="269654000"/>
    <s v="OK"/>
    <s v="CARLOS EDUARDO MEDELLIN BECERRA"/>
    <n v="0"/>
    <n v="0"/>
    <n v="24197"/>
    <n v="1"/>
    <n v="0"/>
    <s v="Mes (s)"/>
    <n v="330"/>
    <s v="OK"/>
  </r>
  <r>
    <n v="2"/>
    <n v="26"/>
    <s v="DIRECCION "/>
    <x v="8"/>
    <n v="1"/>
    <n v="1"/>
    <n v="0"/>
    <d v="2021-01-07T00:00:00"/>
    <m/>
    <s v="Servicios secretariales o de administración de oficinas  "/>
    <m/>
    <n v="80161501"/>
    <s v="Prestación de servicios profesionales a la Oficina Asesora Jurídica en la gestión jurídica en las fases contractuales y pos contractuales asignadas, así como los asuntos de derecho disciplinario que le sean asignados."/>
    <s v="Enero"/>
    <s v="Enero"/>
    <n v="11"/>
    <s v="Mes (s)"/>
    <s v="Contratación directa"/>
    <x v="1"/>
    <n v="95787741"/>
    <n v="95787741"/>
    <s v="No"/>
    <s v="NA"/>
    <n v="1"/>
    <x v="1"/>
    <s v="Oficina Asesora Jurídica"/>
    <s v="Oficina Asesora Jurídica"/>
    <s v="Sede Central  "/>
    <s v="Jefe Oficina Asesora Jurídica"/>
    <s v="N/A"/>
    <s v="N/A"/>
    <s v="N/A"/>
    <s v="N/A"/>
    <n v="148"/>
    <d v="2021-01-26T00:00:00"/>
    <n v="8707975"/>
    <n v="95787736"/>
    <n v="95787736"/>
    <s v="OK"/>
    <s v="DIANA KARIME VELEZ GONAZALE"/>
    <n v="5"/>
    <n v="0"/>
    <n v="24287"/>
    <n v="1"/>
    <n v="0"/>
    <s v="Día(s)"/>
    <n v="240"/>
    <s v="OK"/>
  </r>
  <r>
    <n v="2"/>
    <n v="33"/>
    <s v="DIRECCION "/>
    <x v="8"/>
    <n v="2"/>
    <n v="2"/>
    <n v="0"/>
    <d v="2021-01-07T00:00:00"/>
    <m/>
    <s v="Servicios secretariales o de administración de oficinas  "/>
    <m/>
    <n v="80161501"/>
    <s v="Prestación de servicios profesionales para realizar la representación ante las autoridades administrativas y judiciales a nivel nacional en los que sea parte el igac; así como apoyar en todos los trámites jurídicos encaminados a la oficina asesora jurídica."/>
    <s v="Enero"/>
    <s v="Enero"/>
    <n v="8"/>
    <s v="Mes (s)"/>
    <s v="Contratación directa"/>
    <x v="1"/>
    <n v="121357412"/>
    <n v="121357412"/>
    <s v="No"/>
    <s v="NA"/>
    <n v="2"/>
    <x v="1"/>
    <s v="Oficina Asesora Jurídica"/>
    <s v="Oficina Asesora Jurídica"/>
    <s v="Sede Central  "/>
    <s v="Jefe Oficina Asesora Jurídica"/>
    <s v="N/A"/>
    <s v="N/A"/>
    <s v="N/A"/>
    <s v="N/A"/>
    <n v="128"/>
    <d v="2021-01-26T00:00:00"/>
    <n v="7550277"/>
    <n v="60402216"/>
    <n v="120804432"/>
    <s v="OK"/>
    <s v="ENIRQUE LESMES RODRIGUEZ_x000a_CAROLINA CARDONA BUENO"/>
    <n v="552980"/>
    <n v="0"/>
    <s v="24267_x000a_24268"/>
    <n v="2"/>
    <n v="0"/>
    <s v="Día(s)"/>
    <n v="270"/>
    <s v="OK"/>
  </r>
  <r>
    <n v="2"/>
    <n v="31"/>
    <s v="DIRECCION "/>
    <x v="8"/>
    <n v="1"/>
    <n v="1"/>
    <n v="0"/>
    <d v="2021-01-07T00:00:00"/>
    <m/>
    <s v="Servicios secretariales o de administración de oficinas  "/>
    <m/>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s v="Enero"/>
    <s v="Enero"/>
    <n v="11"/>
    <s v="Mes (s)"/>
    <s v="Contratación directa"/>
    <x v="1"/>
    <n v="95787741"/>
    <n v="95787741"/>
    <s v="No"/>
    <s v="NA"/>
    <n v="1"/>
    <x v="1"/>
    <s v="Oficina Asesora Jurídica"/>
    <s v="Oficina Asesora Jurídica"/>
    <s v="Sede Central  "/>
    <s v="Jefe Oficina Asesora Jurídica"/>
    <s v="N/A"/>
    <s v="N/A"/>
    <s v="N/A"/>
    <s v="N/A"/>
    <n v="147"/>
    <d v="2021-01-26T00:00:00"/>
    <n v="8707976"/>
    <n v="95787736"/>
    <n v="95787736"/>
    <s v="OK"/>
    <s v="JULIO CESAR AMAYA MENDEZ"/>
    <n v="5"/>
    <n v="0"/>
    <n v="24286"/>
    <n v="1"/>
    <n v="0"/>
    <s v="Día(s)"/>
    <n v="270"/>
    <s v="OK"/>
  </r>
  <r>
    <n v="2"/>
    <n v="32"/>
    <s v="DIRECCION "/>
    <x v="8"/>
    <n v="1"/>
    <n v="1"/>
    <n v="0"/>
    <d v="2021-01-07T00:00:00"/>
    <m/>
    <s v="Servicios secretariales o de administración de oficinas  "/>
    <m/>
    <n v="80161501"/>
    <s v="Prestación de servicios profesionales en los asuntos legales y de propiedad intelectual que le sean asignados por la Oficina Asesora Jurídica; así como realizar representación judicial y extrajudicial del IGAC a nivel nacional."/>
    <s v="Enero"/>
    <s v="Enero"/>
    <n v="11"/>
    <s v="Mes (s)"/>
    <s v="Contratación directa"/>
    <x v="1"/>
    <n v="95787741"/>
    <n v="95787741"/>
    <s v="No"/>
    <s v="NA"/>
    <n v="1"/>
    <x v="1"/>
    <s v="Oficina Asesora Jurídica"/>
    <s v="Oficina Asesora Jurídica"/>
    <s v="Sede Central  "/>
    <s v="Jefe Oficina Asesora Jurídica"/>
    <s v="N/A"/>
    <s v="N/A"/>
    <s v="N/A"/>
    <s v="N/A"/>
    <n v="138"/>
    <d v="2021-01-26T00:00:00"/>
    <n v="8707976"/>
    <n v="95787736"/>
    <n v="95787736"/>
    <s v="OK"/>
    <s v="LAURA VILLARRAGA ALBINO,"/>
    <n v="5"/>
    <n v="0"/>
    <n v="24271"/>
    <n v="1"/>
    <n v="0"/>
    <s v="Día(s)"/>
    <n v="330"/>
    <s v="OK"/>
  </r>
  <r>
    <n v="2"/>
    <n v="28"/>
    <s v="DIRECCION "/>
    <x v="8"/>
    <n v="1"/>
    <n v="1"/>
    <n v="0"/>
    <d v="2021-01-07T00:00:00"/>
    <m/>
    <s v="Servicios secretariales o de administración de oficinas  "/>
    <m/>
    <n v="80161501"/>
    <s v="Prestación de servicios profesionales en los asuntos legales y contractuales que le sean asignados por la Oficina Asesora Jurídica."/>
    <s v="Enero"/>
    <s v="Enero"/>
    <n v="11"/>
    <s v="Mes (s)"/>
    <s v="Contratación directa"/>
    <x v="0"/>
    <n v="121248517"/>
    <n v="121248517"/>
    <s v="No"/>
    <s v="NA"/>
    <n v="1"/>
    <x v="1"/>
    <s v="Oficina Asesora Jurídica"/>
    <s v="Oficina Asesora Jurídica"/>
    <s v="Sede Central  "/>
    <s v="Jefe Oficina Asesora Jurídica"/>
    <s v="N/A"/>
    <s v="N/A"/>
    <s v="N/A"/>
    <s v="N/A"/>
    <n v="125"/>
    <d v="2021-01-26T00:00:00"/>
    <n v="11022592"/>
    <n v="121248512"/>
    <n v="121248512"/>
    <s v="OK"/>
    <s v="LUZ ÁNGELA VILLALBA PACHÓ"/>
    <n v="5"/>
    <n v="0"/>
    <n v="24263"/>
    <n v="1"/>
    <n v="0"/>
    <s v="Día(s)"/>
    <n v="270"/>
    <s v="OK"/>
  </r>
  <r>
    <n v="2"/>
    <n v="30"/>
    <s v="DIRECCION "/>
    <x v="8"/>
    <n v="1"/>
    <n v="1"/>
    <n v="0"/>
    <d v="2021-01-07T00:00:00"/>
    <m/>
    <s v="Servicios secretariales o de administración de oficinas  "/>
    <m/>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s v="Enero"/>
    <s v="Enero"/>
    <n v="8"/>
    <s v="Mes (s)"/>
    <s v="Contratación directa"/>
    <x v="1"/>
    <n v="60678706"/>
    <n v="60678706"/>
    <s v="No"/>
    <s v="NA"/>
    <n v="1"/>
    <x v="1"/>
    <s v="Oficina Asesora Jurídica"/>
    <s v="Oficina Asesora Jurídica"/>
    <s v="Sede Central  "/>
    <s v="Jefe Oficina Asesora Jurídica"/>
    <s v="N/A"/>
    <s v="N/A"/>
    <s v="N/A"/>
    <s v="N/A"/>
    <n v="146"/>
    <d v="2021-01-26T00:00:00"/>
    <n v="7550277"/>
    <n v="60402216"/>
    <n v="60402216"/>
    <s v="OK"/>
    <s v="SANDRA MAGALLY SALGADO LEYV"/>
    <n v="276490"/>
    <n v="0"/>
    <n v="24285"/>
    <n v="1"/>
    <n v="0"/>
    <s v="Día(s)"/>
    <n v="270"/>
    <s v="OK"/>
  </r>
  <r>
    <n v="2"/>
    <n v="27"/>
    <s v="DIRECCION "/>
    <x v="8"/>
    <n v="1"/>
    <n v="1"/>
    <n v="0"/>
    <d v="2021-01-07T00:00:00"/>
    <m/>
    <s v="Servicios secretariales o de administración de oficinas  "/>
    <m/>
    <n v="80161501"/>
    <s v="Prestación de servicios profesionales para apoyar a la Oficina Asesora Jurídica como enlace de la oficina asesora de planeación, en la estructuración de la defensa judicial y prevención del daño antijurídico del Instituto Geográfico Agustín Codazzi."/>
    <s v="Enero"/>
    <s v="Enero"/>
    <n v="11"/>
    <s v="Mes (s)"/>
    <s v="Contratación directa"/>
    <x v="1"/>
    <n v="73517994"/>
    <n v="73517994"/>
    <s v="No"/>
    <s v="NA"/>
    <n v="1"/>
    <x v="0"/>
    <s v="Dirección General"/>
    <s v="Oficina Asesora Jurídica"/>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127"/>
    <d v="2021-01-26T00:00:00"/>
    <n v="6683454"/>
    <n v="73517994"/>
    <n v="73517994"/>
    <s v="OK"/>
    <s v="ESTEFANÍA DUQUE RINCÓN"/>
    <n v="0"/>
    <n v="0"/>
    <n v="24270"/>
    <n v="1"/>
    <n v="0"/>
    <s v="Día(s)"/>
    <n v="270"/>
    <s v="OK"/>
  </r>
  <r>
    <n v="2"/>
    <n v="16"/>
    <s v="DIRECCION "/>
    <x v="9"/>
    <n v="1"/>
    <n v="1"/>
    <n v="0"/>
    <d v="2021-01-07T00:00:00"/>
    <m/>
    <s v="Servicios secretariales o de administración de oficinas  "/>
    <m/>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Febrero"/>
    <s v="Febrero"/>
    <n v="11"/>
    <s v="Mes (s)"/>
    <s v="Contratación directa"/>
    <x v="1"/>
    <n v="108518128"/>
    <n v="108518128"/>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2"/>
    <d v="2021-01-19T00:00:00"/>
    <n v="9865284"/>
    <n v="108518124"/>
    <n v="108518124"/>
    <s v="OK"/>
    <s v="CARLOS RAFAEL GONZÁLEZ CONTRERAS"/>
    <n v="4"/>
    <n v="0"/>
    <n v="24288"/>
    <n v="1"/>
    <n v="0"/>
    <s v="Día(s)"/>
    <n v="330"/>
    <s v="OK"/>
  </r>
  <r>
    <n v="2"/>
    <n v="22"/>
    <s v="DIRECCION "/>
    <x v="9"/>
    <n v="1"/>
    <n v="1"/>
    <n v="0"/>
    <d v="2021-01-07T00:00:00"/>
    <m/>
    <s v="Servicios de auditoría"/>
    <m/>
    <n v="84111600"/>
    <s v="Prestación de servicios profesionales para realizar las actividades del sistema de gestión ambiental del instituto en el marco del modelo de planeación y gestión vigente para la nación "/>
    <s v="Enero"/>
    <s v="Enero"/>
    <n v="11"/>
    <s v="Mes (s)"/>
    <s v="Contratación directa"/>
    <x v="1"/>
    <n v="73517991"/>
    <n v="73517991"/>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4"/>
    <d v="2021-01-19T00:00:00"/>
    <n v="6683453"/>
    <n v="73517983"/>
    <n v="73517983"/>
    <s v="OK"/>
    <s v="DANIEL ALEJANDRO VELASQUEZ PIRA"/>
    <n v="8"/>
    <n v="0"/>
    <n v="24260"/>
    <n v="1"/>
    <n v="0"/>
    <s v="Día(s)"/>
    <n v="330"/>
    <s v="OK"/>
  </r>
  <r>
    <n v="2"/>
    <n v="17"/>
    <s v="DIRECCION "/>
    <x v="9"/>
    <n v="1"/>
    <n v="1"/>
    <n v="0"/>
    <d v="2021-01-07T00:00:00"/>
    <m/>
    <s v="Servicios secretariales o de administración de oficinas  "/>
    <m/>
    <n v="80161501"/>
    <s v="Prestación de servicios profesionales para apoyar el proceso de direccionamiento estratégico y planeación, por medio de la gestión de procesos de parametrización administración manejo y montaje de bases de datos."/>
    <s v="Febrero"/>
    <s v="Febrero"/>
    <n v="11"/>
    <s v="Mes (s)"/>
    <s v="Contratación directa"/>
    <x v="1"/>
    <n v="54740668"/>
    <n v="54740668"/>
    <s v="No"/>
    <s v="NA"/>
    <n v="1"/>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con seguimientos realizados"/>
    <n v="93"/>
    <d v="2021-01-19T00:00:00"/>
    <n v="4976424"/>
    <n v="54740664"/>
    <n v="54740664"/>
    <s v="OK"/>
    <s v="DANIEL FERNANDO GALLEGO MORENO"/>
    <n v="4"/>
    <n v="0"/>
    <n v="24294"/>
    <n v="1"/>
    <n v="0"/>
    <s v="Día(s)"/>
    <n v="345"/>
    <s v="OK"/>
  </r>
  <r>
    <n v="2"/>
    <n v="18"/>
    <s v="DIRECCION "/>
    <x v="9"/>
    <n v="1"/>
    <n v="1"/>
    <n v="0"/>
    <d v="2021-01-07T00:00:00"/>
    <m/>
    <s v="Servicios secretariales o de administración de oficinas  "/>
    <m/>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s v="Febrero"/>
    <s v="Febrero"/>
    <n v="11"/>
    <s v="Mes (s)"/>
    <s v="Contratación directa"/>
    <x v="1"/>
    <n v="83053047"/>
    <n v="83053047"/>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5"/>
    <d v="2021-01-19T00:00:00"/>
    <n v="7550277"/>
    <n v="83053047"/>
    <n v="83053047"/>
    <s v="OK"/>
    <s v="DAVID LEONARDO CARO PEDREROS"/>
    <n v="0"/>
    <n v="0"/>
    <n v="24295"/>
    <n v="1"/>
    <n v="0"/>
    <s v="Día(s)"/>
    <n v="11"/>
    <s v="OK"/>
  </r>
  <r>
    <n v="2"/>
    <n v="19"/>
    <s v="DIRECCION "/>
    <x v="9"/>
    <n v="1"/>
    <n v="1"/>
    <n v="0"/>
    <d v="2021-01-07T00:00:00"/>
    <m/>
    <s v="Servicios secretariales o de administración de oficinas  "/>
    <m/>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s v="Febrero"/>
    <s v="Febrero"/>
    <n v="11"/>
    <s v="Mes (s)"/>
    <s v="Contratación directa"/>
    <x v="0"/>
    <n v="83053047"/>
    <n v="83053047"/>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8"/>
    <d v="2021-01-19T00:00:00"/>
    <n v="7550277"/>
    <n v="79277909"/>
    <n v="79277909"/>
    <s v="OK"/>
    <s v="DIANA XIMENA SIERRA MÉNDEZ"/>
    <n v="3775138"/>
    <n v="0"/>
    <n v="24429"/>
    <n v="1"/>
    <n v="0"/>
    <s v="Día(s)"/>
    <n v="11"/>
    <s v="OK"/>
  </r>
  <r>
    <n v="2"/>
    <n v="15"/>
    <s v="DIRECCION "/>
    <x v="9"/>
    <n v="1"/>
    <n v="1"/>
    <n v="0"/>
    <d v="2021-02-03T00:00:00"/>
    <m/>
    <s v="Servicios secretariales o de administración de oficinas  "/>
    <m/>
    <n v="80161501"/>
    <s v="Prestación de servicios profesionales para apoyar la implementación del Modelo Integrado de Planeación y Gestión en el Instituto, con énfasis en la actualización documental."/>
    <s v="Febrero"/>
    <s v="Febrero"/>
    <n v="11"/>
    <s v="Mes (s)"/>
    <s v="Contratación directa"/>
    <x v="1"/>
    <n v="46898742"/>
    <n v="46898742"/>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100"/>
    <d v="2021-01-19T00:00:00"/>
    <n v="4263522"/>
    <n v="46472390"/>
    <n v="46472390"/>
    <s v="OK"/>
    <s v="LAURA ISABEL GONZALEZ"/>
    <n v="426352"/>
    <n v="0"/>
    <n v="24340"/>
    <n v="1"/>
    <n v="0"/>
    <s v="Día(s)"/>
    <n v="330"/>
    <s v="OK"/>
  </r>
  <r>
    <n v="2"/>
    <n v="93"/>
    <s v="DIRECCION "/>
    <x v="9"/>
    <n v="1"/>
    <n v="1"/>
    <n v="0"/>
    <d v="2021-03-11T00:00:00"/>
    <m/>
    <s v="Servicios secretariales o de administración de oficinas  "/>
    <m/>
    <n v="80161501"/>
    <s v="Prestación de servicios profesionales para apoyar las actividades de programación, actualización y seguimiento al presupuesto de ingresos por recursos propios, del Instituto Geográfico Agustín Codazzi, en el marco del Modelo Integrado de Planeación y Gestión."/>
    <s v="Marzo"/>
    <s v="Marzo"/>
    <n v="285"/>
    <s v="Día(s)"/>
    <s v="Contratación directa"/>
    <x v="0"/>
    <n v="63492813"/>
    <n v="63492813"/>
    <s v="No"/>
    <s v="N/A"/>
    <n v="1"/>
    <x v="0"/>
    <s v="Oficina Asesora de Planeación "/>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550"/>
    <d v="2021-04-22T00:00:00"/>
    <n v="6683454"/>
    <n v="53467632"/>
    <n v="53467632"/>
    <s v="OK"/>
    <s v="MARIO ALEJANDRO LASSO LEDESMA"/>
    <n v="10025181"/>
    <n v="0"/>
    <n v="24693"/>
    <n v="1"/>
    <n v="0"/>
    <s v="Día(s)"/>
    <m/>
    <s v="OK"/>
  </r>
  <r>
    <n v="2"/>
    <n v="21"/>
    <s v="DIRECCION "/>
    <x v="9"/>
    <n v="3"/>
    <n v="3"/>
    <n v="0"/>
    <d v="2021-01-07T00:00:00"/>
    <m/>
    <s v="Servicios secretariales o de administración de oficinas  "/>
    <m/>
    <n v="80161501"/>
    <s v="Prestación de servicios profesionales para apoyar la formulación, actualización y seguimiento físico y financiero de los planes, programas y proyectos de los procesos asignados en el marco del Modelo Integrado de Planeación y Gestión."/>
    <s v="Febrero"/>
    <s v="Febrero"/>
    <n v="11"/>
    <s v="Mes (s)"/>
    <s v="Contratación directa"/>
    <x v="1"/>
    <n v="249159141"/>
    <n v="249159141"/>
    <s v="No"/>
    <s v="NA"/>
    <n v="3"/>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99"/>
    <d v="2021-01-19T00:00:00"/>
    <n v="7550277"/>
    <n v="83053047"/>
    <n v="249159141"/>
    <s v="OK"/>
    <s v="NASLY ESPERANZA MAYORGA_x000a_DIEGO CASTIBLANCO_x000a_ORLANDO AMAYA"/>
    <n v="0"/>
    <n v="0"/>
    <s v="24304_x000a_24305_x000a_24306"/>
    <n v="3"/>
    <n v="0"/>
    <m/>
    <n v="330"/>
    <s v="OK"/>
  </r>
  <r>
    <n v="2"/>
    <n v="94"/>
    <s v="DIRECCION "/>
    <x v="9"/>
    <n v="1"/>
    <n v="1"/>
    <n v="0"/>
    <d v="2021-02-03T00:00:00"/>
    <m/>
    <s v="Servicios secretariales o de administración de oficinas  "/>
    <m/>
    <n v="80161501"/>
    <s v="Prestación de servicios profesionales para realizar el seguimiento y fortalecimiento del sistema de medición de la entidad acorde con el Plan Estratégico Institucional y los requerimientos del orden nacional y sectorial."/>
    <s v="Mayo"/>
    <s v="Mayo"/>
    <n v="8"/>
    <s v="Mes (s)"/>
    <s v="Contratación directa"/>
    <x v="0"/>
    <n v="60402216"/>
    <n v="60402216"/>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571"/>
    <d v="2021-04-15T00:00:00"/>
    <n v="7550277"/>
    <n v="60402216"/>
    <n v="60402216"/>
    <s v="OK"/>
    <s v="NATALIA MARIA PINEDA BETANCOURT"/>
    <n v="0"/>
    <n v="0"/>
    <n v="24704"/>
    <n v="1"/>
    <n v="0"/>
    <s v="Día(s)"/>
    <m/>
    <s v="OK"/>
  </r>
  <r>
    <n v="2"/>
    <n v="13"/>
    <s v="DIRECCION "/>
    <x v="9"/>
    <n v="4"/>
    <n v="4"/>
    <n v="0"/>
    <d v="2021-01-07T00:00:00"/>
    <m/>
    <s v="Servicios secretariales o de administración de oficinas  "/>
    <m/>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s v="Febrero"/>
    <s v="Febrero"/>
    <n v="11"/>
    <s v="Mes (s)"/>
    <s v="Contratación directa"/>
    <x v="0"/>
    <n v="332212188"/>
    <n v="332212188"/>
    <s v="No"/>
    <s v="NA"/>
    <n v="4"/>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7"/>
    <d v="2021-01-19T00:00:00"/>
    <n v="7550277"/>
    <n v="83053047"/>
    <n v="332212188"/>
    <s v="OK"/>
    <s v="ROSA NATACHA CALDERON LUNG_x000a_MIGUEL COLLAZOS COLLAZOS_x000a_DIANA MILENA CALDERÓN SANCHEZ_x000a_GINA MARCELA POPAYAN"/>
    <n v="0"/>
    <n v="0"/>
    <s v="24296_x000a_24297_x000a_24299_x000a_24302"/>
    <n v="4"/>
    <n v="0"/>
    <s v="Día(s)"/>
    <m/>
    <s v="OK"/>
  </r>
  <r>
    <n v="1"/>
    <m/>
    <s v="DIRECCION "/>
    <x v="9"/>
    <n v="1"/>
    <m/>
    <n v="1"/>
    <d v="2021-01-07T00:00:00"/>
    <m/>
    <s v="Servicios de auditoría"/>
    <m/>
    <n v="84111600"/>
    <s v="Contratación de auditoria externa de seguimiento y auditoria con fines de certificación de calidad bajo la norma ISO 9001:2015, gestión ambiental bajo la norma ISO 14001:2015"/>
    <s v="Noviembre"/>
    <s v="Noviembre"/>
    <n v="11"/>
    <s v="Mes (s)"/>
    <s v="Contratación directa"/>
    <x v="1"/>
    <n v="20000000"/>
    <n v="20000000"/>
    <s v="No"/>
    <s v="NA"/>
    <n v="1"/>
    <x v="0"/>
    <s v="Dirección General"/>
    <s v="Oficina Asesora de Planeación"/>
    <s v="Sede Central  "/>
    <s v="Jefe Oficina Asesora de Planeación"/>
    <s v="Fortalecimiento de la gestión institucional del IGAC a nivel Nacional "/>
    <s v="Servicio de implementación de sistemas de gestión"/>
    <s v="Ejecutar el programa de auditoria"/>
    <s v="Sistema de Gestión implementado_x000a_"/>
    <m/>
    <m/>
    <e v="#N/A"/>
    <e v="#N/A"/>
    <e v="#N/A"/>
    <e v="#N/A"/>
    <m/>
    <n v="0"/>
    <n v="0"/>
    <m/>
    <m/>
    <n v="1"/>
    <m/>
    <m/>
    <s v="OK"/>
  </r>
  <r>
    <n v="2"/>
    <n v="23"/>
    <s v="DIRECCION "/>
    <x v="9"/>
    <n v="1"/>
    <n v="1"/>
    <n v="0"/>
    <d v="2021-01-07T00:00:00"/>
    <n v="1"/>
    <s v="Servicios de asesoramiento sobre planificación estratégica"/>
    <m/>
    <n v="80101504"/>
    <s v="Prestar servicios profesionales para realizar el análisis y alineación de los procesos de la Entidad a su estructura organizacional, con el fin de identificar dentro de los mismos procesos reglas de negocio y puntos de validación."/>
    <s v="Febrero"/>
    <s v="Febrero"/>
    <n v="11"/>
    <s v="Mes (s)"/>
    <s v="Contratación directa"/>
    <x v="2"/>
    <n v="146709293"/>
    <n v="146709293"/>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n v="267"/>
    <d v="2021-01-27T00:00:00"/>
    <n v="13337208"/>
    <n v="140040684"/>
    <n v="140040684"/>
    <s v="OK"/>
    <s v="MARIA JULIANA MARTINZ GONZALEZ"/>
    <n v="6668609"/>
    <n v="0"/>
    <n v="24432"/>
    <n v="1"/>
    <n v="0"/>
    <s v="Día(s)"/>
    <n v="240"/>
    <s v="OK"/>
  </r>
  <r>
    <n v="2"/>
    <m/>
    <s v="DIRECCION "/>
    <x v="9"/>
    <n v="1"/>
    <n v="0"/>
    <n v="1"/>
    <d v="2021-06-17T00:00:00"/>
    <m/>
    <s v="Servicios de asesoramiento sobre tecnologías de la información"/>
    <m/>
    <n v="80101507"/>
    <s v="Análisis y asesoría en el modelamiento BPMN 2.0, optimización, instalación, parametrización, diseño y soporte de los procesos de la Entidad en la plataforma BPMS Bizagi."/>
    <s v="Octubre"/>
    <s v="Octubre"/>
    <n v="3"/>
    <s v="Mes (s)"/>
    <s v="Contratación directa"/>
    <x v="2"/>
    <n v="1001900000"/>
    <n v="1001900000"/>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m/>
    <m/>
    <e v="#N/A"/>
    <e v="#N/A"/>
    <e v="#N/A"/>
    <e v="#N/A"/>
    <m/>
    <n v="0"/>
    <n v="0"/>
    <m/>
    <n v="0"/>
    <n v="1"/>
    <m/>
    <m/>
    <s v="OK"/>
  </r>
  <r>
    <n v="1"/>
    <n v="45"/>
    <s v="SECRETARIA GENERAL"/>
    <x v="2"/>
    <n v="1"/>
    <n v="1"/>
    <n v="0"/>
    <d v="2021-01-20T00:00:00"/>
    <m/>
    <s v="Servicios secretariales o de administración de oficinas  "/>
    <m/>
    <n v="80161501"/>
    <s v="Prestación de servicios profesionales para apoyar la gestión de atención al ciudadano en Sede Central y a nivel nacional."/>
    <s v="Enero"/>
    <s v="Enero"/>
    <n v="11"/>
    <s v="Mes (s)"/>
    <s v="Contratación directa"/>
    <x v="1"/>
    <n v="40042596"/>
    <n v="40042596"/>
    <s v="No"/>
    <s v="NA"/>
    <n v="1"/>
    <x v="1"/>
    <s v="Secretaría General - Grupo Interno de Trabajo Servicio al Ciudadano"/>
    <s v="Secretaría General - Grupo Interno de Trabajo Servicio al Ciudadano"/>
    <s v="Sede Central  "/>
    <s v="Coordinador Grupo Interno de Trabajo Servicio al Ciudadano"/>
    <s v="N/A"/>
    <s v="N/A"/>
    <s v="N/A"/>
    <s v="N/A"/>
    <n v="81"/>
    <d v="2021-01-22T00:00:00"/>
    <n v="3640236"/>
    <n v="40042596"/>
    <n v="40042596"/>
    <s v="OK"/>
    <s v="ANYI MARCELA LEON RUBIANO"/>
    <n v="0"/>
    <n v="0"/>
    <n v="24239"/>
    <n v="1"/>
    <n v="0"/>
    <s v="Día(s)"/>
    <n v="330"/>
    <s v="OK"/>
  </r>
  <r>
    <n v="1"/>
    <n v="46"/>
    <s v="SECRETARIA GENERAL"/>
    <x v="2"/>
    <n v="1"/>
    <n v="1"/>
    <n v="0"/>
    <d v="2021-01-20T00:00:00"/>
    <m/>
    <s v="Servicios secretariales o de administración de oficinas  "/>
    <m/>
    <n v="80161501"/>
    <s v="Prestación de servicios profesionales para apoyar la gestión administrativa del servicio al ciudadano en Sede Central y a nivel nacional."/>
    <s v="Enero"/>
    <s v="Enero"/>
    <n v="11"/>
    <s v="Mes (s)"/>
    <s v="Contratación directa"/>
    <x v="1"/>
    <n v="29386313"/>
    <n v="29386313"/>
    <s v="No"/>
    <s v="NA"/>
    <n v="1"/>
    <x v="1"/>
    <s v="Secretaría General - Grupo Interno de Trabajo Servicio al Ciudadano"/>
    <s v="Secretaría General - Grupo Interno de Trabajo Servicio al Ciudadano"/>
    <s v="Sede Central  "/>
    <s v="Coordinador Grupo Interno de Trabajo Servicio al Ciudadano"/>
    <s v="N/A"/>
    <s v="N/A"/>
    <s v="N/A"/>
    <s v="N/A"/>
    <n v="86"/>
    <d v="2021-01-22T00:00:00"/>
    <n v="2671483"/>
    <n v="29386313"/>
    <n v="29386313"/>
    <s v="OK"/>
    <s v="JUAN DAVID DIAZ BUENDIA"/>
    <n v="0"/>
    <n v="0"/>
    <n v="24241"/>
    <n v="1"/>
    <n v="0"/>
    <s v="Día(s)"/>
    <n v="330"/>
    <s v="OK"/>
  </r>
  <r>
    <n v="1"/>
    <n v="44"/>
    <s v="SECRETARIA GENERAL"/>
    <x v="2"/>
    <n v="1"/>
    <n v="1"/>
    <n v="0"/>
    <d v="2021-01-07T00:00:00"/>
    <m/>
    <s v="Servicios secretariales o de administración de oficinas  "/>
    <m/>
    <n v="80161501"/>
    <s v="Prestación de servicios profesionales para apoyar la gestión del servicio al ciudadano en Sede Central y a nivel nacional."/>
    <s v="Enero"/>
    <s v="Enero"/>
    <n v="11"/>
    <s v="Mes (s)"/>
    <s v="Contratación directa"/>
    <x v="1"/>
    <n v="46898742"/>
    <n v="46898742"/>
    <s v="No"/>
    <s v="NA"/>
    <n v="1"/>
    <x v="1"/>
    <s v="Secretaría General - Grupo Interno de Trabajo Servicio al Ciudadano"/>
    <s v="Secretaría General - Grupo Interno de Trabajo Servicio al Ciudadano"/>
    <s v="Sede Central  "/>
    <s v="Coordinador Grupo Interno de Trabajo Servicio al Ciudadano"/>
    <s v="N/A"/>
    <s v="N/A"/>
    <s v="N/A"/>
    <s v="N/A"/>
    <n v="75"/>
    <d v="2021-01-20T00:00:00"/>
    <n v="4263522"/>
    <n v="46898742"/>
    <n v="46898742"/>
    <s v="OK"/>
    <s v="KAROL VIVIANA MORALES ALZATE"/>
    <n v="0"/>
    <n v="0"/>
    <n v="24229"/>
    <n v="1"/>
    <n v="0"/>
    <s v="Día(s)"/>
    <n v="330"/>
    <s v="OK"/>
  </r>
  <r>
    <n v="1"/>
    <n v="32"/>
    <s v="SECRETARIA GENERAL"/>
    <x v="2"/>
    <n v="1"/>
    <n v="1"/>
    <n v="0"/>
    <d v="2021-01-07T00:00:00"/>
    <m/>
    <s v="Servicios secretariales o de administración de oficinas  "/>
    <m/>
    <n v="80161501"/>
    <s v="Prestación de servicios profesionales para apoyar la gestión jurídica del servicio al ciudadano en Sede Central y a nivel nacional."/>
    <s v="Enero"/>
    <s v="Enero"/>
    <n v="11"/>
    <s v="Mes (s)"/>
    <s v="Contratación directa"/>
    <x v="0"/>
    <n v="66214619"/>
    <n v="66214619"/>
    <s v="No"/>
    <s v="NA"/>
    <n v="1"/>
    <x v="1"/>
    <s v="Secretaría General - Grupo Interno de Trabajo Servicio al Ciudadano"/>
    <s v="Secretaría General - Grupo Interno de Trabajo Servicio al Ciudadano"/>
    <s v="Sede Central  "/>
    <s v="Coordinador Grupo Interno de Trabajo Servicio al Ciudadano"/>
    <s v="N/A"/>
    <s v="N/A"/>
    <s v="N/A"/>
    <s v="N/A"/>
    <n v="38"/>
    <d v="2021-01-19T00:00:00"/>
    <n v="5757793"/>
    <n v="63335723"/>
    <n v="63335723"/>
    <s v="OK"/>
    <s v="MARIA PATRICIA ALDANA OSPINA"/>
    <n v="2878896"/>
    <n v="0"/>
    <n v="24214"/>
    <n v="1"/>
    <n v="0"/>
    <s v="Mes (s)"/>
    <n v="11"/>
    <s v="OK"/>
  </r>
  <r>
    <n v="1"/>
    <n v="36"/>
    <s v="SECRETARIA GENERAL"/>
    <x v="2"/>
    <n v="1"/>
    <n v="1"/>
    <n v="0"/>
    <d v="2021-01-07T00:00:00"/>
    <m/>
    <s v="Servicios secretariales o de administración de oficinas  "/>
    <m/>
    <n v="80161501"/>
    <s v="Prestación de servicios profesionales para apoyar las estrategias, procesos, procedimientos y actividades del servicio al ciudadano en Sede Central y a nivel nacional."/>
    <s v="Enero"/>
    <s v="Enero"/>
    <n v="11"/>
    <s v="Mes (s)"/>
    <s v="Contratación directa"/>
    <x v="1"/>
    <n v="63335720"/>
    <n v="63335720"/>
    <s v="No"/>
    <s v="NA"/>
    <n v="1"/>
    <x v="1"/>
    <s v="Secretaria General - GIT Servicio al Ciudadano"/>
    <s v="Secretaria General - GIT Servicio al Ciudadano"/>
    <s v="Sede Central  "/>
    <s v="Coordinador GIT Servicio al Ciudadano"/>
    <s v="N/A"/>
    <s v="N/A"/>
    <s v="N/A"/>
    <s v="N/A"/>
    <n v="36"/>
    <d v="2021-01-15T00:00:00"/>
    <n v="5757792"/>
    <n v="63335712"/>
    <n v="63335712"/>
    <s v="OK"/>
    <s v="SHADIA  GENE BELTRAN"/>
    <n v="8"/>
    <n v="0"/>
    <n v="24228"/>
    <n v="1"/>
    <n v="0"/>
    <s v="Mes (s)"/>
    <n v="11"/>
    <s v="OK"/>
  </r>
  <r>
    <n v="1"/>
    <m/>
    <s v="SECRETARIA GENERAL"/>
    <x v="2"/>
    <n v="1"/>
    <n v="0"/>
    <n v="1"/>
    <d v="2021-05-14T00:00:00"/>
    <m/>
    <s v="Máquinas clasificadoras"/>
    <m/>
    <n v="44102500"/>
    <s v="Realizar el mantenimiento y/o adecuación de los digiturnos que tiene el IGAC a nivel nacional"/>
    <s v="Junio"/>
    <s v="Junio"/>
    <n v="7"/>
    <s v="Mes (s)"/>
    <s v="Contratación directa"/>
    <x v="1"/>
    <n v="120000000"/>
    <n v="120000000"/>
    <s v="No"/>
    <s v="N/A"/>
    <n v="1"/>
    <x v="1"/>
    <s v="Secretaria General - GIT Servicio al Ciudadano"/>
    <s v="Secretaria General - GIT Servicio al Ciudadano"/>
    <s v="Sede Central  "/>
    <s v="Coordinador GIT Servicio al Ciudadano"/>
    <s v="N/A"/>
    <s v="N/A"/>
    <s v="N/A"/>
    <s v="N/A"/>
    <m/>
    <m/>
    <e v="#N/A"/>
    <e v="#N/A"/>
    <e v="#N/A"/>
    <e v="#N/A"/>
    <m/>
    <n v="0"/>
    <n v="0"/>
    <m/>
    <n v="0"/>
    <n v="1"/>
    <m/>
    <n v="30"/>
    <s v="OK"/>
  </r>
  <r>
    <n v="1"/>
    <m/>
    <s v="SECRETARIA GENERAL"/>
    <x v="2"/>
    <n v="1"/>
    <n v="0"/>
    <n v="1"/>
    <d v="2021-05-31T00:00:00"/>
    <m/>
    <s v="Centros o servicios móviles de atención de salud"/>
    <m/>
    <n v="85101508"/>
    <s v="Promover la inclusión social y el goce efectivo de derechos de la población sorda, en el desarrollo de sensibilizaciones y aproximaciones con enfoque de servicio a la ciudadanía que permite reconocer la lengua de señas colombiana."/>
    <s v="Junio"/>
    <s v="Junio"/>
    <n v="6"/>
    <s v="Mes (s)"/>
    <s v="Contratación directa"/>
    <x v="1"/>
    <n v="14000000"/>
    <n v="14000000"/>
    <s v="No"/>
    <s v="NA"/>
    <n v="1"/>
    <x v="1"/>
    <s v="Secretaria General - GIT Talento Humano"/>
    <s v="Secretaria General - GIT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m/>
    <e v="#N/A"/>
    <e v="#N/A"/>
    <e v="#N/A"/>
    <e v="#N/A"/>
    <m/>
    <n v="0"/>
    <n v="2333333.3333333335"/>
    <m/>
    <n v="0"/>
    <n v="1"/>
    <m/>
    <m/>
    <s v="OK"/>
  </r>
  <r>
    <n v="1"/>
    <n v="81"/>
    <s v="SECRETARIA GENERAL"/>
    <x v="2"/>
    <n v="1"/>
    <n v="1"/>
    <n v="0"/>
    <d v="2021-05-25T00:00:00"/>
    <m/>
    <s v="Centros o servicios móviles de atención de salud"/>
    <m/>
    <n v="85101508"/>
    <s v="Capacitar a los funcionarios en el manejo y operación técnica de las aeronaves no tripuladas tipo UAS, propiedad del IGAC"/>
    <s v="Junio"/>
    <s v="Junio"/>
    <n v="8"/>
    <s v="Mes (s)"/>
    <s v="Mínima cuantía"/>
    <x v="1"/>
    <n v="10000000"/>
    <n v="10000000"/>
    <s v="No"/>
    <s v="N/A"/>
    <n v="1"/>
    <x v="1"/>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d v="2021-06-28T00:00:00"/>
    <n v="10000000"/>
    <n v="10000000"/>
    <n v="10000000"/>
    <s v="OK"/>
    <s v="INICIO PROCESO"/>
    <n v="0"/>
    <n v="0"/>
    <m/>
    <n v="1"/>
    <n v="0"/>
    <s v="Día(s)"/>
    <n v="180"/>
    <s v="OK"/>
  </r>
  <r>
    <n v="1"/>
    <n v="56"/>
    <s v="SECRETARIA GENERAL"/>
    <x v="2"/>
    <n v="1"/>
    <n v="1"/>
    <n v="0"/>
    <d v="2021-02-11T00:00:00"/>
    <m/>
    <s v="Servicios secretariales o de administración de oficinas  "/>
    <m/>
    <n v="80161501"/>
    <s v="Prestar servicios profesionales  en materia jurídica para acompañar a la secretaria general del IGAC a través de la emisión, análisis, revisión, acompañamiento y proyección de conceptos jurídicos que requiera la secretaria general"/>
    <s v="Febrero"/>
    <s v="Febrero"/>
    <n v="11"/>
    <s v="Mes (s)"/>
    <s v="Contratación directa"/>
    <x v="1"/>
    <n v="83053047"/>
    <n v="83053047"/>
    <s v="No"/>
    <s v="NA"/>
    <n v="1"/>
    <x v="1"/>
    <s v="Secretaria General"/>
    <s v="Secretaría General"/>
    <s v="Sede Central  "/>
    <s v="Secretaria General"/>
    <s v="N/A"/>
    <s v="N/A"/>
    <s v="N/A"/>
    <s v="N/A"/>
    <n v="265"/>
    <d v="2021-02-15T00:00:00"/>
    <n v="7550277"/>
    <n v="79277909"/>
    <n v="79277909"/>
    <s v="OK"/>
    <s v="JULIAN ALEJANDRO CRUZ ALARCON"/>
    <n v="3775138"/>
    <n v="0"/>
    <n v="24430"/>
    <n v="1"/>
    <n v="0"/>
    <s v="Día(s)"/>
    <n v="315"/>
    <s v="OK"/>
  </r>
  <r>
    <n v="1"/>
    <n v="70"/>
    <s v="SECRETARIA GENERAL"/>
    <x v="2"/>
    <n v="1"/>
    <n v="1"/>
    <n v="0"/>
    <d v="2021-03-04T00:00:00"/>
    <m/>
    <s v="Servicios secretariales o de administración de oficinas  "/>
    <m/>
    <n v="80161501"/>
    <s v="Adquisición del seguro de casco avión y seguro vehículo aéreo no tripulado que ampare los bienes e intereses patrimoniales del IGAC"/>
    <s v="Abril"/>
    <s v="Junio"/>
    <n v="12"/>
    <s v="Mes (s)"/>
    <s v="Selección abreviada menor cuantía"/>
    <x v="1"/>
    <n v="800000000"/>
    <n v="800000000"/>
    <s v="No"/>
    <s v="N.A"/>
    <n v="1"/>
    <x v="0"/>
    <s v="Subdirección de Geografía y Cartografía "/>
    <s v="Secretaría General"/>
    <s v="Sede Central"/>
    <s v="Secretaría General"/>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57"/>
    <d v="2021-04-20T00:00:00"/>
    <e v="#N/A"/>
    <e v="#N/A"/>
    <e v="#N/A"/>
    <e v="#N/A"/>
    <s v="CENTRO INTEGRAL DE MANTENIMIENTO ATOCARS SAS"/>
    <n v="0"/>
    <n v="0"/>
    <m/>
    <n v="1"/>
    <n v="0"/>
    <s v="Día(s)"/>
    <m/>
    <s v="OK"/>
  </r>
  <r>
    <n v="1"/>
    <n v="76"/>
    <s v="SECRETARIA GENERAL"/>
    <x v="2"/>
    <n v="1"/>
    <n v="1"/>
    <n v="0"/>
    <d v="2021-05-11T00:00:00"/>
    <m/>
    <s v="Servicios secretariales o de administración de oficinas  "/>
    <m/>
    <n v="80161501"/>
    <s v="Prestación de servicios profesionales al IGAC apoyando la vinculación del personal requerido por la entidad, de conformidad con las solicitudes efectuadas por el supervisor del contrato."/>
    <s v="Mayo"/>
    <s v="Mayo"/>
    <n v="6"/>
    <s v="Mes (s)"/>
    <s v="Contratación directa"/>
    <x v="0"/>
    <n v="34546758"/>
    <n v="34546758"/>
    <s v="No"/>
    <s v="N/A"/>
    <n v="1"/>
    <x v="0"/>
    <s v="Secretaria General "/>
    <s v="Secretaria General "/>
    <s v="Sede Central  "/>
    <s v="María del Pilar Gonzalez Moreno"/>
    <s v="Fortalecimiento de la gestión institucional del IGAC a nivel Nacional "/>
    <s v="Servicio de Educación informal para la gestión Administrativa"/>
    <s v="Desarrollar, hacer seguimiento y evaluar el avance en el proceso de gestión del conocimiento en la entidad."/>
    <s v="Personas capacitadas"/>
    <n v="584"/>
    <d v="2021-05-12T00:00:00"/>
    <n v="5757793"/>
    <n v="34546758"/>
    <n v="34546758"/>
    <s v="OK"/>
    <s v="CLAUDIA EDITH MEJIA MEJIA"/>
    <n v="0"/>
    <n v="0"/>
    <n v="24725"/>
    <n v="1"/>
    <n v="0"/>
    <m/>
    <m/>
    <s v="OK"/>
  </r>
  <r>
    <n v="1"/>
    <n v="51"/>
    <s v="SECRETARIA GENERAL"/>
    <x v="2"/>
    <n v="1"/>
    <n v="1"/>
    <n v="0"/>
    <d v="2021-01-07T00:00:00"/>
    <m/>
    <s v="Servicios secretariales o de administración de oficinas  "/>
    <m/>
    <n v="80161501"/>
    <s v="Prestación de servicios profesionales para la gestión y atención de los asuntos jurídicos y contractuales que sean competencia de la Secretaria General del Instituto Geográfico Agustín Codazzi"/>
    <s v="Febrero"/>
    <s v="Febrero"/>
    <n v="11"/>
    <s v="Mes (s)"/>
    <s v="Contratación directa"/>
    <x v="1"/>
    <n v="83053047"/>
    <n v="83053047"/>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287"/>
    <d v="2021-02-15T00:00:00"/>
    <n v="7550277"/>
    <n v="79026233"/>
    <n v="79026233"/>
    <s v="OK"/>
    <s v="HELVIN IVAN CIFUENTES GONZALEZ"/>
    <n v="4026814"/>
    <n v="0"/>
    <n v="24449"/>
    <n v="1"/>
    <n v="0"/>
    <s v="Día(s)"/>
    <n v="315"/>
    <s v="OK"/>
  </r>
  <r>
    <n v="1"/>
    <n v="52"/>
    <s v="SECRETARIA GENERAL"/>
    <x v="2"/>
    <n v="1"/>
    <n v="1"/>
    <n v="0"/>
    <d v="2021-01-07T00:00:00"/>
    <m/>
    <s v="Servicios secretariales o de administración de oficinas  "/>
    <m/>
    <n v="80161501"/>
    <s v="Prestación de servicios profesionales para la gestión y atención de las actividades relacionadas con la programación, control y seguimiento, presupuestal de los rubros de funcionamiento de la Entidad"/>
    <s v="Febrero"/>
    <s v="Febrero"/>
    <n v="11"/>
    <s v="Mes (s)"/>
    <s v="Contratación directa"/>
    <x v="1"/>
    <n v="73517991"/>
    <n v="73517991"/>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194"/>
    <d v="2021-02-08T00:00:00"/>
    <n v="6683454"/>
    <n v="71290173"/>
    <n v="71290173"/>
    <s v="OK"/>
    <s v="JENNFER  ABRIL"/>
    <n v="2227818"/>
    <n v="0"/>
    <n v="24378"/>
    <n v="1"/>
    <n v="0"/>
    <s v="Día(s)"/>
    <n v="315"/>
    <s v="OK"/>
  </r>
  <r>
    <n v="1"/>
    <n v="38"/>
    <s v="SECRETARIA GENERAL"/>
    <x v="2"/>
    <n v="1"/>
    <n v="1"/>
    <n v="0"/>
    <d v="2021-01-07T00:00:00"/>
    <m/>
    <s v="Servicios secretariales o de administración de oficinas  "/>
    <m/>
    <n v="80161501"/>
    <s v="Prestación de servicios profesionales al IGAC apoyando la vinculación del personal requerido por la entidad, de conformidad con las solicitudes efectuadas por el supervisor del contrato"/>
    <s v="Enero"/>
    <s v="Enero"/>
    <n v="345"/>
    <s v="Día(s)"/>
    <s v="Contratación directa"/>
    <x v="0"/>
    <n v="123067779"/>
    <n v="123067779"/>
    <s v="No"/>
    <s v="NA"/>
    <n v="1"/>
    <x v="0"/>
    <m/>
    <m/>
    <m/>
    <m/>
    <m/>
    <m/>
    <m/>
    <m/>
    <n v="40"/>
    <d v="2021-01-15T00:00:00"/>
    <n v="10701546"/>
    <n v="122354343"/>
    <n v="122354343"/>
    <s v="OK"/>
    <s v="LINDA CRISTINA SANTOS MEJIA"/>
    <n v="713436"/>
    <n v="0"/>
    <n v="24199"/>
    <n v="1"/>
    <n v="0"/>
    <m/>
    <m/>
    <s v="OK"/>
  </r>
  <r>
    <n v="1"/>
    <n v="35"/>
    <s v="SECRETARIA GENERAL"/>
    <x v="2"/>
    <n v="1"/>
    <n v="1"/>
    <n v="0"/>
    <d v="2021-01-07T00:00:00"/>
    <n v="1"/>
    <s v="Servicios de asesoramiento sobre planificación estratégica"/>
    <m/>
    <n v="80101504"/>
    <s v="Apoyar al Instituto Geográfico Agustín Codazzi, como Coordinador Administrativo en el marco del  Programa para la adopción e implementación de un Catastro Multipropósito Urbano Rural "/>
    <s v="Enero"/>
    <s v="Enero"/>
    <n v="345"/>
    <s v="Día(s)"/>
    <s v="Contratación directa"/>
    <x v="2"/>
    <n v="201400000"/>
    <n v="2014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7"/>
    <d v="2021-01-14T00:00:00"/>
    <n v="16480000"/>
    <n v="189520000"/>
    <n v="189520000"/>
    <s v="OK"/>
    <s v="ALEXANDER  AYALA RODRIGUEZ"/>
    <n v="11880000"/>
    <n v="0"/>
    <n v="24198"/>
    <n v="1"/>
    <n v="0"/>
    <s v="Mes (s)"/>
    <n v="11"/>
    <s v="OK"/>
  </r>
  <r>
    <n v="1"/>
    <n v="34"/>
    <s v="SECRETARIA GENERAL"/>
    <x v="2"/>
    <n v="1"/>
    <n v="1"/>
    <n v="0"/>
    <d v="2021-01-07T00:00:00"/>
    <n v="1"/>
    <s v="Servicios de asesoramiento sobre planificación estratégica"/>
    <m/>
    <n v="80101504"/>
    <s v="Apoyar Instituto Geográfico Agustín Codazzi (IGAC), desde el aspecto jurídico, en las actividades administrativas y de gestión de los procesos de selección y contratación financiados, total o parcialmente, con recursos de Banca Multilateral."/>
    <s v="Enero"/>
    <s v="Enero"/>
    <n v="345"/>
    <s v="Día(s)"/>
    <s v="Contratación directa"/>
    <x v="2"/>
    <n v="116150000"/>
    <n v="1161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43"/>
    <d v="2021-01-14T00:00:00"/>
    <n v="9865284"/>
    <n v="113450770"/>
    <n v="113450770"/>
    <s v="OK"/>
    <s v="CONSTANZA  BARROS PULIDO"/>
    <n v="2699230"/>
    <n v="0"/>
    <n v="24201"/>
    <n v="1"/>
    <n v="0"/>
    <s v="Día(s)"/>
    <n v="345"/>
    <s v="OK"/>
  </r>
  <r>
    <n v="1"/>
    <n v="71"/>
    <s v="SECRETARIA GENERAL"/>
    <x v="2"/>
    <n v="1"/>
    <n v="1"/>
    <n v="0"/>
    <d v="2021-03-04T00:00:00"/>
    <n v="1"/>
    <s v="Servicios de asesoramiento sobre planificación estratégica"/>
    <m/>
    <n v="80101504"/>
    <s v="Apoyar al Instituto Geográfico Agustín Codazzi como Especialista de Salvaguardas sociales en el marco del Proyecto denominado “Programa para la adopción e implementación de un Catastro Multipropósito-sito Urbano – Rural”, "/>
    <s v="Marzo"/>
    <s v="Marzo"/>
    <n v="9"/>
    <s v="Mes (s)"/>
    <s v="Contratación directa"/>
    <x v="2"/>
    <n v="94300000"/>
    <n v="943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547"/>
    <d v="2021-04-26T00:00:00"/>
    <n v="7550277"/>
    <n v="61157244"/>
    <n v="61157244"/>
    <s v="OK"/>
    <s v="FABIAN ANDRE DACCARETT DELGADO"/>
    <n v="33142756"/>
    <n v="0"/>
    <n v="24690"/>
    <n v="1"/>
    <n v="0"/>
    <s v="Día(s)"/>
    <n v="240"/>
    <s v="OK"/>
  </r>
  <r>
    <n v="1"/>
    <n v="33"/>
    <s v="SECRETARIA GENERAL"/>
    <x v="2"/>
    <n v="1"/>
    <n v="1"/>
    <n v="0"/>
    <d v="2021-01-07T00:00:00"/>
    <n v="1"/>
    <s v="Servicios de asesoramiento sobre planificación estratégica"/>
    <m/>
    <n v="80101504"/>
    <s v="Apoyar al Instituto Geográfico Agustín Codazzi, como especialista en planificación, seguimiento y monitoreo de las actividades previstas dentro del Programa para la adopción e implementación de un Catastro Multipropósito Urbano Rural "/>
    <s v="Enero"/>
    <s v="Enero"/>
    <n v="345"/>
    <s v="Día(s)"/>
    <s v="Contratación directa"/>
    <x v="2"/>
    <n v="167000000"/>
    <n v="1670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9"/>
    <d v="2021-01-14T00:00:00"/>
    <n v="12700000"/>
    <n v="144780000"/>
    <n v="144780000"/>
    <s v="OK"/>
    <s v="LUIS EDDY ACERO CAMACHO"/>
    <n v="22220000"/>
    <n v="0"/>
    <n v="24200"/>
    <n v="1"/>
    <n v="0"/>
    <s v="Día(s)"/>
    <n v="345"/>
    <s v="OK"/>
  </r>
  <r>
    <n v="2"/>
    <n v="82"/>
    <s v="SECRETARIA GENERAL"/>
    <x v="2"/>
    <n v="1"/>
    <n v="1"/>
    <n v="0"/>
    <d v="2021-02-11T00:00:00"/>
    <n v="1"/>
    <s v="Servicios de asesoramiento sobre planificación estratégica"/>
    <m/>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s v="Febrero"/>
    <s v="Febrero"/>
    <n v="315"/>
    <s v="Día(s)"/>
    <s v="Contratación directa"/>
    <x v="2"/>
    <n v="103585482"/>
    <n v="103585482"/>
    <s v="No"/>
    <s v="NA"/>
    <n v="1"/>
    <x v="0"/>
    <s v="Secretaria General"/>
    <s v="Secretaria General"/>
    <s v="Sede Central  "/>
    <s v="Secretaria General"/>
    <s v="Actualización y gestión catastral nacional "/>
    <s v="Servicio de Información Catastral"/>
    <s v="Gestionar técnicamente la operación del proyecto de catastro multipropósito, en lo correspondiente al IGAC"/>
    <s v="Sistema de Información predial actualizado"/>
    <n v="488"/>
    <d v="2021-03-16T00:00:00"/>
    <n v="9865284"/>
    <n v="93720198"/>
    <n v="93720198"/>
    <s v="OK"/>
    <s v="MARIA CONSUELO BERNAL"/>
    <n v="9865284"/>
    <n v="0"/>
    <n v="24622"/>
    <n v="1"/>
    <n v="0"/>
    <s v="Día(s)"/>
    <n v="255"/>
    <s v="OK"/>
  </r>
  <r>
    <n v="1"/>
    <n v="77"/>
    <s v="SECRETARIA GENERAL"/>
    <x v="2"/>
    <n v="1"/>
    <n v="1"/>
    <n v="0"/>
    <d v="2021-05-11T00:00:00"/>
    <n v="1"/>
    <s v="Servicios de asesoramiento sobre planificación estratégica"/>
    <m/>
    <n v="80101504"/>
    <s v="Apoyar al Instituto Geográfico Agustín Codazzi, como especialista en adquisiciones, en los procesos de selección y contratación de bienes y servicios dentro del Programa para la adopción e implementación de un Catastro Multipropósito Urbano Rural"/>
    <s v="Mayo"/>
    <s v="Mayo"/>
    <n v="9"/>
    <s v="Mes (s)"/>
    <s v="Contratación directa"/>
    <x v="2"/>
    <n v="178250000"/>
    <n v="1782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m/>
    <d v="2021-06-03T00:00:00"/>
    <n v="15450000"/>
    <n v="108150000"/>
    <n v="108150000"/>
    <s v="OK"/>
    <s v="MARIO PEDRO MAURICIO DE MILLERI BONILLA"/>
    <n v="70100000"/>
    <n v="0"/>
    <m/>
    <n v="1"/>
    <n v="0"/>
    <m/>
    <m/>
    <s v="OK"/>
  </r>
  <r>
    <n v="1"/>
    <n v="60"/>
    <s v="SECRETARIA GENERAL"/>
    <x v="2"/>
    <n v="1"/>
    <n v="1"/>
    <n v="0"/>
    <d v="2021-03-11T00:00:00"/>
    <n v="1"/>
    <s v="Servicios de asesoramiento sobre planificación estratégica"/>
    <m/>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s v="Marzo"/>
    <s v="Marzo"/>
    <n v="10"/>
    <s v="Mes (s)"/>
    <s v="Contratación directa"/>
    <x v="2"/>
    <n v="144200000"/>
    <n v="144200000"/>
    <s v="No"/>
    <s v="NA"/>
    <n v="1"/>
    <x v="0"/>
    <s v="Secretaria General"/>
    <s v="Secretaria General"/>
    <s v="Sede Central  "/>
    <s v="Maria del Pilar Gonzalez Moreno"/>
    <s v="Actualización y gestión catastral Nacional"/>
    <s v="Servicio de Información Catastral"/>
    <s v="Gestionar técnicamente la operación del proyecto de catastro multipropósito, en lo correspondiente al IGAC"/>
    <s v="Predios actualizados catastralmente "/>
    <n v="474"/>
    <d v="2021-03-16T00:00:00"/>
    <n v="14420000"/>
    <n v="136990000"/>
    <n v="136990000"/>
    <s v="OK"/>
    <s v="YANETH EUGENIA BRAVO CASTRO"/>
    <n v="7210000"/>
    <n v="0"/>
    <n v="24609"/>
    <n v="1"/>
    <n v="0"/>
    <m/>
    <m/>
    <s v="OK"/>
  </r>
  <r>
    <n v="1"/>
    <n v="63"/>
    <s v="SECRETARIA GENERAL"/>
    <x v="2"/>
    <n v="1"/>
    <n v="1"/>
    <n v="0"/>
    <d v="2021-03-11T00:00:00"/>
    <m/>
    <s v="Servicios secretariales o de administración de oficinas  "/>
    <m/>
    <n v="80161501"/>
    <s v="Prestación de servicios profesionales para brindar apoyo jurídico a las supervisiones que sean designadas en cabeza de los funcionarios del GIT de Servicios Administrativos y a lo procesos contractuales en cualquiera de las etapas "/>
    <s v="Marzo"/>
    <s v="Marzo"/>
    <n v="9"/>
    <s v="Mes (s)"/>
    <s v="Contratación directa"/>
    <x v="1"/>
    <n v="40500000"/>
    <n v="40500000"/>
    <s v="No"/>
    <s v="N.A"/>
    <n v="1"/>
    <x v="1"/>
    <s v="Secretaria General - GIT servicios administrativos"/>
    <s v="Secretaria General - GIT servicios administrativos"/>
    <s v="Sede Central  "/>
    <s v="Coordinador GIT GIT servicios administrativos"/>
    <m/>
    <m/>
    <m/>
    <m/>
    <n v="504"/>
    <d v="2021-03-25T00:00:00"/>
    <n v="4382339"/>
    <n v="39441051"/>
    <n v="39441051"/>
    <s v="OK"/>
    <s v="ASTRID ANGELICA VELA MARTINEZ"/>
    <n v="1058949"/>
    <n v="0"/>
    <n v="24638"/>
    <n v="1"/>
    <n v="0"/>
    <m/>
    <m/>
    <s v="OK"/>
  </r>
  <r>
    <n v="1"/>
    <n v="67"/>
    <s v="SECRETARIA GENERAL"/>
    <x v="2"/>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ección abreviada subasta inversa"/>
    <x v="1"/>
    <n v="117600000"/>
    <n v="117600000"/>
    <s v="No"/>
    <s v="NA"/>
    <n v="1"/>
    <x v="1"/>
    <s v="Secretaría General - Servicios Administrativos"/>
    <s v="Secretaria General - GIT Servicios Administrativos"/>
    <s v="Sede Central  "/>
    <s v="Coordinador GIT Servicios Administrativos"/>
    <s v="N/A"/>
    <s v="N/A"/>
    <s v="N/A"/>
    <s v="N/A"/>
    <n v="542"/>
    <d v="2021-04-14T00:00:00"/>
    <n v="109168733"/>
    <n v="109168733"/>
    <n v="109168733"/>
    <s v="OK"/>
    <s v="COMPAÑIA OPERADORA DE CONTRATOS SAS"/>
    <n v="8431267"/>
    <n v="0"/>
    <n v="24763"/>
    <n v="1"/>
    <n v="0"/>
    <m/>
    <m/>
    <s v="OK"/>
  </r>
  <r>
    <n v="1"/>
    <n v="55"/>
    <s v="SECRETARIA GENERAL"/>
    <x v="2"/>
    <n v="1"/>
    <n v="1"/>
    <n v="0"/>
    <d v="2021-02-03T00:00:00"/>
    <m/>
    <s v="Servicios de mantenimiento y reparación de vehículos"/>
    <m/>
    <n v="78181500"/>
    <s v="Prestación de servicios para la revision tecnico mecanica de los vehiculos de propiedad del IGAC C "/>
    <s v="Febrero"/>
    <s v="Febrero"/>
    <n v="12"/>
    <s v="Mes (s)"/>
    <s v="Mínima cuantía"/>
    <x v="1"/>
    <n v="16000000"/>
    <n v="16000000"/>
    <s v="No"/>
    <s v="NA"/>
    <n v="1"/>
    <x v="1"/>
    <s v="Secretaría General - Servicios Administrativos"/>
    <s v="Secretaria General - GIT Servicios Administrativos"/>
    <s v="Sede Central  "/>
    <s v="Coordinador GIT Servicios Administrativos"/>
    <s v="N/A"/>
    <s v="N/A"/>
    <s v="N/A"/>
    <s v="N/A"/>
    <n v="312"/>
    <d v="2021-02-15T00:00:00"/>
    <n v="0"/>
    <n v="13492673"/>
    <n v="13492673"/>
    <s v="OK"/>
    <s v="INSPECCION TECNICA AUTOMOTRIZ INTECO SAS"/>
    <n v="2507327"/>
    <n v="0"/>
    <n v="24534"/>
    <n v="1"/>
    <n v="0"/>
    <m/>
    <m/>
    <s v="OK"/>
  </r>
  <r>
    <n v="1"/>
    <n v="42"/>
    <s v="SECRETARIA GENERAL"/>
    <x v="2"/>
    <n v="2"/>
    <n v="2"/>
    <n v="0"/>
    <d v="2021-01-20T00:00:00"/>
    <m/>
    <s v="Servicios secretariales o de administración de oficinas  "/>
    <m/>
    <n v="80161501"/>
    <s v=" Prestación de servicios profesionales para recibir, programar y controlar solicitudes que deba tramitar el git de servicios administrativos."/>
    <s v="Enero"/>
    <s v="Enero"/>
    <n v="11"/>
    <s v="Mes (s)"/>
    <s v="Contratación directa"/>
    <x v="1"/>
    <n v="68744104"/>
    <n v="68744104"/>
    <s v="No"/>
    <s v="NA"/>
    <n v="2"/>
    <x v="1"/>
    <s v="Secretaría General - GIT Servicios Administrativos"/>
    <s v="Secretaría General - Servicios Administrativos"/>
    <s v="Sede Central  "/>
    <s v="N/A"/>
    <s v="N/A"/>
    <s v="N/A"/>
    <s v="N/A"/>
    <s v="N/A"/>
    <n v="87"/>
    <d v="2021-01-20T00:00:00"/>
    <n v="3124732"/>
    <n v="34372052"/>
    <n v="68744104"/>
    <s v="OK"/>
    <s v="LIESEL STEFHANIE CASTIBLANCO ROMERO_x000a_ANDRES LEONARDO RACHE MOYANO"/>
    <n v="0"/>
    <n v="0"/>
    <s v="24242_x000a_24245"/>
    <n v="2"/>
    <n v="0"/>
    <s v="Día(s)"/>
    <n v="330"/>
    <s v="OK"/>
  </r>
  <r>
    <s v="1//1"/>
    <n v="2"/>
    <s v="SECRETARIA GENERAL"/>
    <x v="2"/>
    <n v="1"/>
    <n v="1"/>
    <n v="0"/>
    <d v="2021-02-03T00:00:00"/>
    <m/>
    <s v="Servicio de abastecimiento de combustible para vehículos"/>
    <m/>
    <n v="78181701"/>
    <s v="Suministro de combustible para el funcionamiento de los vehículos del Instituto Geográfico Agustín Codazzi a nivel nacional"/>
    <s v="Febrero"/>
    <s v="Febrero"/>
    <n v="11"/>
    <s v="Mes (s)"/>
    <s v="Seléccion abreviada - acuerdo marco"/>
    <x v="1"/>
    <n v="175709558"/>
    <n v="175709558"/>
    <s v="No"/>
    <s v="NA"/>
    <n v="1"/>
    <x v="1"/>
    <s v="Secretaría General - Servicios Administrativos"/>
    <s v="Secretaria General - GIT Servicios Administrativos"/>
    <s v="Sede Central  "/>
    <s v="Coordinador GIT Servicios Administrativos"/>
    <s v="N/A"/>
    <s v="N/A"/>
    <s v="N/A"/>
    <s v="N/A"/>
    <n v="158"/>
    <d v="2021-02-03T00:00:00"/>
    <m/>
    <n v="175709558"/>
    <n v="175709558"/>
    <s v="OK"/>
    <s v="ORGANIZACION TERPEL S.A."/>
    <n v="0"/>
    <n v="0"/>
    <n v="24342"/>
    <n v="1"/>
    <n v="0"/>
    <s v="Día(s)"/>
    <m/>
    <s v="OK"/>
  </r>
  <r>
    <n v="1"/>
    <n v="50"/>
    <s v="SECRETARIA GENERAL"/>
    <x v="2"/>
    <n v="1"/>
    <n v="1"/>
    <n v="0"/>
    <d v="2021-02-03T00:00:00"/>
    <m/>
    <s v="Servicios secretariales o de administración de oficinas  "/>
    <m/>
    <n v="80161501"/>
    <s v="Prestación de servicios personales  para apoyar los asuntos  y las supervisiones que sean designadas en cabeza de los funcionarios del GIT de Servicios Administrativos"/>
    <s v="Febrero"/>
    <s v="Febrero"/>
    <n v="11"/>
    <s v="Mes (s)"/>
    <s v="Contratación directa"/>
    <x v="1"/>
    <n v="34372052"/>
    <n v="34372052"/>
    <s v="No"/>
    <s v="NA"/>
    <n v="1"/>
    <x v="1"/>
    <s v="Secretaría General - GIT Servicios Administrativos"/>
    <s v="Secretaría General - Servicios Administrativos"/>
    <s v="Sede Central  "/>
    <s v="N/A"/>
    <s v="N/A"/>
    <s v="N/A"/>
    <s v="N/A"/>
    <s v="N/A"/>
    <n v="176"/>
    <d v="2021-02-03T00:00:00"/>
    <n v="2671483"/>
    <n v="29386313"/>
    <n v="29386313"/>
    <s v="OK"/>
    <s v="SONIA BAUTISTA CIFUENTE"/>
    <n v="4985739"/>
    <n v="0"/>
    <n v="24377"/>
    <n v="1"/>
    <n v="0"/>
    <s v="Día(s)"/>
    <n v="330"/>
    <s v="OK"/>
  </r>
  <r>
    <n v="1"/>
    <n v="37"/>
    <s v="SECRETARIA GENERAL"/>
    <x v="2"/>
    <n v="1"/>
    <n v="1"/>
    <n v="0"/>
    <d v="2021-01-07T00:00:00"/>
    <m/>
    <s v="Viajes en aviones comerciales"/>
    <m/>
    <n v="78111502"/>
    <s v="Suministro de tiquetes aéreos nacionales e internacionales para el Instituto Geográfico Agustín Codazzi."/>
    <s v="Enero"/>
    <s v="Enero"/>
    <n v="12"/>
    <s v="Mes (s)"/>
    <s v="Seléccion abreviada - acuerdo marco"/>
    <x v="1"/>
    <n v="739850240"/>
    <n v="739850240"/>
    <s v="No"/>
    <s v="NA"/>
    <n v="1"/>
    <x v="1"/>
    <s v="Secretaría General - Servicios Administrativos"/>
    <s v="Secretaria General - GIT Servicios Administrativos"/>
    <s v="Sede Central  "/>
    <s v="Coordinador GIT Servicios Administrativos"/>
    <s v="N/A"/>
    <s v="N/A"/>
    <s v="N/A"/>
    <s v="N/A"/>
    <n v="72"/>
    <d v="2021-01-15T00:00:00"/>
    <n v="0"/>
    <n v="739850240"/>
    <n v="739850240"/>
    <s v="OK"/>
    <s v="SUBATOURS LTDA"/>
    <n v="0"/>
    <n v="0"/>
    <n v="24331"/>
    <n v="1"/>
    <n v="0"/>
    <s v="Día(s)"/>
    <n v="330"/>
    <s v="OK"/>
  </r>
  <r>
    <n v="1"/>
    <n v="68"/>
    <s v="SECRETARIA GENERAL"/>
    <x v="2"/>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éccion abreviada - acuerdo marco"/>
    <x v="0"/>
    <n v="346300000"/>
    <n v="346300000"/>
    <s v="No"/>
    <s v="NA"/>
    <n v="1"/>
    <x v="1"/>
    <s v="Secretaría General - Servicios Administrativos"/>
    <s v="Secretaria General - GIT Servicios Administrativos"/>
    <s v="Sede Central  "/>
    <s v="Coordinador GIT Servicios Administrativos"/>
    <s v="N/A"/>
    <s v="N/A"/>
    <s v="N/A"/>
    <s v="N/A"/>
    <n v="528"/>
    <d v="2021-04-14T00:00:00"/>
    <n v="0"/>
    <n v="346223527"/>
    <n v="346223527"/>
    <s v="OK"/>
    <s v="UNION TEMPORAL AUTOMOTRIZ 2020_x000a_AUTO INVERSIONES COLOMBIA S.A AUTOINVERCOL_x000a_CENTRO INTEGRAL DE MANTENIMIENTO ATOCARS SAS_x000a_"/>
    <n v="76473"/>
    <n v="0"/>
    <s v="24711_x000a_24712_x000a_24713_x000a_24735"/>
    <n v="1"/>
    <n v="0"/>
    <m/>
    <m/>
    <s v="OK"/>
  </r>
  <r>
    <n v="1"/>
    <n v="54"/>
    <s v="SECRETARIA GENERAL"/>
    <x v="2"/>
    <n v="1"/>
    <n v="1"/>
    <n v="0"/>
    <d v="2021-02-03T00:00:00"/>
    <m/>
    <s v="Transporte de personal"/>
    <m/>
    <n v="20102301"/>
    <s v="Servicio de Transporte Especial de Pasajeros y de carga a Nivel Nacional del Instituto Geográfico Agustín Codazzi. "/>
    <s v="Febrero"/>
    <s v="Febrero"/>
    <n v="11"/>
    <s v="Mes (s)"/>
    <s v="Seléccion abreviada - acuerdo marco"/>
    <x v="1"/>
    <n v="1421305246"/>
    <n v="1421305246"/>
    <s v="No"/>
    <s v="NA"/>
    <n v="1"/>
    <x v="1"/>
    <s v="Secretaría General - Servicios Administrativos"/>
    <s v="Secretaria General - GIT Servicios Administrativos"/>
    <s v="Sede Central  "/>
    <s v="Coordinador GIT Servicios Administrativos"/>
    <s v="N/A"/>
    <s v="N/A"/>
    <s v="N/A"/>
    <s v="N/A"/>
    <n v="210"/>
    <d v="2021-02-08T00:00:00"/>
    <n v="1421305246"/>
    <n v="1421305246"/>
    <n v="1421305246"/>
    <s v="OK"/>
    <s v="UNION TEMPORAL UT G3 IGAC 2021"/>
    <n v="0"/>
    <n v="0"/>
    <n v="24738"/>
    <n v="1"/>
    <n v="0"/>
    <s v="Día(s)"/>
    <n v="320"/>
    <s v="OK"/>
  </r>
  <r>
    <n v="1"/>
    <m/>
    <s v="SECRETARIA GENERAL"/>
    <x v="2"/>
    <n v="1"/>
    <n v="0"/>
    <n v="1"/>
    <d v="2021-05-25T00:00:00"/>
    <m/>
    <s v="Desinfección"/>
    <m/>
    <n v="76101500"/>
    <s v="Prestación de servicios para saneamiento básico de la sede central IGAC"/>
    <s v="Junio"/>
    <s v="Junio"/>
    <n v="7"/>
    <s v="Mes (s)"/>
    <s v="Mínima cuantía"/>
    <x v="1"/>
    <n v="15000000"/>
    <n v="15000000"/>
    <s v="No"/>
    <s v="N/A"/>
    <n v="1"/>
    <x v="1"/>
    <s v="Secretaria General - GIT Talento Humano"/>
    <s v="sertvcios admnistrativos "/>
    <s v="Sede Central  "/>
    <s v="Coordinador GIT Talento Humano"/>
    <s v="N/A"/>
    <s v="N/A"/>
    <s v="N/A"/>
    <s v="N/A"/>
    <m/>
    <m/>
    <e v="#N/A"/>
    <e v="#N/A"/>
    <e v="#N/A"/>
    <e v="#N/A"/>
    <m/>
    <n v="0"/>
    <n v="0"/>
    <m/>
    <n v="0"/>
    <n v="1"/>
    <m/>
    <m/>
    <s v="OK"/>
  </r>
  <r>
    <n v="6"/>
    <m/>
    <s v="SECRETARIA GENERAL"/>
    <x v="2"/>
    <n v="1"/>
    <n v="0"/>
    <n v="1"/>
    <d v="2021-07-06T00:00:00"/>
    <m/>
    <s v="Investigación de mercados"/>
    <s v="NUEVO "/>
    <n v="80141500"/>
    <s v="Contrato de prestación de servicios para realizar el avalúo de las aeronaves del IGAC"/>
    <s v="Julio"/>
    <s v="Julio"/>
    <n v="1"/>
    <s v="Mes (s)"/>
    <s v="Mínima cuantía"/>
    <x v="1"/>
    <n v="18000000"/>
    <n v="18000000"/>
    <s v="No"/>
    <s v="NA"/>
    <n v="1"/>
    <x v="1"/>
    <s v="Secretaría General - GIT servicios admnistrativos "/>
    <s v="Secretaría General - GIT servicios admnistrativos "/>
    <s v="Sede Central  "/>
    <s v="Coordinador GIT servicios admnistrativos "/>
    <s v="N/A"/>
    <s v="N/A"/>
    <s v="N/A"/>
    <s v="N/A"/>
    <m/>
    <m/>
    <e v="#N/A"/>
    <e v="#N/A"/>
    <e v="#N/A"/>
    <e v="#N/A"/>
    <m/>
    <n v="0"/>
    <n v="0"/>
    <m/>
    <n v="0"/>
    <n v="1"/>
    <m/>
    <m/>
    <s v="OK"/>
  </r>
  <r>
    <n v="1"/>
    <n v="73"/>
    <s v="SECRETARIA GENERAL"/>
    <x v="2"/>
    <n v="1"/>
    <n v="1"/>
    <n v="0"/>
    <d v="2021-05-06T00:00:00"/>
    <m/>
    <s v="Servicios de mantenimiento de ascensores"/>
    <m/>
    <n v="72101506"/>
    <s v="Prestación de servicios para el mantenimiento correctivo y preventivo ascensores sede central "/>
    <s v="Abril"/>
    <s v="Abril"/>
    <n v="8"/>
    <s v="Mes (s)"/>
    <s v="Contratación directa"/>
    <x v="1"/>
    <n v="60000000"/>
    <n v="60000000"/>
    <s v="No"/>
    <s v="N.A"/>
    <n v="1"/>
    <x v="0"/>
    <s v="Secretaria General - GIT Talento Humano"/>
    <s v="Secretaria General - GIT Talento Humano"/>
    <s v="Sede Central  "/>
    <s v="Coordinador GIT Talento Humano"/>
    <s v="Fortalecimiento de la infraestructura física del IGAC a nivel Nacional"/>
    <s v="Sedes Mantenidas"/>
    <s v="Dotar de equipamientos las sedes"/>
    <s v="Sedes Mantenidas"/>
    <n v="555"/>
    <d v="2021-04-26T00:00:00"/>
    <n v="0"/>
    <n v="18329600"/>
    <n v="18329600"/>
    <s v="OK"/>
    <s v="OTIS ELEVATOR COMPANY COLOMBIA SAS"/>
    <n v="41670400"/>
    <n v="0"/>
    <n v="24698"/>
    <n v="1"/>
    <n v="0"/>
    <m/>
    <m/>
    <s v="OK"/>
  </r>
  <r>
    <n v="1"/>
    <n v="53"/>
    <s v="SECRETARIA GENERAL"/>
    <x v="2"/>
    <n v="1"/>
    <n v="1"/>
    <n v="0"/>
    <d v="2021-02-03T00:00:00"/>
    <m/>
    <s v="Ingeniería civil y arquitectura"/>
    <m/>
    <n v="81101500"/>
    <s v="Prestación de servicios profesionales para formular, estructurar, evaluar y realizar el seguimiento a los planes, programas y proyectos de infraestructura física y garantizar los objetivos planteados a nivel nacional."/>
    <s v="Febrero"/>
    <s v="Febrero"/>
    <n v="11"/>
    <s v="Mes (s)"/>
    <s v="Contratación directa"/>
    <x v="0"/>
    <n v="80634026"/>
    <n v="80634026"/>
    <s v="No"/>
    <s v="NA"/>
    <n v="1"/>
    <x v="0"/>
    <s v="Secretaría General - GIT Servicios Administrativos"/>
    <s v="Secretaría General - Servicios Administrativos"/>
    <s v="Sede Central  "/>
    <s v="Coordinador(a) GIT Servicios Administrativos"/>
    <s v="Fortalecimiento de la infraestructura física del IGAC a nivel Nacional4"/>
    <s v="Sedes Mantenidas"/>
    <s v="Dotar de equipamentos las sedes"/>
    <s v="Sedes Mantenidas"/>
    <n v="192"/>
    <d v="2021-02-08T00:00:00"/>
    <n v="7330366"/>
    <n v="78190571"/>
    <n v="78190571"/>
    <s v="OK"/>
    <s v="WILSON BENITES CORREA"/>
    <n v="2443455"/>
    <n v="0"/>
    <n v="24373"/>
    <n v="1"/>
    <n v="0"/>
    <s v="Día(s)"/>
    <n v="330"/>
    <s v="OK"/>
  </r>
  <r>
    <n v="1"/>
    <n v="69"/>
    <s v="SECRETARIA GENERAL"/>
    <x v="2"/>
    <n v="1"/>
    <n v="1"/>
    <n v="0"/>
    <d v="2021-04-12T00:00:00"/>
    <m/>
    <s v="Publicidad en periódicos"/>
    <m/>
    <n v="82101504"/>
    <s v="Prestación de servicios para realizar la publicación de avisos en un diario de circulación nacional"/>
    <s v="Abril"/>
    <s v="Abril"/>
    <n v="9"/>
    <s v="Mes (s)"/>
    <s v="Mínima cuantía"/>
    <x v="1"/>
    <n v="7000000"/>
    <n v="7000000"/>
    <s v="No"/>
    <s v="N.A"/>
    <n v="1"/>
    <x v="1"/>
    <s v="Secretaria General - GIT Talento Humano"/>
    <s v="Secretaria General - GIT Talento Humano"/>
    <s v="Sede Central  "/>
    <s v="Coordinador GIT Talento Humano"/>
    <s v="N/A"/>
    <s v="N/A"/>
    <s v="N/A"/>
    <s v="N/A"/>
    <n v="538"/>
    <d v="2021-04-20T00:00:00"/>
    <e v="#N/A"/>
    <n v="7000000"/>
    <n v="7000000"/>
    <s v="OK"/>
    <s v="BIG MEDIA PUBLICIDAD S.A.S"/>
    <n v="0"/>
    <n v="0"/>
    <n v="24719"/>
    <n v="1"/>
    <n v="0"/>
    <s v="Día(s)"/>
    <n v="270"/>
    <s v="OK"/>
  </r>
  <r>
    <s v="1//1"/>
    <s v="3--4"/>
    <s v="SECRETARIA GENERAL"/>
    <x v="2"/>
    <n v="1"/>
    <n v="1"/>
    <n v="0"/>
    <d v="2021-03-04T00:00:00"/>
    <m/>
    <s v="Ropa de seguridad"/>
    <m/>
    <n v="46181500"/>
    <s v="Adquisición de elementos de Protección Personal (EPP) para la protección de los colaboradores del IGAC a nivel nacional en el marco de la emergencia declarada&quot; COVD-19&quot;"/>
    <s v="Marzo"/>
    <s v="Marzo"/>
    <n v="1"/>
    <s v="Mes (s)"/>
    <s v="Seléccion abreviada - acuerdo marco"/>
    <x v="1"/>
    <n v="100000000"/>
    <n v="100000000"/>
    <s v="No"/>
    <s v="N.A"/>
    <n v="1"/>
    <x v="1"/>
    <s v="Secretaria General - GIT Talento Humano"/>
    <s v="Secretaria General - GIT Talento Humano"/>
    <s v="Sede Central  "/>
    <s v="Coordinador GIT Talento Humano"/>
    <s v="N/A"/>
    <s v="N/A"/>
    <s v="N/A"/>
    <s v="N/A"/>
    <n v="487"/>
    <d v="2021-03-18T00:00:00"/>
    <e v="#N/A"/>
    <n v="84103190"/>
    <n v="84103190"/>
    <s v="OK"/>
    <s v="BON SANTE SAS_x000a_LOGISTICA Y GESTION DE NEGOCIOS SAS"/>
    <n v="15896810"/>
    <n v="0"/>
    <s v="24621_x000a_24635"/>
    <n v="1"/>
    <n v="0"/>
    <m/>
    <m/>
    <n v="1"/>
  </r>
  <r>
    <n v="1"/>
    <n v="62"/>
    <s v="SECRETARIA GENERAL"/>
    <x v="2"/>
    <n v="1"/>
    <n v="1"/>
    <n v="0"/>
    <d v="2021-03-04T00:00:00"/>
    <m/>
    <s v="Centros o servicios móviles de atención de salud"/>
    <m/>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s v="Marzo"/>
    <s v="Marzo"/>
    <n v="9"/>
    <s v="Mes (s)"/>
    <s v="Contratación directa"/>
    <x v="1"/>
    <n v="250000000"/>
    <n v="250000000"/>
    <s v="No"/>
    <s v="N.A"/>
    <n v="1"/>
    <x v="1"/>
    <s v="Secretaria General - GIT Talento Humano"/>
    <s v="Secretaria General - GIT Talento Humano"/>
    <s v="Sede Central  "/>
    <s v="Coordinador GIT Talento Humano"/>
    <s v="N/A"/>
    <s v="N/A"/>
    <s v="N/A"/>
    <s v="N/A"/>
    <n v="499"/>
    <d v="2021-03-25T00:00:00"/>
    <n v="0"/>
    <n v="142694916"/>
    <n v="142694916"/>
    <s v="OK"/>
    <s v="CAFAM"/>
    <n v="107305084"/>
    <n v="0"/>
    <n v="24632"/>
    <n v="1"/>
    <n v="0"/>
    <m/>
    <m/>
    <s v="OK"/>
  </r>
  <r>
    <s v="1//1"/>
    <s v="19-20-21-22-23-24-25-26-27-28-29-30-31-32-33-34-35-36-37-38"/>
    <s v="SECRETARIA GENERAL"/>
    <x v="2"/>
    <n v="1"/>
    <n v="1"/>
    <n v="0"/>
    <d v="2021-05-11T00:00:00"/>
    <m/>
    <s v="Batas protectoras"/>
    <m/>
    <n v="46181533"/>
    <s v="Adquisición de elementos de seguridad industrial "/>
    <s v="Mayo"/>
    <s v="Mayo"/>
    <n v="11"/>
    <s v="Mes (s)"/>
    <s v="Seléccion abreviada - acuerdo marco"/>
    <x v="1"/>
    <n v="400000000"/>
    <n v="400000000"/>
    <s v="No"/>
    <s v="N/A"/>
    <n v="1"/>
    <x v="1"/>
    <s v="Secretaria General - GIT Talento Humano"/>
    <s v="Secretaria General - GIT Talento Humano"/>
    <s v="Sede Central  "/>
    <s v="Coordinador GIT Talento Humano"/>
    <s v="N/A"/>
    <s v="N/A"/>
    <s v="N/A"/>
    <s v="N/A"/>
    <n v="603"/>
    <d v="2021-05-21T00:00:00"/>
    <n v="39174441"/>
    <n v="39174441"/>
    <n v="39174441"/>
    <s v="OK"/>
    <s v="CENCOSUD_x000a_PANAMERICANA LIBRERIA Y PAPELERIA SA_x000a_PROVEER INSTITUCIONAL SAS_x000a_ALMACENES EXITO S A"/>
    <n v="360825559"/>
    <n v="0"/>
    <s v="24739_x000a_24740_x000a_24741_x000a_24742"/>
    <n v="1"/>
    <n v="0"/>
    <m/>
    <m/>
    <s v="OK"/>
  </r>
  <r>
    <n v="1"/>
    <n v="64"/>
    <s v="SECRETARIA GENERAL"/>
    <x v="2"/>
    <n v="1"/>
    <n v="0"/>
    <n v="1"/>
    <d v="2021-03-04T00:00:00"/>
    <m/>
    <s v="Servicios secretariales o de administración de oficinas  "/>
    <m/>
    <n v="80161501"/>
    <s v="prestación de servicios personales para realizar actividades relacionadas con la elaboración de novedades administrativas de los funcionarios  de la entidad"/>
    <s v="Marzo"/>
    <s v="Marzo"/>
    <n v="4"/>
    <s v="Mes (s)"/>
    <s v="Contratación directa"/>
    <x v="1"/>
    <n v="10685932"/>
    <n v="10685932"/>
    <s v="No"/>
    <s v="N.A"/>
    <n v="1"/>
    <x v="1"/>
    <s v="Secretaria General - GIT Talento Humano"/>
    <s v="Secretaria General - GIT Talento Humano"/>
    <s v="Sede Central  "/>
    <s v="Coordinador GIT Talento Humano"/>
    <m/>
    <m/>
    <m/>
    <m/>
    <n v="558"/>
    <d v="2021-04-28T00:00:00"/>
    <n v="2671483"/>
    <n v="10685932"/>
    <n v="10685932"/>
    <s v="OK"/>
    <s v="DAIRO JAVIER MARINEZ ACHURY (contrato anulado a solicitud del abogado9"/>
    <n v="0"/>
    <n v="0"/>
    <n v="24703"/>
    <n v="1"/>
    <n v="0"/>
    <s v="Día(s)"/>
    <n v="120"/>
    <s v="OK"/>
  </r>
  <r>
    <n v="1"/>
    <n v="66"/>
    <s v="SECRETARIA GENERAL"/>
    <x v="2"/>
    <n v="2"/>
    <n v="2"/>
    <n v="0"/>
    <d v="2021-03-04T00:00:00"/>
    <m/>
    <s v="Servicios secretariales o de administración de oficinas  "/>
    <m/>
    <n v="80161501"/>
    <s v="prestación de servicios personales para la actualización y el mantenimiento de la información generada desde el proc eso  de talento humano"/>
    <s v="Marzo"/>
    <s v="Marzo"/>
    <n v="4"/>
    <s v="Mes (s)"/>
    <s v="Contratación directa"/>
    <x v="1"/>
    <n v="16785720"/>
    <n v="16785720"/>
    <s v="No"/>
    <s v="N.A"/>
    <n v="2"/>
    <x v="1"/>
    <m/>
    <m/>
    <m/>
    <m/>
    <m/>
    <m/>
    <m/>
    <m/>
    <n v="562"/>
    <d v="2021-04-28T00:00:00"/>
    <e v="#N/A"/>
    <e v="#N/A"/>
    <e v="#N/A"/>
    <e v="#N/A"/>
    <s v="GINA VANESSA CRUZ GARCIA_x000a_YEISON FABIÁN MORALES BOTACHE"/>
    <n v="0"/>
    <n v="0"/>
    <m/>
    <n v="2"/>
    <n v="0"/>
    <s v="Día(s)"/>
    <n v="120"/>
    <s v="OK"/>
  </r>
  <r>
    <s v="1//1"/>
    <n v="1"/>
    <s v="SECRETARIA GENERAL"/>
    <x v="2"/>
    <n v="1"/>
    <n v="1"/>
    <n v="0"/>
    <d v="2021-05-11T00:00:00"/>
    <m/>
    <s v="Desfibrilador cardiovertidor implantable icd o desfibrilador para terapia de re sincronización cardíaca crt-d"/>
    <m/>
    <n v="42203505"/>
    <s v="Adquisición de desfibrilador para las direcciones territoriales"/>
    <s v="Mayo"/>
    <s v="Mayo"/>
    <n v="1"/>
    <s v="Mes (s)"/>
    <s v="Mínima cuantía"/>
    <x v="1"/>
    <n v="20000000"/>
    <n v="20000000"/>
    <s v="No"/>
    <s v="N/A"/>
    <n v="1"/>
    <x v="1"/>
    <s v="Secretaria General - GIT Talento Humano"/>
    <s v="Secretaria General - GIT Talento Humano"/>
    <s v="Sede Central  "/>
    <s v="Coordinador GIT Talento Humano"/>
    <s v="N/A"/>
    <s v="N/A"/>
    <s v="N/A"/>
    <s v="N/A"/>
    <n v="591"/>
    <d v="2021-05-19T00:00:00"/>
    <n v="12530700"/>
    <n v="12530700"/>
    <n v="12530700"/>
    <s v="OK"/>
    <s v="HEALTHCORP SAS"/>
    <n v="7469300"/>
    <n v="0"/>
    <n v="24745"/>
    <n v="1"/>
    <n v="0"/>
    <s v="Día(s)"/>
    <m/>
    <s v="OK"/>
  </r>
  <r>
    <s v="1//1"/>
    <n v="39"/>
    <s v="SECRETARIA GENERAL"/>
    <x v="2"/>
    <n v="1"/>
    <n v="1"/>
    <n v="0"/>
    <d v="2021-05-25T00:00:00"/>
    <m/>
    <s v="Servicios de compra de vestuario"/>
    <m/>
    <n v="91111703"/>
    <s v="Adquisición de dotación de vestuario de calle para los funcionarios a nivel nacional "/>
    <s v="Junio"/>
    <s v="Junio"/>
    <n v="5"/>
    <s v="Mes (s)"/>
    <s v="Seléccion abreviada - acuerdo marco"/>
    <x v="1"/>
    <n v="400000000"/>
    <n v="400000000"/>
    <s v="No"/>
    <s v="N/A"/>
    <n v="1"/>
    <x v="1"/>
    <s v="Secretaria General - GIT Talento Humano"/>
    <s v="Secretaria General - GIT Talento Humano"/>
    <s v="Sede Central  "/>
    <s v="Coordinador GIT Talento Humano"/>
    <s v="N/A"/>
    <s v="N/A"/>
    <s v="N/A"/>
    <s v="N/A"/>
    <m/>
    <d v="2021-07-02T00:00:00"/>
    <n v="400000000"/>
    <n v="400000000"/>
    <n v="400000000"/>
    <s v="OK"/>
    <s v="INICIO PROCESO"/>
    <n v="0"/>
    <n v="0"/>
    <m/>
    <n v="0"/>
    <n v="0"/>
    <m/>
    <m/>
    <s v="OK"/>
  </r>
  <r>
    <n v="1"/>
    <n v="22"/>
    <s v="SECRETARIA GENERAL"/>
    <x v="2"/>
    <n v="1"/>
    <n v="1"/>
    <n v="0"/>
    <d v="2021-01-07T00:00:00"/>
    <m/>
    <s v="Servicios secretariales o de administración de oficinas  "/>
    <m/>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s v="Enero"/>
    <s v="Enero"/>
    <n v="345"/>
    <s v="Día(s)"/>
    <s v="Contratación directa"/>
    <x v="0"/>
    <n v="32845116"/>
    <n v="32845116"/>
    <s v="No"/>
    <s v="N/A"/>
    <n v="1"/>
    <x v="1"/>
    <s v="Secretaría General - GIT de Talento Humano"/>
    <s v="Secretaría General - GIT de Talento Humano"/>
    <s v="Sede Central  "/>
    <s v="Coordinador GIT de Talento Humano"/>
    <s v="N/A"/>
    <s v="N/A"/>
    <s v="N/A"/>
    <s v="N/A"/>
    <n v="22"/>
    <d v="2021-01-08T00:00:00"/>
    <n v="2856097"/>
    <n v="32845116"/>
    <n v="32845116"/>
    <s v="OK"/>
    <s v="MARIA FERNANDA CELY VARGAS"/>
    <n v="0"/>
    <n v="0"/>
    <n v="24183"/>
    <n v="1"/>
    <n v="0"/>
    <m/>
    <m/>
    <s v="OK"/>
  </r>
  <r>
    <n v="1"/>
    <n v="21"/>
    <s v="SECRETARIA GENERAL"/>
    <x v="2"/>
    <n v="4"/>
    <n v="4"/>
    <n v="0"/>
    <d v="2021-01-07T00:00:00"/>
    <m/>
    <s v="Servicios secretariales o de administración de oficinas  "/>
    <m/>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s v="Enero"/>
    <s v="Enero"/>
    <n v="345"/>
    <s v="Día(s)"/>
    <s v="Contratación directa"/>
    <x v="1"/>
    <n v="267858460"/>
    <n v="267858460"/>
    <s v="No"/>
    <s v="N/A"/>
    <n v="4"/>
    <x v="1"/>
    <s v="Secretaría General - GIT de Talento Humano"/>
    <s v="Secretaría General - GIT de Talento Humano"/>
    <s v="Sede Central  "/>
    <s v="Coordinador GIT de Talento Humano"/>
    <s v="N/A"/>
    <s v="N/A"/>
    <s v="N/A"/>
    <s v="N/A"/>
    <n v="19"/>
    <d v="2021-01-08T00:00:00"/>
    <n v="5823010"/>
    <n v="66964615"/>
    <n v="267858460"/>
    <s v="OK"/>
    <s v="NELSON ENRIQUE ARAQUE RODRIGUEZ_x000a_DIANA CRISTINA HENRIQUEZ RUIZ_x000a_DIANA MARLEN GÁMEZ BELLO_x000a_NATALIA MARIA CHAVEZ NAVARRETE_x000a_"/>
    <n v="0"/>
    <n v="0"/>
    <s v="24178_x000a_24179_x000a_24180_x000a_24181_x000a_"/>
    <n v="4"/>
    <n v="0"/>
    <s v="Mes (s)"/>
    <n v="345"/>
    <s v="OK"/>
  </r>
  <r>
    <n v="1"/>
    <n v="19"/>
    <s v="SECRETARIA GENERAL"/>
    <x v="2"/>
    <n v="1"/>
    <n v="1"/>
    <n v="0"/>
    <d v="2021-01-07T00:00:00"/>
    <m/>
    <s v="Servicios secretariales o de administración de oficinas  "/>
    <m/>
    <n v="80161501"/>
    <s v="Prestación de servicios profesionales para el desarrollo, implementación  y seguimiento del plan estratégico del Grupo Interno de Trabajo Gestion del Talento Humano bajo los parametros del modelo integrado de planeacion y gestion MIPG  "/>
    <s v="Enero"/>
    <s v="Enero"/>
    <n v="345"/>
    <s v="Día(s)"/>
    <s v="Contratación directa"/>
    <x v="1"/>
    <n v="92327704"/>
    <n v="92327704"/>
    <s v="No"/>
    <s v="N/A"/>
    <n v="1"/>
    <x v="1"/>
    <s v="Secretaría General - GIT de Talento Humano"/>
    <s v="Secretaría General - GIT de Talento Humano"/>
    <s v="Sede Central  "/>
    <s v="Coordinador GIT de Talento Humano"/>
    <s v="N/A"/>
    <s v="N/A"/>
    <s v="N/A"/>
    <s v="N/A"/>
    <n v="20"/>
    <d v="2021-01-12T00:00:00"/>
    <n v="8028496"/>
    <n v="92327704"/>
    <n v="92327704"/>
    <s v="OK"/>
    <s v="NYDIA MARCELA RIVERA RODRIGUEZ"/>
    <n v="0"/>
    <n v="0"/>
    <n v="24184"/>
    <n v="1"/>
    <n v="0"/>
    <s v="Día(s)"/>
    <n v="345"/>
    <s v="OK"/>
  </r>
  <r>
    <n v="1"/>
    <n v="20"/>
    <s v="SECRETARIA GENERAL"/>
    <x v="2"/>
    <n v="1"/>
    <n v="1"/>
    <n v="0"/>
    <d v="2021-01-07T00:00:00"/>
    <m/>
    <s v="Servicios secretariales o de administración de oficinas  "/>
    <m/>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s v="Enero"/>
    <s v="Enero"/>
    <n v="345"/>
    <s v="Día(s)"/>
    <s v="Contratación directa"/>
    <x v="0"/>
    <n v="92327704"/>
    <n v="92327704"/>
    <s v="No"/>
    <s v="N/A"/>
    <n v="1"/>
    <x v="1"/>
    <s v="Secretaría General - GIT de Talento Humano"/>
    <s v="Secretaría General - GIT de Talento Humano"/>
    <s v="Sede Central  "/>
    <s v="Coordinador GIT de Talento Humano"/>
    <s v="N/A"/>
    <s v="N/A"/>
    <s v="N/A"/>
    <s v="N/A"/>
    <n v="21"/>
    <d v="2021-01-07T00:00:00"/>
    <n v="8028496"/>
    <n v="92327704"/>
    <n v="92327704"/>
    <s v="OK"/>
    <s v="YENNY ZULEIMA CARREÑO CONTRERAS"/>
    <n v="0"/>
    <n v="0"/>
    <n v="24168"/>
    <n v="1"/>
    <n v="0"/>
    <s v="Mes (s)"/>
    <n v="11"/>
    <s v="OK"/>
  </r>
  <r>
    <n v="1"/>
    <n v="65"/>
    <s v="SECRETARIA GENERAL"/>
    <x v="2"/>
    <n v="2"/>
    <n v="2"/>
    <n v="0"/>
    <d v="2021-03-11T00:00:00"/>
    <m/>
    <s v="Servicios secretariales o de administración de oficinas  "/>
    <m/>
    <n v="80161501"/>
    <s v="prestación de servicios profesionales  para realizar actividades de  actualización, revisión valoración y proyección de actos administrativos del Git de Talento humano  y el mantenimiento de la información generada desde el proceso  de talento humano"/>
    <s v="Marzo"/>
    <s v="Marzo"/>
    <n v="4"/>
    <s v="Mes (s)"/>
    <s v="Contratación directa"/>
    <x v="1"/>
    <n v="34108176"/>
    <n v="34108176"/>
    <s v="No"/>
    <s v="N.A"/>
    <n v="2"/>
    <x v="1"/>
    <s v="Secretaria General - GIT Talento Humano"/>
    <s v="Secretaria General - GIT Talento Humano"/>
    <s v="Sede Central  "/>
    <s v="Coordinador GIT Talento Humano"/>
    <m/>
    <m/>
    <m/>
    <m/>
    <n v="511"/>
    <d v="2021-03-29T00:00:00"/>
    <n v="4263522"/>
    <n v="17054088"/>
    <n v="34108176"/>
    <s v="OK"/>
    <s v="YESED ALEJANDRA RODRIGUEZ ROJAS_x000a_DIANAMARCELA RAMIREZ CASTILLO"/>
    <n v="0"/>
    <n v="0"/>
    <s v="24646_x000a_24648"/>
    <n v="2"/>
    <n v="0"/>
    <s v="Día(s)"/>
    <n v="120"/>
    <s v="OK"/>
  </r>
  <r>
    <n v="1"/>
    <m/>
    <s v="SECRETARIA GENERAL"/>
    <x v="2"/>
    <n v="1"/>
    <n v="0"/>
    <n v="1"/>
    <d v="2021-05-31T00:00:00"/>
    <m/>
    <s v="Batas protectoras"/>
    <m/>
    <n v="46181533"/>
    <s v="Adquisición de elementos de protección personal para el personal que desarrolla actividades a nivel territorial en el desarrollo de la misionalidad del IGAC. "/>
    <s v="Junio"/>
    <s v="Junio"/>
    <n v="16"/>
    <s v="Mes (s)"/>
    <s v="Seléccion abreviada - acuerdo marco"/>
    <x v="1"/>
    <n v="40000000"/>
    <n v="4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2"/>
    <n v="1"/>
    <n v="0"/>
    <n v="1"/>
    <d v="2021-05-31T00:00:00"/>
    <m/>
    <s v="Servicios de compra de vestuario"/>
    <m/>
    <n v="91111703"/>
    <s v="Adquición de zapatos y elementos de vestuario de protección "/>
    <s v="Junio"/>
    <s v="Junio"/>
    <n v="16"/>
    <s v="Mes (s)"/>
    <s v="Seléccion abreviada - acuerdo marco"/>
    <x v="1"/>
    <n v="20000000"/>
    <n v="2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2"/>
    <n v="1"/>
    <n v="0"/>
    <n v="1"/>
    <d v="2021-05-11T00:00:00"/>
    <m/>
    <s v="Centros o servicios móviles de atención de salud"/>
    <m/>
    <n v="85101508"/>
    <s v="Prestación de servicios para la realización de los exámenes ocupacionales para los funcionarios de la entidad a nivel nacional"/>
    <s v="Junio"/>
    <s v="Junio"/>
    <n v="7"/>
    <s v="Mes (s)"/>
    <s v="Selección abreviada subasta inversa"/>
    <x v="1"/>
    <n v="80000000"/>
    <n v="80000000"/>
    <s v="No"/>
    <s v="N/A"/>
    <n v="1"/>
    <x v="1"/>
    <s v="Secretaria General - GIT Talento Humano"/>
    <s v="Secretaria General - GIT Talento Humano"/>
    <s v="Sede Central  "/>
    <s v="Coordinador GIT Talento Humano"/>
    <s v="N/A"/>
    <s v="N/A"/>
    <s v="N/A"/>
    <s v="N/A"/>
    <m/>
    <m/>
    <e v="#N/A"/>
    <e v="#N/A"/>
    <e v="#N/A"/>
    <e v="#N/A"/>
    <m/>
    <n v="0"/>
    <n v="0"/>
    <m/>
    <n v="0"/>
    <n v="1"/>
    <m/>
    <n v="11"/>
    <s v="OK"/>
  </r>
  <r>
    <n v="1"/>
    <n v="72"/>
    <s v="SECRETARIA GENERAL"/>
    <x v="2"/>
    <n v="2"/>
    <n v="2"/>
    <n v="0"/>
    <d v="2021-04-14T00:00:00"/>
    <m/>
    <s v="Servicios de capacitación vocacional científica"/>
    <m/>
    <n v="86101600"/>
    <s v="Prestación de servicios de apoyo a la Gestión para llevar a cabo los programas y proyectos del Plan Institucional de Capacitación de la entidad."/>
    <s v="Abril"/>
    <s v="Abril"/>
    <n v="8"/>
    <s v="Mes (s)"/>
    <s v="Contratación directa"/>
    <x v="1"/>
    <n v="374494211"/>
    <n v="374494211"/>
    <s v="No"/>
    <s v="NA"/>
    <n v="2"/>
    <x v="0"/>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n v="576"/>
    <d v="2021-04-26T00:00:00"/>
    <n v="0"/>
    <n v="320700000"/>
    <n v="320700000"/>
    <s v="OK"/>
    <s v="UNIVERSIDAD NACIONAL _x000a_UNIVERSIDAD DISTRITAL"/>
    <n v="53794211"/>
    <n v="0"/>
    <s v="24709_x000a_24715"/>
    <n v="2"/>
    <n v="0"/>
    <m/>
    <m/>
    <s v="OK"/>
  </r>
  <r>
    <n v="5"/>
    <m/>
    <s v="CATASTRO"/>
    <x v="1"/>
    <n v="3"/>
    <n v="0"/>
    <n v="3"/>
    <d v="2021-07-06T00:00:00"/>
    <m/>
    <s v="Servicios secretariales o de administración de oficinas  "/>
    <s v="NUEVO "/>
    <n v="80161501"/>
    <s v="Prestación de servicios profesionales para adelantar, desarrollar e implementar las metodologías de valoración predial requeridas para el desarrollo de los procesos de actualización catastral con enfoque multipropósito. "/>
    <s v="Julio"/>
    <s v="Julio"/>
    <n v="180"/>
    <s v="Día(s)"/>
    <s v="Contratación directa"/>
    <x v="0"/>
    <n v="135904986"/>
    <n v="135904986"/>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0"/>
    <m/>
    <n v="0"/>
    <n v="3"/>
    <m/>
    <m/>
    <s v="OK"/>
  </r>
  <r>
    <n v="5"/>
    <m/>
    <s v="CATASTRO"/>
    <x v="1"/>
    <n v="1"/>
    <n v="0"/>
    <n v="1"/>
    <d v="2021-07-06T00:00:00"/>
    <m/>
    <s v="Servicios de sistemas de información geográfica (sig)"/>
    <s v="NUEVO "/>
    <n v="81101512"/>
    <s v="Realizar la actualización catastral con enfoque multipropósito en las áreas urbana y rural  en sus componentes fisico, jurídico y económico del municipio de Puerto Libertador, Córdoba."/>
    <s v="Julio"/>
    <s v="Julio"/>
    <n v="180"/>
    <s v="Día(s)"/>
    <s v="Licitación pública"/>
    <x v="1"/>
    <n v="3847187767"/>
    <n v="3847187767"/>
    <s v="No"/>
    <s v="NA"/>
    <n v="1"/>
    <x v="0"/>
    <s v="Subdirección de Catastro"/>
    <s v="Subdirección de Catastro"/>
    <s v="Sede Central  "/>
    <s v="Subdirectora de Catastro"/>
    <s v="Actualización y gestión catastral Nacional"/>
    <s v="Servicio de Información Catastral"/>
    <s v="Ejecutar procesos de actualización catastral a nivel nacional"/>
    <s v="Predios actualizados catastralmente"/>
    <m/>
    <m/>
    <e v="#N/A"/>
    <e v="#N/A"/>
    <e v="#N/A"/>
    <e v="#N/A"/>
    <m/>
    <n v="0"/>
    <n v="0"/>
    <m/>
    <n v="0"/>
    <n v="1"/>
    <m/>
    <m/>
    <s v="OK"/>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n v="4"/>
    <n v="26"/>
    <s v="AGROLOGIA"/>
    <x v="0"/>
    <n v="1"/>
    <n v="1"/>
    <n v="0"/>
    <d v="2021-02-03T00:00:00"/>
    <m/>
    <s v="Servicios temporales de ingeniería  "/>
    <m/>
    <n v="80111614"/>
    <s v="Prestación de servicios profesionales para realizar el enlace entre los git gestión de suelos y aplicaciones agrológicas y laboratorio nacional de suelos y ejercer el control de calidad de los datos analíticos de levantamientos de suelos."/>
    <s v="Febrero"/>
    <s v="Febrero"/>
    <n v="7"/>
    <s v="Mes (s)"/>
    <s v="Contratación directa"/>
    <x v="0"/>
    <n v="21446236"/>
    <n v="21446236"/>
    <s v="No"/>
    <s v="NA"/>
    <n v="1"/>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51"/>
    <d v="2021-02-01T00:00:00"/>
    <n v="3063748"/>
    <n v="21446236"/>
    <n v="21446236"/>
    <s v="OK"/>
    <s v="GUERTHY ADRIANA MORENO SÁNCHEZ"/>
    <n v="0"/>
    <n v="0"/>
    <n v="24431"/>
    <n v="1"/>
    <n v="0"/>
    <s v="Día(s)"/>
    <n v="11"/>
    <s v="OK"/>
  </r>
  <r>
    <n v="4"/>
    <n v="40"/>
    <s v="AGROLOGIA"/>
    <x v="0"/>
    <n v="1"/>
    <n v="1"/>
    <n v="0"/>
    <d v="2021-03-24T00:00:00"/>
    <m/>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s v="Marzo"/>
    <s v="Marzo"/>
    <n v="3"/>
    <s v="Mes (s)"/>
    <s v="Contratación directa"/>
    <x v="1"/>
    <n v="14929272"/>
    <n v="14929272"/>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56"/>
    <d v="2021-04-28T00:00:00"/>
    <n v="4976424"/>
    <n v="14929272"/>
    <n v="14929272"/>
    <s v="OK"/>
    <s v="JERSSON ANDRES MARTINEZ BERMUDEZ"/>
    <n v="0"/>
    <n v="0"/>
    <n v="24699"/>
    <n v="1"/>
    <n v="0"/>
    <s v="Día(s)"/>
    <n v="179"/>
    <s v="OK"/>
  </r>
  <r>
    <n v="4"/>
    <n v="39"/>
    <s v="AGROLOGIA"/>
    <x v="0"/>
    <n v="1"/>
    <n v="1"/>
    <n v="0"/>
    <d v="2021-04-12T00:00:00"/>
    <m/>
    <s v="Servicios de formación profesional en ingeniería"/>
    <m/>
    <n v="86101610"/>
    <s v="Prestación de servicios profesionales para ejecutar las diferentes etapas de la actualización de Áreas Homogéneas de Tierras con fines de catastro multipropósito, en el marco de la actualización catastral de Popayán."/>
    <s v="Marzo"/>
    <s v="Marzo"/>
    <n v="3"/>
    <s v="Mes (s)"/>
    <s v="Contratación directa"/>
    <x v="1"/>
    <n v="12790566"/>
    <n v="1279056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n v="567"/>
    <d v="2021-04-28T00:00:00"/>
    <n v="4263522"/>
    <n v="12790566"/>
    <n v="12790566"/>
    <s v="OK"/>
    <s v="MIGUEL OCTAVIO BERNAL BOTIVA"/>
    <n v="0"/>
    <n v="0"/>
    <n v="24702"/>
    <n v="1"/>
    <n v="0"/>
    <s v="Día(s)"/>
    <n v="318"/>
    <s v="OK"/>
  </r>
  <r>
    <n v="4"/>
    <n v="41"/>
    <s v="AGROLOGIA"/>
    <x v="0"/>
    <n v="1"/>
    <n v="1"/>
    <n v="0"/>
    <d v="2021-07-02T00:00:00"/>
    <m/>
    <s v="Servicios de formación profesional en ingeniería"/>
    <s v="MODIFICACION"/>
    <n v="86101610"/>
    <s v="Prestación de servicios profesionales para realizar el control de calidad de la interacción de la información de la geomorfología y las Áreas Homogéneas de Tierra con fines de Catastro Multipropósito, en el marco de la actualización catastral de Arauquita."/>
    <s v="Julio"/>
    <s v="Julio"/>
    <n v="2"/>
    <s v="Mes (s)"/>
    <s v="Contratación directa"/>
    <x v="1"/>
    <n v="19905696"/>
    <n v="19905696"/>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9952848"/>
    <n v="19905696"/>
    <n v="19905696"/>
    <s v="OK"/>
    <s v="SEIRY SOLENY VARGAS TEJEDOR"/>
    <n v="0"/>
    <n v="0"/>
    <m/>
    <n v="1"/>
    <n v="0"/>
    <s v="Día(s)"/>
    <n v="60"/>
    <s v="OK"/>
  </r>
  <r>
    <n v="4"/>
    <n v="2"/>
    <s v="AGROLOGIA"/>
    <x v="0"/>
    <n v="1"/>
    <n v="1"/>
    <n v="0"/>
    <d v="2021-01-07T00:00:00"/>
    <m/>
    <s v="Servicios de formación profesional en ingeniería"/>
    <m/>
    <n v="86101610"/>
    <s v="Prestación de servicios profesionales para realizar actividades de apoyo a los procesos administrativos que adelanta la Subdirección de Agrología"/>
    <s v="Enero"/>
    <s v="Enero"/>
    <n v="7"/>
    <s v="Mes (s)"/>
    <s v="Contratación directa"/>
    <x v="0"/>
    <n v="21236040"/>
    <n v="2123604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4"/>
    <d v="2021-01-22T00:00:00"/>
    <n v="3033256"/>
    <n v="21232792"/>
    <n v="21232792"/>
    <s v="OK"/>
    <s v="VIVIANA ANDREA RUEDA CALDERÓN"/>
    <n v="3248"/>
    <n v="0"/>
    <n v="24308"/>
    <n v="1"/>
    <n v="0"/>
    <s v="Día(s)"/>
    <n v="300"/>
    <s v="OK"/>
  </r>
  <r>
    <n v="4"/>
    <n v="18"/>
    <s v="AGROLOGIA"/>
    <x v="0"/>
    <n v="2"/>
    <n v="2"/>
    <n v="0"/>
    <d v="2021-01-07T00:00:00"/>
    <m/>
    <s v="Servicios de formación profesional en ingeniería"/>
    <m/>
    <n v="86101610"/>
    <s v="Prestación de servicios Profesionales para la ejecución de análisis de mediana complejidad, registro de información y aplicación de controles de calidad en el GIT Laboratorio Nacional de Suelos."/>
    <s v="Enero"/>
    <s v="Enero"/>
    <n v="7"/>
    <s v="Mes (s)"/>
    <s v="Contratación directa"/>
    <x v="0"/>
    <n v="42472080"/>
    <n v="42472080"/>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06"/>
    <d v="2021-01-22T00:00:00"/>
    <n v="3033256"/>
    <n v="21232792"/>
    <n v="42465584"/>
    <s v="OK"/>
    <s v="GREGORY STEVEN PUENTES GONZALEZ _x000a_ JUAN GÓMEZ GÓMEZ"/>
    <n v="6496"/>
    <n v="0"/>
    <s v="24298_x000a_24301"/>
    <n v="2"/>
    <n v="0"/>
    <s v="Día(s)"/>
    <n v="325"/>
    <s v="OK"/>
  </r>
  <r>
    <n v="4"/>
    <n v="8"/>
    <s v="AGROLOGIA"/>
    <x v="0"/>
    <n v="3"/>
    <n v="3"/>
    <n v="0"/>
    <d v="2021-02-03T00:00:00"/>
    <m/>
    <s v="Servicios de formación profesional en ingeniería"/>
    <m/>
    <n v="86101610"/>
    <s v="Prestación de servicios profesionales para realizar el levantamientos del suelo y diligenciamiento  de la base de datos de observaciones de suelos de los proyectos de la Subdirección de Agrología"/>
    <s v="Febrero"/>
    <s v="Febrero"/>
    <n v="7"/>
    <s v="Mes (s)"/>
    <s v="Contratación directa"/>
    <x v="0"/>
    <n v="63708120"/>
    <n v="63708120"/>
    <s v="No"/>
    <s v="NA"/>
    <n v="3"/>
    <x v="0"/>
    <s v="Subdirección de Agrología"/>
    <s v="Subdirección de Agrología"/>
    <s v="Sede Central  "/>
    <s v="Subdriector de Agrología"/>
    <s v="Generación de estudios de suelos, tierras y aplicaciones agrológicas como insumo para el ordenamiento integral y el manejo sostenible del territorio a nivel Nacional"/>
    <s v="Servicio de Información agrológica"/>
    <s v="Estudio de suelos como insumo para el cumplimiento de los acuerdos de paz"/>
    <s v="Sistema de información agrologica actualizado"/>
    <n v="126"/>
    <d v="2021-02-18T00:00:00"/>
    <n v="3033256"/>
    <n v="21232792"/>
    <n v="63698376"/>
    <s v="OK"/>
    <s v="SANDRA JULIANA DIAZ WAGNER_x000a_TITO LEONARDO FANDIÑO _x000a_LEYDER ECHEVERRY "/>
    <n v="9744"/>
    <n v="0"/>
    <s v="24480_x000a_24578_x000a_24579"/>
    <n v="3"/>
    <n v="0"/>
    <s v="Día(s)"/>
    <n v="11"/>
    <s v="OK"/>
  </r>
  <r>
    <n v="4"/>
    <n v="4"/>
    <s v="AGROLOGIA"/>
    <x v="0"/>
    <n v="1"/>
    <n v="1"/>
    <n v="0"/>
    <d v="2021-01-07T00:00:00"/>
    <m/>
    <s v="Servicios de formación profesional en ingeniería"/>
    <m/>
    <n v="86101610"/>
    <s v="Prestación de servicios personales para la organización de información edafológica y de capacidad de uso de las tierras dentro de los procesos de levantamientos de suelos y aplicaciones agrológicas."/>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40"/>
    <d v="2021-01-22T00:00:00"/>
    <n v="1911592"/>
    <n v="13381144"/>
    <n v="13381144"/>
    <s v="OK"/>
    <s v="VALENTINA ROJAS"/>
    <n v="92050"/>
    <n v="0"/>
    <n v="24338"/>
    <n v="1"/>
    <n v="0"/>
    <s v="Día(s)"/>
    <n v="90"/>
    <s v="OK"/>
  </r>
  <r>
    <n v="4"/>
    <n v="6"/>
    <s v="AGROLOGIA"/>
    <x v="0"/>
    <n v="1"/>
    <n v="1"/>
    <n v="0"/>
    <d v="2021-01-07T00:00:00"/>
    <m/>
    <s v="Servicios de formación profesional en ingeniería"/>
    <m/>
    <n v="86101610"/>
    <s v="Prestación de servicios para el manejo de la información que genere la subdirección de agrología en el desarrollo de sus proyectos."/>
    <s v="Enero"/>
    <s v="Enero"/>
    <n v="7"/>
    <s v="Mes (s)"/>
    <s v="Contratación directa"/>
    <x v="0"/>
    <n v="18155711"/>
    <n v="18155711"/>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19"/>
    <d v="2021-01-22T00:00:00"/>
    <n v="2575938"/>
    <n v="18031566"/>
    <n v="18031566"/>
    <s v="OK"/>
    <s v="ANDREA PILAR SINTURA HUERTA"/>
    <n v="124145"/>
    <n v="0"/>
    <n v="24309"/>
    <n v="1"/>
    <n v="0"/>
    <s v="Día(s)"/>
    <n v="330"/>
    <s v="OK"/>
  </r>
  <r>
    <n v="4"/>
    <n v="23"/>
    <s v="AGROLOGIA"/>
    <x v="0"/>
    <n v="1"/>
    <n v="1"/>
    <n v="0"/>
    <d v="2021-01-07T00:00:00"/>
    <m/>
    <s v="Servicios de formación profesional en ingeniería"/>
    <m/>
    <n v="86101610"/>
    <s v="Prestación de servicios personales para ejecutar el programa de aseguramiento metrológico de los equipos e instrumentos  conforme a los requisitos de la Norma ISO 17025,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5"/>
    <d v="2021-01-22T00:00:00"/>
    <n v="2575938"/>
    <n v="18031566"/>
    <n v="18031566"/>
    <s v="OK"/>
    <s v="JOHN JAIRO YATE ALAPE"/>
    <n v="124145"/>
    <n v="0"/>
    <n v="24350"/>
    <n v="1"/>
    <n v="0"/>
    <s v="Día(s)"/>
    <n v="11"/>
    <s v="OK"/>
  </r>
  <r>
    <n v="4"/>
    <n v="20"/>
    <s v="AGROLOGIA"/>
    <x v="0"/>
    <n v="1"/>
    <n v="1"/>
    <n v="0"/>
    <d v="2021-01-07T00:00:00"/>
    <m/>
    <s v="Servicios de formación profesional en ingeniería"/>
    <m/>
    <n v="86101610"/>
    <s v="Prestación de servicios personales para implementar y ejecutar las actividades de control ambiental bajo la Norma ISO 14001 y manejo de residuos en el GIT Laboratorio Nacional de Suelos"/>
    <s v="Enero"/>
    <s v="Enero"/>
    <n v="7"/>
    <s v="Mes (s)"/>
    <s v="Contratación directa"/>
    <x v="0"/>
    <n v="18155711"/>
    <n v="18155711"/>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204"/>
    <d v="2021-01-22T00:00:00"/>
    <n v="2575938"/>
    <n v="18031566"/>
    <n v="18031566"/>
    <s v="OK"/>
    <s v="SERGIO ANDRÉS ARENAS ENMOGA"/>
    <n v="124145"/>
    <n v="0"/>
    <n v="24392"/>
    <n v="1"/>
    <n v="0"/>
    <s v="Mes (s)"/>
    <n v="300"/>
    <s v="OK"/>
  </r>
  <r>
    <n v="4"/>
    <n v="5"/>
    <s v="AGROLOGIA"/>
    <x v="0"/>
    <n v="1"/>
    <n v="1"/>
    <n v="0"/>
    <d v="2021-01-07T00:00:00"/>
    <m/>
    <s v="Servicios de formación profesional en ingeniería"/>
    <m/>
    <n v="86101610"/>
    <s v="Prestación de servicios profesionales para apoyar las actividades de fortalecimiento institucional del proceso agrologico mediante la formulación e implementación de lineamientos de ejecución, seguimiento y control. "/>
    <s v="Enero"/>
    <s v="Enero"/>
    <n v="7"/>
    <s v="Mes (s)"/>
    <s v="Contratación directa"/>
    <x v="0"/>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112781"/>
    <n v="28789467"/>
    <n v="28789467"/>
    <s v="OK"/>
    <s v="JOHANNA KATERINE CORDERO CASALLAS"/>
    <n v="185927"/>
    <n v="0"/>
    <n v="24434"/>
    <n v="1"/>
    <n v="0"/>
    <s v="Día(s)"/>
    <m/>
    <s v="OK"/>
  </r>
  <r>
    <n v="4"/>
    <n v="16"/>
    <s v="AGROLOGIA"/>
    <x v="0"/>
    <n v="1"/>
    <n v="1"/>
    <n v="0"/>
    <d v="2021-03-11T00:00:00"/>
    <m/>
    <s v="Servicios de formación profesional en ingeniería"/>
    <m/>
    <n v="86101610"/>
    <s v="Prestación de servicios profesionales para la gestión, planeación, preparación y control de calidad de la producción cartográfica y alfanumérica de los diferentes proyectos que se adelantan en la Subdirección de Agrología"/>
    <s v="Marzo"/>
    <s v="Marzo"/>
    <n v="10"/>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OK"/>
    <s v="KATHERINE GÓMEZ RODRIGUEZ"/>
    <n v="185927"/>
    <n v="0"/>
    <n v="24550"/>
    <n v="1"/>
    <n v="0"/>
    <s v="Día(s)"/>
    <n v="329"/>
    <s v="OK"/>
  </r>
  <r>
    <n v="4"/>
    <n v="21"/>
    <s v="AGROLOGIA"/>
    <x v="0"/>
    <n v="1"/>
    <n v="1"/>
    <n v="0"/>
    <d v="2021-01-07T00:00:00"/>
    <m/>
    <s v="Servicios de formación profesional en ingeniería"/>
    <m/>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s v="Enero"/>
    <s v="Enero"/>
    <n v="7"/>
    <s v="Mes (s)"/>
    <s v="Contratación directa"/>
    <x v="0"/>
    <n v="28975394"/>
    <n v="28975394"/>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7"/>
    <d v="2021-01-22T00:00:00"/>
    <n v="4112781"/>
    <n v="28789467"/>
    <n v="28789467"/>
    <s v="OK"/>
    <s v="VLADIMIR PAEZ FONSECA"/>
    <n v="185927"/>
    <n v="0"/>
    <n v="24336"/>
    <n v="1"/>
    <n v="0"/>
    <s v="Día(s)"/>
    <n v="320"/>
    <s v="OK"/>
  </r>
  <r>
    <n v="4"/>
    <n v="15"/>
    <s v="AGROLOGIA"/>
    <x v="0"/>
    <n v="1"/>
    <n v="1"/>
    <n v="0"/>
    <d v="2021-01-07T00:00:00"/>
    <m/>
    <s v="Servicios de formación profesional en ingeniería"/>
    <m/>
    <n v="86101610"/>
    <s v="Prestación de servicios profesionales para asignación, elaboración y consolidación de información fotogramétrica de los diferentes proyectos que adelante la subdirección de Agrología."/>
    <s v="Enero"/>
    <s v="Enero"/>
    <n v="7"/>
    <s v="Mes (s)"/>
    <s v="Contratación directa"/>
    <x v="0"/>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OK"/>
    <s v="ZULY YESENIA OLAYA ACOSTA"/>
    <n v="185927"/>
    <n v="0"/>
    <n v="24467"/>
    <n v="1"/>
    <n v="0"/>
    <s v="Día(s)"/>
    <n v="329"/>
    <s v="OK"/>
  </r>
  <r>
    <n v="4"/>
    <n v="11"/>
    <s v="AGROLOGIA"/>
    <x v="0"/>
    <n v="2"/>
    <n v="2"/>
    <n v="0"/>
    <d v="2021-01-07T00:00:00"/>
    <m/>
    <s v="Servicios de formación profesional en ingeniería"/>
    <m/>
    <n v="86101610"/>
    <s v="Prestación de servicios personales para la delineación y depuración digital de información cartográfica y alfanumérica generada en los proyectos que se desarrollan en la Subdirección de Agrología"/>
    <s v="Enero"/>
    <s v="Enero"/>
    <n v="7"/>
    <s v="Mes (s)"/>
    <s v="Contratación directa"/>
    <x v="0"/>
    <n v="36311422"/>
    <n v="36311422"/>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OK"/>
    <s v="YONATAN HERRERA _x000a_ HERNAN GUILLERMO BENITEZ"/>
    <n v="248290"/>
    <n v="0"/>
    <s v="24476_x000a_24585"/>
    <n v="2"/>
    <n v="0"/>
    <s v="Día(s)"/>
    <n v="329"/>
    <s v="OK"/>
  </r>
  <r>
    <n v="4"/>
    <n v="22"/>
    <s v="AGROLOGIA"/>
    <x v="0"/>
    <n v="1"/>
    <n v="1"/>
    <n v="0"/>
    <d v="2021-01-07T00:00:00"/>
    <m/>
    <s v="Servicios de formación profesional en ingeniería"/>
    <m/>
    <n v="86101610"/>
    <s v="Prestación de servicios personales para realizar la preparación y manejo de muestras de suelos, aguas, compost y tejido vegetal en el GIT Laboratorio Nacional de Suelos. "/>
    <s v="Enero"/>
    <s v="Enero"/>
    <n v="7"/>
    <s v="Mes (s)"/>
    <s v="Contratación directa"/>
    <x v="0"/>
    <n v="16296816"/>
    <n v="16296816"/>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2"/>
    <d v="2021-01-22T00:00:00"/>
    <n v="2004904"/>
    <n v="16039232"/>
    <n v="16039232"/>
    <s v="OK"/>
    <s v="JUAN FELIPE RUEDA CALDERON"/>
    <n v="257584"/>
    <n v="0"/>
    <n v="24349"/>
    <n v="1"/>
    <n v="0"/>
    <s v="Día(s)"/>
    <n v="330"/>
    <s v="OK"/>
  </r>
  <r>
    <n v="4"/>
    <n v="3"/>
    <s v="AGROLOGIA"/>
    <x v="0"/>
    <n v="1"/>
    <n v="1"/>
    <n v="0"/>
    <d v="2021-01-07T00:00:00"/>
    <m/>
    <s v="Servicios de formación profesional en ingeniería"/>
    <m/>
    <n v="86101610"/>
    <s v="Prestación de servicios personales para realizar la digitación y consolidación de la información agrológica, acorde con los estándares de control de calidad de la entidad."/>
    <s v="Enero"/>
    <s v="Enero"/>
    <n v="7"/>
    <s v="Mes (s)"/>
    <s v="Contratación directa"/>
    <x v="0"/>
    <n v="13473194"/>
    <n v="134731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26"/>
    <d v="2021-01-22T00:00:00"/>
    <n v="1873015"/>
    <n v="13111105"/>
    <n v="13111105"/>
    <s v="OK"/>
    <s v="MARÍA PAULA ROJAS"/>
    <n v="362089"/>
    <n v="0"/>
    <n v="24420"/>
    <n v="1"/>
    <n v="0"/>
    <s v="Día(s)"/>
    <n v="90"/>
    <s v="OK"/>
  </r>
  <r>
    <n v="4"/>
    <n v="13"/>
    <s v="AGROLOGIA"/>
    <x v="0"/>
    <n v="2"/>
    <n v="2"/>
    <n v="0"/>
    <d v="2021-01-07T00:00:00"/>
    <m/>
    <s v="Servicios de formación profesional en ingeniería"/>
    <m/>
    <n v="86101610"/>
    <s v="Prestación de servicios profesionales para la implementación de sistemas de información geográfica en la estructuración y consolidación de productos cartográficos de los diferentes proyectos que adelante la Subdirección de Agrología."/>
    <s v="Enero"/>
    <s v="Enero"/>
    <n v="7"/>
    <s v="Mes (s)"/>
    <s v="Contratación directa"/>
    <x v="0"/>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OK"/>
    <s v="DIANA PATRICIA MERA GARZON _x000a_ LIZBETH GONZÁLEZ"/>
    <n v="371854"/>
    <n v="0"/>
    <s v="24343_x000a_24456"/>
    <n v="2"/>
    <n v="0"/>
    <s v="Día(s)"/>
    <n v="330"/>
    <s v="OK"/>
  </r>
  <r>
    <n v="4"/>
    <n v="19"/>
    <s v="AGROLOGIA"/>
    <x v="0"/>
    <n v="3"/>
    <n v="3"/>
    <n v="0"/>
    <d v="2021-01-07T00:00:00"/>
    <m/>
    <s v="Servicios de formación profesional en ingeniería"/>
    <m/>
    <n v="86101610"/>
    <s v="Prestación de servicios personales para la ejecución de análisis básicos y aplicación de controles de calidad en el GIT Laboratorio Nacional de Suelos."/>
    <s v="Enero"/>
    <s v="Enero"/>
    <n v="7"/>
    <s v="Mes (s)"/>
    <s v="Contratación directa"/>
    <x v="0"/>
    <n v="54467133"/>
    <n v="54467133"/>
    <s v="No"/>
    <s v="NA"/>
    <n v="3"/>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18"/>
    <d v="2021-01-22T00:00:00"/>
    <n v="2575938"/>
    <n v="18031566"/>
    <n v="54094698"/>
    <s v="OK"/>
    <s v="DAVID LEONARDO CACERES_x000a_ANGELICA MARIA  SANCHEZ  ORDOÑEZ  _x000a_MARY  LESVIA  ARDILA  QUINTANA"/>
    <n v="372435"/>
    <n v="0"/>
    <s v="24317_x000a_24318_x000a_24319"/>
    <n v="3"/>
    <n v="0"/>
    <s v="Día(s)"/>
    <n v="270"/>
    <s v="OK"/>
  </r>
  <r>
    <n v="4"/>
    <d v="2003-02-01T00:00:00"/>
    <s v="AGROLOGIA"/>
    <x v="0"/>
    <n v="1"/>
    <n v="1"/>
    <n v="0"/>
    <d v="2021-07-02T00:00:00"/>
    <m/>
    <s v="Gases naturales y gases mixtos"/>
    <s v="MODIFICACION"/>
    <n v="12142100"/>
    <s v="Suministro de Gases especiales para la ejecución de análisis para el Laboratorio Nacional de Suelos. "/>
    <s v="Julio"/>
    <s v="Julio"/>
    <n v="6"/>
    <s v="Mes (s)"/>
    <s v="Mínima cuantía"/>
    <x v="0"/>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d v="2021-07-19T00:00:00"/>
    <n v="9559115.5"/>
    <n v="9559115.5"/>
    <n v="9559115.5"/>
    <s v="OK"/>
    <s v="INICIO PROCESO"/>
    <n v="440884.5"/>
    <n v="0"/>
    <m/>
    <n v="1"/>
    <n v="0"/>
    <s v="Día(s)"/>
    <n v="30"/>
    <s v="OK"/>
  </r>
  <r>
    <n v="4"/>
    <n v="25"/>
    <s v="AGROLOGIA"/>
    <x v="0"/>
    <n v="2"/>
    <n v="2"/>
    <n v="0"/>
    <d v="2021-01-07T00:00:00"/>
    <m/>
    <s v="Servicios de formación profesional en ingeniería"/>
    <m/>
    <n v="86101610"/>
    <s v="Prestación de servicios personales para realizar el lavado y alistamiento de la instrumentación requerida para la ejecución de análisis en el GIT Laboratorio Nacional de Suelos."/>
    <s v="Enero"/>
    <s v="Enero"/>
    <n v="7"/>
    <s v="Mes (s)"/>
    <s v="Contratación directa"/>
    <x v="0"/>
    <n v="28519428"/>
    <n v="28519428"/>
    <s v="No"/>
    <s v="NA"/>
    <n v="2"/>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29"/>
    <d v="2021-01-22T00:00:00"/>
    <n v="2004904"/>
    <n v="14034328"/>
    <n v="28068656"/>
    <s v="OK"/>
    <s v=" GLADYS VELANDIA  _x000a_ANA JAZMÍN OTALORA RODRÍGUEZ"/>
    <n v="450772"/>
    <n v="0"/>
    <s v="24353_x000a_24354"/>
    <n v="2"/>
    <n v="0"/>
    <s v="Día(s)"/>
    <n v="330"/>
    <s v="OK"/>
  </r>
  <r>
    <n v="4"/>
    <n v="1"/>
    <s v="AGROLOGIA"/>
    <x v="0"/>
    <n v="1"/>
    <n v="1"/>
    <n v="0"/>
    <d v="2021-01-07T00:00:00"/>
    <m/>
    <s v="Servicios de formación profesional en ingeniería"/>
    <m/>
    <n v="86101610"/>
    <s v="Prestación de servicios profesionales para gestionar la etapa preparatoria de las solicitudes de bienes, servicios y/o obras públicas, así como registro, verificación y publicación de los trámites contractuales dentro de las plataformas."/>
    <s v="Enero"/>
    <s v="Enero"/>
    <n v="7"/>
    <s v="Mes (s)"/>
    <s v="Contratación directa"/>
    <x v="0"/>
    <n v="51312562"/>
    <n v="51312562"/>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5"/>
    <d v="2021-01-22T00:00:00"/>
    <n v="7261336"/>
    <n v="50829352"/>
    <n v="50829352"/>
    <s v="OK"/>
    <s v="ADRIANA CAROLINA RIVADENEIRA PISCIOTTI"/>
    <n v="483210"/>
    <n v="0"/>
    <n v="24307"/>
    <n v="1"/>
    <n v="0"/>
    <s v="Día(s)"/>
    <n v="315"/>
    <s v="OK"/>
  </r>
  <r>
    <n v="4"/>
    <n v="24"/>
    <s v="AGROLOGIA"/>
    <x v="0"/>
    <n v="1"/>
    <n v="1"/>
    <n v="0"/>
    <d v="2021-01-07T00:00:00"/>
    <m/>
    <s v="Servicios de formación profesional en ingeniería"/>
    <m/>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s v="Enero"/>
    <s v="Enero"/>
    <n v="7"/>
    <s v="Mes (s)"/>
    <s v="Contratación directa"/>
    <x v="0"/>
    <n v="33820360"/>
    <n v="3382036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n v="139"/>
    <d v="2021-01-22T00:00:00"/>
    <n v="4738790"/>
    <n v="33171530"/>
    <n v="33171530"/>
    <s v="OK"/>
    <s v="ELSA MATILDE GONZÁLEZ"/>
    <n v="648830"/>
    <n v="0"/>
    <n v="24337"/>
    <n v="1"/>
    <n v="0"/>
    <s v="Día(s)"/>
    <n v="330"/>
    <s v="OK"/>
  </r>
  <r>
    <n v="4"/>
    <n v="12"/>
    <s v="AGROLOGIA"/>
    <x v="0"/>
    <n v="1"/>
    <n v="1"/>
    <n v="0"/>
    <d v="2021-01-07T00:00:00"/>
    <m/>
    <s v="Servicios de formación profesional en ingeniería"/>
    <m/>
    <n v="86101610"/>
    <s v="Prestación de servicios profesionales para avalar la calidad de la información cartográfica, alfanumérica y geoespacial, en los diferentes proyectos que adelante la Subdirección de Agrología, bajo estándares de la Infraestructura de Datos Espaciales."/>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OK"/>
    <s v="JENNIFER LORENA TÉLLEZ"/>
    <n v="648830"/>
    <n v="0"/>
    <n v="24344"/>
    <n v="1"/>
    <n v="0"/>
    <s v="Día(s)"/>
    <n v="330"/>
    <s v="OK"/>
  </r>
  <r>
    <n v="4"/>
    <n v="7"/>
    <s v="AGROLOGIA"/>
    <x v="0"/>
    <n v="1"/>
    <n v="1"/>
    <n v="0"/>
    <d v="2021-01-07T00:00:00"/>
    <m/>
    <s v="Servicios de formación profesional en ingeniería"/>
    <m/>
    <n v="86101610"/>
    <s v="Prestación de servicios profesionales para realizar el control de calidad de la interacción de la información de los levantamientos de suelos y aplicaciones agrologicas a nivel nacional"/>
    <s v="Enero"/>
    <s v="Enero"/>
    <n v="7"/>
    <s v="Mes (s)"/>
    <s v="Contratación directa"/>
    <x v="0"/>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258"/>
    <d v="2021-01-22T00:00:00"/>
    <n v="4738790"/>
    <n v="33171530"/>
    <n v="33171530"/>
    <s v="OK"/>
    <s v="JULIANA YAMILE CUY TORRES"/>
    <n v="648830"/>
    <n v="0"/>
    <n v="24434"/>
    <n v="1"/>
    <n v="0"/>
    <s v="Día(s)"/>
    <n v="11"/>
    <s v="OK"/>
  </r>
  <r>
    <n v="4"/>
    <n v="17"/>
    <s v="AGROLOGIA"/>
    <x v="0"/>
    <n v="1"/>
    <n v="1"/>
    <n v="0"/>
    <d v="2021-01-07T00:00:00"/>
    <m/>
    <s v="Servicios de formación profesional en ingeniería"/>
    <m/>
    <n v="86101610"/>
    <s v="Prestación de servicios profesionales para la interpretación, control de calidad inicial y consolidación de información de cobertura de la tierra o geomorfología, de acuerdo a los lineamientos y metas de la Subdirección de Agrología."/>
    <s v="Enero"/>
    <s v="Enero"/>
    <n v="7"/>
    <s v="Mes (s)"/>
    <s v="Contratación directa"/>
    <x v="0"/>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OK"/>
    <s v="WVEIMAR SAMACA TORRES"/>
    <n v="648830"/>
    <n v="0"/>
    <n v="24472"/>
    <n v="1"/>
    <n v="0"/>
    <s v="Día(s)"/>
    <n v="330"/>
    <s v="OK"/>
  </r>
  <r>
    <n v="4"/>
    <n v="10"/>
    <s v="AGROLOGIA"/>
    <x v="0"/>
    <n v="5"/>
    <n v="5"/>
    <n v="0"/>
    <d v="2021-01-07T00:00:00"/>
    <m/>
    <s v="Servicios de formación profesional en ingeniería"/>
    <m/>
    <n v="86101610"/>
    <s v="Prestación de servicios profesionales para la interpretación de cobertura y uso de la tierra, geomorfología y elaboración de cartografía temática de los proyectos de la Subdirección de Agrología."/>
    <s v="Enero"/>
    <s v="Enero"/>
    <n v="7"/>
    <s v="Mes (s)"/>
    <s v="Contratación directa"/>
    <x v="0"/>
    <n v="144876970"/>
    <n v="144876970"/>
    <s v="No"/>
    <s v="NA"/>
    <n v="5"/>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OK"/>
    <s v="WALTER HERRERA  _x000a_RICARDO VALBUENA _x000a_ANDRÉS FELIPE PICÓN _x000a_ADELINA MONTEALEGRE _x000a_JUAN MEDINA AVELLANEDA _x000a_"/>
    <n v="929635"/>
    <n v="0"/>
    <s v="24345_x000a_24457_x000a_24458_x000a_24540_x000a_24584"/>
    <n v="5"/>
    <n v="0"/>
    <s v="Día(s)"/>
    <n v="330"/>
    <s v="OK"/>
  </r>
  <r>
    <n v="4"/>
    <n v="14"/>
    <s v="AGROLOGIA"/>
    <x v="0"/>
    <n v="2"/>
    <n v="2"/>
    <n v="0"/>
    <d v="2021-01-07T00:00:00"/>
    <m/>
    <s v="Servicios de formación profesional en ingeniería"/>
    <m/>
    <n v="86101610"/>
    <s v="Prestación de servicios profesionales para avalar la consolidación y calidad de los productos generados de  cobertura y uso de la tierra de acuerdo los lineamientos y metas de la Subdirección de Agrología."/>
    <s v="Enero"/>
    <s v="Enero"/>
    <n v="7"/>
    <s v="Mes (s)"/>
    <s v="Contratación directa"/>
    <x v="0"/>
    <n v="67640720"/>
    <n v="676407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OK"/>
    <s v="_x000a_MARIA ELENA REBOLLO_x000a_WILMER  GUZMAN MARTINEZ"/>
    <n v="1297660"/>
    <n v="0"/>
    <s v="24368_x000a_24499"/>
    <n v="2"/>
    <n v="0"/>
    <s v="Día(s)"/>
    <n v="330"/>
    <s v="OK"/>
  </r>
  <r>
    <n v="4"/>
    <n v="9"/>
    <s v="AGROLOGIA"/>
    <x v="0"/>
    <n v="7"/>
    <n v="7"/>
    <n v="0"/>
    <d v="2021-01-07T00:00:00"/>
    <m/>
    <s v="Servicios de formación profesional en ingeniería"/>
    <m/>
    <n v="86101610"/>
    <s v="Prestación de servicios profesionales para realizar el levantamiento de suelos  y capacidad de uso de las tierras en los proyectos que adelanta la Subdirección de Agrología"/>
    <s v="Enero"/>
    <s v="Enero"/>
    <n v="7"/>
    <s v="Mes (s)"/>
    <s v="Contratación directa"/>
    <x v="0"/>
    <n v="202827758"/>
    <n v="202827758"/>
    <s v="No"/>
    <s v="NA"/>
    <n v="7"/>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n v="107"/>
    <d v="2021-01-22T00:00:00"/>
    <n v="4112781"/>
    <n v="28789467"/>
    <n v="201526269"/>
    <s v="OK"/>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n v="7"/>
    <n v="0"/>
    <s v="Día(s)"/>
    <n v="11"/>
    <s v="OK"/>
  </r>
  <r>
    <n v="4"/>
    <n v="42"/>
    <s v="AGROLOGIA"/>
    <x v="0"/>
    <n v="1"/>
    <n v="1"/>
    <n v="0"/>
    <d v="2021-07-02T00:00:00"/>
    <m/>
    <s v="Servicios de formación profesional en ingeniería"/>
    <s v="MODIFICACION"/>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s v="Julio"/>
    <s v="Julio"/>
    <n v="2"/>
    <s v="Mes (s)"/>
    <s v="Contratación directa"/>
    <x v="1"/>
    <n v="17054088"/>
    <n v="17054088"/>
    <s v="No"/>
    <s v="NA"/>
    <n v="1"/>
    <x v="0"/>
    <s v="Subdirección de Agrología"/>
    <s v="Subdirección de Agrología"/>
    <s v="Sede Central  "/>
    <s v="Subdirector de Agrología "/>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7T00:00:00"/>
    <n v="4263522"/>
    <n v="8527044"/>
    <n v="8527044"/>
    <s v="OK"/>
    <s v=" JHON EDER MONTERO ESPINOSA"/>
    <n v="8527044"/>
    <n v="0"/>
    <m/>
    <n v="1"/>
    <n v="0"/>
    <s v="Día(s)"/>
    <n v="60"/>
    <s v="OK"/>
  </r>
  <r>
    <n v="4"/>
    <n v="43"/>
    <s v="AGROLOGIA"/>
    <x v="0"/>
    <n v="1"/>
    <n v="1"/>
    <n v="0"/>
    <d v="2021-07-02T00:00:00"/>
    <m/>
    <s v="Servicios de formación profesional en ingeniería"/>
    <s v="MODIFICACION"/>
    <n v="86101610"/>
    <s v="Prestación de servicios profesionales para ejecutar las diferentes etapas de la actualización de Áreas Homogéneas de Tierras con fines de catastro multipropósito, en el marco de la actualización catastral de Arauquita."/>
    <s v="Julio"/>
    <s v="Julio"/>
    <n v="2"/>
    <s v="Mes (s)"/>
    <s v="Contratación directa"/>
    <x v="1"/>
    <n v="17054088"/>
    <n v="17054088"/>
    <s v="No"/>
    <s v="NA"/>
    <n v="1"/>
    <x v="0"/>
    <s v="Subdirección de Catastro"/>
    <s v="Subdirección de Catastro"/>
    <s v="Sede Central  "/>
    <s v="Subdirectora de Catastro"/>
    <s v="Generación de estudios de suelos, tierras y aplicaciones agrológicas como insumo para el ordenamiento integral y el manejo sostenible del territorio a nivel Nacional"/>
    <s v="Servicio de Información agrológica"/>
    <s v="Actualización, Homologación y Correlación de áreas homogéneas de tierras con fines múltiples."/>
    <s v="Sistema de Información Agrológica Actualizado"/>
    <m/>
    <d v="2021-07-08T00:00:00"/>
    <n v="4263522"/>
    <n v="8527044"/>
    <n v="8527044"/>
    <s v="OK"/>
    <s v="INGRID FERNANDA RODRÍGUEZ LUCAS"/>
    <n v="8527044"/>
    <n v="0"/>
    <m/>
    <n v="1"/>
    <n v="1"/>
    <s v="Día(s)"/>
    <n v="60"/>
    <s v="OK"/>
  </r>
  <r>
    <n v="4"/>
    <m/>
    <s v="AGROLOGIA"/>
    <x v="0"/>
    <n v="1"/>
    <n v="0"/>
    <n v="1"/>
    <d v="2021-05-31T00:00:00"/>
    <m/>
    <s v="Servicios de formación profesional en ingeniería"/>
    <m/>
    <n v="86101610"/>
    <s v="Prestación de servicios personales para garantizar que los materiales utilizados en la ejecución de los análisis de los diferentes temas disponibles en  momento requerido, realizar el lavado y alistamiento de los mismos en el GIT del LNS."/>
    <s v="Agosto"/>
    <s v="Agosto"/>
    <n v="5"/>
    <s v="Mes (s)"/>
    <s v="Contratación directa"/>
    <x v="1"/>
    <n v="10491075"/>
    <n v="10491075"/>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31T00:00:00"/>
    <m/>
    <s v="Servicios de formación profesional en ingeniería"/>
    <m/>
    <n v="86101610"/>
    <s v="Prestación de servicios profesionales para elaborar las bases de datos de información agrológica de los convenios que desarrolla la Subdirección de Agrología"/>
    <s v="Agosto"/>
    <s v="Agosto"/>
    <n v="5"/>
    <s v="Mes (s)"/>
    <s v="Contratación directa"/>
    <x v="1"/>
    <n v="15623660"/>
    <n v="156236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31T00:00:00"/>
    <m/>
    <s v="Servicios de formación profesional en ingeniería"/>
    <m/>
    <n v="86101610"/>
    <s v="Prestación de servicios profesionales para el desarrollo de las aplicaciones agrológicas requeridas en los proyectos que desarrolla la Subdirección de Agrología"/>
    <s v="Agosto"/>
    <s v="Agosto"/>
    <n v="5"/>
    <s v="Mes (s)"/>
    <s v="Contratación directa"/>
    <x v="1"/>
    <n v="21317610"/>
    <n v="2131761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la revisión y aval de las bases de datos alfanumérica y grafica de los proyectos que adelanta la subdirección de agrología."/>
    <s v="Agosto"/>
    <s v="Agosto"/>
    <n v="5"/>
    <s v="Mes (s)"/>
    <s v="Contratación directa"/>
    <x v="1"/>
    <n v="28975394"/>
    <n v="28975394"/>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08"/>
    <s v="OK"/>
  </r>
  <r>
    <n v="4"/>
    <m/>
    <s v="AGROLOGIA"/>
    <x v="0"/>
    <n v="1"/>
    <n v="0"/>
    <n v="1"/>
    <d v="2021-05-11T00:00:00"/>
    <m/>
    <s v="Servicios de formación profesional en ingeniería"/>
    <m/>
    <n v="86101610"/>
    <s v="Prestación de servicios profesionales para realizar la caracterización climática y la correlación de los suelos en los proyectos de levantamientos de la Subdirección de Agrología"/>
    <s v="Agosto"/>
    <s v="Agosto"/>
    <n v="7"/>
    <s v="Mes (s)"/>
    <s v="Contratación directa"/>
    <x v="1"/>
    <n v="28975394"/>
    <n v="28975394"/>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1"/>
    <n v="0"/>
    <n v="1"/>
    <d v="2021-05-11T00:00:00"/>
    <m/>
    <s v="Servicios de formación profesional en ingeniería"/>
    <m/>
    <n v="86101610"/>
    <s v="Prestación de servicios profesionales para realizar el control de calidad, en tema de geomatica aplicados al levantamiento de suelos, y aplicaciones agrologicas."/>
    <s v="Agosto"/>
    <s v="Agosto"/>
    <n v="5"/>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n v="310"/>
    <s v="OK"/>
  </r>
  <r>
    <n v="4"/>
    <m/>
    <s v="AGROLOGIA"/>
    <x v="0"/>
    <n v="1"/>
    <n v="0"/>
    <n v="1"/>
    <d v="2021-05-11T00:00:00"/>
    <m/>
    <s v="Servicios de formación profesional en ingeniería"/>
    <m/>
    <n v="86101610"/>
    <s v="Prestación de servicios para adelantar y gestionar acciones e Innovación en aplicaciones agrológicas"/>
    <s v="Agosto"/>
    <s v="Agosto"/>
    <n v="4"/>
    <s v="Mes (s)"/>
    <s v="Contratación directa"/>
    <x v="1"/>
    <n v="33820360"/>
    <n v="33820360"/>
    <s v="No"/>
    <s v="N/A"/>
    <n v="1"/>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1"/>
    <m/>
    <m/>
    <s v="OK"/>
  </r>
  <r>
    <n v="4"/>
    <m/>
    <s v="AGROLOGIA"/>
    <x v="0"/>
    <n v="4"/>
    <n v="0"/>
    <n v="4"/>
    <d v="2021-05-11T00:00:00"/>
    <m/>
    <s v="Servicios de formación profesional en ingeniería"/>
    <m/>
    <n v="86101610"/>
    <s v="Prestación de servicios profesionales para realizar el levantamiento de suelos   en los proyectos que adelanta la Subdirección de Agrología"/>
    <s v="Agosto"/>
    <s v="Agosto"/>
    <n v="4"/>
    <s v="Mes (s)"/>
    <s v="Contratación directa"/>
    <x v="1"/>
    <n v="115901576"/>
    <n v="115901576"/>
    <s v="No"/>
    <s v="N/A"/>
    <n v="4"/>
    <x v="0"/>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ervicio de Información agrológica"/>
    <s v="Estudio de suelos como insumo para el ordenamiento integral del territorio."/>
    <s v="Sistema de información agrologica actualizado"/>
    <m/>
    <m/>
    <e v="#N/A"/>
    <e v="#N/A"/>
    <e v="#N/A"/>
    <e v="#N/A"/>
    <m/>
    <n v="0"/>
    <n v="0"/>
    <m/>
    <n v="0"/>
    <n v="4"/>
    <m/>
    <n v="310"/>
    <s v="OK"/>
  </r>
  <r>
    <n v="4"/>
    <m/>
    <s v="AGROLOGIA"/>
    <x v="0"/>
    <n v="1"/>
    <n v="0"/>
    <n v="1"/>
    <d v="2021-05-31T00:00:00"/>
    <m/>
    <s v="Servicios de formación profesional en ingeniería"/>
    <m/>
    <n v="86101610"/>
    <s v="Prestación de servicios personales para preparar y controlar las muestras de suelo, agua y tejido vegetal que serán entregadas a los analistas de los diferentes temas para su análisis en el GIT del LNS."/>
    <s v="Julio"/>
    <s v="Julio"/>
    <n v="6"/>
    <s v="Mes (s)"/>
    <s v="Contratación directa"/>
    <x v="1"/>
    <n v="12589290"/>
    <n v="1258929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1608631.5"/>
    <m/>
    <n v="0"/>
    <n v="1"/>
    <m/>
    <m/>
    <s v="OK"/>
  </r>
  <r>
    <n v="4"/>
    <m/>
    <s v="AGROLOGIA"/>
    <x v="0"/>
    <n v="1"/>
    <n v="0"/>
    <n v="1"/>
    <d v="2021-06-17T00:00:00"/>
    <m/>
    <s v="Servicios de formación profesional en ingeniería"/>
    <m/>
    <n v="86101610"/>
    <s v="Prestación de servicios profesionales para realizar seguimiento y control a la gestión de los procesos de la Subdirección de Agrología"/>
    <s v="Julio"/>
    <s v="Julio"/>
    <n v="6"/>
    <s v="Mes (s)"/>
    <s v="Contratación directa"/>
    <x v="1"/>
    <n v="29858544"/>
    <n v="29858544"/>
    <s v="No"/>
    <s v="N/A"/>
    <n v="1"/>
    <x v="0"/>
    <s v="Subdirección de Agrología"/>
    <s v="Subdirección de Agrología"/>
    <s v="Subdirección de Agrología"/>
    <s v="Subdirección de Agrología"/>
    <s v="GIT Gestión de Suelos y Aplicaciones Agrologicas"/>
    <s v="Subdirector de Agrología "/>
    <s v="Generación de estudios de suelos, tierras y aplicaciones agrológicas como insumo para el ordenamiento integral y el manejo sostenible del territorio a nivel Nacional"/>
    <s v="Sistema de información agrologica actualizado"/>
    <m/>
    <m/>
    <e v="#N/A"/>
    <e v="#N/A"/>
    <e v="#N/A"/>
    <e v="#N/A"/>
    <m/>
    <n v="0"/>
    <n v="3815258.4"/>
    <m/>
    <n v="0"/>
    <n v="1"/>
    <m/>
    <m/>
    <s v="OK"/>
  </r>
  <r>
    <n v="4"/>
    <m/>
    <s v="AGROLOGIA"/>
    <x v="0"/>
    <n v="2"/>
    <n v="0"/>
    <n v="2"/>
    <d v="2021-05-31T00:00:00"/>
    <m/>
    <s v="Servicios de formación profesional en ingeniería"/>
    <m/>
    <n v="86101610"/>
    <s v="Prestación de servicios profesionales para la interpretación de cobertura y uso de la tierra y elaboración de cartografía temática de los convenios que desarrolla de la Subdirección de Agrología."/>
    <s v="Julio"/>
    <s v="Julio"/>
    <n v="6"/>
    <s v="Mes (s)"/>
    <s v="Contratación directa"/>
    <x v="1"/>
    <n v="42635220"/>
    <n v="42635220"/>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5447833.666666667"/>
    <m/>
    <n v="0"/>
    <n v="2"/>
    <m/>
    <m/>
    <s v="OK"/>
  </r>
  <r>
    <n v="4"/>
    <m/>
    <s v="AGROLOGIA"/>
    <x v="0"/>
    <n v="2"/>
    <n v="0"/>
    <n v="2"/>
    <d v="2021-05-25T00:00:00"/>
    <m/>
    <s v="Servicios de formación profesional en ingeniería"/>
    <m/>
    <n v="86101610"/>
    <s v="Prestación de servicios profesionales para la interpretación de imágenes para obtener la capa de cobertura y uso de la tierra en los proyectos de la Subdirección de Agrología."/>
    <s v="Julio"/>
    <s v="Julio"/>
    <n v="6"/>
    <s v="Mes (s)"/>
    <s v="Contratación directa"/>
    <x v="1"/>
    <n v="57950788"/>
    <n v="57950788"/>
    <s v="No"/>
    <s v="N/A"/>
    <n v="2"/>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7404822.9111111108"/>
    <m/>
    <n v="0"/>
    <n v="2"/>
    <m/>
    <m/>
    <s v="OK"/>
  </r>
  <r>
    <n v="4"/>
    <m/>
    <s v="AGROLOGIA"/>
    <x v="0"/>
    <n v="1"/>
    <n v="0"/>
    <n v="1"/>
    <d v="2021-05-25T00:00:00"/>
    <m/>
    <s v="Servicios de formación profesional en ingeniería"/>
    <m/>
    <n v="86101610"/>
    <s v="Prestación de servicios profesionales en control de calidad  de productos de sensores remotos en temas relacionados con aplicaciones agrologicas."/>
    <s v="Septiembre"/>
    <s v="Septiembre"/>
    <n v="4"/>
    <s v="Mes (s)"/>
    <s v="Contratación directa"/>
    <x v="1"/>
    <n v="33820360"/>
    <n v="33820360"/>
    <s v="No"/>
    <s v="N/A"/>
    <n v="1"/>
    <x v="0"/>
    <s v="Subdirección de Agrología"/>
    <s v="Subdirección de Agrología"/>
    <s v="GIT Modernización y Administración de la Información"/>
    <s v="Subdirector de Agrología "/>
    <s v="Generación de estudios de suelos, tierras y aplicaciones agrológicas como insumo para el ordenamiento integral y el manejo sostenible del territorio a nivel Nacional"/>
    <s v="Servicio de Información agrológica"/>
    <s v="Geomorfología aplicada a levantamientos de suelos, Levantamientos de Coberturas, Uso de la tierra, Conflictos biofísicos de uso del territorio, difusión y disposición de la información generada."/>
    <s v="Sistema de información agrologica actualizado"/>
    <m/>
    <m/>
    <e v="#N/A"/>
    <e v="#N/A"/>
    <e v="#N/A"/>
    <e v="#N/A"/>
    <m/>
    <n v="0"/>
    <n v="0"/>
    <m/>
    <n v="0"/>
    <n v="1"/>
    <m/>
    <m/>
    <s v="OK"/>
  </r>
  <r>
    <n v="4"/>
    <m/>
    <s v="AGROLOGIA"/>
    <x v="0"/>
    <n v="1"/>
    <n v="0"/>
    <n v="1"/>
    <d v="2021-06-11T00:00:00"/>
    <m/>
    <s v="Mantenimiento de equipos de laboratorio"/>
    <m/>
    <n v="81101706"/>
    <s v="Prestación de servicios para sistema recolectora de desechos de laboratorio"/>
    <s v="Septiembre"/>
    <s v="Septiembre"/>
    <n v="4"/>
    <s v="Mes (s)"/>
    <s v="Mínima cuantía"/>
    <x v="1"/>
    <n v="10000000"/>
    <n v="1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5-25T00:00:00"/>
    <m/>
    <s v="Servicios de formación profesional en ingeniería"/>
    <m/>
    <n v="86101610"/>
    <s v="Prestación del servicio de calibración acreditada de equipos e instrumentos del Laboratorio Nacional de Suelos."/>
    <s v="Septiembre"/>
    <s v="Septiembre"/>
    <n v="4"/>
    <s v="Mes (s)"/>
    <s v="Selección abreviada subasta inversa"/>
    <x v="1"/>
    <n v="90000000"/>
    <n v="9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Prestación del servicio de mantenimiento preventivo y correctivo, con suministro de repuestos y consumibles para los equipos no exclusivos del Laboratorio Nacional de Suelos."/>
    <s v="Agosto"/>
    <s v="Agosto"/>
    <n v="2"/>
    <s v="Mes (s)"/>
    <s v="Selección abreviada subasta inversa"/>
    <x v="1"/>
    <n v="260000000"/>
    <n v="26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m/>
    <s v="AGROLOGIA"/>
    <x v="0"/>
    <n v="1"/>
    <n v="0"/>
    <n v="1"/>
    <d v="2021-06-11T00:00:00"/>
    <m/>
    <s v="Servicios de formación profesional en ingeniería"/>
    <m/>
    <n v="86101610"/>
    <s v="Adquisición de reactivos y materiales para el GIT Laboratorio Nacional de Suelos."/>
    <s v="Septiembre"/>
    <s v="Septiembre"/>
    <n v="2"/>
    <s v="Mes (s)"/>
    <s v="Selección abreviada subasta inversa"/>
    <x v="1"/>
    <n v="250000000"/>
    <n v="250000000"/>
    <s v="No"/>
    <s v="N/A"/>
    <n v="1"/>
    <x v="0"/>
    <s v="Subdirección de Agrología"/>
    <s v="Subdirección de Agrología"/>
    <s v="GIT Laboratorio Nacional de Suelos"/>
    <s v="Subdirector de Agrología "/>
    <s v="Generación de estudios de suelos, tierras y aplicaciones agrológicas como insumo para el ordenamiento integral y el manejo sostenible del territorio a nivel Nacional"/>
    <s v="Servicio de análisis químicos, físicos, mineralógicos y biológicos de suelos"/>
    <s v="Análisis físicos, químicos, biológicos y mineralógicos de suelos"/>
    <s v="Pruebas químicas, físicas, mineralógicas y biológicas de suelos realizadas"/>
    <m/>
    <m/>
    <e v="#N/A"/>
    <e v="#N/A"/>
    <e v="#N/A"/>
    <e v="#N/A"/>
    <m/>
    <n v="0"/>
    <n v="0"/>
    <m/>
    <n v="0"/>
    <n v="1"/>
    <m/>
    <m/>
    <s v="OK"/>
  </r>
  <r>
    <n v="4"/>
    <n v="31"/>
    <s v="AGROLOGIA"/>
    <x v="0"/>
    <n v="1"/>
    <n v="1"/>
    <n v="0"/>
    <d v="2021-01-07T00:00:00"/>
    <n v="1"/>
    <s v="Servicios de formación profesional en ingeniería"/>
    <m/>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s v="Febrero"/>
    <s v="Febrero"/>
    <n v="11"/>
    <s v="Mes (s)"/>
    <s v="Contratación directa"/>
    <x v="2"/>
    <n v="47300000"/>
    <n v="473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1"/>
    <d v="2021-03-15T00:00:00"/>
    <n v="4976424"/>
    <n v="46280743"/>
    <n v="46280743"/>
    <s v="OK"/>
    <s v="NATALIA PRECIADO"/>
    <n v="1019257"/>
    <n v="0"/>
    <n v="24616"/>
    <n v="1"/>
    <n v="0"/>
    <s v="Día(s)"/>
    <n v="325"/>
    <s v="OK"/>
  </r>
  <r>
    <n v="4"/>
    <n v="34"/>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5"/>
    <d v="2021-03-15T00:00:00"/>
    <n v="4976424"/>
    <n v="47276028"/>
    <n v="47276028"/>
    <s v="OK"/>
    <s v="JAIME ANDRES NEIRA"/>
    <n v="2223972"/>
    <n v="0"/>
    <n v="24604"/>
    <n v="1"/>
    <n v="0"/>
    <s v="Día(s)"/>
    <n v="240"/>
    <s v="OK"/>
  </r>
  <r>
    <n v="4"/>
    <n v="27"/>
    <s v="AGROLOGIA"/>
    <x v="0"/>
    <n v="1"/>
    <n v="1"/>
    <n v="0"/>
    <d v="2021-01-07T00:00:00"/>
    <n v="1"/>
    <s v="Servicios de formación profesional en ingeniería"/>
    <m/>
    <n v="86101610"/>
    <s v="Prestación de servicios para realizar la preparación y alistamiento de equipos, reactivos y materiales y apoyo en los diferentes procesos de análisis del Laboratorio Nacional de Suel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9"/>
    <d v="2021-03-15T00:00:00"/>
    <n v="2671483"/>
    <n v="25379089"/>
    <n v="25379089"/>
    <s v="OK"/>
    <s v="ANGIE LORENA CARDENAS PUERTO"/>
    <n v="3220911"/>
    <n v="0"/>
    <n v="24624"/>
    <n v="1"/>
    <n v="0"/>
    <s v="Día(s)"/>
    <n v="330"/>
    <s v="OK"/>
  </r>
  <r>
    <n v="4"/>
    <n v="37"/>
    <s v="AGROLOGIA"/>
    <x v="0"/>
    <n v="1"/>
    <n v="1"/>
    <n v="0"/>
    <d v="2021-01-07T00:00:00"/>
    <n v="1"/>
    <s v="Servicios de formación profesional en ingeniería"/>
    <m/>
    <n v="86101610"/>
    <s v="Prestación de servicios para realizar el apoyo a las laborales de campo y manejo logístico durante el levantamiento de la información de Áreas Homogéneas de Tierra con fines de Catastro Multipropósito de acuerdo a las necesidades del proceso."/>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6"/>
    <d v="2021-03-15T00:00:00"/>
    <n v="2671483"/>
    <n v="25379089"/>
    <n v="25379089"/>
    <s v="OK"/>
    <s v="MARISOL  ARDILA CUBIDES"/>
    <n v="3220911"/>
    <n v="0"/>
    <n v="24611"/>
    <n v="1"/>
    <n v="0"/>
    <s v="Día(s)"/>
    <n v="320"/>
    <s v="OK"/>
  </r>
  <r>
    <n v="4"/>
    <n v="32"/>
    <s v="AGROLOGIA"/>
    <x v="0"/>
    <n v="1"/>
    <n v="1"/>
    <n v="0"/>
    <d v="2021-01-07T00:00:00"/>
    <n v="1"/>
    <s v="Servicios de formación profesional en ingeniería"/>
    <m/>
    <n v="86101610"/>
    <s v="Prestación de servicios para realizar la generación de cartografía temática y demás información espacial temática de Áreas Homogéneas de Tierra con fines de Catastro Multipropósito según estándares establecidos."/>
    <s v="Febrero"/>
    <s v="Febrero"/>
    <n v="11"/>
    <s v="Mes (s)"/>
    <s v="Contratación directa"/>
    <x v="2"/>
    <n v="28600000"/>
    <n v="286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9"/>
    <d v="2021-03-15T00:00:00"/>
    <n v="2671483"/>
    <n v="25379089"/>
    <n v="25379089"/>
    <s v="OK"/>
    <s v="MONICA ANDREA GARCIA"/>
    <n v="3220911"/>
    <n v="0"/>
    <n v="24600"/>
    <n v="1"/>
    <n v="0"/>
    <s v="Día(s)"/>
    <n v="320"/>
    <s v="OK"/>
  </r>
  <r>
    <n v="4"/>
    <n v="28"/>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8"/>
    <d v="2021-03-15T00:00:00"/>
    <n v="4263522"/>
    <n v="40503459"/>
    <n v="40503459"/>
    <s v="OK"/>
    <s v="ANDRES EMILIO MORENO CASTRO"/>
    <n v="3496541"/>
    <n v="0"/>
    <n v="24613"/>
    <n v="1"/>
    <n v="0"/>
    <s v="Día(s)"/>
    <m/>
    <s v="OK"/>
  </r>
  <r>
    <n v="4"/>
    <n v="29"/>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63"/>
    <d v="2021-03-15T00:00:00"/>
    <n v="4263522"/>
    <n v="40503459"/>
    <n v="40503459"/>
    <s v="OK"/>
    <s v="DANIEL JOSE MORALES MEJIA"/>
    <n v="3496541"/>
    <n v="0"/>
    <n v="24602"/>
    <n v="1"/>
    <n v="0"/>
    <m/>
    <n v="330"/>
    <s v="OK"/>
  </r>
  <r>
    <n v="4"/>
    <n v="36"/>
    <s v="AGROLOGIA"/>
    <x v="0"/>
    <n v="1"/>
    <n v="1"/>
    <n v="0"/>
    <d v="2021-01-07T00:00:00"/>
    <n v="1"/>
    <s v="Servicios de formación profesional en ingeniería"/>
    <m/>
    <n v="86101610"/>
    <s v="Prestación de servicios profesionales para realizar procesos de aerotriangulación y construcción de bloques fotogramétricos."/>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85"/>
    <d v="2021-03-15T00:00:00"/>
    <n v="4263522"/>
    <n v="40503459"/>
    <n v="40503459"/>
    <s v="OK"/>
    <s v="EDWIN ALFONSO PERILLA"/>
    <n v="3496541"/>
    <n v="0"/>
    <n v="24619"/>
    <n v="1"/>
    <n v="0"/>
    <m/>
    <n v="240"/>
    <s v="OK"/>
  </r>
  <r>
    <n v="4"/>
    <n v="33"/>
    <s v="AGROLOGIA"/>
    <x v="0"/>
    <n v="1"/>
    <n v="1"/>
    <n v="0"/>
    <d v="2021-01-07T00:00:00"/>
    <n v="1"/>
    <s v="Servicios de formación profesional en ingeniería"/>
    <m/>
    <n v="86101610"/>
    <s v="Prestación de servicios profesionales para realizar la estructuración final de la información cartográfica y alfanumérica y revisión digital de la información espacial temática de Áreas Homogéneas de Tierra con fines de Catastro Multipropósito."/>
    <s v="Febrero"/>
    <s v="Febrero"/>
    <n v="11"/>
    <s v="Mes (s)"/>
    <s v="Contratación directa"/>
    <x v="2"/>
    <n v="44000000"/>
    <n v="440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3"/>
    <d v="2021-03-15T00:00:00"/>
    <n v="4263522"/>
    <n v="40503459"/>
    <n v="40503459"/>
    <s v="OK"/>
    <s v="MARCO ANTONIO SUAREZ GALEANO"/>
    <n v="3496541"/>
    <n v="0"/>
    <n v="24607"/>
    <n v="1"/>
    <n v="0"/>
    <s v="Día(s)"/>
    <n v="320"/>
    <s v="OK"/>
  </r>
  <r>
    <n v="4"/>
    <n v="38"/>
    <s v="AGROLOGIA"/>
    <x v="0"/>
    <n v="1"/>
    <n v="1"/>
    <n v="0"/>
    <d v="2021-03-11T00:00:00"/>
    <n v="1"/>
    <s v="Servicios de formación profesional en ingeniería"/>
    <m/>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s v="Marzo"/>
    <s v="Marzo"/>
    <n v="10"/>
    <s v="Mes (s)"/>
    <s v="Contratación directa"/>
    <x v="2"/>
    <n v="53900000"/>
    <n v="539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71"/>
    <d v="2021-03-15T00:00:00"/>
    <n v="4976424"/>
    <n v="47276028"/>
    <n v="47276028"/>
    <s v="OK"/>
    <s v="ANA MARIA DEL ROSARIO PALACINO DE WALTEROS"/>
    <n v="6623972"/>
    <n v="0"/>
    <n v="24606"/>
    <n v="1"/>
    <n v="0"/>
    <s v="Día(s)"/>
    <n v="180"/>
    <s v="OK"/>
  </r>
  <r>
    <n v="4"/>
    <n v="35"/>
    <s v="AGROLOGIA"/>
    <x v="0"/>
    <n v="1"/>
    <n v="1"/>
    <n v="0"/>
    <d v="2021-01-07T00:00:00"/>
    <n v="1"/>
    <s v="Servicios de formación profesional en ingeniería"/>
    <m/>
    <n v="86101610"/>
    <s v="Prestación de servicios profesionales para la elaboración de cartografía geomorfológica con base en la interpretación de sensores remotos con un detalle de unidades hasta nivel de forma del terreno, con un rendimiento avanzado."/>
    <s v="Febrero"/>
    <s v="Febrero"/>
    <n v="11"/>
    <s v="Mes (s)"/>
    <s v="Contratación directa"/>
    <x v="2"/>
    <n v="49500000"/>
    <n v="49500000"/>
    <s v="No"/>
    <s v="NA"/>
    <n v="1"/>
    <x v="0"/>
    <s v="Subdirección de Agrología"/>
    <s v="Subdirección de Agrología"/>
    <s v="Sede Central  "/>
    <s v="Subdirector de Agrología "/>
    <s v="Actualización y gestión catastral Nacional"/>
    <s v="Servicio de Información Catastral"/>
    <s v="Generar los productos agrológicos como insumos para el Catastro multipropósito"/>
    <s v="Sistema de Información Predial Actualizado_x000a_"/>
    <n v="453"/>
    <d v="2021-03-15T00:00:00"/>
    <n v="4263522"/>
    <n v="38798050"/>
    <n v="38798050"/>
    <s v="OK"/>
    <s v="GERSE DAVID RUIZ"/>
    <n v="10701950"/>
    <n v="0"/>
    <n v="24590"/>
    <n v="1"/>
    <n v="0"/>
    <s v="Día(s)"/>
    <n v="320"/>
    <s v="OK"/>
  </r>
  <r>
    <n v="5"/>
    <n v="67"/>
    <s v="CATASTRO"/>
    <x v="1"/>
    <n v="2"/>
    <n v="2"/>
    <n v="0"/>
    <d v="2021-04-26T00:00:00"/>
    <m/>
    <s v="Servicios secretariales o de administración de oficinas  "/>
    <m/>
    <n v="80161501"/>
    <s v="Prestación de servicios personales para realizar actividades de apoyo operativo  del proceso de actualización catastral  multipropósito de Arauquita - Arauca"/>
    <s v="Mayo"/>
    <s v="Mayo"/>
    <n v="180"/>
    <s v="Día(s)"/>
    <s v="Contratación directa"/>
    <x v="1"/>
    <n v="20414916"/>
    <n v="2041491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90"/>
    <d v="2021-05-18T00:00:00"/>
    <n v="1701243"/>
    <n v="10207458"/>
    <n v="20414916"/>
    <s v="OK"/>
    <s v="DIANA CAROLINA HERNANDEZ_x000a_YARLY JOHANNA MARIN TINEO"/>
    <n v="0"/>
    <n v="0"/>
    <s v="24731_x000a_24743"/>
    <n v="1"/>
    <n v="1"/>
    <s v="Día(s)"/>
    <m/>
    <s v="OK"/>
  </r>
  <r>
    <n v="5"/>
    <n v="51"/>
    <s v="CATASTRO"/>
    <x v="1"/>
    <n v="1"/>
    <n v="1"/>
    <n v="0"/>
    <d v="2021-03-04T00:00:00"/>
    <m/>
    <s v="Servicios secretariales o de administración de oficinas  "/>
    <m/>
    <n v="80161501"/>
    <s v="Prestación de servicios profesionales para realizar los procesos de planeación y seguimiento al plan de acción de la dirección territorial casanare, en el marco de los lineamientos institucionales vigentes"/>
    <s v="Marzo"/>
    <s v="Marzo"/>
    <n v="6"/>
    <s v="Mes (s)"/>
    <s v="Contratación directa"/>
    <x v="0"/>
    <n v="18748392"/>
    <n v="18748392"/>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2"/>
    <d v="2021-03-30T00:00:00"/>
    <n v="3124732"/>
    <n v="18748392"/>
    <n v="18748392"/>
    <s v="OK"/>
    <s v="HONOFRE QUINTERO CABICHE"/>
    <n v="0"/>
    <n v="0"/>
    <n v="24645"/>
    <n v="1"/>
    <n v="0"/>
    <s v="Día(s)"/>
    <m/>
    <s v="OK"/>
  </r>
  <r>
    <n v="5"/>
    <n v="53"/>
    <s v="CATASTRO"/>
    <x v="1"/>
    <n v="1"/>
    <n v="1"/>
    <n v="0"/>
    <d v="2021-03-04T00:00:00"/>
    <m/>
    <s v="Servicios secretariales o de administración de oficinas  "/>
    <m/>
    <n v="80161501"/>
    <s v="Prestación de servicios de apoyo a la gestión en ventanilla para atencion al usuario presencial y virtual en los procesos catastrales de la dirección territorial casanare"/>
    <s v="Marzo"/>
    <s v="Marzo"/>
    <n v="6"/>
    <s v="Mes (s)"/>
    <s v="Contratación directa"/>
    <x v="0"/>
    <n v="12589290"/>
    <n v="1258929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08"/>
    <d v="2021-03-30T00:00:00"/>
    <n v="2098215"/>
    <n v="12589290"/>
    <n v="12589290"/>
    <s v="OK"/>
    <s v="JOSE LEONIDAS VEGA PEREZ_x000a_"/>
    <n v="0"/>
    <n v="0"/>
    <n v="24641"/>
    <n v="1"/>
    <n v="0"/>
    <s v="Día(s)"/>
    <m/>
    <s v="OK"/>
  </r>
  <r>
    <n v="5"/>
    <n v="62"/>
    <s v="CATASTRO"/>
    <x v="1"/>
    <n v="1"/>
    <n v="1"/>
    <n v="0"/>
    <d v="2021-04-14T00:00:00"/>
    <m/>
    <s v="Servicios secretariales o de administración de oficinas  "/>
    <m/>
    <n v="80161501"/>
    <s v="Prestación de servicios personales para realizar actividades de reconocimiento predial urbano y rural para la atención de trámites en los procesos catastrales de la dirección territorial casanare"/>
    <s v="Abril"/>
    <s v="Abril"/>
    <n v="150"/>
    <s v="Día(s)"/>
    <s v="Contratación directa"/>
    <x v="0"/>
    <n v="15623660"/>
    <n v="15623660"/>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48"/>
    <d v="2021-04-23T00:00:00"/>
    <n v="3124732"/>
    <n v="15623660"/>
    <n v="15623660"/>
    <s v="OK"/>
    <s v="LILIANA  ALFONSO CHAVITA"/>
    <n v="0"/>
    <n v="0"/>
    <n v="24692"/>
    <n v="1"/>
    <n v="0"/>
    <s v="Día(s)"/>
    <m/>
    <s v="OK"/>
  </r>
  <r>
    <n v="5"/>
    <n v="52"/>
    <s v="CATASTRO"/>
    <x v="1"/>
    <n v="1"/>
    <n v="1"/>
    <n v="0"/>
    <d v="2021-03-04T00:00:00"/>
    <m/>
    <s v="Servicios secretariales o de administración de oficinas  "/>
    <m/>
    <n v="80161501"/>
    <s v="Prestación de servicios de apoyo a la gestión desarrollada en procesos catastrales de la dirección territorial casanare "/>
    <s v="Marzo"/>
    <s v="Marzo"/>
    <n v="6"/>
    <s v="Mes (s)"/>
    <s v="Contratación directa"/>
    <x v="0"/>
    <n v="10207458"/>
    <n v="10207458"/>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513"/>
    <d v="2021-03-30T00:00:00"/>
    <n v="1701243"/>
    <n v="10207458"/>
    <n v="10207458"/>
    <s v="OK"/>
    <s v="YULY MARICELA ROJAS PACAGUI_x000a_"/>
    <n v="0"/>
    <n v="0"/>
    <n v="24650"/>
    <n v="1"/>
    <n v="0"/>
    <s v="Día(s)"/>
    <n v="180"/>
    <s v="OK"/>
  </r>
  <r>
    <n v="5"/>
    <n v="68"/>
    <s v="CATASTRO"/>
    <x v="1"/>
    <n v="1"/>
    <n v="1"/>
    <n v="0"/>
    <d v="2021-05-11T00:00:00"/>
    <m/>
    <s v="Servicios secretariales o de administración de oficinas  "/>
    <m/>
    <n v="80161501"/>
    <s v="Prestación de servicios profesionales para realizar actividades de digitalización, depuración cartográfica catastral y generación de productos de la información catastral en la Dirección Territorial Casanare."/>
    <s v="Mayo"/>
    <s v="Mayo"/>
    <n v="225"/>
    <s v="Día(s)"/>
    <s v="Contratación directa"/>
    <x v="1"/>
    <n v="20036123"/>
    <n v="20036122.5"/>
    <s v="No"/>
    <s v="N/A"/>
    <n v="1"/>
    <x v="0"/>
    <s v="Subdirección de Catastro"/>
    <s v="DT Casanare"/>
    <s v="Dirección Territorial"/>
    <s v="HERMES SALCEDO RODRIGUEZ"/>
    <s v="Actualización y gestión catastral Nacional"/>
    <s v="Servicio de Información Catastral"/>
    <s v="Ejecutar procesos de conservación catastral a nivel nacional"/>
    <s v="Mutaciones realizadas"/>
    <n v="604"/>
    <d v="2021-05-27T00:00:00"/>
    <n v="2671483"/>
    <n v="18700381"/>
    <n v="18700381"/>
    <s v="OK"/>
    <s v="OSCAR FABIAN VILLARRAGA MALLUNGO"/>
    <n v="1335741.5"/>
    <n v="0"/>
    <n v="24748"/>
    <n v="1"/>
    <n v="0"/>
    <s v="Día(s)"/>
    <n v="285"/>
    <s v="OK"/>
  </r>
  <r>
    <n v="5"/>
    <n v="59"/>
    <s v="CATASTRO"/>
    <x v="1"/>
    <n v="1"/>
    <n v="1"/>
    <n v="0"/>
    <d v="2021-03-24T00:00:00"/>
    <m/>
    <s v="Servicios secretariales o de administración de oficinas  "/>
    <m/>
    <n v="80161501"/>
    <s v="Prestación de servicios profesionales para realizar las socializaciones requeridas en el proceso de actualización catastral multipropósito de Arauquita - Arauca"/>
    <s v="Abril"/>
    <s v="Abril"/>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6"/>
    <d v="2021-04-14T00:00:00"/>
    <n v="3640236"/>
    <n v="27301770"/>
    <n v="27301770"/>
    <s v="OK"/>
    <s v="YECNNY PATRICIA CASTELLANOS GONZALEZ"/>
    <n v="1820118"/>
    <n v="0"/>
    <n v="24668"/>
    <n v="1"/>
    <n v="0"/>
    <s v="Día(s)"/>
    <m/>
    <s v="OK"/>
  </r>
  <r>
    <n v="5"/>
    <n v="58"/>
    <s v="CATASTRO"/>
    <x v="1"/>
    <n v="1"/>
    <n v="1"/>
    <n v="0"/>
    <d v="2021-03-24T00:00:00"/>
    <m/>
    <s v="Servicios secretariales o de administración de oficinas  "/>
    <m/>
    <n v="80161501"/>
    <s v="Prestación de servicios profesionales para el seguimiento y control de las actividades de la etapa operativa del proyecto de gestión catastral multipropósito de Arauquita - Arauca"/>
    <s v="Abril"/>
    <s v="Abril"/>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3"/>
    <d v="2021-04-12T00:00:00"/>
    <n v="8707976"/>
    <n v="66761149"/>
    <n v="66761149"/>
    <s v="OK"/>
    <s v="ELMO ADOLFO SANCHEZ CALDERON"/>
    <n v="2902659"/>
    <n v="0"/>
    <n v="24665"/>
    <n v="1"/>
    <n v="0"/>
    <s v="Día(s)"/>
    <m/>
    <s v="OK"/>
  </r>
  <r>
    <n v="5"/>
    <n v="70"/>
    <s v="CATASTRO"/>
    <x v="1"/>
    <n v="1"/>
    <n v="1"/>
    <n v="0"/>
    <d v="2021-05-11T00:00:00"/>
    <m/>
    <s v="Servicios secretariales o de administración de oficinas  "/>
    <m/>
    <n v="80161501"/>
    <s v="Prestación de servicios de apoyo a la gestión reconocedor predial junior  y atención de requerimientos administrativos y judiciales del proceso de restitución de tierras en la dirección territorial casanare."/>
    <s v="Mayo"/>
    <s v="Mayo"/>
    <n v="210"/>
    <s v="Día(s)"/>
    <s v="Contratación directa"/>
    <x v="0"/>
    <n v="19827500"/>
    <n v="19827500"/>
    <s v="No"/>
    <s v="N/A"/>
    <n v="1"/>
    <x v="0"/>
    <s v="Subdirección de Catastro"/>
    <s v="DT Casanare"/>
    <s v="Dirección Territorial"/>
    <s v="HERMES SALCEDO RODRIGUEZ"/>
    <s v="Actualización y gestión catastral Nacional"/>
    <s v="Servicio de Información Catastral"/>
    <s v="Atender las solicitudes en materia de Política de Restitución de Tierras y Ley de Víctimas"/>
    <s v="Solicitudes Atendidas"/>
    <n v="616"/>
    <d v="2021-06-04T00:00:00"/>
    <n v="2832500"/>
    <n v="14162500"/>
    <n v="14162500"/>
    <s v="OK"/>
    <s v="LUISA FERNANDA LONDOÑO ORTIZ"/>
    <n v="5665000"/>
    <n v="0"/>
    <n v="24761"/>
    <n v="1"/>
    <n v="0"/>
    <s v="Día(s)"/>
    <s v="Día(s)"/>
    <s v="OK"/>
  </r>
  <r>
    <n v="5"/>
    <n v="66"/>
    <s v="CATASTRO"/>
    <x v="1"/>
    <n v="6"/>
    <n v="5"/>
    <n v="1"/>
    <d v="2021-04-26T00:00:00"/>
    <m/>
    <s v="Servicios secretariales o de administración de oficinas  "/>
    <m/>
    <n v="80161501"/>
    <s v="Prestación de servicios personales para realizar actividades de reconocimiento predial en el proceso de actualización catastral multipropósito de Arauquita - Arauca"/>
    <s v="Mayo"/>
    <s v="Mayo"/>
    <n v="180"/>
    <s v="Día(s)"/>
    <s v="Contratación directa"/>
    <x v="1"/>
    <n v="112490352"/>
    <n v="112490352"/>
    <s v="No"/>
    <s v="NA"/>
    <n v="6"/>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81"/>
    <d v="2021-05-07T00:00:00"/>
    <n v="3124732"/>
    <n v="18748392"/>
    <n v="93741960"/>
    <s v="OK"/>
    <s v="MARIA ERMINDA QUIRIFE PABON _x000a_DESIDERIO  RINCON CALDERON_x000a_LUIS ALBERTO MORENO_x000a_JULIO ROBERTO SANTIAGO MIÑOZ_x000a_FREY MARTIN MORENO"/>
    <n v="6249464"/>
    <n v="0"/>
    <s v="24721_x000a_24724_x000a_24749_x000a_24752_x000a_24756"/>
    <n v="5"/>
    <n v="1"/>
    <m/>
    <m/>
    <s v="OK"/>
  </r>
  <r>
    <n v="5"/>
    <m/>
    <s v="CATASTRO"/>
    <x v="1"/>
    <n v="1"/>
    <n v="0"/>
    <n v="1"/>
    <d v="2021-06-11T00:00:00"/>
    <m/>
    <s v="Servicios secretariales o de administración de oficinas  "/>
    <m/>
    <n v="80161501"/>
    <s v="Prestación de servicios personales para realizar actividades de digitalización y generación de productos resultantes del proceso de actualización catastral multipropósito de Arauquita - Arauca"/>
    <s v="Junio"/>
    <s v="Junio"/>
    <n v="180"/>
    <s v="Día(s)"/>
    <s v="Contratación directa"/>
    <x v="1"/>
    <n v="16028898"/>
    <n v="1602889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719619.9666666668"/>
    <m/>
    <n v="0"/>
    <n v="1"/>
    <m/>
    <m/>
    <s v="OK"/>
  </r>
  <r>
    <n v="5"/>
    <m/>
    <s v="CATASTRO"/>
    <x v="1"/>
    <n v="1"/>
    <n v="0"/>
    <n v="1"/>
    <d v="2021-06-11T00:00:00"/>
    <m/>
    <s v="Servicios secretariales o de administración de oficinas  "/>
    <m/>
    <n v="80161501"/>
    <s v="Prestación de servicios técnicos de apoyo al seguimiento, planeación y gestión del reconocimiento predial  en el proceso de actualización catastral multipropósito de Arauquita - Arauca"/>
    <s v="Junio"/>
    <s v="Junio"/>
    <n v="180"/>
    <s v="Día(s)"/>
    <s v="Contratación directa"/>
    <x v="1"/>
    <n v="21630000"/>
    <n v="2163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6368833.333333334"/>
    <m/>
    <n v="0"/>
    <n v="1"/>
    <m/>
    <m/>
    <s v="OK"/>
  </r>
  <r>
    <n v="5"/>
    <m/>
    <s v="CATASTRO"/>
    <x v="1"/>
    <n v="1"/>
    <n v="0"/>
    <n v="1"/>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ósito de Arauquita - Arauca"/>
    <s v="Junio"/>
    <s v="Junio"/>
    <n v="180"/>
    <s v="Día(s)"/>
    <s v="Contratación directa"/>
    <x v="1"/>
    <n v="29858544"/>
    <n v="298585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8791682.3999999985"/>
    <m/>
    <n v="0"/>
    <n v="1"/>
    <m/>
    <m/>
    <s v="OK"/>
  </r>
  <r>
    <n v="5"/>
    <m/>
    <s v="CATASTRO"/>
    <x v="1"/>
    <n v="1"/>
    <n v="0"/>
    <n v="1"/>
    <d v="2021-06-11T00:00:00"/>
    <m/>
    <s v="Servicios secretariales o de administración de oficinas  "/>
    <m/>
    <n v="80161501"/>
    <s v="Prestación de servicios para realizar el control calidad de los productos geográficos, alfanuméricos y documentales generados en los procesos de actualización multipropósito de Arauquita - Arauca"/>
    <s v="Junio"/>
    <s v="Junio"/>
    <n v="180"/>
    <s v="Día(s)"/>
    <s v="Contratación directa"/>
    <x v="1"/>
    <n v="34546758"/>
    <n v="3454675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0172100.966666667"/>
    <m/>
    <n v="0"/>
    <n v="1"/>
    <m/>
    <m/>
    <s v="OK"/>
  </r>
  <r>
    <n v="5"/>
    <n v="12"/>
    <s v="CATASTRO"/>
    <x v="1"/>
    <n v="3"/>
    <n v="3"/>
    <n v="0"/>
    <d v="2021-02-03T00:00:00"/>
    <m/>
    <s v="Servicios de sistemas de información geográfica (sig)"/>
    <m/>
    <n v="81101512"/>
    <s v="Prestación de servicios profesionales para apoyar la gestión requerida para la habilitación de gestores catastrales."/>
    <s v="Febrero"/>
    <s v="Febrero"/>
    <n v="325"/>
    <s v="Día(s)"/>
    <s v="Contratación directa"/>
    <x v="0"/>
    <n v="187128273"/>
    <n v="187128273"/>
    <s v="No"/>
    <s v="NA"/>
    <n v="3"/>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4"/>
    <d v="2021-02-04T00:00:00"/>
    <n v="5757793"/>
    <n v="63143797"/>
    <n v="189431391"/>
    <s v="CORREGIR"/>
    <s v="LUZ ANGELA MUÑOZ LOPEZ  _x000a_RAUL RINCON PIÑEROS_x000a_YESNITH LUIDINA PEREZ AREVALO"/>
    <n v="0"/>
    <n v="0"/>
    <s v="24362_x000a_24364_x000a_24365"/>
    <n v="3"/>
    <n v="0"/>
    <s v="Día(s)"/>
    <m/>
    <s v="OK"/>
  </r>
  <r>
    <n v="5"/>
    <n v="22"/>
    <s v="CATASTRO"/>
    <x v="1"/>
    <n v="1"/>
    <n v="1"/>
    <n v="0"/>
    <d v="2021-02-03T00:00:00"/>
    <m/>
    <s v="Servicios de sistemas de información geográfica (sig)"/>
    <m/>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s v="Febrero"/>
    <s v="Febrero"/>
    <n v="325"/>
    <s v="Día(s)"/>
    <s v="Contratación directa"/>
    <x v="0"/>
    <n v="53911260"/>
    <n v="53911260"/>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34"/>
    <d v="2021-01-25T00:00:00"/>
    <n v="4976424"/>
    <n v="54740664"/>
    <n v="54740664"/>
    <s v="CORREGIR"/>
    <s v="ELIZABETH HERNANDEZ SANTAMARIA"/>
    <n v="0"/>
    <n v="0"/>
    <n v="24372"/>
    <n v="1"/>
    <n v="0"/>
    <s v="Día(s)"/>
    <m/>
    <s v="OK"/>
  </r>
  <r>
    <n v="5"/>
    <n v="20"/>
    <s v="CATASTRO"/>
    <x v="1"/>
    <n v="1"/>
    <n v="1"/>
    <n v="0"/>
    <d v="2021-01-20T00:00:00"/>
    <m/>
    <s v="Servicios de sistemas de información geográfica (sig)"/>
    <m/>
    <n v="81101512"/>
    <s v="Prestación de servicios profesionales para el desarrollo del componente tecnológico requerido de los procesos de gestión catastral desarrollados por el IGAC"/>
    <s v="Enero"/>
    <s v="Enero"/>
    <n v="11"/>
    <s v="Mes (s)"/>
    <s v="Contratación directa"/>
    <x v="1"/>
    <n v="108518124"/>
    <n v="108518124"/>
    <s v=" 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04"/>
    <d v="2021-01-25T00:00:00"/>
    <n v="9865284"/>
    <n v="108518124"/>
    <n v="108518124"/>
    <s v="OK"/>
    <s v="ALDEMAR  GUZMAN YARA"/>
    <n v="0"/>
    <n v="0"/>
    <n v="24252"/>
    <n v="1"/>
    <n v="0"/>
    <s v="Día(s)"/>
    <m/>
    <s v="OK"/>
  </r>
  <r>
    <n v="5"/>
    <n v="2"/>
    <s v="CATASTRO"/>
    <x v="1"/>
    <n v="1"/>
    <n v="1"/>
    <n v="0"/>
    <d v="2021-01-07T00:00:00"/>
    <m/>
    <s v="Servicios secretariales o de administración de oficinas  "/>
    <m/>
    <n v="80161501"/>
    <s v="Prestación de servicios profesionales para apoyar desde el componente social, el desarrollo de los proyectos programados para la gestión catastral."/>
    <s v="Enero"/>
    <s v="Enero"/>
    <n v="11"/>
    <s v="Mes (s)"/>
    <s v="Contratación directa"/>
    <x v="0"/>
    <n v="121248517"/>
    <n v="1212485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
    <d v="2021-01-18T00:00:00"/>
    <n v="11022592"/>
    <n v="121248517"/>
    <n v="121248517"/>
    <s v="OK"/>
    <s v="ANA MARIA SANTOFIMIO MAHECHA"/>
    <n v="0"/>
    <n v="0"/>
    <n v="24205"/>
    <n v="1"/>
    <n v="0"/>
    <s v="Mes (s)"/>
    <n v="230"/>
    <s v="OK"/>
  </r>
  <r>
    <n v="5"/>
    <n v="73"/>
    <s v="CATASTRO"/>
    <x v="1"/>
    <n v="1"/>
    <n v="1"/>
    <n v="0"/>
    <d v="2021-06-11T00:00:00"/>
    <m/>
    <s v="Servicios secretariales o de administración de oficinas  "/>
    <m/>
    <n v="80161501"/>
    <s v="Arrendamiento  de bien inmueble para funcionamiento de sede operativa del contrato 02-2021 actualización catastral con enfoque multipropósito del munincipio de arauquita"/>
    <s v="Junio"/>
    <s v="Junio"/>
    <n v="225"/>
    <s v="Día(s)"/>
    <s v="Contratación directa"/>
    <x v="1"/>
    <n v="11250000"/>
    <n v="11250000"/>
    <s v="No"/>
    <s v="N/A"/>
    <n v="1"/>
    <x v="0"/>
    <s v="Subdirección de Catastro"/>
    <s v="DT Casanare"/>
    <s v="Dirección Territorial"/>
    <s v="HERMES SALCEDO RODRIGUEZ"/>
    <s v="Actualización y gestión catastral Nacional"/>
    <s v="Servicio de Información Catastral"/>
    <s v="Ejecutar procesos de actualización catastral a nivel nacional"/>
    <s v="Predios actualizados catastralmente"/>
    <n v="619"/>
    <d v="2021-06-11T00:00:00"/>
    <n v="11250000"/>
    <n v="11250000"/>
    <n v="11250000"/>
    <s v="OK"/>
    <s v="COMITE DE GANADEROS DE ARAUQUITA"/>
    <n v="0"/>
    <n v="0"/>
    <n v="24764"/>
    <n v="1"/>
    <n v="0"/>
    <s v="Día(s)"/>
    <n v="195"/>
    <s v="OK"/>
  </r>
  <r>
    <n v="5"/>
    <n v="80"/>
    <s v="CATASTRO"/>
    <x v="1"/>
    <n v="1"/>
    <n v="1"/>
    <n v="0"/>
    <d v="2021-05-31T00:00:00"/>
    <m/>
    <s v="Servicios secretariales o de administración de oficinas  "/>
    <m/>
    <n v="80161501"/>
    <s v="Prestación de servicios personales para desarrollar las  actividades de reconocimiento predial en el proceso de actualización catastral multiproposito de los municipios de El Guamo y Córdoba (Bolivar)  y Río Blanco (Tolima)"/>
    <s v="Junio"/>
    <s v="Junio"/>
    <n v="120"/>
    <s v="Día(s)"/>
    <s v="Contratación directa"/>
    <x v="0"/>
    <n v="12498928"/>
    <n v="1249892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9"/>
    <d v="2021-07-01T00:00:00"/>
    <n v="3124732"/>
    <n v="12498928"/>
    <n v="12498928"/>
    <s v="OK"/>
    <s v="CRISTIAN ENRIQUE PALACIOS AMEZQUITA"/>
    <n v="0"/>
    <n v="0"/>
    <n v="24779"/>
    <n v="1"/>
    <n v="0"/>
    <s v="Día(s)"/>
    <n v="120"/>
    <s v="OK"/>
  </r>
  <r>
    <n v="5"/>
    <n v="76"/>
    <s v="CATASTRO"/>
    <x v="1"/>
    <n v="1"/>
    <n v="1"/>
    <n v="0"/>
    <d v="2021-05-31T00:00:00"/>
    <m/>
    <s v="Servicios secretariales o de administración de oficinas  "/>
    <m/>
    <n v="80161501"/>
    <s v="Prestación de servicios técnicos de apoyo para realizar el seguimiento, planeación y gestión del reconocimiento predial  en el proceso de actualización catastral multiproposito de los municipios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0"/>
    <d v="2021-06-24T00:00:00"/>
    <n v="3605000"/>
    <n v="18025000"/>
    <n v="18025000"/>
    <s v="OK"/>
    <s v="FREDY LEONARDO SOLORZANO VASQUEZ"/>
    <n v="0"/>
    <n v="0"/>
    <n v="24772"/>
    <n v="1"/>
    <n v="0"/>
    <s v="Día(s)"/>
    <n v="150"/>
    <s v="OK"/>
  </r>
  <r>
    <n v="5"/>
    <n v="10"/>
    <s v="CATASTRO"/>
    <x v="1"/>
    <n v="1"/>
    <n v="1"/>
    <n v="0"/>
    <d v="2021-01-07T00:00:00"/>
    <m/>
    <s v="Servicios secretariales o de administración de oficinas  "/>
    <m/>
    <n v="80161501"/>
    <s v="Prestación de servicios profesionales para el desarrollo de procesos estadísticos en el marco de la gestión catastral a cargo del IGAC."/>
    <s v="Enero"/>
    <s v="Enero"/>
    <n v="11"/>
    <s v="Mes (s)"/>
    <s v="Contratación directa"/>
    <x v="0"/>
    <n v="164285000"/>
    <n v="16428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
    <d v="2021-01-20T00:00:00"/>
    <n v="14935000"/>
    <n v="164285000"/>
    <n v="164285000"/>
    <s v="OK"/>
    <s v="GABRIEL ANTONIO VALLEJO HERNANDEZ"/>
    <n v="0"/>
    <n v="0"/>
    <n v="24220"/>
    <n v="1"/>
    <n v="0"/>
    <s v="Día(s)"/>
    <m/>
    <s v="OK"/>
  </r>
  <r>
    <n v="5"/>
    <n v="82"/>
    <s v="CATASTRO"/>
    <x v="1"/>
    <n v="1"/>
    <n v="1"/>
    <n v="0"/>
    <d v="2021-06-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s v="Junio"/>
    <s v="Junio"/>
    <n v="165"/>
    <s v="Día(s)"/>
    <s v="Contratación directa"/>
    <x v="0"/>
    <n v="27370332"/>
    <n v="27370332"/>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1"/>
    <d v="2021-07-02T00:00:00"/>
    <n v="4976424"/>
    <n v="27370331.999999996"/>
    <n v="27370331.999999996"/>
    <s v="OK"/>
    <s v="GUILLERMO JOSE ROMERO CHARRY"/>
    <n v="0"/>
    <n v="0"/>
    <n v="24782"/>
    <n v="1"/>
    <n v="0"/>
    <s v="Día(s)"/>
    <n v="165"/>
    <s v="OK"/>
  </r>
  <r>
    <n v="5"/>
    <n v="49"/>
    <s v="CATASTRO"/>
    <x v="1"/>
    <n v="1"/>
    <n v="1"/>
    <n v="0"/>
    <d v="2021-03-04T00:00:00"/>
    <m/>
    <s v="Publicidad en periódicos"/>
    <m/>
    <n v="82101504"/>
    <s v="Prestación de servicios para la publicación de los actos administrativos de la entidad en el diario oficial"/>
    <s v="Marzo"/>
    <s v="Marzo"/>
    <n v="9"/>
    <s v="Mes (s)"/>
    <s v="Contratación directa"/>
    <x v="0"/>
    <n v="30000000"/>
    <n v="3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1"/>
    <d v="2021-03-19T00:00:00"/>
    <n v="0"/>
    <n v="30000000"/>
    <n v="30000000"/>
    <s v="OK"/>
    <s v="IMPRENTA NACIONAL"/>
    <n v="0"/>
    <n v="0"/>
    <n v="24626"/>
    <n v="1"/>
    <n v="0"/>
    <s v="Día(s)"/>
    <m/>
    <s v="OK"/>
  </r>
  <r>
    <n v="5"/>
    <n v="75"/>
    <s v="CATASTRO"/>
    <x v="1"/>
    <n v="1"/>
    <n v="1"/>
    <n v="0"/>
    <d v="2021-05-11T00:00:00"/>
    <m/>
    <s v="Servicios secretariales o de administración de oficinas  "/>
    <m/>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s v="Junio"/>
    <s v="Junio"/>
    <n v="150"/>
    <s v="Día(s)"/>
    <s v="Contratación directa"/>
    <x v="0"/>
    <n v="24882120"/>
    <n v="248821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9"/>
    <d v="2021-06-24T00:00:00"/>
    <n v="4976424"/>
    <n v="24882120"/>
    <n v="24882120"/>
    <s v="OK"/>
    <s v="JUAN CAMILO MADERA CALAO"/>
    <n v="0"/>
    <n v="0"/>
    <n v="24770"/>
    <n v="1"/>
    <n v="0"/>
    <s v="Día(s)"/>
    <n v="150"/>
    <s v="OK"/>
  </r>
  <r>
    <n v="5"/>
    <n v="86"/>
    <s v="CATASTRO"/>
    <x v="1"/>
    <n v="1"/>
    <n v="1"/>
    <n v="0"/>
    <d v="2021-05-11T00:00:00"/>
    <m/>
    <s v="Servicios secretariales o de administración de oficinas  "/>
    <m/>
    <n v="80161501"/>
    <s v="Prestación de servicios profesionales para apoyar el componente jurídico en los proyectos de los procesos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2T00:00:00"/>
    <n v="2671483"/>
    <n v="13357415"/>
    <n v="13357415"/>
    <s v="OK"/>
    <s v="JULIETH ANDREA GARCIA HERNANDEZ"/>
    <n v="0"/>
    <n v="0"/>
    <m/>
    <n v="1"/>
    <n v="1"/>
    <m/>
    <n v="291"/>
    <s v="OK"/>
  </r>
  <r>
    <n v="5"/>
    <n v="23"/>
    <s v="CATASTRO"/>
    <x v="1"/>
    <n v="1"/>
    <n v="1"/>
    <n v="0"/>
    <d v="2021-01-07T00:00:00"/>
    <m/>
    <s v="Servicios secretariales o de administración de oficinas  "/>
    <m/>
    <n v="80161501"/>
    <s v="Prestación de servicios profesionales para adelantar el control de calidad de los avalúos asignados, así como la elaboración de avalúos comerciales e IVP."/>
    <s v="Enero"/>
    <s v="Enero"/>
    <n v="11"/>
    <s v="Mes (s)"/>
    <s v="Contratación directa"/>
    <x v="0"/>
    <n v="83053047"/>
    <n v="83053047"/>
    <s v="No"/>
    <s v="NA"/>
    <n v="1"/>
    <x v="0"/>
    <s v="Subdirección de Catastro"/>
    <s v="Subdirección de Catastro"/>
    <s v="Sede Central"/>
    <s v="Subdirectora de Catastro"/>
    <s v="Actualización y gestión catastral Nacional"/>
    <s v=" Servicio de avalúos"/>
    <s v="Realizar avalúos IVP"/>
    <s v="Avalúos realizados"/>
    <n v="110"/>
    <d v="2021-01-27T00:00:00"/>
    <n v="7550277"/>
    <n v="83053047"/>
    <n v="83053047"/>
    <s v="OK"/>
    <s v="JULIO CESAR DIAZ"/>
    <n v="0"/>
    <n v="0"/>
    <n v="24255"/>
    <n v="1"/>
    <n v="0"/>
    <s v="Día(s)"/>
    <m/>
    <s v="OK"/>
  </r>
  <r>
    <n v="5"/>
    <n v="26"/>
    <s v="CATASTRO"/>
    <x v="1"/>
    <n v="1"/>
    <n v="1"/>
    <n v="0"/>
    <d v="2021-02-03T00:00:00"/>
    <m/>
    <s v="Servicios de formación profesional en derecho"/>
    <m/>
    <n v="86101713"/>
    <s v="Prestación de servicios profesionales para gestionar la etapa preparatoria, registro, verificación y publicación de los trámites contractuales programados en el marco del proyecto de inversión &quot;Actualización y gestión catastral Nacional&quot;."/>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1"/>
    <d v="2021-02-04T00:00:00"/>
    <n v="7550277"/>
    <n v="81794668"/>
    <n v="81794668"/>
    <s v="OK"/>
    <s v="LAURA FERNANDA PARRA PINZON"/>
    <n v="0"/>
    <n v="0"/>
    <n v="24356"/>
    <n v="1"/>
    <n v="0"/>
    <s v="Día(s)"/>
    <m/>
    <s v="OK"/>
  </r>
  <r>
    <n v="5"/>
    <n v="13"/>
    <s v="CATASTRO"/>
    <x v="1"/>
    <n v="1"/>
    <n v="1"/>
    <n v="0"/>
    <d v="2021-02-03T00:00:00"/>
    <m/>
    <s v="Servicios de formación profesional en derecho"/>
    <m/>
    <n v="86101713"/>
    <s v="Prestación de servicios profesionales para apoyar el desarrollo de los proyectos programados en el marco de la habilitación de gestores catastrales."/>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79"/>
    <d v="2021-01-21T00:00:00"/>
    <n v="13337208"/>
    <n v="144486420"/>
    <n v="144486420"/>
    <s v="OK"/>
    <s v="LUZ DARY LEON SANCHEZ"/>
    <n v="0"/>
    <n v="0"/>
    <n v="24357"/>
    <n v="1"/>
    <n v="0"/>
    <s v="Día(s)"/>
    <m/>
    <s v="OK"/>
  </r>
  <r>
    <n v="5"/>
    <n v="79"/>
    <s v="CATASTRO"/>
    <x v="1"/>
    <n v="5"/>
    <n v="5"/>
    <n v="0"/>
    <d v="2021-05-11T00:00:00"/>
    <m/>
    <s v="Servicios secretariales o de administración de oficinas  "/>
    <m/>
    <n v="80161501"/>
    <s v="Prestación de servicios personales para realizar actividades de reconocimiento predial en el proceso de actualización catastra multiproposito de El Guamo y Córdoba (Bolivar)  y Río Blanco (Tolima)"/>
    <s v="Junio"/>
    <s v="Junio"/>
    <n v="120"/>
    <s v="Día(s)"/>
    <s v="Contratación directa"/>
    <x v="0"/>
    <n v="62494640"/>
    <n v="6249464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3"/>
    <d v="2021-07-01T00:00:00"/>
    <n v="3124732"/>
    <n v="12498928"/>
    <n v="62494640"/>
    <s v="OK"/>
    <s v="MARIELA ISABEL MEDINA FRANCO_x000a_CELCI DEL CARMEN QUINTANA_x000a_EDGAR LAMBIS CONEO_x000a_JOSE ANTONIO HOYOS GARCIA_x000a_NADITH JOSE MIRANDA GARCIA "/>
    <n v="0"/>
    <n v="0"/>
    <s v="24777_x000a_24778_x000a_24780_x000a_24783_x000a_24784"/>
    <n v="5"/>
    <n v="0"/>
    <m/>
    <n v="120"/>
    <s v="OK"/>
  </r>
  <r>
    <n v="5"/>
    <n v="43"/>
    <s v="CATASTRO"/>
    <x v="1"/>
    <n v="5"/>
    <n v="5"/>
    <n v="0"/>
    <d v="2021-03-11T00:00:00"/>
    <m/>
    <s v="Servicios secretariales o de administración de oficinas  "/>
    <m/>
    <n v="80161501"/>
    <s v="Prestación de servicios profesionales para adelantar los avalúos comerciales que le sean asignados a nivel nacional."/>
    <s v="Marzo"/>
    <s v="Marzo"/>
    <n v="300"/>
    <s v="Día(s)"/>
    <s v="Contratación directa"/>
    <x v="1"/>
    <n v="300000000"/>
    <n v="3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98"/>
    <d v="2021-02-25T00:00:00"/>
    <n v="6000000"/>
    <n v="60000000"/>
    <n v="300000000"/>
    <s v="OK"/>
    <s v="MARY CRISTINA GUEVARA CAMACHO _x000a_ROBINSON MIGUEL CACERES PARRA _x000a_ ANGEL ESTEYNER RODRIGUEZ VEGA_x000a_LISANDRO CASTAÑEDA SALAZAR_x000a_PEDRO GABRIEL CASTELBLANCO OYOLA"/>
    <n v="0"/>
    <n v="0"/>
    <s v="24535_x000a_24536_x000a_24537_x000a_24539_x000a_24589"/>
    <n v="5"/>
    <n v="0"/>
    <s v="Día(s)"/>
    <m/>
    <s v="OK"/>
  </r>
  <r>
    <n v="5"/>
    <n v="5"/>
    <s v="CATASTRO"/>
    <x v="1"/>
    <n v="1"/>
    <n v="1"/>
    <n v="0"/>
    <d v="2021-01-07T00:00:00"/>
    <m/>
    <s v="Servicios de formación profesional en derecho"/>
    <m/>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s v="Enero"/>
    <s v="Enero"/>
    <n v="11"/>
    <s v="Mes (s)"/>
    <s v="Contratación directa"/>
    <x v="0"/>
    <n v="83053047"/>
    <n v="83053047"/>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46"/>
    <d v="2021-01-19T00:00:00"/>
    <n v="7550277"/>
    <n v="83053047"/>
    <n v="83053047"/>
    <s v="OK"/>
    <s v="ROBERTH ANDRES BELTRAN MARTINEZ"/>
    <n v="0"/>
    <n v="0"/>
    <n v="24211"/>
    <n v="1"/>
    <n v="0"/>
    <s v="Mes (s)"/>
    <n v="215"/>
    <s v="OK"/>
  </r>
  <r>
    <n v="5"/>
    <n v="78"/>
    <s v="CATASTRO"/>
    <x v="1"/>
    <n v="1"/>
    <n v="1"/>
    <n v="0"/>
    <d v="2021-05-11T00:00:00"/>
    <m/>
    <s v="Servicios secretariales o de administración de oficinas  "/>
    <m/>
    <n v="80161501"/>
    <s v="Prestación de servicios técnicos de apoyo al seguimiento, planeación y gestión del reconocimiento predial  en el proceso de actualización catastral multiproposito de El Guamo y Córdoba (Bolivar)  y Río Blanco (Tolima)"/>
    <s v="Junio"/>
    <s v="Junio"/>
    <n v="150"/>
    <s v="Día(s)"/>
    <s v="Contratación directa"/>
    <x v="0"/>
    <n v="18025000"/>
    <n v="18025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7"/>
    <d v="2021-07-01T00:00:00"/>
    <n v="3605000"/>
    <n v="18025000"/>
    <n v="18025000"/>
    <s v="OK"/>
    <s v="YESMY  BATISTA PALOMINO"/>
    <n v="0"/>
    <n v="0"/>
    <n v="24776"/>
    <n v="1"/>
    <n v="0"/>
    <s v="Día(s)"/>
    <n v="150"/>
    <s v="OK"/>
  </r>
  <r>
    <n v="5"/>
    <n v="33"/>
    <s v="CATASTRO"/>
    <x v="1"/>
    <n v="1"/>
    <n v="1"/>
    <n v="0"/>
    <d v="2021-02-03T00:00:00"/>
    <m/>
    <s v="Servicios secretariales o de administración de oficinas  "/>
    <m/>
    <n v="80161501"/>
    <s v="Prestación de servicios para la generación de productos de la información alfanumérica catastral en el marco del Proyecto de &quot;Actualización y gestión catastral Nacional&quot;"/>
    <s v="Febrero"/>
    <s v="Febrero"/>
    <n v="6"/>
    <s v="Mes (s)"/>
    <s v="Contratación directa"/>
    <x v="0"/>
    <n v="16028900"/>
    <n v="16028900"/>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59"/>
    <d v="2021-02-09T00:00:00"/>
    <n v="2671483"/>
    <n v="16028898"/>
    <n v="16028898"/>
    <s v="OK"/>
    <s v="ALEJANDRO ORTIZ BARON"/>
    <n v="2"/>
    <n v="0"/>
    <n v="24438"/>
    <n v="1"/>
    <n v="0"/>
    <s v="Día(s)"/>
    <m/>
    <s v="OK"/>
  </r>
  <r>
    <n v="5"/>
    <n v="9"/>
    <s v="CATASTRO"/>
    <x v="1"/>
    <n v="4"/>
    <n v="4"/>
    <n v="0"/>
    <d v="2021-01-07T00:00:00"/>
    <m/>
    <s v="Servicios secretariales o de administración de oficinas  "/>
    <m/>
    <n v="80161501"/>
    <s v="Prestación de servicios de apoyo orientados a la gestión y enrutamiento de la información derivada de los procesos catastrales."/>
    <s v="Enero"/>
    <s v="Enero"/>
    <n v="11"/>
    <s v="Mes (s)"/>
    <s v="Contratación directa"/>
    <x v="0"/>
    <n v="92321463"/>
    <n v="9232146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
    <d v="2021-01-19T00:00:00"/>
    <n v="2098215"/>
    <n v="23080365"/>
    <n v="92321460"/>
    <s v="OK"/>
    <s v=" LEIDY PATRICIA CORREA MARTINEZ_x000a_ OSCAR EDUARDO CHAPARRO RODRIGUEZ _x000a_ PAULA CAROLINA TACHA LOPEZ_x000a_ROCIO ANGELICA TORRES MANRIQUE"/>
    <n v="3"/>
    <n v="0"/>
    <s v="24216_x000a_24217_x000a_24218_x000a_24292"/>
    <n v="4"/>
    <n v="0"/>
    <s v="Día(s)"/>
    <n v="210"/>
    <s v="OK"/>
  </r>
  <r>
    <n v="5"/>
    <n v="36"/>
    <s v="CATASTRO"/>
    <x v="1"/>
    <n v="1"/>
    <n v="1"/>
    <n v="0"/>
    <d v="2021-02-03T00:00:00"/>
    <m/>
    <s v="Servicios de sistemas de información geográfica (sig)"/>
    <m/>
    <n v="81101512"/>
    <s v="Prestación de servicios profesionales para realizar los análisis estadísticos y econométricos de información catastral requeridos para el desarrollo del Proyecto de &quot;Actualización y gestión catastral Nacional&quot;."/>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94"/>
    <d v="2021-02-11T00:00:00"/>
    <n v="4976424"/>
    <n v="29858544"/>
    <n v="29858544"/>
    <s v="OK"/>
    <s v="DIEGO FERNANDO GRISALES RAMIREZ"/>
    <n v="3"/>
    <n v="0"/>
    <n v="24462"/>
    <n v="1"/>
    <n v="0"/>
    <s v="Día(s)"/>
    <m/>
    <s v="OK"/>
  </r>
  <r>
    <n v="5"/>
    <n v="39"/>
    <s v="CATASTRO"/>
    <x v="1"/>
    <n v="1"/>
    <n v="1"/>
    <n v="0"/>
    <d v="2021-02-03T00:00:00"/>
    <m/>
    <s v="Servicios de sistemas de información geográfica (sig)"/>
    <m/>
    <n v="81101512"/>
    <s v="Prestación de servicios profesionales para gestionar, controlar y hacer seguimiento de la información  alfanumérica y gráfica de los procesos catastrales."/>
    <s v="Febrero"/>
    <s v="Febrero"/>
    <n v="6"/>
    <s v="Mes (s)"/>
    <s v="Contratación directa"/>
    <x v="0"/>
    <n v="29858547"/>
    <n v="29858547"/>
    <s v="No"/>
    <s v="NA"/>
    <n v="1"/>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316"/>
    <d v="2021-02-16T00:00:00"/>
    <n v="4976424"/>
    <n v="29858544"/>
    <n v="29858544"/>
    <s v="OK"/>
    <s v="NANCY YOLANDA LÓPEZ FORERO"/>
    <n v="3"/>
    <n v="0"/>
    <n v="24477"/>
    <n v="1"/>
    <n v="0"/>
    <s v="Día(s)"/>
    <m/>
    <s v="OK"/>
  </r>
  <r>
    <n v="5"/>
    <n v="21"/>
    <s v="CATASTRO"/>
    <x v="1"/>
    <n v="1"/>
    <n v="1"/>
    <n v="0"/>
    <d v="2021-01-07T00:00:00"/>
    <m/>
    <s v="Servicios de sistemas de información geográfica (sig)"/>
    <m/>
    <n v="81101512"/>
    <s v="Prestación de servicios profesionales para adelantar las actividades asociadas al cumplimiento de la Política de Atención y Reparación Integral a las Victimas, Restitución de Tierras en el marco de las competencias del IGAC, desde el componente técnico."/>
    <s v="Enero"/>
    <s v="Enero"/>
    <n v="11"/>
    <s v="Mes (s)"/>
    <s v="Contratación directa"/>
    <x v="0"/>
    <n v="54740669"/>
    <n v="54740669"/>
    <s v="No"/>
    <s v="NA"/>
    <n v="1"/>
    <x v="0"/>
    <s v="Subdirección de Catastro"/>
    <s v="Subdirección de Catastro"/>
    <s v="Sede Central"/>
    <s v="Subdirectora de Catastro"/>
    <s v="Actualización y gestión catastral Nacional"/>
    <s v="Servicio de Información Catastral"/>
    <s v="Atender las solicitudes en materia de Política de Restitución de Tierras y Ley de Víctimas"/>
    <s v="Solicitudes Atendidas"/>
    <n v="124"/>
    <d v="2021-01-25T00:00:00"/>
    <n v="4976424"/>
    <n v="54740664"/>
    <n v="54740664"/>
    <s v="OK"/>
    <s v="DANILO BERNAL DIAZ"/>
    <n v="5"/>
    <n v="0"/>
    <n v="24264"/>
    <n v="1"/>
    <n v="0"/>
    <s v="Día(s)"/>
    <m/>
    <s v="OK"/>
  </r>
  <r>
    <n v="5"/>
    <n v="4"/>
    <s v="CATASTRO"/>
    <x v="1"/>
    <n v="1"/>
    <n v="1"/>
    <n v="0"/>
    <d v="2021-01-07T00:00:00"/>
    <m/>
    <s v="Servicios de formación profesional en derecho"/>
    <m/>
    <n v="86101713"/>
    <s v="Prestación de servicios profesionales para apoyar el componente jurídico en los proyectos de Gestión Catastral desarrollados por el IGAC"/>
    <s v="Enero"/>
    <s v="Enero"/>
    <n v="11"/>
    <s v="Mes (s)"/>
    <s v="Contratación directa"/>
    <x v="1"/>
    <n v="95787741"/>
    <n v="9578774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8"/>
    <d v="2021-01-18T00:00:00"/>
    <n v="8707976"/>
    <n v="95787736"/>
    <n v="95787736"/>
    <s v="OK"/>
    <s v="LIZZY KAROLAY RINCON CAMELO"/>
    <n v="5"/>
    <n v="0"/>
    <n v="24206"/>
    <n v="1"/>
    <n v="0"/>
    <s v="Mes (s)"/>
    <n v="235"/>
    <s v="OK"/>
  </r>
  <r>
    <n v="5"/>
    <n v="6"/>
    <s v="CATASTRO"/>
    <x v="1"/>
    <n v="1"/>
    <n v="1"/>
    <n v="0"/>
    <d v="2021-01-07T00:00:00"/>
    <m/>
    <s v="Servicios de sistemas de información geográfica (sig)"/>
    <m/>
    <n v="81101512"/>
    <s v="Prestación de servicios profesionales para realizar el análisis de la información generada en los proyectos adelantados por el área, que permitan la implementación de mejoras en los aspectos técnicos y operativos del proceso de gestión catastral. "/>
    <s v="Enero"/>
    <s v="Enero"/>
    <n v="11"/>
    <s v="Mes (s)"/>
    <s v="Contratación directa"/>
    <x v="1"/>
    <n v="108518129"/>
    <n v="10851812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1"/>
    <d v="2021-01-19T00:00:00"/>
    <n v="9865284"/>
    <n v="108518124"/>
    <n v="108518124"/>
    <s v="OK"/>
    <s v="MARYSOL  RUIZ CANO"/>
    <n v="5"/>
    <n v="0"/>
    <n v="24223"/>
    <n v="1"/>
    <n v="0"/>
    <s v="Día(s)"/>
    <n v="150"/>
    <s v="OK"/>
  </r>
  <r>
    <n v="5"/>
    <n v="8"/>
    <s v="CATASTRO"/>
    <x v="1"/>
    <n v="2"/>
    <n v="2"/>
    <n v="0"/>
    <d v="2021-01-07T00:00:00"/>
    <m/>
    <s v="Servicios secretariales o de administración de oficinas  "/>
    <m/>
    <n v="80161501"/>
    <s v="Prestación de servicios para apoyar las actividades técnicas y operativas para la habilitación de gestores catastrales."/>
    <s v="Enero"/>
    <s v="Enero"/>
    <n v="11"/>
    <s v="Mes (s)"/>
    <s v="Contratación directa"/>
    <x v="0"/>
    <n v="58772631"/>
    <n v="58772631"/>
    <s v="No"/>
    <s v="NA"/>
    <n v="2"/>
    <x v="0"/>
    <s v="Subdirección de Catastro"/>
    <s v="Subdirección de Catastro"/>
    <s v="Sede Central"/>
    <s v="Subdirectora de Catastro"/>
    <s v="Actualización y gestión catastral Nacional"/>
    <s v="Servicio de Información Catastral"/>
    <s v="Implementar el modelo de habilitación de gestores catastrales a nivel nacional"/>
    <s v="Sistema de Información predial actualizado"/>
    <n v="47"/>
    <d v="2021-01-19T00:00:00"/>
    <n v="2671483"/>
    <n v="29386313"/>
    <n v="58772626"/>
    <s v="OK"/>
    <s v="MAX HENRY SALAZAR GARCIA_x000a_CAMILO ALFONSO ESCOBAR GIRALDO"/>
    <n v="5"/>
    <n v="0"/>
    <s v="24212_x000a_24347_x000a_"/>
    <n v="2"/>
    <n v="0"/>
    <s v="Día(s)"/>
    <m/>
    <s v="OK"/>
  </r>
  <r>
    <n v="5"/>
    <n v="18"/>
    <s v="CATASTRO"/>
    <x v="1"/>
    <n v="4"/>
    <n v="4"/>
    <n v="0"/>
    <d v="2021-01-07T00:00:00"/>
    <m/>
    <s v="Servicios secretariales o de administración de oficinas  "/>
    <m/>
    <n v="80161501"/>
    <s v="Prestación de servicios profesionales para apoyar en la evaluación, seguimiento, control, planeación y ejecución de los proyectos programados en el marco de la &quot;Actualización y Gestión Catastral Nacional&quot;."/>
    <s v="Enero"/>
    <s v="Enero"/>
    <n v="11"/>
    <s v="Mes (s)"/>
    <s v="Contratación directa"/>
    <x v="0"/>
    <n v="434072513"/>
    <n v="434072513"/>
    <s v="No"/>
    <s v="NA"/>
    <n v="4"/>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9"/>
    <d v="2021-01-25T00:00:00"/>
    <n v="9865284"/>
    <n v="108518124"/>
    <n v="434072496"/>
    <s v="OK"/>
    <s v=" CECILIA MARIA OCAMPO BOHORQUEZ _x000a_DIANA CAROLINA NARANJO OLARTE_x000a_GLORIA MARCELA HERNÁNDEZ ARDILA _x000a_VICTOR MANUEL RAMOS PEÑUELA"/>
    <n v="17"/>
    <n v="0"/>
    <s v="24244_x000a_24314_x000a_24315_x000a_24321"/>
    <n v="4"/>
    <n v="0"/>
    <s v="Día(s)"/>
    <m/>
    <s v="OK"/>
  </r>
  <r>
    <n v="5"/>
    <n v="7"/>
    <s v="CATASTRO"/>
    <x v="1"/>
    <n v="1"/>
    <n v="1"/>
    <n v="0"/>
    <d v="2021-01-07T00:00:00"/>
    <m/>
    <s v="Servicios de formación profesional en derecho"/>
    <m/>
    <n v="86101713"/>
    <s v="Prestación de servicios profesionales para el desarrollo del componente social requerido de los procesos de gestión catastral desarrollados por el IGAC"/>
    <s v="Enero"/>
    <s v="Enero"/>
    <n v="11"/>
    <s v="Mes (s)"/>
    <s v="Contratación directa"/>
    <x v="1"/>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4"/>
    <d v="2021-01-19T00:00:00"/>
    <n v="5757793"/>
    <n v="63143797"/>
    <n v="63143797"/>
    <s v="OK"/>
    <s v="GERMAN ANDRES HERRERA SIERRA"/>
    <n v="191923"/>
    <n v="0"/>
    <n v="24213"/>
    <n v="1"/>
    <n v="0"/>
    <s v="Día(s)"/>
    <n v="7"/>
    <s v="OK"/>
  </r>
  <r>
    <n v="5"/>
    <n v="11"/>
    <s v="CATASTRO"/>
    <x v="1"/>
    <n v="1"/>
    <n v="1"/>
    <n v="0"/>
    <d v="2021-01-07T00:00:00"/>
    <m/>
    <s v="Servicios secretariales o de administración de oficinas  "/>
    <m/>
    <n v="80161501"/>
    <s v="Prestación de servicios profesionales para la atención, control y seguimiento a las peticiones presentadas en el área asignada."/>
    <s v="Enero"/>
    <s v="Enero"/>
    <n v="11"/>
    <s v="Mes (s)"/>
    <s v="Contratación directa"/>
    <x v="0"/>
    <n v="63335720"/>
    <n v="633357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8"/>
    <d v="2021-01-20T00:00:00"/>
    <n v="5757793"/>
    <n v="63143797"/>
    <n v="63143797"/>
    <s v="OK"/>
    <s v="MARTHA YANET DIAZ AYALA"/>
    <n v="191923"/>
    <n v="0"/>
    <n v="24225"/>
    <n v="1"/>
    <n v="0"/>
    <s v="Día(s)"/>
    <m/>
    <s v="OK"/>
  </r>
  <r>
    <n v="5"/>
    <n v="35"/>
    <s v="CATASTRO"/>
    <x v="1"/>
    <n v="2"/>
    <n v="2"/>
    <n v="0"/>
    <d v="2021-02-03T00:00:00"/>
    <m/>
    <s v="Servicios de sistemas de información geográfica (sig)"/>
    <m/>
    <n v="81101512"/>
    <s v="Prestación de servicios profesionales para el seguimiento, control, análisis y generación de informes del estado de la información gráfica digital y catastral y la verificación de la calidad de las bases catastrales corporativas."/>
    <s v="Febrero"/>
    <s v="Febrero"/>
    <n v="6"/>
    <s v="Mes (s)"/>
    <s v="Contratación directa"/>
    <x v="0"/>
    <n v="69093513"/>
    <n v="69093513"/>
    <s v="No"/>
    <s v="NA"/>
    <n v="2"/>
    <x v="0"/>
    <s v="Subdirección de Catastro"/>
    <s v="Subdirección de Catastro"/>
    <s v="Sede Central"/>
    <s v="Subdirectora de Catastro"/>
    <s v="Actualización y gestión catastral Nacional"/>
    <s v="Servicio de Información Catastral"/>
    <s v="Estandarizar las coberturas de información del proceso de catastro"/>
    <s v="Sistema de Información predial actualizado"/>
    <n v="239"/>
    <d v="2021-02-11T00:00:00"/>
    <n v="5757793"/>
    <n v="34354832"/>
    <n v="68709664"/>
    <s v="OK"/>
    <s v="SONIA ELIZABETH ERASO HANRRYR_x000a_CLAUDIA ALEJANDRA BELTRAN FERNADEZ"/>
    <n v="383849"/>
    <n v="0"/>
    <s v="24415_x000a_24416"/>
    <n v="2"/>
    <n v="0"/>
    <s v="Día(s)"/>
    <m/>
    <s v="OK"/>
  </r>
  <r>
    <n v="5"/>
    <n v="24"/>
    <s v="CATASTRO"/>
    <x v="1"/>
    <n v="4"/>
    <n v="4"/>
    <n v="0"/>
    <d v="2021-01-07T00:00:00"/>
    <m/>
    <s v="Servicios de sistemas de información geográfica (sig)"/>
    <m/>
    <n v="81101512"/>
    <s v="Prestación de servicios profesionales para adelantar los avalúos comerciales asignados, de acuerdo a la programación establecida. "/>
    <s v="Enero"/>
    <s v="Enero"/>
    <n v="11"/>
    <s v="Mes (s)"/>
    <s v="Contratación directa"/>
    <x v="1"/>
    <n v="253342879"/>
    <n v="253342879"/>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20"/>
    <d v="2021-01-28T00:00:00"/>
    <n v="5757793"/>
    <n v="63143797"/>
    <n v="252575188"/>
    <s v="OK"/>
    <s v="MARITZA LIZBETH MAYORAL AZUERO_x000a_PEDRO ENRIQUE RAMIREZ OSPINA_x000a_ DIANA MARCELA GALINDO ALAVA _x000a_ JOSE ALFREDO RIAÑO_x000a_"/>
    <n v="767691"/>
    <n v="0"/>
    <s v="24258_x000a_24450_x000a_24453_x000a_24494"/>
    <n v="4"/>
    <n v="0"/>
    <s v="Día(s)"/>
    <m/>
    <s v="OK"/>
  </r>
  <r>
    <n v="5"/>
    <n v="48"/>
    <s v="CATASTRO"/>
    <x v="1"/>
    <n v="1"/>
    <n v="1"/>
    <n v="0"/>
    <d v="2021-03-11T00:00:00"/>
    <m/>
    <s v="Servicios secretariales o de administración de oficinas  "/>
    <m/>
    <n v="80161501"/>
    <s v="Prestación de servicios profesionales para el procesamiento, análisis y generación de productos geográficos que apoyen el proceso de actualización catastral"/>
    <s v="Marzo"/>
    <s v="Marzo"/>
    <n v="285"/>
    <s v="Día(s)"/>
    <s v="Contratación directa"/>
    <x v="1"/>
    <n v="25379089"/>
    <n v="25379089"/>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70"/>
    <d v="2021-03-18T00:00:00"/>
    <n v="2671483"/>
    <n v="24577644"/>
    <n v="24577644"/>
    <s v="OK"/>
    <s v="LAURA ALEJANDRA MARTINEZ CONDE"/>
    <n v="801445"/>
    <n v="0"/>
    <n v="24681"/>
    <n v="1"/>
    <n v="0"/>
    <s v="Día(s)"/>
    <m/>
    <s v="OK"/>
  </r>
  <r>
    <n v="5"/>
    <n v="17"/>
    <s v="CATASTRO"/>
    <x v="1"/>
    <n v="1"/>
    <n v="1"/>
    <n v="0"/>
    <d v="2021-02-03T00:00:00"/>
    <m/>
    <s v="Servicios secretariales o de administración de oficinas  "/>
    <m/>
    <n v="80161501"/>
    <s v="Prestación de servicios profesionales para la programación, control y seguimiento presupuestal y financiero del proyecto de inversión &quot;Actualización y gestión catastral Nacional&quot;"/>
    <s v="Febrero"/>
    <s v="Febrero"/>
    <n v="325"/>
    <s v="Día(s)"/>
    <s v="Contratación directa"/>
    <x v="0"/>
    <n v="72404085"/>
    <n v="7240408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15"/>
    <d v="2021-02-04T00:00:00"/>
    <n v="6683454"/>
    <n v="71290176"/>
    <n v="71290176"/>
    <s v="OK"/>
    <s v="LEIDY ANDREA GUZMAN_x000a_CAMELO"/>
    <n v="1113909"/>
    <n v="0"/>
    <n v="24367"/>
    <n v="1"/>
    <n v="0"/>
    <s v="Día(s)"/>
    <m/>
    <s v="OK"/>
  </r>
  <r>
    <n v="5"/>
    <n v="38"/>
    <s v="CATASTRO"/>
    <x v="1"/>
    <n v="1"/>
    <n v="1"/>
    <n v="0"/>
    <d v="2021-02-03T00:00:00"/>
    <m/>
    <s v="Servicios secretariales o de administración de oficinas  "/>
    <m/>
    <n v="80161501"/>
    <s v="Prestación de servicios profesionales para realizar el seguimiento y control a la ejecución de avalúos, así como el desarrollo de las actividades requeridas para el cumplimiento de los contratos de avalúos suscritos."/>
    <s v="Febrero"/>
    <s v="Febrero"/>
    <n v="325"/>
    <s v="Día(s)"/>
    <s v="Contratación directa"/>
    <x v="0"/>
    <n v="28941066"/>
    <n v="28941066"/>
    <s v="No"/>
    <s v="NA"/>
    <n v="1"/>
    <x v="0"/>
    <s v="Subdirección de Catastro"/>
    <s v="Subdirección de Catastro"/>
    <s v="Sede Central"/>
    <s v="Subdirectora de Catastro"/>
    <s v="Actualización y gestión catastral Nacional"/>
    <s v=" Servicio de avalúos"/>
    <s v="Realizar avalúos IVP"/>
    <s v="Avalúos realizados"/>
    <n v="332"/>
    <d v="2021-02-16T00:00:00"/>
    <n v="2671483"/>
    <n v="27694374"/>
    <n v="27694374"/>
    <s v="OK"/>
    <s v="WILSON JAVIER NUÑEZ BARRERA"/>
    <n v="1246692"/>
    <n v="0"/>
    <n v="24492"/>
    <n v="1"/>
    <n v="0"/>
    <s v="Día(s)"/>
    <m/>
    <s v="OK"/>
  </r>
  <r>
    <n v="5"/>
    <n v="14"/>
    <s v="CATASTRO"/>
    <x v="1"/>
    <n v="1"/>
    <n v="1"/>
    <n v="0"/>
    <d v="2021-02-03T00:00:00"/>
    <m/>
    <s v="Servicios secretariales o de administración de oficinas  "/>
    <m/>
    <n v="80161501"/>
    <s v="Prestación de servicios profesionales para apoyar la formulación, actualización, seguimiento y  reporte del proyecto de inversión &quot;Actualización y gestión catastral Nacional&quot; y las metas de su competencia."/>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93"/>
    <d v="2021-02-03T00:00:00"/>
    <n v="7550277"/>
    <n v="80536288"/>
    <n v="80536288"/>
    <s v="OK"/>
    <s v="ADRIANA MARIA MARTINEZ BUSTOS"/>
    <n v="1258380"/>
    <n v="0"/>
    <n v="24376"/>
    <n v="1"/>
    <n v="0"/>
    <s v="Día(s)"/>
    <m/>
    <s v="OK"/>
  </r>
  <r>
    <n v="5"/>
    <n v="30"/>
    <s v="CATASTRO"/>
    <x v="1"/>
    <n v="1"/>
    <n v="1"/>
    <n v="0"/>
    <d v="2021-02-03T00:00:00"/>
    <m/>
    <s v="Servicios secretariales o de administración de oficinas  "/>
    <m/>
    <n v="80161501"/>
    <s v="Prestación de servicios profesionales para apoyar los análisis estadísticos requeridos para los procesos de gestión catastral con enfoque multipropósito."/>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15"/>
    <d v="2021-02-10T00:00:00"/>
    <n v="7550277"/>
    <n v="80536288"/>
    <n v="80536288"/>
    <s v="OK"/>
    <s v="SANTIAGO ANDRES BARRAGAN LOPEZ"/>
    <n v="1258380"/>
    <n v="0"/>
    <n v="24398"/>
    <n v="1"/>
    <n v="0"/>
    <s v="Día(s)"/>
    <m/>
    <s v="OK"/>
  </r>
  <r>
    <n v="5"/>
    <n v="27"/>
    <s v="CATASTRO"/>
    <x v="1"/>
    <n v="1"/>
    <n v="1"/>
    <n v="0"/>
    <d v="2021-02-03T00:00:00"/>
    <m/>
    <s v="Servicios secretariales o de administración de oficinas  "/>
    <m/>
    <n v="80161501"/>
    <s v="Prestación de servicios profesionales para adelantar los análisis estadísticos requeridos para el desarrollo de los procesos de catastro multipropósito."/>
    <s v="Febrero"/>
    <s v="Febrero"/>
    <n v="325"/>
    <s v="Día(s)"/>
    <s v="Contratación directa"/>
    <x v="0"/>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0"/>
    <d v="2021-02-04T00:00:00"/>
    <n v="9865284"/>
    <n v="105229696"/>
    <n v="105229696"/>
    <s v="OK"/>
    <s v="BRAYAN ARTURO CAMARGO LOZANO"/>
    <n v="1644214"/>
    <n v="0"/>
    <n v="24366"/>
    <n v="1"/>
    <n v="0"/>
    <s v="Día(s)"/>
    <m/>
    <s v="OK"/>
  </r>
  <r>
    <n v="5"/>
    <n v="28"/>
    <s v="CATASTRO"/>
    <x v="1"/>
    <n v="1"/>
    <n v="1"/>
    <n v="0"/>
    <d v="2021-02-03T00:00:00"/>
    <m/>
    <s v="Servicios de formación profesional en derecho"/>
    <m/>
    <n v="86101713"/>
    <s v="Prestación de servicios profesionales para realizar la elaboración y revisión de los documentos requeridos en el aspecto juridico, para el desarrollo de las competencias del Instituto Geográfico Agustin Codazzi-IGAC"/>
    <s v="Febrero"/>
    <s v="Febrero"/>
    <n v="325"/>
    <s v="Día(s)"/>
    <s v="Contratación directa"/>
    <x v="1"/>
    <n v="106873910"/>
    <n v="10687391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77"/>
    <d v="2021-02-04T00:00:00"/>
    <n v="9865284"/>
    <n v="105229696"/>
    <n v="105229696"/>
    <s v="OK"/>
    <s v="ELENA ROCÍO VERÁSTEGUI NIÑO"/>
    <n v="1644214"/>
    <n v="0"/>
    <n v="24361"/>
    <n v="1"/>
    <n v="0"/>
    <s v="Día(s)"/>
    <m/>
    <s v="OK"/>
  </r>
  <r>
    <n v="5"/>
    <n v="32"/>
    <s v="CATASTRO"/>
    <x v="1"/>
    <n v="1"/>
    <n v="1"/>
    <n v="0"/>
    <d v="2021-02-03T00:00:00"/>
    <m/>
    <s v="Servicios de sistemas de información geográfica (sig)"/>
    <m/>
    <n v="81101512"/>
    <s v="Prestación de servicios profesionales para el seguimiento y control de los proyectos de gestión catastral con enforque multipropósito."/>
    <s v="Febrero"/>
    <s v="Febrero"/>
    <n v="325"/>
    <s v="Día(s)"/>
    <s v="Contratación directa"/>
    <x v="1"/>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83"/>
    <d v="2021-02-05T00:00:00"/>
    <n v="12179900"/>
    <n v="129918933"/>
    <n v="129918933"/>
    <s v="OK"/>
    <s v="AVIER ENRIQUE ZULUAGA GONZALEZ"/>
    <n v="2029984"/>
    <n v="0"/>
    <n v="24371"/>
    <n v="1"/>
    <n v="0"/>
    <s v="Día(s)"/>
    <m/>
    <s v="OK"/>
  </r>
  <r>
    <n v="5"/>
    <n v="46"/>
    <s v="CATASTRO"/>
    <x v="1"/>
    <n v="1"/>
    <n v="1"/>
    <n v="0"/>
    <d v="2021-03-04T00:00:00"/>
    <m/>
    <s v="Servicios secretariales o de administración de oficinas  "/>
    <m/>
    <n v="80161501"/>
    <s v="Prestación de servicios para apoyar la atención y trámite de las solicitudes de avalúos y de requerimientos de información relacionados con  la ejecución de avalúos."/>
    <s v="Marzo"/>
    <s v="Marzo"/>
    <n v="300"/>
    <s v="Día(s)"/>
    <s v="Contratación directa"/>
    <x v="1"/>
    <n v="28941066"/>
    <n v="28941066"/>
    <s v="No"/>
    <s v="NA"/>
    <n v="1"/>
    <x v="0"/>
    <s v="Subdirección de Catastro"/>
    <s v="Subdirección de Catastro"/>
    <s v="Sede Central"/>
    <s v="Subdirectora de Catastro"/>
    <s v="Actualización y gestión catastral Nacional"/>
    <s v=" Servicio de avalúos"/>
    <s v="Realizar avalúos comerciales, de acuerdo a las solicitudes recibidas."/>
    <s v="Avalúos realizados"/>
    <n v="433"/>
    <d v="2021-03-08T00:00:00"/>
    <n v="2671483"/>
    <n v="26269583"/>
    <n v="26269583"/>
    <s v="OK"/>
    <s v="MARIA NIRIAM URREA"/>
    <n v="2671483"/>
    <n v="0"/>
    <n v="24562"/>
    <n v="1"/>
    <n v="0"/>
    <s v="Día(s)"/>
    <m/>
    <s v="OK"/>
  </r>
  <r>
    <n v="5"/>
    <n v="40"/>
    <s v="CATASTRO"/>
    <x v="1"/>
    <n v="2"/>
    <n v="2"/>
    <n v="0"/>
    <d v="2021-02-03T00:00:00"/>
    <m/>
    <s v="Servicios secretariales o de administración de oficinas  "/>
    <m/>
    <n v="80161501"/>
    <s v="Prestación de servicios profesionales para actuar como auxiliares de la justicia y en la ejecución de avalúos IVP, de acuerdo a los procesos que le sean asignados."/>
    <s v="Febrero"/>
    <s v="Febrero"/>
    <n v="325"/>
    <s v="Día(s)"/>
    <s v="Contratación directa"/>
    <x v="0"/>
    <n v="63738567"/>
    <n v="63738567"/>
    <s v="No"/>
    <s v="NA"/>
    <n v="2"/>
    <x v="0"/>
    <s v="Subdirección de Catastro"/>
    <s v="Subdirección de Catastro"/>
    <s v="Sede Central"/>
    <s v="Subdirectora de Catastro"/>
    <s v="Actualización y gestión catastral Nacional"/>
    <s v=" Servicio de avalúos"/>
    <s v="Realizar avalúos IVP"/>
    <s v="Avalúos realizados"/>
    <n v="342"/>
    <d v="2021-02-16T00:00:00"/>
    <n v="2941780"/>
    <n v="30398393"/>
    <n v="60796786"/>
    <s v="OK"/>
    <s v="STEFANNYE BUITRAGO MARULANDA _x000a_YEISON ALEJANDRO SÁNCHEZ GONZALEZ"/>
    <n v="2941781"/>
    <n v="0"/>
    <s v="24504_x000a_24507"/>
    <n v="2"/>
    <n v="0"/>
    <s v="Día(s)"/>
    <m/>
    <s v="OK"/>
  </r>
  <r>
    <n v="5"/>
    <n v="44"/>
    <s v="CATASTRO"/>
    <x v="1"/>
    <n v="1"/>
    <n v="1"/>
    <n v="0"/>
    <d v="2021-03-05T00:00:00"/>
    <m/>
    <s v="Servicios secretariales o de administración de oficinas  "/>
    <m/>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s v="Marzo"/>
    <s v="Marzo"/>
    <n v="300"/>
    <s v="Día(s)"/>
    <s v="Contratación directa"/>
    <x v="1"/>
    <n v="113450766"/>
    <n v="11345076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5"/>
    <d v="2021-02-25T00:00:00"/>
    <n v="12179900"/>
    <n v="109619100"/>
    <n v="109619100"/>
    <s v="OK"/>
    <s v="CLAUDIA CECILIA PUENTES RIAÑO"/>
    <n v="3831666"/>
    <n v="0"/>
    <m/>
    <n v="1"/>
    <n v="0"/>
    <s v="Día(s)"/>
    <m/>
    <s v="OK"/>
  </r>
  <r>
    <n v="5"/>
    <n v="34"/>
    <s v="CATASTRO"/>
    <x v="1"/>
    <n v="2"/>
    <n v="2"/>
    <n v="0"/>
    <d v="2021-02-03T00:00:00"/>
    <m/>
    <s v="Servicios secretariales o de administración de oficinas  "/>
    <m/>
    <n v="80161501"/>
    <s v="Prestación de servicios profesionales para adelantar la ejecución de los procesos de gestión catastral a cargo del IGAC, programados en la vigencia"/>
    <s v="Febrero"/>
    <s v="Febrero"/>
    <n v="325"/>
    <s v="Día(s)"/>
    <s v="Contratación directa"/>
    <x v="1"/>
    <n v="213747820"/>
    <n v="213747820"/>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21"/>
    <d v="2021-02-10T00:00:00"/>
    <n v="9865284"/>
    <n v="104572010"/>
    <n v="209144020"/>
    <s v="OK"/>
    <s v="WILMER OSWALDO GUTIERREZ GUTIERREZ_x000a_CARLOS ARTURO FERNANDEZ HERNANDEZ_x000a_"/>
    <n v="4603800"/>
    <n v="0"/>
    <s v="24399_x000a_24469"/>
    <n v="2"/>
    <n v="0"/>
    <s v="Día(s)"/>
    <m/>
    <s v="OK"/>
  </r>
  <r>
    <n v="5"/>
    <n v="41"/>
    <s v="CATASTRO"/>
    <x v="1"/>
    <n v="1"/>
    <n v="1"/>
    <n v="0"/>
    <d v="2021-02-11T00:00:00"/>
    <m/>
    <s v="Servicios de sistemas de información geográfica (sig)"/>
    <m/>
    <n v="81101512"/>
    <s v="Prestación de servicios profesionales para administrar y realizar mantenimiento a los modelos y submodelos LADMCOL requeridos en la implementación de la política de catastro multipropósito, de acuerdo con los lineamientos."/>
    <s v="Febrero"/>
    <s v="Febrero"/>
    <n v="325"/>
    <s v="Día(s)"/>
    <s v="Contratación directa"/>
    <x v="0"/>
    <n v="81794668"/>
    <n v="8179466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50"/>
    <d v="2021-02-19T00:00:00"/>
    <n v="7550277"/>
    <n v="77012825"/>
    <n v="77012825"/>
    <s v="OK"/>
    <s v="DANIEL MUÑOZ CASTRO"/>
    <n v="4781843"/>
    <n v="0"/>
    <n v="24506"/>
    <n v="1"/>
    <n v="0"/>
    <s v="Día(s)"/>
    <m/>
    <s v="OK"/>
  </r>
  <r>
    <n v="5"/>
    <n v="37"/>
    <s v="CATASTRO"/>
    <x v="1"/>
    <n v="2"/>
    <n v="2"/>
    <n v="0"/>
    <d v="2021-02-11T00:00:00"/>
    <m/>
    <s v="Servicios de sistemas de información geográfica (sig)"/>
    <m/>
    <n v="81101512"/>
    <s v="Prestación de servicios profesionales para la gestión, control y seguimiento a los procesos catastrales de formación, actualización y conservación catastral con enfoque multipropósito"/>
    <s v="Febrero"/>
    <s v="Febrero"/>
    <n v="325"/>
    <s v="Día(s)"/>
    <s v="Contratación directa"/>
    <x v="0"/>
    <n v="124752182"/>
    <n v="124752182"/>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317"/>
    <d v="2021-02-12T00:00:00"/>
    <n v="5757793"/>
    <n v="59881047"/>
    <n v="119762094"/>
    <s v="OK"/>
    <s v=" MAYELYN LORENA BECERRA SORAIDA _x000a_MARIA TARAZONA DOMINGUEZ"/>
    <n v="4990088"/>
    <n v="0"/>
    <s v="24478_x000a_24479"/>
    <n v="2"/>
    <n v="0"/>
    <s v="Día(s)"/>
    <m/>
    <s v="OK"/>
  </r>
  <r>
    <n v="5"/>
    <n v="77"/>
    <s v="CATASTRO"/>
    <x v="1"/>
    <n v="1"/>
    <n v="1"/>
    <n v="0"/>
    <d v="2021-05-31T00:00:00"/>
    <m/>
    <s v="Servicios secretariales o de administración de oficinas  "/>
    <m/>
    <n v="80161501"/>
    <s v="Prestación de servicios profesionales para revisar y aprobar los estudios de zonas homogéneas físicas y geoeconómicas requeridos en los procesos de la gestión catastral."/>
    <s v="Junio"/>
    <s v="Junio"/>
    <n v="210"/>
    <s v="Día(s)"/>
    <s v="Contratación directa"/>
    <x v="1"/>
    <n v="40304551"/>
    <n v="4030455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32"/>
    <d v="2021-06-28T00:00:00"/>
    <n v="5757793"/>
    <n v="34546758"/>
    <n v="34546758"/>
    <s v="OK"/>
    <s v="AMANDA TOVAR GONZALEZ"/>
    <n v="5757793"/>
    <n v="0"/>
    <n v="24773"/>
    <n v="1"/>
    <n v="0"/>
    <s v="Día(s)"/>
    <n v="180"/>
    <s v="OK"/>
  </r>
  <r>
    <n v="5"/>
    <n v="19"/>
    <s v="CATASTRO"/>
    <x v="1"/>
    <n v="2"/>
    <n v="2"/>
    <n v="0"/>
    <d v="2021-02-03T00:00:00"/>
    <m/>
    <s v="Servicios de sistemas de información geográfica (sig)"/>
    <m/>
    <n v="81101512"/>
    <s v="Prestación de servicios profesionales para orientar y controlar, la operación de los proyectos de Gestión Catastral adelantados por el IGAC"/>
    <s v="Febrero"/>
    <s v="Febrero"/>
    <n v="325"/>
    <s v="Día(s)"/>
    <s v="Contratación directa"/>
    <x v="1"/>
    <n v="188672813"/>
    <n v="188672813"/>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242"/>
    <d v="2021-01-25T00:00:00"/>
    <n v="8707976"/>
    <n v="91433748"/>
    <n v="182867496"/>
    <s v="OK"/>
    <s v="PAOLA ANDREA MARTÍNEZ PÉREZ _x000a_ OSCAR ALEXANDER PEREZ PINEDA"/>
    <n v="5805317"/>
    <n v="0"/>
    <s v="24417_x000a_24482"/>
    <n v="2"/>
    <n v="0"/>
    <s v="Mes (s)"/>
    <m/>
    <s v="OK"/>
  </r>
  <r>
    <n v="5"/>
    <n v="25"/>
    <s v="CATASTRO"/>
    <x v="1"/>
    <n v="5"/>
    <n v="5"/>
    <n v="0"/>
    <d v="2021-02-03T00:00:00"/>
    <m/>
    <s v="Servicios secretariales o de administración de oficinas  "/>
    <m/>
    <n v="80161501"/>
    <s v="Prestación de servicios profesionales para realizar el control de calidad y el apoyo técnico de los avalúos adelantados por el IGAC."/>
    <s v="Febrero"/>
    <s v="Febrero"/>
    <n v="325"/>
    <s v="Día(s)"/>
    <s v="Contratación directa"/>
    <x v="1"/>
    <n v="408973338"/>
    <n v="408973338"/>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n v="195"/>
    <d v="2021-02-03T00:00:00"/>
    <n v="7550277"/>
    <n v="80536288"/>
    <n v="402681440"/>
    <s v="OK"/>
    <s v="OSCAR OMAR NAVARRO_x000a_HUGO PHERNEY SOLTELO YAGAMA_x000a_CARLOS JAVIER ALAPE COCOMA_x000a_LUIS FERNANDO COTE VEGA_x000a_OMAR AUGUSTO MUÑOZ IBARRA"/>
    <n v="6291898"/>
    <n v="0"/>
    <s v="24379_x000a_24393_x000a_24465_x000a_24470_x000a_24481"/>
    <n v="5"/>
    <n v="0"/>
    <s v="Día(s)"/>
    <m/>
    <s v="OK"/>
  </r>
  <r>
    <n v="5"/>
    <n v="64"/>
    <s v="CATASTRO"/>
    <x v="1"/>
    <n v="2"/>
    <n v="2"/>
    <n v="0"/>
    <d v="2021-04-14T00:00:00"/>
    <m/>
    <s v="Servicios secretariales o de administración de oficinas  "/>
    <m/>
    <n v="80161501"/>
    <s v="Prestación de servicios  para identificar, localizar, editar, integrar,estructurar en GDB y validar, la cartografía básica y temática de Ordenamiento Territorial."/>
    <s v="Abril"/>
    <s v="Abril"/>
    <n v="240"/>
    <s v="Día(s)"/>
    <s v="Contratación directa"/>
    <x v="1"/>
    <n v="58243776"/>
    <n v="58243776"/>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64"/>
    <d v="2021-05-10T00:00:00"/>
    <n v="3640236"/>
    <n v="25481652"/>
    <n v="50963304"/>
    <s v="OK"/>
    <s v="YIMI TOBIAS MORA CHAMORRO_x000a_JULIAN DAVID MORENO GALVIS"/>
    <n v="7280472"/>
    <n v="0"/>
    <s v="24720_x000a_24707"/>
    <n v="2"/>
    <n v="0"/>
    <m/>
    <m/>
    <s v="OK"/>
  </r>
  <r>
    <n v="5"/>
    <n v="42"/>
    <s v="CATASTRO"/>
    <x v="1"/>
    <n v="4"/>
    <n v="4"/>
    <n v="0"/>
    <d v="2021-02-03T00:00:00"/>
    <m/>
    <s v="Servicios secretariales o de administración de oficinas  "/>
    <m/>
    <n v="80161501"/>
    <s v="Prestación de servicios profesionales para ejercer como auxiliares de la justicia y en la elaboración de avalúos comerciales que le sean asignados en el marco del Proyecto de inversión &quot;Actualización y gestión catastral Nacional&quot;."/>
    <s v="Febrero"/>
    <s v="Febrero"/>
    <n v="325"/>
    <s v="Día(s)"/>
    <s v="Contratación directa"/>
    <x v="1"/>
    <n v="127477133"/>
    <n v="127477133"/>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351"/>
    <d v="2021-02-19T00:00:00"/>
    <n v="2941780"/>
    <n v="30006156"/>
    <n v="120024624"/>
    <s v="OK"/>
    <s v="NATALIA ROMAN LAFUENTE_x000a_LUIS EDUARDO GOMEZ DAZA _x000a_LAURA DANIELA RODRIGUEZ TORRES _x000a_JESSICA GONZALEZ ROMERO"/>
    <n v="7452509"/>
    <n v="0"/>
    <s v="24509_x000a_24510_x000a_24511_x000a_24512"/>
    <n v="4"/>
    <n v="0"/>
    <s v="Día(s)"/>
    <m/>
    <s v="OK"/>
  </r>
  <r>
    <n v="5"/>
    <n v="45"/>
    <s v="CATASTRO"/>
    <x v="1"/>
    <n v="1"/>
    <n v="1"/>
    <n v="0"/>
    <d v="2021-03-04T00:00:00"/>
    <m/>
    <s v="Servicios de sistemas de información geográfica (sig)"/>
    <m/>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s v="Marzo"/>
    <s v="Marzo"/>
    <n v="300"/>
    <s v="Día(s)"/>
    <s v="Contratación directa"/>
    <x v="1"/>
    <n v="62376091"/>
    <n v="62376091"/>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33"/>
    <d v="2021-03-04T00:00:00"/>
    <n v="5757793"/>
    <n v="54699033"/>
    <n v="54699033"/>
    <s v="OK"/>
    <s v="SANDRA MILENA BELALCAZAR BENAVIDES"/>
    <n v="7677058"/>
    <n v="0"/>
    <n v="24580"/>
    <n v="1"/>
    <n v="0"/>
    <s v="Día(s)"/>
    <m/>
    <s v="OK"/>
  </r>
  <r>
    <n v="5"/>
    <n v="74"/>
    <s v="CATASTRO"/>
    <x v="1"/>
    <n v="1"/>
    <n v="1"/>
    <n v="0"/>
    <d v="2021-06-11T00:00:00"/>
    <m/>
    <s v="Servicios secretariales o de administración de oficinas  "/>
    <m/>
    <n v="80161501"/>
    <s v="Prestación de servicios profesionales para realizar levantamiento y análisis de requerimientos funcionales y técnicos para sistemas de información, diagramación y diseño conceptual de procesos y pruebas de sistemas de infomación."/>
    <s v="Junio"/>
    <s v="Junio"/>
    <n v="240"/>
    <s v="Día(s)"/>
    <s v="Contratación directa"/>
    <x v="1"/>
    <n v="46062344"/>
    <n v="4606234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25"/>
    <d v="2021-06-18T00:00:00"/>
    <n v="5757793"/>
    <n v="36466022.333333328"/>
    <n v="36466022.333333328"/>
    <s v="OK"/>
    <s v="DIANA ERIKA RAMIREZ RAMIREZ"/>
    <n v="9596321.6666666716"/>
    <n v="0"/>
    <n v="24769"/>
    <n v="1"/>
    <n v="0"/>
    <s v="Día(s)"/>
    <n v="190"/>
    <s v="OK"/>
  </r>
  <r>
    <n v="5"/>
    <n v="16"/>
    <s v="CATASTRO"/>
    <x v="1"/>
    <n v="1"/>
    <n v="1"/>
    <n v="0"/>
    <d v="2021-02-03T00:00:00"/>
    <m/>
    <s v="Servicios secretariales o de administración de oficinas  "/>
    <m/>
    <n v="80161501"/>
    <s v="Prestación de servicios profesionales para adelantar análisis económicos y financieros en el desarrollo de metodologías masivas de valoración de predios, en la implementación del catastro multipropósito."/>
    <s v="Febrero"/>
    <s v="Febrero"/>
    <n v="325"/>
    <s v="Día(s)"/>
    <s v="Contratación directa"/>
    <x v="0"/>
    <n v="131948917"/>
    <n v="131948917"/>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121"/>
    <d v="2021-01-22T00:00:00"/>
    <n v="12179900"/>
    <n v="121799000"/>
    <n v="121799000"/>
    <s v="OK"/>
    <s v="MAGDA JOHANNA RAMIREZ PARDO"/>
    <n v="10149917"/>
    <n v="0"/>
    <n v="24370"/>
    <n v="1"/>
    <n v="0"/>
    <s v="Día(s)"/>
    <m/>
    <s v="OK"/>
  </r>
  <r>
    <n v="5"/>
    <n v="63"/>
    <s v="CATASTRO"/>
    <x v="1"/>
    <n v="2"/>
    <n v="2"/>
    <n v="0"/>
    <d v="2021-05-11T00:00:00"/>
    <m/>
    <s v="Servicios secretariales o de administración de oficinas  "/>
    <m/>
    <n v="80161501"/>
    <s v="Prestación de servicios  para identificar, localizar,revisar,analizar, consolidar documentos técnicos y cartografia tematica relacionada con zonificación de usos suelos y clasificación del suelo."/>
    <s v="Mayo"/>
    <s v="Mayo"/>
    <n v="240"/>
    <s v="Día(s)"/>
    <s v="Contratación directa"/>
    <x v="1"/>
    <n v="106935264"/>
    <n v="106935264"/>
    <s v="No"/>
    <s v="NA"/>
    <n v="2"/>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72"/>
    <d v="2021-04-27T00:00:00"/>
    <n v="6683454"/>
    <n v="46784178"/>
    <n v="93568356"/>
    <s v="OK"/>
    <s v="LUZ MARY ROSERO DELGADO_x000a_FABIAN ESTEBAN SUAREZ BURBANO_x000a_"/>
    <n v="13366908"/>
    <n v="0"/>
    <s v="24706_x000a_24722"/>
    <n v="2"/>
    <n v="0"/>
    <s v="Día(s)"/>
    <m/>
    <s v="OK"/>
  </r>
  <r>
    <s v="5//3"/>
    <n v="1"/>
    <s v="CATASTRO"/>
    <x v="1"/>
    <n v="1"/>
    <n v="1"/>
    <n v="0"/>
    <d v="2021-03-04T00:00:00"/>
    <m/>
    <s v="Cintas métricas"/>
    <m/>
    <n v="27111801"/>
    <s v="Compra y calibración de cintas métricas (patrón) metálicas de 20 metros por un ente acreditado"/>
    <s v="Marzo"/>
    <s v="Marzo"/>
    <n v="1"/>
    <s v="Mes (s)"/>
    <s v="Mínima cuantía"/>
    <x v="0"/>
    <n v="40000000"/>
    <n v="400000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48"/>
    <d v="2021-03-04T00:00:00"/>
    <m/>
    <n v="19230400"/>
    <n v="19230400"/>
    <s v="OK"/>
    <s v="SUMINISTROS INDUSTRIALES DE COLOMBIA SOCIEDAD POR ACCIONES SIMPLIFICADA SAS"/>
    <n v="20769600"/>
    <n v="0"/>
    <n v="24644"/>
    <n v="1"/>
    <n v="0"/>
    <s v="Día(s)"/>
    <m/>
    <s v="OK"/>
  </r>
  <r>
    <n v="5"/>
    <n v="54"/>
    <s v="CATASTRO"/>
    <x v="1"/>
    <n v="3"/>
    <n v="3"/>
    <n v="0"/>
    <d v="2021-03-11T00:00:00"/>
    <m/>
    <s v="Servicios de sistemas de información geográfica (sig)"/>
    <m/>
    <n v="81101512"/>
    <s v="Prestación de servicios profesionales para el desarrollo, validación e implementación de las metodologías de valoración, aplicables a los procesos de catastrales con enfoque multipropósito"/>
    <s v="Marzo"/>
    <s v="Marzo"/>
    <n v="300"/>
    <s v="Día(s)"/>
    <s v="Contratación directa"/>
    <x v="1"/>
    <n v="226508310"/>
    <n v="226508310"/>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0"/>
    <d v="2021-03-30T00:00:00"/>
    <n v="7550277"/>
    <n v="67952493"/>
    <n v="203857479"/>
    <s v="OK"/>
    <s v="JULY MARCELA RODRIGUEZ MUSTAFA_x000a_JOHANNA ALEXANDRA RAMIREZ BELTRAN_x000a_SERGIO MAURICIO ARDILA QUINTERO"/>
    <n v="22650831"/>
    <n v="0"/>
    <s v="24643_x000a_24647_x000a_24649"/>
    <n v="3"/>
    <n v="0"/>
    <s v="Día(s)"/>
    <m/>
    <s v="OK"/>
  </r>
  <r>
    <n v="5"/>
    <n v="47"/>
    <s v="CATASTRO"/>
    <x v="1"/>
    <n v="1"/>
    <n v="1"/>
    <n v="0"/>
    <d v="2021-03-04T00:00:00"/>
    <m/>
    <s v="Servicios secretariales o de administración de oficinas  "/>
    <m/>
    <n v="80161501"/>
    <s v="Prestación de servicios profesionales para realizar los análisis estadísticos requeridos en el marco de los procesos de formación y actualización catastral a cargo de Instituto "/>
    <s v="Abril"/>
    <s v="Abril"/>
    <n v="270"/>
    <s v="Día(s)"/>
    <s v="Contratación directa"/>
    <x v="1"/>
    <n v="86828186"/>
    <n v="86828186"/>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51"/>
    <d v="2021-03-15T00:00:00"/>
    <n v="7550277"/>
    <n v="64177355"/>
    <n v="64177355"/>
    <s v="OK"/>
    <s v="KAREN ROSANA CÓRDOBA PÉROZO"/>
    <n v="22650831"/>
    <n v="0"/>
    <n v="24680"/>
    <n v="1"/>
    <n v="0"/>
    <s v="Día(s)"/>
    <m/>
    <s v="OK"/>
  </r>
  <r>
    <n v="5"/>
    <n v="88"/>
    <s v="CATASTRO"/>
    <x v="1"/>
    <n v="1"/>
    <n v="1"/>
    <n v="0"/>
    <d v="2021-06-11T00:00:00"/>
    <m/>
    <s v="Servicios secretariales o de administración de oficinas  "/>
    <m/>
    <n v="80161501"/>
    <s v="Prestación de servicios profesionales para apoyar en la estructuración, planeación y seguimiento de los proyectos desarrollados en el marco de la &quot;Actualización y Gestión Catastral Nacional&quot; "/>
    <s v="Junio"/>
    <s v="Junio"/>
    <n v="240"/>
    <s v="Día(s)"/>
    <s v="Contratación directa"/>
    <x v="1"/>
    <n v="69663808"/>
    <n v="6966380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6T00:00:00"/>
    <n v="8707976"/>
    <n v="46442538.666666664"/>
    <n v="46442538.666666664"/>
    <s v="OK"/>
    <s v="MIGUEL JOSE PAZ MUÑOZ "/>
    <n v="23221269.333333336"/>
    <n v="0"/>
    <m/>
    <n v="1"/>
    <n v="0"/>
    <s v="Día(s)"/>
    <n v="160"/>
    <s v="OK"/>
  </r>
  <r>
    <n v="5"/>
    <n v="15"/>
    <s v="CATASTRO"/>
    <x v="1"/>
    <n v="1"/>
    <n v="1"/>
    <n v="0"/>
    <d v="2021-02-03T00:00:00"/>
    <m/>
    <s v="Servicios de formación profesional en derecho"/>
    <m/>
    <n v="86101713"/>
    <s v="Prestación de servicios profesionales para orientar el desarrollo de los proyectos programados para la gestión catastral, incluyendo los relacionados con la ejecución de los recursos de cooperación internacional."/>
    <s v="Febrero"/>
    <s v="Febrero"/>
    <n v="325"/>
    <s v="Día(s)"/>
    <s v="Contratación directa"/>
    <x v="0"/>
    <n v="144486420"/>
    <n v="14448642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88"/>
    <d v="2021-01-22T00:00:00"/>
    <n v="13337208"/>
    <n v="120034872"/>
    <n v="120034872"/>
    <s v="OK"/>
    <s v=" CLAUDIA PATRICIA RODRÍGUEZ RODRÍGUEZ"/>
    <n v="24451548"/>
    <n v="0"/>
    <n v="24300"/>
    <n v="1"/>
    <n v="0"/>
    <s v="Día(s)"/>
    <m/>
    <s v="OK"/>
  </r>
  <r>
    <n v="5"/>
    <n v="71"/>
    <s v="CATASTRO"/>
    <x v="1"/>
    <n v="2"/>
    <n v="2"/>
    <n v="0"/>
    <d v="2021-06-11T00:00:00"/>
    <m/>
    <s v="Servicios secretariales o de administración de oficinas  "/>
    <m/>
    <n v="80161501"/>
    <s v="Prestación de servicios profesionales encaminados a desarrollar el apoyo técnico y control de calidad de los avalúos de bienes inmuebles tanto urbanos como rurales a nivel nacional"/>
    <s v="Junio"/>
    <s v="Junio"/>
    <n v="255"/>
    <s v="Día(s)"/>
    <s v="Contratación directa"/>
    <x v="1"/>
    <n v="128354709"/>
    <n v="128354709"/>
    <s v="No"/>
    <s v="NA"/>
    <n v="2"/>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20"/>
    <d v="2021-06-09T00:00:00"/>
    <n v="7550277"/>
    <n v="50335180"/>
    <n v="100670360"/>
    <s v="OK"/>
    <s v="ISABEL QUINTERO PINILLA_x000a_JAIRO ALFONSO MORENO PADILLA"/>
    <n v="27684349"/>
    <n v="0"/>
    <s v="24766_x000a_24768"/>
    <n v="2"/>
    <n v="0"/>
    <s v="Día(s)"/>
    <m/>
    <s v="OK"/>
  </r>
  <r>
    <n v="5"/>
    <n v="50"/>
    <s v="CATASTRO"/>
    <x v="1"/>
    <n v="3"/>
    <n v="3"/>
    <n v="0"/>
    <d v="2021-03-04T00:00:00"/>
    <m/>
    <s v="Servicios secretariales o de administración de oficinas  "/>
    <m/>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s v="Marzo"/>
    <s v="Marzo"/>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490"/>
    <d v="2021-03-23T00:00:00"/>
    <n v="6683454"/>
    <n v="61487777"/>
    <n v="184463331"/>
    <s v="OK"/>
    <s v="ASTRITH TERESA GALLO ALFONSO_x000a_JONATHAN SMITH AGUILERA DIAZ_x000a_LILIANA MARCELA SOCHA RINCON_x000a_"/>
    <n v="46115832"/>
    <n v="0"/>
    <s v="24625_x000a_24674_x000a_24678"/>
    <n v="3"/>
    <n v="0"/>
    <s v="Día(s)"/>
    <m/>
    <s v="OK"/>
  </r>
  <r>
    <n v="5"/>
    <n v="57"/>
    <s v="CATASTRO"/>
    <x v="1"/>
    <n v="5"/>
    <n v="5"/>
    <n v="0"/>
    <d v="2021-03-24T00:00:00"/>
    <m/>
    <s v="Servicios secretariales o de administración de oficinas  "/>
    <m/>
    <n v="80161501"/>
    <s v="Prestación de servicios profesionales para generar productos de Aplicaciones Agrológicas, derivados de Levantamientos de suelos, para apoyar los procesos de Catastro Multipropósito."/>
    <s v="Abril"/>
    <s v="Abril"/>
    <n v="270"/>
    <s v="Día(s)"/>
    <s v="Contratación directa"/>
    <x v="1"/>
    <n v="227115000"/>
    <n v="227115000"/>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2"/>
    <d v="2021-04-09T00:00:00"/>
    <n v="4976424"/>
    <n v="34834968"/>
    <n v="174174840"/>
    <s v="OK"/>
    <s v="JOSE  ELIAS  ELIZALDE  MUÑOZ_x000a_JUAN PABLO  FERNANDEZ  RODRIGUEZ_x000a_YAMID  MANUEL  MORENO_x000a_LEIDY  JOHANNA  ESCOBAR  QUEMBA_x000a_WILLIAM HERNAN GONZALEZ MARTINEZ"/>
    <n v="52940160"/>
    <n v="0"/>
    <s v="24657_x000a_24658_x000a_24659_x000a_24660_x000a_24661"/>
    <n v="5"/>
    <n v="0"/>
    <s v="Día(s)"/>
    <m/>
    <s v="OK"/>
  </r>
  <r>
    <n v="5"/>
    <n v="56"/>
    <s v="CATASTRO"/>
    <x v="1"/>
    <n v="3"/>
    <n v="3"/>
    <n v="0"/>
    <d v="2021-04-12T00:00:00"/>
    <m/>
    <s v="Servicios secretariales o de administración de oficinas  "/>
    <m/>
    <n v="80161501"/>
    <s v="Prestar servicios profesionales para realizar los cruces de información de las diferentes fuentes con la base catastral y sus respectivos análisis, como insumo para la optimización de los procesos de formación y actualización catastral a cargo del Instituto"/>
    <s v="Abril"/>
    <s v="Abril"/>
    <n v="300"/>
    <s v="Día(s)"/>
    <s v="Contratación directa"/>
    <x v="1"/>
    <n v="230579163"/>
    <n v="230579163"/>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21"/>
    <d v="2021-04-09T00:00:00"/>
    <n v="6683454"/>
    <n v="53467632"/>
    <n v="160402896"/>
    <s v="OK"/>
    <s v="OSCAR DANILO ANGULO_x000a_DIEGO FERNANADO MONTEZ LOPEZ_x000a_ANDRES RESTREPO JIMENEZ_x000a_"/>
    <n v="70176267"/>
    <n v="0"/>
    <s v="24654_x000a_24655_x000a_24687_x000a_"/>
    <n v="3"/>
    <n v="0"/>
    <m/>
    <m/>
    <s v="OK"/>
  </r>
  <r>
    <n v="5"/>
    <n v="81"/>
    <s v="CATASTRO"/>
    <x v="1"/>
    <n v="1"/>
    <n v="1"/>
    <n v="0"/>
    <d v="2021-06-11T00:00:00"/>
    <m/>
    <s v="Servicios secretariales o de administración de oficinas  "/>
    <m/>
    <n v="80161501"/>
    <s v="Prestación de servicios profesionales para realizar las socializaciones requeridas en el proceso de actualización catastral multiproposito de El Guamo y Córdoba (Bolivar)  y Río Blanco (Tolima)"/>
    <s v="Junio"/>
    <s v="Junio"/>
    <n v="195"/>
    <s v="Día(s)"/>
    <s v="Contratación directa"/>
    <x v="0"/>
    <n v="23661534"/>
    <n v="23661534"/>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640"/>
    <d v="2021-07-01T00:00:00"/>
    <n v="3640236"/>
    <n v="21841416"/>
    <n v="21841416"/>
    <s v="OK"/>
    <s v="NORELIS DEL CARMEN ANAYA PEREZ"/>
    <n v="1820118"/>
    <n v="0"/>
    <n v="24781"/>
    <n v="0"/>
    <n v="1"/>
    <s v="Día(s)"/>
    <n v="180"/>
    <s v="OK"/>
  </r>
  <r>
    <n v="5"/>
    <n v="89"/>
    <s v="CATASTRO"/>
    <x v="1"/>
    <n v="1"/>
    <n v="0"/>
    <n v="1"/>
    <d v="2021-06-11T00:00:00"/>
    <m/>
    <s v="Servicios secretariales o de administración de oficinas  "/>
    <m/>
    <n v="80161501"/>
    <s v="Prestación de servicios profesionales para llevar a cabo el seguimiento, planeación y control de los proyectos desarrollados en el marco de la &quot;Actualización y Gestión Catastral Nacional&quot; con enfoque multipropósito"/>
    <s v="Junio"/>
    <s v="Junio"/>
    <n v="240"/>
    <s v="Día(s)"/>
    <s v="Contratación directa"/>
    <x v="1"/>
    <n v="97439200"/>
    <n v="97439200"/>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s v="16/07/2021 se anulo el conttrato"/>
    <n v="12179900"/>
    <n v="64959466.666666672"/>
    <n v="64959466.666666672"/>
    <s v="OK"/>
    <s v="ANGIE ROCIO QUEVEDO RUIZ"/>
    <n v="12179900"/>
    <n v="0"/>
    <m/>
    <n v="1"/>
    <n v="0"/>
    <s v="Día(s)"/>
    <n v="160"/>
    <s v="OK"/>
  </r>
  <r>
    <n v="5"/>
    <n v="60"/>
    <s v="CATASTRO"/>
    <x v="1"/>
    <n v="5"/>
    <n v="3"/>
    <n v="2"/>
    <d v="2021-03-04T00:00:00"/>
    <m/>
    <s v="Servicios secretariales o de administración de oficinas  "/>
    <m/>
    <n v="80161501"/>
    <s v="Prestar servicios profesionales para incorporar de forma puntual en la base catastral, los cambios en la información jurídica de los predios,  en el marco de los procesos de fomación y actualización catastral a cargo del Instituto"/>
    <s v="Abril"/>
    <s v="Abril"/>
    <n v="270"/>
    <s v="Día(s)"/>
    <s v="Contratación directa"/>
    <x v="1"/>
    <n v="331073098"/>
    <n v="331073098"/>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36"/>
    <d v="2021-04-19T00:00:00"/>
    <n v="5757793"/>
    <n v="41264183"/>
    <n v="123792549"/>
    <s v="OK"/>
    <s v="MEYBES DIANA SOSSA RODRIGUEZ_x000a_DAVID ERNESTO NEGRETE CABRA_x000a_OSCAR YESID QUINTERO DELGADO"/>
    <n v="207280549"/>
    <n v="0"/>
    <s v="24679_x000a_24680_x000a_24681"/>
    <n v="3"/>
    <n v="2"/>
    <s v="Día(s)"/>
    <m/>
    <s v="OK"/>
  </r>
  <r>
    <n v="5"/>
    <n v="72"/>
    <s v="CATASTRO"/>
    <x v="1"/>
    <n v="4"/>
    <n v="1"/>
    <n v="3"/>
    <d v="2021-06-11T00:00:00"/>
    <m/>
    <s v="Servicios secretariales o de administración de oficinas  "/>
    <m/>
    <n v="80161501"/>
    <s v="Prestación de servicios profesionales enfocados en la elaboración de avalúos comerciales de los bienes inmuebles tanto urbanos como rurales a nivel nacional y para ejercer como auxiliares de la justicia"/>
    <s v="Junio"/>
    <s v="Junio"/>
    <n v="255"/>
    <s v="Día(s)"/>
    <s v="Contratación directa"/>
    <x v="1"/>
    <n v="100020520"/>
    <n v="100020520"/>
    <s v="No"/>
    <s v="NA"/>
    <n v="4"/>
    <x v="0"/>
    <s v="Subdirección de Catastro"/>
    <s v="Subdirección de Catastro"/>
    <s v="Sede Central"/>
    <s v="Subdirectora de Catastro"/>
    <s v="Actualización y gestión catastral Nacional"/>
    <s v=" Servicio de avalúos"/>
    <s v="Realizar avalúos comerciales, de acuerdo a las solicitudes recibidas."/>
    <s v="Avalúos realizados"/>
    <n v="618"/>
    <d v="2021-06-09T00:00:00"/>
    <n v="19611867"/>
    <n v="19611867"/>
    <n v="19611867"/>
    <s v="OK"/>
    <s v=" LEIDY JOHANNA GARCIA SANABRIA"/>
    <n v="15591433.999999998"/>
    <n v="0"/>
    <n v="24765"/>
    <n v="1"/>
    <n v="3"/>
    <s v="Día(s)"/>
    <m/>
    <s v="OK"/>
  </r>
  <r>
    <n v="5"/>
    <n v="87"/>
    <s v="CATASTRO"/>
    <x v="1"/>
    <n v="5"/>
    <n v="2"/>
    <n v="3"/>
    <d v="2021-05-31T00:00:00"/>
    <m/>
    <s v="Servicios secretariales o de administración de oficinas  "/>
    <m/>
    <n v="80161501"/>
    <s v="Prestación de servicios profesionales para realizar avalúos comerciales, a nivel nacional de los bienes urbanos y rurales."/>
    <s v="Junio"/>
    <s v="Junio"/>
    <n v="210"/>
    <s v="Día(s)"/>
    <s v="Contratación directa"/>
    <x v="1"/>
    <n v="200000000"/>
    <n v="200000000"/>
    <s v="No"/>
    <s v="NA"/>
    <n v="5"/>
    <x v="0"/>
    <s v="Subdirección de Catastro"/>
    <s v="Subdirección de Catastro"/>
    <s v="Sede Central"/>
    <s v="Subdirectora de Catastro"/>
    <s v="Actualización y gestión catastral Nacional"/>
    <s v=" Servicio de avalúos"/>
    <s v="Realizar avalúos comerciales, de acuerdo a las solicitudes recibidas."/>
    <s v="Avalúos realizados"/>
    <m/>
    <d v="2021-07-13T00:00:00"/>
    <n v="40000000"/>
    <n v="40000000"/>
    <n v="80000000"/>
    <s v="OK"/>
    <s v="DIANA MARIA LOAIZA BARRAGAN_x000a_ JULIETH KATTERINE ROJAS_x000a_"/>
    <n v="30285714.285714284"/>
    <n v="0"/>
    <m/>
    <n v="2"/>
    <n v="3"/>
    <s v="Día(s)"/>
    <n v="150"/>
    <s v="OK"/>
  </r>
  <r>
    <n v="5"/>
    <n v="65"/>
    <s v="CATASTRO"/>
    <x v="1"/>
    <n v="6"/>
    <n v="3"/>
    <n v="3"/>
    <d v="2021-04-26T00:00:00"/>
    <m/>
    <s v="Servicios de sistemas de información geográfica (sig)"/>
    <m/>
    <n v="81101512"/>
    <s v="Prestación de servicios profesionales para elaborar los avalúos comerciales de bienes inmuebles tanto urbanos como rurales a nivel nacional, de acuerdo con los contratos suscritos por el IGAC"/>
    <s v="Mayo"/>
    <s v="Mayo"/>
    <n v="255"/>
    <s v="Día(s)"/>
    <s v="Contratación directa"/>
    <x v="1"/>
    <n v="293647443"/>
    <n v="293647443"/>
    <s v="No"/>
    <s v="NA"/>
    <n v="6"/>
    <x v="0"/>
    <s v="Subdirección de Catastro"/>
    <s v="Subdirección de Catastro"/>
    <s v="Sede Central"/>
    <s v="Subdirectora de Catastro"/>
    <s v="Actualización y gestión catastral Nacional"/>
    <s v=" Servicio de avalúos"/>
    <s v="Realizar avalúos comerciales, de acuerdo a las solicitudes recibidas."/>
    <s v="Avalúos realizados"/>
    <n v="565"/>
    <d v="2021-04-28T00:00:00"/>
    <n v="5757793"/>
    <n v="40304551"/>
    <n v="40304551"/>
    <s v="OK"/>
    <s v="HUGO ENRIQUE JIMENEZ CASTELLANOS_x000a_JULI MARCELA GUTIERREZ PACHECO_x000a_LUZ MERY PULIDO PELAEZ"/>
    <n v="47789681.900000006"/>
    <n v="0"/>
    <s v="24700_x000a_24760_x000a_24762"/>
    <n v="1"/>
    <n v="5"/>
    <s v="Día(s)"/>
    <m/>
    <s v="OK"/>
  </r>
  <r>
    <n v="5"/>
    <m/>
    <s v="CATASTRO"/>
    <x v="1"/>
    <n v="1"/>
    <n v="0"/>
    <n v="1"/>
    <d v="2021-05-11T00:00:00"/>
    <m/>
    <s v="Servicios secretariales o de administración de oficinas  "/>
    <m/>
    <n v="80161501"/>
    <s v="Prestación de servicios personales para realizar actividades de digitalización y generación de productos resultantes del proceso de actualización catastral multiproposito de El Guamo y Córdoba (Bolivar)  y Río Blanco (Tolima)"/>
    <s v="Junio"/>
    <s v="Junio"/>
    <n v="150"/>
    <s v="Día(s)"/>
    <s v="Contratación directa"/>
    <x v="0"/>
    <n v="13357415"/>
    <n v="1335741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4719619.9666666668"/>
    <m/>
    <n v="0"/>
    <n v="1"/>
    <m/>
    <n v="261"/>
    <s v="OK"/>
  </r>
  <r>
    <n v="5"/>
    <m/>
    <s v="CATASTRO"/>
    <x v="1"/>
    <n v="1"/>
    <n v="0"/>
    <n v="1"/>
    <d v="2021-06-11T00:00:00"/>
    <m/>
    <s v="Servicios secretariales o de administración de oficinas  "/>
    <m/>
    <n v="80161501"/>
    <s v="Prestación de servicios profesionales para el seguimiento y control de las actividades tecnicas de la etapa operativa del proyecto de gestión catastral multiproposito de El Guamo y Córdoba (Bolivar)  y Río Blanco (Tolima)"/>
    <s v="Junio"/>
    <s v="Junio"/>
    <n v="195"/>
    <s v="Día(s)"/>
    <s v="Contratación directa"/>
    <x v="0"/>
    <n v="37425655"/>
    <n v="37425655"/>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10172101.102564104"/>
    <m/>
    <n v="0"/>
    <n v="1"/>
    <m/>
    <m/>
    <s v="OK"/>
  </r>
  <r>
    <n v="5"/>
    <m/>
    <s v="CATASTRO"/>
    <x v="1"/>
    <n v="1"/>
    <n v="0"/>
    <n v="1"/>
    <d v="2021-06-11T00:00:00"/>
    <m/>
    <s v="Servicios secretariales o de administración de oficinas  "/>
    <m/>
    <n v="80161501"/>
    <s v="Prestación de servicios profesionales para apoyar la gestión de los procesos catastrales de formación, actualización y conservación catastral."/>
    <s v="Junio"/>
    <s v="Junio"/>
    <n v="240"/>
    <s v="Día(s)"/>
    <s v="Contratación directa"/>
    <x v="1"/>
    <n v="29121888"/>
    <n v="29121888"/>
    <s v="No"/>
    <s v="NA"/>
    <n v="1"/>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m/>
    <e v="#N/A"/>
    <e v="#N/A"/>
    <e v="#N/A"/>
    <e v="#N/A"/>
    <m/>
    <n v="0"/>
    <n v="6431083.5999999996"/>
    <m/>
    <n v="0"/>
    <n v="1"/>
    <m/>
    <m/>
    <s v="OK"/>
  </r>
  <r>
    <n v="5"/>
    <n v="83"/>
    <s v="CATASTRO"/>
    <x v="1"/>
    <n v="1"/>
    <n v="1"/>
    <n v="0"/>
    <d v="2021-06-11T00:00:00"/>
    <m/>
    <s v="Servicios secretariales o de administración de oficinas  "/>
    <m/>
    <n v="80161501"/>
    <s v="Prestación de servicios profesionales para apoyar desde el componente financiero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09T00:00:00"/>
    <n v="7550277"/>
    <n v="45301662"/>
    <n v="45301662"/>
    <s v="OK"/>
    <s v="CARLOS ALBERTO MARTÍNEZ CRUZ"/>
    <n v="0"/>
    <n v="0"/>
    <m/>
    <n v="1"/>
    <n v="0"/>
    <s v="Mes (s)"/>
    <n v="6"/>
    <s v="OK"/>
  </r>
  <r>
    <n v="5"/>
    <n v="84"/>
    <s v="CATASTRO"/>
    <x v="1"/>
    <n v="1"/>
    <n v="1"/>
    <n v="0"/>
    <d v="2021-06-11T00:00:00"/>
    <n v="1"/>
    <s v="Servicios secretariales o de administración de oficinas  "/>
    <m/>
    <n v="80161501"/>
    <s v="Prestación de servicios profesionales para apoyar desde el componente jurídicos la supervisión de los contratos suscritos por el IGAC, con los operadores catastrales  para la implementación del Catastro Multipropósito."/>
    <s v="Junio"/>
    <s v="Junio"/>
    <n v="6"/>
    <s v="Mes (s)"/>
    <s v="Contratación directa"/>
    <x v="2"/>
    <n v="45301662"/>
    <n v="4530166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09T00:00:00"/>
    <n v="7550277"/>
    <n v="45301662"/>
    <n v="45301662"/>
    <s v="OK"/>
    <s v="IRMA AMPARO GONZÁLEZ SIERRA"/>
    <n v="0"/>
    <n v="0"/>
    <m/>
    <n v="1"/>
    <n v="0"/>
    <s v="Día(s)"/>
    <n v="180"/>
    <s v="OK"/>
  </r>
  <r>
    <n v="5"/>
    <n v="29"/>
    <s v="CATASTRO"/>
    <x v="1"/>
    <n v="1"/>
    <n v="1"/>
    <n v="0"/>
    <d v="2021-02-03T00:00:00"/>
    <n v="1"/>
    <s v="Servicios de sistemas de información geográfica (sig)"/>
    <m/>
    <n v="81101512"/>
    <s v="Adelantar los procesos de actualización catastral de 4 municipios del departamento de Boyacá financiados con recursos del Banco Interamericano de Desarrollo"/>
    <s v="Febrero"/>
    <s v="Febrero"/>
    <n v="8"/>
    <s v="Mes (s)"/>
    <s v="Licitación pública"/>
    <x v="2"/>
    <n v="2901108715"/>
    <n v="2901108715"/>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8"/>
    <d v="2021-02-05T00:00:00"/>
    <n v="0"/>
    <n v="2901108715"/>
    <n v="2901108715"/>
    <s v="OK"/>
    <s v="TELESPAZIO ARGENTINA S.A"/>
    <n v="0"/>
    <n v="0"/>
    <n v="24360"/>
    <n v="1"/>
    <n v="0"/>
    <s v="Día(s)"/>
    <m/>
    <s v="OK"/>
  </r>
  <r>
    <n v="5"/>
    <n v="31"/>
    <s v="CATASTRO"/>
    <x v="1"/>
    <n v="1"/>
    <n v="1"/>
    <n v="0"/>
    <d v="2021-02-03T00:00:00"/>
    <n v="1"/>
    <s v="Servicios de sistemas de información geográfica (sig)"/>
    <m/>
    <n v="81101512"/>
    <s v="Adelantar los procesos de actualización catastral de 4 municipios del departamento de Boyacá financiados con recursos del Banco Mundial -BM"/>
    <s v="Febrero"/>
    <s v="Febrero"/>
    <n v="8"/>
    <s v="Mes (s)"/>
    <s v="Licitación pública"/>
    <x v="2"/>
    <n v="4875235099"/>
    <n v="4875235099"/>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n v="179"/>
    <d v="2021-02-05T00:00:00"/>
    <n v="0"/>
    <n v="4875235099"/>
    <n v="4875235099"/>
    <s v="OK"/>
    <s v="TELESPAZIO ARGENTINA S.A"/>
    <n v="0"/>
    <n v="0"/>
    <n v="24363"/>
    <n v="1"/>
    <n v="0"/>
    <s v="Día(s)"/>
    <m/>
    <s v="OK"/>
  </r>
  <r>
    <n v="5"/>
    <n v="1"/>
    <s v="CATASTRO"/>
    <x v="1"/>
    <n v="1"/>
    <n v="1"/>
    <n v="0"/>
    <d v="2021-01-07T00:00:00"/>
    <n v="1"/>
    <s v="Servicios de asesoramiento sobre planificación estratégica"/>
    <m/>
    <n v="80101504"/>
    <s v="Apoyar al Instituto Geográfico Agustín Codazzi como Especialista de Salvaguardas Ambientales en el marco del Proyecto denominado “Programa para la adopción e implementación de un Catastro Multipropósito-sito Urbano – Rural”, "/>
    <s v="Enero"/>
    <s v="Enero"/>
    <n v="345"/>
    <s v="Día(s)"/>
    <s v="Contratación directa"/>
    <x v="2"/>
    <n v="94300000"/>
    <n v="9430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n v="53"/>
    <d v="2021-01-14T00:00:00"/>
    <n v="7550277"/>
    <n v="85569806"/>
    <n v="85569806"/>
    <s v="OK"/>
    <s v="MARIA VIVIANA BORDA CALVACHE"/>
    <n v="8730194"/>
    <n v="0"/>
    <n v="24219"/>
    <n v="1"/>
    <n v="0"/>
    <s v="Día(s)"/>
    <n v="210"/>
    <s v="OK"/>
  </r>
  <r>
    <n v="5"/>
    <n v="69"/>
    <s v="CATASTRO"/>
    <x v="1"/>
    <n v="1"/>
    <n v="1"/>
    <n v="0"/>
    <d v="2021-03-04T00:00:00"/>
    <n v="1"/>
    <s v="Servicios de asesoramiento sobre planificación estratégica"/>
    <m/>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yo"/>
    <s v="Mayo"/>
    <n v="345"/>
    <s v="Día(s)"/>
    <s v="Contratación directa"/>
    <x v="2"/>
    <n v="116150000"/>
    <n v="116150000"/>
    <s v="No"/>
    <s v="NA"/>
    <n v="1"/>
    <x v="0"/>
    <s v="Subdirección de Catastro"/>
    <s v="Subdirección de Catastro"/>
    <s v="Sede Central  "/>
    <s v="Subdirectora de Catastro"/>
    <s v="Actualización y gestión catastral Nacional"/>
    <s v="Servicio de Información Catastral"/>
    <s v="Gestionar técnicamente la operación del proyecto de catastro multipropósito, en lo correspondiente al IGAC"/>
    <s v="Sistema de Información Predial Actualizado_x000a_"/>
    <m/>
    <d v="2021-06-03T00:00:00"/>
    <n v="9865284"/>
    <n v="69056988"/>
    <n v="69056988"/>
    <s v="OK"/>
    <s v="NELSON ENRIQUE SILVA NIÑO"/>
    <n v="47093012"/>
    <n v="0"/>
    <m/>
    <n v="1"/>
    <n v="0"/>
    <s v="Día(s)"/>
    <m/>
    <s v="OK"/>
  </r>
  <r>
    <n v="5"/>
    <n v="85"/>
    <s v="CATASTRO"/>
    <x v="1"/>
    <n v="1"/>
    <n v="1"/>
    <n v="0"/>
    <d v="2021-06-11T00:00:00"/>
    <m/>
    <s v="Servicios secretariales o de administración de oficinas  "/>
    <m/>
    <n v="80161501"/>
    <s v="Prestación de servicios profesionales para el seguimiento a la ejecución de los procesos de actualización catastral de los municipios priorizados en 2021, financiado con recursos del Préstamo BID No.4856/OC-CO"/>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d v="2021-07-12T00:00:00"/>
    <n v="12179900"/>
    <n v="73079400"/>
    <n v="73079400"/>
    <s v="OK"/>
    <s v="CARLOS ARTURO ROBLES"/>
    <n v="56997206"/>
    <n v="0"/>
    <m/>
    <n v="1"/>
    <n v="0"/>
    <s v="Mes (s)"/>
    <n v="6"/>
    <s v="OK"/>
  </r>
  <r>
    <n v="5"/>
    <m/>
    <s v="CATASTRO"/>
    <x v="1"/>
    <n v="1"/>
    <n v="0"/>
    <n v="1"/>
    <d v="2021-06-11T00:00:00"/>
    <m/>
    <s v="Servicios secretariales o de administración de oficinas  "/>
    <m/>
    <n v="80161501"/>
    <s v="Diseñar e implementar el componente de aseguramiento de la calidad requerida en el Catastro Multipropósito en 2021, para los productos de la gestión catastral generados por los operadores."/>
    <s v="Junio"/>
    <s v="Junio"/>
    <n v="6"/>
    <s v="Mes (s)"/>
    <s v="Contratación directa"/>
    <x v="2"/>
    <n v="200000000"/>
    <n v="20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la sistematización y gestión del conocimiento de las actividades desarrolladas en el marco de la Consulta Previa, especialmente la relacionada con las fases de unificación, concertación y protocolización."/>
    <s v="Junio"/>
    <s v="Junio"/>
    <n v="240"/>
    <s v="Día(s)"/>
    <s v="Contratación directa"/>
    <x v="2"/>
    <n v="210000000"/>
    <n v="210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s v="Junio"/>
    <s v="Junio"/>
    <n v="240"/>
    <s v="Mes (s)"/>
    <s v="Contratación directa"/>
    <x v="2"/>
    <n v="714000000"/>
    <n v="71400000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Mahates y María La Baja en el  del Departamento de Bolívar, en conjunto con la Agencia Nacional de Tierras - ANT."/>
    <s v="Junio"/>
    <s v="Junio"/>
    <n v="9"/>
    <s v="Mes (s)"/>
    <s v="Contratación directa"/>
    <x v="2"/>
    <n v="1148985120"/>
    <n v="114898512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San Juan de Nepomuceno, Zambrano, Palmito, San Onofre y Mercaderes, en conjunto con la Agencia Nacional de Tierras - ANT."/>
    <s v="Junio"/>
    <s v="Junio"/>
    <n v="9"/>
    <s v="Mes (s)"/>
    <s v="Contratación directa"/>
    <x v="2"/>
    <n v="2114430486"/>
    <n v="211443048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RF  No.89370 – OC"/>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económico de los productos generados por los operadores catastrales contratados en el marco del Contrato de Préstamo BID No.4856/OC-CO"/>
    <s v="Junio"/>
    <s v="Junio"/>
    <n v="4"/>
    <s v="Mes (s)"/>
    <s v="Contratación directa"/>
    <x v="2"/>
    <n v="29321464"/>
    <n v="2932146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contratados en el marco del Contrato de Préstamo BIRF  No.89370 – OC"/>
    <s v="Junio"/>
    <s v="Junio"/>
    <n v="6"/>
    <s v="Mes (s)"/>
    <s v="Contratación directa"/>
    <x v="2"/>
    <n v="28988880"/>
    <n v="2898888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831480"/>
    <m/>
    <n v="0"/>
    <n v="1"/>
    <m/>
    <m/>
    <s v="OK"/>
  </r>
  <r>
    <n v="5"/>
    <m/>
    <s v="CATASTRO"/>
    <x v="1"/>
    <n v="1"/>
    <n v="0"/>
    <n v="1"/>
    <d v="2021-06-11T00:00:00"/>
    <m/>
    <s v="Servicios secretariales o de administración de oficinas  "/>
    <m/>
    <n v="80161501"/>
    <s v="Prestación de servicios profesionales para realizar los procesos de aseguramiento de la calidad del componente social y documental de los productos generados por los operadores catastrales para la implementación del Catastro Multipropósito."/>
    <s v="Junio"/>
    <s v="Junio"/>
    <n v="6"/>
    <s v="Mes (s)"/>
    <s v="Contratación directa"/>
    <x v="2"/>
    <n v="29858544"/>
    <n v="298585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4976424"/>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s v="Junio"/>
    <s v="Junio"/>
    <n v="6"/>
    <s v="Mes (s)"/>
    <s v="Contratación directa"/>
    <x v="2"/>
    <n v="33540540"/>
    <n v="335405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55900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RF  No.89370 – OC.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1."/>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2."/>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realizar los procesos de aseguramiento de la calidad requeridos en la revisión de los productos generados por los operadores catastrales contratados en el marco del Contrato de Préstamo BID No.4856/OC-CO. Profesional 3."/>
    <s v="Junio"/>
    <s v="Junio"/>
    <n v="6"/>
    <s v="Mes (s)"/>
    <s v="Contratación directa"/>
    <x v="2"/>
    <n v="38932740"/>
    <n v="38932740"/>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6488790"/>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RF No.89370 – OC"/>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adelantar la automatización del aseguramiento de la calidad de los procesos de gestión catastral realizados en el marco del Contrato de Préstamo BID No.4856/OC-CO"/>
    <s v="Junio"/>
    <s v="Junio"/>
    <n v="6"/>
    <s v="Mes (s)"/>
    <s v="Contratación directa"/>
    <x v="2"/>
    <n v="57467676"/>
    <n v="5746767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577946"/>
    <m/>
    <n v="0"/>
    <n v="1"/>
    <m/>
    <m/>
    <s v="OK"/>
  </r>
  <r>
    <n v="5"/>
    <m/>
    <s v="CATASTRO"/>
    <x v="1"/>
    <n v="1"/>
    <n v="0"/>
    <n v="1"/>
    <d v="2021-06-11T00:00:00"/>
    <m/>
    <s v="Servicios secretariales o de administración de oficinas  "/>
    <m/>
    <n v="80161501"/>
    <s v="Prestación de servicios profesionales para coordinar el componente de aseguramiento de la calidad en la revisión de los productos generados por los operadores catastrales para la implementación del Catastro Multipropósito."/>
    <s v="Junio"/>
    <s v="Junio"/>
    <n v="6"/>
    <s v="Mes (s)"/>
    <s v="Contratación directa"/>
    <x v="2"/>
    <n v="59191704"/>
    <n v="5919170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865284"/>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D No.4856/OC-CO"/>
    <s v="Junio"/>
    <s v="Junio"/>
    <n v="8"/>
    <s v="Mes (s)"/>
    <s v="Contratación directa"/>
    <x v="2"/>
    <n v="94601168"/>
    <n v="94601168"/>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1"/>
    <n v="0"/>
    <n v="1"/>
    <d v="2021-06-11T00:00:00"/>
    <m/>
    <s v="Servicios secretariales o de administración de oficinas  "/>
    <m/>
    <n v="80161501"/>
    <s v="Prestación de servicios profesionales para apoyar desde el componente jurídicos la supervisión de los contratos suscritos por el IGAC, con los operadores catastrales  en el marco del Contrato de Préstamo BID No.4856/OC-CO"/>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apoyar desde el componente financiero la supervisión de los contratos suscritos por el IGAC, con los operadores catastrales  en el marco del Contrato de Préstamo BIRF  No.89370 – OC"/>
    <s v="Junio"/>
    <s v="Junio"/>
    <n v="11"/>
    <s v="Mes (s)"/>
    <s v="Contratación directa"/>
    <x v="2"/>
    <n v="80634026"/>
    <n v="8063402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7330366"/>
    <m/>
    <n v="0"/>
    <n v="1"/>
    <m/>
    <m/>
    <s v="OK"/>
  </r>
  <r>
    <n v="5"/>
    <m/>
    <s v="CATASTRO"/>
    <x v="1"/>
    <n v="1"/>
    <n v="0"/>
    <n v="1"/>
    <d v="2021-06-11T00:00:00"/>
    <m/>
    <s v="Servicios secretariales o de administración de oficinas  "/>
    <m/>
    <n v="80161501"/>
    <s v="Prestación de servicios profesionales para el seguimiento a la ejecución de los procesos de actualización catastral de los municipios priorizados en 2021, del Proyecto financiado con recursos del Contrato de Préstamo BIRF  No.89370 – OC."/>
    <s v="Junio"/>
    <s v="Junio"/>
    <n v="11"/>
    <s v="Mes (s)"/>
    <s v="Contratación directa"/>
    <x v="2"/>
    <n v="130076606"/>
    <n v="13007660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1825146"/>
    <m/>
    <n v="0"/>
    <n v="1"/>
    <m/>
    <m/>
    <s v="OK"/>
  </r>
  <r>
    <n v="5"/>
    <m/>
    <s v="CATASTRO"/>
    <x v="1"/>
    <n v="8"/>
    <n v="0"/>
    <n v="8"/>
    <d v="2021-06-11T00:00:00"/>
    <m/>
    <s v="Servicios secretariales o de administración de oficinas  "/>
    <m/>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s v="Junio"/>
    <s v="Junio"/>
    <n v="60"/>
    <s v="Día(s)"/>
    <s v="Contratación directa"/>
    <x v="2"/>
    <n v="106935264"/>
    <n v="106935264"/>
    <s v="No"/>
    <s v="NA"/>
    <n v="8"/>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94459483.199999988"/>
    <m/>
    <n v="0"/>
    <n v="8"/>
    <m/>
    <m/>
    <s v="OK"/>
  </r>
  <r>
    <n v="5"/>
    <m/>
    <s v="CATASTRO"/>
    <x v="1"/>
    <n v="1"/>
    <n v="0"/>
    <n v="1"/>
    <d v="2021-06-11T00:00:00"/>
    <m/>
    <s v="Servicios secretariales o de administración de oficinas  "/>
    <m/>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46062344"/>
    <n v="46062344"/>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0172100.966666667"/>
    <m/>
    <n v="0"/>
    <n v="1"/>
    <m/>
    <m/>
    <s v="OK"/>
  </r>
  <r>
    <n v="5"/>
    <m/>
    <s v="CATASTRO"/>
    <x v="1"/>
    <n v="1"/>
    <n v="0"/>
    <n v="1"/>
    <d v="2021-06-11T00:00:00"/>
    <m/>
    <s v="Servicios secretariales o de administración de oficinas  "/>
    <m/>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s v="Junio"/>
    <s v="Junio"/>
    <n v="240"/>
    <s v="Día(s)"/>
    <s v="Contratación directa"/>
    <x v="2"/>
    <n v="88180736"/>
    <n v="88180736"/>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19473245.866666667"/>
    <m/>
    <n v="0"/>
    <n v="1"/>
    <m/>
    <m/>
    <s v="OK"/>
  </r>
  <r>
    <n v="5"/>
    <m/>
    <s v="CATASTRO"/>
    <x v="1"/>
    <n v="1"/>
    <n v="0"/>
    <n v="1"/>
    <d v="2021-06-11T00:00:00"/>
    <m/>
    <s v="Servicios secretariales o de administración de oficinas  "/>
    <m/>
    <n v="80161501"/>
    <s v="Adelantar el proceso de actualización catastral de los municipios de Morales y Piendamó en el  del Departamento del Cauca, en conjunto con la Agencia Nacional de Tierras - ANT."/>
    <s v="Junio"/>
    <s v="Junio"/>
    <n v="9"/>
    <s v="Mes (s)"/>
    <s v="Licitación pública"/>
    <x v="2"/>
    <n v="884523002"/>
    <n v="884523002"/>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Adelantar el proceso de actualización catastral de los municipios de Cajibío, Piamonte, Sucre y Almaguer, en conjunto con la Agencia Nacional de Tierras - ANT."/>
    <s v="Junio"/>
    <s v="Junio"/>
    <n v="9"/>
    <s v="Mes (s)"/>
    <s v="Licitación pública"/>
    <x v="2"/>
    <n v="781026077"/>
    <n v="781026077"/>
    <s v="No"/>
    <s v="NA"/>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6-11T00:00:00"/>
    <m/>
    <s v="Servicios secretariales o de administración de oficinas  "/>
    <m/>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s v="Junio"/>
    <s v="Junio"/>
    <n v="240"/>
    <s v="Día(s)"/>
    <s v="Licitación pública"/>
    <x v="2"/>
    <n v="7000000000"/>
    <n v="7000000000"/>
    <s v="No"/>
    <s v="N/A"/>
    <n v="1"/>
    <x v="0"/>
    <s v="Subdirección de Catastro"/>
    <s v="Subdirección de Catastro"/>
    <s v="Sede Central"/>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Mundial - BM, priorizados para el año 2021 en el marco del Crédito de Catastro Multipropósito"/>
    <s v="Julio"/>
    <s v="Julio"/>
    <n v="180"/>
    <s v="Día(s)"/>
    <s v="Licitación pública"/>
    <x v="2"/>
    <n v="35008220003"/>
    <n v="3500822000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4 municipios priorizados en 2021 y financiados con recursos del Banco Mundial."/>
    <s v="Julio"/>
    <s v="Julio"/>
    <n v="180"/>
    <s v="Día(s)"/>
    <s v="Licitación pública"/>
    <x v="2"/>
    <n v="13449700495"/>
    <n v="13449700495"/>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a Zona Urbana de 16 municipios financiados con recursos del Banco Mundial."/>
    <s v="Julio"/>
    <s v="Julio"/>
    <n v="180"/>
    <s v="Día(s)"/>
    <s v="Licitación pública"/>
    <x v="2"/>
    <n v="15100588991"/>
    <n v="15100588991"/>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m/>
    <s v="CATASTRO"/>
    <x v="1"/>
    <n v="1"/>
    <n v="0"/>
    <n v="1"/>
    <d v="2021-07-06T00:00:00"/>
    <m/>
    <s v="Servicios de sistemas de información geográfica (sig)"/>
    <s v="NUEVO "/>
    <n v="81101512"/>
    <s v="Adelantar la actualización catastral de los municipios a ser intervenidos con recursos del Banco Interamerciano de Desarrollo - BID, priorizados para el año 2021 en el marco del Crédito de Catastro Multipropósito"/>
    <s v="Julio"/>
    <s v="Julio"/>
    <n v="180"/>
    <s v="Día(s)"/>
    <s v="Licitación pública"/>
    <x v="2"/>
    <n v="23610620573"/>
    <n v="23610620573"/>
    <s v="SI"/>
    <s v="No solicitadas"/>
    <n v="1"/>
    <x v="0"/>
    <s v="Subdirección de Catastro"/>
    <s v="Subdirección de Catastro"/>
    <s v="Sede Central  "/>
    <s v="Subdirectora de Catastro"/>
    <s v="Actualización y gestión catastral Nacional"/>
    <s v="Servicio de Información Catastral"/>
    <s v="Realizar el levantamiento catastral en los municipios priorizados para la conformación del catastro multipropósito"/>
    <s v="Sistema de Información Predial Actualizado_x000a_"/>
    <m/>
    <m/>
    <e v="#N/A"/>
    <e v="#N/A"/>
    <e v="#N/A"/>
    <e v="#N/A"/>
    <m/>
    <n v="0"/>
    <n v="0"/>
    <m/>
    <n v="0"/>
    <n v="1"/>
    <m/>
    <m/>
    <s v="OK"/>
  </r>
  <r>
    <n v="5"/>
    <n v="55"/>
    <s v="CATASTRO"/>
    <x v="1"/>
    <n v="5"/>
    <n v="5"/>
    <n v="0"/>
    <d v="2021-03-24T00:00:00"/>
    <m/>
    <s v="Servicios secretariales o de administración de oficinas  "/>
    <m/>
    <n v="80161501"/>
    <s v="Prestación de servicios profesionales con el fin de apoyar los trámites juridicos que se requieran para llevar a cabo la contratación de ingreso y egreso del Instituto Geográfico Agustín Codazzi"/>
    <s v="Abril"/>
    <s v="Abril"/>
    <n v="270"/>
    <s v="Día(s)"/>
    <s v="Contratación directa"/>
    <x v="1"/>
    <n v="339762465"/>
    <n v="339762465"/>
    <s v="No"/>
    <s v="NA"/>
    <n v="5"/>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n v="519"/>
    <d v="2021-04-09T00:00:00"/>
    <n v="7550277"/>
    <n v="64932382"/>
    <n v="324661910"/>
    <s v="OK"/>
    <s v="JUAN SEBASTIAN VELASCO SUAREZ_x000a_DARIO FERNANDO NARVAEZ DORADO_x000a_MARCELA DEL CARMEN MATERA VEGA_x000a_SONIA MARCELA TRONCOSO GUATAQUI_x000a_ADRIANA KATHERINE PEÑA PEREIRA_x000a_"/>
    <n v="15100555"/>
    <n v="0"/>
    <s v="24656_x000a_24663_x000a_24664_x000a_24666_x000a_24667"/>
    <n v="5"/>
    <n v="0"/>
    <m/>
    <m/>
    <s v="OK"/>
  </r>
  <r>
    <n v="5"/>
    <n v="90"/>
    <s v="CATASTRO"/>
    <x v="1"/>
    <n v="3"/>
    <n v="2"/>
    <n v="1"/>
    <d v="2021-07-06T00:00:00"/>
    <m/>
    <s v="Servicios secretariales o de administración de oficinas  "/>
    <s v="NUEVO "/>
    <n v="80161501"/>
    <s v="Prestación de servicios profesionales para adelantar, desarrollar e implementar las metodologías de valoración predial requeridas para el desarrollo de los procesos de actualización catastral con enfoque multipropósito. "/>
    <s v="Julio"/>
    <s v="Julio"/>
    <n v="180"/>
    <s v="Día(s)"/>
    <s v="Contratación directa"/>
    <x v="0"/>
    <n v="135904986"/>
    <n v="135904986"/>
    <s v="No"/>
    <s v="NA"/>
    <n v="3"/>
    <x v="0"/>
    <s v="Subdirección de Catastro"/>
    <s v="Subdirección de Catastro"/>
    <s v="Sede Central"/>
    <s v="Subdirectora de Catastro"/>
    <s v="Actualización y gestión catastral Nacional"/>
    <s v="Servicio de Información Catastral"/>
    <s v="Ejecutar procesos de actualización catastral a nivel nacional"/>
    <s v="Predios actualizados catastralmente"/>
    <m/>
    <d v="2021-07-19T00:00:00"/>
    <n v="7550277"/>
    <n v="40268144"/>
    <n v="80536288"/>
    <s v="OK"/>
    <s v="LUZ DARY RODRIGUEZ GARZON_x000a_JOSE GERMAN CASTELLANOS TORRES"/>
    <n v="5788545.7000000002"/>
    <n v="0"/>
    <m/>
    <n v="2"/>
    <n v="1"/>
    <s v="Día(s)"/>
    <n v="160"/>
    <s v="OK"/>
  </r>
  <r>
    <n v="5"/>
    <m/>
    <s v="CATASTRO"/>
    <x v="1"/>
    <n v="1"/>
    <n v="0"/>
    <n v="1"/>
    <d v="2021-07-06T00:00:00"/>
    <m/>
    <s v="Servicios de sistemas de información geográfica (sig)"/>
    <s v="NUEVO "/>
    <n v="81101512"/>
    <s v="Realizar la actualización catastral con enfoque multipropósito en las áreas urbana y rural  en sus componentes fisico, jurídico y económico del municipio de Puerto Libertador, Córdoba."/>
    <s v="Julio"/>
    <s v="Julio"/>
    <n v="180"/>
    <s v="Día(s)"/>
    <s v="Licitación pública"/>
    <x v="1"/>
    <n v="3847187767"/>
    <n v="3847187767"/>
    <s v="No"/>
    <s v="NA"/>
    <n v="1"/>
    <x v="0"/>
    <s v="Subdirección de Catastro"/>
    <s v="Subdirección de Catastro"/>
    <s v="Sede Central  "/>
    <s v="Subdirectora de Catastro"/>
    <s v="Actualización y gestión catastral Nacional"/>
    <s v="Servicio de Información Catastral"/>
    <s v="Ejecutar procesos de actualización catastral a nivel nacional"/>
    <s v="Predios actualizados catastralmente"/>
    <m/>
    <m/>
    <e v="#N/A"/>
    <e v="#N/A"/>
    <e v="#N/A"/>
    <e v="#N/A"/>
    <m/>
    <n v="0"/>
    <n v="0"/>
    <m/>
    <n v="0"/>
    <n v="1"/>
    <m/>
    <m/>
    <s v="OK"/>
  </r>
  <r>
    <n v="3"/>
    <n v="19"/>
    <s v="CIAF"/>
    <x v="2"/>
    <n v="1"/>
    <n v="1"/>
    <n v="0"/>
    <d v="2021-03-11T00:00:00"/>
    <m/>
    <s v="Servicios de sistemas de información geográfica (sig)"/>
    <m/>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s v="Marzo"/>
    <s v="Marzo"/>
    <n v="5"/>
    <s v="Mes (s)"/>
    <s v="Contratación directa"/>
    <x v="1"/>
    <n v="36651830"/>
    <n v="366518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6"/>
    <d v="2021-03-23T00:00:00"/>
    <n v="7330366"/>
    <n v="36651830"/>
    <n v="36651830"/>
    <s v="OK"/>
    <s v=" LINA MARGARITA LORA MATIZ"/>
    <n v="0"/>
    <n v="0"/>
    <n v="24631"/>
    <n v="1"/>
    <n v="0"/>
    <s v="Día(s)"/>
    <n v="210"/>
    <s v="OK"/>
  </r>
  <r>
    <n v="3"/>
    <n v="33"/>
    <s v="CIAF"/>
    <x v="2"/>
    <n v="1"/>
    <n v="1"/>
    <n v="0"/>
    <d v="2021-04-14T00:00:00"/>
    <m/>
    <s v="Servicios de sistemas de información geográfica (sig)"/>
    <m/>
    <n v="81101512"/>
    <s v="Prestación de servicios profesionales para realizar la planeación, desarrollo, soporte y seguimiento a los proyectos relacionados con desarrollo de aplicaciones de tecnologías de información geográfica a cargo de la oficina CIAF."/>
    <s v="Julio"/>
    <s v="Julio"/>
    <n v="165"/>
    <s v="Día(s)"/>
    <s v="Contratación directa"/>
    <x v="1"/>
    <n v="52678703"/>
    <n v="52678703"/>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m/>
    <d v="2021-07-06T00:00:00"/>
    <n v="9577946"/>
    <n v="52678702.999999993"/>
    <n v="52678702.999999993"/>
    <s v="OK"/>
    <s v="ANA JULIA SARRIA ALVAREZ"/>
    <n v="0"/>
    <n v="0"/>
    <m/>
    <n v="1"/>
    <n v="0"/>
    <m/>
    <n v="165"/>
    <s v="OK"/>
  </r>
  <r>
    <n v="3"/>
    <n v="4"/>
    <s v="CIAF"/>
    <x v="2"/>
    <n v="1"/>
    <n v="1"/>
    <n v="0"/>
    <d v="2021-01-07T00:00:00"/>
    <m/>
    <s v="Servicios de sistemas de información geográfica (sig)"/>
    <m/>
    <n v="81101512"/>
    <s v="Prestación de servicios profesionales para realizar actividades de gestión requerida en el desarrollo del proyecto de inversión y actividades a cargo de la jefatura de la oficina CIAF."/>
    <s v="Enero"/>
    <s v="Enero"/>
    <n v="195"/>
    <s v="Día(s)"/>
    <s v="Contratación directa"/>
    <x v="0"/>
    <n v="17031787"/>
    <n v="17031787"/>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44"/>
    <d v="2021-01-18T00:00:00"/>
    <n v="2671483"/>
    <n v="17031787"/>
    <n v="17031787"/>
    <s v="OK"/>
    <s v="ANDRES FELIPE LOPEZ ORTIZ"/>
    <n v="0"/>
    <n v="0"/>
    <n v="24203"/>
    <n v="1"/>
    <n v="0"/>
    <m/>
    <n v="120"/>
    <s v="OK"/>
  </r>
  <r>
    <n v="3"/>
    <n v="13"/>
    <s v="CIAF"/>
    <x v="2"/>
    <n v="1"/>
    <n v="1"/>
    <n v="0"/>
    <d v="2021-02-03T00:00:00"/>
    <m/>
    <s v="Servicios de sistemas de información geográfica (sig)"/>
    <m/>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s v="Febrero"/>
    <s v="Febrero"/>
    <n v="4"/>
    <s v="Mes (s)"/>
    <s v="Contratación directa"/>
    <x v="1"/>
    <n v="29321464"/>
    <n v="29321464"/>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Planear la asistencia técnica, asesoría y/o consultoría a desarrollar"/>
    <s v="Entidades Asistidas"/>
    <n v="374"/>
    <d v="2021-02-24T00:00:00"/>
    <n v="7330366"/>
    <n v="29321464"/>
    <n v="29321464"/>
    <s v="OK"/>
    <s v="GASTON ANTONIO MEJIA ARIAS"/>
    <n v="0"/>
    <n v="0"/>
    <n v="24528"/>
    <n v="1"/>
    <n v="0"/>
    <s v="Día(s)"/>
    <n v="215"/>
    <s v="OK"/>
  </r>
  <r>
    <n v="3"/>
    <n v="8"/>
    <s v="CIAF"/>
    <x v="2"/>
    <n v="1"/>
    <n v="1"/>
    <n v="0"/>
    <d v="2021-01-07T00:00:00"/>
    <m/>
    <s v="Servicios de sistemas de información geográfica (sig)"/>
    <m/>
    <n v="81101512"/>
    <s v="Prestación de servicios profesionales para realizar actividades de gestión y desarrollo de los proyectos de tecnologías geoespaciales que adelante la oficina CIAF."/>
    <s v="Febrero"/>
    <s v="Febrero"/>
    <n v="315"/>
    <s v="Día(s)"/>
    <s v="Contratación directa"/>
    <x v="1"/>
    <n v="68132295"/>
    <n v="6813229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05"/>
    <d v="2021-02-09T00:00:00"/>
    <n v="6488790"/>
    <n v="68132295"/>
    <n v="68132295"/>
    <s v="OK"/>
    <s v="JUAN CARLOS MELO"/>
    <n v="0"/>
    <n v="0"/>
    <n v="24389"/>
    <n v="1"/>
    <n v="0"/>
    <s v="Día(s)"/>
    <n v="210"/>
    <s v="OK"/>
  </r>
  <r>
    <n v="3"/>
    <n v="14"/>
    <s v="CIAF"/>
    <x v="2"/>
    <n v="1"/>
    <n v="1"/>
    <n v="0"/>
    <d v="2021-02-11T00:00:00"/>
    <m/>
    <s v="Servicios de sistemas de información geográfica (sig)"/>
    <m/>
    <n v="81101512"/>
    <s v="Prestación de servicios profesionales para conceptualizar, implementar y monitorear las bases de datos de los proyectos  de tecnologías de información geográfica a cargo de la oficina CIAF."/>
    <s v="Marzo"/>
    <s v="Marzo"/>
    <n v="8"/>
    <s v="Mes (s)"/>
    <s v="Contratación directa"/>
    <x v="1"/>
    <n v="58642928"/>
    <n v="58642928"/>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404"/>
    <d v="2021-03-01T00:00:00"/>
    <n v="7330366"/>
    <n v="58642928"/>
    <n v="58642928"/>
    <s v="OK"/>
    <s v="JULIO CESAR MENDOZA JIMENEZ"/>
    <n v="0"/>
    <n v="0"/>
    <n v="24547"/>
    <n v="1"/>
    <n v="0"/>
    <s v="Día(s)"/>
    <m/>
    <s v="OK"/>
  </r>
  <r>
    <n v="3"/>
    <n v="7"/>
    <s v="CIAF"/>
    <x v="2"/>
    <n v="1"/>
    <n v="1"/>
    <n v="0"/>
    <d v="2021-01-07T00:00:00"/>
    <m/>
    <s v="Servicios de sistemas de información geográfica (sig)"/>
    <m/>
    <n v="81101512"/>
    <s v="Prestación de servicios profesionales para definir, proponer e implementar metodologías, procedimientos y técnicas que incorporen el componente geoespacial en los proyectos de la jefatura CIAF."/>
    <s v="Febrero"/>
    <s v="Febrero"/>
    <n v="11"/>
    <s v="Mes (s)"/>
    <s v="Contratación directa"/>
    <x v="1"/>
    <n v="61490990"/>
    <n v="6149099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45"/>
    <d v="2021-01-29T00:00:00"/>
    <n v="5590090"/>
    <n v="61490990"/>
    <n v="61490990"/>
    <s v="OK"/>
    <s v="MANUEL CAMILO REYES GONZALEZ"/>
    <n v="0"/>
    <n v="0"/>
    <n v="24284"/>
    <n v="1"/>
    <n v="0"/>
    <s v="Día(s)"/>
    <n v="244"/>
    <s v="OK"/>
  </r>
  <r>
    <n v="3"/>
    <n v="26"/>
    <s v="CIAF"/>
    <x v="2"/>
    <n v="1"/>
    <n v="1"/>
    <n v="0"/>
    <d v="2021-05-11T00:00:00"/>
    <m/>
    <s v="Servicios de sistemas de información geográfica (sig)"/>
    <m/>
    <n v="81101512"/>
    <s v="Prestación de servicios profesionales para desarrollar el componente geográfico y elaborar la respectiva documentación en los proyectos de tecnologías de la información geográfica a cargo de la oficina CIAF."/>
    <s v="Mayo"/>
    <s v="Mayo"/>
    <n v="3"/>
    <s v="Mes (s)"/>
    <s v="Contratación directa"/>
    <x v="1"/>
    <n v="19466370"/>
    <n v="1946637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n v="588"/>
    <d v="2021-05-13T00:00:00"/>
    <n v="6488790"/>
    <n v="19466370"/>
    <n v="19466370"/>
    <s v="OK"/>
    <s v="YESSICA NATALIA RAMIREZ YARA"/>
    <n v="0"/>
    <n v="0"/>
    <n v="24729"/>
    <n v="0"/>
    <n v="1"/>
    <s v="Día(s)"/>
    <m/>
    <s v="OK"/>
  </r>
  <r>
    <n v="3"/>
    <n v="2"/>
    <s v="CIAF"/>
    <x v="2"/>
    <n v="1"/>
    <n v="1"/>
    <n v="0"/>
    <d v="2021-01-07T00:00:00"/>
    <m/>
    <s v="Servicios de sistemas de información geográfica (sig)"/>
    <m/>
    <n v="81101512"/>
    <s v="Prestación de servicios  profesionales para realizar la verificación, control, seguimiento y  gestión de los proyectos de tecnologías de la información geográfica a cargo de la oficina CIAF"/>
    <s v="Enero"/>
    <s v="Enero"/>
    <n v="234"/>
    <s v="Día(s)"/>
    <s v="Contratación directa"/>
    <x v="0"/>
    <n v="57152855"/>
    <n v="5715285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4"/>
    <d v="2021-01-08T00:00:00"/>
    <n v="7330366"/>
    <n v="56932509"/>
    <n v="56932509"/>
    <s v="OK"/>
    <s v="YESENIA  VARGAS TEJEDOR"/>
    <n v="220346"/>
    <n v="0"/>
    <n v="24195"/>
    <n v="1"/>
    <n v="0"/>
    <s v="Día(s)"/>
    <n v="270"/>
    <s v="OK"/>
  </r>
  <r>
    <n v="3"/>
    <n v="17"/>
    <s v="CIAF"/>
    <x v="2"/>
    <n v="1"/>
    <n v="1"/>
    <n v="0"/>
    <d v="2021-03-11T00:00:00"/>
    <m/>
    <s v="Servicios de sistemas de información geográfica (sig)"/>
    <m/>
    <n v="81101512"/>
    <s v="Prestación de servicios profesionales para el procesamiento y análisis de datos de observación de la tierra y análisis de información geográfica requeridos en los proyectos a cargo de la Oficina CIAF."/>
    <s v="Marzo"/>
    <s v="Marzo"/>
    <n v="285"/>
    <s v="Día(s)"/>
    <s v="Contratación directa"/>
    <x v="1"/>
    <n v="53105855"/>
    <n v="53105855"/>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458"/>
    <d v="2021-03-16T00:00:00"/>
    <n v="5590090"/>
    <n v="52733182"/>
    <n v="52733182"/>
    <s v="OK"/>
    <s v="JOAN SEBANTIAN  GUTIERREZ"/>
    <n v="372673"/>
    <n v="0"/>
    <n v="24598"/>
    <n v="1"/>
    <n v="0"/>
    <s v="Día(s)"/>
    <n v="210"/>
    <s v="OK"/>
  </r>
  <r>
    <n v="3"/>
    <n v="5"/>
    <s v="CIAF"/>
    <x v="2"/>
    <n v="1"/>
    <n v="1"/>
    <n v="0"/>
    <d v="2021-01-07T00:00:00"/>
    <m/>
    <s v="Servicios de sistemas de información geográfica (sig)"/>
    <m/>
    <n v="81101512"/>
    <s v="Prestación de servicios profesionales para el análisis y levantamiento de requerimientos de los proyectos de desarrollo de aplicaciones en tecnologías de información geográfica a cargo de la oficina CIAF."/>
    <s v="Enero"/>
    <s v="Enero"/>
    <n v="7"/>
    <s v="Mes (s)"/>
    <s v="Contratación directa"/>
    <x v="1"/>
    <n v="39130630"/>
    <n v="391306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77"/>
    <d v="2021-01-21T00:00:00"/>
    <n v="4976424"/>
    <n v="34834968"/>
    <n v="34834968"/>
    <s v="OK"/>
    <s v="CLAUDIA VIVIANA GOMEZ TENJO"/>
    <n v="4295662"/>
    <n v="0"/>
    <n v="24232"/>
    <n v="1"/>
    <n v="0"/>
    <s v="Día(s)"/>
    <n v="210"/>
    <s v="OK"/>
  </r>
  <r>
    <n v="3"/>
    <n v="23"/>
    <s v="CIAF"/>
    <x v="2"/>
    <n v="1"/>
    <n v="1"/>
    <n v="0"/>
    <d v="2021-03-11T00:00:00"/>
    <m/>
    <s v="Servicios de sistemas de información geográfica (sig)"/>
    <m/>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s v="Abril"/>
    <s v="Abril"/>
    <n v="9"/>
    <s v="Mes (s)"/>
    <s v="Contratación directa"/>
    <x v="1"/>
    <n v="51820137"/>
    <n v="51820137"/>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n v="540"/>
    <d v="2021-04-19T00:00:00"/>
    <n v="5757793"/>
    <n v="46830050"/>
    <n v="46830050"/>
    <s v="OK"/>
    <s v="ANIBAL MONTERO LEGUIZAMON"/>
    <n v="4990087"/>
    <n v="0"/>
    <n v="24685"/>
    <n v="1"/>
    <n v="0"/>
    <s v="Día(s)"/>
    <n v="210"/>
    <s v="OK"/>
  </r>
  <r>
    <n v="3"/>
    <n v="18"/>
    <s v="CIAF"/>
    <x v="2"/>
    <n v="1"/>
    <n v="1"/>
    <n v="0"/>
    <d v="2021-02-03T00:00:00"/>
    <m/>
    <s v="Servicios de sistemas de información geográfica (sig)"/>
    <m/>
    <n v="81101512"/>
    <s v="Prestación de servicios profesionales para generación de código fuente y documentación en el desarrollo de aplicaciones  de los proyectos de tecnologías de información  Geográfica que adelante la oficina CIAF. "/>
    <s v="Marzo"/>
    <s v="Marzo"/>
    <n v="9"/>
    <s v="Mes (s)"/>
    <s v="Contratación directa"/>
    <x v="1"/>
    <n v="44787816"/>
    <n v="4478781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495"/>
    <d v="2021-03-17T00:00:00"/>
    <n v="4263522"/>
    <n v="38371698"/>
    <n v="38371698"/>
    <s v="OK"/>
    <s v="FERNEYALONSO MORENO PINEDA"/>
    <n v="6416118"/>
    <n v="0"/>
    <n v="24630"/>
    <n v="1"/>
    <n v="0"/>
    <s v="Día(s)"/>
    <n v="210"/>
    <s v="OK"/>
  </r>
  <r>
    <n v="3"/>
    <n v="20"/>
    <s v="CIAF"/>
    <x v="2"/>
    <n v="1"/>
    <n v="1"/>
    <n v="0"/>
    <d v="2021-02-03T00:00:00"/>
    <m/>
    <s v="Servicios de sistemas de información geográfica (sig)"/>
    <m/>
    <n v="81101512"/>
    <s v="Prestación de servicios profesioanales para el desarrollo, ajuste y documentación de las aplicaciones en tecnologías de información geográfica a cargo de la oficina CIAF."/>
    <s v="Marzo"/>
    <s v="Marzo"/>
    <n v="7"/>
    <s v="Mes (s)"/>
    <s v="Contratación directa"/>
    <x v="1"/>
    <n v="45421530"/>
    <n v="4542153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15"/>
    <d v="2021-03-31T00:00:00"/>
    <n v="6488790"/>
    <n v="25955160"/>
    <n v="25955160"/>
    <s v="OK"/>
    <s v="JAIME ALBERTO GUITIERREZ"/>
    <n v="19466370"/>
    <n v="0"/>
    <n v="24651"/>
    <n v="1"/>
    <n v="0"/>
    <s v="Día(s)"/>
    <n v="210"/>
    <s v="OK"/>
  </r>
  <r>
    <n v="3"/>
    <n v="1"/>
    <s v="CIAF"/>
    <x v="2"/>
    <n v="1"/>
    <n v="1"/>
    <n v="0"/>
    <d v="2021-01-07T00:00:00"/>
    <m/>
    <s v="Servicios de sistemas de información geográfica (sig)"/>
    <m/>
    <n v="81101512"/>
    <s v="Prestación de servicios profesionales especializados en la planeación estratégica y ejecución de los proyectos de la oficina CIAF"/>
    <s v="Enero"/>
    <s v="Enero"/>
    <n v="4"/>
    <s v="Mes (s)"/>
    <s v="Contratación directa"/>
    <x v="0"/>
    <n v="42806184"/>
    <n v="42806184"/>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n v="23"/>
    <d v="2021-01-08T00:00:00"/>
    <n v="10701546"/>
    <n v="21403092"/>
    <n v="21403092"/>
    <s v="OK"/>
    <s v="ALEXANDER  MONTEALEGRE TRUJILLO"/>
    <n v="21403092"/>
    <n v="0"/>
    <n v="24193"/>
    <n v="1"/>
    <n v="0"/>
    <s v="Día(s)"/>
    <n v="285"/>
    <s v="OK"/>
  </r>
  <r>
    <n v="3"/>
    <n v="6"/>
    <s v="CIAF"/>
    <x v="2"/>
    <n v="1"/>
    <n v="1"/>
    <n v="0"/>
    <d v="2021-01-07T00:00:00"/>
    <m/>
    <s v="Servicios de sistemas de información geográfica (sig)"/>
    <m/>
    <n v="81101512"/>
    <s v="Prestación de servicios profesionales para realizar la  construcción de las funcionalidades, plan de pruebas, capacitación, integración de componentes e implementación de las aplicaciones en tecnologías de información geográfica a cargo de la oficina CIAF."/>
    <s v="Febrero"/>
    <s v="Febrero"/>
    <n v="10"/>
    <s v="Mes (s)"/>
    <s v="Contratación directa"/>
    <x v="1"/>
    <n v="73303660"/>
    <n v="73303660"/>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156"/>
    <d v="2021-01-26T00:00:00"/>
    <n v="7330366"/>
    <n v="51312562"/>
    <n v="51312562"/>
    <s v="OK"/>
    <s v="FERNANDO IVAN CAMARGO"/>
    <n v="21991098"/>
    <n v="0"/>
    <n v="24333"/>
    <n v="1"/>
    <n v="0"/>
    <s v="Día(s)"/>
    <m/>
    <s v="OK"/>
  </r>
  <r>
    <n v="3"/>
    <n v="10"/>
    <s v="CIAF"/>
    <x v="2"/>
    <n v="1"/>
    <n v="1"/>
    <n v="0"/>
    <d v="2021-01-07T00:00:00"/>
    <m/>
    <s v="Servicios de sistemas de información geográfica (sig)"/>
    <m/>
    <n v="81101512"/>
    <s v="Prestación de servicios profesionales para realizar desarrollo, integración, mantenimiento y soporte de las  aplicaciones de los proyectos en Tecnologías de Información Geográfica de la Oficina CIAF "/>
    <s v="Febrero"/>
    <s v="Febrero"/>
    <n v="11"/>
    <s v="Mes (s)"/>
    <s v="Contratación directa"/>
    <x v="1"/>
    <n v="80634026"/>
    <n v="80634026"/>
    <s v="No"/>
    <s v="NA"/>
    <n v="1"/>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71"/>
    <d v="2021-02-15T00:00:00"/>
    <n v="7330366"/>
    <n v="58642928"/>
    <n v="58642928"/>
    <s v="OK"/>
    <s v="MONICA CORTES"/>
    <n v="21991098"/>
    <n v="0"/>
    <n v="24454"/>
    <n v="1"/>
    <n v="0"/>
    <s v="Día(s)"/>
    <m/>
    <s v="OK"/>
  </r>
  <r>
    <n v="3"/>
    <n v="21"/>
    <s v="CIAF"/>
    <x v="2"/>
    <n v="1"/>
    <n v="1"/>
    <n v="0"/>
    <d v="2021-03-11T00:00:00"/>
    <m/>
    <s v="Servicios de sistemas de información geográfica (sig)"/>
    <m/>
    <n v="81101512"/>
    <s v="Prestación de servicios profesionales para la implementación y administración de las herramientas y  servicios de integración de las aplicaciones para permitir la interoperabilidad de RENARE"/>
    <s v="Abril"/>
    <s v="Abril"/>
    <n v="7"/>
    <s v="Mes (s)"/>
    <s v="Contratación directa"/>
    <x v="1"/>
    <n v="45421530"/>
    <n v="4542153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524"/>
    <d v="2021-04-09T00:00:00"/>
    <n v="3124732"/>
    <n v="21873124"/>
    <n v="21873124"/>
    <s v="OK"/>
    <s v="HUGO ARMANDO CENDALES PRIETO"/>
    <n v="23548406"/>
    <n v="0"/>
    <n v="24662"/>
    <n v="1"/>
    <n v="0"/>
    <s v="Día(s)"/>
    <n v="210"/>
    <s v="OK"/>
  </r>
  <r>
    <n v="3"/>
    <n v="9"/>
    <s v="CIAF"/>
    <x v="2"/>
    <n v="2"/>
    <n v="2"/>
    <n v="0"/>
    <d v="2021-01-07T00:00:00"/>
    <m/>
    <s v="Servicios de sistemas de información geográfica (sig)"/>
    <m/>
    <n v="81101512"/>
    <s v="Prestación de servicios profesionales para el desarrollo, ajuste y documentación de las aplicaciones en tecnologías de información geográfica a cargo de la oficina CIAF."/>
    <s v="Febrero"/>
    <s v="Febrero"/>
    <n v="9"/>
    <s v="Mes (s)"/>
    <s v="Contratación directa"/>
    <x v="1"/>
    <n v="116798220"/>
    <n v="116798220"/>
    <s v="No"/>
    <s v="NA"/>
    <n v="2"/>
    <x v="0"/>
    <s v="CENTRO DE INVESTIGACIÓN Y DESARROLLO EN INFORMACIÓN GEOGRÁFICA - CIAF"/>
    <s v="CENTRO DE INVESTIGACIÓN Y DESARROLLO EN INFORMACIÓN GEOGRÁFICA - CIAF"/>
    <s v="Sede Central  "/>
    <s v="Diana Rocio Galindo - Jefe CIAF"/>
    <s v="Fortalecimiento de la gestión del conocimiento y la innovación en el ámbito geográfico del territorio Nacional"/>
    <s v="Servicio de asistencia técnica para la gestión de los recursos geográficos"/>
    <s v="Desarrollar la asistencia técnica, asesoría y/o consultoría"/>
    <s v="Entidades Asistidas"/>
    <n v="231"/>
    <d v="2021-02-10T00:00:00"/>
    <n v="6488790"/>
    <n v="38932740"/>
    <n v="77865480"/>
    <s v="OK"/>
    <s v="MONICA ANDREA NIÑO_x000a_JUAN FELIPE MOLINA"/>
    <n v="38932740"/>
    <n v="0"/>
    <s v="24426_x000a_24427"/>
    <n v="2"/>
    <n v="0"/>
    <s v="Día(s)"/>
    <n v="250"/>
    <s v="OK"/>
  </r>
  <r>
    <n v="3"/>
    <n v="3"/>
    <s v="CIAF"/>
    <x v="2"/>
    <n v="1"/>
    <n v="1"/>
    <n v="0"/>
    <d v="2021-01-07T00:00:00"/>
    <m/>
    <s v="Servicios de sistemas de información geográfica (sig)"/>
    <m/>
    <n v="81101512"/>
    <s v="Prestación de servicios profesionales para formular, desarrollar y controlar proyectos relacionados con desarrollo de aplicaciones de tecnologías de información geográfica a cargo de la oficina CIAF."/>
    <s v="Enero"/>
    <s v="Enero"/>
    <n v="165"/>
    <s v="Día(s)"/>
    <s v="Contratación directa"/>
    <x v="1"/>
    <n v="105357406"/>
    <n v="105357406"/>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Planear la asistencia técnica, asesoría, análisis y/o consultoría a desarrollar"/>
    <s v="Entidades Asistidas"/>
    <n v="25"/>
    <d v="2021-01-08T00:00:00"/>
    <n v="9577946"/>
    <n v="52678703"/>
    <n v="52678703"/>
    <s v="OK"/>
    <s v="ANA JULIA SARRIA ALVAREZ"/>
    <n v="52678703"/>
    <n v="0"/>
    <n v="24196"/>
    <n v="1"/>
    <n v="0"/>
    <s v="Mes (s)"/>
    <n v="150"/>
    <s v="OK"/>
  </r>
  <r>
    <n v="3"/>
    <m/>
    <s v="CIAF"/>
    <x v="2"/>
    <n v="1"/>
    <n v="0"/>
    <n v="1"/>
    <d v="2021-07-06T00:00:00"/>
    <m/>
    <s v="Servicios de sistemas de información geográfica (sig)"/>
    <s v="NUEVO "/>
    <n v="81101512"/>
    <s v="Prestación de servicios profesionales para realizar actividades de apoyo técnico y temático requerido en el desarrollo de los proyecto a cargo de la jefatura de la oficina CIAF."/>
    <s v="Agosto"/>
    <s v="Agosto"/>
    <n v="133"/>
    <s v="Día(s)"/>
    <s v="Contratación directa"/>
    <x v="0"/>
    <n v="11843574.633333335"/>
    <n v="11843574.633333335"/>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Realizar el desarrollo y soporte del sistemas de información geográfica para grupos étnicos"/>
    <s v="Entidades Asistidas"/>
    <m/>
    <m/>
    <e v="#N/A"/>
    <e v="#N/A"/>
    <e v="#N/A"/>
    <e v="#N/A"/>
    <m/>
    <n v="0"/>
    <n v="0"/>
    <m/>
    <n v="0"/>
    <n v="1"/>
    <m/>
    <m/>
    <s v="OK"/>
  </r>
  <r>
    <n v="3"/>
    <m/>
    <s v="CIAF"/>
    <x v="2"/>
    <n v="1"/>
    <n v="0"/>
    <n v="1"/>
    <d v="2021-07-06T00:00:00"/>
    <m/>
    <s v="Servicios de sistemas de información geográfica (sig)"/>
    <s v="NUEVO "/>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s v="Julio"/>
    <s v="Julio"/>
    <n v="5"/>
    <s v="Mes (s)"/>
    <s v="Contratación directa"/>
    <x v="1"/>
    <n v="20696710"/>
    <n v="20696710"/>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3173495.5333333337"/>
    <m/>
    <n v="0"/>
    <n v="1"/>
    <m/>
    <m/>
    <s v="OK"/>
  </r>
  <r>
    <n v="3"/>
    <m/>
    <s v="CIAF"/>
    <x v="2"/>
    <n v="2"/>
    <n v="0"/>
    <n v="2"/>
    <d v="2021-07-06T00:00:00"/>
    <m/>
    <s v="Servicios de sistemas de información geográfica (sig)"/>
    <s v="NUEVO "/>
    <n v="81101512"/>
    <s v="Prestación de servicios profesionales para realizar el desarrollo, ajuste, publicación de funcionalidades y documentación técnica asignada de los proyectos de desarrollo de aplicaciones en tecnologías de la información geográfica a cargo de la oficina CIAF."/>
    <s v="Julio"/>
    <s v="Julio"/>
    <n v="5"/>
    <s v="Mes (s)"/>
    <s v="Contratación directa"/>
    <x v="1"/>
    <n v="48314800"/>
    <n v="48314800"/>
    <s v="No"/>
    <s v="NA"/>
    <n v="2"/>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7408269.333333334"/>
    <m/>
    <n v="0"/>
    <n v="2"/>
    <m/>
    <m/>
    <s v="OK"/>
  </r>
  <r>
    <n v="3"/>
    <m/>
    <s v="CIAF"/>
    <x v="2"/>
    <n v="1"/>
    <n v="0"/>
    <n v="1"/>
    <d v="2021-07-06T00:00:00"/>
    <m/>
    <s v="Servicios de sistemas de información geográfica (sig)"/>
    <s v="NUEVO "/>
    <n v="81101512"/>
    <s v="Prestación de servicios profesionales para desarrollar herramientas asociadas a la transferencia de conocimiento técnico especializado de acuerdos con los requerimientos y necesidades de la oficina CIAF."/>
    <s v="Julio"/>
    <s v="Julio"/>
    <n v="105"/>
    <s v="Día(s)"/>
    <s v="Contratación directa"/>
    <x v="1"/>
    <n v="16910180"/>
    <n v="16910180"/>
    <s v="No"/>
    <s v="NA"/>
    <n v="1"/>
    <x v="0"/>
    <s v="Oficina CIAF"/>
    <s v="Oficina CIAF"/>
    <s v="Sede Central  "/>
    <s v="Jefe Oficina CIAF"/>
    <s v="Fortalecimiento de la gestión del conocimiento y la innovación en el ámbito geográfico del territorio Nacional"/>
    <s v="Servicio de Gestión del conocimiento e Innovación Geográfica"/>
    <s v="Desarrollar estudios e investigaciones aplicadas a través de ciencia de datos y prospectiva para fortalecer los procesos institucionales"/>
    <s v="Modelos de gestión Implementados"/>
    <m/>
    <m/>
    <e v="#N/A"/>
    <e v="#N/A"/>
    <e v="#N/A"/>
    <e v="#N/A"/>
    <m/>
    <n v="0"/>
    <n v="3704134.666666667"/>
    <m/>
    <n v="0"/>
    <n v="1"/>
    <m/>
    <m/>
    <s v="OK"/>
  </r>
  <r>
    <n v="3"/>
    <m/>
    <s v="CIAF"/>
    <x v="2"/>
    <n v="1"/>
    <n v="0"/>
    <n v="1"/>
    <d v="2021-07-06T00:00:00"/>
    <m/>
    <s v="Servicios de sistemas de información geográfica (sig)"/>
    <s v="NUEVO "/>
    <n v="81101512"/>
    <s v="Prestación de servicios profesionales para la verificación, ajustes y seguimiento técnico de las etapas de implementación y cierre de los proyectos en  tecnologías geoespaciales a cargo de la oficina CIAF"/>
    <s v="Septiembre"/>
    <s v="Septiembre"/>
    <n v="105"/>
    <s v="Día(s)"/>
    <s v="Contratación directa"/>
    <x v="1"/>
    <n v="25656281"/>
    <n v="25656281"/>
    <s v="No"/>
    <s v="NA"/>
    <n v="1"/>
    <x v="0"/>
    <s v="Oficina CIAF"/>
    <s v="Oficina CIAF"/>
    <s v="Sede Central  "/>
    <s v="Jefe Oficina CIAF"/>
    <s v="Fortalecimiento de la gestión del conocimiento y la innovación en el ámbito geográfico del territorio Nacional"/>
    <s v="Servicio de asistencia técnica para la gestión de los recursos geográficos"/>
    <s v="Desarrollar la asistencia técnica, asesoría, análisis y/o consultoría"/>
    <s v="Entidades Asistidas"/>
    <m/>
    <m/>
    <e v="#N/A"/>
    <e v="#N/A"/>
    <e v="#N/A"/>
    <e v="#N/A"/>
    <m/>
    <n v="0"/>
    <n v="0"/>
    <m/>
    <n v="0"/>
    <n v="1"/>
    <m/>
    <m/>
    <s v="OK"/>
  </r>
  <r>
    <n v="3"/>
    <n v="30"/>
    <s v="CIAF"/>
    <x v="2"/>
    <n v="1"/>
    <n v="1"/>
    <n v="0"/>
    <d v="2021-05-11T00:00:00"/>
    <n v="1"/>
    <s v="Servicios de sistemas de información geográfica (sig)"/>
    <m/>
    <n v="81101512"/>
    <s v="Prestación de servicios profesionales para diseñar los servicios de información, de procesamiento y disposición de información para el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10"/>
    <d v="2021-05-27T00:00:00"/>
    <n v="9865284"/>
    <n v="69056988"/>
    <n v="69056988"/>
    <s v="OK"/>
    <s v="EDUIN YEZID CARRILLO VEGA"/>
    <n v="0"/>
    <n v="0"/>
    <n v="24755"/>
    <n v="0"/>
    <n v="1"/>
    <s v="Día(s)"/>
    <n v="210"/>
    <s v="OK"/>
  </r>
  <r>
    <n v="3"/>
    <n v="29"/>
    <s v="CIAF"/>
    <x v="2"/>
    <n v="1"/>
    <n v="1"/>
    <n v="0"/>
    <d v="2021-05-11T00:00:00"/>
    <n v="1"/>
    <s v="Servicio de análisis de sistemas"/>
    <m/>
    <n v="81111808"/>
    <s v="Prestación de servicios profesionales para implementar y poner en operación el sistema de gestión de contenidos de la plataforma tecnológica de la ICDE de conformidad con los lineamientos definidos"/>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8"/>
    <d v="2021-05-20T00:00:00"/>
    <n v="7550277"/>
    <n v="52851939"/>
    <n v="52851939"/>
    <s v="OK"/>
    <s v="JULIAN DAVID MANCERA"/>
    <n v="0"/>
    <n v="0"/>
    <n v="24736"/>
    <n v="1"/>
    <n v="0"/>
    <s v="Día(s)"/>
    <n v="210"/>
    <s v="OK"/>
  </r>
  <r>
    <n v="3"/>
    <m/>
    <s v="CIAF"/>
    <x v="2"/>
    <n v="1"/>
    <n v="1"/>
    <n v="0"/>
    <d v="2021-02-03T00:00:00"/>
    <n v="1"/>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8"/>
    <d v="2021-02-16T00:00:00"/>
    <e v="#N/A"/>
    <e v="#N/A"/>
    <e v="#N/A"/>
    <e v="#N/A"/>
    <s v="ANGEL FORERO ( no continua con el proceso)"/>
    <n v="0"/>
    <n v="0"/>
    <m/>
    <m/>
    <n v="1"/>
    <m/>
    <n v="210"/>
    <s v="OK"/>
  </r>
  <r>
    <n v="3"/>
    <n v="31"/>
    <s v="CIAF"/>
    <x v="2"/>
    <n v="1"/>
    <n v="1"/>
    <n v="0"/>
    <d v="2021-05-11T00:00:00"/>
    <m/>
    <s v="Servicios de sistemas de información geográfica (sig)"/>
    <m/>
    <n v="81101512"/>
    <s v="Prestación de servicios profesionales para realizar el análisis de la información espacial y alfanumérica del IGAC, en el marco en el marco del fortalecimiento de la ICDE y la implementación de la política de catastro multipropósito."/>
    <s v="Junio"/>
    <s v="Junio"/>
    <n v="195"/>
    <s v="Día(s)"/>
    <s v="Contratación directa"/>
    <x v="2"/>
    <n v="43442451"/>
    <n v="43442451"/>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631"/>
    <d v="2021-06-28T00:00:00"/>
    <n v="6683454"/>
    <n v="40100724"/>
    <n v="40100724"/>
    <s v="OK"/>
    <s v="PAULA JIMENA SARMIENTO OSPINA"/>
    <n v="3341727"/>
    <n v="0"/>
    <n v="24775"/>
    <n v="1"/>
    <n v="0"/>
    <s v="Día(s)"/>
    <n v="180"/>
    <s v="OK"/>
  </r>
  <r>
    <n v="3"/>
    <n v="12"/>
    <s v="CIAF"/>
    <x v="2"/>
    <n v="1"/>
    <n v="1"/>
    <n v="0"/>
    <d v="2021-02-03T00:00:00"/>
    <n v="1"/>
    <s v="Servicios de asesoramiento para asuntos gubernamentales y de relaciones comunitarias"/>
    <m/>
    <n v="80101509"/>
    <s v="Prestación de servicios profesionales para implementar la estrategia de comunicación de la ICDE de conformidad con su marco de referencia y las recomendaciones del IGIF en línea con los objetivos de la política de catastro multipropósito"/>
    <s v="Febrero"/>
    <s v="Febrero"/>
    <n v="11"/>
    <s v="Mes (s)"/>
    <s v="Contratación directa"/>
    <x v="2"/>
    <n v="108518128"/>
    <n v="10851812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OK"/>
    <s v="LORENA FORTICH"/>
    <n v="4932646"/>
    <n v="0"/>
    <n v="24489"/>
    <n v="1"/>
    <n v="0"/>
    <s v="Día(s)"/>
    <n v="255"/>
    <s v="OK"/>
  </r>
  <r>
    <n v="3"/>
    <n v="32"/>
    <s v="CIAF"/>
    <x v="2"/>
    <n v="1"/>
    <n v="1"/>
    <n v="0"/>
    <d v="2021-05-11T00:00:00"/>
    <m/>
    <s v="Servicio de análisis de sistemas"/>
    <m/>
    <n v="81111808"/>
    <s v="Servicios profesionales para realizar el diseño e implementación de la experiencia de usuario de la plataforma tecnológica de la ICDE en la implementación de la política de catastro multipropósito"/>
    <s v="Junio"/>
    <s v="Jun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d v="2021-06-30T00:00:00"/>
    <n v="7550277"/>
    <n v="45301662"/>
    <n v="45301662"/>
    <s v="OK"/>
    <s v="DIANA CIFUENTES"/>
    <n v="7550277"/>
    <n v="0"/>
    <m/>
    <n v="1"/>
    <n v="0"/>
    <s v="Día(s)"/>
    <n v="180"/>
    <s v="OK"/>
  </r>
  <r>
    <n v="3"/>
    <n v="28"/>
    <s v="CIAF"/>
    <x v="2"/>
    <n v="1"/>
    <n v="1"/>
    <n v="0"/>
    <d v="2021-03-11T00:00:00"/>
    <n v="1"/>
    <s v="Servicios de sistemas de información geográfica (sig)"/>
    <m/>
    <n v="81101512"/>
    <s v="Prestación de servicios profesionales para realizar el diseño web de la plataforma tecnológica  de la ICDE y su correspondiente implementación, en el marco de la política de catastro multipropósito"/>
    <s v="Marzo"/>
    <s v="Marzo"/>
    <n v="285"/>
    <s v="Día(s)"/>
    <s v="Contratación directa"/>
    <x v="2"/>
    <n v="71727632"/>
    <n v="7172763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OK"/>
    <s v="FABIAN ROBERTO PEÑA CLAVIJO"/>
    <n v="7550277.5"/>
    <n v="0"/>
    <n v="24746"/>
    <n v="1"/>
    <n v="0"/>
    <s v="Día(s)"/>
    <n v="210"/>
    <s v="OK"/>
  </r>
  <r>
    <n v="3"/>
    <n v="16"/>
    <s v="CIAF"/>
    <x v="2"/>
    <n v="1"/>
    <n v="1"/>
    <n v="0"/>
    <d v="2021-02-03T00:00:00"/>
    <n v="1"/>
    <s v="Servicios de sistemas de información geográfica (sig)"/>
    <m/>
    <n v="81101512"/>
    <s v="Prestación de servicios profesionales para gestionar y disponer la información geoespacial fundamental insumo en el marco de la implementación de la política de catastro multipropósito a través de la ICDE"/>
    <s v="Febrero"/>
    <s v="Febrero"/>
    <n v="11"/>
    <s v="Mes (s)"/>
    <s v="Contratación directa"/>
    <x v="2"/>
    <n v="95787740"/>
    <n v="9578774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421"/>
    <d v="2021-03-03T00:00:00"/>
    <n v="8707976"/>
    <n v="87079760"/>
    <n v="87079760"/>
    <s v="OK"/>
    <s v="NATALIA DIAZ"/>
    <n v="8707980"/>
    <n v="0"/>
    <n v="24554"/>
    <n v="1"/>
    <n v="0"/>
    <s v="Día(s)"/>
    <n v="90"/>
    <s v="OK"/>
  </r>
  <r>
    <n v="3"/>
    <n v="15"/>
    <s v="CIAF"/>
    <x v="2"/>
    <n v="1"/>
    <n v="1"/>
    <n v="0"/>
    <d v="2021-01-07T00:00:00"/>
    <n v="1"/>
    <s v="Servicios de asesoramiento sobre tecnologías de la información"/>
    <m/>
    <n v="80101507"/>
    <s v="Prestación de servicios profesionales para diseñar la estrategia de fortalecimiento y aprovechamiento de la información geoespacial dispuesta por la ICDE para de los municipios priorizados en el marco de la política de catastro multipropósito."/>
    <s v="Febrero"/>
    <s v="Febrero"/>
    <n v="11"/>
    <s v="Mes (s)"/>
    <s v="Contratación directa"/>
    <x v="2"/>
    <n v="105357406"/>
    <n v="10535740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OK"/>
    <s v="DANIEL RICARDO INFANTE"/>
    <n v="11637208"/>
    <n v="0"/>
    <n v="24571"/>
    <n v="1"/>
    <n v="0"/>
    <s v="Día(s)"/>
    <m/>
    <s v="OK"/>
  </r>
  <r>
    <n v="3"/>
    <n v="25"/>
    <s v="CIAF"/>
    <x v="2"/>
    <n v="1"/>
    <n v="1"/>
    <n v="0"/>
    <d v="2021-03-11T00:00:00"/>
    <n v="1"/>
    <s v="Servicio de análisis de sistemas"/>
    <m/>
    <n v="81111808"/>
    <s v="Prestación de servicios profesionales para implementar procesos de innovación tecnológica en el análisis y explotación de datos en el marco de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80"/>
    <d v="2021-05-04T00:00:00"/>
    <n v="8707976"/>
    <n v="67922213"/>
    <n v="67922213"/>
    <s v="OK"/>
    <s v="ANDRES ENRIQUE ROSSO MATEUS"/>
    <n v="14803559"/>
    <n v="0"/>
    <n v="24717"/>
    <n v="1"/>
    <n v="0"/>
    <s v="Día(s)"/>
    <n v="210"/>
    <s v="OK"/>
  </r>
  <r>
    <n v="3"/>
    <n v="24"/>
    <s v="CIAF"/>
    <x v="2"/>
    <n v="1"/>
    <n v="1"/>
    <n v="0"/>
    <d v="2021-03-11T00:00:00"/>
    <n v="1"/>
    <s v="Servicios de asesoramiento para asuntos gubernamentales y de relaciones comunitarias"/>
    <m/>
    <n v="80101509"/>
    <s v="Prestación de servicios profesionales para poner en operación el modelo de gobernanza de la ICDE como apoyo a la implementación de la política de catastro multipropósito."/>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79"/>
    <d v="2021-05-05T00:00:00"/>
    <n v="8707976"/>
    <n v="67922213"/>
    <n v="67922213"/>
    <s v="OK"/>
    <s v="ROBERTO CAJAMARCA"/>
    <n v="14803559"/>
    <n v="0"/>
    <n v="24714"/>
    <n v="1"/>
    <n v="0"/>
    <s v="Día(s)"/>
    <n v="210"/>
    <s v="OK"/>
  </r>
  <r>
    <n v="3"/>
    <n v="27"/>
    <s v="CIAF"/>
    <x v="2"/>
    <n v="1"/>
    <n v="1"/>
    <n v="0"/>
    <d v="2021-03-11T00:00:00"/>
    <n v="1"/>
    <s v="Servicios de procesamiento o preparación de datos "/>
    <m/>
    <n v="81112002"/>
    <s v="Prestación de servicios profesionales para implementar los modelos de las bases de datos requeridas en el marco de la política de catastral multipropósito y el fortalecimiento de la ICDE"/>
    <s v="Marzo"/>
    <s v="Marzo"/>
    <n v="285"/>
    <s v="Día(s)"/>
    <s v="Contratación directa"/>
    <x v="2"/>
    <n v="82725772"/>
    <n v="82725772"/>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OK"/>
    <s v="CAMILO ANDRES HERNANDEZ BARAJAS"/>
    <n v="20318610.666666672"/>
    <n v="0"/>
    <n v="24734"/>
    <n v="1"/>
    <n v="0"/>
    <s v="Día(s)"/>
    <n v="210"/>
    <s v="OK"/>
  </r>
  <r>
    <n v="3"/>
    <n v="22"/>
    <s v="CIAF"/>
    <x v="2"/>
    <n v="1"/>
    <n v="1"/>
    <n v="0"/>
    <d v="2021-02-03T00:00:00"/>
    <n v="1"/>
    <s v="Servicios de asesoramiento sobre planificación estratégica"/>
    <m/>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Marzo"/>
    <s v="Marzo"/>
    <s v="9.5"/>
    <s v="Mes (s)"/>
    <s v="Contratación directa"/>
    <x v="2"/>
    <n v="120000000"/>
    <n v="120000000"/>
    <s v="No"/>
    <s v="NA"/>
    <n v="1"/>
    <x v="0"/>
    <s v="Oficina CIAF"/>
    <s v="Oficina CIAF"/>
    <s v="Sede Central  "/>
    <s v="Jefe Oficina CIAF"/>
    <s v="Actualización y gestión catastral Nacional"/>
    <s v="Servicio de Información Catastral"/>
    <s v="Gestionar técnicamente la operación del proyecto de catastro multipropósito, en lo correspondiente al IGAC"/>
    <s v="Sistema de Información Predial Actualizado_x000a_"/>
    <n v="529"/>
    <d v="2021-04-15T00:00:00"/>
    <n v="11022592"/>
    <n v="93692032"/>
    <n v="93692032"/>
    <s v="OK"/>
    <s v="ALEXANDER  MONTEALEGRE TRUJILLO"/>
    <n v="26307968"/>
    <n v="0"/>
    <n v="24673"/>
    <n v="1"/>
    <n v="0"/>
    <m/>
    <n v="210"/>
    <s v="OK"/>
  </r>
  <r>
    <n v="3"/>
    <m/>
    <s v="CIAF"/>
    <x v="2"/>
    <n v="1"/>
    <n v="0"/>
    <n v="1"/>
    <d v="2021-05-11T00:00:00"/>
    <m/>
    <s v="Servicios de sistemas de información geográfica (sig)"/>
    <m/>
    <n v="81101512"/>
    <s v="Prestación de servicios profesionales para el desarrollo de procesos de analítica de datos en el marco de los métodos indirectos del catastro multipropósito"/>
    <s v="Agosto"/>
    <s v="Agosto"/>
    <n v="5"/>
    <s v="Mes (s)"/>
    <s v="Contratación directa"/>
    <x v="2"/>
    <n v="18201180"/>
    <n v="1820118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m/>
    <s v="OK"/>
  </r>
  <r>
    <n v="3"/>
    <m/>
    <s v="CIAF"/>
    <x v="2"/>
    <n v="1"/>
    <n v="0"/>
    <n v="1"/>
    <d v="2021-05-11T00:00:00"/>
    <m/>
    <s v="Servicio de gestión de publicidad cooperativa o compartida"/>
    <m/>
    <n v="80141627"/>
    <s v="Implementar la estrategia de comunicaciones de la ICDE para fortalecer el uso de la información geográfica en el marco del “Programa para la adopción e implementación de un Catastro Multipropósito Urbano – Rural”"/>
    <s v="Agosto"/>
    <s v="Agosto"/>
    <n v="5"/>
    <s v="Mes (s)"/>
    <s v="Contratación directa"/>
    <x v="2"/>
    <n v="50726076"/>
    <n v="50726076"/>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310"/>
    <s v="OK"/>
  </r>
  <r>
    <n v="3"/>
    <m/>
    <s v="CIAF"/>
    <x v="2"/>
    <n v="1"/>
    <n v="0"/>
    <n v="1"/>
    <d v="2021-05-11T00:00:00"/>
    <m/>
    <s v="Servicios de sistemas de información geográfica (sig)"/>
    <m/>
    <n v="81101512"/>
    <s v="Prestación de servicios profesionales para realizar la implementación de estándares sobre los datos fundamentales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5"/>
    <s v="OK"/>
  </r>
  <r>
    <n v="3"/>
    <m/>
    <s v="CIAF"/>
    <x v="2"/>
    <n v="1"/>
    <n v="0"/>
    <n v="1"/>
    <d v="2021-05-11T00:00:00"/>
    <m/>
    <s v="Servicios de sistemas de información geográfica (sig)"/>
    <m/>
    <n v="81101512"/>
    <s v="Prestación de servicios profesionales para identificar e integrar los modelos de objetos geográficos territoriales en el marco de la administración del territorio"/>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5"/>
    <s v="OK"/>
  </r>
  <r>
    <n v="3"/>
    <m/>
    <s v="CIAF"/>
    <x v="2"/>
    <n v="1"/>
    <n v="0"/>
    <n v="1"/>
    <d v="2021-05-11T00:00:00"/>
    <m/>
    <s v="Servicios de sistemas de información geográfica (sig)"/>
    <m/>
    <n v="81101512"/>
    <s v="Prestación de servicios profesionales para realizar la gestión de los datos abiertos en el marco de la ICDE"/>
    <s v="Julio"/>
    <s v="Julio"/>
    <n v="6"/>
    <s v="Mes (s)"/>
    <s v="Contratación directa"/>
    <x v="2"/>
    <n v="40100724"/>
    <n v="4010072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123981.3999999994"/>
    <m/>
    <n v="0"/>
    <n v="1"/>
    <m/>
    <n v="310"/>
    <s v="OK"/>
  </r>
  <r>
    <n v="3"/>
    <m/>
    <s v="CIAF"/>
    <x v="2"/>
    <n v="1"/>
    <n v="0"/>
    <n v="1"/>
    <d v="2021-07-02T00:00:00"/>
    <m/>
    <s v="Servicios de sistemas de información geográfica (sig)"/>
    <s v="MODIFICACION"/>
    <n v="81101512"/>
    <s v="Prestación de servicios profesionales como desarrollador frontend para la Plataforma Tecnológica de la ICDE en el marco de su fortalecimiento y de la implementación de la política de catastro multipropósito"/>
    <s v="Julio"/>
    <s v="Julio"/>
    <n v="7"/>
    <s v="Mes (s)"/>
    <s v="Contratación directa"/>
    <x v="2"/>
    <n v="52851939"/>
    <n v="52851939"/>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788545.7000000002"/>
    <m/>
    <n v="0"/>
    <n v="1"/>
    <m/>
    <m/>
    <s v="OK"/>
  </r>
  <r>
    <n v="3"/>
    <m/>
    <s v="CIAF"/>
    <x v="2"/>
    <n v="1"/>
    <n v="0"/>
    <n v="1"/>
    <d v="2021-05-11T00:00:00"/>
    <m/>
    <s v="Servicios de diseño de gráficos o gráficas"/>
    <m/>
    <n v="82141504"/>
    <s v="Prestación de servicios profesionales para generar contenidos graficos y multimedia apoyo a la implementación de la estrategia de fortalecimiento territorio virtual"/>
    <s v="Julio"/>
    <s v="Julio"/>
    <n v="82"/>
    <s v="Día(s)"/>
    <s v="Contratación directa"/>
    <x v="2"/>
    <n v="11637208"/>
    <n v="1163720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3264094.9268292687"/>
    <m/>
    <n v="0"/>
    <n v="1"/>
    <m/>
    <n v="315"/>
    <s v="OK"/>
  </r>
  <r>
    <n v="3"/>
    <m/>
    <s v="CIAF"/>
    <x v="2"/>
    <n v="1"/>
    <n v="0"/>
    <n v="1"/>
    <d v="2021-07-02T00:00:00"/>
    <m/>
    <s v="Servicios de sistemas de información geográfica (sig)"/>
    <s v="MODIFICACION"/>
    <n v="81101512"/>
    <s v="Prestación de servicios profesionales el desarrollo de procesos de inteligencia artificial en el marco de los métodos indirectos del catastro multipropósito"/>
    <s v="Julio"/>
    <s v="Julio"/>
    <n v="195"/>
    <s v="Día(s)"/>
    <s v="Contratación directa"/>
    <x v="2"/>
    <n v="49076800"/>
    <n v="49076800"/>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5788545.641025641"/>
    <m/>
    <n v="0"/>
    <n v="1"/>
    <m/>
    <n v="210"/>
    <s v="OK"/>
  </r>
  <r>
    <n v="3"/>
    <m/>
    <s v="CIAF"/>
    <x v="2"/>
    <n v="2"/>
    <n v="0"/>
    <n v="2"/>
    <d v="2021-07-02T00:00:00"/>
    <m/>
    <s v="Servicios de sistemas de información geográfica (sig)"/>
    <s v="MODIFICACION"/>
    <n v="81101512"/>
    <s v="Prestación de servicios profesionales para gestionar y disponer información geoespacial y datos de observación de la tierra a través de la ICDE en el marco de la implementación de la política de CM"/>
    <s v="Julio"/>
    <s v="Julio"/>
    <n v="195"/>
    <s v="Día(s)"/>
    <s v="Contratación directa"/>
    <x v="2"/>
    <n v="113203688"/>
    <n v="113203688"/>
    <s v="No"/>
    <s v="NA"/>
    <n v="2"/>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3352229.866666665"/>
    <m/>
    <n v="0"/>
    <n v="2"/>
    <m/>
    <m/>
    <s v="OK"/>
  </r>
  <r>
    <n v="3"/>
    <m/>
    <s v="CIAF"/>
    <x v="2"/>
    <n v="1"/>
    <n v="0"/>
    <n v="1"/>
    <d v="2021-05-11T00:00:00"/>
    <m/>
    <s v="Servicios de sistemas de información geográfica (sig)"/>
    <m/>
    <n v="81101512"/>
    <s v="Prestación de servicios profesionales para diseñar y construir servicios de información, de procesamiento y de disposición de información para el catastro multipropósito desde 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 de análisis de sistemas"/>
    <m/>
    <n v="81111808"/>
    <s v="Prestación de servicios profesionales como arquitecto de solución en la implementación de una plataforma tecnológica que soporte la operación de la ICDE  apoyo a la política de catastro multipropósito"/>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s de sistemas de información geográfica (sig)"/>
    <m/>
    <n v="81101512"/>
    <s v="Prestación de servicios profesionales para el diseño e implementación de los servicios tecnológicos requeridos para el catastro multipropósito en el marco del fortalecimiento de la ICDE"/>
    <s v="Junio"/>
    <s v="Junio"/>
    <n v="7"/>
    <s v="Mes (s)"/>
    <s v="Contratación directa"/>
    <x v="2"/>
    <n v="69056988"/>
    <n v="69056988"/>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9865284"/>
    <m/>
    <n v="0"/>
    <n v="1"/>
    <m/>
    <n v="210"/>
    <s v="OK"/>
  </r>
  <r>
    <n v="3"/>
    <m/>
    <s v="CIAF"/>
    <x v="2"/>
    <n v="1"/>
    <n v="0"/>
    <n v="1"/>
    <d v="2021-05-11T00:00:00"/>
    <m/>
    <s v="Servicios de sistemas de información geográfica (sig)"/>
    <m/>
    <n v="81101512"/>
    <s v="Prestación de servicios profesionales para realizar los estudios técnicos y económicos de implementación de datos de observación de la tierra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5384090.933333332"/>
    <m/>
    <n v="0"/>
    <n v="1"/>
    <m/>
    <n v="210"/>
    <s v="OK"/>
  </r>
  <r>
    <n v="3"/>
    <m/>
    <s v="CIAF"/>
    <x v="2"/>
    <n v="1"/>
    <n v="0"/>
    <n v="1"/>
    <d v="2021-05-11T00:00:00"/>
    <m/>
    <s v="Servicios de sistemas de información geográfica (sig)"/>
    <m/>
    <n v="81101512"/>
    <s v="Prestación de servicios profesionales para realizar el análisis y acompañamiento técnico en la implementación de tecnologías geoespaciales en la política de catastro multipropósito."/>
    <s v="Junio"/>
    <s v="Junio"/>
    <n v="195"/>
    <s v="Día(s)"/>
    <s v="Contratación directa"/>
    <x v="2"/>
    <n v="56601844"/>
    <n v="56601844"/>
    <s v="No"/>
    <s v="NA"/>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15384090.933333332"/>
    <m/>
    <n v="0"/>
    <n v="1"/>
    <m/>
    <n v="210"/>
    <s v="OK"/>
  </r>
  <r>
    <n v="3"/>
    <m/>
    <s v="CIAF"/>
    <x v="2"/>
    <n v="1"/>
    <n v="0"/>
    <n v="1"/>
    <d v="2021-05-11T00:00:00"/>
    <m/>
    <s v="Servicios de sistemas de información geográfica (sig)"/>
    <m/>
    <n v="81101512"/>
    <s v="Servicios especializados para el suministro de datos de observación de la tierra y la generación de productos derivados para implementación de la política de catastro multipropósito "/>
    <s v="Noviembre"/>
    <s v="Noviembre"/>
    <n v="7"/>
    <s v="Mes (s)"/>
    <s v="Licitación pública"/>
    <x v="2"/>
    <n v="100000000"/>
    <n v="100000000"/>
    <s v="Sí"/>
    <s v="No solicitadas"/>
    <n v="1"/>
    <x v="0"/>
    <s v="Oficina CIAF"/>
    <s v="Oficina CIAF"/>
    <s v="Sede Central  "/>
    <s v="Jefe Oficina CIAF"/>
    <s v="Actualización y gestión catastral Nacional"/>
    <s v="Servicio de Información Catastral"/>
    <s v="Fortalecer la Infraestructura Colombiana de Datos Espaciales - ICDE, para su incorporación en el sistema de e-gobierno y su interoperabilidad con el nodo de tierras"/>
    <s v="Sistema de Información predial actualizado"/>
    <m/>
    <m/>
    <e v="#N/A"/>
    <e v="#N/A"/>
    <e v="#N/A"/>
    <e v="#N/A"/>
    <m/>
    <n v="0"/>
    <n v="0"/>
    <m/>
    <n v="0"/>
    <n v="1"/>
    <m/>
    <n v="210"/>
    <s v="OK"/>
  </r>
  <r>
    <n v="2"/>
    <n v="25"/>
    <s v="DIRECCION "/>
    <x v="3"/>
    <n v="4"/>
    <n v="4"/>
    <n v="0"/>
    <d v="2021-01-07T00:00:00"/>
    <m/>
    <s v="Servicios secretariales o de administración de oficinas  "/>
    <m/>
    <n v="80161501"/>
    <s v="Prestación de servicios profesionales para la planeación, ejecución, y seguimiento de las evaluaciones al sistema de control interno de los procesos de la entidad de conformidad a la normatividad y procedimientos Institucionales vigentes"/>
    <s v="Febrero"/>
    <s v="Febrero"/>
    <n v="11"/>
    <s v="Mes (s)"/>
    <s v="Contratación directa"/>
    <x v="1"/>
    <n v="253342879"/>
    <n v="253342879"/>
    <s v="No"/>
    <s v="NA"/>
    <n v="4"/>
    <x v="0"/>
    <s v="Dirección General"/>
    <s v="Control interno"/>
    <s v="Sede Central  "/>
    <s v="Jefe Oficina de Control Interno"/>
    <s v="Fortalecimiento de la gestión institucional del IGAC a nivel Nacional "/>
    <s v="Servicio de implementación de sistemas de gestión"/>
    <s v="Ejecutar el programa de auditoria"/>
    <s v="Sistema de Gestión implementado_x000a_"/>
    <n v="144"/>
    <d v="2021-01-22T00:00:00"/>
    <n v="5757793"/>
    <n v="63143797"/>
    <n v="252575188"/>
    <s v="OK"/>
    <s v="IVAN LEONARDO RAMOS TOCARRUNCHO 24289_x000a_RUBBY LILIANA ALCAZAR CABALLERO _x000a_CARLOS ARTURO SERRANO AVILA _x000a_AURA CAROLINA ARIAS ZAMORA"/>
    <n v="767691"/>
    <n v="0"/>
    <s v="24289_x000a_24290_x000a_24291_x000a_24293"/>
    <n v="4"/>
    <n v="0"/>
    <s v="Día(s)"/>
    <n v="330"/>
    <s v="OK"/>
  </r>
  <r>
    <n v="2"/>
    <n v="10"/>
    <s v="DIRECCION "/>
    <x v="3"/>
    <n v="1"/>
    <n v="1"/>
    <n v="0"/>
    <d v="2021-01-07T00:00:00"/>
    <m/>
    <s v="Servicios secretariales o de administración de oficinas  "/>
    <m/>
    <n v="80161501"/>
    <s v="Prestación de servicios profesionales para conceptuar y dar la orientación jurídica para la adecuada interpretación y aplicación de las normas en materia de derecho laboral administrativo que le sean requeridos"/>
    <s v="Enero"/>
    <s v="Enero"/>
    <n v="11"/>
    <s v="Mes (s)"/>
    <s v="Contratación directa"/>
    <x v="1"/>
    <n v="56650000"/>
    <n v="56650000"/>
    <s v="No"/>
    <s v="NA"/>
    <n v="1"/>
    <x v="1"/>
    <s v="Secretaria General"/>
    <s v="Despacho"/>
    <s v="Sede Central  "/>
    <s v="Secretaria General"/>
    <s v="N/A"/>
    <s v="N/A"/>
    <s v="N/A"/>
    <s v="N/A"/>
    <n v="55"/>
    <d v="2021-01-14T00:00:00"/>
    <n v="5000000"/>
    <n v="55000000"/>
    <n v="55000000"/>
    <s v="OK"/>
    <s v="ANDRES MURCIA VARGAS ABOGADOS ASOCIADOS SAS"/>
    <n v="1650000"/>
    <n v="0"/>
    <n v="24215"/>
    <n v="1"/>
    <n v="0"/>
    <s v="Mes (s)"/>
    <n v="330"/>
    <s v="OK"/>
  </r>
  <r>
    <n v="2"/>
    <n v="95"/>
    <s v="DIRECCION "/>
    <x v="3"/>
    <n v="1"/>
    <n v="1"/>
    <n v="0"/>
    <d v="2021-05-11T00:00:00"/>
    <m/>
    <s v="Servicios de formación profesional en derecho"/>
    <m/>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s v="Mayo"/>
    <s v="Mayo"/>
    <n v="8"/>
    <s v="Mes (s)"/>
    <s v="Contratación directa"/>
    <x v="1"/>
    <n v="121248517"/>
    <n v="121248517"/>
    <s v="No"/>
    <s v="NA"/>
    <n v="1"/>
    <x v="0"/>
    <s v="Dirección General"/>
    <s v="Dirección General"/>
    <s v="Sede Central  "/>
    <s v="Directora General "/>
    <s v="Fortalecimiento de la gestión institucional del IGAC a nivel Nacional "/>
    <s v="Documentos de planeación"/>
    <s v="Actualizar planes institucionales"/>
    <s v="Documentos de planeación realizados_x000a__x000a_Documentos de planeación con seguimientos realizados_x000a_"/>
    <n v="586"/>
    <d v="2021-05-12T00:00:00"/>
    <n v="10701546"/>
    <n v="82401904.200000003"/>
    <n v="82401904.200000003"/>
    <s v="OK"/>
    <s v="RAFAEL MAURICIO CLAVO"/>
    <n v="38846612.799999997"/>
    <n v="0"/>
    <n v="24726"/>
    <n v="1"/>
    <n v="0"/>
    <s v="Día(s)"/>
    <m/>
    <s v="OK"/>
  </r>
  <r>
    <n v="2"/>
    <n v="7"/>
    <s v="DIRECCION "/>
    <x v="4"/>
    <n v="1"/>
    <n v="1"/>
    <n v="0"/>
    <d v="2021-01-07T00:00:00"/>
    <m/>
    <s v="Servicios de consultoría de negocios y administración corporativa"/>
    <m/>
    <n v="80101500"/>
    <s v="Prestación de servicios profesionales para la diagramación, desarrollo, concepto gráfico, e ilustración de piezas de comunicación externa contempladas en el plan de comunicaciones de la entidad."/>
    <s v="Febrero"/>
    <s v="Febrero"/>
    <n v="315"/>
    <s v="Día(s)"/>
    <s v="Contratación directa"/>
    <x v="1"/>
    <n v="43463091"/>
    <n v="4346309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2"/>
    <d v="2021-01-08T00:00:00"/>
    <n v="4139342"/>
    <n v="43463091"/>
    <n v="43463091"/>
    <s v="OK"/>
    <s v="ALBA ESPERANZA GIRALDO VASQUEZ"/>
    <n v="0"/>
    <n v="0"/>
    <n v="24266"/>
    <n v="1"/>
    <n v="0"/>
    <s v="Día(s)"/>
    <n v="330"/>
    <s v="OK"/>
  </r>
  <r>
    <n v="2"/>
    <n v="85"/>
    <s v="DIRECCION "/>
    <x v="4"/>
    <n v="1"/>
    <n v="1"/>
    <n v="0"/>
    <d v="2021-01-07T00:00:00"/>
    <m/>
    <s v="Servicios de consultoría de negocios y administración corporativa"/>
    <m/>
    <n v="80101500"/>
    <s v="Prestación de servicios profesionales para llevar a cabo el escaneo, la reposición y organización del material cartográfico y aerofotográfico utilizado por los usuarios que consultan la información en los CIG del instituto a nivel nacional."/>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57"/>
    <d v="2021-03-16T00:00:00"/>
    <n v="3524210"/>
    <n v="28193680"/>
    <n v="28193680"/>
    <s v="OK"/>
    <s v="ANGIE TATIANA BERNAL SUAREZ"/>
    <n v="0"/>
    <n v="0"/>
    <n v="24599"/>
    <n v="1"/>
    <n v="0"/>
    <s v="Día(s)"/>
    <n v="255"/>
    <s v="OK"/>
  </r>
  <r>
    <n v="2"/>
    <n v="3"/>
    <s v="DIRECCION "/>
    <x v="4"/>
    <n v="1"/>
    <n v="1"/>
    <n v="0"/>
    <d v="2021-01-07T00:00:00"/>
    <m/>
    <s v="Servicios de consultoría de negocios y administración corporativa"/>
    <m/>
    <n v="80101500"/>
    <s v="Prestación de servicios personales para organizar y desarrollar las ferias, congresos, convenciones, conferencias y/o eventos tanto virtuales como presenciales requeridos por la entidad."/>
    <s v="Febrero"/>
    <s v="Febrero"/>
    <n v="9"/>
    <s v="Mes (s)"/>
    <s v="Contratación directa"/>
    <x v="1"/>
    <n v="23343057"/>
    <n v="23343057"/>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0"/>
    <d v="2021-01-31T00:00:00"/>
    <n v="2593673"/>
    <n v="23343057"/>
    <n v="23343057"/>
    <s v="OK"/>
    <s v="ASCENED  TRUJILLO RODRIGUEZ"/>
    <n v="0"/>
    <n v="0"/>
    <n v="24269"/>
    <n v="1"/>
    <n v="0"/>
    <m/>
    <n v="300"/>
    <s v="OK"/>
  </r>
  <r>
    <n v="2"/>
    <n v="86"/>
    <s v="DIRECCION "/>
    <x v="4"/>
    <n v="1"/>
    <n v="1"/>
    <n v="0"/>
    <d v="2021-01-07T00:00:00"/>
    <m/>
    <s v="Servicios de consultoría de negocios y administración corporativa"/>
    <m/>
    <n v="80101500"/>
    <s v="Prestación de servicios profesionales para la atención de solicitudes de cartografía topográfica, cartografía de suelos y aerofotografías en el centro de información geográfica del IGAC."/>
    <s v="Marzo"/>
    <s v="Marzo"/>
    <n v="8"/>
    <s v="Mes (s)"/>
    <s v="Contratación directa"/>
    <x v="1"/>
    <n v="28193680"/>
    <n v="281936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472"/>
    <d v="2021-03-16T00:00:00"/>
    <n v="3524210"/>
    <n v="28193680"/>
    <n v="28193680"/>
    <s v="OK"/>
    <s v="CATHERINE  GALEANO RIVERA"/>
    <n v="0"/>
    <n v="0"/>
    <n v="24608"/>
    <n v="1"/>
    <n v="0"/>
    <s v="Día(s)"/>
    <n v="245"/>
    <s v="OK"/>
  </r>
  <r>
    <n v="2"/>
    <n v="89"/>
    <s v="DIRECCION "/>
    <x v="4"/>
    <n v="1"/>
    <n v="1"/>
    <n v="0"/>
    <d v="2021-03-11T00:00:00"/>
    <m/>
    <s v="Servicios de consultoría de negocios y administración corporativa"/>
    <m/>
    <n v="80101500"/>
    <s v="Prestación de servicios profesionales para realizar actividades de gestión y seguimiento a la comercialización de los productos y servicios generados por las áreas técnicas del instituto.  "/>
    <s v="Marzo"/>
    <s v="Marzo"/>
    <n v="255"/>
    <s v="Día(s)"/>
    <s v="Contratación directa"/>
    <x v="1"/>
    <n v="36239937"/>
    <n v="36239937"/>
    <s v="No"/>
    <s v="NA"/>
    <n v="1"/>
    <x v="0"/>
    <s v="Dirección General"/>
    <s v="Oficina de Difusión y Mercadeo de Información "/>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92"/>
    <d v="2021-03-17T00:00:00"/>
    <n v="4263522"/>
    <n v="36239937"/>
    <n v="36239937"/>
    <s v="OK"/>
    <s v="CRISTIAM RAUL CALDERON MALDONADO"/>
    <n v="0"/>
    <n v="0"/>
    <n v="24629"/>
    <n v="1"/>
    <n v="0"/>
    <s v="Día(s)"/>
    <m/>
    <s v="OK"/>
  </r>
  <r>
    <n v="2"/>
    <n v="1"/>
    <s v="DIRECCION "/>
    <x v="4"/>
    <n v="1"/>
    <n v="1"/>
    <n v="0"/>
    <d v="2021-01-07T00:00:00"/>
    <m/>
    <s v="Servicios de consultoría de negocios y administración corporativa"/>
    <m/>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s v="Febrero"/>
    <s v="Febrero"/>
    <n v="11"/>
    <s v="Mes (s)"/>
    <s v="Contratación directa"/>
    <x v="1"/>
    <n v="80634026"/>
    <n v="80634026"/>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n v="122"/>
    <d v="2021-01-08T00:00:00"/>
    <n v="7330366"/>
    <n v="80634026"/>
    <n v="80634026"/>
    <s v="OK"/>
    <s v="DANIEL OSWALDO BUITRAGO CARRILLO"/>
    <n v="0"/>
    <n v="0"/>
    <n v="24265"/>
    <n v="1"/>
    <n v="0"/>
    <s v="Día(s)"/>
    <n v="11"/>
    <s v="OK"/>
  </r>
  <r>
    <n v="2"/>
    <n v="90"/>
    <s v="DIRECCION "/>
    <x v="4"/>
    <n v="1"/>
    <n v="1"/>
    <n v="0"/>
    <d v="2021-03-11T00:00:00"/>
    <m/>
    <s v="Servicios de consultoría de negocios y administración corporativa"/>
    <m/>
    <n v="80101500"/>
    <s v="Prestación de servicios profesionales para desarrollar actividades de articulación entre la sede central y las Direcciones Territoriales a nivel nacional, así como la elaboración de ofertas técnico económicas."/>
    <s v="Marzo"/>
    <s v="Marzo"/>
    <n v="255"/>
    <s v="Día(s)"/>
    <s v="Contratación directa"/>
    <x v="1"/>
    <n v="48941241"/>
    <n v="48941241"/>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s v="Sistemas de información implementados"/>
    <n v="486"/>
    <d v="2021-03-18T00:00:00"/>
    <n v="5757793"/>
    <n v="48941241"/>
    <n v="48941241"/>
    <s v="OK"/>
    <s v="DIANA CAROLINA DIOSA VELASQUEZ"/>
    <n v="0"/>
    <n v="0"/>
    <n v="24623"/>
    <n v="1"/>
    <n v="0"/>
    <s v="Día(s)"/>
    <m/>
    <s v="OK"/>
  </r>
  <r>
    <n v="2"/>
    <n v="12"/>
    <s v="DIRECCION "/>
    <x v="4"/>
    <n v="1"/>
    <n v="1"/>
    <n v="0"/>
    <d v="2021-01-07T00:00:00"/>
    <m/>
    <s v="Servicios de consultoría de negocios y administración corporativa"/>
    <m/>
    <n v="80101500"/>
    <s v="Prestación de servicios profesionales para diagramar y producir las piezas de comunicación interna contempladas en el plan de comunicaciones de la entidad"/>
    <s v="Febrero"/>
    <s v="Febrero"/>
    <n v="10"/>
    <s v="Mes (s)"/>
    <s v="Contratación directa"/>
    <x v="1"/>
    <n v="48314800"/>
    <n v="48314800"/>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n v="65"/>
    <d v="2021-02-03T00:00:00"/>
    <n v="4831480"/>
    <n v="48314800"/>
    <n v="48314800"/>
    <s v="OK"/>
    <s v="DIEGO HENAN LINARES AROCA"/>
    <n v="0"/>
    <n v="0"/>
    <n v="24280"/>
    <n v="1"/>
    <n v="0"/>
    <s v="Día(s)"/>
    <m/>
    <s v="OK"/>
  </r>
  <r>
    <n v="2"/>
    <n v="84"/>
    <s v="DIRECCION "/>
    <x v="4"/>
    <n v="1"/>
    <n v="1"/>
    <n v="0"/>
    <d v="2021-03-11T00:00:00"/>
    <m/>
    <s v="Servicios de consultoría de negocios y administración corporativa"/>
    <m/>
    <n v="80101500"/>
    <s v="Prestación de servicios profesionales para adelantar el mantenimiento, seguimiento, control y vigilancia del avance y tiempos de la ejecucion de los proyectos en curso, junto con el area tecnica y el cliente."/>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2"/>
    <d v="2021-03-16T00:00:00"/>
    <n v="3640236"/>
    <n v="36402360"/>
    <n v="36402360"/>
    <s v="OK"/>
    <s v="ELVER ALEXANDER PINEDA"/>
    <n v="0"/>
    <n v="0"/>
    <n v="24603"/>
    <n v="1"/>
    <n v="0"/>
    <s v="Día(s)"/>
    <n v="300"/>
    <s v="OK"/>
  </r>
  <r>
    <n v="2"/>
    <n v="2"/>
    <s v="DIRECCION "/>
    <x v="4"/>
    <n v="1"/>
    <n v="1"/>
    <n v="0"/>
    <d v="2021-01-07T00:00:00"/>
    <m/>
    <s v="Servicios de consultoría de negocios y administración corporativa"/>
    <m/>
    <n v="80101500"/>
    <s v="Prestación de servicios profesionales para la permanente actualización de contenidos e información en la página web institucional, redacción y divulgación de las estrategias de comunicación interna y externa."/>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66"/>
    <d v="2021-01-08T00:00:00"/>
    <n v="5590090"/>
    <n v="58695945"/>
    <n v="58695945"/>
    <s v="OK"/>
    <s v="HELBERT MAURICIO SANCHEZ CIFUENTES"/>
    <n v="0"/>
    <n v="0"/>
    <n v="24281"/>
    <n v="1"/>
    <n v="0"/>
    <s v="Mes (s)"/>
    <n v="11"/>
    <s v="OK"/>
  </r>
  <r>
    <n v="2"/>
    <n v="58"/>
    <s v="DIRECCION "/>
    <x v="4"/>
    <n v="1"/>
    <n v="1"/>
    <n v="0"/>
    <d v="2021-02-11T00:00:00"/>
    <m/>
    <s v="Servicios de consultoría de negocios y administración corporativa"/>
    <m/>
    <n v="80101500"/>
    <s v="Prestación de servicios profesionales para difundir, promocionar y comercializar los productos y servicios del IGAC a nivel Nacional. "/>
    <s v="Febrero"/>
    <s v="Febrero"/>
    <n v="11"/>
    <s v="Mes (s)"/>
    <s v="Contratación directa"/>
    <x v="1"/>
    <n v="54740664"/>
    <n v="54740664"/>
    <s v="No"/>
    <s v="NA"/>
    <n v="1"/>
    <x v="0"/>
    <s v="Dirección General"/>
    <s v="Oficina de Difusión y Mercadeo de Información "/>
    <s v="Sede Central  "/>
    <s v="Yira Paola Perez-Jefe de Oficina"/>
    <s v="Fortalecimiento de los procesos de difusión y acceso a la información geográfica a nivel Nacional"/>
    <s v="Servicios de información implementados"/>
    <s v="Generar alianzas estratégicas con diferentes entidades del sector público y privado a nivel nacional que requieran la información de la Entidad. "/>
    <s v="Sistemas de información implementados"/>
    <n v="291"/>
    <d v="2021-02-16T00:00:00"/>
    <n v="4976424"/>
    <n v="54740664"/>
    <n v="54740664"/>
    <s v="OK"/>
    <s v="LEYDI LOZANO"/>
    <n v="0"/>
    <n v="0"/>
    <n v="24455"/>
    <n v="1"/>
    <n v="0"/>
    <s v="Día(s)"/>
    <n v="270"/>
    <s v="OK"/>
  </r>
  <r>
    <n v="2"/>
    <n v="87"/>
    <s v="DIRECCION "/>
    <x v="4"/>
    <n v="1"/>
    <n v="1"/>
    <n v="0"/>
    <d v="2021-03-04T00:00:00"/>
    <m/>
    <s v="Etiquetas de códigos de barra"/>
    <m/>
    <n v="55121608"/>
    <s v="Adquisición del derecho de uso del sistema de codificación EAN/UCC."/>
    <s v="Marzo"/>
    <s v="Marzo"/>
    <n v="1"/>
    <s v="Mes (s)"/>
    <s v="Contratación directa"/>
    <x v="0"/>
    <n v="8131000"/>
    <n v="8131000"/>
    <s v="No"/>
    <s v="NA"/>
    <s v=" "/>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ervicios de información implementados"/>
    <n v="501"/>
    <d v="2021-03-16T00:00:00"/>
    <n v="0"/>
    <n v="8131000"/>
    <n v="8131000"/>
    <s v="OK"/>
    <s v="LOGYCA ASOCIACION"/>
    <n v="0"/>
    <n v="0"/>
    <n v="24636"/>
    <n v="1"/>
    <n v="0"/>
    <s v="Día(s)"/>
    <n v="240"/>
    <s v="OK"/>
  </r>
  <r>
    <n v="2"/>
    <n v="4"/>
    <s v="DIRECCION "/>
    <x v="4"/>
    <n v="1"/>
    <n v="1"/>
    <n v="0"/>
    <d v="2021-01-07T00:00:00"/>
    <m/>
    <s v="Servicios de consultoría de negocios y administración corporativa"/>
    <m/>
    <n v="80101500"/>
    <s v="Prestación de servicios profesionales para ejecutar la estrategia de comunicaciones externas de la entidad y la redacción, desarrollo y revisión de contenidos editoriales."/>
    <s v="Febrero"/>
    <s v="Febrero"/>
    <n v="11"/>
    <s v="Mes (s)"/>
    <s v="Contratación directa"/>
    <x v="1"/>
    <n v="92997806"/>
    <n v="92997806"/>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4"/>
    <d v="2021-01-08T00:00:00"/>
    <n v="8454346"/>
    <n v="92997806"/>
    <n v="92997806"/>
    <s v="OK"/>
    <s v="MARIA ALEJANDRA SANCHEZ"/>
    <n v="0"/>
    <n v="0"/>
    <n v="24282"/>
    <n v="1"/>
    <n v="0"/>
    <s v="Mes (s)"/>
    <n v="330"/>
    <s v="OK"/>
  </r>
  <r>
    <n v="2"/>
    <n v="83"/>
    <s v="DIRECCION "/>
    <x v="4"/>
    <n v="1"/>
    <n v="1"/>
    <n v="0"/>
    <d v="2021-03-11T00:00:00"/>
    <m/>
    <s v="Servicios de consultoría de negocios y administración corporativa"/>
    <m/>
    <n v="80101500"/>
    <s v="Prestación de servicios profesionales para realizar la  medicion de satisfaccion, retroalimentacion y seguimiento con las areas de las PQRs que se hayan tramitado. "/>
    <s v="Marzo"/>
    <s v="Marzo"/>
    <n v="10"/>
    <s v="Mes (s)"/>
    <s v="Contratación directa"/>
    <x v="1"/>
    <n v="29417800"/>
    <n v="29417800"/>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el plan de mercadeo y/o estudios priorizados por la entidad"/>
    <s v="Documentos de lineamientos técnicos"/>
    <n v="461"/>
    <d v="2021-03-16T00:00:00"/>
    <n v="2941780"/>
    <n v="29417800"/>
    <n v="29417800"/>
    <s v="OK"/>
    <s v="MARIA CAMILA PALOMARES"/>
    <n v="0"/>
    <n v="0"/>
    <n v="24601"/>
    <n v="1"/>
    <n v="0"/>
    <s v="Día(s)"/>
    <n v="255"/>
    <s v="OK"/>
  </r>
  <r>
    <n v="2"/>
    <n v="8"/>
    <s v="DIRECCION "/>
    <x v="4"/>
    <n v="1"/>
    <n v="1"/>
    <n v="0"/>
    <d v="2021-01-07T00:00:00"/>
    <m/>
    <s v="Servicios de consultoría de negocios y administración corporativa"/>
    <m/>
    <n v="80101500"/>
    <s v="Prestación de servicios profesionales para la realización y registro de productos audiovisuales en las actividades y eventos del IGAC."/>
    <s v="Febrero"/>
    <s v="Febrero"/>
    <n v="315"/>
    <s v="Día(s)"/>
    <s v="Contratación directa"/>
    <x v="1"/>
    <n v="58695945"/>
    <n v="58695945"/>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30"/>
    <d v="2021-01-08T00:00:00"/>
    <n v="5590090"/>
    <n v="58695945"/>
    <n v="58695945"/>
    <s v="OK"/>
    <s v="MARIA CAMILA RODRIGUEZ GARZON"/>
    <n v="0"/>
    <n v="0"/>
    <n v="24310"/>
    <n v="1"/>
    <n v="0"/>
    <s v="Mes (s)"/>
    <n v="330"/>
    <s v="OK"/>
  </r>
  <r>
    <n v="2"/>
    <n v="5"/>
    <s v="DIRECCION "/>
    <x v="4"/>
    <n v="1"/>
    <n v="1"/>
    <n v="0"/>
    <d v="2021-01-07T00:00:00"/>
    <m/>
    <s v="Servicios de consultoría de negocios y administración corporativa"/>
    <m/>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s v="Febrero"/>
    <s v="Febrero"/>
    <n v="11"/>
    <s v="Mes (s)"/>
    <s v="Contratación directa"/>
    <x v="1"/>
    <n v="53146280"/>
    <n v="5314628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n v="63"/>
    <d v="2021-01-08T00:00:00"/>
    <n v="4831480"/>
    <n v="53146280"/>
    <n v="53146280"/>
    <s v="OK"/>
    <s v="MELANIE PAOLA PEREZ NARVAEZ"/>
    <n v="0"/>
    <n v="0"/>
    <n v="24283"/>
    <n v="1"/>
    <n v="0"/>
    <s v="Mes (s)"/>
    <n v="330"/>
    <s v="OK"/>
  </r>
  <r>
    <n v="2"/>
    <n v="39"/>
    <s v="DIRECCION "/>
    <x v="4"/>
    <n v="1"/>
    <n v="1"/>
    <n v="0"/>
    <d v="2021-02-03T00:00:00"/>
    <m/>
    <s v="Servicios de consultoría de negocios y administración corporativa"/>
    <m/>
    <n v="80101500"/>
    <s v="Prestación de servicios profesionales para generar informes de ventas y  garantizar la calidad y entrega oportuna de los productos y servicios ofertados por el Instituto."/>
    <s v="Febrero"/>
    <s v="Febrero"/>
    <n v="11"/>
    <s v="Mes (s)"/>
    <s v="Contratación directa"/>
    <x v="1"/>
    <n v="63335723"/>
    <n v="63335723"/>
    <s v="No"/>
    <s v="NA"/>
    <n v="1"/>
    <x v="0"/>
    <s v="Oficina de Difusión y Mercadeo"/>
    <s v="Oficina de Difusión y Mercadeo"/>
    <s v="Sede Central  "/>
    <s v="Yira Paola Perez-Jefe de Oficina"/>
    <s v="Fortalecimiento de los procesos de difusión y acceso a la información geográfica a nivel Nacional"/>
    <s v="Servicios de información implementados"/>
    <s v="Diseñar y divulgar diferentes contenidos digitales, análogos  y de apoyo a los servicios requeridos por los usuarios. "/>
    <s v="Servicios de información implementados"/>
    <n v="202"/>
    <d v="2021-02-08T00:00:00"/>
    <n v="5757793"/>
    <n v="61416459"/>
    <n v="61416459"/>
    <s v="OK"/>
    <s v="MARIA CONSTANZA MESIAS"/>
    <n v="1919264"/>
    <n v="0"/>
    <n v="24391"/>
    <n v="1"/>
    <n v="0"/>
    <s v="Día(s)"/>
    <n v="270"/>
    <s v="OK"/>
  </r>
  <r>
    <n v="2"/>
    <n v="91"/>
    <s v="DIRECCION "/>
    <x v="4"/>
    <n v="1"/>
    <n v="1"/>
    <n v="0"/>
    <d v="2021-03-11T00:00:00"/>
    <m/>
    <s v="Servicios de consultoría de negocios y administración corporativa"/>
    <m/>
    <n v="80101500"/>
    <s v="Prestación de servicios profesionales para ejecutar las estrategias de marketing digital de los productos del IGAC, asi como el seguimiento a las ventas directas por ventanilla para toda el área comercial, incluidas las Direcciones Territoriales a nivel nacional."/>
    <s v="Marzo"/>
    <s v="Marzo"/>
    <n v="10"/>
    <s v="Mes (s)"/>
    <s v="Contratación directa"/>
    <x v="1"/>
    <n v="36402360"/>
    <n v="3640236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n v="500"/>
    <d v="2021-03-18T00:00:00"/>
    <n v="3640236"/>
    <n v="33368830"/>
    <n v="33368830"/>
    <s v="OK"/>
    <s v="DIANA MABEL LEON CHAMORRO"/>
    <n v="3033530"/>
    <n v="0"/>
    <n v="24634"/>
    <n v="1"/>
    <n v="0"/>
    <s v="Día(s)"/>
    <m/>
    <s v="OK"/>
  </r>
  <r>
    <n v="2"/>
    <n v="96"/>
    <s v="DIRECCION "/>
    <x v="4"/>
    <n v="1"/>
    <n v="1"/>
    <n v="0"/>
    <d v="2021-05-11T00:00:00"/>
    <m/>
    <s v="Servicios de consultoría de negocios y administración corporativa"/>
    <m/>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s v="Mayo"/>
    <s v="Mayo"/>
    <n v="212"/>
    <s v="Día(s)"/>
    <s v="Contratación directa"/>
    <x v="1"/>
    <n v="91574258"/>
    <n v="9157425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Ampliar y/o actualizar la oferta de los productos de la entidad atráves de: biblioteca virtual, tienda virtual y del ecosistema digital. "/>
    <s v="Sistemas de información implementados"/>
    <n v="587"/>
    <d v="2021-05-13T00:00:00"/>
    <n v="12958621"/>
    <n v="91574255.066666663"/>
    <n v="91574255.066666663"/>
    <s v="OK"/>
    <s v="JOHN FERNEY ORTIZ BONILLA"/>
    <n v="2.9333333373069763"/>
    <n v="0"/>
    <n v="24728"/>
    <n v="0"/>
    <n v="1"/>
    <s v="Día(s)"/>
    <n v="315"/>
    <s v="OK"/>
  </r>
  <r>
    <n v="2"/>
    <m/>
    <s v="DIRECCION "/>
    <x v="4"/>
    <n v="1"/>
    <n v="0"/>
    <n v="1"/>
    <d v="2021-07-06T00:00:00"/>
    <m/>
    <s v="Servicios de consultoría de negocios y administración corporativa"/>
    <s v="NUEVO "/>
    <n v="80101500"/>
    <s v="Prestación de servicios profesionales para realizar seguimiento y ejecución a los trámites y servicios solicitados por los usuarios internos y externos del IGAC. "/>
    <s v="Julio"/>
    <s v="Julio"/>
    <n v="6"/>
    <s v="Mes (s)"/>
    <s v="Contratación directa"/>
    <x v="1"/>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Documentos de lineamientos técnicos"/>
    <s v="Realizar seguimiento al plan de mercadeo y/o estudios priorizados por la entidad"/>
    <s v="Documentos de lineamientos técnicos"/>
    <m/>
    <m/>
    <e v="#N/A"/>
    <e v="#N/A"/>
    <e v="#N/A"/>
    <e v="#N/A"/>
    <m/>
    <n v="0"/>
    <n v="1988482.6333333333"/>
    <m/>
    <n v="0"/>
    <n v="1"/>
    <m/>
    <m/>
    <s v="OK"/>
  </r>
  <r>
    <n v="2"/>
    <m/>
    <s v="DIRECCION "/>
    <x v="4"/>
    <n v="1"/>
    <n v="0"/>
    <n v="1"/>
    <d v="2021-07-06T00:00:00"/>
    <m/>
    <s v="Servicios de consultoría de negocios y administración corporativa"/>
    <s v="NUEVO "/>
    <n v="80101500"/>
    <s v="Prestación de servicios profesionales para catalogar y clasificar en formato MARC los libros de la colección, informes técnicos, tesis y realizar los procesos logísticos de la Biblioteca virtual y presencial del Instituto."/>
    <s v="Julio"/>
    <s v="Julio"/>
    <n v="6"/>
    <s v="Mes (s)"/>
    <s v="Contratación directa"/>
    <x v="0"/>
    <n v="15562038"/>
    <n v="15562038"/>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istemas de información implementados"/>
    <m/>
    <m/>
    <e v="#N/A"/>
    <e v="#N/A"/>
    <e v="#N/A"/>
    <e v="#N/A"/>
    <m/>
    <n v="0"/>
    <n v="1988482.6333333333"/>
    <m/>
    <n v="0"/>
    <n v="1"/>
    <m/>
    <m/>
    <s v="OK"/>
  </r>
  <r>
    <n v="2"/>
    <m/>
    <s v="DIRECCION "/>
    <x v="4"/>
    <n v="1"/>
    <m/>
    <n v="1"/>
    <d v="2021-01-07T00:00:00"/>
    <m/>
    <s v="Software de edición y creación de contenidos"/>
    <m/>
    <n v="43232100"/>
    <s v="Adquisición Licenciamiento Adobe "/>
    <s v="Noviembre"/>
    <s v="Noviembre"/>
    <n v="1"/>
    <s v="Mes (s)"/>
    <s v="Mínima cuantía"/>
    <x v="0"/>
    <n v="17000000"/>
    <n v="17000000"/>
    <s v="No"/>
    <s v="NA"/>
    <n v="1"/>
    <x v="0"/>
    <s v="Dirección General"/>
    <s v="Oficina de Difusión y Mercadeo"/>
    <s v="Sede Central  "/>
    <s v="Jefe Oficina de Difusión y Mercadeo de Información "/>
    <s v="Fortalecimiento de los procesos de difusión y acceso a la información geográfica a nivel Nacional"/>
    <s v="Servicios de información implementados"/>
    <s v="Realizar campañas en medios digitales y/o presenciales sobre los productos y servicios que genera la entidad."/>
    <s v="Servicios de información implementados"/>
    <m/>
    <m/>
    <e v="#N/A"/>
    <e v="#N/A"/>
    <e v="#N/A"/>
    <e v="#N/A"/>
    <m/>
    <n v="0"/>
    <n v="0"/>
    <m/>
    <m/>
    <n v="1"/>
    <m/>
    <m/>
    <s v="OK"/>
  </r>
  <r>
    <n v="2"/>
    <m/>
    <s v="DIRECCION "/>
    <x v="4"/>
    <n v="1"/>
    <n v="0"/>
    <n v="1"/>
    <d v="2021-07-02T00:00:00"/>
    <m/>
    <s v="Software de servidor de autenticación"/>
    <s v="MODIFICACION"/>
    <n v="43233201"/>
    <s v="Adquisición Firma Digital"/>
    <s v="Julio"/>
    <s v="Julio"/>
    <n v="2"/>
    <s v="Mes (s)"/>
    <s v="Mínima cuantía"/>
    <x v="1"/>
    <n v="5000000"/>
    <n v="5000000"/>
    <s v="No"/>
    <s v="N/A"/>
    <n v="1"/>
    <x v="0"/>
    <s v="Dirección General"/>
    <s v="Oficina de Difusión y Mercadeo"/>
    <s v="Sede Central  "/>
    <s v="Jefe Oficina de Difusión y Mercadeo de Información"/>
    <s v="Fortalecimiento de los procesos de difusión y acceso a la información geográfica a nivel Nacional"/>
    <s v="Servicios de información implementados"/>
    <s v="Diseñar y divulgar diferentes contenidos digitales, análogos  y de apoyo a los servicios requeridos por los usuarios internos y externos. "/>
    <s v="Sistemas de información implementados"/>
    <m/>
    <m/>
    <e v="#N/A"/>
    <e v="#N/A"/>
    <e v="#N/A"/>
    <e v="#N/A"/>
    <m/>
    <n v="0"/>
    <n v="0"/>
    <m/>
    <n v="0"/>
    <n v="1"/>
    <m/>
    <n v="300"/>
    <s v="OK"/>
  </r>
  <r>
    <n v="2"/>
    <n v="68"/>
    <s v="DIRECCION "/>
    <x v="5"/>
    <n v="1"/>
    <n v="1"/>
    <n v="0"/>
    <d v="2021-02-03T00:00:00"/>
    <m/>
    <s v="Servicios de implementación de aplicaciones"/>
    <m/>
    <n v="81111508"/>
    <s v="Prestación de servicios profesionales para el soporte, mantenimiento, análisis, diseño y desarrollo de los componentes de software en plataforma Oracle de los sistemas de la Institución."/>
    <s v="Febrero"/>
    <s v="Febrero"/>
    <n v="9"/>
    <s v="Mes (s)"/>
    <s v="Contratación directa"/>
    <x v="1"/>
    <n v="60151086"/>
    <n v="60151086"/>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336"/>
    <d v="2021-02-22T00:00:00"/>
    <n v="6683454"/>
    <n v="60151086"/>
    <n v="60151086"/>
    <s v="OK"/>
    <s v="CLAUDIA MILENA TOVAR"/>
    <n v="0"/>
    <n v="0"/>
    <n v="24505"/>
    <n v="1"/>
    <n v="0"/>
    <s v="Día(s)"/>
    <n v="150"/>
    <s v="OK"/>
  </r>
  <r>
    <n v="2"/>
    <n v="49"/>
    <s v="DIRECCION "/>
    <x v="5"/>
    <n v="1"/>
    <n v="1"/>
    <n v="0"/>
    <d v="2021-01-07T00:00:00"/>
    <m/>
    <s v="Servicios de soporte técnico o de mesa de ayuda"/>
    <m/>
    <n v="81111811"/>
    <s v="Prestación de servicios para realizar actividades de operación, soporte de solicitudes, incidentes,  requerimientos  y pruebas técnicas según los niveles de servicio establecidos."/>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4"/>
    <d v="2021-02-11T00:00:00"/>
    <n v="2941780"/>
    <n v="26476020"/>
    <n v="26476020"/>
    <s v="OK"/>
    <s v="DARWIN JAVID GONZAÑEZ ORTEGA"/>
    <n v="0"/>
    <n v="0"/>
    <n v="24440"/>
    <n v="1"/>
    <n v="0"/>
    <s v="Día(s)"/>
    <n v="270"/>
    <s v="OK"/>
  </r>
  <r>
    <n v="2"/>
    <n v="56"/>
    <s v="DIRECCION "/>
    <x v="5"/>
    <n v="1"/>
    <n v="1"/>
    <n v="0"/>
    <d v="2021-01-07T00:00:00"/>
    <m/>
    <s v="Servicios de implementación de aplicaciones"/>
    <m/>
    <n v="81111508"/>
    <s v="Prestación de servicios profesionales para  el soporte, mantenimiento, análisis, diseño  y desarrollo de los componentes web  para la operación del sistema catastr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43"/>
    <d v="2021-02-15T00:00:00"/>
    <n v="7550277"/>
    <n v="67952493"/>
    <n v="67952493"/>
    <s v="OK"/>
    <s v="FELIPE ANDRES CADENA MOLANO"/>
    <n v="0"/>
    <n v="0"/>
    <n v="24498"/>
    <n v="1"/>
    <n v="0"/>
    <s v="Día(s)"/>
    <n v="270"/>
    <s v="OK"/>
  </r>
  <r>
    <n v="2"/>
    <n v="70"/>
    <s v="DIRECCION "/>
    <x v="5"/>
    <n v="1"/>
    <n v="1"/>
    <n v="0"/>
    <d v="2021-01-07T00:00:00"/>
    <m/>
    <s v="Servicios de implementación de aplicaciones"/>
    <m/>
    <n v="81111508"/>
    <s v="Prestación de servicios profesionales para llevar a cabo la administración y monitoreo de servicios de ti y plataformas basadas en software libre adoptadas por la entidad."/>
    <s v="Febrero"/>
    <s v="Febrer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08"/>
    <d v="2021-02-25T00:00:00"/>
    <n v="2941780"/>
    <n v="26476020"/>
    <n v="26476020"/>
    <s v="OK"/>
    <s v="FERNANDO DAVID VILLANUEVA"/>
    <n v="0"/>
    <n v="0"/>
    <n v="24549"/>
    <n v="1"/>
    <n v="0"/>
    <s v="Día(s)"/>
    <n v="270"/>
    <s v="OK"/>
  </r>
  <r>
    <n v="2"/>
    <n v="34"/>
    <s v="DIRECCION "/>
    <x v="5"/>
    <n v="1"/>
    <n v="1"/>
    <n v="0"/>
    <d v="2021-01-07T00:00:00"/>
    <m/>
    <s v="Servicios de implementación de aplicaciones"/>
    <m/>
    <n v="81111508"/>
    <s v="Prestación de servicios profesionales para desarrollar actividades referentes a la gestión y aseguramiento del cumplimiento de la estrategia de gobierno digital."/>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65"/>
    <d v="2021-01-26T00:00:00"/>
    <n v="7550277"/>
    <n v="67952493"/>
    <n v="67952493"/>
    <s v="OK"/>
    <s v="GUILLERMO ANTONIO GOMEZ BOLAÑOZ"/>
    <n v="0"/>
    <n v="0"/>
    <n v="24352"/>
    <n v="1"/>
    <n v="0"/>
    <s v="Día(s)"/>
    <n v="270"/>
    <s v="OK"/>
  </r>
  <r>
    <n v="2"/>
    <n v="43"/>
    <s v="DIRECCION "/>
    <x v="5"/>
    <n v="1"/>
    <n v="1"/>
    <n v="0"/>
    <d v="2021-01-07T00:00:00"/>
    <m/>
    <s v="Servicios de implementación de aplicaciones"/>
    <m/>
    <n v="81111508"/>
    <s v="Prestación de servicios profesionales para llevar a cabo la operación, monitoreo y soporte técnico a las infraestructuras tecnológicas asignadas por la oficina de informática y telecomunicaciones."/>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5"/>
    <d v="2021-02-11T00:00:00"/>
    <n v="5757792"/>
    <n v="51820134"/>
    <n v="51820134"/>
    <s v="OK"/>
    <s v="HERMES  RAMIREZ AROCA"/>
    <n v="0"/>
    <n v="0"/>
    <n v="24464"/>
    <n v="1"/>
    <n v="0"/>
    <s v="Día(s)"/>
    <n v="330"/>
    <s v="OK"/>
  </r>
  <r>
    <n v="2"/>
    <n v="41"/>
    <s v="DIRECCION "/>
    <x v="5"/>
    <n v="1"/>
    <n v="1"/>
    <n v="0"/>
    <d v="2021-01-07T00:00:00"/>
    <m/>
    <s v="Servicios de implementación de aplicaciones"/>
    <m/>
    <n v="81111508"/>
    <s v="Prestación de servicios profesionales para implementar, mantener, proponer y aplicar mejoras al sistema de gestión de seguridad de la información del igac"/>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262"/>
    <d v="2021-02-11T00:00:00"/>
    <n v="7550277"/>
    <n v="67952493"/>
    <n v="67952493"/>
    <s v="OK"/>
    <s v="ISIS JOHANNA GOMEZ PERALTA"/>
    <n v="0"/>
    <n v="0"/>
    <n v="24483"/>
    <n v="1"/>
    <n v="0"/>
    <s v="Día(s)"/>
    <n v="270"/>
    <s v="OK"/>
  </r>
  <r>
    <n v="2"/>
    <n v="36"/>
    <s v="DIRECCION "/>
    <x v="5"/>
    <n v="1"/>
    <n v="1"/>
    <n v="0"/>
    <d v="2021-01-07T00:00:00"/>
    <m/>
    <s v="Servicios de implementación de aplicaciones"/>
    <m/>
    <n v="81111508"/>
    <s v="Prestación de servicios profesionales para gestionar la etapa preparatoria de las solicitudes de bienes, servicios y/o obras Públicas, así como registro, verificación y publicación de los trámites contractuales dentro de las Plataforma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Establecer la estrategia y gobierno de TI"/>
    <s v="Índice de capacidad en la prestación de servicios de tecnología."/>
    <n v="157"/>
    <d v="2021-01-26T00:00:00"/>
    <n v="7550277"/>
    <n v="67952493"/>
    <n v="67952493"/>
    <s v="OK"/>
    <s v="JAIME ENRIQUE CARDENAS"/>
    <n v="0"/>
    <n v="0"/>
    <n v="24346"/>
    <n v="1"/>
    <n v="0"/>
    <s v="Día(s)"/>
    <n v="270"/>
    <s v="OK"/>
  </r>
  <r>
    <n v="2"/>
    <n v="69"/>
    <s v="DIRECCION "/>
    <x v="5"/>
    <n v="1"/>
    <n v="1"/>
    <n v="0"/>
    <d v="2021-01-07T00:00:00"/>
    <m/>
    <s v="Servicios de implementación de aplicaciones"/>
    <m/>
    <n v="81111508"/>
    <s v="Prestación de servicios profesionales para gestionar, administrar y operar la infraestructura tecnológica de las plataformas Windows, virtualización y almacenamiento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69"/>
    <d v="2021-03-30T00:00:00"/>
    <n v="7550277"/>
    <n v="67952493"/>
    <n v="67952493"/>
    <s v="OK"/>
    <s v="JAMES YESID JARAMILLO"/>
    <n v="0"/>
    <n v="0"/>
    <n v="24640"/>
    <n v="1"/>
    <n v="0"/>
    <s v="Día(s)"/>
    <n v="270"/>
    <s v="OK"/>
  </r>
  <r>
    <n v="2"/>
    <n v="76"/>
    <s v="DIRECCION "/>
    <x v="5"/>
    <n v="1"/>
    <n v="1"/>
    <n v="0"/>
    <d v="2021-03-04T00:00:00"/>
    <m/>
    <s v="Servicios de implementación de aplicaciones"/>
    <m/>
    <n v="81111508"/>
    <s v="Prestación de servicios profesionales para elaborar las historias de usuarios y prototipado de las funcionalidades requeridas por el instituto."/>
    <s v="Marzo"/>
    <s v="Marzo"/>
    <n v="9"/>
    <s v="Mes (s)"/>
    <s v="Contratación directa"/>
    <x v="1"/>
    <n v="51820137"/>
    <n v="51820137"/>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mantener sistemas de información, portales y aplicaciones"/>
    <s v="Índice de capacidad en la prestación de servicios de tecnología."/>
    <n v="467"/>
    <d v="2021-03-15T00:00:00"/>
    <n v="5757793"/>
    <n v="51820137"/>
    <n v="51820137"/>
    <s v="OK"/>
    <s v="JENNIFER PAOLA RODRIGUEZ RINCON"/>
    <n v="0"/>
    <n v="0"/>
    <n v="24605"/>
    <n v="1"/>
    <n v="0"/>
    <s v="Día(s)"/>
    <n v="300"/>
    <s v="OK"/>
  </r>
  <r>
    <n v="2"/>
    <n v="63"/>
    <s v="DIRECCION "/>
    <x v="5"/>
    <n v="1"/>
    <n v="1"/>
    <n v="0"/>
    <d v="2021-01-07T00:00:00"/>
    <m/>
    <s v="Servicios de implementación de aplicaciones"/>
    <m/>
    <n v="81111508"/>
    <s v="Prestación de servicios profesionales para realizar la gestión de la seguridad informática y Perimetral de los sistemas de la entidad."/>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el sistema de gestión de seguridad de la información "/>
    <s v="Índice de capacidad en la prestación de servicios de tecnología."/>
    <n v="327"/>
    <d v="2021-02-19T00:00:00"/>
    <n v="7550277"/>
    <n v="67952493"/>
    <n v="67952493"/>
    <s v="OK"/>
    <s v="JORGE SANDOVAL GONZALEZ"/>
    <n v="0"/>
    <n v="0"/>
    <n v="24488"/>
    <n v="1"/>
    <n v="0"/>
    <s v="Día(s)"/>
    <n v="270"/>
    <s v="OK"/>
  </r>
  <r>
    <n v="2"/>
    <n v="73"/>
    <s v="DIRECCION "/>
    <x v="5"/>
    <n v="1"/>
    <n v="1"/>
    <n v="0"/>
    <d v="2021-03-04T00:00:00"/>
    <m/>
    <s v="Servicios de implementación de aplicaciones"/>
    <m/>
    <n v="81111508"/>
    <s v="Prestación de servicios profesionales para brindar soporte de primer nivel, generar estadísticas de operación y realizar pruebas a los sistemas de información de la oficina de informática y telecomunicaciones"/>
    <s v="Marzo"/>
    <s v="Marzo"/>
    <n v="9"/>
    <s v="Mes (s)"/>
    <s v="Contratación directa"/>
    <x v="1"/>
    <n v="26476020"/>
    <n v="26476020"/>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31"/>
    <d v="2021-03-08T00:00:00"/>
    <n v="2941780"/>
    <n v="26476020"/>
    <n v="26476020"/>
    <s v="OK"/>
    <s v="KATHERINE ANDREA CEPEDA ZUÑIGA"/>
    <n v="0"/>
    <n v="0"/>
    <n v="24561"/>
    <n v="1"/>
    <n v="0"/>
    <s v="Día(s)"/>
    <n v="270"/>
    <s v="OK"/>
  </r>
  <r>
    <n v="2"/>
    <n v="74"/>
    <s v="DIRECCION "/>
    <x v="5"/>
    <n v="1"/>
    <n v="1"/>
    <n v="0"/>
    <d v="2021-03-04T00:00:00"/>
    <m/>
    <s v="Servicios de implementación de aplicaciones"/>
    <m/>
    <n v="81111508"/>
    <s v="Prestación de servicios de apoyo para ejecutar actividades de soporte técnico de primer nivel en la mesa de servicio del Sistema Nacional de Catastro."/>
    <s v="Marzo"/>
    <s v="Marzo"/>
    <n v="5"/>
    <s v="Mes (s)"/>
    <s v="Contratación directa"/>
    <x v="1"/>
    <n v="13357415"/>
    <n v="13357415"/>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29"/>
    <d v="2021-03-08T00:00:00"/>
    <n v="2671483"/>
    <n v="13357415"/>
    <n v="13357415"/>
    <s v="OK"/>
    <s v="LEIDY PAOLA ABRIL CANTOR"/>
    <n v="0"/>
    <n v="0"/>
    <n v="24559"/>
    <n v="1"/>
    <n v="0"/>
    <m/>
    <n v="270"/>
    <s v="OK"/>
  </r>
  <r>
    <n v="2"/>
    <n v="67"/>
    <s v="DIRECCION "/>
    <x v="5"/>
    <n v="1"/>
    <n v="1"/>
    <n v="0"/>
    <d v="2021-01-07T00:00:00"/>
    <m/>
    <s v="Servicios de implementación de aplicaciones"/>
    <m/>
    <n v="81111508"/>
    <s v="Prestación de servicios profesionales para gestionar, ejecutar y hacer seguimiento a las tareas de mantenimiento y atención de incidentes relacionadas con el editor gráfico de los sistemas de información de la oficina de informática y telecomunicaciones"/>
    <s v="Febrero"/>
    <s v="Febrero"/>
    <n v="9"/>
    <s v="Mes (s)"/>
    <s v="Contratación directa"/>
    <x v="1"/>
    <n v="51820134"/>
    <n v="5182013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38"/>
    <d v="2021-02-22T00:00:00"/>
    <n v="5757793"/>
    <n v="51820134"/>
    <n v="51820134"/>
    <s v="OK"/>
    <s v="LUIS FERNANADO ALEXANDER BARROS"/>
    <n v="0"/>
    <n v="0"/>
    <n v="24525"/>
    <n v="1"/>
    <n v="0"/>
    <s v="Día(s)"/>
    <n v="150"/>
    <s v="OK"/>
  </r>
  <r>
    <n v="2"/>
    <n v="75"/>
    <s v="DIRECCION "/>
    <x v="5"/>
    <n v="1"/>
    <n v="1"/>
    <n v="0"/>
    <d v="2021-03-04T00:00:00"/>
    <m/>
    <s v="Servicios de implementación de aplicaciones"/>
    <m/>
    <n v="81111508"/>
    <s v="Prestación de servicios profesionales para realizar actividades de soporte técnico de segundo nivel en la mesa de servicio del Sistema Nacional de Catastro."/>
    <s v="Marzo"/>
    <s v="Marzo"/>
    <n v="5"/>
    <s v="Mes (s)"/>
    <s v="Contratación directa"/>
    <x v="1"/>
    <n v="24882120"/>
    <n v="24882120"/>
    <s v="No"/>
    <s v="NA"/>
    <n v="1"/>
    <x v="0"/>
    <s v="Subdirección de Catastro"/>
    <s v="Oficina de Informática y Telecomunicaciones"/>
    <s v="Sede Central  "/>
    <s v="José Luis Ariza Vargas (Jefe OIT)"/>
    <s v="Actualización y gestión catastral Nacional"/>
    <s v="Servicio de Información Catastral"/>
    <s v="Ejecutar procesos de actualización catastral a nivel nacional"/>
    <s v="Predios actualizados catastralmente"/>
    <n v="431"/>
    <d v="2021-03-08T00:00:00"/>
    <n v="4976424"/>
    <n v="24882120"/>
    <n v="24882120"/>
    <s v="OK"/>
    <s v="MARCELA PATRICIA HERRAN ALVAREZ"/>
    <n v="0"/>
    <n v="0"/>
    <n v="24561"/>
    <n v="1"/>
    <n v="0"/>
    <s v="Día(s)"/>
    <n v="300"/>
    <s v="OK"/>
  </r>
  <r>
    <n v="2"/>
    <n v="66"/>
    <s v="DIRECCION "/>
    <x v="5"/>
    <n v="1"/>
    <n v="1"/>
    <n v="0"/>
    <d v="2021-01-07T00:00:00"/>
    <m/>
    <s v="Servicios de implementación de aplicaciones"/>
    <m/>
    <n v="81111508"/>
    <s v="Prestación de servicios profesionales para realizar actividades de desarrollo, soporte y mantenimiento en los componentes WEB - JAVA y de procesos, de los sistemas de información de la Oficina de Informática y Telecomunicaciones."/>
    <s v="Febrero"/>
    <s v="Febrero"/>
    <n v="9"/>
    <s v="Mes (s)"/>
    <s v="Contratación directa"/>
    <x v="1"/>
    <n v="67952493"/>
    <n v="67952493"/>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37"/>
    <d v="2021-02-22T00:00:00"/>
    <n v="7550277"/>
    <n v="67952493"/>
    <n v="67952493"/>
    <s v="OK"/>
    <s v="VIRGILIO SANTANDER SOCARRAS"/>
    <n v="0"/>
    <n v="0"/>
    <m/>
    <n v="1"/>
    <n v="0"/>
    <s v="Día(s)"/>
    <n v="270"/>
    <s v="OK"/>
  </r>
  <r>
    <n v="2"/>
    <n v="88"/>
    <s v="DIRECCION "/>
    <x v="5"/>
    <n v="1"/>
    <n v="1"/>
    <n v="0"/>
    <d v="2021-03-11T00:00:00"/>
    <m/>
    <s v="Servicios de implementación de aplicaciones"/>
    <m/>
    <n v="81111508"/>
    <s v="Prestación de servicios para realizar actividades de operación, soporte, mantenimiento y monitoreo a las plataformas tecnológicas, equipos  periféricos (Impresoras, Plotter, Escáner entre otros), según lo niveles de servicio establecidos."/>
    <s v="Marzo"/>
    <s v="Marz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84"/>
    <d v="2021-03-17T00:00:00"/>
    <n v="2671483"/>
    <n v="24043347"/>
    <n v="24043347"/>
    <s v="OK"/>
    <s v="JOSE GREGORIO MATEUS MALAGON"/>
    <n v="2"/>
    <n v="0"/>
    <n v="24618"/>
    <n v="1"/>
    <n v="0"/>
    <s v="Día(s)"/>
    <n v="230"/>
    <s v="OK"/>
  </r>
  <r>
    <n v="2"/>
    <n v="59"/>
    <s v="DIRECCION "/>
    <x v="5"/>
    <n v="1"/>
    <n v="1"/>
    <n v="0"/>
    <d v="2021-01-07T00:00:00"/>
    <m/>
    <s v="Servicios de implementación de aplicaciones"/>
    <m/>
    <n v="81111508"/>
    <s v="Prestación de servicios  para realizar actividades de administración, soporte y monitoreo de las plataformas basadas en software libre adoptadas por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0"/>
    <d v="2021-02-17T00:00:00"/>
    <n v="2671483"/>
    <n v="24043347"/>
    <n v="24043347"/>
    <s v="OK"/>
    <s v="JULIAN DAVID TETE MILES"/>
    <n v="2"/>
    <n v="0"/>
    <n v="24490"/>
    <n v="1"/>
    <n v="0"/>
    <s v="Día(s)"/>
    <n v="269"/>
    <s v="OK"/>
  </r>
  <r>
    <n v="2"/>
    <n v="46"/>
    <s v="DIRECCION "/>
    <x v="5"/>
    <n v="1"/>
    <n v="1"/>
    <n v="0"/>
    <d v="2021-01-07T00:00:00"/>
    <m/>
    <s v="Servicios de soporte técnico o de mesa de ayuda"/>
    <m/>
    <n v="81111811"/>
    <s v="Prestación de servicios de apoyo para ejecutar actividades de soporte, mantenimiento y monitoreo a la infraestructura tecnológica donde se alojan los servicios web e interoperabilidad de la entidad"/>
    <s v="Febrero"/>
    <s v="Febrero"/>
    <n v="9"/>
    <s v="Mes (s)"/>
    <s v="Contratación directa"/>
    <x v="1"/>
    <n v="24043349"/>
    <n v="24043349"/>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46"/>
    <d v="2021-02-11T00:00:00"/>
    <n v="2671483"/>
    <n v="24043347"/>
    <n v="24043347"/>
    <s v="OK"/>
    <s v="MIGUEL ANGEL TORRES ROMERO"/>
    <n v="2"/>
    <n v="0"/>
    <n v="24448"/>
    <n v="1"/>
    <n v="0"/>
    <s v="Día(s)"/>
    <n v="270"/>
    <s v="OK"/>
  </r>
  <r>
    <n v="2"/>
    <n v="53"/>
    <s v="DIRECCION "/>
    <x v="5"/>
    <n v="1"/>
    <n v="1"/>
    <n v="0"/>
    <d v="2021-01-07T00:00:00"/>
    <m/>
    <s v="Servicios de implementación de aplicaciones"/>
    <m/>
    <n v="81111508"/>
    <s v="Prestación de Servicios Profesionales para realizar actividades de operación, soporte, mantenimiento y monitoreo a las plataformas tecnológicas."/>
    <s v="Febrero"/>
    <s v="Febrero"/>
    <n v="9"/>
    <s v="Mes (s)"/>
    <s v="Contratación directa"/>
    <x v="1"/>
    <n v="38371701"/>
    <n v="38371701"/>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77"/>
    <d v="2021-02-11T00:00:00"/>
    <n v="4263522"/>
    <n v="38371698"/>
    <n v="38371698"/>
    <s v="OK"/>
    <s v="JUAN CARLOS BEJARANO BAYONA"/>
    <n v="3"/>
    <n v="0"/>
    <n v="24442"/>
    <n v="1"/>
    <n v="0"/>
    <s v="Día(s)"/>
    <n v="270"/>
    <s v="OK"/>
  </r>
  <r>
    <n v="2"/>
    <n v="60"/>
    <s v="DIRECCION "/>
    <x v="5"/>
    <n v="1"/>
    <n v="1"/>
    <n v="0"/>
    <d v="2021-01-07T00:00:00"/>
    <m/>
    <s v="Servicios de implementación de aplicaciones"/>
    <m/>
    <n v="81111508"/>
    <s v="Prestación de servicios profesionales para realizar el mantenimiento de la red regulada y el cableado estructurado de la entidad a nivel nacional."/>
    <s v="Febrero"/>
    <s v="Febrero"/>
    <n v="9"/>
    <s v="Mes (s)"/>
    <s v="Contratación directa"/>
    <x v="1"/>
    <n v="32762127"/>
    <n v="32762127"/>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4"/>
    <d v="2021-02-17T00:00:00"/>
    <n v="3640236"/>
    <n v="32762124"/>
    <n v="32762124"/>
    <s v="OK"/>
    <s v="RUBEN DARIO MARTINEZ MELLIZO"/>
    <n v="3"/>
    <n v="0"/>
    <n v="24493"/>
    <n v="1"/>
    <n v="0"/>
    <s v="Día(s)"/>
    <n v="270"/>
    <s v="OK"/>
  </r>
  <r>
    <n v="2"/>
    <n v="98"/>
    <s v="DIRECCION "/>
    <x v="5"/>
    <n v="1"/>
    <n v="1"/>
    <n v="0"/>
    <d v="2021-05-11T00:00:00"/>
    <m/>
    <s v="Servicios de implementación de aplicaciones"/>
    <m/>
    <n v="81111508"/>
    <s v="Prestación de servicios profesionales para orientar y realizar actividades de desarrollo, administración e integración de los componentes de software de los sistemas relacionados para la operación del Sistema Nacional Catastral."/>
    <s v="Mayo"/>
    <s v="Mayo"/>
    <n v="225"/>
    <s v="Día(s)"/>
    <s v="Contratación directa"/>
    <x v="1"/>
    <n v="98376633.599999994"/>
    <n v="98376633.599999994"/>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593"/>
    <d v="2021-05-19T00:00:00"/>
    <n v="13116884"/>
    <n v="98376630"/>
    <n v="98376630"/>
    <s v="OK"/>
    <s v="ELIAS REINALDO GAMEZ PINILLA"/>
    <n v="3.5999999940395355"/>
    <n v="0"/>
    <n v="24744"/>
    <n v="1"/>
    <n v="0"/>
    <s v="Día(s)"/>
    <n v="210"/>
    <s v="OK"/>
  </r>
  <r>
    <n v="2"/>
    <n v="64"/>
    <s v="DIRECCION "/>
    <x v="5"/>
    <n v="1"/>
    <n v="1"/>
    <n v="0"/>
    <d v="2021-01-07T00:00:00"/>
    <m/>
    <s v="Servicios de implementación de aplicaciones"/>
    <m/>
    <n v="81111508"/>
    <s v="Prestación de servicios profesionales para soportar, mantener, analizar, diseñar, desarrollar e integrar componentes de software en el marco de la implementación de la política de catastro multipropósito."/>
    <s v="Febrero"/>
    <s v="Febrero"/>
    <n v="9"/>
    <s v="Mes (s)"/>
    <s v="Contratación directa"/>
    <x v="1"/>
    <n v="44787820"/>
    <n v="4478782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339"/>
    <d v="2021-02-19T00:00:00"/>
    <n v="4976424"/>
    <n v="44787816"/>
    <n v="44787816"/>
    <s v="OK"/>
    <s v="DIEGO FERNANDO CAICEDO"/>
    <n v="4"/>
    <n v="0"/>
    <n v="24497"/>
    <n v="1"/>
    <n v="0"/>
    <s v="Día(s)"/>
    <n v="290"/>
    <s v="OK"/>
  </r>
  <r>
    <n v="2"/>
    <n v="52"/>
    <s v="DIRECCION "/>
    <x v="5"/>
    <n v="1"/>
    <n v="1"/>
    <n v="0"/>
    <d v="2021-01-07T00:00:00"/>
    <m/>
    <s v="Servicios de implementación de aplicaciones"/>
    <m/>
    <n v="81111508"/>
    <s v="Prestación de servicios profesionales  para realizar actividades de  operación, soporte  y desarrollo relacionados con la  gestión del Sistema Nacional de Catastro."/>
    <s v="Febrero"/>
    <s v="Febrero"/>
    <n v="11"/>
    <s v="Mes (s)"/>
    <s v="Contratación directa"/>
    <x v="1"/>
    <n v="46898746"/>
    <n v="46898746"/>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3"/>
    <d v="2021-02-11T00:00:00"/>
    <n v="4263522"/>
    <n v="46898742"/>
    <n v="46898742"/>
    <s v="OK"/>
    <s v="JONATHAN HORTS RODRIGUEZ QUIROGA"/>
    <n v="4"/>
    <n v="0"/>
    <n v="24439"/>
    <n v="1"/>
    <n v="0"/>
    <s v="Día(s)"/>
    <n v="270"/>
    <s v="OK"/>
  </r>
  <r>
    <n v="2"/>
    <n v="77"/>
    <s v="DIRECCION "/>
    <x v="5"/>
    <n v="1"/>
    <n v="1"/>
    <n v="0"/>
    <d v="2021-03-04T00:00:00"/>
    <m/>
    <s v="Servicios de implementación de aplicaciones"/>
    <m/>
    <n v="81111508"/>
    <s v="Prestación de servicios profesionales para documentar, diseñar e implementar los flujos de información requeridos en el marco de la implementación de la política de catastro multipropósito."/>
    <s v="Marzo"/>
    <s v="Marzo"/>
    <n v="9"/>
    <s v="Mes (s)"/>
    <s v="Contratación directa"/>
    <x v="1"/>
    <n v="78371788"/>
    <n v="78371788"/>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452"/>
    <d v="2021-03-15T00:00:00"/>
    <n v="8707976"/>
    <n v="78371784"/>
    <n v="78371784"/>
    <s v="OK"/>
    <s v="LUISA FERNANDA CAMACHO"/>
    <n v="4"/>
    <n v="0"/>
    <n v="24586"/>
    <n v="1"/>
    <n v="0"/>
    <s v="Día(s)"/>
    <n v="300"/>
    <s v="OK"/>
  </r>
  <r>
    <n v="2"/>
    <n v="57"/>
    <s v="DIRECCION "/>
    <x v="5"/>
    <n v="1"/>
    <n v="1"/>
    <n v="0"/>
    <d v="2021-01-07T00:00:00"/>
    <m/>
    <s v="Servicios de implementación de aplicaciones"/>
    <m/>
    <n v="81111508"/>
    <s v="Prestación de servicios profesionales para gestionar la infraestructura tecnológica, plataforma de inteligencia de negocios y bases de datos de la entidad."/>
    <s v="Febrero"/>
    <s v="Febrero"/>
    <n v="9"/>
    <s v="Mes (s)"/>
    <s v="Contratación directa"/>
    <x v="1"/>
    <n v="88787560"/>
    <n v="88787560"/>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93"/>
    <d v="2021-02-16T00:00:00"/>
    <n v="9865284"/>
    <n v="88787556"/>
    <n v="88787556"/>
    <s v="OK"/>
    <s v="NESTOR ALONSO ESPITIA DIAZ"/>
    <n v="4"/>
    <n v="0"/>
    <n v="24461"/>
    <n v="1"/>
    <n v="0"/>
    <s v="Día(s)"/>
    <n v="315"/>
    <s v="OK"/>
  </r>
  <r>
    <n v="2"/>
    <n v="37"/>
    <s v="DIRECCION "/>
    <x v="5"/>
    <n v="1"/>
    <n v="1"/>
    <n v="0"/>
    <d v="2021-01-07T00:00:00"/>
    <m/>
    <s v="Servicios de implementación de aplicaciones"/>
    <m/>
    <n v="81111508"/>
    <s v="Prestación de servicios profesionales para orientar y realizar la gestión de la infraestructura tecnológica y seguridad informática que soportan los sistemas de la entidad."/>
    <s v="Febrero"/>
    <s v="Febrero"/>
    <n v="9"/>
    <s v="Mes (s)"/>
    <s v="Contratación directa"/>
    <x v="1"/>
    <n v="99203332"/>
    <n v="99203332"/>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54"/>
    <d v="2021-01-28T00:00:00"/>
    <n v="11022592"/>
    <n v="99203328"/>
    <n v="99203328"/>
    <s v="OK"/>
    <s v="WILMER ESPITIA MUÑOZ"/>
    <n v="4"/>
    <n v="0"/>
    <n v="24332"/>
    <n v="1"/>
    <n v="0"/>
    <s v="Día(s)"/>
    <n v="270"/>
    <s v="OK"/>
  </r>
  <r>
    <n v="2"/>
    <n v="50"/>
    <s v="DIRECCION "/>
    <x v="5"/>
    <n v="2"/>
    <n v="2"/>
    <n v="0"/>
    <d v="2021-01-07T00:00:00"/>
    <m/>
    <s v="Servicios de implementación de aplicaciones"/>
    <m/>
    <n v="81111508"/>
    <s v="Prestación de servicios de apoyo para ejecutar actividades de soporte técnico en la mesa de servicio del Sistema Nacional Catastro."/>
    <s v="Febrero"/>
    <s v="Febrero"/>
    <n v="11"/>
    <s v="Mes (s)"/>
    <s v="Contratación directa"/>
    <x v="1"/>
    <n v="58772631"/>
    <n v="58772631"/>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0"/>
    <d v="2021-02-11T00:00:00"/>
    <n v="2671483"/>
    <n v="29386313"/>
    <n v="58772626"/>
    <s v="OK"/>
    <s v="JHON SEBASTIAN CARRILLO MESA_x000a_JUAN CARLOS MESA SIMBAQUEBA"/>
    <n v="5"/>
    <n v="0"/>
    <s v="24435_x000a_24437"/>
    <n v="2"/>
    <n v="0"/>
    <s v="Día(s)"/>
    <n v="270"/>
    <s v="OK"/>
  </r>
  <r>
    <n v="2"/>
    <n v="38"/>
    <s v="DIRECCION "/>
    <x v="5"/>
    <n v="2"/>
    <n v="2"/>
    <n v="0"/>
    <d v="2021-01-07T00:00:00"/>
    <m/>
    <s v="Servicios de implementación de aplicaciones"/>
    <m/>
    <n v="81111508"/>
    <s v="Prestación de servicios profesionales para  soportar, mantener  y desarrollar componentes de software de los sistemas de información de la entidad."/>
    <s v="Febrero"/>
    <s v="Febrero"/>
    <n v="9"/>
    <s v="Mes (s)"/>
    <s v="Contratación directa"/>
    <x v="1"/>
    <n v="156743575"/>
    <n v="156743575"/>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38"/>
    <d v="2021-01-28T00:00:00"/>
    <n v="8707976"/>
    <n v="78371784"/>
    <n v="156743568"/>
    <s v="OK"/>
    <s v="GERMAN CAMACHO _x000a_SANDRA VILLARUEL"/>
    <n v="7"/>
    <n v="0"/>
    <s v="24334_x000a_24335"/>
    <n v="2"/>
    <n v="0"/>
    <s v="Día(s)"/>
    <n v="330"/>
    <s v="OK"/>
  </r>
  <r>
    <n v="2"/>
    <n v="35"/>
    <s v="DIRECCION "/>
    <x v="5"/>
    <n v="1"/>
    <n v="1"/>
    <n v="0"/>
    <d v="2021-01-07T00:00:00"/>
    <m/>
    <s v="Servicios de implementación de aplicaciones"/>
    <m/>
    <n v="81111508"/>
    <s v="Prestación de servicios profesionales para orientar y realizar las actividades de soporte técnico de las plataformas de la oficina de informática y telecomunicaciones"/>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162"/>
    <d v="2021-01-26T00:00:00"/>
    <n v="6683453"/>
    <n v="60151077"/>
    <n v="60151077"/>
    <s v="OK"/>
    <s v="HENRY MAURICIO ROJAS PINEDA"/>
    <n v="7"/>
    <n v="0"/>
    <n v="24348"/>
    <n v="1"/>
    <n v="0"/>
    <s v="Día(s)"/>
    <n v="330"/>
    <s v="OK"/>
  </r>
  <r>
    <n v="2"/>
    <n v="48"/>
    <s v="DIRECCION "/>
    <x v="5"/>
    <n v="5"/>
    <n v="5"/>
    <n v="0"/>
    <d v="2021-01-07T00:00:00"/>
    <m/>
    <s v="Servicios de soporte técnico o de mesa de ayuda"/>
    <m/>
    <n v="81111811"/>
    <s v="Prestación de servicios para realizar actividades de  operación, soporte  de solicitudes, incidentes y requerimientos  según los niveles de servicio establecidos."/>
    <s v="Febrero"/>
    <s v="Febrero"/>
    <n v="9"/>
    <s v="Mes (s)"/>
    <s v="Contratación directa"/>
    <x v="1"/>
    <n v="120216744"/>
    <n v="120216744"/>
    <s v="No"/>
    <s v="NA"/>
    <n v="5"/>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41"/>
    <d v="2021-02-11T00:00:00"/>
    <n v="2671483"/>
    <n v="24043347"/>
    <n v="120216735"/>
    <s v="OK"/>
    <s v="URIEL ANTONIO SIERRA OSPINA_x000a_URIEL HERRERA RODRIGUEZ _x000a_CESAR ESTIVEN HERNANDEZ_x000a_CESAR JAIR RODRIGUEZ_x000a_RICARDO ANDRES GONZALEZ"/>
    <n v="9"/>
    <n v="0"/>
    <s v="24419_x000a_24422_x000a_24423_x000a_24424_x000a_24425"/>
    <n v="5"/>
    <n v="0"/>
    <s v="Día(s)"/>
    <n v="315"/>
    <s v="OK"/>
  </r>
  <r>
    <n v="2"/>
    <n v="51"/>
    <s v="DIRECCION "/>
    <x v="5"/>
    <n v="1"/>
    <n v="1"/>
    <n v="0"/>
    <d v="2021-01-07T00:00:00"/>
    <m/>
    <s v="Servicios de implementación de aplicaciones"/>
    <m/>
    <n v="81111508"/>
    <s v="Prestación de servicios profesionales para desarrollar, administrar y dar soporte a los componentes de los portales web y micro sitios de la entidad."/>
    <s v="Febrero"/>
    <s v="Febrero"/>
    <n v="9"/>
    <s v="Mes (s)"/>
    <s v="Contratación directa"/>
    <x v="1"/>
    <n v="51820134"/>
    <n v="51820134"/>
    <s v="No"/>
    <s v="NA"/>
    <n v="1"/>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75"/>
    <d v="2021-02-11T00:00:00"/>
    <n v="5757793"/>
    <n v="51628211"/>
    <n v="51628211"/>
    <s v="OK"/>
    <s v="JOSE  LUIS SANABRIA CASIANO"/>
    <n v="191923"/>
    <n v="0"/>
    <n v="24443"/>
    <n v="1"/>
    <n v="0"/>
    <s v="Día(s)"/>
    <n v="330"/>
    <s v="OK"/>
  </r>
  <r>
    <n v="2"/>
    <n v="40"/>
    <s v="DIRECCION "/>
    <x v="5"/>
    <n v="1"/>
    <n v="1"/>
    <n v="0"/>
    <d v="2021-01-07T00:00:00"/>
    <m/>
    <s v="Servicios de implementación de aplicaciones"/>
    <m/>
    <n v="81111508"/>
    <s v="Prestación de servicios profesionales para gestionar, administrar y monitorear la red regulada y el cableado estructurado de la entidad a nivel nacional."/>
    <s v="Febrero"/>
    <s v="Febrero"/>
    <n v="9"/>
    <s v="Mes (s)"/>
    <s v="Contratación directa"/>
    <x v="1"/>
    <n v="60151084"/>
    <n v="60151084"/>
    <s v="No"/>
    <s v="NA"/>
    <n v="1"/>
    <x v="0"/>
    <s v="Dirección General"/>
    <s v="Informática y Telecomunicaciones"/>
    <s v="Sede Central  "/>
    <s v="Jefe Oficina de Informática y Telecomunicaciones"/>
    <s v="Fortalecimiento de la gestión institucional del IGAC a nivel Nacional "/>
    <s v="Servicios tecnológicos"/>
    <s v="Implementar y soportar plataforma de TI"/>
    <s v="Índice de capacidad en la prestación de servicios de tecnología."/>
    <n v="269"/>
    <d v="2021-02-11T00:00:00"/>
    <n v="6683454"/>
    <n v="59928304"/>
    <n v="59928304"/>
    <s v="OK"/>
    <s v="LEONARDO LIZARAZO SIERRA"/>
    <n v="222780"/>
    <n v="0"/>
    <n v="24452"/>
    <n v="1"/>
    <n v="0"/>
    <s v="Día(s)"/>
    <n v="330"/>
    <s v="OK"/>
  </r>
  <r>
    <n v="2"/>
    <n v="54"/>
    <s v="DIRECCION "/>
    <x v="5"/>
    <n v="2"/>
    <n v="2"/>
    <n v="0"/>
    <d v="2021-01-07T00:00:00"/>
    <m/>
    <s v="Servicios de implementación de aplicaciones"/>
    <m/>
    <n v="81111508"/>
    <s v="Prestación de servicios profesionales para analizar y desarrollar componentes de software en plataforma ORACLE."/>
    <s v="Febrero"/>
    <s v="Febrero"/>
    <n v="9"/>
    <s v="Mes (s)"/>
    <s v="Contratación directa"/>
    <x v="1"/>
    <n v="120302167"/>
    <n v="120302167"/>
    <s v="No"/>
    <s v="NA"/>
    <n v="2"/>
    <x v="0"/>
    <s v="Dirección General"/>
    <s v="Informática y Telecomunicaciones"/>
    <s v="Sede Central  "/>
    <s v="Jefe Oficina de Informática y Telecomunicaciones"/>
    <s v="Fortalecimiento de la gestión institucional del IGAC a nivel Nacional "/>
    <s v="Servicios tecnológicos"/>
    <s v="Implementar y mantener sistemas de información, portales y aplicaciones"/>
    <s v="Índice de capacidad en la prestación de servicios de tecnología."/>
    <n v="292"/>
    <d v="2021-02-12T00:00:00"/>
    <n v="6683454"/>
    <n v="59928304"/>
    <n v="119856608"/>
    <s v="OK"/>
    <s v="JAIME VERA_x000a_WILSON NIÑO"/>
    <n v="445559"/>
    <n v="0"/>
    <s v="24459_x000a_24460"/>
    <n v="2"/>
    <n v="0"/>
    <s v="Día(s)"/>
    <n v="310"/>
    <s v="OK"/>
  </r>
  <r>
    <n v="2"/>
    <n v="92"/>
    <s v="DIRECCION "/>
    <x v="5"/>
    <n v="1"/>
    <n v="1"/>
    <n v="0"/>
    <d v="2021-04-14T00:00:00"/>
    <m/>
    <s v="Servicios de implementación de aplicaciones"/>
    <m/>
    <n v="81111508"/>
    <s v="Prestación de servicios profesionales para configurar, administrar, gestionar, monitorear y soportar las bases de datos de la entidad."/>
    <s v="Abril"/>
    <s v="Abril"/>
    <n v="255"/>
    <s v="Día(s)"/>
    <s v="Contratación directa"/>
    <x v="1"/>
    <n v="74017796"/>
    <n v="74017796"/>
    <s v="No"/>
    <s v="NA"/>
    <n v="1"/>
    <x v="0"/>
    <s v="Oficina de Informática y Telecomunicaciones"/>
    <s v="Oficina de Informática y Telecomunicaciones"/>
    <s v="Sede Central  "/>
    <s v="José Luis Ariza Vargas (Jefe OIT)"/>
    <s v="Fortalecimiento de la gestión institucional del IGAC a nivel Nacional "/>
    <s v="Servicios tecnológicos"/>
    <s v="Establecer la estratégia y gobierno de TI"/>
    <s v="Índice de capacidad en la prestación de servicios de tecnología."/>
    <n v="531"/>
    <d v="2021-04-15T00:00:00"/>
    <n v="8707976"/>
    <n v="73146998"/>
    <n v="73146998"/>
    <s v="OK"/>
    <s v="LUIS ALEXANDER DUARTE PAREJA"/>
    <n v="870798"/>
    <n v="0"/>
    <n v="24675"/>
    <n v="1"/>
    <n v="0"/>
    <s v="Día(s)"/>
    <m/>
    <s v="OK"/>
  </r>
  <r>
    <n v="2"/>
    <n v="99"/>
    <s v="DIRECCION "/>
    <x v="5"/>
    <n v="1"/>
    <n v="1"/>
    <n v="0"/>
    <d v="2021-05-25T00:00:00"/>
    <m/>
    <s v="Ingeniería de software o hardware"/>
    <m/>
    <n v="81111500"/>
    <s v="Contratar los servicios de soporte técnicoproactivo, reactivo, de configuración, actualización, afinamiento y parametrización para productos ORACLE con los que cuenta el IGAC."/>
    <s v="Junio"/>
    <s v="Junio"/>
    <n v="3"/>
    <s v="Mes (s)"/>
    <s v="Seléccion abreviada - acuerdo marco"/>
    <x v="0"/>
    <n v="162242850"/>
    <n v="162242850"/>
    <s v="No"/>
    <s v=" NA "/>
    <n v="1"/>
    <x v="0"/>
    <s v="Oficina de Informática y Telecomunicaciones"/>
    <s v="Oficina de Informática y Telecomunicaciones"/>
    <s v="Sede Central  "/>
    <s v="Guillermo Gómez Gómez (Jefe OIT)"/>
    <s v="Fortalecimiento de la gestión institucional del IGAC a nivel Nacional"/>
    <s v="Servicios tecnológicos"/>
    <s v="Implementar y mantener sistemas de información, portales y aplicaciones"/>
    <s v="Índice de capacidad en la prestación de servicios de tecnología."/>
    <m/>
    <d v="2021-07-13T00:00:00"/>
    <n v="159265998.68000001"/>
    <n v="159265998.68000001"/>
    <n v="159265998.68000001"/>
    <s v="OK"/>
    <s v="INICIO PROCESO"/>
    <n v="2976851.3199999928"/>
    <n v="0"/>
    <m/>
    <n v="1"/>
    <n v="0"/>
    <m/>
    <m/>
    <s v="OK"/>
  </r>
  <r>
    <n v="2"/>
    <n v="47"/>
    <s v="DIRECCION "/>
    <x v="5"/>
    <n v="1"/>
    <n v="1"/>
    <n v="0"/>
    <d v="2021-01-07T00:00:00"/>
    <m/>
    <s v="Servicios de implementación de aplicaciones"/>
    <m/>
    <n v="81111508"/>
    <s v="Prestación de servicios profesionales para especificar, mantener y/o desarrollar funcionalidades para el sistema de captura de información en campo y ajustes a los sistemas de información de la entidad"/>
    <s v="Febrero"/>
    <s v="Febrero"/>
    <n v="11"/>
    <s v="Mes (s)"/>
    <s v="Contratación directa"/>
    <x v="1"/>
    <n v="63335720"/>
    <n v="63335720"/>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79"/>
    <d v="2021-02-11T00:00:00"/>
    <n v="5757793"/>
    <n v="60072974"/>
    <n v="60072974"/>
    <s v="OK"/>
    <s v="EDISON ANDRES MONDRAGON"/>
    <n v="3262746"/>
    <n v="0"/>
    <n v="24445"/>
    <n v="1"/>
    <n v="0"/>
    <s v="Día(s)"/>
    <n v="270"/>
    <s v="OK"/>
  </r>
  <r>
    <n v="2"/>
    <n v="44"/>
    <s v="DIRECCION "/>
    <x v="5"/>
    <n v="1"/>
    <n v="1"/>
    <n v="0"/>
    <d v="2021-01-07T00:00:00"/>
    <m/>
    <s v="Servicios de implementación de aplicaciones"/>
    <m/>
    <n v="81111508"/>
    <s v="Prestación de servicios profesionales para diseñar, construir y mantener  nuevas funcionalidades   en PL/SQL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89"/>
    <d v="2021-02-11T00:00:00"/>
    <n v="7550277"/>
    <n v="79277908"/>
    <n v="79277908"/>
    <s v="OK"/>
    <s v="DAVID ANDRES MURCIA CASTRO"/>
    <n v="3775139"/>
    <n v="0"/>
    <n v="24463"/>
    <n v="1"/>
    <n v="0"/>
    <s v="Día(s)"/>
    <n v="270"/>
    <s v="OK"/>
  </r>
  <r>
    <n v="2"/>
    <n v="42"/>
    <s v="DIRECCION "/>
    <x v="5"/>
    <n v="1"/>
    <n v="1"/>
    <n v="0"/>
    <d v="2021-01-07T00:00:00"/>
    <m/>
    <s v="Servicios de implementación de aplicaciones"/>
    <m/>
    <n v="81111508"/>
    <s v="Prestación de servicios profesionales para orientar, ejecutar, tramitar y controlar las tareas relativas al soporte técnico y temático de los sistemas de información para la operación del Sistema Nacional de Catastro."/>
    <s v="Febrero"/>
    <s v="Febrero"/>
    <n v="11"/>
    <s v="Mes (s)"/>
    <s v="Contratación directa"/>
    <x v="1"/>
    <n v="83053047"/>
    <n v="83053047"/>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97"/>
    <d v="2021-02-11T00:00:00"/>
    <n v="7550277"/>
    <n v="79277908"/>
    <n v="79277908"/>
    <s v="OK"/>
    <s v="JENIFER PAOLA ESPINDOLA"/>
    <n v="3775139"/>
    <n v="0"/>
    <n v="24466"/>
    <n v="1"/>
    <n v="0"/>
    <s v="Día(s)"/>
    <n v="270"/>
    <s v="OK"/>
  </r>
  <r>
    <n v="2"/>
    <n v="97"/>
    <s v="DIRECCION "/>
    <x v="5"/>
    <n v="1"/>
    <n v="1"/>
    <n v="0"/>
    <d v="2021-05-11T00:00:00"/>
    <m/>
    <s v="Servicios de implementación de aplicaciones"/>
    <m/>
    <n v="81111508"/>
    <s v="Prestación de servicios profesionales para soportar, mantener, desarrollar y documentar los componentes de software de los sistemas de información requeridos por el Instituto."/>
    <s v="Mayo"/>
    <s v="Mayo"/>
    <n v="8"/>
    <s v="Mes (s)"/>
    <s v="Contratación directa"/>
    <x v="1"/>
    <n v="69663808"/>
    <n v="69663808"/>
    <s v="No"/>
    <s v="NA"/>
    <n v="1"/>
    <x v="0"/>
    <s v="Oficina de Informática y Telecomunicaciones"/>
    <s v="Oficina de Informática y Telecomunicaciones"/>
    <s v="Sede Central  "/>
    <s v="José Luis Ariza Vargas (Jefe OIT)"/>
    <s v="Fortalecimiento de la gestión institucional del IGAC a nivel Nacional"/>
    <s v="Servicios tecnológicos"/>
    <s v="Implementar y mantener sistemas de información, portales y aplicaciones"/>
    <s v="Índice de capacidad en la prestación de servicios de tecnología."/>
    <n v="592"/>
    <d v="2021-05-18T00:00:00"/>
    <n v="8707976"/>
    <n v="65309819.999999993"/>
    <n v="65309819.999999993"/>
    <s v="OK"/>
    <s v="DARZEE YULI TORRES MORALES"/>
    <n v="4353988.0000000075"/>
    <n v="0"/>
    <n v="24751"/>
    <n v="1"/>
    <n v="0"/>
    <s v="Día(s)"/>
    <n v="210"/>
    <s v="OK"/>
  </r>
  <r>
    <n v="2"/>
    <n v="45"/>
    <s v="DIRECCION "/>
    <x v="5"/>
    <n v="2"/>
    <n v="2"/>
    <n v="0"/>
    <d v="2021-01-07T00:00:00"/>
    <m/>
    <s v="Servicios de implementación de aplicaciones"/>
    <m/>
    <n v="81111508"/>
    <s v="Prestación de servicios profesionales para realizar actividades de soporte técnico y temático de los sistemas de información para la operación del Sistema Nacional de Catastro."/>
    <s v="Febrero"/>
    <s v="Febrero"/>
    <n v="11"/>
    <s v="Mes (s)"/>
    <s v="Contratación directa"/>
    <x v="1"/>
    <n v="109481337"/>
    <n v="109481337"/>
    <s v="No"/>
    <s v="NA"/>
    <n v="2"/>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268"/>
    <d v="2021-02-11T00:00:00"/>
    <n v="4976424"/>
    <n v="52252452"/>
    <n v="104504904"/>
    <s v="OK"/>
    <s v="SANDRA PATRICIA MORENO_x000a_DANIEL RICO BONILLA"/>
    <n v="4976433"/>
    <n v="0"/>
    <s v="24433_x000a_24436"/>
    <n v="2"/>
    <n v="0"/>
    <s v="Día(s)"/>
    <n v="330"/>
    <s v="OK"/>
  </r>
  <r>
    <n v="2"/>
    <n v="65"/>
    <s v="DIRECCION "/>
    <x v="5"/>
    <n v="1"/>
    <n v="1"/>
    <n v="0"/>
    <d v="2021-01-07T00:00:00"/>
    <m/>
    <s v="Servicios de implementación de aplicaciones"/>
    <m/>
    <n v="81111508"/>
    <s v="Prestación de servicios profesionales para orientar y ejecutar  las tareas de análisis y diseño en la construcción de los sistemas de información para la operación del Sistema Nacional de Catastro."/>
    <s v="Febrero"/>
    <s v="Febrero"/>
    <n v="11"/>
    <s v="Mes (s)"/>
    <s v="Contratación directa"/>
    <x v="1"/>
    <n v="73517991"/>
    <n v="7351799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6"/>
    <d v="2021-02-19T00:00:00"/>
    <n v="6683454"/>
    <n v="67948449"/>
    <n v="67948449"/>
    <s v="OK"/>
    <s v="ANGEL VIVIANA GUZMAN CHACON"/>
    <n v="5569542"/>
    <n v="0"/>
    <n v="24503"/>
    <n v="1"/>
    <n v="0"/>
    <s v="Día(s)"/>
    <n v="285"/>
    <s v="OK"/>
  </r>
  <r>
    <n v="2"/>
    <n v="55"/>
    <s v="DIRECCION "/>
    <x v="5"/>
    <n v="1"/>
    <n v="1"/>
    <n v="0"/>
    <d v="2021-01-07T00:00:00"/>
    <m/>
    <s v="Servicios de implementación de aplicaciones"/>
    <m/>
    <n v="81111508"/>
    <s v="Prestación de servicios profesionales para llevar a cabo las actividades de definición, control y seguimiento, encaminados a  la construcción de nuevas  funcionalidades para la operación del Sistema Nacional de Catastro."/>
    <s v="Febrero"/>
    <s v="Febrero"/>
    <n v="11"/>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1"/>
    <d v="2021-02-15T00:00:00"/>
    <n v="8707976"/>
    <n v="89111621"/>
    <n v="89111621"/>
    <s v="OK"/>
    <s v="CLARA INES PEREZ CACERES"/>
    <n v="6676120"/>
    <n v="0"/>
    <n v="24496"/>
    <n v="1"/>
    <n v="0"/>
    <s v="Día(s)"/>
    <n v="270"/>
    <s v="OK"/>
  </r>
  <r>
    <n v="2"/>
    <n v="61"/>
    <s v="DIRECCION "/>
    <x v="5"/>
    <n v="1"/>
    <n v="1"/>
    <n v="0"/>
    <d v="2021-01-07T00:00:00"/>
    <m/>
    <s v="Servicios de implementación de aplicaciones"/>
    <m/>
    <n v="81111508"/>
    <s v="Prestación de servicios profesionales para orientar y ejecutar actividades relacionadas con el componente geográfico de los sistemas de información y para la operación del Sistema Nacional de Catastro."/>
    <s v="Febrero"/>
    <s v="Febrero"/>
    <n v="11"/>
    <s v="Mes (s)"/>
    <s v="Contratación directa"/>
    <x v="1"/>
    <n v="108518129"/>
    <n v="108518129"/>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340"/>
    <d v="2021-02-17T00:00:00"/>
    <n v="9865284"/>
    <n v="100297054"/>
    <n v="100297054"/>
    <s v="OK"/>
    <s v="LUIS ALBERTO MORENO VEGA"/>
    <n v="8221075"/>
    <n v="0"/>
    <n v="24495"/>
    <n v="1"/>
    <n v="0"/>
    <s v="Día(s)"/>
    <n v="270"/>
    <s v="OK"/>
  </r>
  <r>
    <n v="2"/>
    <n v="72"/>
    <s v="DIRECCION "/>
    <x v="5"/>
    <n v="1"/>
    <n v="1"/>
    <n v="0"/>
    <d v="2021-03-04T00:00:00"/>
    <m/>
    <s v="Servicios de implementación de aplicaciones"/>
    <m/>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_x000a_"/>
    <n v="418"/>
    <d v="2021-03-04T00:00:00"/>
    <n v="8707976"/>
    <n v="85628431"/>
    <n v="85628431"/>
    <s v="OK"/>
    <s v="LEIDY NATHALY GONZALEZ DIAZ"/>
    <n v="10159310"/>
    <n v="0"/>
    <n v="24553"/>
    <n v="1"/>
    <n v="0"/>
    <s v="Día(s)"/>
    <n v="270"/>
    <s v="OK"/>
  </r>
  <r>
    <n v="2"/>
    <n v="71"/>
    <s v="DIRECCION "/>
    <x v="5"/>
    <n v="1"/>
    <n v="1"/>
    <n v="0"/>
    <d v="2021-03-04T00:00:00"/>
    <m/>
    <s v="Servicios de implementación de aplicaciones"/>
    <m/>
    <n v="81111508"/>
    <s v="Prestación de servicios profesionales para analizar e implementar  la arquitectura de sistemas de información georreferenciados  de la entidad y para la operación del sistema de catastro multipropósito."/>
    <s v="Marzo"/>
    <s v="Marzo"/>
    <n v="10"/>
    <s v="Mes (s)"/>
    <s v="Contratación directa"/>
    <x v="1"/>
    <n v="95787741"/>
    <n v="95787741"/>
    <s v="No"/>
    <s v="NA"/>
    <n v="1"/>
    <x v="0"/>
    <s v="Subdirección de Catastro"/>
    <s v="Informática y Telecomunicaciones"/>
    <s v="Sede Central  "/>
    <s v="Jefe Oficina de Informática y Telecomunicaciones"/>
    <s v="Actualización y gestión catastral Nacional"/>
    <s v="Servicio de Información Catastral"/>
    <s v="Alinear el componente tecnológico de las nuevas y mejores prácticas catastrales definidas para la operación"/>
    <s v="Sistema de Información predial actualizado"/>
    <m/>
    <d v="2021-03-09T00:00:00"/>
    <n v="8707976"/>
    <n v="84177101"/>
    <n v="84177101"/>
    <s v="OK"/>
    <s v="JUAN CARLOS MENDEZ MELO"/>
    <n v="11610640"/>
    <n v="0"/>
    <n v="24555"/>
    <n v="1"/>
    <n v="0"/>
    <s v="Día(s)"/>
    <n v="270"/>
    <s v="OK"/>
  </r>
  <r>
    <n v="2"/>
    <m/>
    <s v="DIRECCION "/>
    <x v="5"/>
    <n v="1"/>
    <n v="0"/>
    <n v="1"/>
    <d v="2021-05-25T00:00:00"/>
    <m/>
    <s v="Servicios de implementación de aplicaciones"/>
    <m/>
    <n v="81111508"/>
    <s v="Prestación de servicios profesionales para soportar, mantener, analizar, diseñar, desarrollar e integrar componentes de software para el instituto."/>
    <s v="Junio"/>
    <s v="Junio"/>
    <n v="195"/>
    <s v="Día(s)"/>
    <s v="Contratación directa"/>
    <x v="1"/>
    <n v="39811392"/>
    <n v="3981139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10820532.184615385"/>
    <m/>
    <n v="0"/>
    <n v="1"/>
    <m/>
    <m/>
    <s v="OK"/>
  </r>
  <r>
    <n v="2"/>
    <m/>
    <s v="DIRECCION "/>
    <x v="5"/>
    <n v="1"/>
    <n v="0"/>
    <n v="1"/>
    <d v="2021-05-11T00:00:00"/>
    <m/>
    <s v="Servicios de alquiler o arrendamiento de licencias de software de computador"/>
    <m/>
    <n v="81112500"/>
    <s v="Adquisición de productos y servicios Microsoft"/>
    <s v="Julio"/>
    <s v="Julio"/>
    <n v="12"/>
    <s v="Mes (s)"/>
    <s v="Seléccion abreviada - acuerdo marco"/>
    <x v="0"/>
    <n v="1454161872.5999999"/>
    <n v="1454161872.5999999"/>
    <s v="No"/>
    <s v="N/A"/>
    <n v="1"/>
    <x v="0"/>
    <s v="Oficina de Informática y Telecomunicaciones"/>
    <s v="Oficina de Informática y Telecomunicaciones"/>
    <s v="Sede Central  "/>
    <s v="José Luis Ariza Vargas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n v="315"/>
    <s v="OK"/>
  </r>
  <r>
    <n v="2"/>
    <m/>
    <s v="DIRECCION "/>
    <x v="5"/>
    <n v="1"/>
    <n v="0"/>
    <n v="1"/>
    <d v="2021-05-25T00:00:00"/>
    <m/>
    <s v="Servicio de mantenimiento de energía de emergencia o de reserva"/>
    <m/>
    <n v="72151514"/>
    <s v="Mantenimiento preventivo y correctivo de UPS en las direcciones territoriales del IGAC"/>
    <s v="Junio"/>
    <s v="Junio"/>
    <n v="6"/>
    <s v="Mes (s)"/>
    <s v="Selección abreviada subasta inversa"/>
    <x v="0"/>
    <n v="60000000"/>
    <n v="60000000"/>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y soportar plataformas de TI"/>
    <s v="Índice de capacidad en la prestación de servicios de tecnología."/>
    <m/>
    <m/>
    <e v="#N/A"/>
    <e v="#N/A"/>
    <e v="#N/A"/>
    <e v="#N/A"/>
    <m/>
    <n v="0"/>
    <n v="0"/>
    <m/>
    <n v="0"/>
    <n v="1"/>
    <m/>
    <m/>
    <s v="OK"/>
  </r>
  <r>
    <n v="2"/>
    <n v="78"/>
    <s v="DIRECCION "/>
    <x v="5"/>
    <n v="1"/>
    <n v="1"/>
    <n v="0"/>
    <d v="2021-01-07T00:00:00"/>
    <n v="1"/>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Febrero"/>
    <s v="Febrer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3"/>
    <d v="2021-03-17T00:00:00"/>
    <n v="8707976"/>
    <n v="82725772"/>
    <n v="82725772"/>
    <s v="OK"/>
    <s v="KAREN NATALY GARZON"/>
    <n v="1817688"/>
    <n v="0"/>
    <n v="24627"/>
    <n v="1"/>
    <n v="0"/>
    <s v="Día(s)"/>
    <n v="240"/>
    <s v="OK"/>
  </r>
  <r>
    <n v="2"/>
    <n v="81"/>
    <s v="DIRECCION "/>
    <x v="5"/>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80"/>
    <d v="2021-03-17T00:00:00"/>
    <n v="7550277"/>
    <n v="71727632"/>
    <n v="71727632"/>
    <s v="OK"/>
    <s v="DANIEL EDUARDO IREGUI MAYORGA"/>
    <n v="3408618"/>
    <n v="0"/>
    <n v="24615"/>
    <n v="1"/>
    <n v="0"/>
    <s v="Día(s)"/>
    <n v="270"/>
    <s v="OK"/>
  </r>
  <r>
    <n v="2"/>
    <n v="79"/>
    <s v="DIRECCION "/>
    <x v="5"/>
    <n v="1"/>
    <n v="1"/>
    <n v="0"/>
    <d v="2021-01-07T00:00:00"/>
    <n v="1"/>
    <s v="Servicios de sistemas de información geográfica (sig)"/>
    <m/>
    <n v="81101512"/>
    <s v="Prestación de los servicios profesionales para elaborar, diseñar plantillas, flujos de navegación, estándares de diseño y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75"/>
    <d v="2021-03-17T00:00:00"/>
    <n v="7550277"/>
    <n v="71727632"/>
    <n v="71727632"/>
    <s v="OK"/>
    <s v="MARIA CATALINA PEREZ COHELLO"/>
    <n v="3408618"/>
    <n v="0"/>
    <n v="24610"/>
    <n v="1"/>
    <n v="0"/>
    <s v="Día(s)"/>
    <n v="240"/>
    <s v="OK"/>
  </r>
  <r>
    <n v="2"/>
    <n v="80"/>
    <s v="DIRECCION "/>
    <x v="5"/>
    <n v="1"/>
    <n v="1"/>
    <n v="0"/>
    <d v="2021-01-07T00:00:00"/>
    <n v="1"/>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Febrero"/>
    <s v="Febrer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n v="494"/>
    <d v="2021-03-17T00:00:00"/>
    <n v="7550277"/>
    <n v="71727632"/>
    <n v="71727632"/>
    <s v="OK"/>
    <s v="WALTER EDUARDO BECERRA LEANDRO"/>
    <n v="3408618"/>
    <n v="0"/>
    <n v="24628"/>
    <n v="1"/>
    <n v="0"/>
    <s v="Día(s)"/>
    <m/>
    <s v="OK"/>
  </r>
  <r>
    <n v="2"/>
    <n v="100"/>
    <s v="DIRECCION "/>
    <x v="5"/>
    <n v="1"/>
    <n v="1"/>
    <n v="0"/>
    <d v="2021-07-06T00:00:00"/>
    <m/>
    <s v="Servicios de implementación de aplicaciones"/>
    <s v="NUEVO "/>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s v="Julio"/>
    <s v="Julio"/>
    <n v="6"/>
    <s v="Mes (s)"/>
    <s v="Contratación directa"/>
    <x v="1"/>
    <n v="66135552"/>
    <n v="66135552"/>
    <s v="No"/>
    <s v="NA"/>
    <n v="1"/>
    <x v="0"/>
    <s v="Oficina de Informática y Telecomunicaciones"/>
    <s v="Oficina de Informática y Telecomunicaciones"/>
    <s v="Sede Central  "/>
    <s v="Guillermo Gómez Gómez (Jefe OIT)"/>
    <s v="Fortalecimiento de la gestión institucional del IGAC a nivel Nacional "/>
    <s v="Servicios tecnológicos"/>
    <s v="Implementar el sistema de gestión de seguridad de la información "/>
    <s v="Índice de capacidad en la prestación de servicios de tecnología."/>
    <m/>
    <d v="2021-07-23T00:00:00"/>
    <n v="11022592"/>
    <n v="58787157.333333336"/>
    <n v="58787157.333333336"/>
    <s v="OK"/>
    <s v="ORLANDO  BENEVIDES SANTACRUZ"/>
    <n v="7348394.6666666642"/>
    <n v="0"/>
    <m/>
    <n v="1"/>
    <n v="0"/>
    <s v="Día(s)"/>
    <n v="160"/>
    <s v="OK"/>
  </r>
  <r>
    <n v="2"/>
    <n v="24"/>
    <s v="DIRECCION "/>
    <x v="5"/>
    <n v="1"/>
    <n v="1"/>
    <n v="0"/>
    <d v="2021-01-07T00:00:00"/>
    <n v="1"/>
    <s v="Servicios de asesoramiento sobre planificación estratégica"/>
    <m/>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s v="Enero"/>
    <s v="Enero"/>
    <n v="345"/>
    <s v="Día(s)"/>
    <s v="Contratación directa"/>
    <x v="2"/>
    <n v="116150000"/>
    <n v="116150000"/>
    <s v="No"/>
    <s v="NA"/>
    <n v="1"/>
    <x v="0"/>
    <s v="Informática y Telecomunicaciones"/>
    <s v="Informática y Telecomunicaciones"/>
    <s v="Sede Central  "/>
    <s v="Jefe Oficina de Informática y Telecomunicaciones"/>
    <s v="Actualización y gestión catastral Nacional"/>
    <s v="Servicio de Información Catastral"/>
    <s v="Gestionar técnicamente la operación del proyecto de catastro multipropósito, en lo correspondiente al IGAC"/>
    <s v="Sistema de Información Predial Actualizado_x000a_"/>
    <n v="345"/>
    <d v="2021-01-10T00:00:00"/>
    <n v="9865284"/>
    <n v="103585482"/>
    <n v="103585482"/>
    <s v="OK"/>
    <s v="ELIECER VANEGAS MURCIA"/>
    <n v="12564518"/>
    <n v="0"/>
    <n v="24502"/>
    <n v="1"/>
    <n v="0"/>
    <s v="Día(s)"/>
    <n v="330"/>
    <s v="OK"/>
  </r>
  <r>
    <n v="2"/>
    <m/>
    <s v="DIRECCION "/>
    <x v="5"/>
    <n v="1"/>
    <n v="0"/>
    <n v="1"/>
    <d v="2021-07-06T00:00:00"/>
    <m/>
    <s v="Gerencia de proyectos"/>
    <s v="NUEVO "/>
    <n v="80101600"/>
    <s v="Prestacion de servicios profesionales para ejercer la gerencia técnica del proyecto de software requerido por la entidad para el cumplimiento de los objetivos del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7-06T00:00:00"/>
    <m/>
    <s v="Servicios de implementación de aplicaciones"/>
    <s v="NUEVO "/>
    <n v="81111508"/>
    <s v="Prestación de servicios profesionales para soportar, analizar, diseñar e implementar la arquitectura de sistemas de información de la entidad y para la operación y cumplimiento de los objetivos de catastro multipropósito."/>
    <s v="Agosto"/>
    <s v="Septiembre"/>
    <n v="4"/>
    <s v="Mes (s)"/>
    <s v="Contratación directa"/>
    <x v="2"/>
    <n v="53348832"/>
    <n v="53348832"/>
    <s v="No"/>
    <s v="NA"/>
    <n v="1"/>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elaborar las historias de usuarios y prototipado de las funcionalidades requerida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nalizar, diseñar, desarrollar e integrar componentes de software geográficos en el marco de la implementación de la política de catastro multipropósito."/>
    <s v="Agosto"/>
    <s v="Agosto"/>
    <n v="10"/>
    <s v="Mes (s)"/>
    <s v="Contratación directa"/>
    <x v="2"/>
    <n v="57298420"/>
    <n v="5729842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2"/>
    <n v="0"/>
    <n v="2"/>
    <d v="2021-07-06T00:00:00"/>
    <m/>
    <s v="Servicios de implementación de aplicaciones"/>
    <s v="NUEVO "/>
    <n v="81111508"/>
    <s v="Prestación de servicios profesionales para realizar la gestión del proceso administrativo y su evolucion para  la gerencia del  proyecto que permita  el mantenimiento y la construccion de los sistemas de información catastral con enfoque multipropósito. "/>
    <s v="Agosto"/>
    <s v="Septiembre"/>
    <n v="4"/>
    <s v="Mes (s)"/>
    <s v="Contratación directa"/>
    <x v="2"/>
    <n v="69663808"/>
    <n v="69663808"/>
    <s v="No"/>
    <s v="NA"/>
    <n v="2"/>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2"/>
    <m/>
    <m/>
    <s v="OK"/>
  </r>
  <r>
    <n v="2"/>
    <m/>
    <s v="DIRECCION "/>
    <x v="5"/>
    <n v="1"/>
    <n v="0"/>
    <n v="1"/>
    <d v="2021-06-11T00:00:00"/>
    <m/>
    <s v="Servicios de sistemas de información geográfica (sig)"/>
    <m/>
    <n v="81101512"/>
    <s v="Prestación de servicios profesionales para gestionar la infraestructura tecnológica, plataforma de inteligencia de negocios y bases de datos de la Entidad, en el marco de la implementación de la política de catastro multipropósito. "/>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y diseñar los procesos y flujos de información, elaborar historias de usuarios y prototipado de las funcionalidades requeridas en el marco de la implementación de la política de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y pruebas automatizadas requeridos por la entidad para el cumplimiento de los objetivos del catastro multipropósito."/>
    <s v="Agosto"/>
    <s v="Agosto"/>
    <n v="10"/>
    <s v="Mes (s)"/>
    <s v="Contratación directa"/>
    <x v="2"/>
    <n v="75136250"/>
    <n v="751362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60"/>
    <n v="751362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70"/>
    <n v="7513627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80"/>
    <n v="7513628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290"/>
    <n v="7513629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mantener, actualizar, analizar, diseñar y desarrollar componentes de software requeridos por la entidad para el cumplimiento de los objetivos del catastro multipropósito."/>
    <s v="Agosto"/>
    <s v="Agosto"/>
    <n v="10"/>
    <s v="Mes (s)"/>
    <s v="Contratación directa"/>
    <x v="2"/>
    <n v="75136300"/>
    <n v="7513630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2)"/>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3)"/>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soportar, analizar, diseñar e implementar la arquitectura de sistemas de información georreferenciados de la entidad y para la operación y cumplimiento de los objetivos de catastro multipropósito."/>
    <s v="Agosto"/>
    <s v="Agosto"/>
    <n v="10"/>
    <s v="Mes (s)"/>
    <s v="Contratación directa"/>
    <x v="2"/>
    <n v="84543460"/>
    <n v="84543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realizar la gestión de la infraestructura tecnológica contratada en la nube publica que soportan los sistemas de información catastral con enfoque multipropósito. "/>
    <s v="Agosto"/>
    <s v="Agosto"/>
    <n v="10"/>
    <s v="Mes (s)"/>
    <s v="Contratación directa"/>
    <x v="2"/>
    <n v="86657050"/>
    <n v="86657050"/>
    <s v="No"/>
    <s v=" NA "/>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a gestión y seguimiento a proyectos de diseño e implementación de sistemas de información para el cumplimiento de los objetivos de catastro multipropósito."/>
    <s v="Agosto"/>
    <s v="Agosto"/>
    <n v="10"/>
    <s v="Mes (s)"/>
    <s v="Contratación directa"/>
    <x v="2"/>
    <n v="86657050"/>
    <n v="8665705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11T00:00:00"/>
    <m/>
    <s v="Servicios de sistemas de información geográfica (sig)"/>
    <m/>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s v="Agosto"/>
    <s v="Agosto"/>
    <n v="10"/>
    <s v="Mes (s)"/>
    <s v="Contratación directa"/>
    <x v="2"/>
    <n v="95779460"/>
    <n v="95779460"/>
    <s v="No"/>
    <s v="NA"/>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4"/>
    <n v="0"/>
    <n v="4"/>
    <d v="2021-07-06T00:00:00"/>
    <m/>
    <s v="Servicios de implementación de aplicaciones"/>
    <s v="NUEVO "/>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s v="Agosto"/>
    <s v="Septiembre"/>
    <n v="4"/>
    <s v="Mes (s)"/>
    <s v="Contratación directa"/>
    <x v="2"/>
    <n v="139327616"/>
    <n v="139327616"/>
    <s v="No"/>
    <s v="NA"/>
    <n v="4"/>
    <x v="0"/>
    <s v="Oficina de Informática y Telecomunicaciones"/>
    <s v="Oficina de Informática y Telecomunicaciones"/>
    <s v="Sede Central  "/>
    <s v="Guillermo Gómez Gómez (Jefe OIT)"/>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4"/>
    <m/>
    <m/>
    <s v="OK"/>
  </r>
  <r>
    <n v="2"/>
    <m/>
    <s v="DIRECCION "/>
    <x v="5"/>
    <n v="3"/>
    <n v="0"/>
    <n v="3"/>
    <d v="2021-06-23T00:00:00"/>
    <m/>
    <s v="Servicios de implementación de aplicaciones"/>
    <m/>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s v="Julio"/>
    <s v="Agosto"/>
    <n v="5"/>
    <s v="Mes (s)"/>
    <s v="Contratación directa"/>
    <x v="2"/>
    <n v="130619640"/>
    <n v="130619640"/>
    <s v="No"/>
    <s v="NA"/>
    <n v="3"/>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20028344.800000001"/>
    <m/>
    <n v="0"/>
    <n v="3"/>
    <m/>
    <m/>
    <s v="OK"/>
  </r>
  <r>
    <n v="2"/>
    <m/>
    <s v="DIRECCION "/>
    <x v="5"/>
    <n v="1"/>
    <n v="0"/>
    <n v="1"/>
    <d v="2021-04-12T00:00:00"/>
    <m/>
    <s v="Cartografía"/>
    <m/>
    <n v="81151600"/>
    <s v="Renovar los servicios de software update support y Oracle premie support for systems"/>
    <s v="Julio"/>
    <s v="Agosto"/>
    <n v="12"/>
    <s v="Mes (s)"/>
    <s v="Licitación pública"/>
    <x v="2"/>
    <n v="2200000000"/>
    <n v="2200000000"/>
    <s v="Sí"/>
    <s v="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s v="Septiembre"/>
    <s v="Octubre"/>
    <n v="12"/>
    <s v="Mes (s)"/>
    <s v="Licitación pública"/>
    <x v="2"/>
    <n v="3100000000"/>
    <n v="3100000000"/>
    <s v="SI"/>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implementación de aplicaciones"/>
    <m/>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s v="Septiembre"/>
    <s v="Octubre"/>
    <n v="12"/>
    <s v="Mes (s)"/>
    <s v="Licitación pública"/>
    <x v="2"/>
    <n v="3387012400"/>
    <n v="33870124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Servicios de sistemas de información geográfica (sig)"/>
    <m/>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s v="Agosto"/>
    <s v="Septiembre"/>
    <n v="4"/>
    <s v="Mes (s)"/>
    <s v="Licitación pública"/>
    <x v="2"/>
    <n v="5000000000"/>
    <n v="5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Diseño del intercambio electrónico de datos (ied)"/>
    <m/>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s v="Agosto"/>
    <s v="Septiembre"/>
    <n v="3"/>
    <s v="Mes (s)"/>
    <s v="Licitación pública"/>
    <x v="2"/>
    <n v="4208000000"/>
    <n v="4208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m/>
    <s v="DIRECCION "/>
    <x v="5"/>
    <n v="1"/>
    <n v="0"/>
    <n v="1"/>
    <d v="2021-06-23T00:00:00"/>
    <m/>
    <s v="Mantenimiento de sistemas de almacenamiento de discos"/>
    <m/>
    <n v="81112301"/>
    <s v="Suministrar e implementar (Instalación y configuración, prueba, puesta en funcionamiento, y transferencia de conocimiento), soporte y mantenimiento de equipos tecnológicos y periféricos para el Instituto Geográfico “Agustín Codazzi” – IGAC a nivel nacional."/>
    <s v="Agosto"/>
    <s v="Septiembre"/>
    <n v="3"/>
    <s v="Mes (s)"/>
    <s v="Licitación pública"/>
    <x v="2"/>
    <n v="4000000000"/>
    <n v="4000000000"/>
    <s v="Sí"/>
    <s v="No solicitadas"/>
    <n v="1"/>
    <x v="0"/>
    <s v="Informática y Telecomunicaciones"/>
    <s v="Informática y Telecomunicaciones"/>
    <s v="Sede Central  "/>
    <s v="Jefe Oficina de Informática y Telecomunicaciones"/>
    <s v="Actualización y gestión catastral Nacional"/>
    <s v="Servicio de Información Catastral"/>
    <s v="Implementar el componente tecnológico para el catastro multipropósito y su integración con el registro de la propiedad"/>
    <s v="Sistema de Información Predial Actualizado_x000a_"/>
    <m/>
    <m/>
    <e v="#N/A"/>
    <e v="#N/A"/>
    <e v="#N/A"/>
    <e v="#N/A"/>
    <m/>
    <n v="0"/>
    <n v="0"/>
    <m/>
    <n v="0"/>
    <n v="1"/>
    <m/>
    <m/>
    <s v="OK"/>
  </r>
  <r>
    <n v="2"/>
    <n v="29"/>
    <s v="DIRECCION "/>
    <x v="3"/>
    <n v="1"/>
    <n v="1"/>
    <n v="0"/>
    <d v="2021-01-07T00:00:00"/>
    <m/>
    <s v="Servicios secretariales o de administración de oficinas  "/>
    <m/>
    <n v="80161501"/>
    <s v="Prestación de servicios profesionales en el área penal, actuando en representación y defensa del IGAC a nivel Nacional."/>
    <s v="Enero"/>
    <s v="Enero"/>
    <n v="11"/>
    <s v="Mes (s)"/>
    <s v="Contratación directa"/>
    <x v="1"/>
    <n v="83053047"/>
    <n v="83053047"/>
    <s v="No"/>
    <s v="NA"/>
    <n v="1"/>
    <x v="1"/>
    <s v="Oficina Asesora Jurídica"/>
    <s v="Oficina Asesora Jurídica"/>
    <s v="Sede Central  "/>
    <s v="Jefe Oficina Asesora Jurídica"/>
    <s v="N/A"/>
    <s v="N/A"/>
    <s v="N/A"/>
    <s v="N/A"/>
    <n v="117"/>
    <d v="2021-01-26T00:00:00"/>
    <n v="7550277"/>
    <n v="83053047"/>
    <n v="83053047"/>
    <s v="OK"/>
    <s v="ALDEMAR GUARNIZO GARCÍA"/>
    <n v="0"/>
    <n v="0"/>
    <n v="24262"/>
    <n v="1"/>
    <n v="0"/>
    <s v="Día(s)"/>
    <n v="270"/>
    <s v="OK"/>
  </r>
  <r>
    <n v="2"/>
    <n v="11"/>
    <s v="DIRECCION "/>
    <x v="3"/>
    <n v="1"/>
    <n v="1"/>
    <n v="0"/>
    <d v="2021-01-07T00:00:00"/>
    <m/>
    <s v="Servicios secretariales o de administración de oficinas  "/>
    <m/>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s v="Enero"/>
    <s v="Enero"/>
    <n v="11"/>
    <s v="Mes (s)"/>
    <s v="Contratación directa"/>
    <x v="1"/>
    <n v="269654000"/>
    <n v="269654000"/>
    <s v="No"/>
    <s v="NA"/>
    <n v="1"/>
    <x v="1"/>
    <s v="Oficina Asesora Jurídica"/>
    <s v="Oficina Asesora Jurídica"/>
    <s v="Sede Central  "/>
    <s v="Jefe Oficina Asesora Jurídica"/>
    <s v="N/A"/>
    <s v="N/A"/>
    <s v="N/A"/>
    <s v="N/A"/>
    <n v="36"/>
    <d v="2021-01-14T00:00:00"/>
    <n v="24514000"/>
    <n v="269654000"/>
    <n v="269654000"/>
    <s v="OK"/>
    <s v="CARLOS EDUARDO MEDELLIN BECERRA"/>
    <n v="0"/>
    <n v="0"/>
    <n v="24197"/>
    <n v="1"/>
    <n v="0"/>
    <s v="Mes (s)"/>
    <n v="330"/>
    <s v="OK"/>
  </r>
  <r>
    <n v="2"/>
    <n v="27"/>
    <s v="DIRECCION "/>
    <x v="3"/>
    <n v="1"/>
    <n v="1"/>
    <n v="0"/>
    <d v="2021-01-07T00:00:00"/>
    <m/>
    <s v="Servicios secretariales o de administración de oficinas  "/>
    <m/>
    <n v="80161501"/>
    <s v="Prestación de servicios profesionales para apoyar a la Oficina Asesora Jurídica como enlace de la oficina asesora de planeación, en la estructuración de la defensa judicial y prevención del daño antijurídico del Instituto Geográfico Agustín Codazzi."/>
    <s v="Enero"/>
    <s v="Enero"/>
    <n v="11"/>
    <s v="Mes (s)"/>
    <s v="Contratación directa"/>
    <x v="1"/>
    <n v="73517994"/>
    <n v="73517994"/>
    <s v="No"/>
    <s v="NA"/>
    <n v="1"/>
    <x v="0"/>
    <s v="Dirección General"/>
    <s v="Oficina Asesora Jurídica"/>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127"/>
    <d v="2021-01-26T00:00:00"/>
    <n v="6683454"/>
    <n v="73517994"/>
    <n v="73517994"/>
    <s v="OK"/>
    <s v="ESTEFANÍA DUQUE RINCÓN"/>
    <n v="0"/>
    <n v="0"/>
    <n v="24270"/>
    <n v="1"/>
    <n v="0"/>
    <s v="Día(s)"/>
    <n v="270"/>
    <s v="OK"/>
  </r>
  <r>
    <n v="2"/>
    <n v="26"/>
    <s v="DIRECCION "/>
    <x v="3"/>
    <n v="1"/>
    <n v="1"/>
    <n v="0"/>
    <d v="2021-01-07T00:00:00"/>
    <m/>
    <s v="Servicios secretariales o de administración de oficinas  "/>
    <m/>
    <n v="80161501"/>
    <s v="Prestación de servicios profesionales a la Oficina Asesora Jurídica en la gestión jurídica en las fases contractuales y pos contractuales asignadas, así como los asuntos de derecho disciplinario que le sean asignados."/>
    <s v="Enero"/>
    <s v="Enero"/>
    <n v="11"/>
    <s v="Mes (s)"/>
    <s v="Contratación directa"/>
    <x v="1"/>
    <n v="95787741"/>
    <n v="95787741"/>
    <s v="No"/>
    <s v="NA"/>
    <n v="1"/>
    <x v="1"/>
    <s v="Oficina Asesora Jurídica"/>
    <s v="Oficina Asesora Jurídica"/>
    <s v="Sede Central  "/>
    <s v="Jefe Oficina Asesora Jurídica"/>
    <s v="N/A"/>
    <s v="N/A"/>
    <s v="N/A"/>
    <s v="N/A"/>
    <n v="148"/>
    <d v="2021-01-26T00:00:00"/>
    <n v="8707975"/>
    <n v="95787736"/>
    <n v="95787736"/>
    <s v="OK"/>
    <s v="DIANA KARIME VELEZ GONAZALE"/>
    <n v="5"/>
    <n v="0"/>
    <n v="24287"/>
    <n v="1"/>
    <n v="0"/>
    <s v="Día(s)"/>
    <n v="240"/>
    <s v="OK"/>
  </r>
  <r>
    <n v="2"/>
    <n v="31"/>
    <s v="DIRECCION "/>
    <x v="3"/>
    <n v="1"/>
    <n v="1"/>
    <n v="0"/>
    <d v="2021-01-07T00:00:00"/>
    <m/>
    <s v="Servicios secretariales o de administración de oficinas  "/>
    <m/>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s v="Enero"/>
    <s v="Enero"/>
    <n v="11"/>
    <s v="Mes (s)"/>
    <s v="Contratación directa"/>
    <x v="1"/>
    <n v="95787741"/>
    <n v="95787741"/>
    <s v="No"/>
    <s v="NA"/>
    <n v="1"/>
    <x v="1"/>
    <s v="Oficina Asesora Jurídica"/>
    <s v="Oficina Asesora Jurídica"/>
    <s v="Sede Central  "/>
    <s v="Jefe Oficina Asesora Jurídica"/>
    <s v="N/A"/>
    <s v="N/A"/>
    <s v="N/A"/>
    <s v="N/A"/>
    <n v="147"/>
    <d v="2021-01-26T00:00:00"/>
    <n v="8707976"/>
    <n v="95787736"/>
    <n v="95787736"/>
    <s v="OK"/>
    <s v="JULIO CESAR AMAYA MENDEZ"/>
    <n v="5"/>
    <n v="0"/>
    <n v="24286"/>
    <n v="1"/>
    <n v="0"/>
    <s v="Día(s)"/>
    <n v="270"/>
    <s v="OK"/>
  </r>
  <r>
    <n v="2"/>
    <n v="32"/>
    <s v="DIRECCION "/>
    <x v="3"/>
    <n v="1"/>
    <n v="1"/>
    <n v="0"/>
    <d v="2021-01-07T00:00:00"/>
    <m/>
    <s v="Servicios secretariales o de administración de oficinas  "/>
    <m/>
    <n v="80161501"/>
    <s v="Prestación de servicios profesionales en los asuntos legales y de propiedad intelectual que le sean asignados por la Oficina Asesora Jurídica; así como realizar representación judicial y extrajudicial del IGAC a nivel nacional."/>
    <s v="Enero"/>
    <s v="Enero"/>
    <n v="11"/>
    <s v="Mes (s)"/>
    <s v="Contratación directa"/>
    <x v="1"/>
    <n v="95787741"/>
    <n v="95787741"/>
    <s v="No"/>
    <s v="NA"/>
    <n v="1"/>
    <x v="1"/>
    <s v="Oficina Asesora Jurídica"/>
    <s v="Oficina Asesora Jurídica"/>
    <s v="Sede Central  "/>
    <s v="Jefe Oficina Asesora Jurídica"/>
    <s v="N/A"/>
    <s v="N/A"/>
    <s v="N/A"/>
    <s v="N/A"/>
    <n v="138"/>
    <d v="2021-01-26T00:00:00"/>
    <n v="8707976"/>
    <n v="95787736"/>
    <n v="95787736"/>
    <s v="OK"/>
    <s v="LAURA VILLARRAGA ALBINO,"/>
    <n v="5"/>
    <n v="0"/>
    <n v="24271"/>
    <n v="1"/>
    <n v="0"/>
    <s v="Día(s)"/>
    <n v="330"/>
    <s v="OK"/>
  </r>
  <r>
    <n v="2"/>
    <n v="28"/>
    <s v="DIRECCION "/>
    <x v="3"/>
    <n v="1"/>
    <n v="1"/>
    <n v="0"/>
    <d v="2021-01-07T00:00:00"/>
    <m/>
    <s v="Servicios secretariales o de administración de oficinas  "/>
    <m/>
    <n v="80161501"/>
    <s v="Prestación de servicios profesionales en los asuntos legales y contractuales que le sean asignados por la Oficina Asesora Jurídica."/>
    <s v="Enero"/>
    <s v="Enero"/>
    <n v="11"/>
    <s v="Mes (s)"/>
    <s v="Contratación directa"/>
    <x v="0"/>
    <n v="121248517"/>
    <n v="121248517"/>
    <s v="No"/>
    <s v="NA"/>
    <n v="1"/>
    <x v="1"/>
    <s v="Oficina Asesora Jurídica"/>
    <s v="Oficina Asesora Jurídica"/>
    <s v="Sede Central  "/>
    <s v="Jefe Oficina Asesora Jurídica"/>
    <s v="N/A"/>
    <s v="N/A"/>
    <s v="N/A"/>
    <s v="N/A"/>
    <n v="125"/>
    <d v="2021-01-26T00:00:00"/>
    <n v="11022592"/>
    <n v="121248512"/>
    <n v="121248512"/>
    <s v="OK"/>
    <s v="LUZ ÁNGELA VILLALBA PACHÓ"/>
    <n v="5"/>
    <n v="0"/>
    <n v="24263"/>
    <n v="1"/>
    <n v="0"/>
    <s v="Día(s)"/>
    <n v="270"/>
    <s v="OK"/>
  </r>
  <r>
    <n v="2"/>
    <n v="30"/>
    <s v="DIRECCION "/>
    <x v="3"/>
    <n v="1"/>
    <n v="1"/>
    <n v="0"/>
    <d v="2021-01-07T00:00:00"/>
    <m/>
    <s v="Servicios secretariales o de administración de oficinas  "/>
    <m/>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s v="Enero"/>
    <s v="Enero"/>
    <n v="8"/>
    <s v="Mes (s)"/>
    <s v="Contratación directa"/>
    <x v="1"/>
    <n v="60678706"/>
    <n v="60678706"/>
    <s v="No"/>
    <s v="NA"/>
    <n v="1"/>
    <x v="1"/>
    <s v="Oficina Asesora Jurídica"/>
    <s v="Oficina Asesora Jurídica"/>
    <s v="Sede Central  "/>
    <s v="Jefe Oficina Asesora Jurídica"/>
    <s v="N/A"/>
    <s v="N/A"/>
    <s v="N/A"/>
    <s v="N/A"/>
    <n v="146"/>
    <d v="2021-01-26T00:00:00"/>
    <n v="7550277"/>
    <n v="60402216"/>
    <n v="60402216"/>
    <s v="OK"/>
    <s v="SANDRA MAGALLY SALGADO LEYV"/>
    <n v="276490"/>
    <n v="0"/>
    <n v="24285"/>
    <n v="1"/>
    <n v="0"/>
    <s v="Día(s)"/>
    <n v="270"/>
    <s v="OK"/>
  </r>
  <r>
    <n v="2"/>
    <n v="33"/>
    <s v="DIRECCION "/>
    <x v="3"/>
    <n v="2"/>
    <n v="2"/>
    <n v="0"/>
    <d v="2021-01-07T00:00:00"/>
    <m/>
    <s v="Servicios secretariales o de administración de oficinas  "/>
    <m/>
    <n v="80161501"/>
    <s v="Prestación de servicios profesionales para realizar la representación ante las autoridades administrativas y judiciales a nivel nacional en los que sea parte el igac; así como apoyar en todos los trámites jurídicos encaminados a la oficina asesora jurídica."/>
    <s v="Enero"/>
    <s v="Enero"/>
    <n v="8"/>
    <s v="Mes (s)"/>
    <s v="Contratación directa"/>
    <x v="1"/>
    <n v="121357412"/>
    <n v="121357412"/>
    <s v="No"/>
    <s v="NA"/>
    <n v="2"/>
    <x v="1"/>
    <s v="Oficina Asesora Jurídica"/>
    <s v="Oficina Asesora Jurídica"/>
    <s v="Sede Central  "/>
    <s v="Jefe Oficina Asesora Jurídica"/>
    <s v="N/A"/>
    <s v="N/A"/>
    <s v="N/A"/>
    <s v="N/A"/>
    <n v="128"/>
    <d v="2021-01-26T00:00:00"/>
    <n v="7550277"/>
    <n v="60402216"/>
    <n v="120804432"/>
    <s v="OK"/>
    <s v="ENIRQUE LESMES RODRIGUEZ_x000a_CAROLINA CARDONA BUENO"/>
    <n v="552980"/>
    <n v="0"/>
    <s v="24267_x000a_24268"/>
    <n v="2"/>
    <n v="0"/>
    <s v="Día(s)"/>
    <n v="270"/>
    <s v="OK"/>
  </r>
  <r>
    <n v="2"/>
    <n v="18"/>
    <s v="DIRECCION "/>
    <x v="6"/>
    <n v="1"/>
    <n v="1"/>
    <n v="0"/>
    <d v="2021-01-07T00:00:00"/>
    <m/>
    <s v="Servicios secretariales o de administración de oficinas  "/>
    <m/>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s v="Febrero"/>
    <s v="Febrero"/>
    <n v="11"/>
    <s v="Mes (s)"/>
    <s v="Contratación directa"/>
    <x v="1"/>
    <n v="83053047"/>
    <n v="83053047"/>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5"/>
    <d v="2021-01-19T00:00:00"/>
    <n v="7550277"/>
    <n v="83053047"/>
    <n v="83053047"/>
    <s v="OK"/>
    <s v="DAVID LEONARDO CARO PEDREROS"/>
    <n v="0"/>
    <n v="0"/>
    <n v="24295"/>
    <n v="1"/>
    <n v="0"/>
    <s v="Día(s)"/>
    <n v="11"/>
    <s v="OK"/>
  </r>
  <r>
    <n v="2"/>
    <n v="21"/>
    <s v="DIRECCION "/>
    <x v="6"/>
    <n v="3"/>
    <n v="3"/>
    <n v="0"/>
    <d v="2021-01-07T00:00:00"/>
    <m/>
    <s v="Servicios secretariales o de administración de oficinas  "/>
    <m/>
    <n v="80161501"/>
    <s v="Prestación de servicios profesionales para apoyar la formulación, actualización y seguimiento físico y financiero de los planes, programas y proyectos de los procesos asignados en el marco del Modelo Integrado de Planeación y Gestión."/>
    <s v="Febrero"/>
    <s v="Febrero"/>
    <n v="11"/>
    <s v="Mes (s)"/>
    <s v="Contratación directa"/>
    <x v="1"/>
    <n v="249159141"/>
    <n v="249159141"/>
    <s v="No"/>
    <s v="NA"/>
    <n v="3"/>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99"/>
    <d v="2021-01-19T00:00:00"/>
    <n v="7550277"/>
    <n v="83053047"/>
    <n v="249159141"/>
    <s v="OK"/>
    <s v="NASLY ESPERANZA MAYORGA_x000a_DIEGO CASTIBLANCO_x000a_ORLANDO AMAYA"/>
    <n v="0"/>
    <n v="0"/>
    <s v="24304_x000a_24305_x000a_24306"/>
    <n v="3"/>
    <n v="0"/>
    <m/>
    <n v="330"/>
    <s v="OK"/>
  </r>
  <r>
    <n v="2"/>
    <n v="94"/>
    <s v="DIRECCION "/>
    <x v="6"/>
    <n v="1"/>
    <n v="1"/>
    <n v="0"/>
    <d v="2021-02-03T00:00:00"/>
    <m/>
    <s v="Servicios secretariales o de administración de oficinas  "/>
    <m/>
    <n v="80161501"/>
    <s v="Prestación de servicios profesionales para realizar el seguimiento y fortalecimiento del sistema de medición de la entidad acorde con el Plan Estratégico Institucional y los requerimientos del orden nacional y sectorial."/>
    <s v="Mayo"/>
    <s v="Mayo"/>
    <n v="8"/>
    <s v="Mes (s)"/>
    <s v="Contratación directa"/>
    <x v="0"/>
    <n v="60402216"/>
    <n v="60402216"/>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571"/>
    <d v="2021-04-15T00:00:00"/>
    <n v="7550277"/>
    <n v="60402216"/>
    <n v="60402216"/>
    <s v="OK"/>
    <s v="NATALIA MARIA PINEDA BETANCOURT"/>
    <n v="0"/>
    <n v="0"/>
    <n v="24704"/>
    <n v="1"/>
    <n v="0"/>
    <s v="Día(s)"/>
    <m/>
    <s v="OK"/>
  </r>
  <r>
    <n v="2"/>
    <n v="13"/>
    <s v="DIRECCION "/>
    <x v="6"/>
    <n v="4"/>
    <n v="4"/>
    <n v="0"/>
    <d v="2021-01-07T00:00:00"/>
    <m/>
    <s v="Servicios secretariales o de administración de oficinas  "/>
    <m/>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s v="Febrero"/>
    <s v="Febrero"/>
    <n v="11"/>
    <s v="Mes (s)"/>
    <s v="Contratación directa"/>
    <x v="0"/>
    <n v="332212188"/>
    <n v="332212188"/>
    <s v="No"/>
    <s v="NA"/>
    <n v="4"/>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7"/>
    <d v="2021-01-19T00:00:00"/>
    <n v="7550277"/>
    <n v="83053047"/>
    <n v="332212188"/>
    <s v="OK"/>
    <s v="ROSA NATACHA CALDERON LUNG_x000a_MIGUEL COLLAZOS COLLAZOS_x000a_DIANA MILENA CALDERÓN SANCHEZ_x000a_GINA MARCELA POPAYAN"/>
    <n v="0"/>
    <n v="0"/>
    <s v="24296_x000a_24297_x000a_24299_x000a_24302"/>
    <n v="4"/>
    <n v="0"/>
    <s v="Día(s)"/>
    <m/>
    <s v="OK"/>
  </r>
  <r>
    <n v="2"/>
    <n v="16"/>
    <s v="DIRECCION "/>
    <x v="6"/>
    <n v="1"/>
    <n v="1"/>
    <n v="0"/>
    <d v="2021-01-07T00:00:00"/>
    <m/>
    <s v="Servicios secretariales o de administración de oficinas  "/>
    <m/>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Febrero"/>
    <s v="Febrero"/>
    <n v="11"/>
    <s v="Mes (s)"/>
    <s v="Contratación directa"/>
    <x v="1"/>
    <n v="108518128"/>
    <n v="108518128"/>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2"/>
    <d v="2021-01-19T00:00:00"/>
    <n v="9865284"/>
    <n v="108518124"/>
    <n v="108518124"/>
    <s v="OK"/>
    <s v="CARLOS RAFAEL GONZÁLEZ CONTRERAS"/>
    <n v="4"/>
    <n v="0"/>
    <n v="24288"/>
    <n v="1"/>
    <n v="0"/>
    <s v="Día(s)"/>
    <n v="330"/>
    <s v="OK"/>
  </r>
  <r>
    <n v="2"/>
    <n v="17"/>
    <s v="DIRECCION "/>
    <x v="6"/>
    <n v="1"/>
    <n v="1"/>
    <n v="0"/>
    <d v="2021-01-07T00:00:00"/>
    <m/>
    <s v="Servicios secretariales o de administración de oficinas  "/>
    <m/>
    <n v="80161501"/>
    <s v="Prestación de servicios profesionales para apoyar el proceso de direccionamiento estratégico y planeación, por medio de la gestión de procesos de parametrización administración manejo y montaje de bases de datos."/>
    <s v="Febrero"/>
    <s v="Febrero"/>
    <n v="11"/>
    <s v="Mes (s)"/>
    <s v="Contratación directa"/>
    <x v="1"/>
    <n v="54740668"/>
    <n v="54740668"/>
    <s v="No"/>
    <s v="NA"/>
    <n v="1"/>
    <x v="0"/>
    <s v="Dirección General"/>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con seguimientos realizados"/>
    <n v="93"/>
    <d v="2021-01-19T00:00:00"/>
    <n v="4976424"/>
    <n v="54740664"/>
    <n v="54740664"/>
    <s v="OK"/>
    <s v="DANIEL FERNANDO GALLEGO MORENO"/>
    <n v="4"/>
    <n v="0"/>
    <n v="24294"/>
    <n v="1"/>
    <n v="0"/>
    <s v="Día(s)"/>
    <n v="345"/>
    <s v="OK"/>
  </r>
  <r>
    <n v="2"/>
    <n v="22"/>
    <s v="DIRECCION "/>
    <x v="6"/>
    <n v="1"/>
    <n v="1"/>
    <n v="0"/>
    <d v="2021-01-07T00:00:00"/>
    <m/>
    <s v="Servicios de auditoría"/>
    <m/>
    <n v="84111600"/>
    <s v="Prestación de servicios profesionales para realizar las actividades del sistema de gestión ambiental del instituto en el marco del modelo de planeación y gestión vigente para la nación "/>
    <s v="Enero"/>
    <s v="Enero"/>
    <n v="11"/>
    <s v="Mes (s)"/>
    <s v="Contratación directa"/>
    <x v="1"/>
    <n v="73517991"/>
    <n v="73517991"/>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94"/>
    <d v="2021-01-19T00:00:00"/>
    <n v="6683453"/>
    <n v="73517983"/>
    <n v="73517983"/>
    <s v="OK"/>
    <s v="DANIEL ALEJANDRO VELASQUEZ PIRA"/>
    <n v="8"/>
    <n v="0"/>
    <n v="24260"/>
    <n v="1"/>
    <n v="0"/>
    <s v="Día(s)"/>
    <n v="330"/>
    <s v="OK"/>
  </r>
  <r>
    <n v="2"/>
    <n v="15"/>
    <s v="DIRECCION "/>
    <x v="6"/>
    <n v="1"/>
    <n v="1"/>
    <n v="0"/>
    <d v="2021-02-03T00:00:00"/>
    <m/>
    <s v="Servicios secretariales o de administración de oficinas  "/>
    <m/>
    <n v="80161501"/>
    <s v="Prestación de servicios profesionales para apoyar la implementación del Modelo Integrado de Planeación y Gestión en el Instituto, con énfasis en la actualización documental."/>
    <s v="Febrero"/>
    <s v="Febrero"/>
    <n v="11"/>
    <s v="Mes (s)"/>
    <s v="Contratación directa"/>
    <x v="1"/>
    <n v="46898742"/>
    <n v="46898742"/>
    <s v="No"/>
    <s v="NA"/>
    <n v="1"/>
    <x v="0"/>
    <s v="Dirección General"/>
    <s v="Oficina Asesora de Planeación"/>
    <s v="Sede Central  "/>
    <s v="Jefe Oficina Asesora de Planeación"/>
    <s v="Fortalecimiento de la gestión institucional del IGAC a nivel Nacional "/>
    <s v="Servicio de implementación de sistemas de gestión"/>
    <s v="Actualizar e implementar los planes de trabajo y/o mejoramiento anual"/>
    <s v="Sistema de Gestión implementado_x000a_"/>
    <n v="100"/>
    <d v="2021-01-19T00:00:00"/>
    <n v="4263522"/>
    <n v="46472390"/>
    <n v="46472390"/>
    <s v="OK"/>
    <s v="LAURA ISABEL GONZALEZ"/>
    <n v="426352"/>
    <n v="0"/>
    <n v="24340"/>
    <n v="1"/>
    <n v="0"/>
    <s v="Día(s)"/>
    <n v="330"/>
    <s v="OK"/>
  </r>
  <r>
    <n v="2"/>
    <n v="19"/>
    <s v="DIRECCION "/>
    <x v="6"/>
    <n v="1"/>
    <n v="1"/>
    <n v="0"/>
    <d v="2021-01-07T00:00:00"/>
    <m/>
    <s v="Servicios secretariales o de administración de oficinas  "/>
    <m/>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s v="Febrero"/>
    <s v="Febrero"/>
    <n v="11"/>
    <s v="Mes (s)"/>
    <s v="Contratación directa"/>
    <x v="0"/>
    <n v="83053047"/>
    <n v="83053047"/>
    <s v="No"/>
    <s v="NA"/>
    <n v="1"/>
    <x v="0"/>
    <s v="Dirección General"/>
    <s v="Oficina Asesora de Planeación"/>
    <s v="Sede Central  "/>
    <s v="Jefe Oficina Asesora de Planeación"/>
    <s v="Fortalecimiento de la gestión institucional del IGAC a nivel Nacional "/>
    <s v="Documentos de planeación"/>
    <s v="Actualizar planes institucionales"/>
    <s v="Documentos de planeación realizados_x000a__x000a_Documentos de planeación con seguimientos realizados_x000a_"/>
    <n v="98"/>
    <d v="2021-01-19T00:00:00"/>
    <n v="7550277"/>
    <n v="79277909"/>
    <n v="79277909"/>
    <s v="OK"/>
    <s v="DIANA XIMENA SIERRA MÉNDEZ"/>
    <n v="3775138"/>
    <n v="0"/>
    <n v="24429"/>
    <n v="1"/>
    <n v="0"/>
    <s v="Día(s)"/>
    <n v="11"/>
    <s v="OK"/>
  </r>
  <r>
    <n v="2"/>
    <n v="93"/>
    <s v="DIRECCION "/>
    <x v="6"/>
    <n v="1"/>
    <n v="1"/>
    <n v="0"/>
    <d v="2021-03-11T00:00:00"/>
    <m/>
    <s v="Servicios secretariales o de administración de oficinas  "/>
    <m/>
    <n v="80161501"/>
    <s v="Prestación de servicios profesionales para apoyar las actividades de programación, actualización y seguimiento al presupuesto de ingresos por recursos propios, del Instituto Geográfico Agustín Codazzi, en el marco del Modelo Integrado de Planeación y Gestión."/>
    <s v="Marzo"/>
    <s v="Marzo"/>
    <n v="285"/>
    <s v="Día(s)"/>
    <s v="Contratación directa"/>
    <x v="0"/>
    <n v="63492813"/>
    <n v="63492813"/>
    <s v="No"/>
    <s v="N/A"/>
    <n v="1"/>
    <x v="0"/>
    <s v="Oficina Asesora de Planeación "/>
    <s v="Oficina Asesora de Planeación"/>
    <s v="Sede Central  "/>
    <s v="Jefe Oficina Asesora de Planeación"/>
    <s v="Fortalecimiento de la gestión institucional del IGAC a nivel Nacional "/>
    <s v="Documentos de planeación"/>
    <s v="Realizar el seguimiento de los planes de acción anual"/>
    <s v="Documentos de planeación realizados_x000a__x000a_Documentos de planeación con seguimientos realizados_x000a_"/>
    <n v="550"/>
    <d v="2021-04-22T00:00:00"/>
    <n v="6683454"/>
    <n v="53467632"/>
    <n v="53467632"/>
    <s v="OK"/>
    <s v="MARIO ALEJANDRO LASSO LEDESMA"/>
    <n v="10025181"/>
    <n v="0"/>
    <n v="24693"/>
    <n v="1"/>
    <n v="0"/>
    <s v="Día(s)"/>
    <m/>
    <s v="OK"/>
  </r>
  <r>
    <n v="1"/>
    <m/>
    <s v="DIRECCION "/>
    <x v="6"/>
    <n v="1"/>
    <m/>
    <n v="1"/>
    <d v="2021-01-07T00:00:00"/>
    <m/>
    <s v="Servicios de auditoría"/>
    <m/>
    <n v="84111600"/>
    <s v="Contratación de auditoria externa de seguimiento y auditoria con fines de certificación de calidad bajo la norma ISO 9001:2015, gestión ambiental bajo la norma ISO 14001:2015"/>
    <s v="Noviembre"/>
    <s v="Noviembre"/>
    <n v="11"/>
    <s v="Mes (s)"/>
    <s v="Contratación directa"/>
    <x v="1"/>
    <n v="20000000"/>
    <n v="20000000"/>
    <s v="No"/>
    <s v="NA"/>
    <n v="1"/>
    <x v="0"/>
    <s v="Dirección General"/>
    <s v="Oficina Asesora de Planeación"/>
    <s v="Sede Central  "/>
    <s v="Jefe Oficina Asesora de Planeación"/>
    <s v="Fortalecimiento de la gestión institucional del IGAC a nivel Nacional "/>
    <s v="Servicio de implementación de sistemas de gestión"/>
    <s v="Ejecutar el programa de auditoria"/>
    <s v="Sistema de Gestión implementado_x000a_"/>
    <m/>
    <m/>
    <e v="#N/A"/>
    <e v="#N/A"/>
    <e v="#N/A"/>
    <e v="#N/A"/>
    <m/>
    <n v="0"/>
    <n v="0"/>
    <m/>
    <m/>
    <n v="1"/>
    <m/>
    <m/>
    <s v="OK"/>
  </r>
  <r>
    <n v="2"/>
    <n v="23"/>
    <s v="DIRECCION "/>
    <x v="6"/>
    <n v="1"/>
    <n v="1"/>
    <n v="0"/>
    <d v="2021-01-07T00:00:00"/>
    <n v="1"/>
    <s v="Servicios de asesoramiento sobre planificación estratégica"/>
    <m/>
    <n v="80101504"/>
    <s v="Prestar servicios profesionales para realizar el análisis y alineación de los procesos de la Entidad a su estructura organizacional, con el fin de identificar dentro de los mismos procesos reglas de negocio y puntos de validación."/>
    <s v="Febrero"/>
    <s v="Febrero"/>
    <n v="11"/>
    <s v="Mes (s)"/>
    <s v="Contratación directa"/>
    <x v="2"/>
    <n v="146709293"/>
    <n v="146709293"/>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n v="267"/>
    <d v="2021-01-27T00:00:00"/>
    <n v="13337208"/>
    <n v="140040684"/>
    <n v="140040684"/>
    <s v="OK"/>
    <s v="MARIA JULIANA MARTINZ GONZALEZ"/>
    <n v="6668609"/>
    <n v="0"/>
    <n v="24432"/>
    <n v="1"/>
    <n v="0"/>
    <s v="Día(s)"/>
    <n v="240"/>
    <s v="OK"/>
  </r>
  <r>
    <n v="2"/>
    <m/>
    <s v="DIRECCION "/>
    <x v="6"/>
    <n v="1"/>
    <n v="0"/>
    <n v="1"/>
    <d v="2021-06-17T00:00:00"/>
    <m/>
    <s v="Servicios de asesoramiento sobre tecnologías de la información"/>
    <m/>
    <n v="80101507"/>
    <s v="Análisis y asesoría en el modelamiento BPMN 2.0, optimización, instalación, parametrización, diseño y soporte de los procesos de la Entidad en la plataforma BPMS Bizagi."/>
    <s v="Octubre"/>
    <s v="Octubre"/>
    <n v="3"/>
    <s v="Mes (s)"/>
    <s v="Contratación directa"/>
    <x v="2"/>
    <n v="1001900000"/>
    <n v="1001900000"/>
    <s v="No"/>
    <s v="NA"/>
    <n v="1"/>
    <x v="0"/>
    <s v="Oficina Asesora de Planeación "/>
    <s v="Oficina Asesora de Planeación "/>
    <s v="Sede Central  "/>
    <s v="Jefe Oficina Asesora de Planeación"/>
    <s v="Actualización y gestión catastral Nacional"/>
    <s v="Servicio de Información Catastral"/>
    <s v="Fortalecer al IGAC para la implementación del sistema de administración de tierras"/>
    <s v="Sistema de Información Predial Actualizado_x000a_"/>
    <m/>
    <m/>
    <e v="#N/A"/>
    <e v="#N/A"/>
    <e v="#N/A"/>
    <e v="#N/A"/>
    <m/>
    <n v="0"/>
    <n v="0"/>
    <m/>
    <n v="0"/>
    <n v="1"/>
    <m/>
    <m/>
    <s v="OK"/>
  </r>
  <r>
    <n v="6"/>
    <n v="35"/>
    <s v="GEOGRAFIA Y CARTOGRAFIA"/>
    <x v="7"/>
    <n v="3"/>
    <n v="3"/>
    <n v="0"/>
    <d v="2021-02-11T00:00:00"/>
    <m/>
    <s v="Cartografía"/>
    <m/>
    <n v="81151600"/>
    <s v="Prestación de servicios para apoyar la generación de ortoimágenes a diferentes escalas, de conformidad con las especificaciones técnicas y rendimientos establecidos."/>
    <s v="Febrero"/>
    <s v="Febrero"/>
    <n v="10"/>
    <s v="Mes (s)"/>
    <s v="Contratación directa"/>
    <x v="1"/>
    <n v="80144490"/>
    <n v="8014449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00"/>
    <d v="2021-02-12T00:00:00"/>
    <n v="2671483"/>
    <n v="26714830"/>
    <n v="80144490"/>
    <s v="OK"/>
    <s v="ÁNGELA MELISA CALLEJAS GARCÉS_x000a_MIKE ALEJANDRO LAVADO BARÓN _x000a_JOHN ALEJANDRO SEGURA TRIANA"/>
    <n v="0"/>
    <n v="0"/>
    <s v="24471_x000a_24474_x000a_24475_x000a_"/>
    <n v="3"/>
    <n v="0"/>
    <m/>
    <m/>
    <s v="OK"/>
  </r>
  <r>
    <n v="6"/>
    <n v="30"/>
    <s v="GEOGRAFIA Y CARTOGRAFIA"/>
    <x v="7"/>
    <n v="2"/>
    <n v="2"/>
    <n v="0"/>
    <d v="2021-02-03T00:00:00"/>
    <m/>
    <s v="Cartografía"/>
    <m/>
    <n v="81151600"/>
    <s v="Prestación de servicios profesionales para gestionar, controlar y hacer seguimiento de los procesos de producción cartográfica, asignados de conformidad con los lineamientos establecidos."/>
    <s v="Febrero"/>
    <s v="Febrero"/>
    <n v="315"/>
    <s v="Día(s)"/>
    <s v="Contratación directa"/>
    <x v="0"/>
    <n v="140352534"/>
    <n v="1403525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06"/>
    <d v="2021-02-10T00:00:00"/>
    <n v="6683454"/>
    <n v="70176267"/>
    <n v="140352534"/>
    <s v="OK"/>
    <s v="CARLOS ALBERTO SEDANO ARIZA  _x000a_CARLOS  EDUARDO  PLATA  CABRERA"/>
    <n v="0"/>
    <n v="0"/>
    <s v="24394_x000a_24395"/>
    <n v="2"/>
    <n v="0"/>
    <s v="Día(s)"/>
    <m/>
    <s v="OK"/>
  </r>
  <r>
    <n v="6"/>
    <n v="31"/>
    <s v="GEOGRAFIA Y CARTOGRAFIA"/>
    <x v="7"/>
    <n v="6"/>
    <n v="6"/>
    <n v="0"/>
    <d v="2021-02-03T00:00:00"/>
    <m/>
    <s v="Cartografía"/>
    <m/>
    <n v="81151600"/>
    <s v="Prestación de servicios para la captura o digitalización de elementos vectoriales a diferentes escalas y dimensiones, de conformidad con las especificaciones técnicas y rendimientos establecidos."/>
    <s v="Febrero"/>
    <s v="Febrero"/>
    <n v="11"/>
    <s v="Mes (s)"/>
    <s v="Contratación directa"/>
    <x v="0"/>
    <n v="381694680"/>
    <n v="38169468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7"/>
    <d v="2021-02-10T00:00:00"/>
    <n v="0"/>
    <n v="63615780"/>
    <n v="381694680"/>
    <s v="OK"/>
    <s v="CLAUDIA  ARANGUREN PEÑA_x000a_REMY FERNANDO MATEUS SALINAS_x000a_MÓNICA ALEJANDRA CRUZ BARRETO_x000a_LUIS ALBA _x000a_WILLIAM ALFONSO MORA HERNÁNDEZ_x000a_NOHORA MARIA AYALA QUINTANA"/>
    <n v="0"/>
    <n v="0"/>
    <s v="24407_x000a_24412_x000a_24411_x000a_24413_x000a_24676"/>
    <n v="6"/>
    <n v="0"/>
    <m/>
    <m/>
    <s v="OK"/>
  </r>
  <r>
    <n v="6"/>
    <n v="60"/>
    <s v="GEOGRAFIA Y CARTOGRAFIA"/>
    <x v="7"/>
    <n v="4"/>
    <n v="4"/>
    <n v="0"/>
    <d v="2021-03-04T00:00:00"/>
    <m/>
    <s v="Cartografía"/>
    <m/>
    <n v="81151600"/>
    <s v="Prestacion de servicios para estructurar, integrar y validar la cartografía para los estudios y/o investigaciones geográficas asignadas"/>
    <s v="Marzo"/>
    <s v="Marzo"/>
    <n v="285"/>
    <s v="Día(s)"/>
    <s v="Contratación directa"/>
    <x v="1"/>
    <n v="138328968"/>
    <n v="138328968"/>
    <s v="No"/>
    <s v="NA"/>
    <n v="4"/>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19"/>
    <d v="2021-03-08T00:00:00"/>
    <n v="3640236"/>
    <n v="34582242"/>
    <n v="138328968"/>
    <s v="OK"/>
    <s v="DANIEL STEVEN MOLINA MONTAÑEZ_x000a_DAVID ALEJANDRO ORTEGA GONZÁLEZ_x000a_KAREN TATIANA DUARTE JIMENEZ _x000a_LADY CATTERINE MORENO RAMÍREZ "/>
    <n v="0"/>
    <n v="0"/>
    <s v="24564_x000a_24565_x000a_24566_x000a_24567"/>
    <n v="4"/>
    <n v="0"/>
    <s v="Día(s)"/>
    <m/>
    <s v="OK"/>
  </r>
  <r>
    <n v="6"/>
    <n v="71"/>
    <s v="GEOGRAFIA Y CARTOGRAFIA"/>
    <x v="7"/>
    <n v="1"/>
    <n v="1"/>
    <n v="0"/>
    <d v="2021-03-04T00:00:00"/>
    <m/>
    <s v="Servicios de mantenimiento y reparación de instalación de máquinas"/>
    <m/>
    <n v="72151800"/>
    <s v="Realizar el mantenimiento de los escáneres fotogramétricos del IGAC."/>
    <s v="Marzo"/>
    <s v="Marzo"/>
    <n v="10"/>
    <s v="Mes (s)"/>
    <s v="Contratación directa"/>
    <x v="1"/>
    <n v="218640604"/>
    <n v="21864060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OK"/>
    <s v="GTBIBERICA"/>
    <n v="0"/>
    <n v="0"/>
    <n v="24642"/>
    <n v="1"/>
    <n v="0"/>
    <m/>
    <m/>
    <s v="OK"/>
  </r>
  <r>
    <n v="6"/>
    <n v="77"/>
    <s v="GEOGRAFIA Y CARTOGRAFIA"/>
    <x v="7"/>
    <n v="1"/>
    <n v="1"/>
    <n v="0"/>
    <d v="2021-05-25T00:00:00"/>
    <m/>
    <s v="Cartografía"/>
    <m/>
    <n v="81151600"/>
    <s v="Realizar el mantenimiento, patronamiento y verificación de equipos geodésicos hiper sr -hiper v y estación total os 101, incluido los respuestos,  para dar cumplimiento a las labores de fotocontrol y rastreo de coordenadas."/>
    <s v="Junio"/>
    <s v="Junio"/>
    <n v="7"/>
    <s v="Mes (s)"/>
    <s v="Selección abreviada menor cuantía"/>
    <x v="1"/>
    <n v="76844250"/>
    <n v="7684425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7-02T00:00:00"/>
    <n v="76844250"/>
    <n v="76844250"/>
    <n v="76844250"/>
    <s v="OK"/>
    <s v="INICIO PROCESO"/>
    <n v="0"/>
    <n v="0"/>
    <m/>
    <n v="1"/>
    <n v="0"/>
    <s v="Día(s)"/>
    <n v="60"/>
    <s v="OK"/>
  </r>
  <r>
    <n v="6"/>
    <n v="63"/>
    <s v="GEOGRAFIA Y CARTOGRAFIA"/>
    <x v="7"/>
    <n v="3"/>
    <n v="3"/>
    <n v="0"/>
    <d v="2021-03-04T00:00:00"/>
    <m/>
    <s v="Cartografía"/>
    <m/>
    <n v="81151600"/>
    <s v="Prestación de servicios para la estandarización,  integración y disposición de información de ordenamiento territorial de los nodos regionales y locales al sistema de información geográfica definido para tal fin."/>
    <s v="Marzo"/>
    <s v="Marzo"/>
    <n v="255"/>
    <s v="Día(s)"/>
    <s v="Contratación directa"/>
    <x v="0"/>
    <n v="75015390"/>
    <n v="7501539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OK"/>
    <s v="JULIAN ESTEBAN PEÑA AGUDELO_x000a_FRANCISCO IVAN FRANCO RODRIGUEZ _x000a_MARIA ALEJANDRA GUERRERO MORILLO"/>
    <n v="0"/>
    <n v="0"/>
    <s v="24581_x000a_24582_x000a_24583"/>
    <n v="3"/>
    <n v="0"/>
    <s v="Día(s)"/>
    <m/>
    <s v="OK"/>
  </r>
  <r>
    <n v="6"/>
    <n v="56"/>
    <s v="GEOGRAFIA Y CARTOGRAFIA"/>
    <x v="7"/>
    <n v="1"/>
    <n v="1"/>
    <n v="0"/>
    <d v="2021-03-05T00:00:00"/>
    <m/>
    <s v="Cartografía"/>
    <m/>
    <n v="81151600"/>
    <s v="Prestación de servicios para realizar procesos de generalización de información cartográfica para los diferentes fines."/>
    <s v="Febrero"/>
    <s v="Febrero"/>
    <n v="8"/>
    <s v="Mes (s)"/>
    <s v="Contratación directa"/>
    <x v="1"/>
    <n v="21371864"/>
    <n v="21371864"/>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399"/>
    <d v="2021-02-25T00:00:00"/>
    <n v="2671483"/>
    <n v="21371864"/>
    <n v="21371864"/>
    <s v="OK"/>
    <s v="LUZ KELLY GARCÍA CONDE"/>
    <n v="0"/>
    <n v="0"/>
    <n v="24538"/>
    <n v="1"/>
    <n v="0"/>
    <s v="Día(s)"/>
    <m/>
    <s v="OK"/>
  </r>
  <r>
    <n v="6"/>
    <n v="12"/>
    <s v="GEOGRAFIA Y CARTOGRAFIA"/>
    <x v="7"/>
    <n v="8"/>
    <n v="8"/>
    <n v="0"/>
    <d v="2021-01-07T00:00:00"/>
    <m/>
    <s v="Cartografía"/>
    <m/>
    <n v="81151600"/>
    <s v="Prestación de servicios para la captura de información vectorial, de conformidad con las especificaciones técnicas y rendimientos establecidos."/>
    <s v="Enero"/>
    <s v="Enero"/>
    <n v="11"/>
    <s v="Mes (s)"/>
    <s v="Contratación directa"/>
    <x v="1"/>
    <n v="352739640"/>
    <n v="352739640"/>
    <s v="No"/>
    <s v="NA"/>
    <n v="8"/>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96"/>
    <d v="2021-01-26T00:00:00"/>
    <n v="0"/>
    <n v="44092455"/>
    <n v="352739640"/>
    <s v="OK"/>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n v="8"/>
    <n v="0"/>
    <s v="Día(s)"/>
    <m/>
    <s v="OK"/>
  </r>
  <r>
    <n v="6"/>
    <n v="75"/>
    <s v="GEOGRAFIA Y CARTOGRAFIA"/>
    <x v="7"/>
    <n v="2"/>
    <n v="2"/>
    <n v="0"/>
    <d v="2021-04-14T00:00:00"/>
    <m/>
    <s v="Servicios de comercio internacional"/>
    <m/>
    <n v="80151600"/>
    <s v="Prestación de servicio para apoyar la organización, digitalización, control y seguimiento de los productos y servicios de la Subdirección de Geografía y Cartografía."/>
    <s v="Abril"/>
    <s v="Abril"/>
    <n v="8"/>
    <s v="Mes (s)"/>
    <s v="Contratación directa"/>
    <x v="0"/>
    <n v="33571440"/>
    <n v="335714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OK"/>
    <s v="SANTIAGO ANDRADE GIL _x000a_NUBIA ESPERAZA MONTALVE PATIÑO"/>
    <n v="0"/>
    <n v="0"/>
    <s v="24688_x000a_24689"/>
    <n v="2"/>
    <n v="0"/>
    <m/>
    <m/>
    <s v="OK"/>
  </r>
  <r>
    <n v="6"/>
    <n v="73"/>
    <s v="GEOGRAFIA Y CARTOGRAFIA"/>
    <x v="7"/>
    <n v="2"/>
    <n v="2"/>
    <n v="0"/>
    <d v="2021-04-14T00:00:00"/>
    <m/>
    <s v="Servicios de comercio internacional"/>
    <m/>
    <n v="80151600"/>
    <s v="Prestación de servicios para estructurar y elaborar cartografía temática de los proyectos asignados, de conformidad con las especificaciones técnicas y los tiempos establecidos."/>
    <s v="Abril"/>
    <s v="Abril"/>
    <n v="8"/>
    <s v="Mes (s)"/>
    <s v="Contratación directa"/>
    <x v="0"/>
    <n v="42743728"/>
    <n v="42743728"/>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41"/>
    <d v="2021-04-22T00:00:00"/>
    <n v="2671483"/>
    <n v="21371864"/>
    <n v="42743728"/>
    <s v="OK"/>
    <s v="SANTIAGO DÍAZ BOLÍVAR _x000a_LINA PAOLA FANDIÑO HERRERA"/>
    <n v="0"/>
    <n v="0"/>
    <s v="24686_x000a_24691"/>
    <n v="2"/>
    <n v="0"/>
    <m/>
    <m/>
    <s v="OK"/>
  </r>
  <r>
    <n v="6"/>
    <n v="34"/>
    <s v="GEOGRAFIA Y CARTOGRAFIA"/>
    <x v="7"/>
    <n v="1"/>
    <n v="1"/>
    <n v="0"/>
    <d v="2021-03-11T00:00:00"/>
    <m/>
    <s v="Cartografía"/>
    <m/>
    <n v="81151600"/>
    <s v="Prestación de servicios para realizar apoyo a la gestión administrativa de los procesos y proyectos misionales de la Subdirección de Geografía y Cartografía"/>
    <s v="Marzo"/>
    <s v="Marzo"/>
    <n v="10"/>
    <s v="Mes (s)"/>
    <s v="Contratación directa"/>
    <x v="0"/>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41"/>
    <d v="2021-03-11T00:00:00"/>
    <e v="#N/A"/>
    <e v="#N/A"/>
    <e v="#N/A"/>
    <e v="#N/A"/>
    <s v="JULIE ALEXANDRA PARRA SANTA"/>
    <n v="0"/>
    <n v="0"/>
    <n v="24577"/>
    <n v="1"/>
    <n v="0"/>
    <m/>
    <m/>
    <s v="OK"/>
  </r>
  <r>
    <n v="6"/>
    <n v="25"/>
    <s v="GEOGRAFIA Y CARTOGRAFIA"/>
    <x v="7"/>
    <n v="2"/>
    <n v="2"/>
    <n v="0"/>
    <d v="2021-02-03T00:00:00"/>
    <m/>
    <s v="Cartografía"/>
    <m/>
    <n v="81151600"/>
    <s v="Prestación de servicios profesionales para orientar y optimizar los procesos de producción cartográfica, asignados de conformidad con los lineamientos establecidos."/>
    <s v="Febrero"/>
    <s v="Febrero"/>
    <n v="315"/>
    <s v="Día(s)"/>
    <s v="Contratación directa"/>
    <x v="0"/>
    <n v="120913653"/>
    <n v="120913653"/>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99"/>
    <d v="2021-02-05T00:00:00"/>
    <n v="5757793"/>
    <n v="60456826"/>
    <n v="120913652"/>
    <s v="OK"/>
    <s v="MIGUEL ANGEL RAMÍREZ GUTIÉRREZ_x000a_VICTOR ANDRÉS MARTÍNEZ RUÍZ"/>
    <n v="1"/>
    <n v="0"/>
    <s v="24386_x000a_24388"/>
    <n v="2"/>
    <n v="0"/>
    <s v="Día(s)"/>
    <m/>
    <s v="OK"/>
  </r>
  <r>
    <n v="6"/>
    <n v="5"/>
    <s v="GEOGRAFIA Y CARTOGRAFIA"/>
    <x v="7"/>
    <n v="1"/>
    <n v="1"/>
    <n v="0"/>
    <d v="2021-01-07T00:00:00"/>
    <m/>
    <s v="Cartografía"/>
    <m/>
    <n v="81151600"/>
    <s v="Prestación de servicios para la generación de contenidos asociados a los procesos geográficos, cartográficos y geodésicos"/>
    <s v="Febrero"/>
    <s v="Febrero"/>
    <n v="9"/>
    <s v="Mes (s)"/>
    <s v="Contratación directa"/>
    <x v="1"/>
    <n v="50310810"/>
    <n v="5031081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Robustecer el sistema de información única de información geográfica, cartográfica y geodésica &quot;Colombia en Mapas&quot;"/>
    <s v="Datos publicados de información geográfica, geodésica y cartográfica"/>
    <n v="58"/>
    <d v="2021-01-20T00:00:00"/>
    <n v="5757793"/>
    <n v="50284725"/>
    <n v="50284725"/>
    <s v="OK"/>
    <s v="PABLO ALEJANDRO MENDEZ HERNANDEZ"/>
    <n v="26085"/>
    <n v="0"/>
    <n v="24339"/>
    <n v="1"/>
    <n v="0"/>
    <s v="Día(s)"/>
    <n v="275"/>
    <s v="OK"/>
  </r>
  <r>
    <n v="6"/>
    <n v="48"/>
    <s v="GEOGRAFIA Y CARTOGRAFIA"/>
    <x v="7"/>
    <n v="1"/>
    <n v="1"/>
    <n v="0"/>
    <d v="2021-01-07T00:00:00"/>
    <m/>
    <s v="Cartografía"/>
    <m/>
    <n v="81151600"/>
    <s v="Prestación de servicios profesionales para realizar el control de calidad de los diagnósticos de los límites de las entidades territoriales y demás proyectos asociados"/>
    <s v="Febrero"/>
    <s v="Febrero"/>
    <n v="10"/>
    <s v="Mes (s)"/>
    <s v="Contratación directa"/>
    <x v="0"/>
    <n v="35342100"/>
    <n v="353421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OK"/>
    <s v="LEIBY  VIVIANA  LÓPEZ URRUTIA"/>
    <n v="31811"/>
    <n v="0"/>
    <n v="24516"/>
    <n v="1"/>
    <n v="0"/>
    <s v="Día(s)"/>
    <m/>
    <s v="OK"/>
  </r>
  <r>
    <n v="6"/>
    <n v="3"/>
    <s v="GEOGRAFIA Y CARTOGRAFIA"/>
    <x v="7"/>
    <n v="1"/>
    <n v="1"/>
    <n v="0"/>
    <d v="2021-01-07T00:00:00"/>
    <m/>
    <s v="Cartografía"/>
    <m/>
    <n v="81151600"/>
    <s v="Prestación de servicios para apoyar la implementación de métodos estadísticos en la subdirección y generación de nuevos productos."/>
    <s v="Febrero"/>
    <s v="Febrero"/>
    <n v="9"/>
    <s v="Mes (s)"/>
    <s v="Contratación directa"/>
    <x v="1"/>
    <n v="65973294"/>
    <n v="65973294"/>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OK"/>
    <s v="MARIA PAULA DUEÑAS HERRERA"/>
    <n v="34208"/>
    <n v="0"/>
    <n v="24207"/>
    <n v="1"/>
    <n v="0"/>
    <s v="Día(s)"/>
    <m/>
    <s v="OK"/>
  </r>
  <r>
    <n v="6"/>
    <n v="17"/>
    <s v="GEOGRAFIA Y CARTOGRAFIA"/>
    <x v="7"/>
    <n v="1"/>
    <n v="1"/>
    <n v="0"/>
    <d v="2021-01-07T00:00:00"/>
    <m/>
    <s v="Cartografía"/>
    <m/>
    <n v="81151600"/>
    <s v="Prestación de servicios profesionales para el seguimiento al proceso de implementación de los servicios ntrip vrs"/>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123"/>
    <d v="2021-01-27T00:00:00"/>
    <n v="2671483"/>
    <n v="28495819"/>
    <n v="28495819"/>
    <s v="OK"/>
    <s v="JUAN DAVID HURTADO JAIMES"/>
    <n v="34584"/>
    <n v="0"/>
    <n v="24261"/>
    <n v="1"/>
    <n v="0"/>
    <s v="Día(s)"/>
    <n v="30"/>
    <s v="OK"/>
  </r>
  <r>
    <n v="6"/>
    <n v="18"/>
    <s v="GEOGRAFIA Y CARTOGRAFIA"/>
    <x v="7"/>
    <n v="1"/>
    <n v="1"/>
    <n v="0"/>
    <d v="2021-01-07T00:00:00"/>
    <m/>
    <s v="Cartografía"/>
    <m/>
    <n v="81151600"/>
    <s v="Prestación de servicios para el análisis, procesamiento y caracterización de imágenes insumo para la producción cartográfica."/>
    <s v="Enero"/>
    <s v="Enero"/>
    <n v="11"/>
    <s v="Mes (s)"/>
    <s v="Contratación directa"/>
    <x v="0"/>
    <n v="28530403"/>
    <n v="28530403"/>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OK"/>
    <s v="KAREN TATIANA BASTIDAS MENDEZ"/>
    <n v="34584"/>
    <n v="0"/>
    <n v="24259"/>
    <n v="1"/>
    <n v="0"/>
    <s v="Día(s)"/>
    <m/>
    <s v="OK"/>
  </r>
  <r>
    <n v="6"/>
    <n v="20"/>
    <s v="GEOGRAFIA Y CARTOGRAFIA"/>
    <x v="7"/>
    <n v="1"/>
    <n v="1"/>
    <n v="0"/>
    <d v="2021-02-03T00:00:00"/>
    <m/>
    <s v="Cartografía"/>
    <m/>
    <n v="81151600"/>
    <s v="Prestación de servicios para realizar actividades que promuevan la gestión y disposición de los datos geográficos, cartográficos y geodésicos."/>
    <s v="Febrero"/>
    <s v="Febr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Implementar servicios transaccionales en Colombia en Mapas que permitan la generación y pago de certificaciones y demás productos."/>
    <s v="Datos publicados de información geográfica, geodésica y cartográfica"/>
    <n v="174"/>
    <d v="2021-02-04T00:00:00"/>
    <n v="4263522"/>
    <n v="45477568"/>
    <n v="45477568"/>
    <s v="OK"/>
    <s v=" MAYCOL ALEJANDRO ZARAZA AGUILERA"/>
    <n v="40432"/>
    <n v="0"/>
    <n v="24358"/>
    <n v="1"/>
    <n v="0"/>
    <s v="Día(s)"/>
    <m/>
    <s v="OK"/>
  </r>
  <r>
    <n v="6"/>
    <n v="1"/>
    <s v="GEOGRAFIA Y CARTOGRAFIA"/>
    <x v="7"/>
    <n v="1"/>
    <n v="1"/>
    <n v="0"/>
    <d v="2021-01-07T00:00:00"/>
    <m/>
    <s v="Servicios de formación profesional en ingeniería"/>
    <m/>
    <n v="86101610"/>
    <s v="Prestación de servicios para apoyar la actualización de los procesos de la Subdirección de Geografía y Cartografía"/>
    <s v="Enero"/>
    <s v="Enero"/>
    <n v="11"/>
    <s v="Mes (s)"/>
    <s v="Contratación directa"/>
    <x v="0"/>
    <n v="45518000"/>
    <n v="4551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2"/>
    <d v="2021-01-25T00:00:00"/>
    <n v="4263522"/>
    <n v="45477568"/>
    <n v="45477568"/>
    <s v="OK"/>
    <s v="MARIANA  JARAMILLO RAMIREZ"/>
    <n v="40432"/>
    <n v="0"/>
    <n v="24243"/>
    <n v="1"/>
    <n v="0"/>
    <s v="Día(s)"/>
    <n v="280"/>
    <s v="OK"/>
  </r>
  <r>
    <n v="6"/>
    <n v="46"/>
    <s v="GEOGRAFIA Y CARTOGRAFIA"/>
    <x v="7"/>
    <n v="1"/>
    <n v="1"/>
    <n v="0"/>
    <d v="2021-01-07T00:00:00"/>
    <m/>
    <s v="Cartografía"/>
    <m/>
    <n v="81151600"/>
    <s v="Prestación de servicios para apoyar el análisis, evaluación y atención de requerimientos cartográficos relacionados con resguardos y territorios colectivos."/>
    <s v="Febrero"/>
    <s v="Febrero"/>
    <n v="10"/>
    <s v="Mes (s)"/>
    <s v="Contratación directa"/>
    <x v="0"/>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OK"/>
    <s v="ÁNGELA PATRICIA MORENO MONTERO"/>
    <n v="43487"/>
    <n v="0"/>
    <n v="24491"/>
    <n v="1"/>
    <n v="0"/>
    <s v="Día(s)"/>
    <m/>
    <s v="OK"/>
  </r>
  <r>
    <n v="6"/>
    <n v="54"/>
    <s v="GEOGRAFIA Y CARTOGRAFIA"/>
    <x v="7"/>
    <n v="1"/>
    <n v="1"/>
    <n v="0"/>
    <d v="2021-01-07T00:00:00"/>
    <m/>
    <s v="Cartografía"/>
    <m/>
    <n v="81151600"/>
    <s v="Prestación de servicios profesionales para la gestión y estructuración de la información de límites y fronteras."/>
    <s v="Febrero"/>
    <s v="Febrero"/>
    <n v="10"/>
    <s v="Mes (s)"/>
    <s v="Contratación directa"/>
    <x v="1"/>
    <n v="48314800"/>
    <n v="483148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OK"/>
    <s v="LUIS MIGUEL CHOCONTA MORALES "/>
    <n v="43487"/>
    <n v="0"/>
    <n v="24521"/>
    <n v="1"/>
    <n v="0"/>
    <s v="Día(s)"/>
    <m/>
    <s v="OK"/>
  </r>
  <r>
    <n v="6"/>
    <n v="9"/>
    <s v="GEOGRAFIA Y CARTOGRAFIA"/>
    <x v="7"/>
    <n v="1"/>
    <n v="1"/>
    <n v="0"/>
    <d v="2021-01-07T00:00:00"/>
    <m/>
    <s v="Cartografía"/>
    <m/>
    <n v="81151600"/>
    <s v="Prestación de servicios para la revisión, compilación y validación de los datos de campo y calculados de gravimetría y geomagnetismo para su vinculación a la base de datos unificados"/>
    <s v="Enero"/>
    <s v="Enero"/>
    <n v="11"/>
    <s v="Mes (s)"/>
    <s v="Contratación directa"/>
    <x v="0"/>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83"/>
    <d v="2021-01-22T00:00:00"/>
    <n v="3640236"/>
    <n v="38829184"/>
    <n v="38829184"/>
    <s v="OK"/>
    <s v="DANIELA ANDREA HERNÁNDEZ BELTRÁN"/>
    <n v="47126"/>
    <n v="0"/>
    <n v="24236"/>
    <n v="1"/>
    <n v="0"/>
    <s v="Día(s)"/>
    <m/>
    <s v="OK"/>
  </r>
  <r>
    <n v="6"/>
    <n v="7"/>
    <s v="GEOGRAFIA Y CARTOGRAFIA"/>
    <x v="7"/>
    <n v="1"/>
    <n v="1"/>
    <n v="0"/>
    <d v="2021-01-07T00:00:00"/>
    <m/>
    <s v="Cartografía"/>
    <m/>
    <n v="81151600"/>
    <s v="Prestación de servicios profesionales para gestión de proyectos y atención a los requerimientos de la cancillería, en el marco de la demarcación de las fronteras del país."/>
    <s v="Febrero"/>
    <s v="Febrero"/>
    <n v="10"/>
    <s v="Mes (s)"/>
    <s v="Contratación directa"/>
    <x v="0"/>
    <n v="55900900"/>
    <n v="559009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78"/>
    <d v="2021-01-21T00:00:00"/>
    <n v="5757793"/>
    <n v="55850592"/>
    <n v="55850592"/>
    <s v="OK"/>
    <s v="DEYBI LIBARDO MORA CASTAÑEDA"/>
    <n v="50308"/>
    <n v="0"/>
    <n v="24316"/>
    <n v="1"/>
    <n v="0"/>
    <s v="Día(s)"/>
    <n v="245"/>
    <s v="OK"/>
  </r>
  <r>
    <n v="6"/>
    <n v="53"/>
    <s v="GEOGRAFIA Y CARTOGRAFIA"/>
    <x v="7"/>
    <n v="1"/>
    <n v="1"/>
    <n v="0"/>
    <d v="2021-01-07T00:00:00"/>
    <m/>
    <s v="Servicios de implementación de aplicaciones"/>
    <m/>
    <n v="81111508"/>
    <s v="Prestación de servicios para procesar y analizar información geográfica requerida para los estudios e investigaciones asignadas."/>
    <s v="Febrero"/>
    <s v="Febrero"/>
    <n v="255"/>
    <s v="Día(s)"/>
    <s v="Contratación directa"/>
    <x v="1"/>
    <n v="24276825"/>
    <n v="24276825"/>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5"/>
    <d v="2021-02-23T00:00:00"/>
    <n v="2941780"/>
    <n v="24220655"/>
    <n v="24220655"/>
    <s v="OK"/>
    <s v="FERNANDO ANDRES DIAZ"/>
    <n v="56170"/>
    <n v="0"/>
    <n v="24548"/>
    <n v="1"/>
    <n v="0"/>
    <s v="Día(s)"/>
    <m/>
    <s v="OK"/>
  </r>
  <r>
    <n v="6"/>
    <n v="28"/>
    <s v="GEOGRAFIA Y CARTOGRAFIA"/>
    <x v="7"/>
    <n v="1"/>
    <n v="1"/>
    <n v="0"/>
    <d v="2021-02-03T00:00:00"/>
    <m/>
    <s v="Cartografía"/>
    <m/>
    <n v="81151600"/>
    <s v="Prestación de servicios profesionales para la gestión, análisis y respuesta oportuna asociada con los procesos y proyectos de la Subdirección"/>
    <s v="Febrero"/>
    <s v="Febrero"/>
    <n v="10"/>
    <s v="Mes (s)"/>
    <s v="Contratación directa"/>
    <x v="1"/>
    <n v="84543460"/>
    <n v="8454346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OK"/>
    <s v="DANIEL OJEDA  CRUZ"/>
    <n v="76093"/>
    <n v="0"/>
    <n v="24409"/>
    <n v="1"/>
    <n v="0"/>
    <s v="Día(s)"/>
    <m/>
    <s v="OK"/>
  </r>
  <r>
    <n v="6"/>
    <n v="24"/>
    <s v="GEOGRAFIA Y CARTOGRAFIA"/>
    <x v="7"/>
    <n v="2"/>
    <n v="2"/>
    <n v="0"/>
    <d v="2021-02-03T00:00:00"/>
    <m/>
    <s v="Cartografía"/>
    <m/>
    <n v="81151600"/>
    <s v="Prestación de servicio para realizar actividades de mantenimiento, materialización y cálculo de redes geodésicas locales y estaciones de mantenimiento continuo."/>
    <s v="Febrero"/>
    <s v="Febrero"/>
    <n v="11"/>
    <s v="Mes (s)"/>
    <s v="Contratación directa"/>
    <x v="0"/>
    <n v="62834134"/>
    <n v="62834134"/>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98"/>
    <d v="2021-02-05T00:00:00"/>
    <n v="2941780"/>
    <n v="31378987"/>
    <n v="62757974"/>
    <s v="OK"/>
    <s v="ALEJANDRO RODRÍGUEZ URREA _x000a_DIEGO ANDRÉS GARCÍA CASTAÑEDA"/>
    <n v="76160"/>
    <n v="0"/>
    <s v="24385_x000a_24387"/>
    <n v="2"/>
    <n v="0"/>
    <s v="Día(s)"/>
    <n v="10"/>
    <s v="OK"/>
  </r>
  <r>
    <n v="6"/>
    <n v="47"/>
    <s v="GEOGRAFIA Y CARTOGRAFIA"/>
    <x v="7"/>
    <n v="3"/>
    <n v="3"/>
    <n v="0"/>
    <d v="2021-01-07T00:00:00"/>
    <m/>
    <s v="Cartografía"/>
    <m/>
    <n v="81151600"/>
    <s v="Prestación de servicios profesionales para realizar los diagnósticos de los límites de las entidades territoriales."/>
    <s v="Febrero"/>
    <s v="Febrero"/>
    <n v="10"/>
    <s v="Mes (s)"/>
    <s v="Contratación directa"/>
    <x v="0"/>
    <n v="85682910"/>
    <n v="8568291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OK"/>
    <s v="CÉSAR ERNESTO MALPICA RODRÍGUEZ _x000a_JULY   PAOLA   PIÑEROS   CORREA_x000a_ALEJANDRAREGINAALCARCELMORALES"/>
    <n v="77112"/>
    <n v="0"/>
    <s v="24529_x000a_24530_x000a_24531"/>
    <n v="3"/>
    <n v="0"/>
    <s v="Día(s)"/>
    <m/>
    <s v="OK"/>
  </r>
  <r>
    <n v="6"/>
    <n v="16"/>
    <s v="GEOGRAFIA Y CARTOGRAFIA"/>
    <x v="7"/>
    <n v="2"/>
    <n v="2"/>
    <n v="0"/>
    <d v="2021-01-07T00:00:00"/>
    <m/>
    <s v="Cartografía"/>
    <m/>
    <n v="81151600"/>
    <s v="Prestación de servicios profesionales para realizar las actividades de cálculo de proyectos GNSS y demás asignados."/>
    <s v="Enero"/>
    <s v="Enero"/>
    <n v="11"/>
    <s v="Mes (s)"/>
    <s v="Contratación directa"/>
    <x v="0"/>
    <n v="66741840"/>
    <n v="6674184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08"/>
    <d v="2021-01-27T00:00:00"/>
    <n v="3124732"/>
    <n v="33330475"/>
    <n v="66660950"/>
    <s v="OK"/>
    <s v="PABLO ALEJANDRO MENDEZ HERNANDEZ_x000a_JENNY AZUCENA HERRERA GARZON"/>
    <n v="80890"/>
    <n v="0"/>
    <s v="24250_x000a_24251"/>
    <n v="2"/>
    <n v="0"/>
    <s v="Día(s)"/>
    <m/>
    <s v="OK"/>
  </r>
  <r>
    <n v="6"/>
    <n v="6"/>
    <s v="GEOGRAFIA Y CARTOGRAFIA"/>
    <x v="7"/>
    <n v="3"/>
    <n v="3"/>
    <n v="0"/>
    <d v="2021-01-07T00:00:00"/>
    <m/>
    <s v="Cartografía"/>
    <m/>
    <n v="81151600"/>
    <s v="Prestación de servicios profesionales para apoyar la gestión técnica de los procesos de deslindes, de conformidad con los criterios técnicos y normatividad establecida"/>
    <s v="Febrero"/>
    <s v="Febrero"/>
    <n v="10"/>
    <s v="Mes (s)"/>
    <s v="Contratación directa"/>
    <x v="0"/>
    <n v="106026300"/>
    <n v="10602630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69"/>
    <d v="2021-01-21T00:00:00"/>
    <n v="3640236"/>
    <n v="35310289"/>
    <n v="105930867"/>
    <s v="OK"/>
    <s v="SAIDY CAROLINA CASTRO VASQUEZ_x000a_HUGO ANDRES CERON BERMUDEZ_x000a_DIANA ALEXANDRA CHINGATE CACERES_x000a_"/>
    <n v="95433"/>
    <n v="0"/>
    <s v="24224_x000a_24226_x000a_24227"/>
    <n v="3"/>
    <n v="0"/>
    <s v="Día(s)"/>
    <m/>
    <s v="OK"/>
  </r>
  <r>
    <n v="6"/>
    <n v="36"/>
    <s v="GEOGRAFIA Y CARTOGRAFIA"/>
    <x v="7"/>
    <n v="1"/>
    <n v="1"/>
    <n v="0"/>
    <d v="2021-02-03T00:00:00"/>
    <m/>
    <s v="Cartografía"/>
    <m/>
    <n v="81151600"/>
    <s v="Prestación de servicios profesionales para gestionar la etapa preparatoria de las solicitudes de bienes, servicio y/o obras publicas así como registro, verificación y publicación de los tramites contractuales dentro de las plataformas"/>
    <s v="Febrero"/>
    <s v="Febrero"/>
    <n v="11"/>
    <s v="Mes (s)"/>
    <s v="Contratación directa"/>
    <x v="0"/>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86"/>
    <d v="2021-02-15T00:00:00"/>
    <n v="7550277"/>
    <n v="80536288"/>
    <n v="80536288"/>
    <s v="OK"/>
    <s v="SONIA BELTRAN"/>
    <n v="97738"/>
    <n v="0"/>
    <n v="24451"/>
    <n v="1"/>
    <n v="0"/>
    <s v="Día(s)"/>
    <m/>
    <s v="OK"/>
  </r>
  <r>
    <n v="6"/>
    <n v="10"/>
    <s v="GEOGRAFIA Y CARTOGRAFIA"/>
    <x v="7"/>
    <n v="3"/>
    <n v="3"/>
    <n v="0"/>
    <d v="2021-01-07T00:00:00"/>
    <m/>
    <s v="Cartografía"/>
    <m/>
    <n v="81151600"/>
    <s v="Prestación de servicios para la organización, administración y disposición de los productos cartográficos, geográficos y geodésicos de la subdirección de geografía y cartografía. "/>
    <s v="Enero"/>
    <s v="Enero"/>
    <n v="11"/>
    <s v="Mes (s)"/>
    <s v="Contratación directa"/>
    <x v="0"/>
    <n v="85591209"/>
    <n v="85591209"/>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84"/>
    <d v="2021-01-22T00:00:00"/>
    <n v="2671483"/>
    <n v="28495819"/>
    <n v="85487457"/>
    <s v="OK"/>
    <s v="DANIELA MARIN LOPEZ _x000a_CAROL TATIANA CHICUAZUQUE GUTIERREZ_x000a_MARLON RICARDO RUIZ"/>
    <n v="103752"/>
    <n v="0"/>
    <s v="23237_x000a_23238_x000a_24552"/>
    <n v="3"/>
    <n v="0"/>
    <m/>
    <m/>
    <s v="OK"/>
  </r>
  <r>
    <n v="6"/>
    <n v="52"/>
    <s v="GEOGRAFIA Y CARTOGRAFIA"/>
    <x v="7"/>
    <n v="2"/>
    <n v="2"/>
    <n v="0"/>
    <d v="2021-01-07T00:00:00"/>
    <m/>
    <s v="Cartografía"/>
    <m/>
    <n v="81151600"/>
    <s v="Prestación de servicios para gestionar, organizar y procesar información geográfica requerida para los estudios e investigaciones asignadas."/>
    <s v="Febrero"/>
    <s v="Febrero"/>
    <n v="255"/>
    <s v="Día(s)"/>
    <s v="Contratación directa"/>
    <x v="0"/>
    <n v="48553649"/>
    <n v="48553649"/>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68"/>
    <d v="2021-02-23T00:00:00"/>
    <n v="2941780"/>
    <n v="24220655"/>
    <n v="48441310"/>
    <s v="OK"/>
    <s v="LAURA ALEJANDRA CANO ESPINEL_x000a_LUISA FERNANDA HERNANDEZ GUZMAN"/>
    <n v="112339"/>
    <n v="0"/>
    <s v="24522_x000a_24523"/>
    <n v="2"/>
    <n v="0"/>
    <s v="Día(s)"/>
    <m/>
    <s v="OK"/>
  </r>
  <r>
    <n v="6"/>
    <n v="22"/>
    <s v="GEOGRAFIA Y CARTOGRAFIA"/>
    <x v="7"/>
    <n v="1"/>
    <n v="1"/>
    <n v="0"/>
    <d v="2021-02-03T00:00:00"/>
    <m/>
    <s v="Cartografía"/>
    <m/>
    <n v="81151600"/>
    <s v="Prestación de servicios para gestionar,  realizar el control  y seguimiento a la toma de fotografía aérea y consecución de insumos necesarios para producción cartográfic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OK"/>
    <s v="GABRIEL CADENA"/>
    <n v="112729"/>
    <n v="0"/>
    <n v="24351"/>
    <n v="1"/>
    <n v="0"/>
    <s v="Día(s)"/>
    <m/>
    <s v="OK"/>
  </r>
  <r>
    <n v="6"/>
    <n v="21"/>
    <s v="GEOGRAFIA Y CARTOGRAFIA"/>
    <x v="7"/>
    <n v="1"/>
    <n v="1"/>
    <n v="0"/>
    <d v="2021-02-03T00:00:00"/>
    <m/>
    <s v="Servicios de formación profesional en ingeniería"/>
    <m/>
    <n v="86101610"/>
    <s v="Prestación de servicios profesionales para el acompañamiento y seguimiento a la ejecución de los  proyectos  y procesos de la Subdirección de Geografía y Cartografía."/>
    <s v="Febrero"/>
    <s v="Febrero"/>
    <n v="11"/>
    <s v="Mes (s)"/>
    <s v="Contratación directa"/>
    <x v="0"/>
    <n v="92997806"/>
    <n v="92997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70"/>
    <d v="2021-02-04T00:00:00"/>
    <n v="8707976"/>
    <n v="92885077"/>
    <n v="92885077"/>
    <s v="OK"/>
    <s v="JOHANNA MARÍA DÍAZ DÍAZ_x000a_"/>
    <n v="112729"/>
    <n v="0"/>
    <n v="24355"/>
    <n v="1"/>
    <n v="0"/>
    <s v="Día(s)"/>
    <m/>
    <s v="OK"/>
  </r>
  <r>
    <n v="6"/>
    <n v="8"/>
    <s v="GEOGRAFIA Y CARTOGRAFIA"/>
    <x v="7"/>
    <n v="2"/>
    <n v="2"/>
    <n v="0"/>
    <d v="2021-01-07T00:00:00"/>
    <m/>
    <s v="Cartografía"/>
    <m/>
    <n v="81151600"/>
    <s v="Prestación de servicios para el fortalecimiento de los productos y servicios de información geográfica, cartográfica y geodésica, promoviendo su descubrimiento y uso."/>
    <s v="Enero"/>
    <s v="Enero"/>
    <n v="10"/>
    <s v="Mes (s)"/>
    <s v="Contratación directa"/>
    <x v="1"/>
    <n v="146607320"/>
    <n v="146607320"/>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76"/>
    <d v="2021-01-21T00:00:00"/>
    <n v="7550277"/>
    <n v="73237687"/>
    <n v="146475374"/>
    <s v="OK"/>
    <s v="MARIA ANDREA GONZALEZ MURGUEITIO  _x000a_JULIÁN FRANKY TOBÓN"/>
    <n v="131946"/>
    <n v="0"/>
    <s v="24230_x000a_24233"/>
    <n v="2"/>
    <n v="0"/>
    <s v="Día(s)"/>
    <m/>
    <s v="OK"/>
  </r>
  <r>
    <n v="6"/>
    <n v="15"/>
    <s v="GEOGRAFIA Y CARTOGRAFIA"/>
    <x v="7"/>
    <n v="3"/>
    <n v="3"/>
    <n v="0"/>
    <d v="2021-01-07T00:00:00"/>
    <m/>
    <s v="Cartografía"/>
    <m/>
    <n v="81151600"/>
    <s v="Prestación de servicios para realizar el proceso de aerotriangulación, de conformidad con las especificaciones técnicas y rendimientos establecidos."/>
    <s v="Enero"/>
    <s v="Enero"/>
    <n v="11"/>
    <s v="Mes (s)"/>
    <s v="Contratación directa"/>
    <x v="0"/>
    <n v="116628930"/>
    <n v="116628930"/>
    <s v="No"/>
    <s v="NA"/>
    <n v="3"/>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09"/>
    <d v="2021-01-26T00:00:00"/>
    <n v="3640236"/>
    <n v="38829184"/>
    <n v="116487552"/>
    <s v="OK"/>
    <s v="ABRIEL ANDRES PUENTES GUTIERREZ_x000a_DANNY STIVENS MORENO SANCHEZ _x000a_ANGIE LORENA AVENDAÑO GOMEZ"/>
    <n v="141378"/>
    <n v="0"/>
    <s v="24256_x000a_24254_x000a_24256"/>
    <n v="3"/>
    <n v="0"/>
    <s v="Día(s)"/>
    <m/>
    <s v="OK"/>
  </r>
  <r>
    <n v="6"/>
    <n v="19"/>
    <s v="GEOGRAFIA Y CARTOGRAFIA"/>
    <x v="7"/>
    <n v="1"/>
    <n v="1"/>
    <n v="0"/>
    <d v="2021-02-03T00:00:00"/>
    <m/>
    <s v="Cartografía"/>
    <m/>
    <n v="81151600"/>
    <s v="Prestación de servicios para gestionar y orientar el cumplimiento de los proyectos liderados por la Subdirección de Geografía y Cartografía"/>
    <s v="Febrero"/>
    <s v="Febrero"/>
    <n v="11"/>
    <s v="Mes (s)"/>
    <s v="Contratación directa"/>
    <x v="1"/>
    <n v="117717006"/>
    <n v="1177170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131"/>
    <d v="2021-02-04T00:00:00"/>
    <n v="11022592"/>
    <n v="117574315"/>
    <n v="117574315"/>
    <s v="OK"/>
    <s v="ADRIANA PACHON LOZANO"/>
    <n v="142691"/>
    <n v="0"/>
    <n v="24359"/>
    <n v="1"/>
    <n v="0"/>
    <s v="Mes (s)"/>
    <n v="330"/>
    <s v="OK"/>
  </r>
  <r>
    <n v="6"/>
    <n v="51"/>
    <s v="GEOGRAFIA Y CARTOGRAFIA"/>
    <x v="7"/>
    <n v="3"/>
    <n v="3"/>
    <n v="0"/>
    <d v="2021-01-07T00:00:00"/>
    <m/>
    <s v="Cartografía"/>
    <m/>
    <n v="81151600"/>
    <s v="Prestación de servicios para elaborar los mapas temáticos y salidas gráficas requeridas para los estudios y/o investigaciones geográficas asignadas, de conformidad con los lineamientos técnicos."/>
    <s v="Febrero"/>
    <s v="Febrero"/>
    <n v="255"/>
    <s v="Día(s)"/>
    <s v="Contratación directa"/>
    <x v="1"/>
    <n v="66138662"/>
    <n v="66138662"/>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3"/>
    <d v="2021-02-23T00:00:00"/>
    <n v="2671483"/>
    <n v="21995210"/>
    <n v="65985630"/>
    <s v="OK"/>
    <s v="HUGO ALBEIRO GARAY SOTO_x000a_NATALIA LORENA MONTOYA PAEZ _x000a_NATHALIA RODRIGUEZ BERMUDEZ"/>
    <n v="153032"/>
    <n v="0"/>
    <s v="24541_x000a_24542_x000a_24546"/>
    <n v="3"/>
    <n v="0"/>
    <s v="Día(s)"/>
    <m/>
    <s v="OK"/>
  </r>
  <r>
    <n v="6"/>
    <n v="13"/>
    <s v="GEOGRAFIA Y CARTOGRAFIA"/>
    <x v="7"/>
    <n v="5"/>
    <n v="5"/>
    <n v="0"/>
    <d v="2021-01-07T00:00:00"/>
    <m/>
    <s v="Cartografía"/>
    <m/>
    <n v="81151600"/>
    <s v="Prestación de servicios para la captura y procesamiento de coordenadas, elaboración de levantamientos topográficos y clasificación de campo, de acuerdo con las especificaciones de conformidad con los lineamientos establecidos."/>
    <s v="Enero"/>
    <s v="Enero"/>
    <n v="11"/>
    <s v="Mes (s)"/>
    <s v="Contratación directa"/>
    <x v="0"/>
    <n v="142652015"/>
    <n v="142652015"/>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90"/>
    <d v="2021-01-26T00:00:00"/>
    <n v="2671483"/>
    <n v="28495819"/>
    <n v="142479095"/>
    <s v="OK"/>
    <s v="ADRIANA LIZETH RICAURTE MENESES _x000a_BRIGITTE DAYANA VEGA BERNAL_x000a_SONIA CASTILLO_x000a_NUBIA STELLA REYES MESA_x000a_JUAN CARLOS LOSADA"/>
    <n v="172920"/>
    <n v="0"/>
    <s v="24246_x000a_24247_x000a_24272_x000a_24273_x000a_24274"/>
    <n v="5"/>
    <n v="0"/>
    <s v="Día(s)"/>
    <m/>
    <s v="OK"/>
  </r>
  <r>
    <n v="6"/>
    <n v="44"/>
    <s v="GEOGRAFIA Y CARTOGRAFIA"/>
    <x v="7"/>
    <n v="6"/>
    <n v="6"/>
    <n v="0"/>
    <d v="2021-02-03T00:00:00"/>
    <m/>
    <s v="Cartografía"/>
    <m/>
    <n v="81151600"/>
    <s v="Prestación de servicios para implementar y optimizar los procesos de aseguramiento de la calidad de productos cartográficos, de conformidad con las especificaciones técnicas y rendimientos establecidos."/>
    <s v="Febrero"/>
    <s v="Febrero"/>
    <n v="10"/>
    <s v="Mes (s)"/>
    <s v="Contratación directa"/>
    <x v="1"/>
    <n v="212052600"/>
    <n v="212052600"/>
    <s v="No"/>
    <s v="NA"/>
    <n v="6"/>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71"/>
    <d v="2021-02-19T00:00:00"/>
    <n v="3640236"/>
    <n v="35310289"/>
    <n v="211861734"/>
    <s v="OK"/>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n v="6"/>
    <n v="0"/>
    <s v="Día(s)"/>
    <m/>
    <s v="OK"/>
  </r>
  <r>
    <n v="6"/>
    <n v="55"/>
    <s v="GEOGRAFIA Y CARTOGRAFIA"/>
    <x v="7"/>
    <n v="2"/>
    <n v="2"/>
    <n v="0"/>
    <d v="2021-01-07T00:00:00"/>
    <m/>
    <s v="Cartografía"/>
    <m/>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s v="Febrero"/>
    <s v="Febrero"/>
    <n v="9"/>
    <s v="Mes (s)"/>
    <s v="Contratación directa"/>
    <x v="0"/>
    <n v="51409746"/>
    <n v="51409746"/>
    <s v="No"/>
    <s v="NA"/>
    <n v="2"/>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377"/>
    <d v="2021-02-25T00:00:00"/>
    <n v="2941780"/>
    <n v="25593486"/>
    <n v="51186972"/>
    <s v="OK"/>
    <s v="DANIEL LÓPEZ PINZÓN _x000a_ JOSÉ FERNANDO CORTÉS MOLANO"/>
    <n v="222774"/>
    <n v="0"/>
    <s v="24527_x000a_24533_x000a_"/>
    <n v="2"/>
    <n v="0"/>
    <s v="Día(s)"/>
    <m/>
    <s v="OK"/>
  </r>
  <r>
    <n v="6"/>
    <n v="49"/>
    <s v="GEOGRAFIA Y CARTOGRAFIA"/>
    <x v="7"/>
    <n v="4"/>
    <n v="4"/>
    <n v="0"/>
    <d v="2021-02-03T00:00:00"/>
    <m/>
    <s v="Cartografía"/>
    <m/>
    <n v="81151600"/>
    <s v="Prestación de servicios para analizar y desarrollar el componente temático de los estudios y/o investigaciones geográficas asignadas, de conformidad con la metodología establecida."/>
    <s v="Febrero"/>
    <s v="Febrero"/>
    <n v="255"/>
    <s v="Día(s)"/>
    <s v="Contratación directa"/>
    <x v="0"/>
    <n v="120163140"/>
    <n v="120163140"/>
    <s v="No"/>
    <s v="NA"/>
    <n v="4"/>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349"/>
    <d v="2021-02-22T00:00:00"/>
    <n v="3640236"/>
    <n v="29971276"/>
    <n v="119885104"/>
    <s v="OK"/>
    <s v="SANDRA MIREYA ROMERO RODRIGUEZ_x000a_DIANA ALEJANDRA ESQUIVEL PERDOMO_x000a_YURY DHUSLEY ENTRADA TOBAR _x000a_LEIDY VANESSA ALBA AYALA "/>
    <n v="278036"/>
    <n v="0"/>
    <s v="24508_x000a_24513_x000a_24514_x000a_24515"/>
    <n v="4"/>
    <n v="0"/>
    <s v="Día(s)"/>
    <m/>
    <s v="OK"/>
  </r>
  <r>
    <n v="6"/>
    <n v="11"/>
    <s v="GEOGRAFIA Y CARTOGRAFIA"/>
    <x v="7"/>
    <n v="5"/>
    <n v="5"/>
    <n v="0"/>
    <d v="2021-01-07T00:00:00"/>
    <m/>
    <s v="Cartografía"/>
    <m/>
    <n v="81151600"/>
    <s v="Prestación de servicios para realizar la asignación , seguimiento y control de calidad de los procesos de producción cartográfica, de conformidad con las especificaciones técnicas y rendimientos establecidos."/>
    <s v="Enero"/>
    <s v="Enero"/>
    <n v="11"/>
    <s v="Mes (s)"/>
    <s v="Contratación directa"/>
    <x v="0"/>
    <n v="265731400"/>
    <n v="2657314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52"/>
    <d v="2021-01-22T00:00:00"/>
    <n v="4976424"/>
    <n v="53081856"/>
    <n v="265409280"/>
    <s v="OK"/>
    <s v="GIZELA ANDREA GUZMAN LUGO_x000a_HERMAN FELIPE ZAPATA SERRANO _x000a_FABIAN GUZMAN PATIÑO_x000a_CARLOS ANDRES VELASCO PEÑA_x000a_RAFAEL HUMBERTO CUADROS ROMERO_x000a_"/>
    <n v="322120"/>
    <n v="0"/>
    <s v="24312_x000a_24313_x000a_24322_x000a_24323_x000a_24324"/>
    <n v="5"/>
    <n v="0"/>
    <s v="Día(s)"/>
    <m/>
    <s v="OK"/>
  </r>
  <r>
    <n v="6"/>
    <n v="50"/>
    <s v="GEOGRAFIA Y CARTOGRAFIA"/>
    <x v="7"/>
    <n v="3"/>
    <n v="3"/>
    <n v="0"/>
    <d v="2021-01-07T00:00:00"/>
    <m/>
    <s v="Cartografía"/>
    <m/>
    <n v="81151600"/>
    <s v="Prestación de servicios para analizar, consolidar e integrar los documentos técnicos de los estudios e investigaciones geográficas, de conformidad con la metodología establecida."/>
    <s v="Febrero"/>
    <s v="Febrero"/>
    <n v="255"/>
    <s v="Día(s)"/>
    <s v="Contratación directa"/>
    <x v="0"/>
    <n v="165464145"/>
    <n v="165464145"/>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02"/>
    <d v="2021-02-22T00:00:00"/>
    <n v="6683454"/>
    <n v="55027105"/>
    <n v="165081315"/>
    <s v="OK"/>
    <s v="LEIDY MARITZA BERNAL VARGAS_x000a_AURA LORENA PINEDA JAIMES _x000a_MARGARITA MARÍA GALVIS"/>
    <n v="382830"/>
    <n v="0"/>
    <s v="24543_x000a_24544_x000a_24545"/>
    <n v="3"/>
    <n v="0"/>
    <s v="Día(s)"/>
    <m/>
    <s v="OK"/>
  </r>
  <r>
    <n v="6"/>
    <n v="14"/>
    <s v="GEOGRAFIA Y CARTOGRAFIA"/>
    <x v="7"/>
    <n v="10"/>
    <n v="10"/>
    <n v="0"/>
    <d v="2021-01-07T00:00:00"/>
    <m/>
    <s v="Cartografía"/>
    <m/>
    <n v="81151600"/>
    <s v="Prestación de servicios para realizar la edición, estructuración e integración de la cartografía básica, de conformidad con las especificaciones técnicas establecidas."/>
    <s v="Enero"/>
    <s v="Enero"/>
    <n v="11"/>
    <s v="Mes (s)"/>
    <s v="Contratación directa"/>
    <x v="0"/>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111"/>
    <d v="2021-01-26T00:00:00"/>
    <n v="3640236"/>
    <n v="38829184"/>
    <n v="388291840"/>
    <s v="OK"/>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n v="10"/>
    <n v="0"/>
    <s v="Día(s)"/>
    <m/>
    <s v="OK"/>
  </r>
  <r>
    <n v="6"/>
    <n v="62"/>
    <s v="GEOGRAFIA Y CARTOGRAFIA"/>
    <x v="7"/>
    <n v="3"/>
    <n v="3"/>
    <n v="0"/>
    <d v="2021-02-11T00:00:00"/>
    <m/>
    <s v="Cartografía"/>
    <m/>
    <n v="81151600"/>
    <s v="Prestación de servicios para analizar, elaborar y consolidar la caracterización territorial para los municipios priorizados, desde cada uno de los procesos asignados y de conformidad con la metodología establecida."/>
    <s v="Marzo"/>
    <s v="Marzo"/>
    <n v="6"/>
    <s v="Mes (s)"/>
    <s v="Contratación directa"/>
    <x v="1"/>
    <n v="116798220"/>
    <n v="116798220"/>
    <s v="No"/>
    <s v="NA"/>
    <n v="3"/>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sobre geografía"/>
    <s v="Elaborar y publicar documentos de caracterización territorial con fines de Catastro Multipropósito, conforme a metodología establecida."/>
    <s v="Documentos de estudios técnicos sobre geografía elaborados"/>
    <n v="435"/>
    <d v="2021-03-09T00:00:00"/>
    <n v="6683454"/>
    <n v="38764033"/>
    <n v="116292099"/>
    <s v="OK"/>
    <s v=" UBEIMAR JOSE MARTINEZ SIERRA _x000a_NADEZHDY GINOVA HORTUA CORTÉS_x000a_MAURICIO MESA"/>
    <n v="506121"/>
    <n v="0"/>
    <s v="24569_x000a_24570_x000a_24637"/>
    <n v="3"/>
    <n v="0"/>
    <s v="Día(s)"/>
    <m/>
    <s v="OK"/>
  </r>
  <r>
    <n v="6"/>
    <n v="26"/>
    <s v="GEOGRAFIA Y CARTOGRAFIA"/>
    <x v="7"/>
    <n v="7"/>
    <n v="7"/>
    <n v="0"/>
    <d v="2021-02-03T00:00:00"/>
    <m/>
    <s v="Cartografía"/>
    <m/>
    <n v="81151600"/>
    <s v="Prestación de servicios para elaborar ortoimágenes a diferentes escalas, de conformidad con las especificaciones técnicas y rendimientos establecidos."/>
    <s v="Febrero"/>
    <s v="Febrero"/>
    <n v="315"/>
    <s v="Día(s)"/>
    <s v="Contratación directa"/>
    <x v="0"/>
    <n v="194381550"/>
    <n v="194381550"/>
    <s v="No"/>
    <s v="NA"/>
    <n v="7"/>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4"/>
    <d v="2021-02-08T00:00:00"/>
    <n v="2671483"/>
    <n v="27605324"/>
    <n v="193237268"/>
    <s v="OK"/>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n v="7"/>
    <n v="0"/>
    <s v="Día(s)"/>
    <m/>
    <s v="OK"/>
  </r>
  <r>
    <n v="6"/>
    <n v="32"/>
    <s v="GEOGRAFIA Y CARTOGRAFIA"/>
    <x v="7"/>
    <n v="1"/>
    <n v="1"/>
    <n v="0"/>
    <d v="2021-02-03T00:00:00"/>
    <m/>
    <s v="Servicios de formación profesional en ingeniería"/>
    <m/>
    <n v="86101610"/>
    <s v="Prestación de servicios para  la preparación y trámite de información requerida para el desarrollo de los proyectos."/>
    <s v="Febrero"/>
    <s v="Febrero"/>
    <n v="11"/>
    <s v="Mes (s)"/>
    <s v="Contratación directa"/>
    <x v="1"/>
    <n v="38876310"/>
    <n v="3887631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38"/>
    <d v="2021-02-11T00:00:00"/>
    <n v="3640236"/>
    <n v="37615772"/>
    <n v="37615772"/>
    <s v="OK"/>
    <s v="DELY  JOAN  DELGADO SALINAS"/>
    <n v="1260538"/>
    <n v="0"/>
    <n v="24414"/>
    <n v="1"/>
    <n v="0"/>
    <s v="Día(s)"/>
    <m/>
    <s v="OK"/>
  </r>
  <r>
    <n v="6"/>
    <n v="61"/>
    <s v="GEOGRAFIA Y CARTOGRAFIA"/>
    <x v="7"/>
    <n v="1"/>
    <n v="1"/>
    <n v="0"/>
    <d v="2021-03-04T00:00:00"/>
    <m/>
    <s v="Cartografía"/>
    <m/>
    <n v="81151600"/>
    <s v="Prestación de servicios para la gestión, inventario y verificación de los equipos de medición de la subdirección de geografía y cartografía"/>
    <s v="Marzo"/>
    <s v="Marzo"/>
    <n v="315"/>
    <s v="Día(s)"/>
    <s v="Contratación directa"/>
    <x v="0"/>
    <n v="28050571.5"/>
    <n v="28050571.5"/>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30"/>
    <d v="2021-03-08T00:00:00"/>
    <n v="2671483"/>
    <n v="26714830"/>
    <n v="26714830"/>
    <s v="OK"/>
    <s v="GABRIEL ENRIQUE MEJIA ZAMORA"/>
    <n v="1335741.5"/>
    <n v="0"/>
    <n v="24560"/>
    <n v="1"/>
    <n v="0"/>
    <s v="Día(s)"/>
    <m/>
    <s v="OK"/>
  </r>
  <r>
    <n v="6"/>
    <n v="29"/>
    <s v="GEOGRAFIA Y CARTOGRAFIA"/>
    <x v="7"/>
    <n v="1"/>
    <n v="1"/>
    <n v="0"/>
    <d v="2021-02-03T00:00:00"/>
    <m/>
    <s v="Cartografía"/>
    <m/>
    <n v="81151600"/>
    <s v="Prestación de servicios para gestionar los requerimientos y procesos jurídicos que lidere la subdirección de geografía y cartografía"/>
    <s v="Febrero"/>
    <s v="Febrero"/>
    <n v="11"/>
    <s v="Mes (s)"/>
    <s v="Contratación directa"/>
    <x v="1"/>
    <n v="80634026"/>
    <n v="8063402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18"/>
    <d v="2021-02-09T00:00:00"/>
    <n v="7550277"/>
    <n v="79277909"/>
    <n v="79277909"/>
    <s v="OK"/>
    <s v="EDGAR CAMILO GUTIÉRREZ RODRÍGUEZ"/>
    <n v="1356117"/>
    <n v="0"/>
    <n v="24408"/>
    <n v="1"/>
    <n v="0"/>
    <s v="Día(s)"/>
    <m/>
    <s v="OK"/>
  </r>
  <r>
    <n v="6"/>
    <n v="65"/>
    <s v="GEOGRAFIA Y CARTOGRAFIA"/>
    <x v="7"/>
    <n v="1"/>
    <n v="1"/>
    <n v="0"/>
    <d v="2021-03-04T00:00:00"/>
    <m/>
    <s v="Cartografía"/>
    <m/>
    <n v="81151600"/>
    <s v="Prestación de servicios para realizar estudios y análisis de información geológica como apoyo a los procesos de la Subdirección."/>
    <s v="Marzo"/>
    <s v="Marzo"/>
    <n v="10"/>
    <s v="Mes (s)"/>
    <s v="Contratación directa"/>
    <x v="0"/>
    <n v="30337200"/>
    <n v="3033720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Documentos de estudios técnicos de deslindes y de Territorios Indígenas"/>
    <s v="Realizar la apertura y expedición del acta de deslinde de tres (3) procesos"/>
    <s v="Documentos de estudios técnicos de deslindes y de Territorios Indígenas"/>
    <n v="483"/>
    <d v="2021-03-15T00:00:00"/>
    <n v="3124732"/>
    <n v="28851692"/>
    <n v="28851692"/>
    <s v="OK"/>
    <s v="DANIEL ESTEBAN GONGORA BLANCO"/>
    <n v="1485508"/>
    <n v="0"/>
    <n v="24617"/>
    <n v="1"/>
    <n v="0"/>
    <s v="Día(s)"/>
    <m/>
    <s v="OK"/>
  </r>
  <r>
    <n v="6"/>
    <n v="40"/>
    <s v="GEOGRAFIA Y CARTOGRAFIA"/>
    <x v="7"/>
    <n v="1"/>
    <n v="1"/>
    <n v="0"/>
    <d v="2021-02-03T00:00:00"/>
    <m/>
    <s v="Cartografía"/>
    <m/>
    <n v="81151600"/>
    <s v="Prestación de servicios para realizar el seguimiento y control de calidad de los proyectos de producción cartográfica, de acuerdo con las priorizaciones"/>
    <s v="Febrero"/>
    <s v="Febrero"/>
    <n v="11"/>
    <s v="Mes (s)"/>
    <s v="Contratación directa"/>
    <x v="1"/>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Oficializar e integrar la información cartográfica producida por terceros  a las bases de datos oficiales del País "/>
    <s v="Cartografía escalas Medianas generada (1:10,000, 1:25,000)"/>
    <n v="305"/>
    <d v="2021-02-16T00:00:00"/>
    <n v="4976424"/>
    <n v="51423048"/>
    <n v="51423048"/>
    <s v="OK"/>
    <s v="MILTON FERNEY NUÑEZ RODRIGUEZ "/>
    <n v="1723232"/>
    <n v="0"/>
    <n v="24473"/>
    <n v="1"/>
    <n v="0"/>
    <s v="Día(s)"/>
    <m/>
    <s v="OK"/>
  </r>
  <r>
    <n v="6"/>
    <n v="45"/>
    <s v="GEOGRAFIA Y CARTOGRAFIA"/>
    <x v="7"/>
    <n v="1"/>
    <n v="1"/>
    <n v="0"/>
    <d v="2021-02-03T00:00:00"/>
    <m/>
    <s v="Cartografía"/>
    <m/>
    <n v="81151600"/>
    <s v="Prestación de servicios profesionales para el apoyo en la gestión de procesamiento de estaciones y control de calidad en la obtención de coordenadas, de acuerdo con las especificaciones y prioridades establecidas"/>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61"/>
    <d v="2021-02-19T00:00:00"/>
    <n v="2941780"/>
    <n v="29417800"/>
    <n v="29417800"/>
    <s v="OK"/>
    <s v="MARIA CAMILA BAUTISTA"/>
    <n v="1999267"/>
    <n v="0"/>
    <n v="24517"/>
    <n v="1"/>
    <n v="0"/>
    <s v="Día(s)"/>
    <m/>
    <s v="OK"/>
  </r>
  <r>
    <n v="6"/>
    <n v="66"/>
    <s v="GEOGRAFIA Y CARTOGRAFIA"/>
    <x v="7"/>
    <n v="1"/>
    <n v="1"/>
    <n v="0"/>
    <d v="2021-03-04T00:00:00"/>
    <m/>
    <s v="Cartografía"/>
    <m/>
    <n v="81151600"/>
    <s v="Prestación de servicios para gestionar desde el componente administrativo, procesos y proyectos misionales de la Subdirección de Geografía y Cartografía."/>
    <s v="Marzo"/>
    <s v="Marzo"/>
    <n v="10"/>
    <s v="Mes (s)"/>
    <s v="Contratación directa"/>
    <x v="1"/>
    <n v="31247320"/>
    <n v="3124732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56"/>
    <d v="2021-03-15T00:00:00"/>
    <n v="3124732"/>
    <n v="29164165"/>
    <n v="29164165"/>
    <s v="OK"/>
    <s v="CINDY JINETH FLOREZ MOLINA"/>
    <n v="2083155"/>
    <n v="0"/>
    <n v="24596"/>
    <n v="1"/>
    <n v="0"/>
    <s v="Día(s)"/>
    <m/>
    <s v="OK"/>
  </r>
  <r>
    <n v="6"/>
    <n v="42"/>
    <s v="GEOGRAFIA Y CARTOGRAFIA"/>
    <x v="7"/>
    <n v="1"/>
    <n v="1"/>
    <n v="0"/>
    <d v="2021-02-03T00:00:00"/>
    <m/>
    <s v="Cartografía"/>
    <m/>
    <n v="81151600"/>
    <s v="Prestación de servicios para realizar la gestión, control y seguimiento del sistema y marco de referencia geodésico nacional con GNSS"/>
    <s v="Febrero"/>
    <s v="Febrero"/>
    <n v="11"/>
    <s v="Mes (s)"/>
    <s v="Contratación directa"/>
    <x v="0"/>
    <n v="53146280"/>
    <n v="5314628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326"/>
    <d v="2021-02-18T00:00:00"/>
    <n v="4976424"/>
    <n v="50925406"/>
    <n v="50925406"/>
    <s v="OK"/>
    <s v="ANDRÉS FELIPE BELTRÁN ZAMUDIO"/>
    <n v="2220874"/>
    <n v="0"/>
    <n v="24487"/>
    <n v="1"/>
    <n v="0"/>
    <s v="Día(s)"/>
    <m/>
    <s v="OK"/>
  </r>
  <r>
    <n v="6"/>
    <n v="41"/>
    <s v="GEOGRAFIA Y CARTOGRAFIA"/>
    <x v="7"/>
    <n v="2"/>
    <n v="2"/>
    <n v="0"/>
    <d v="2021-02-03T00:00:00"/>
    <m/>
    <s v="Cartografía"/>
    <m/>
    <n v="81151600"/>
    <s v="Prestación de servicios para la toma de datos en campo de gravimetría y geomagnetismo."/>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eomagnéticos"/>
    <s v="Valores geomagnéticos generados"/>
    <n v="324"/>
    <d v="2021-02-17T00:00:00"/>
    <n v="2671483"/>
    <n v="27338176"/>
    <n v="54676352"/>
    <s v="OK"/>
    <s v="KAREN MILENA SIERRA GONZÁLEZ _x000a_DEIBID STIVEEN RINCÓN VEGA"/>
    <n v="2384454"/>
    <n v="0"/>
    <s v="24485_x000a_24487"/>
    <n v="2"/>
    <n v="0"/>
    <s v="Día(s)"/>
    <m/>
    <s v="OK"/>
  </r>
  <r>
    <n v="6"/>
    <n v="33"/>
    <s v="GEOGRAFIA Y CARTOGRAFIA"/>
    <x v="7"/>
    <n v="1"/>
    <n v="1"/>
    <n v="0"/>
    <d v="2021-03-05T00:00:00"/>
    <m/>
    <s v="Fotogrametría"/>
    <m/>
    <n v="81151603"/>
    <s v="Prestación de servicios para el copiado, control  y organización de información resultante de los procesos de la subdirección"/>
    <s v="Febrero"/>
    <s v="Febrero"/>
    <n v="11"/>
    <s v="Mes (s)"/>
    <s v="Contratación directa"/>
    <x v="1"/>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243"/>
    <s v="_x000a_4/03/2021"/>
    <n v="2941780"/>
    <n v="28927503"/>
    <n v="28927503"/>
    <s v="OK"/>
    <s v="_x000a_MONICA SOFIA RONCANCIO BLANCO"/>
    <n v="2489564"/>
    <n v="0"/>
    <n v="24563"/>
    <n v="1"/>
    <n v="0"/>
    <s v="Día(s)"/>
    <m/>
    <s v="OK"/>
  </r>
  <r>
    <n v="6"/>
    <n v="78"/>
    <s v="GEOGRAFIA Y CARTOGRAFIA"/>
    <x v="7"/>
    <n v="1"/>
    <n v="1"/>
    <n v="0"/>
    <d v="2021-06-17T00:00:00"/>
    <m/>
    <s v="Cartografía"/>
    <m/>
    <n v="81151600"/>
    <s v="Prestación de servicios profesionales para orientar técnicamente la ejecución de los  proyectos  y procesos de la Subdirección de Geografía y Cartografía."/>
    <s v="Julio"/>
    <s v="Julio"/>
    <n v="6"/>
    <s v="Mes (s)"/>
    <s v="Contratación directa"/>
    <x v="0"/>
    <n v="45301662"/>
    <n v="45301662"/>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
    <s v="Generar insumos y/o productos cartográficos "/>
    <s v="Cartografía escalas Medianas generada (1:10,000, 1:25,000)"/>
    <m/>
    <d v="2021-07-06T00:00:00"/>
    <n v="7550277"/>
    <n v="42784903"/>
    <n v="42784903"/>
    <s v="OK"/>
    <s v="LEIDY MARITZA BERNAL VARGAS"/>
    <n v="2516759"/>
    <n v="0"/>
    <m/>
    <n v="1"/>
    <n v="0"/>
    <s v="Día(s)"/>
    <m/>
    <s v="OK"/>
  </r>
  <r>
    <n v="6"/>
    <n v="70"/>
    <s v="GEOGRAFIA Y CARTOGRAFIA"/>
    <x v="7"/>
    <n v="1"/>
    <n v="1"/>
    <n v="0"/>
    <d v="2021-03-04T00:00:00"/>
    <m/>
    <s v="Cartografía"/>
    <m/>
    <n v="81151600"/>
    <s v="Prestación de servicios para apoyar la gestión logística de la Subdirección de Geografía y Cartografía"/>
    <s v="Marzo"/>
    <s v="Marzo"/>
    <n v="10"/>
    <s v="Mes (s)"/>
    <s v="Contratación directa"/>
    <x v="1"/>
    <n v="26714830"/>
    <n v="2671483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506"/>
    <d v="2021-03-24T00:00:00"/>
    <n v="2671483"/>
    <n v="24132396"/>
    <n v="24132396"/>
    <s v="OK"/>
    <s v="JULIE ALEXANDRA PARRA SANTA"/>
    <n v="2582434"/>
    <n v="0"/>
    <n v="24639"/>
    <n v="1"/>
    <n v="0"/>
    <s v="Día(s)"/>
    <m/>
    <s v="OK"/>
  </r>
  <r>
    <n v="6"/>
    <n v="64"/>
    <s v="GEOGRAFIA Y CARTOGRAFIA"/>
    <x v="7"/>
    <n v="2"/>
    <n v="2"/>
    <n v="0"/>
    <d v="2021-03-04T00:00:00"/>
    <m/>
    <s v="Cartografía"/>
    <m/>
    <n v="81151600"/>
    <s v="Prestación de servicios para la captura de coordenadas, compilación toponímica y demás procesos en campo, de acuerdo con las especificaciones de conformidad con los lineamientos establecidos."/>
    <s v="Marzo"/>
    <s v="Marzo"/>
    <n v="10"/>
    <s v="Mes (s)"/>
    <s v="Contratación directa"/>
    <x v="1"/>
    <n v="53429660"/>
    <n v="53429660"/>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54"/>
    <d v="2021-03-10T00:00:00"/>
    <n v="2671483"/>
    <n v="25379089"/>
    <n v="50758178"/>
    <s v="OK"/>
    <s v="DUVÁN DARIO TAVERA BERMÚDEZ  _x000a_ARELIS MONTENEGRO MENDIETA "/>
    <n v="2671482"/>
    <n v="0"/>
    <s v="24591_x000a_24592"/>
    <n v="2"/>
    <n v="0"/>
    <s v="Día(s)"/>
    <m/>
    <s v="OK"/>
  </r>
  <r>
    <n v="6"/>
    <n v="68"/>
    <s v="GEOGRAFIA Y CARTOGRAFIA"/>
    <x v="7"/>
    <n v="1"/>
    <n v="1"/>
    <n v="0"/>
    <d v="2021-01-07T00:00:00"/>
    <m/>
    <s v="Servicios de formación profesional en ingeniería"/>
    <m/>
    <n v="86101610"/>
    <s v="Prestación de servicios como técnico tla para realizar el control y seguimiento de los procesos de mantenimiento aeronáutico y suministro de combustible del avión twin turbocommander 690a con matricula hk1771g, propiedad del igac."/>
    <s v="Marzo"/>
    <s v="Marzo"/>
    <n v="10"/>
    <s v="Mes (s)"/>
    <s v="Contratación directa"/>
    <x v="0"/>
    <n v="55000000"/>
    <n v="5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OK"/>
    <s v="JOHAN JOSE GARCIA"/>
    <n v="2738872"/>
    <n v="0"/>
    <n v="24620"/>
    <n v="1"/>
    <n v="0"/>
    <s v="Día(s)"/>
    <m/>
    <s v="OK"/>
  </r>
  <r>
    <n v="6"/>
    <n v="37"/>
    <s v="GEOGRAFIA Y CARTOGRAFIA"/>
    <x v="7"/>
    <n v="2"/>
    <n v="2"/>
    <n v="0"/>
    <d v="2021-02-03T00:00:00"/>
    <m/>
    <s v="Cartografía"/>
    <m/>
    <n v="81151600"/>
    <s v="Prestación de servicios para  realizar la evaluación y procesamiento de las  imágenes adquiridas o gestionadas por el IGAC."/>
    <s v="Febrero"/>
    <s v="Febrero"/>
    <n v="11"/>
    <s v="Mes (s)"/>
    <s v="Contratación directa"/>
    <x v="0"/>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OK"/>
    <s v="DIANA CAROLINA BENITEZ CASTRO _x000a_ DEISY LORENA MORA MORENO"/>
    <n v="2740652"/>
    <n v="0"/>
    <s v="24500_x000a_24501"/>
    <n v="2"/>
    <n v="0"/>
    <s v="Día(s)"/>
    <m/>
    <s v="OK"/>
  </r>
  <r>
    <n v="6"/>
    <n v="23"/>
    <s v="GEOGRAFIA Y CARTOGRAFIA"/>
    <x v="7"/>
    <n v="1"/>
    <n v="1"/>
    <n v="0"/>
    <d v="2021-02-03T00:00:00"/>
    <m/>
    <s v="Cartografía"/>
    <m/>
    <n v="81151600"/>
    <s v="Prestación de servicio para realizar la revisión y reparación de los componentes eléctricos y electrónicos de las estaciones magna-eco para su instalación en campo"/>
    <s v="Febrero"/>
    <s v="Febrero"/>
    <n v="11"/>
    <s v="Mes (s)"/>
    <s v="Contratación directa"/>
    <x v="0"/>
    <n v="31417067"/>
    <n v="31417067"/>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184"/>
    <d v="2021-02-04T00:00:00"/>
    <n v="2671483"/>
    <n v="28495819"/>
    <n v="28495819"/>
    <s v="OK"/>
    <s v="YIMMY FERNEY LONDOÑO HERNANDEZ"/>
    <n v="2921248"/>
    <n v="0"/>
    <n v="24369"/>
    <n v="1"/>
    <n v="0"/>
    <s v="Día(s)"/>
    <n v="45"/>
    <s v="OK"/>
  </r>
  <r>
    <n v="6"/>
    <n v="43"/>
    <s v="GEOGRAFIA Y CARTOGRAFIA"/>
    <x v="7"/>
    <n v="1"/>
    <n v="1"/>
    <n v="0"/>
    <d v="2021-03-05T00:00:00"/>
    <m/>
    <s v="Cartografía"/>
    <m/>
    <n v="81151600"/>
    <s v="Prestación de servicios profesionales para la evaluación del control y seguimiento al funcionamiento y modernización efectiva de la red geodésica nacional."/>
    <s v="Febrero"/>
    <s v="Febrero"/>
    <n v="11"/>
    <s v="Mes (s)"/>
    <s v="Contratación directa"/>
    <x v="0"/>
    <n v="45532762"/>
    <n v="45532762"/>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n v="320"/>
    <d v="2021-03-10T00:00:00"/>
    <n v="4263522"/>
    <n v="40503459"/>
    <n v="40503459"/>
    <s v="OK"/>
    <s v="JUAN PABLO NARVAEZ SALAMANCA"/>
    <n v="5029303"/>
    <n v="0"/>
    <n v="24576"/>
    <n v="1"/>
    <n v="0"/>
    <s v="Día(s)"/>
    <m/>
    <s v="OK"/>
  </r>
  <r>
    <n v="6"/>
    <n v="74"/>
    <s v="GEOGRAFIA Y CARTOGRAFIA"/>
    <x v="7"/>
    <n v="1"/>
    <n v="1"/>
    <n v="0"/>
    <d v="2021-04-14T00:00:00"/>
    <m/>
    <s v="Cartografía"/>
    <m/>
    <n v="81151600"/>
    <s v="Contratar el servicio anual de rastreo y seguimiento satelital para los equipos de localización satelital SPOT GEN3"/>
    <s v="Abril"/>
    <s v="Abril"/>
    <n v="45"/>
    <s v="Día(s)"/>
    <s v="Mínima cuantía"/>
    <x v="1"/>
    <n v="18000000"/>
    <n v="18000000"/>
    <s v="No"/>
    <s v="NA"/>
    <n v="1"/>
    <x v="0"/>
    <s v="Subdirección de Geografia y Cartografia "/>
    <s v="Subdirección de Geografia y Cartografia "/>
    <s v="Sede Central  "/>
    <s v="Subdirector de Geografia y Cartografia "/>
    <s v="Levantamiento, generación y actualización de la red geodésica y la cartografía básica a nivel nacional"/>
    <s v="Servicio de información cartográfica actualizado"/>
    <s v="Generar insumos y/o productos cartográficos"/>
    <s v="Cartografía escalas Medianas generada (1:10,000, 1:25,000)"/>
    <n v="559"/>
    <d v="2021-04-22T00:00:00"/>
    <n v="11774115"/>
    <n v="11774115"/>
    <n v="11774115"/>
    <s v="OK"/>
    <s v="GLOBALSAT COLOMBIA TELECOMUNICACIONES LTDA"/>
    <n v="6225885"/>
    <n v="0"/>
    <n v="24730"/>
    <n v="1"/>
    <n v="0"/>
    <s v="Día(s)"/>
    <m/>
    <s v="OK"/>
  </r>
  <r>
    <s v="6//4"/>
    <n v="1"/>
    <s v="GEOGRAFIA Y CARTOGRAFIA"/>
    <x v="7"/>
    <n v="1"/>
    <n v="1"/>
    <n v="0"/>
    <d v="2021-02-03T00:00:00"/>
    <m/>
    <s v="Placa de acero inoxidable"/>
    <m/>
    <n v="30102205"/>
    <s v="Adquisición de placas metálicas para materialización de puntos geodésicos."/>
    <s v="Abril"/>
    <s v="Abril"/>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544"/>
    <d v="2021-04-21T00:00:00"/>
    <n v="3659250"/>
    <n v="3659250"/>
    <n v="3659250"/>
    <s v="OK"/>
    <s v="PROCESO DECLARADO DESIERTO"/>
    <n v="6340750"/>
    <n v="0"/>
    <m/>
    <n v="1"/>
    <n v="0"/>
    <m/>
    <n v="280"/>
    <s v="OK"/>
  </r>
  <r>
    <s v="6//4"/>
    <n v="2"/>
    <s v="GEOGRAFIA Y CARTOGRAFIA"/>
    <x v="7"/>
    <n v="1"/>
    <n v="1"/>
    <n v="0"/>
    <d v="2021-05-11T00:00:00"/>
    <m/>
    <s v="Placa de acero inoxidable"/>
    <m/>
    <n v="30102205"/>
    <s v="Adquisición de placas metálicas para materialización de puntos geodésicos."/>
    <s v="Mayo"/>
    <s v="May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d v="2021-05-19T00:00:00"/>
    <n v="3659250"/>
    <n v="3659250"/>
    <n v="3659250"/>
    <s v="OK"/>
    <s v="PROCESO DECLARADO DESIERTO"/>
    <n v="6340750"/>
    <n v="0"/>
    <m/>
    <n v="1"/>
    <n v="0"/>
    <m/>
    <m/>
    <s v="OK"/>
  </r>
  <r>
    <n v="6"/>
    <n v="59"/>
    <s v="GEOGRAFIA Y CARTOGRAFIA"/>
    <x v="7"/>
    <n v="1"/>
    <n v="1"/>
    <n v="0"/>
    <d v="2021-03-04T00:00:00"/>
    <m/>
    <s v="Cartografía"/>
    <m/>
    <n v="81151600"/>
    <s v="Prestación de servicios para la preparación de insumos, validación, y digitación de la información levantada en campo"/>
    <s v="Marzo"/>
    <s v="Marzo"/>
    <n v="315"/>
    <s v="Día(s)"/>
    <s v="Contratación directa"/>
    <x v="0"/>
    <n v="57060806"/>
    <n v="57060806"/>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n v="425"/>
    <d v="2021-03-08T00:00:00"/>
    <n v="2671483"/>
    <n v="26714830"/>
    <n v="26714830"/>
    <s v="OK"/>
    <s v="JEISSON FERNANDO HERRERA GÓMEZ"/>
    <n v="30345976"/>
    <n v="0"/>
    <n v="24558"/>
    <n v="1"/>
    <n v="0"/>
    <s v="Día(s)"/>
    <m/>
    <s v="OK"/>
  </r>
  <r>
    <s v="6//4"/>
    <n v="2"/>
    <s v="GEOGRAFIA Y CARTOGRAFIA"/>
    <x v="7"/>
    <n v="1"/>
    <n v="1"/>
    <n v="0"/>
    <d v="2021-05-11T00:00:00"/>
    <m/>
    <s v="Cartografía"/>
    <m/>
    <n v="81151600"/>
    <s v="Adquisición de estaciones de funcionamiento continua, con sus respectivos accesorios, sistemas de comunicación y de alimentación, para el fortalecimiento de la Red Geodésica Nacional. "/>
    <s v="Mayo"/>
    <s v="Mayo"/>
    <n v="60"/>
    <s v="Día(s)"/>
    <s v="Selección abreviada subasta inversa"/>
    <x v="1"/>
    <n v="400000000"/>
    <n v="400000000"/>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geodésica actualizado"/>
    <s v="Densificar el marco de referencia terrestre"/>
    <s v="Datos Rinex de las estaciones permanentes generados"/>
    <m/>
    <d v="2021-05-21T00:00:00"/>
    <n v="366698967"/>
    <n v="366698967"/>
    <n v="366698967"/>
    <s v="OK"/>
    <s v="INICIO PROCESO"/>
    <n v="33301033"/>
    <n v="0"/>
    <m/>
    <n v="1"/>
    <n v="0"/>
    <s v="Día(s)"/>
    <m/>
    <n v="30"/>
  </r>
  <r>
    <n v="6"/>
    <n v="69"/>
    <s v="GEOGRAFIA Y CARTOGRAFIA"/>
    <x v="7"/>
    <n v="1"/>
    <n v="1"/>
    <n v="0"/>
    <d v="2021-02-03T00:00:00"/>
    <m/>
    <s v="Sistemas y equipo de apoyo para transporte aéreo"/>
    <m/>
    <n v="25191500"/>
    <s v="Servicio de mantenimiento preventivo y correctivo, incluidos los repuestos del dron ebee plus Rta/ppk"/>
    <s v="Marzo"/>
    <s v="Marzo"/>
    <n v="10"/>
    <s v="Mes (s)"/>
    <s v="Contratación directa"/>
    <x v="0"/>
    <n v="45000000"/>
    <n v="45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OK"/>
    <s v="ECOMPASS SAS"/>
    <n v="40508933"/>
    <n v="0"/>
    <n v="24633"/>
    <n v="1"/>
    <n v="0"/>
    <s v="Día(s)"/>
    <m/>
    <s v="OK"/>
  </r>
  <r>
    <s v="6//4"/>
    <n v="1"/>
    <s v="GEOGRAFIA Y CARTOGRAFIA"/>
    <x v="7"/>
    <n v="1"/>
    <n v="1"/>
    <n v="0"/>
    <d v="2021-04-12T00:00:00"/>
    <m/>
    <s v="Cartografía"/>
    <m/>
    <n v="81151600"/>
    <s v="Capturar y/o adquirir imágenes para la producción cartográfica de proyectos específicos del IGAC"/>
    <s v="Abril"/>
    <s v="Abril"/>
    <n v="8"/>
    <s v="Mes (s)"/>
    <s v="Contratación directa"/>
    <x v="1"/>
    <n v="536446618"/>
    <n v="536446618"/>
    <s v="No"/>
    <s v="NA"/>
    <n v="1"/>
    <x v="0"/>
    <s v="Subdirección de Geografía y Cartografía "/>
    <s v="Subdirección de Geografía y Cartografía "/>
    <s v="Sede Central  "/>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OK"/>
    <s v="PROCALCULO PROSIS S.A.S"/>
    <n v="40768847.279999971"/>
    <n v="0"/>
    <n v="24682"/>
    <n v="1"/>
    <n v="0"/>
    <s v="Día(s)"/>
    <m/>
    <s v="OK"/>
  </r>
  <r>
    <n v="6"/>
    <n v="38"/>
    <s v="GEOGRAFIA Y CARTOGRAFIA"/>
    <x v="7"/>
    <n v="4"/>
    <n v="4"/>
    <n v="0"/>
    <d v="2021-02-03T00:00:00"/>
    <m/>
    <s v="Cartografía"/>
    <m/>
    <n v="81151600"/>
    <s v="Prestación de servicios para la generación e integración de modelos digitales de elevación, de conformidad con las especificaciones técnicas y rendimientos establecidos."/>
    <s v="Febrero"/>
    <s v="Febrero"/>
    <n v="11"/>
    <s v="Mes (s)"/>
    <s v="Contratación directa"/>
    <x v="1"/>
    <n v="194381550"/>
    <n v="194381550"/>
    <s v="No"/>
    <s v="NA"/>
    <n v="4"/>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272"/>
    <d v="2021-02-15T00:00:00"/>
    <n v="3640236"/>
    <n v="37615772"/>
    <n v="150463088"/>
    <s v="OK"/>
    <s v="CAROLINA SILVA TORRES_x000a_ JUAN PABLO RODRIGUEZ RODRÍGUEZ_x000a_NATALI RODRIGUEZ ROJAS _x000a_ PABLO ARTURO MONTENEGRO CANO"/>
    <n v="43918462"/>
    <n v="0"/>
    <s v="24441_x000a_24444_x000a_24446_x000a_24447_x000a_"/>
    <n v="4"/>
    <n v="0"/>
    <s v="Día(s)"/>
    <m/>
    <s v="OK"/>
  </r>
  <r>
    <n v="6"/>
    <n v="27"/>
    <s v="GEOGRAFIA Y CARTOGRAFIA"/>
    <x v="7"/>
    <n v="1"/>
    <n v="1"/>
    <n v="0"/>
    <d v="2021-02-03T00:00:00"/>
    <m/>
    <s v="Cartografía"/>
    <m/>
    <n v="81151600"/>
    <s v="Prestación de servicios para realizar la preparación, revisión y consolidación de datos de campo para el cálculo y ajuste de la línea de nivelación"/>
    <s v="Febrero"/>
    <s v="Febrero"/>
    <n v="315"/>
    <s v="Día(s)"/>
    <s v="Contratación directa"/>
    <x v="1"/>
    <n v="106292560"/>
    <n v="10629256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gravimétricos"/>
    <s v="Valores gravimétricos generados"/>
    <n v="252"/>
    <d v="2021-02-08T00:00:00"/>
    <n v="4976424"/>
    <n v="52252452"/>
    <n v="52252452"/>
    <s v="OK"/>
    <s v="LEYDI JOHANNA MOISÉS SEPÚLVEDA"/>
    <n v="54040108"/>
    <n v="0"/>
    <n v="24428"/>
    <n v="1"/>
    <n v="0"/>
    <s v="Día(s)"/>
    <m/>
    <s v="OK"/>
  </r>
  <r>
    <n v="6"/>
    <n v="2"/>
    <s v="GEOGRAFIA Y CARTOGRAFIA"/>
    <x v="7"/>
    <n v="1"/>
    <n v="1"/>
    <n v="0"/>
    <d v="2021-01-07T00:00:00"/>
    <m/>
    <s v="Cartografía"/>
    <m/>
    <n v="81151600"/>
    <s v="Prestación de servicios para la  gestión e integración de productos y aplicaciones de la subdirección de geografía y cartografía "/>
    <s v="Enero"/>
    <s v="Enero"/>
    <n v="10"/>
    <s v="Mes (s)"/>
    <s v="Contratación directa"/>
    <x v="1"/>
    <n v="169086920"/>
    <n v="169086920"/>
    <s v="No"/>
    <s v="NA"/>
    <n v="1"/>
    <x v="0"/>
    <s v="Subdirección de Geografía y Cartografía "/>
    <s v="Subdirección de Geografía y Cartografía "/>
    <s v="Sede Central"/>
    <s v="Subdirector de Geografía y Cartografía "/>
    <s v="Generación de estudios geográficos e investigaciones para la caracterización, análisis y delimitación geográfica del territorio nacional"/>
    <s v="Servicios de información geográfica, geodésica y cartográfica"/>
    <s v="Robustecer el sistema de información única de información geográfica, cartográfica y geodésica &quot;Colombia en Mapas&quot;"/>
    <s v="Datos publicados de información geográfica, geodésica y cartográfica"/>
    <n v="41"/>
    <d v="2021-01-15T00:00:00"/>
    <n v="8707976"/>
    <n v="84467367"/>
    <n v="84467367"/>
    <s v="OK"/>
    <s v="DAVID HERNANDO BELLO LADINO"/>
    <n v="84619553"/>
    <n v="0"/>
    <n v="24202"/>
    <n v="1"/>
    <n v="0"/>
    <s v="Día(s)"/>
    <n v="280"/>
    <s v="OK"/>
  </r>
  <r>
    <n v="6"/>
    <n v="67"/>
    <s v="GEOGRAFIA Y CARTOGRAFIA"/>
    <x v="7"/>
    <n v="2"/>
    <n v="2"/>
    <n v="0"/>
    <d v="2021-02-03T00:00:00"/>
    <m/>
    <s v="Fotogrametría"/>
    <m/>
    <n v="81151603"/>
    <s v="Prestación de servicios para apoyar el proceso de escaneo fotogramétrico  de rollos de aerofotografías análogas y compresión de imágenes."/>
    <s v="Marzo"/>
    <s v="Marzo"/>
    <n v="10"/>
    <s v="Mes (s)"/>
    <s v="Contratación directa"/>
    <x v="1"/>
    <n v="57060806"/>
    <n v="57060806"/>
    <s v="No"/>
    <s v="NA"/>
    <n v="2"/>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gráfica, geodésica y cartográfica"/>
    <s v="Generar y disponer nuevos productos asociados a la información cartográfica geográfica y geodésica "/>
    <s v="Datos publicados de información geográfica, geodésica y cartográfica"/>
    <n v="478"/>
    <d v="2021-03-16T00:00:00"/>
    <n v="2671483"/>
    <n v="24933841"/>
    <n v="24933841"/>
    <s v="OK"/>
    <s v="KAREN DANIELA SABOGAL CRUZ_x000a_EDISON SEBASTIAN MAYORGA CIFUENTES_x000a_"/>
    <n v="32126965"/>
    <n v="0"/>
    <s v="24614_x000a_24733"/>
    <n v="1"/>
    <n v="1"/>
    <s v="Día(s)"/>
    <m/>
    <s v="OK"/>
  </r>
  <r>
    <n v="6"/>
    <n v="72"/>
    <s v="GEOGRAFIA Y CARTOGRAFIA"/>
    <x v="7"/>
    <n v="5"/>
    <n v="5"/>
    <n v="0"/>
    <d v="2021-04-12T00:00:00"/>
    <m/>
    <s v="Cartografía"/>
    <m/>
    <n v="81151600"/>
    <s v="Prestación de servicios profesionales para la toma de datos en campo de exploración, materialización , gnss, nivelación geodésica y gravimetría"/>
    <s v="Abril"/>
    <s v="Abril"/>
    <n v="260"/>
    <s v="Día(s)"/>
    <s v="Contratación directa"/>
    <x v="0"/>
    <n v="156236600"/>
    <n v="156236600"/>
    <s v="No"/>
    <s v="NA"/>
    <n v="5"/>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Datos altimétricos generados"/>
    <n v="535"/>
    <d v="2021-04-20T00:00:00"/>
    <n v="3124732"/>
    <n v="25518645"/>
    <n v="102074580"/>
    <s v="OK"/>
    <s v="JORGE ERNESTO CORRADINE ACOSTA _x000a_NATHALIA YEPES GOMEZ_x000a_JOSE IGNACIO DUARTE_x000a_JUAN DAVID GUTIERREZ_x000a_GERMAN DAVID HERNANDEZ ESTEPA"/>
    <n v="54162020"/>
    <n v="0"/>
    <s v="24684_x000a_24727_x000a_24732_x000a_24774"/>
    <n v="4"/>
    <n v="1"/>
    <s v="Día(s)"/>
    <m/>
    <s v="OK"/>
  </r>
  <r>
    <n v="6"/>
    <n v="58"/>
    <s v="GEOGRAFIA Y CARTOGRAFIA"/>
    <x v="7"/>
    <n v="10"/>
    <n v="10"/>
    <n v="0"/>
    <d v="2021-02-03T00:00:00"/>
    <m/>
    <s v="Cartografía"/>
    <m/>
    <n v="81151600"/>
    <s v="Prestación de servicios para elaborar mapas y demás insumos a diferentes escalas, de conformidad con las especificaciones técnicas y rendimientos establecidos"/>
    <s v="Marzo"/>
    <s v="Marzo"/>
    <n v="10"/>
    <s v="Mes (s)"/>
    <s v="Contratación directa"/>
    <x v="1"/>
    <n v="388763100"/>
    <n v="388763100"/>
    <s v="No"/>
    <s v="NA"/>
    <n v="10"/>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Generar insumos y/o productos cartográficos"/>
    <s v="Cartografía escalas Medianas generada (1:10,000, 1:25,000)"/>
    <n v="437"/>
    <d v="2021-03-05T00:00:00"/>
    <n v="3640236"/>
    <n v="34582242"/>
    <n v="311240178"/>
    <s v="OK"/>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n v="0"/>
    <s v="24572_x000a_24573_x000a_24574_x000a_24575_x000a_24669_x000a__x000a_24671_x000a_24672_x000a_24754"/>
    <n v="9"/>
    <n v="1"/>
    <s v="Día(s)"/>
    <m/>
    <s v="OK"/>
  </r>
  <r>
    <n v="6"/>
    <m/>
    <s v="GEOGRAFIA Y CARTOGRAFIA"/>
    <x v="7"/>
    <n v="1"/>
    <n v="0"/>
    <n v="1"/>
    <d v="2021-05-25T00:00:00"/>
    <m/>
    <s v="Servicios de comercio internacional"/>
    <m/>
    <n v="80151600"/>
    <s v="Prestar el servicio de intermediación aduanero, con el  fin de realizar los trámites relacionados con la importación, nacionalización y demás trámites necesarios involucrados en los procesos aduaneros, relacionados con los bienes adquiridos por el IGAC."/>
    <s v="Junio"/>
    <s v="Junio"/>
    <n v="2"/>
    <s v="Mes (s)"/>
    <s v="Contratación directa"/>
    <x v="2"/>
    <n v="355564593"/>
    <n v="355564593"/>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7"/>
    <n v="1"/>
    <n v="0"/>
    <n v="1"/>
    <d v="2021-05-25T00:00:00"/>
    <m/>
    <s v="Sistemas y equipo de apoyo para transporte aéreo"/>
    <m/>
    <n v="25191500"/>
    <s v="Prestación de servicios de mantenimiento preventivo programado de rutina y de imprevistos, incluyendo repuestos para mantener la aeronavegabilidad del avión Twinn Commander 690A con matrícula HK117G propiedad del IGAC."/>
    <s v="Julio"/>
    <s v="Julio"/>
    <n v="5"/>
    <s v="Mes (s)"/>
    <s v="Contratación directa"/>
    <x v="1"/>
    <n v="550000000"/>
    <n v="55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Prestación de servicios como copiloto de la aeronave hk 1771-g y la gestión de apoyo en el seguimiento y continuidad de los procesos y procedimientos de operaciones aéreas de los equipos tripulados y no tripulados del igac"/>
    <s v="Octubre"/>
    <s v="Octubre"/>
    <n v="3"/>
    <s v="Mes (s)"/>
    <s v="Contratación directa"/>
    <x v="1"/>
    <n v="25338000"/>
    <n v="25338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Prestación de servicios como piloto al mando de la aeronave hk 1771-g y la gestión de seguimiento, control y continuidad de los procesos y procedimientos de operaciones aéreas de los equipos tripulados y no tripulados del igac"/>
    <s v="Octubre"/>
    <s v="Octubre"/>
    <n v="3"/>
    <s v="Mes (s)"/>
    <s v="Contratación directa"/>
    <x v="1"/>
    <n v="40170000"/>
    <n v="4017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m/>
    <m/>
    <e v="#N/A"/>
    <e v="#N/A"/>
    <e v="#N/A"/>
    <e v="#N/A"/>
    <m/>
    <n v="0"/>
    <n v="0"/>
    <m/>
    <n v="0"/>
    <n v="1"/>
    <m/>
    <m/>
    <s v="OK"/>
  </r>
  <r>
    <n v="6"/>
    <m/>
    <s v="GEOGRAFIA Y CARTOGRAFIA"/>
    <x v="7"/>
    <n v="1"/>
    <n v="0"/>
    <n v="1"/>
    <d v="2021-07-06T00:00:00"/>
    <m/>
    <s v="Servicios de formación profesional en ingeniería"/>
    <s v="NUEVO "/>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s v="Octubre"/>
    <s v="Octubre"/>
    <n v="45"/>
    <s v="Día(s)"/>
    <s v="Licitación pública"/>
    <x v="2"/>
    <n v="2499822874"/>
    <n v="249982287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6"/>
    <m/>
    <s v="GEOGRAFIA Y CARTOGRAFIA"/>
    <x v="7"/>
    <n v="1"/>
    <n v="0"/>
    <n v="1"/>
    <d v="2021-06-11T00:00:00"/>
    <m/>
    <s v="Placa de acero inoxidable"/>
    <m/>
    <n v="30102205"/>
    <s v="Adquisición de placas metálicas para materialización de puntos geodésicos."/>
    <s v="Julio"/>
    <s v="Julio"/>
    <n v="3"/>
    <s v="Mes (s)"/>
    <s v="Mínima cuantía"/>
    <x v="1"/>
    <n v="10000000"/>
    <n v="1000000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m/>
    <s v="GEOGRAFIA Y CARTOGRAFIA"/>
    <x v="7"/>
    <n v="1"/>
    <n v="0"/>
    <n v="1"/>
    <d v="2021-04-12T00:00:00"/>
    <m/>
    <s v="Cartografía"/>
    <m/>
    <n v="81151600"/>
    <s v="Realizar el  mantenimiento, patronamiento y verificación de equipos geodésicos para el fortalecimiento de la red activa, red magna eco y red de nivelación nacional."/>
    <s v="Agosto"/>
    <s v="Agosto"/>
    <n v="5"/>
    <s v="Mes (s)"/>
    <s v="Selección abreviada menor cuantía"/>
    <x v="1"/>
    <n v="57121940"/>
    <n v="57121940"/>
    <s v="No"/>
    <s v="NA"/>
    <n v="1"/>
    <x v="0"/>
    <s v="Subdirección de Geografía y Cartografía "/>
    <s v="Subdirección de Geografía y Cartografía "/>
    <s v="Sede Central"/>
    <s v="Subdirector de Geografía y Cartografía "/>
    <s v="Levantamiento, generación y actualización de la red geodésica y la cartografía básica a nivel nacional"/>
    <s v="Servicio de información geodésica actualizado"/>
    <s v="Densificar el marco de referencia terrestre"/>
    <s v="Puntos Geodésicos Materializados"/>
    <m/>
    <m/>
    <e v="#N/A"/>
    <e v="#N/A"/>
    <e v="#N/A"/>
    <e v="#N/A"/>
    <m/>
    <n v="0"/>
    <n v="0"/>
    <m/>
    <n v="0"/>
    <n v="1"/>
    <m/>
    <m/>
    <s v="OK"/>
  </r>
  <r>
    <n v="6"/>
    <n v="57"/>
    <s v="GEOGRAFIA Y CARTOGRAFIA"/>
    <x v="7"/>
    <n v="1"/>
    <n v="1"/>
    <n v="0"/>
    <d v="2021-02-03T00:00:00"/>
    <n v="1"/>
    <s v="Servicios de asesoramiento sobre planificación estratégica"/>
    <m/>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s v="Febrero"/>
    <s v="Febrero"/>
    <n v="315"/>
    <s v="Día(s)"/>
    <s v="Contratación directa"/>
    <x v="2"/>
    <n v="103585482"/>
    <n v="103585482"/>
    <s v="No"/>
    <s v="NA"/>
    <n v="1"/>
    <x v="0"/>
    <s v="Subdirección de Geografía y Cartografía "/>
    <s v="Subdirección de Geografía y Cartografía "/>
    <s v="Sede Central  "/>
    <s v="Subdirector de Geografía y Cartografía "/>
    <s v="Actualización y gestión catastral Nacional"/>
    <s v="Servicio de Información Catastral"/>
    <s v="Gestionar técnicamente la operación del proyecto de catastro multipropósito, en lo correspondiente al IGAC"/>
    <s v="Sistema de Información Predial Actualizado_x000a_"/>
    <n v="516"/>
    <d v="2021-04-06T00:00:00"/>
    <n v="9865284"/>
    <n v="93720198"/>
    <n v="93720198"/>
    <s v="OK"/>
    <s v="JORGE MANUEL SANCHEZ OROZCO"/>
    <n v="9865284"/>
    <n v="0"/>
    <n v="24652"/>
    <n v="1"/>
    <n v="0"/>
    <s v="Día(s)"/>
    <m/>
    <s v="OK"/>
  </r>
  <r>
    <s v="6//4"/>
    <n v="3"/>
    <s v="GEOGRAFIA Y CARTOGRAFIA"/>
    <x v="7"/>
    <n v="1"/>
    <n v="1"/>
    <n v="0"/>
    <d v="2021-02-03T00:00:00"/>
    <n v="1"/>
    <s v="Cartografía"/>
    <m/>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s v="Mayo"/>
    <s v="Mayo"/>
    <n v="3"/>
    <s v="Mes (s)"/>
    <s v="Licitación pública"/>
    <x v="2"/>
    <n v="9485236200"/>
    <n v="9485236200"/>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n v="607"/>
    <d v="2021-05-26T00:00:00"/>
    <n v="1749300000"/>
    <n v="1749300000"/>
    <n v="1749300000"/>
    <s v="OK"/>
    <s v="DATUM INGENIERIA S.A.S"/>
    <n v="7735936200"/>
    <n v="0"/>
    <n v="24752"/>
    <n v="1"/>
    <n v="0"/>
    <m/>
    <m/>
    <s v="OK"/>
  </r>
  <r>
    <n v="6"/>
    <n v="76"/>
    <s v="GEOGRAFIA Y CARTOGRAFIA"/>
    <x v="7"/>
    <n v="1"/>
    <n v="1"/>
    <n v="0"/>
    <d v="2021-01-07T00:00:00"/>
    <n v="1"/>
    <s v="Estudios geofísicos"/>
    <m/>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s v="Enero"/>
    <s v="Febrero"/>
    <n v="12"/>
    <s v="Mes (s)"/>
    <s v="Licitación pública"/>
    <x v="2"/>
    <n v="9767257014"/>
    <n v="9767257014"/>
    <s v="Sí"/>
    <s v="Solicitadas"/>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d v="2021-04-27T00:00:00"/>
    <e v="#N/A"/>
    <n v="0"/>
    <n v="0"/>
    <s v="OK"/>
    <s v="CONSORCIO IGN FI- LEICA GEOSYSTEMS"/>
    <n v="0"/>
    <n v="0"/>
    <m/>
    <n v="1"/>
    <n v="0"/>
    <m/>
    <m/>
    <s v="OK"/>
  </r>
  <r>
    <n v="6"/>
    <m/>
    <s v="GEOGRAFIA Y CARTOGRAFIA"/>
    <x v="7"/>
    <n v="9"/>
    <n v="0"/>
    <n v="9"/>
    <d v="2021-06-17T00:00:00"/>
    <m/>
    <s v="Cartografía"/>
    <m/>
    <n v="81151600"/>
    <s v="Prestación de servicios para la generación de cartografía básica, de conformidad con las especificaciones técnicas establecidas."/>
    <s v="Julio"/>
    <s v="Julio"/>
    <n v="5"/>
    <s v="Mes (s)"/>
    <s v="Contratación directa"/>
    <x v="2"/>
    <n v="163810620"/>
    <n v="163810620"/>
    <s v="No"/>
    <s v="NA"/>
    <n v="9"/>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9"/>
    <m/>
    <m/>
    <s v="OK"/>
  </r>
  <r>
    <n v="6"/>
    <m/>
    <s v="GEOGRAFIA Y CARTOGRAFIA"/>
    <x v="7"/>
    <n v="1"/>
    <n v="0"/>
    <n v="1"/>
    <d v="2021-06-17T00:00:00"/>
    <m/>
    <s v="Cartografía"/>
    <m/>
    <n v="81151600"/>
    <s v="Prestación de servicios para realizar el seguimiento y control de calidad de la producción cartográfica, de conformidad con las especificaciones técnicas y rendimientos establecidos."/>
    <s v="Julio"/>
    <s v="Julio"/>
    <n v="5"/>
    <s v="Mes (s)"/>
    <s v="Contratación directa"/>
    <x v="2"/>
    <n v="24882120"/>
    <n v="24882120"/>
    <s v="No"/>
    <s v="NA"/>
    <n v="1"/>
    <x v="0"/>
    <s v="Subdirección de Geografía y Cartografía "/>
    <s v="Subdirección de Geografía y Cartografía "/>
    <s v="Sede Central"/>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ecretaria General"/>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s v="Julio"/>
    <s v="Julio"/>
    <n v="6"/>
    <s v="Mes (s)"/>
    <s v="Contratación directa"/>
    <x v="2"/>
    <n v="21841416"/>
    <n v="21841416"/>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2790847.6"/>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s v="Julio"/>
    <s v="Julio"/>
    <n v="6"/>
    <s v="Mes (s)"/>
    <s v="Contratación directa"/>
    <x v="2"/>
    <n v="29858544"/>
    <n v="2985854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3815258.4"/>
    <m/>
    <n v="0"/>
    <n v="1"/>
    <m/>
    <m/>
    <s v="OK"/>
  </r>
  <r>
    <n v="6"/>
    <m/>
    <s v="GEOGRAFIA Y CARTOGRAFIA"/>
    <x v="7"/>
    <n v="1"/>
    <n v="0"/>
    <n v="1"/>
    <d v="2021-05-11T00:00:00"/>
    <m/>
    <s v="Servicios de sistemas de información geográfica (sig)"/>
    <m/>
    <n v="81101512"/>
    <s v="Apoyar al IGAC, desde el aspecto técnico y operativo, en el seguimiento y revisión de los productos geodésicos del Proyecto “Programa para la adopción e implementación de un Catastro Multipropósito Urbano – Rural”."/>
    <s v="Julio"/>
    <s v="Julio"/>
    <n v="6"/>
    <s v="Mes (s)"/>
    <s v="Contratación directa"/>
    <x v="2"/>
    <n v="59191704"/>
    <n v="59191704"/>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7563384.3999999994"/>
    <m/>
    <n v="0"/>
    <n v="1"/>
    <m/>
    <m/>
    <s v="OK"/>
  </r>
  <r>
    <n v="6"/>
    <m/>
    <s v="GEOGRAFIA Y CARTOGRAFIA"/>
    <x v="7"/>
    <n v="1"/>
    <n v="0"/>
    <n v="1"/>
    <d v="2021-05-11T00:00:00"/>
    <m/>
    <s v="Cartografía"/>
    <m/>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s v="Julio"/>
    <s v="Julio"/>
    <n v="12"/>
    <s v="Mes (s)"/>
    <s v="Licitación pública"/>
    <x v="2"/>
    <n v="13671130281"/>
    <n v="13671130281"/>
    <s v="No"/>
    <s v="N/A"/>
    <n v="1"/>
    <x v="0"/>
    <s v="Subdirección de Geografía y Cartografía "/>
    <s v="Subdirección de Geografía y Cartografía "/>
    <s v="Sede Central  "/>
    <s v="Subdirector de Geografía y Cartografía "/>
    <s v="Actualización y gestión catastral Nacional"/>
    <s v="Servicio de Información Catastral"/>
    <s v="Densificar la red geodésica y generar los insumos cartográficos en los municipios priorizados para la conformación del catastro multipropósito"/>
    <s v="Sistema de Información Predial Actualizado_x000a_"/>
    <m/>
    <m/>
    <e v="#N/A"/>
    <e v="#N/A"/>
    <e v="#N/A"/>
    <e v="#N/A"/>
    <m/>
    <n v="0"/>
    <n v="0"/>
    <m/>
    <n v="0"/>
    <n v="1"/>
    <m/>
    <m/>
    <s v="OK"/>
  </r>
  <r>
    <n v="1"/>
    <n v="41"/>
    <s v="SECRETARIA GENERAL"/>
    <x v="8"/>
    <n v="1"/>
    <n v="1"/>
    <n v="0"/>
    <d v="2021-01-20T00:00:00"/>
    <m/>
    <s v="Alquiler y arrendamiento de propiedades o edificaciones"/>
    <m/>
    <n v="80131500"/>
    <s v="Arrendamiento de bien inmueble para el funcionamiento de la dirección territorial casanare del instituto geográfico agustín codazzi-igac."/>
    <s v="Enero"/>
    <s v="Enero"/>
    <n v="11"/>
    <s v="Mes (s)"/>
    <s v="Contratación directa"/>
    <x v="0"/>
    <n v="162316000"/>
    <n v="162316000"/>
    <s v="No"/>
    <s v="NA"/>
    <n v="1"/>
    <x v="0"/>
    <s v="Secretaría General"/>
    <s v="DT Casanare"/>
    <s v="Dirección Territorial"/>
    <s v="HERMES SALCEDO RODRIGUEZ"/>
    <s v="Fortalecimiento de la infraestructura física del IGAC a nivel Nacional"/>
    <s v="Sedes adecuadas"/>
    <s v="Realizar actividades preliminares"/>
    <s v="Sedes adecuadas"/>
    <n v="70"/>
    <d v="2021-01-19T00:00:00"/>
    <n v="14756000"/>
    <n v="162316000"/>
    <n v="162316000"/>
    <s v="OK"/>
    <s v="INMOBILIARIA ROYALS COMPANY SAS"/>
    <n v="0"/>
    <n v="0"/>
    <n v="24234"/>
    <n v="1"/>
    <n v="0"/>
    <s v="Día(s)"/>
    <n v="330"/>
    <s v="OK"/>
  </r>
  <r>
    <n v="1"/>
    <n v="17"/>
    <s v="SECRETARIA GENERAL"/>
    <x v="8"/>
    <n v="1"/>
    <n v="1"/>
    <n v="0"/>
    <d v="2021-01-07T00:00:00"/>
    <m/>
    <s v="Servicios secretariales o de administración de oficinas  "/>
    <m/>
    <n v="80161501"/>
    <s v="Prestación de servicios para apoyar las actividades relacionadas con la organización de expedientes disciplinarios"/>
    <s v="Enero"/>
    <s v="Enero"/>
    <n v="11"/>
    <s v="Mes (s)"/>
    <s v="Contratación directa"/>
    <x v="1"/>
    <n v="29367360"/>
    <n v="29367360"/>
    <s v="No"/>
    <s v="N/A"/>
    <n v="1"/>
    <x v="1"/>
    <s v="Secretaría General - GIT Control Disciplinario"/>
    <s v="Secretaría General - GIT Control Disciplinario"/>
    <s v="Sede Central  "/>
    <s v="Coordinador GIT Control Disciplinario"/>
    <s v="N/A"/>
    <s v="N/A"/>
    <s v="N/A"/>
    <s v="N/A"/>
    <n v="18"/>
    <d v="2021-01-08T00:00:00"/>
    <n v="2669760"/>
    <n v="29367360"/>
    <n v="29367360"/>
    <s v="OK"/>
    <s v="LISSETH TATIANA BOBADILLA BOJACA"/>
    <n v="0"/>
    <n v="0"/>
    <n v="24176"/>
    <n v="1"/>
    <n v="0"/>
    <m/>
    <m/>
    <s v="OK"/>
  </r>
  <r>
    <n v="1"/>
    <n v="18"/>
    <s v="SECRETARIA GENERAL"/>
    <x v="8"/>
    <n v="1"/>
    <n v="1"/>
    <n v="0"/>
    <d v="2021-01-07T00:00:00"/>
    <m/>
    <s v="Servicios secretariales o de administración de oficinas  "/>
    <m/>
    <n v="80161501"/>
    <s v="Prestación de servicios profesionales para tramitar, impulsar y sustanciar cada una de las actuaciones de los procesos disciplinarios del Instituto y apoyo en los trámites administrativos que requiera la coordinación."/>
    <s v="Enero"/>
    <s v="Enero"/>
    <n v="11"/>
    <s v="Mes (s)"/>
    <s v="Contratación directa"/>
    <x v="1"/>
    <n v="34372048"/>
    <n v="34372048"/>
    <s v="No"/>
    <s v="N/A"/>
    <n v="1"/>
    <x v="1"/>
    <s v="Secretaría General - GIT Control Disciplinario"/>
    <s v="Secretaría General - GIT Control Disciplinario"/>
    <s v="Sede Central  "/>
    <s v="Coordinador GIT Control Disciplinario"/>
    <s v="N/A"/>
    <s v="N/A"/>
    <s v="N/A"/>
    <s v="N/A"/>
    <n v="17"/>
    <d v="2021-01-07T00:00:00"/>
    <n v="3124731"/>
    <n v="34372041"/>
    <n v="34372041"/>
    <s v="OK"/>
    <s v="SERGIO  CALDERON HERNANDEZ"/>
    <n v="7"/>
    <n v="0"/>
    <n v="24175"/>
    <n v="1"/>
    <n v="0"/>
    <s v="Mes (s)"/>
    <n v="11"/>
    <s v="OK"/>
  </r>
  <r>
    <n v="1"/>
    <n v="16"/>
    <s v="SECRETARIA GENERAL"/>
    <x v="8"/>
    <n v="1"/>
    <n v="1"/>
    <n v="0"/>
    <d v="2021-01-07T00:00:00"/>
    <m/>
    <s v="Servicios secretariales o de administración de oficinas  "/>
    <m/>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s v="Enero"/>
    <s v="Enero"/>
    <n v="11"/>
    <s v="Mes (s)"/>
    <s v="Contratación directa"/>
    <x v="1"/>
    <n v="73517991"/>
    <n v="73517991"/>
    <s v="No"/>
    <s v="N/A"/>
    <n v="1"/>
    <x v="1"/>
    <s v="Secretaría General - GIT Control Disciplinario"/>
    <s v="Secretaría General - GIT Control Disciplinario"/>
    <s v="Sede Central  "/>
    <s v="Coordinador GIT Control Disciplinario"/>
    <s v="N/A"/>
    <s v="N/A"/>
    <s v="N/A"/>
    <s v="N/A"/>
    <n v="16"/>
    <d v="2021-01-25T00:00:00"/>
    <n v="6683453"/>
    <n v="73517983"/>
    <n v="73517983"/>
    <s v="OK"/>
    <s v="NINI YOHANA MARROQUIN COLLAZOS"/>
    <n v="8"/>
    <n v="0"/>
    <n v="24240"/>
    <n v="1"/>
    <n v="0"/>
    <s v="Mes (s)"/>
    <n v="11"/>
    <s v="OK"/>
  </r>
  <r>
    <n v="1"/>
    <n v="15"/>
    <s v="SECRETARIA GENERAL"/>
    <x v="8"/>
    <n v="1"/>
    <n v="1"/>
    <n v="0"/>
    <d v="2021-01-07T00:00:00"/>
    <m/>
    <s v="Servicios secretariales o de administración de oficinas  "/>
    <m/>
    <n v="80161501"/>
    <s v="Prestación de servicios profesionales para realizar apoyo jurídico y a la coordinación en la revisión de las quejas y revisión de los actos administrativos proferidos en los procesos disciplinarios que sean adelantados en la entidad."/>
    <s v="Enero"/>
    <s v="Enero"/>
    <n v="11"/>
    <s v="Mes (s)"/>
    <s v="Contratación directa"/>
    <x v="1"/>
    <n v="83053047"/>
    <n v="83053047"/>
    <s v="No"/>
    <s v="N/A"/>
    <n v="1"/>
    <x v="1"/>
    <s v="Secretaría General - GIT Control Disciplinario"/>
    <s v="Secretaría General - GIT Control Disciplinario"/>
    <s v="Sede Central  "/>
    <s v="Coordinador GIT Control Disciplinario"/>
    <s v="N/A"/>
    <s v="N/A"/>
    <s v="N/A"/>
    <s v="N/A"/>
    <n v="15"/>
    <d v="2021-01-07T00:00:00"/>
    <n v="7550276"/>
    <n v="83053036"/>
    <n v="83053036"/>
    <s v="OK"/>
    <s v="LUIS ALFREDO AGUDELO FLOREZ"/>
    <n v="11"/>
    <n v="0"/>
    <n v="24174"/>
    <n v="1"/>
    <n v="0"/>
    <s v="Mes (s)"/>
    <n v="11"/>
    <s v="OK"/>
  </r>
  <r>
    <n v="1"/>
    <n v="12"/>
    <s v="SECRETARIA GENERAL"/>
    <x v="8"/>
    <n v="3"/>
    <n v="3"/>
    <n v="0"/>
    <d v="2021-01-07T00:00:00"/>
    <m/>
    <s v="Servicios secretariales o de administración de oficinas  "/>
    <m/>
    <n v="80161501"/>
    <s v="Prestación de servicios profesionales para brindar apoyo jurídico en la evaluación, sustanciación y  revisión de los procesos disciplinarios que se adelantan en el IGAC."/>
    <s v="Enero"/>
    <s v="Enero"/>
    <n v="11"/>
    <s v="Mes (s)"/>
    <s v="Contratación directa"/>
    <x v="0"/>
    <n v="220553972"/>
    <n v="220553972"/>
    <s v="No"/>
    <s v="N/A"/>
    <n v="3"/>
    <x v="1"/>
    <s v="Secretaría General - GIT Control Disciplinario"/>
    <s v="Secretaría General - GIT Control Disciplinario"/>
    <s v="Sede Central  "/>
    <s v="Coordinador GIT Control Disciplinario"/>
    <s v="N/A"/>
    <s v="N/A"/>
    <s v="N/A"/>
    <s v="N/A"/>
    <n v="12"/>
    <d v="2021-01-07T00:00:00"/>
    <n v="6683453"/>
    <n v="73517983"/>
    <n v="220553949"/>
    <s v="OK"/>
    <s v="GABRIEL ANTONIO MORATO RODRIGUEZ_x000a_NELSON ORLANDO YAZO MARTINEZ_x000a_YESSICA JULIETH MAHECHA TOVAR_x000a_"/>
    <n v="23"/>
    <n v="0"/>
    <s v="24166_x000a_24171_x000a_24173_x000a_"/>
    <n v="3"/>
    <n v="0"/>
    <s v="Mes (s)"/>
    <n v="11"/>
    <s v="OK"/>
  </r>
  <r>
    <n v="1"/>
    <n v="74"/>
    <s v="SECRETARIA GENERAL"/>
    <x v="8"/>
    <n v="1"/>
    <n v="1"/>
    <n v="0"/>
    <d v="2021-03-04T00:00:00"/>
    <m/>
    <s v="Servicios secretariales o de administración de oficinas  "/>
    <m/>
    <n v="80161501"/>
    <s v="Prestación de servicios profesionales para brindar apoyo jurídico y administrativo a la coordinación, así como la sustentación, revisión y verificación de términos de los procesos disciplinarios que se adelantan en el Igac. "/>
    <s v="Abril"/>
    <s v="Abril"/>
    <n v="7"/>
    <s v="Mes (s)"/>
    <s v="Contratación directa"/>
    <x v="1"/>
    <n v="46784176"/>
    <n v="46784176"/>
    <s v="No"/>
    <s v="N.A"/>
    <n v="1"/>
    <x v="1"/>
    <s v="Secretaría General - GIT Control Disciplinario"/>
    <s v="Secretaría General - GIT Control Disciplinario"/>
    <s v="Sede Central  "/>
    <s v="Coordinador GIT Control Disciplinario"/>
    <s v="N/A"/>
    <s v="N/A"/>
    <s v="N/A"/>
    <s v="N/A"/>
    <n v="561"/>
    <d v="2021-04-29T00:00:00"/>
    <n v="5757793"/>
    <n v="40304551"/>
    <n v="40304551"/>
    <s v="OK"/>
    <s v="ANA MARIA VILLA ROJAS"/>
    <n v="6479625"/>
    <n v="0"/>
    <n v="24696"/>
    <n v="1"/>
    <n v="0"/>
    <s v="Día(s)"/>
    <n v="270"/>
    <s v="OK"/>
  </r>
  <r>
    <n v="1"/>
    <n v="13"/>
    <s v="SECRETARIA GENERAL"/>
    <x v="8"/>
    <n v="1"/>
    <n v="1"/>
    <n v="0"/>
    <d v="2021-01-07T00:00:00"/>
    <m/>
    <s v="Servicios secretariales o de administración de oficinas  "/>
    <m/>
    <n v="80161501"/>
    <s v="Prestación de servicios profesionales para tramitar, impulsar y sustanciar cada una de las actuaciones de los procesos disciplinarios a nivel nacional."/>
    <s v="Enero"/>
    <s v="Enero"/>
    <n v="11"/>
    <s v="Mes (s)"/>
    <s v="Contratación directa"/>
    <x v="1"/>
    <n v="147035981"/>
    <n v="147035981"/>
    <s v="No"/>
    <s v="N/A"/>
    <n v="1"/>
    <x v="1"/>
    <s v="Secretaría General - GIT Control Disciplinario"/>
    <s v="Secretaría General - GIT Control Disciplinario"/>
    <s v="Sede Central  "/>
    <s v="Coordinador GIT Control Disciplinario"/>
    <s v="N/A"/>
    <s v="N/A"/>
    <s v="N/A"/>
    <s v="N/A"/>
    <n v="13"/>
    <d v="2021-01-08T00:00:00"/>
    <n v="6683453"/>
    <n v="73517983"/>
    <n v="73517983"/>
    <s v="OK"/>
    <s v="DORIS  ROJAS URRUEGO"/>
    <n v="73517998"/>
    <n v="0"/>
    <n v="24182"/>
    <n v="1"/>
    <n v="0"/>
    <m/>
    <m/>
    <s v="OK"/>
  </r>
  <r>
    <n v="1"/>
    <n v="2"/>
    <s v="SECRETARIA GENERAL"/>
    <x v="8"/>
    <n v="2"/>
    <n v="2"/>
    <n v="0"/>
    <d v="2021-01-07T00:00:00"/>
    <m/>
    <s v="Servicios secretariales o de administración de oficinas  "/>
    <m/>
    <n v="80161501"/>
    <s v="Prestación de servicios profesionales para adelantar actividades de revisión y elaboración y publicación de documentos en la etapa preparatoria, precontractual, contractual y post contractual en los procesos de selección "/>
    <s v="Enero"/>
    <s v="Enero"/>
    <n v="11"/>
    <s v="Mes (s)"/>
    <s v="Contratación directa"/>
    <x v="1"/>
    <n v="161268052"/>
    <n v="161268052"/>
    <s v="No"/>
    <s v="N/A"/>
    <n v="2"/>
    <x v="1"/>
    <s v="Secretaría General - GIT Gestión Contractual"/>
    <s v="Secretaría General - GIT Gestión Contractual"/>
    <s v="Sede Central  "/>
    <s v="Coordinador GIT Gestión Contractual"/>
    <s v="N/A"/>
    <s v="N/A"/>
    <s v="N/A"/>
    <s v="N/A"/>
    <n v="4"/>
    <d v="2021-01-07T00:00:00"/>
    <n v="7330366"/>
    <n v="80634026"/>
    <n v="161268052"/>
    <s v="OK"/>
    <s v="ADRIANA PAOLA ALVAREZ MORENO_x000a_ORLANDO  RAMIREZ OLAYA"/>
    <n v="0"/>
    <n v="0"/>
    <s v="24163_x000a_24170"/>
    <n v="2"/>
    <n v="0"/>
    <s v="Mes (s)"/>
    <n v="11"/>
    <s v="OK"/>
  </r>
  <r>
    <n v="1"/>
    <n v="10"/>
    <s v="SECRETARIA GENERAL"/>
    <x v="8"/>
    <n v="1"/>
    <n v="1"/>
    <n v="0"/>
    <d v="2021-01-07T00:00:00"/>
    <m/>
    <s v="Servicios secretariales o de administración de oficinas  "/>
    <m/>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s v="Enero"/>
    <s v="Enero"/>
    <n v="11"/>
    <s v="Mes (s)"/>
    <s v="Contratación directa"/>
    <x v="1"/>
    <n v="41110377"/>
    <n v="41110377"/>
    <s v="No"/>
    <s v="N/A"/>
    <n v="1"/>
    <x v="1"/>
    <s v="Secretaría General - GIT Gestión Contractual"/>
    <s v="Secretaría General - GIT Gestión Contractual"/>
    <s v="Sede Central  "/>
    <s v="Coordinador GIT Gestión Contractual"/>
    <s v="N/A"/>
    <s v="N/A"/>
    <s v="N/A"/>
    <s v="N/A"/>
    <n v="10"/>
    <d v="2021-01-07T00:00:00"/>
    <n v="3737307"/>
    <n v="41110377"/>
    <n v="41110377"/>
    <s v="OK"/>
    <s v="CRISTIAN CAMILO ROJAS MORALES"/>
    <n v="0"/>
    <n v="0"/>
    <n v="24154"/>
    <n v="1"/>
    <n v="0"/>
    <s v="Mes (s)"/>
    <n v="11"/>
    <s v="OK"/>
  </r>
  <r>
    <n v="1"/>
    <n v="9"/>
    <s v="SECRETARIA GENERAL"/>
    <x v="8"/>
    <n v="3"/>
    <n v="3"/>
    <n v="0"/>
    <d v="2021-01-07T00:00:00"/>
    <m/>
    <s v="Servicios secretariales o de administración de oficinas  "/>
    <m/>
    <n v="80161501"/>
    <s v="Prestación de servicios personales para adelantar actividades relacionadas con el ingreso, egreso y baja de bienes del IGAV. "/>
    <s v="Enero"/>
    <s v="Enero"/>
    <n v="11"/>
    <s v="Mes (s)"/>
    <s v="Contratación directa"/>
    <x v="1"/>
    <n v="85591209"/>
    <n v="85591209"/>
    <s v="No"/>
    <s v="N/A"/>
    <n v="3"/>
    <x v="1"/>
    <s v="Secretaría General - GIT Gestión Contractual"/>
    <s v="Secretaría General - GIT Gestión Contractual"/>
    <s v="Sede Central  "/>
    <s v="Coordinador GIT Gestión Contractual"/>
    <s v="N/A"/>
    <s v="N/A"/>
    <s v="N/A"/>
    <s v="N/A"/>
    <n v="9"/>
    <d v="2021-01-07T00:00:00"/>
    <n v="2593673"/>
    <n v="28530403"/>
    <n v="85591209"/>
    <s v="OK"/>
    <s v="DANNY ADALBERTO GUARNIZO MOLINA_x000a_DANIELA FERNANDA CASAS SIERRA_x000a_WILLIAM  SANCHEZ SANDOVAL_x000a_"/>
    <n v="0"/>
    <n v="0"/>
    <s v="24152_x000a_24156_x000a_24158_x000a_"/>
    <n v="3"/>
    <n v="0"/>
    <s v="Mes (s)"/>
    <n v="11"/>
    <s v="OK"/>
  </r>
  <r>
    <n v="1"/>
    <n v="7"/>
    <s v="SECRETARIA GENERAL"/>
    <x v="8"/>
    <n v="1"/>
    <n v="1"/>
    <n v="0"/>
    <d v="2021-01-07T00:00:00"/>
    <m/>
    <s v="Servicios secretariales o de administración de oficinas  "/>
    <m/>
    <n v="80161501"/>
    <s v="Prestación de servicios profesionales para realizar contratación directa"/>
    <s v="Enero"/>
    <s v="Enero"/>
    <n v="5"/>
    <s v="Mes (s)"/>
    <s v="Contratación directa"/>
    <x v="1"/>
    <n v="24157400"/>
    <n v="24157400"/>
    <s v="No"/>
    <s v="N/A"/>
    <n v="1"/>
    <x v="1"/>
    <s v="Secretaría General - GIT Gestión Contractual"/>
    <s v="Secretaría General - GIT Gestión Contractual"/>
    <s v="Sede Central  "/>
    <s v="Coordinador GIT Gestión Contractual"/>
    <s v="N/A"/>
    <s v="N/A"/>
    <s v="N/A"/>
    <s v="N/A"/>
    <n v="7"/>
    <d v="2021-01-08T00:00:00"/>
    <n v="4831480"/>
    <n v="24157400"/>
    <n v="24157400"/>
    <s v="OK"/>
    <s v="ERIKA PAOLA SERRANO RICAURTE"/>
    <n v="0"/>
    <n v="0"/>
    <n v="24177"/>
    <n v="1"/>
    <n v="0"/>
    <s v="Día(s)"/>
    <n v="5"/>
    <s v="OK"/>
  </r>
  <r>
    <n v="1"/>
    <n v="78"/>
    <s v="SECRETARIA GENERAL"/>
    <x v="8"/>
    <n v="1"/>
    <n v="1"/>
    <n v="0"/>
    <d v="2021-05-31T00:00:00"/>
    <m/>
    <s v="Servicios secretariales o de administración de oficinas  "/>
    <m/>
    <n v="80161501"/>
    <s v="Prestación de servicios profesionales para realizar contratación directa"/>
    <s v="Junio"/>
    <s v="Junio"/>
    <n v="204"/>
    <s v="Día(s)"/>
    <s v="Contratación directa"/>
    <x v="1"/>
    <n v="33839683"/>
    <n v="33839683"/>
    <s v="No"/>
    <s v="N/A"/>
    <n v="1"/>
    <x v="1"/>
    <s v="Secretaría General - GIT Gestión Contractual"/>
    <s v="Secretaría General - GIT Gestión Contractual"/>
    <s v="Sede Central  "/>
    <s v="Coordinador GIT Gestión Contractual"/>
    <s v="N/A"/>
    <s v="N/A"/>
    <s v="N/A"/>
    <s v="N/A"/>
    <m/>
    <d v="2021-06-04T00:00:00"/>
    <n v="4976424"/>
    <n v="33839683"/>
    <n v="33839683"/>
    <s v="OK"/>
    <s v="ERIKA PAOLA SERRANO RICAURTE"/>
    <n v="0"/>
    <n v="0"/>
    <n v="24757"/>
    <n v="0"/>
    <n v="1"/>
    <s v="Día(s)"/>
    <n v="204"/>
    <s v="OK"/>
  </r>
  <r>
    <n v="1"/>
    <n v="1"/>
    <s v="SECRETARIA GENERAL"/>
    <x v="8"/>
    <n v="2"/>
    <n v="2"/>
    <n v="0"/>
    <d v="2021-01-07T00:00:00"/>
    <m/>
    <s v="Servicios secretariales o de administración de oficinas  "/>
    <m/>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s v="Enero"/>
    <s v="Enero"/>
    <n v="11"/>
    <s v="Mes (s)"/>
    <s v="Contratación directa"/>
    <x v="0"/>
    <n v="209000000"/>
    <n v="209000000"/>
    <s v="No"/>
    <s v="N/A"/>
    <n v="2"/>
    <x v="1"/>
    <s v="Secretaría General - GIT Gestión Contractual"/>
    <s v="Secretaría General - GIT Gestión Contractual"/>
    <s v="Sede Central  "/>
    <s v="Coordinador GIT Gestión Contractual"/>
    <s v="N/A"/>
    <s v="N/A"/>
    <s v="N/A"/>
    <s v="N/A"/>
    <n v="1"/>
    <d v="2021-01-07T00:00:00"/>
    <n v="9500000"/>
    <n v="104500000"/>
    <n v="209000000"/>
    <s v="OK"/>
    <s v="GINNA PAOLA GARCIA BOHORQUEZ_x000a_BRENDA VIVIANA JIMENEZ DIAZ"/>
    <n v="0"/>
    <n v="0"/>
    <s v="24165_x000a_24169"/>
    <n v="2"/>
    <n v="0"/>
    <s v="Día(s)"/>
    <n v="11"/>
    <s v="OK"/>
  </r>
  <r>
    <n v="1"/>
    <n v="4"/>
    <s v="SECRETARIA GENERAL"/>
    <x v="8"/>
    <n v="1"/>
    <n v="1"/>
    <n v="0"/>
    <d v="2021-01-07T00:00:00"/>
    <m/>
    <s v="Servicios secretariales o de administración de oficinas  "/>
    <m/>
    <n v="80161501"/>
    <s v="Prestación de servicios profesionales para realizar actividades relacionadas con el plan de compras y elaboración de informes."/>
    <s v="Enero"/>
    <s v="Enero"/>
    <n v="11"/>
    <s v="Mes (s)"/>
    <s v="Contratación directa"/>
    <x v="0"/>
    <n v="80634026"/>
    <n v="80634026"/>
    <s v="No"/>
    <s v="N/A"/>
    <n v="1"/>
    <x v="1"/>
    <s v="Secretaría General - GIT Gestión Contractual"/>
    <s v="Secretaría General - GIT Gestión Contractual"/>
    <s v="Sede Central  "/>
    <s v="Coordinador GIT Gestión Contractual"/>
    <s v="N/A"/>
    <s v="N/A"/>
    <s v="N/A"/>
    <s v="N/A"/>
    <n v="5"/>
    <d v="2021-01-07T00:00:00"/>
    <n v="7330366"/>
    <n v="80634026"/>
    <n v="80634026"/>
    <s v="OK"/>
    <s v="HECTOR MAURICIO CUBIDES GARZON"/>
    <n v="0"/>
    <n v="0"/>
    <n v="24161"/>
    <n v="1"/>
    <n v="0"/>
    <s v="Mes (s)"/>
    <n v="11"/>
    <s v="OK"/>
  </r>
  <r>
    <n v="1"/>
    <n v="6"/>
    <s v="SECRETARIA GENERAL"/>
    <x v="8"/>
    <n v="4"/>
    <n v="4"/>
    <n v="0"/>
    <d v="2021-01-07T00:00:00"/>
    <m/>
    <s v="Servicios secretariales o de administración de oficinas  "/>
    <m/>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s v="Enero"/>
    <s v="Enero"/>
    <n v="11"/>
    <s v="Mes (s)"/>
    <s v="Contratación directa"/>
    <x v="0"/>
    <n v="283746760"/>
    <n v="283746760"/>
    <s v="No"/>
    <s v="N/A"/>
    <n v="4"/>
    <x v="1"/>
    <s v="Secretaría General - GIT Gestión Contractual"/>
    <s v="Secretaría General - GIT Gestión Contractual"/>
    <s v="Sede Central  "/>
    <s v="Coordinador GIT Gestión Contractual"/>
    <s v="N/A"/>
    <s v="N/A"/>
    <s v="N/A"/>
    <s v="N/A"/>
    <n v="2"/>
    <d v="2021-01-07T00:00:00"/>
    <n v="6448790"/>
    <n v="70936690"/>
    <n v="283746760"/>
    <s v="OK"/>
    <s v="JAVIER ENRIQUE GUTIERREZ ROCHA_x000a_JUAN MANUEL CORDOBA MARTINEZ_x000a_MARIA MERCEDES GONZALEZ VARGAS_x000a_VIVIANA DEL PILAR RAMIREZ ROZO_x000a_"/>
    <n v="0"/>
    <n v="0"/>
    <s v="24153_x000a_24155_x000a_24157_x000a_24159_x000a_"/>
    <n v="4"/>
    <n v="0"/>
    <s v="Mes (s)"/>
    <n v="4"/>
    <s v="OK"/>
  </r>
  <r>
    <n v="1"/>
    <n v="11"/>
    <s v="SECRETARIA GENERAL"/>
    <x v="8"/>
    <n v="1"/>
    <n v="1"/>
    <n v="0"/>
    <d v="2021-01-07T00:00:00"/>
    <m/>
    <s v="Servicios secretariales o de administración de oficinas  "/>
    <m/>
    <n v="80161501"/>
    <s v="Prestación de servicios profesionales para adelantar la revisión de los procesos de contratación que ingresan al área para asignación posterior."/>
    <s v="Enero"/>
    <s v="Enero"/>
    <n v="11"/>
    <s v="Mes (s)"/>
    <s v="Contratación directa"/>
    <x v="1"/>
    <n v="31417067"/>
    <n v="31417067"/>
    <s v="No"/>
    <s v="N/A"/>
    <n v="1"/>
    <x v="1"/>
    <s v="Secretaría General - GIT Gestión Contractual"/>
    <s v="Secretaría General - GIT Gestión Contractual"/>
    <s v="Sede Central  "/>
    <s v="Coordinador GIT Gestión Contractual"/>
    <s v="N/A"/>
    <s v="N/A"/>
    <s v="N/A"/>
    <s v="N/A"/>
    <n v="3"/>
    <d v="2021-01-07T00:00:00"/>
    <n v="2856097"/>
    <n v="31417067"/>
    <n v="31417067"/>
    <s v="OK"/>
    <s v="KARIME ESPERANZA ARENAS DOMINGUEZ"/>
    <n v="0"/>
    <n v="0"/>
    <n v="24162"/>
    <n v="1"/>
    <n v="0"/>
    <s v="Mes (s)"/>
    <n v="11"/>
    <s v="OK"/>
  </r>
  <r>
    <n v="1"/>
    <n v="5"/>
    <s v="SECRETARIA GENERAL"/>
    <x v="8"/>
    <n v="1"/>
    <n v="1"/>
    <n v="0"/>
    <d v="2021-01-07T00:00:00"/>
    <m/>
    <s v="Servicios secretariales o de administración de oficinas  "/>
    <m/>
    <n v="80161501"/>
    <s v="Prestación de servicios profesionales para realizar actividades relacionadas con la planeación, seguimiento y control de la información generada por el grupo interno de trabajo de contratos de egresos. "/>
    <s v="Enero"/>
    <s v="Enero"/>
    <n v="11"/>
    <s v="Mes (s)"/>
    <s v="Contratación directa"/>
    <x v="1"/>
    <n v="80634026"/>
    <n v="80634026"/>
    <s v="No"/>
    <s v="N/A"/>
    <n v="1"/>
    <x v="1"/>
    <s v="Secretaría General - GIT Gestión Contractual"/>
    <s v="Secretaría General - GIT Gestión Contractual"/>
    <s v="Sede Central  "/>
    <s v="Coordinador GIT Gestión Contractual"/>
    <s v="N/A"/>
    <s v="N/A"/>
    <s v="N/A"/>
    <s v="N/A"/>
    <n v="6"/>
    <d v="2021-01-07T00:00:00"/>
    <n v="7330366"/>
    <n v="80634026"/>
    <n v="80634026"/>
    <s v="OK"/>
    <s v="MARIA VICTORIA MOLINA MELO"/>
    <n v="0"/>
    <n v="0"/>
    <n v="24160"/>
    <n v="1"/>
    <n v="0"/>
    <s v="Día(s)"/>
    <n v="11"/>
    <s v="OK"/>
  </r>
  <r>
    <s v="1//1"/>
    <s v="6-7-8-9-10-11-12-13-14-15-16-17-18"/>
    <s v="SECRETARIA GENERAL"/>
    <x v="8"/>
    <n v="1"/>
    <n v="1"/>
    <n v="0"/>
    <d v="2021-04-20T00:00:00"/>
    <m/>
    <s v="Suministros de escritorio"/>
    <m/>
    <n v="44121600"/>
    <s v="Adquisición de elementos de papelería e insumos"/>
    <s v="Abril"/>
    <s v="Abril"/>
    <n v="1"/>
    <s v="Mes (s)"/>
    <s v="Seléccion abreviada - acuerdo marco"/>
    <x v="1"/>
    <n v="8531146"/>
    <n v="8531146"/>
    <s v="No"/>
    <s v="NA"/>
    <n v="1"/>
    <x v="1"/>
    <s v="Secretaría General - GIT Gestión Contractual"/>
    <s v="Secretaría General - GIT Gestión Contractual"/>
    <s v="Sede Central  "/>
    <s v="Coordinador GIT Gestión Contractual"/>
    <s v="N/A"/>
    <s v="N/A"/>
    <s v="N/A"/>
    <s v="N/A"/>
    <n v="552"/>
    <d v="2021-04-27T00:00:00"/>
    <n v="8531146"/>
    <n v="8531146"/>
    <n v="8531146"/>
    <s v="OK"/>
    <s v="PANAMERICANA LIBRERIA Y PAPELERIA SA"/>
    <n v="0"/>
    <n v="0"/>
    <n v="24694"/>
    <n v="1"/>
    <n v="0"/>
    <m/>
    <m/>
    <s v="OK"/>
  </r>
  <r>
    <n v="1"/>
    <n v="3"/>
    <s v="SECRETARIA GENERAL"/>
    <x v="8"/>
    <n v="1"/>
    <n v="1"/>
    <n v="0"/>
    <d v="2021-01-07T00:00:00"/>
    <m/>
    <s v="Servicios secretariales o de administración de oficinas  "/>
    <m/>
    <n v="80161501"/>
    <s v="Prestación de servicios profesionales para realizar el seguimiento y control de los expedientes electrónicos a nivel nacional, así como proyectar los documentos jurídicos necesarios en materia de actuaciones administrativas y contratación estatal"/>
    <s v="Enero"/>
    <s v="Enero"/>
    <n v="11"/>
    <s v="Mes (s)"/>
    <s v="Contratación directa"/>
    <x v="1"/>
    <n v="70936690"/>
    <n v="70936690"/>
    <s v="No"/>
    <s v="N/A"/>
    <n v="1"/>
    <x v="1"/>
    <s v="Secretaría General - GIT Gestión Contractual"/>
    <s v="Secretaría General - GIT Gestión Contractual"/>
    <s v="Sede Central  "/>
    <s v="Coordinador GIT Gestión Contractual"/>
    <s v="N/A"/>
    <s v="N/A"/>
    <s v="N/A"/>
    <s v="N/A"/>
    <n v="11"/>
    <d v="2021-01-07T00:00:00"/>
    <n v="6448790"/>
    <n v="70936690"/>
    <n v="70936690"/>
    <s v="OK"/>
    <s v="WILDER ANDRES GONZALEZ ROJAS"/>
    <n v="0"/>
    <n v="0"/>
    <n v="24172"/>
    <n v="1"/>
    <n v="0"/>
    <s v="Mes (s)"/>
    <n v="11"/>
    <s v="OK"/>
  </r>
  <r>
    <n v="1"/>
    <n v="47"/>
    <s v="SECRETARIA GENERAL"/>
    <x v="8"/>
    <n v="1"/>
    <n v="1"/>
    <n v="0"/>
    <d v="2021-01-20T00:00:00"/>
    <m/>
    <s v="Servicios de subastas"/>
    <m/>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s v="Enero"/>
    <s v="Enero"/>
    <n v="12"/>
    <s v="Mes (s)"/>
    <s v="Selección abreviada menor cuantía"/>
    <x v="1"/>
    <n v="0"/>
    <n v="0"/>
    <s v="No"/>
    <s v="N/A"/>
    <n v="1"/>
    <x v="1"/>
    <s v="Secretaría General - GIT Gestión Contractual"/>
    <s v="Secretaría General - GIT Gestión Contractual"/>
    <s v="Sede Central  "/>
    <s v="Coordinador GIT Gestión Contractual"/>
    <s v="N/A"/>
    <s v="N/A"/>
    <s v="N/A"/>
    <s v="N/A"/>
    <n v="82"/>
    <d v="2021-01-22T00:00:00"/>
    <e v="#N/A"/>
    <e v="#N/A"/>
    <e v="#N/A"/>
    <e v="#N/A"/>
    <s v="INICIO PROCESO"/>
    <n v="0"/>
    <n v="0"/>
    <m/>
    <n v="1"/>
    <n v="0"/>
    <m/>
    <m/>
    <s v="OK"/>
  </r>
  <r>
    <n v="1"/>
    <n v="8"/>
    <s v="SECRETARIA GENERAL"/>
    <x v="8"/>
    <n v="2"/>
    <n v="2"/>
    <n v="0"/>
    <d v="2021-01-07T00:00:00"/>
    <m/>
    <s v="Servicios secretariales o de administración de oficinas  "/>
    <m/>
    <n v="80161501"/>
    <s v="Prestación de servicios personales de apoyo en la gestión para la etapa preparatoria y post contractual en los procesos de contratación, en el registro, verificación y publicación del sigep y secop ii"/>
    <s v="Enero"/>
    <s v="Enero"/>
    <n v="11"/>
    <s v="Mes (s)"/>
    <s v="Contratación directa"/>
    <x v="1"/>
    <n v="58772630"/>
    <n v="58772630"/>
    <s v="No"/>
    <s v="N/A"/>
    <n v="2"/>
    <x v="1"/>
    <s v="Secretaría General - GIT Gestión Contractual"/>
    <s v="Secretaría General - GIT Gestión Contractual"/>
    <s v="Sede Central  "/>
    <s v="Coordinador GIT Gestión Contractual"/>
    <s v="N/A"/>
    <s v="N/A"/>
    <s v="N/A"/>
    <s v="N/A"/>
    <n v="8"/>
    <d v="2021-01-07T00:00:00"/>
    <n v="2671483"/>
    <n v="29386313"/>
    <n v="58772626"/>
    <s v="OK"/>
    <s v="SANDRA YANETH CELEMIN_x000a_BIBIANA ANDREA CASAS SIERRA_x000a_"/>
    <n v="4"/>
    <n v="0"/>
    <s v="24164_x000a_24167_x000a_"/>
    <n v="2"/>
    <n v="0"/>
    <s v="Mes (s)"/>
    <n v="2"/>
    <s v="OK"/>
  </r>
  <r>
    <n v="1"/>
    <n v="61"/>
    <s v="SECRETARIA GENERAL"/>
    <x v="8"/>
    <n v="1"/>
    <n v="1"/>
    <n v="0"/>
    <d v="2021-03-11T00:00:00"/>
    <m/>
    <s v="Servicios secretariales o de administración de oficinas  "/>
    <m/>
    <n v="80161501"/>
    <s v="Prestar servicios profesionales especializados al GIT Gestión Contractual del Instituto Geográfico Agustín Codazzi, para la apoyar la revisión y trámite de los asuntos jurídicos y contractuales de la Entidad."/>
    <s v="Marzo"/>
    <s v="Marzo"/>
    <n v="10"/>
    <s v="Mes (s)"/>
    <s v="Contratación directa"/>
    <x v="0"/>
    <n v="102877526"/>
    <n v="102877526"/>
    <s v="No"/>
    <s v="NA"/>
    <n v="1"/>
    <x v="1"/>
    <s v="Secretaría General - GIT Gestión Contractual"/>
    <s v="Secretaría General - GIT Gestión Contractual"/>
    <s v="Sede Central  "/>
    <s v="Coordinador GIT Gestión Contractual"/>
    <s v="N/A"/>
    <s v="N/A"/>
    <s v="N/A"/>
    <s v="N/A"/>
    <n v="520"/>
    <d v="2021-04-12T00:00:00"/>
    <n v="11022592"/>
    <n v="95529131"/>
    <n v="95529131"/>
    <s v="OK"/>
    <s v="BRENDA VIVIANA JIMENEZ DIAZ"/>
    <n v="7348395"/>
    <n v="0"/>
    <n v="24653"/>
    <n v="1"/>
    <n v="0"/>
    <s v="Día(s)"/>
    <m/>
    <s v="OK"/>
  </r>
  <r>
    <s v="1//1"/>
    <n v="5"/>
    <s v="SECRETARIA GENERAL"/>
    <x v="8"/>
    <n v="1"/>
    <n v="1"/>
    <n v="0"/>
    <d v="2021-04-20T00:00:00"/>
    <m/>
    <s v="Papel de imprenta y papel de escribir"/>
    <m/>
    <n v="14111500"/>
    <s v="Adquisición de productos derivados del papel, cartón y corrugados en Colombia"/>
    <s v="Abril"/>
    <s v="Abril"/>
    <n v="1"/>
    <s v="Mes (s)"/>
    <s v="Seléccion abreviada - acuerdo marco"/>
    <x v="1"/>
    <n v="230000000"/>
    <n v="230000000"/>
    <s v="No"/>
    <s v="NA"/>
    <n v="1"/>
    <x v="1"/>
    <s v="Secretaría General - GIT Gestión Contractual"/>
    <s v="Secretaría General - GIT Gestión Contractual"/>
    <s v="Sede Central  "/>
    <s v="Coordinador GIT Gestión Contractual"/>
    <s v="N/A"/>
    <s v="N/A"/>
    <s v="N/A"/>
    <s v="N/A"/>
    <n v="583"/>
    <d v="2021-04-27T00:00:00"/>
    <n v="16879994.82"/>
    <n v="16879994.82"/>
    <n v="16879994.82"/>
    <s v="OK"/>
    <s v="SUMIMAS SAS"/>
    <n v="213120005.18000001"/>
    <n v="0"/>
    <n v="24723"/>
    <n v="1"/>
    <n v="0"/>
    <m/>
    <m/>
    <s v="OK"/>
  </r>
  <r>
    <n v="1"/>
    <m/>
    <s v="SECRETARIA GENERAL"/>
    <x v="8"/>
    <n v="1"/>
    <n v="0"/>
    <n v="1"/>
    <d v="2021-05-25T00:00:00"/>
    <m/>
    <s v="Tóner para impresoras o fax"/>
    <m/>
    <n v="44103103"/>
    <s v="Adquisición de consumibles de impresión a nivel nacional "/>
    <s v="Julio"/>
    <s v="Julio"/>
    <n v="1"/>
    <s v="Mes (s)"/>
    <s v="Seléccion abreviada - acuerdo marco"/>
    <x v="1"/>
    <n v="265600000"/>
    <n v="265600000"/>
    <s v="No"/>
    <s v="N/A"/>
    <n v="1"/>
    <x v="1"/>
    <s v="Secretaría General - GIT Gestión Contractual"/>
    <s v="Secretaría General - GIT Gestión Contractual"/>
    <s v="Sede Central  "/>
    <s v="Coordinador GIT Gestión Contractual"/>
    <s v="N/A"/>
    <s v="N/A"/>
    <s v="N/A"/>
    <s v="N/A"/>
    <m/>
    <m/>
    <e v="#N/A"/>
    <e v="#N/A"/>
    <e v="#N/A"/>
    <e v="#N/A"/>
    <m/>
    <n v="0"/>
    <n v="0"/>
    <m/>
    <n v="0"/>
    <n v="1"/>
    <m/>
    <m/>
    <s v="OK"/>
  </r>
  <r>
    <n v="1"/>
    <n v="57"/>
    <s v="SECRETARIA GENERAL"/>
    <x v="8"/>
    <n v="1"/>
    <n v="1"/>
    <n v="0"/>
    <d v="2021-02-03T00:00:00"/>
    <m/>
    <s v="Servicios secretariales o de administración de oficinas  "/>
    <m/>
    <n v="80161501"/>
    <s v="prestación de servicios profesionales para la implementación y seguimiento del proceso de gestión documental conforme a los lineamienos dados por la entidad y el agn."/>
    <s v="Febrero"/>
    <s v="Febrero"/>
    <n v="11"/>
    <s v="Mes (s)"/>
    <s v="Contratación directa"/>
    <x v="0"/>
    <n v="51970000"/>
    <n v="51970000"/>
    <s v="No"/>
    <s v="NA"/>
    <n v="1"/>
    <x v="0"/>
    <s v="Secretaria General"/>
    <s v="Secretaria General- Gestión documental"/>
    <s v="Sede Central  "/>
    <s v="Coordinador GIT Gestión Documental"/>
    <s v="Implementación de un sistema de gestión documental en el IGAC a nivel Nacional"/>
    <s v="Servicio de Gestión Documental"/>
    <s v="Actualizar los instrumentos archivísticos y de gestión de la información bajo la normatividad vigente y necesidad del instrumento."/>
    <s v="Sistema de gestión documental implementado"/>
    <n v="356"/>
    <d v="2021-02-16T00:00:00"/>
    <n v="5197000"/>
    <n v="51970000"/>
    <n v="51970000"/>
    <s v="OK"/>
    <s v="EDWAR FABIAN CASTAÑEDA"/>
    <n v="0"/>
    <n v="0"/>
    <n v="24518"/>
    <n v="1"/>
    <n v="0"/>
    <s v="Día(s)"/>
    <n v="300"/>
    <s v="OK"/>
  </r>
  <r>
    <n v="1"/>
    <n v="79"/>
    <s v="SECRETARIA GENERAL"/>
    <x v="8"/>
    <n v="1"/>
    <n v="1"/>
    <n v="0"/>
    <d v="2021-05-31T00:00:00"/>
    <m/>
    <s v="Mantenimiento y soporte de software"/>
    <m/>
    <n v="81112200"/>
    <s v="Prestación de servicios para el soporte tecnico, mantenimiento y actualización del Sistema de Gestión Documental -SIGAC sobre la plataforma BPM/FOREST."/>
    <s v="Junio"/>
    <s v="Junio"/>
    <n v="6"/>
    <s v="Mes (s)"/>
    <s v="Contratación directa"/>
    <x v="0"/>
    <n v="154403359"/>
    <n v="154403359"/>
    <s v="No"/>
    <s v="NA"/>
    <n v="1"/>
    <x v="0"/>
    <s v="Secretaria General"/>
    <s v="Secretaria General-GIT Gestión Documental"/>
    <s v="Sede Central  "/>
    <s v="Coordinadora GIT Gestión Documental"/>
    <s v="Implementación de un sistema de gestión documental en el IGAC a nivel Nacional"/>
    <s v="Servicios de información implementados"/>
    <s v="Implementar las funcionalidades de la fase 2 del Sistema de Gestión de Documento Electrónico de Archivo  "/>
    <s v="Automatizar los procedimientos para la gestión de la información."/>
    <n v="627"/>
    <d v="2021-06-17T00:00:00"/>
    <n v="154403359"/>
    <n v="154403359"/>
    <n v="154403359"/>
    <s v="OK"/>
    <s v="MACRO PROYECTOS S.A.S"/>
    <n v="0"/>
    <n v="0"/>
    <n v="24771"/>
    <n v="0"/>
    <n v="1"/>
    <s v="Mes (s)"/>
    <n v="4"/>
    <s v="OK"/>
  </r>
  <r>
    <n v="1"/>
    <n v="80"/>
    <s v="SECRETARIA GENERAL"/>
    <x v="8"/>
    <n v="1"/>
    <n v="1"/>
    <n v="0"/>
    <d v="2021-05-25T00:00:00"/>
    <m/>
    <s v="Servicios secretariales o de administración de oficinas  "/>
    <m/>
    <n v="80161501"/>
    <s v="Prestación de servicios profesionales para gestionar y apoyar el proceso de convalidación de las tablas de retención documental de la entidad."/>
    <s v="Junio"/>
    <s v="Junio"/>
    <n v="6"/>
    <s v="Mes (s)"/>
    <s v="Contratación directa"/>
    <x v="0"/>
    <n v="29894546"/>
    <n v="29894546"/>
    <s v="No"/>
    <s v="NA"/>
    <n v="1"/>
    <x v="1"/>
    <s v="Secretaria General"/>
    <s v="Secretaria General-GIT Gestión Documental"/>
    <s v="Sede Central  "/>
    <s v="Coordinadora GIT Gestión Documental"/>
    <s v="N/A"/>
    <s v="N/A"/>
    <s v="N/A"/>
    <s v="N/A"/>
    <m/>
    <d v="2021-06-24T00:00:00"/>
    <n v="29894546"/>
    <n v="29894546"/>
    <n v="29894546"/>
    <s v="OK"/>
    <s v="OLGA LUCIA QUINTERO "/>
    <n v="0"/>
    <n v="0"/>
    <m/>
    <n v="1"/>
    <n v="0"/>
    <m/>
    <m/>
    <s v="OK"/>
  </r>
  <r>
    <n v="1"/>
    <n v="59"/>
    <s v="SECRETARIA GENERAL"/>
    <x v="8"/>
    <n v="1"/>
    <n v="1"/>
    <n v="0"/>
    <d v="2021-01-07T00:00:00"/>
    <m/>
    <s v="Servicios secretariales o de administración de oficinas  "/>
    <m/>
    <n v="80161501"/>
    <s v="Prestación de servicios profesionales para la implementación del sistema de gestión documental SIGAC a nivel nacional."/>
    <s v="Febrero"/>
    <s v="Febrero"/>
    <n v="10"/>
    <s v="Mes (s)"/>
    <s v="Contratación directa"/>
    <x v="0"/>
    <n v="36402363"/>
    <n v="36402363"/>
    <s v="No"/>
    <s v="NA"/>
    <n v="1"/>
    <x v="0"/>
    <s v="Secretaria General"/>
    <s v="Secretaria General- Gestión documental"/>
    <s v="Sede Central  "/>
    <s v="Coordinador GIT Gestión Documental"/>
    <s v="Implementación de un sistema de gestión documental en el IGAC a nivel Nacional"/>
    <s v="Servicios de información implementados"/>
    <s v="Dar soporte a la fase 1 del Sistema de Gestión de Documento Electrónico de Archivo   "/>
    <s v="Automatizar los procedimientos para la gestión de la información."/>
    <n v="422"/>
    <d v="2021-02-24T00:00:00"/>
    <n v="3640236"/>
    <n v="36402360"/>
    <n v="36402360"/>
    <s v="OK"/>
    <s v="PIEDAD  AMPARO MARTINEZ REDONDO"/>
    <n v="3"/>
    <n v="0"/>
    <n v="24556"/>
    <n v="1"/>
    <n v="0"/>
    <s v="Día(s)"/>
    <n v="300"/>
    <s v="OK"/>
  </r>
  <r>
    <n v="1"/>
    <n v="40"/>
    <s v="SECRETARIA GENERAL"/>
    <x v="8"/>
    <n v="1"/>
    <n v="1"/>
    <n v="0"/>
    <d v="2021-01-07T00:00:00"/>
    <m/>
    <s v="Servicios secretariales o de administración de oficinas  "/>
    <m/>
    <n v="80161501"/>
    <s v="Prestación de servicios personales para el acompañamiento y seguimiento de las actividades del procesos de gestión documental de la entidad de acuerdo a las normas vigentes."/>
    <s v="Enero"/>
    <s v="Enero"/>
    <n v="9"/>
    <s v="Mes (s)"/>
    <s v="Contratación directa"/>
    <x v="0"/>
    <n v="24043349"/>
    <n v="24043349"/>
    <s v="No"/>
    <s v="NA"/>
    <n v="1"/>
    <x v="0"/>
    <s v="Secretaria General"/>
    <s v="Secretaria General- Gestión documental"/>
    <s v="Sede Central  "/>
    <s v="Coordinador GIT Gestión Documental"/>
    <s v="Implementación de un sistema de gestión documental en el IGAC a nivel Nacional"/>
    <s v="Servicio de Gestión Documental"/>
    <s v="Realizar los procesos de organización al acervo documental de  30 metros lineales."/>
    <s v="Aplicar los procesos archivísticos al acervo documental."/>
    <n v="59"/>
    <d v="2021-01-19T00:00:00"/>
    <n v="2593673"/>
    <n v="23343057"/>
    <n v="23343057"/>
    <s v="OK"/>
    <s v="MARTHA LUCIA ROCHA AREVALO"/>
    <n v="700292"/>
    <n v="0"/>
    <n v="24222"/>
    <n v="1"/>
    <n v="0"/>
    <s v="Día(s)"/>
    <n v="270"/>
    <s v="OK"/>
  </r>
  <r>
    <n v="1"/>
    <n v="39"/>
    <s v="SECRETARIA GENERAL"/>
    <x v="8"/>
    <n v="3"/>
    <n v="3"/>
    <n v="0"/>
    <d v="2021-01-07T00:00:00"/>
    <m/>
    <s v="Servicios secretariales o de administración de oficinas  "/>
    <m/>
    <n v="80161501"/>
    <s v="Prestación de servicios personales para la organización de los archivos de gestión y archivo central, de acuerdo a las directrices de la entidad y las normas del Archivo General de la Nación. "/>
    <s v="Enero"/>
    <s v="Enero"/>
    <n v="9"/>
    <s v="Mes (s)"/>
    <s v="Contratación directa"/>
    <x v="0"/>
    <n v="53527075"/>
    <n v="53527075"/>
    <s v="No"/>
    <s v="NA"/>
    <n v="3"/>
    <x v="0"/>
    <s v="Secretaria General"/>
    <s v="Secretaria General- Gestión documental"/>
    <s v="Sede Central  "/>
    <s v="Coordinador GIT Gestión Documental"/>
    <s v="Implementación de un sistema de gestión documental en el IGAC a nivel Nacional"/>
    <s v="Servicio de Gestión Documental"/>
    <s v="Aplicar los procedimientos para la conservación documental de 30 Metro lineal."/>
    <s v="Aplicar los procesos archivísticos al acervo documental."/>
    <n v="49"/>
    <d v="2021-01-19T00:00:00"/>
    <n v="1924742"/>
    <n v="17322678"/>
    <n v="51968034"/>
    <s v="OK"/>
    <s v="FRANCISCO ROJAS UNDAGAMA_x000a_LAURA LILIANA VELA CRUZ_x000a_ROSA FARIAS"/>
    <n v="1559041"/>
    <n v="0"/>
    <s v="24208_x000a_24209_x000a_24210"/>
    <n v="3"/>
    <n v="0"/>
    <s v="Día(s)"/>
    <n v="270"/>
    <s v="OK"/>
  </r>
  <r>
    <n v="1"/>
    <n v="48"/>
    <s v="SECRETARIA GENERAL"/>
    <x v="8"/>
    <n v="1"/>
    <n v="1"/>
    <n v="0"/>
    <d v="2021-02-03T00:00:00"/>
    <m/>
    <s v="Servicios secretariales o de administración de oficinas  "/>
    <m/>
    <n v="80161501"/>
    <s v="Prestación de servicios personales para apoyar la implementación del sistema de gestión documental de la entidad de acuerdo a las normas vigentes."/>
    <s v="Febrero"/>
    <s v="Febrero"/>
    <n v="11"/>
    <s v="Mes (s)"/>
    <s v="Contratación directa"/>
    <x v="1"/>
    <n v="29566233.890000001"/>
    <n v="29566233.890000001"/>
    <s v="No"/>
    <s v="NA"/>
    <n v="1"/>
    <x v="1"/>
    <s v="Secretaría General - GIT Gestión Documental"/>
    <s v="Secretaría General - GIT Gestión Documental"/>
    <s v="Sede Central  "/>
    <s v="Coordinador GIT Gestión Documental"/>
    <s v="N/A"/>
    <s v="N/A"/>
    <s v="N/A"/>
    <s v="N/A"/>
    <n v="235"/>
    <d v="2021-02-03T00:00:00"/>
    <n v="2593673"/>
    <n v="27406478"/>
    <n v="27406478"/>
    <s v="OK"/>
    <s v="EDWIN DIDIER CASAS ARDILA"/>
    <n v="2159755.8900000006"/>
    <n v="0"/>
    <n v="24418"/>
    <n v="1"/>
    <n v="0"/>
    <s v="Día(s)"/>
    <n v="330"/>
    <s v="OK"/>
  </r>
  <r>
    <n v="1"/>
    <n v="49"/>
    <s v="SECRETARIA GENERAL"/>
    <x v="8"/>
    <n v="2"/>
    <n v="2"/>
    <n v="0"/>
    <d v="2021-02-03T00:00:00"/>
    <m/>
    <s v="Servicios secretariales o de administración de oficinas  "/>
    <m/>
    <n v="80161501"/>
    <s v="Prestación de servicios personales para la aplicación de los procesos archvísticos  de acuerdo a las directrices de la entidad y las normas del archivo general de la nación. "/>
    <s v="Febrero"/>
    <s v="Febrero"/>
    <n v="11"/>
    <s v="Mes (s)"/>
    <s v="Contratación directa"/>
    <x v="1"/>
    <n v="43614654"/>
    <n v="43614653.780000001"/>
    <s v="No"/>
    <s v="NA"/>
    <n v="2"/>
    <x v="1"/>
    <s v="Secretaría General - GIT Gestión Documental"/>
    <s v="Secretaría General - GIT Gestión Documental"/>
    <s v="Sede Central  "/>
    <s v="Coordinador GIT Gestión Documental"/>
    <s v="N/A"/>
    <s v="N/A"/>
    <s v="N/A"/>
    <s v="N/A"/>
    <n v="196"/>
    <d v="2021-02-03T00:00:00"/>
    <n v="1924742"/>
    <n v="20402265"/>
    <n v="40804530"/>
    <s v="OK"/>
    <s v="JENNY ALEXANDRA PEREZ GONZALEZ_x000a_RAFAEL ALIRIO GONZALEZ "/>
    <n v="2810123.7800000012"/>
    <n v="0"/>
    <s v="24380_x000a_24382"/>
    <n v="2"/>
    <n v="0"/>
    <s v="Día(s)"/>
    <n v="330"/>
    <s v="OK"/>
  </r>
  <r>
    <n v="1"/>
    <m/>
    <s v="SECRETARIA GENERAL"/>
    <x v="8"/>
    <n v="1"/>
    <m/>
    <n v="1"/>
    <d v="2021-03-04T00:00:00"/>
    <m/>
    <s v="Servicios de envío, recogida o entrega de correo"/>
    <m/>
    <n v="78102203"/>
    <s v="Prestación de Servicios de administración, curso y entrega de toda clase de  correspondencia y demás envíos postales. "/>
    <s v="Julio"/>
    <s v="Julio"/>
    <n v="9"/>
    <s v="Mes (s)"/>
    <s v="Contratación directa"/>
    <x v="1"/>
    <n v="898185726"/>
    <n v="898185726"/>
    <s v="No"/>
    <s v="N.A"/>
    <n v="1"/>
    <x v="1"/>
    <s v="Secretaría General - GIT Gestión Documental"/>
    <s v="Secretaría General - GIT Gestión Documental"/>
    <s v="Sede Central  "/>
    <s v="Coordinador GIT Gestión Documental"/>
    <s v="N/A"/>
    <s v="N/A"/>
    <s v="N/A"/>
    <s v="N/A"/>
    <m/>
    <m/>
    <e v="#N/A"/>
    <e v="#N/A"/>
    <e v="#N/A"/>
    <e v="#N/A"/>
    <m/>
    <n v="0"/>
    <n v="0"/>
    <m/>
    <m/>
    <n v="1"/>
    <m/>
    <m/>
    <s v="OK"/>
  </r>
  <r>
    <n v="1"/>
    <n v="29"/>
    <s v="SECRETARIA GENERAL"/>
    <x v="8"/>
    <n v="1"/>
    <n v="1"/>
    <n v="0"/>
    <d v="2021-01-07T00:00:00"/>
    <m/>
    <s v="Servicios secretariales o de administración de oficinas  "/>
    <m/>
    <n v="80161501"/>
    <s v="Prestación de servicios profesionales especializados para apoyar los temas tributarios, contables y financieros del Instituto Geográfico Agustín Codazzi a nivel nacional"/>
    <s v="Enero"/>
    <s v="Enero"/>
    <n v="4"/>
    <s v="Mes (s)"/>
    <s v="Contratación directa"/>
    <x v="1"/>
    <n v="34831906"/>
    <n v="34831906"/>
    <s v="No"/>
    <s v="N/A"/>
    <n v="1"/>
    <x v="1"/>
    <s v="Secretaria General - GIT Gestión Financiera"/>
    <s v="Secretaría General - GIT Gestión Financiera"/>
    <s v="Sede Central  "/>
    <s v="Coordinador GIT Gestión Financiera"/>
    <s v="N/A"/>
    <s v="N/A"/>
    <s v="N/A"/>
    <s v="N/A"/>
    <n v="27"/>
    <d v="2021-01-12T00:00:00"/>
    <n v="8707976"/>
    <n v="34831904"/>
    <n v="34831904"/>
    <s v="OK"/>
    <s v="CARLOS JULIO AGUILAR RUIZ"/>
    <n v="2"/>
    <n v="0"/>
    <n v="24186"/>
    <n v="1"/>
    <n v="0"/>
    <s v="Mes (s)"/>
    <n v="11"/>
    <s v="OK"/>
  </r>
  <r>
    <n v="1"/>
    <n v="30"/>
    <s v="SECRETARIA GENERAL"/>
    <x v="8"/>
    <n v="1"/>
    <n v="1"/>
    <n v="0"/>
    <d v="2021-01-07T00:00:00"/>
    <m/>
    <s v="Servicios secretariales o de administración de oficinas  "/>
    <m/>
    <n v="80161501"/>
    <s v="Prestación de servicios personales para apoyar la gestión de la tesorería del Instituto Geográfico Agustín Codazzi."/>
    <s v="Enero"/>
    <s v="Enero"/>
    <n v="11"/>
    <s v="Mes (s)"/>
    <s v="Contratación directa"/>
    <x v="1"/>
    <n v="29386316"/>
    <n v="29386316"/>
    <s v="No"/>
    <s v="N/A"/>
    <n v="1"/>
    <x v="1"/>
    <s v="Secretaria General - GIT Gestión Financiera"/>
    <s v="Secretaría General - GIT Gestión Financiera"/>
    <s v="Sede Central  "/>
    <s v="Coordinador GIT Gestión Financiera"/>
    <s v="N/A"/>
    <s v="N/A"/>
    <s v="N/A"/>
    <s v="N/A"/>
    <n v="34"/>
    <d v="2021-01-13T00:00:00"/>
    <n v="2671483"/>
    <n v="29386313"/>
    <n v="29386313"/>
    <s v="OK"/>
    <s v="LEONARDO  SEGURA CAMELO"/>
    <n v="3"/>
    <n v="0"/>
    <n v="24188"/>
    <n v="1"/>
    <n v="0"/>
    <m/>
    <m/>
    <s v="OK"/>
  </r>
  <r>
    <n v="1"/>
    <n v="24"/>
    <s v="SECRETARIA GENERAL"/>
    <x v="8"/>
    <n v="1"/>
    <n v="1"/>
    <n v="0"/>
    <d v="2021-01-07T00:00:00"/>
    <m/>
    <s v="Servicios secretariales o de administración de oficinas  "/>
    <m/>
    <n v="80161501"/>
    <s v="Prestación de servicios personales para la recepción, revisión y elaboración de las cuentas por pagar y obligaciones del instituto en el sistema SIIF Nación."/>
    <s v="Enero"/>
    <s v="Enero"/>
    <n v="11"/>
    <s v="Mes (s)"/>
    <s v="Contratación directa"/>
    <x v="0"/>
    <n v="29386316"/>
    <n v="29386316"/>
    <s v="No"/>
    <s v="N/A"/>
    <n v="1"/>
    <x v="1"/>
    <s v="Secretaria General - GIT Gestión Financiera"/>
    <s v="Secretaría General - GIT Gestión Financiera"/>
    <s v="Sede Central  "/>
    <s v="Coordinador GIT Gestión Financiera"/>
    <s v="N/A"/>
    <s v="N/A"/>
    <s v="N/A"/>
    <s v="N/A"/>
    <n v="33"/>
    <d v="2021-01-13T00:00:00"/>
    <n v="2671483"/>
    <n v="29386313"/>
    <n v="29386313"/>
    <s v="OK"/>
    <s v="MIREYA  ARTUNDUAGA CALDERON"/>
    <n v="3"/>
    <n v="0"/>
    <n v="24190"/>
    <n v="1"/>
    <n v="0"/>
    <m/>
    <m/>
    <s v="OK"/>
  </r>
  <r>
    <n v="1"/>
    <n v="26"/>
    <s v="SECRETARIA GENERAL"/>
    <x v="8"/>
    <n v="1"/>
    <n v="1"/>
    <n v="0"/>
    <d v="2021-01-07T00:00:00"/>
    <m/>
    <s v="Servicios secretariales o de administración de oficinas  "/>
    <m/>
    <n v="80161501"/>
    <s v="Prestación de servicios profesionales para la elaboración de las cuentas por pagar, obligaciones de personas naturales, viáticos y gastos de manutención, previa verificación de los documentos soporte"/>
    <s v="Enero"/>
    <s v="Enero"/>
    <n v="11"/>
    <s v="Mes (s)"/>
    <s v="Contratación directa"/>
    <x v="1"/>
    <n v="40042599"/>
    <n v="40042599"/>
    <s v="No"/>
    <s v="N/A"/>
    <n v="1"/>
    <x v="1"/>
    <s v="Secretaria General - GIT Gestión Financiera"/>
    <s v="Secretaría General - GIT Gestión Financiera"/>
    <s v="Sede Central  "/>
    <s v="Coordinador GIT Gestión Financiera"/>
    <s v="N/A"/>
    <s v="N/A"/>
    <s v="N/A"/>
    <s v="N/A"/>
    <n v="32"/>
    <d v="2021-01-13T00:00:00"/>
    <n v="3640236"/>
    <n v="40042596"/>
    <n v="40042596"/>
    <s v="OK"/>
    <s v="YOLI ANDREA MARTINEZ MOLINA"/>
    <n v="3"/>
    <n v="0"/>
    <n v="24189"/>
    <n v="1"/>
    <n v="0"/>
    <m/>
    <m/>
    <s v="OK"/>
  </r>
  <r>
    <n v="1"/>
    <n v="28"/>
    <s v="SECRETARIA GENERAL"/>
    <x v="8"/>
    <n v="1"/>
    <n v="1"/>
    <n v="0"/>
    <d v="2021-01-07T00:00:00"/>
    <m/>
    <s v="Servicios secretariales o de administración de oficinas  "/>
    <m/>
    <n v="80161501"/>
    <s v="Prestación de servicios profesionales para realizar las actividades relacionadas con el manejo del presupuesto del Instituto Geográfico Agustín Codazzi."/>
    <s v="Enero"/>
    <s v="Enero"/>
    <n v="11"/>
    <s v="Mes (s)"/>
    <s v="Contratación directa"/>
    <x v="1"/>
    <n v="73517991"/>
    <n v="73517991"/>
    <s v="No"/>
    <s v="N/A"/>
    <n v="1"/>
    <x v="1"/>
    <s v="Secretaria General - GIT Gestión Financiera"/>
    <s v="Secretaría General - GIT Gestión Financiera"/>
    <s v="Sede Central  "/>
    <s v="Coordinador GIT Gestión Financiera"/>
    <s v="N/A"/>
    <s v="N/A"/>
    <s v="N/A"/>
    <s v="N/A"/>
    <n v="28"/>
    <d v="2021-01-13T00:00:00"/>
    <n v="6683453"/>
    <n v="73517983"/>
    <n v="73517983"/>
    <s v="OK"/>
    <s v="BRENDA LUCIA FONSECA ROJAS"/>
    <n v="8"/>
    <n v="0"/>
    <n v="24187"/>
    <n v="1"/>
    <n v="0"/>
    <m/>
    <m/>
    <s v="OK"/>
  </r>
  <r>
    <n v="1"/>
    <n v="23"/>
    <s v="SECRETARIA GENERAL"/>
    <x v="8"/>
    <n v="1"/>
    <n v="1"/>
    <n v="0"/>
    <d v="2021-01-07T00:00:00"/>
    <m/>
    <s v="Servicios secretariales o de administración de oficinas  "/>
    <m/>
    <n v="80161501"/>
    <s v="Prestación de servicios profesionales para la elaboración, control, revisión y seguimiento de las cuentas por pagar y las obligaciones de personas jurídicas y naturales, previa verificación de los documentos soporte."/>
    <s v="Enero"/>
    <s v="Enero"/>
    <n v="11"/>
    <s v="Mes (s)"/>
    <s v="Contratación directa"/>
    <x v="1"/>
    <n v="63335720"/>
    <n v="63335720"/>
    <s v="No"/>
    <s v="N/A"/>
    <n v="1"/>
    <x v="1"/>
    <s v="Secretaria General - GIT Gestión Financiera"/>
    <s v="Secretaría General - GIT Gestión Financiera"/>
    <s v="Sede Central  "/>
    <s v="Coordinador GIT Gestión Financiera"/>
    <s v="N/A"/>
    <s v="N/A"/>
    <s v="N/A"/>
    <s v="N/A"/>
    <n v="26"/>
    <d v="2021-01-12T00:00:00"/>
    <n v="5757792"/>
    <n v="63335712"/>
    <n v="63335712"/>
    <s v="OK"/>
    <s v="DIANA MARCELA SANDOVAL HERRERA"/>
    <n v="8"/>
    <n v="0"/>
    <n v="24185"/>
    <n v="1"/>
    <n v="0"/>
    <s v="Día(s)"/>
    <n v="330"/>
    <s v="OK"/>
  </r>
  <r>
    <n v="1"/>
    <n v="27"/>
    <s v="SECRETARIA GENERAL"/>
    <x v="8"/>
    <n v="2"/>
    <n v="2"/>
    <n v="0"/>
    <d v="2021-01-07T00:00:00"/>
    <m/>
    <s v="Servicios secretariales o de administración de oficinas  "/>
    <m/>
    <n v="80161501"/>
    <s v="Prestación de servicios profesionales para realizar la gestión de la tesorería del Instituto Geográfico Agustín Codazzi."/>
    <s v="Enero"/>
    <s v="Enero"/>
    <n v="11"/>
    <s v="Mes (s)"/>
    <s v="Contratación directa"/>
    <x v="1"/>
    <n v="147035981"/>
    <n v="147035981"/>
    <s v="No"/>
    <s v="N/A"/>
    <n v="2"/>
    <x v="1"/>
    <s v="Secretaria General - GIT Gestión Financiera"/>
    <s v="Secretaría General - GIT Gestión Financiera"/>
    <s v="Sede Central  "/>
    <s v="Coordinador GIT Gestión Financiera"/>
    <s v="N/A"/>
    <s v="N/A"/>
    <s v="N/A"/>
    <s v="N/A"/>
    <n v="31"/>
    <d v="2021-01-13T00:00:00"/>
    <n v="6683453"/>
    <n v="73517983"/>
    <n v="147035966"/>
    <s v="OK"/>
    <s v="ALICIA PAOLA GARCIA MUÑOZ_x000a_ANGELA  MORALES RONCANCIO_x000a_"/>
    <n v="15"/>
    <n v="0"/>
    <s v="24191_x000a_24194"/>
    <n v="2"/>
    <n v="0"/>
    <m/>
    <m/>
    <s v="OK"/>
  </r>
  <r>
    <n v="1"/>
    <n v="25"/>
    <s v="SECRETARIA GENERAL"/>
    <x v="8"/>
    <n v="1"/>
    <n v="1"/>
    <n v="0"/>
    <d v="2021-01-07T00:00:00"/>
    <m/>
    <s v="Servicios secretariales o de administración de oficinas  "/>
    <m/>
    <n v="80161501"/>
    <s v="Prestación de servicios profesionales para el registro y depuración de las cuentas del balance de impuestos, elaboración y consolidación de la información para la presentacion de las declaraciones tributarias."/>
    <s v="Enero"/>
    <s v="Enero"/>
    <n v="11"/>
    <s v="Mes (s)"/>
    <s v="Contratación directa"/>
    <x v="0"/>
    <n v="73517991"/>
    <n v="73517991"/>
    <s v="No"/>
    <s v="N/A"/>
    <n v="1"/>
    <x v="1"/>
    <s v="Secretaria General - GIT Gestión Financiera"/>
    <s v="Secretaría General - GIT Gestión Financiera"/>
    <s v="Sede Central  "/>
    <s v="Coordinador GIT Gestión Financiera"/>
    <s v="N/A"/>
    <s v="N/A"/>
    <s v="N/A"/>
    <s v="N/A"/>
    <n v="35"/>
    <d v="2021-01-13T00:00:00"/>
    <n v="6683454"/>
    <n v="73295212"/>
    <n v="73295212"/>
    <s v="OK"/>
    <s v="EDGAR GERMAN CAICEDO GONZALEZ"/>
    <n v="222779"/>
    <n v="0"/>
    <n v="24192"/>
    <n v="1"/>
    <n v="0"/>
    <m/>
    <m/>
    <s v="OK"/>
  </r>
  <r>
    <n v="1"/>
    <n v="75"/>
    <s v="SECRETARIA GENERAL"/>
    <x v="8"/>
    <n v="1"/>
    <n v="1"/>
    <n v="0"/>
    <d v="2021-04-14T00:00:00"/>
    <m/>
    <s v="Servicios secretariales o de administración de oficinas  "/>
    <m/>
    <n v="80161501"/>
    <s v="Prestación de servicios para apoyar en la gestión de procesos financieros, contables y de Tesoreria a cargo de la Secretaria General "/>
    <s v="Abril"/>
    <s v="Abril"/>
    <n v="8"/>
    <s v="Mes (s)"/>
    <s v="Contratación directa"/>
    <x v="1"/>
    <n v="42743728"/>
    <n v="42743728"/>
    <s v="No"/>
    <s v="N.A"/>
    <n v="1"/>
    <x v="1"/>
    <m/>
    <m/>
    <s v="Sede Central  "/>
    <m/>
    <s v="N/A"/>
    <s v="N/A"/>
    <s v="N/A"/>
    <s v="N/A"/>
    <n v="576"/>
    <d v="2021-05-04T00:00:00"/>
    <n v="4263522"/>
    <n v="29844654"/>
    <n v="29844654"/>
    <s v="OK"/>
    <s v="DAVID AUGUSTO ZABARAIN COGOLLO"/>
    <n v="12899074"/>
    <n v="0"/>
    <n v="24708"/>
    <n v="1"/>
    <n v="0"/>
    <s v="Día(s)"/>
    <n v="210"/>
    <s v="OK"/>
  </r>
  <r>
    <n v="1"/>
    <m/>
    <s v="SECRETARIA GENERAL"/>
    <x v="8"/>
    <n v="1"/>
    <n v="0"/>
    <n v="1"/>
    <d v="2021-06-17T00:00:00"/>
    <m/>
    <s v="Servicios secretariales o de administración de oficinas  "/>
    <m/>
    <n v="80161501"/>
    <s v="Prestación de servicios profesionales  para apoyar los temas tributarios, contables y financieros que se desarollen al interior de la entidad"/>
    <s v="Junio"/>
    <s v="Junio"/>
    <n v="195"/>
    <s v="Día(s)"/>
    <s v="Contratación directa"/>
    <x v="1"/>
    <n v="57000000"/>
    <n v="57000000"/>
    <s v="No"/>
    <s v="N/A"/>
    <n v="1"/>
    <x v="1"/>
    <s v="Secretaría General - GIT Gestión Financiera"/>
    <s v="Secretaría General - GIT Gestión Financiera"/>
    <s v="Sede Central  "/>
    <s v="Coordinador GIT Gestión Financiera"/>
    <s v="N/A"/>
    <s v="N/A"/>
    <s v="N/A"/>
    <s v="N/A"/>
    <m/>
    <m/>
    <e v="#N/A"/>
    <e v="#N/A"/>
    <e v="#N/A"/>
    <e v="#N/A"/>
    <m/>
    <n v="0"/>
    <n v="15492307.692307692"/>
    <m/>
    <n v="0"/>
    <n v="1"/>
    <m/>
    <m/>
    <s v="OK"/>
  </r>
  <r>
    <n v="1"/>
    <m/>
    <s v="SECRETARIA GENERAL"/>
    <x v="8"/>
    <n v="1"/>
    <m/>
    <n v="1"/>
    <d v="2021-01-07T00:00:00"/>
    <m/>
    <s v="Software de servidor de autenticación"/>
    <m/>
    <n v="43233201"/>
    <s v="Adquisición certificados digitales acceso a SIIF"/>
    <s v="Septiembre"/>
    <s v="Septiembre"/>
    <n v="1"/>
    <s v="Mes (s)"/>
    <s v="Mínima cuantía"/>
    <x v="1"/>
    <n v="10000000"/>
    <n v="10000000"/>
    <s v="No"/>
    <s v="N/A"/>
    <n v="1"/>
    <x v="1"/>
    <s v="Secretaria General - GIT Gestión Financiera"/>
    <s v="Secretaria General - GIT Gestión Financiera"/>
    <s v="Sede Central  "/>
    <s v="Coordinador GIT Gestión Financiera"/>
    <s v="N/A"/>
    <s v="N/A"/>
    <s v="N/A"/>
    <s v="N/A"/>
    <m/>
    <m/>
    <e v="#N/A"/>
    <e v="#N/A"/>
    <e v="#N/A"/>
    <e v="#N/A"/>
    <m/>
    <n v="0"/>
    <n v="0"/>
    <m/>
    <m/>
    <n v="1"/>
    <m/>
    <m/>
    <s v="OK"/>
  </r>
  <r>
    <n v="1"/>
    <n v="45"/>
    <s v="SECRETARIA GENERAL"/>
    <x v="8"/>
    <n v="1"/>
    <n v="1"/>
    <n v="0"/>
    <d v="2021-01-20T00:00:00"/>
    <m/>
    <s v="Servicios secretariales o de administración de oficinas  "/>
    <m/>
    <n v="80161501"/>
    <s v="Prestación de servicios profesionales para apoyar la gestión de atención al ciudadano en Sede Central y a nivel nacional."/>
    <s v="Enero"/>
    <s v="Enero"/>
    <n v="11"/>
    <s v="Mes (s)"/>
    <s v="Contratación directa"/>
    <x v="1"/>
    <n v="40042596"/>
    <n v="40042596"/>
    <s v="No"/>
    <s v="NA"/>
    <n v="1"/>
    <x v="1"/>
    <s v="Secretaría General - Grupo Interno de Trabajo Servicio al Ciudadano"/>
    <s v="Secretaría General - Grupo Interno de Trabajo Servicio al Ciudadano"/>
    <s v="Sede Central  "/>
    <s v="Coordinador Grupo Interno de Trabajo Servicio al Ciudadano"/>
    <s v="N/A"/>
    <s v="N/A"/>
    <s v="N/A"/>
    <s v="N/A"/>
    <n v="81"/>
    <d v="2021-01-22T00:00:00"/>
    <n v="3640236"/>
    <n v="40042596"/>
    <n v="40042596"/>
    <s v="OK"/>
    <s v="ANYI MARCELA LEON RUBIANO"/>
    <n v="0"/>
    <n v="0"/>
    <n v="24239"/>
    <n v="1"/>
    <n v="0"/>
    <s v="Día(s)"/>
    <n v="330"/>
    <s v="OK"/>
  </r>
  <r>
    <n v="1"/>
    <n v="46"/>
    <s v="SECRETARIA GENERAL"/>
    <x v="8"/>
    <n v="1"/>
    <n v="1"/>
    <n v="0"/>
    <d v="2021-01-20T00:00:00"/>
    <m/>
    <s v="Servicios secretariales o de administración de oficinas  "/>
    <m/>
    <n v="80161501"/>
    <s v="Prestación de servicios profesionales para apoyar la gestión administrativa del servicio al ciudadano en Sede Central y a nivel nacional."/>
    <s v="Enero"/>
    <s v="Enero"/>
    <n v="11"/>
    <s v="Mes (s)"/>
    <s v="Contratación directa"/>
    <x v="1"/>
    <n v="29386313"/>
    <n v="29386313"/>
    <s v="No"/>
    <s v="NA"/>
    <n v="1"/>
    <x v="1"/>
    <s v="Secretaría General - Grupo Interno de Trabajo Servicio al Ciudadano"/>
    <s v="Secretaría General - Grupo Interno de Trabajo Servicio al Ciudadano"/>
    <s v="Sede Central  "/>
    <s v="Coordinador Grupo Interno de Trabajo Servicio al Ciudadano"/>
    <s v="N/A"/>
    <s v="N/A"/>
    <s v="N/A"/>
    <s v="N/A"/>
    <n v="86"/>
    <d v="2021-01-22T00:00:00"/>
    <n v="2671483"/>
    <n v="29386313"/>
    <n v="29386313"/>
    <s v="OK"/>
    <s v="JUAN DAVID DIAZ BUENDIA"/>
    <n v="0"/>
    <n v="0"/>
    <n v="24241"/>
    <n v="1"/>
    <n v="0"/>
    <s v="Día(s)"/>
    <n v="330"/>
    <s v="OK"/>
  </r>
  <r>
    <n v="1"/>
    <n v="44"/>
    <s v="SECRETARIA GENERAL"/>
    <x v="8"/>
    <n v="1"/>
    <n v="1"/>
    <n v="0"/>
    <d v="2021-01-07T00:00:00"/>
    <m/>
    <s v="Servicios secretariales o de administración de oficinas  "/>
    <m/>
    <n v="80161501"/>
    <s v="Prestación de servicios profesionales para apoyar la gestión del servicio al ciudadano en Sede Central y a nivel nacional."/>
    <s v="Enero"/>
    <s v="Enero"/>
    <n v="11"/>
    <s v="Mes (s)"/>
    <s v="Contratación directa"/>
    <x v="1"/>
    <n v="46898742"/>
    <n v="46898742"/>
    <s v="No"/>
    <s v="NA"/>
    <n v="1"/>
    <x v="1"/>
    <s v="Secretaría General - Grupo Interno de Trabajo Servicio al Ciudadano"/>
    <s v="Secretaría General - Grupo Interno de Trabajo Servicio al Ciudadano"/>
    <s v="Sede Central  "/>
    <s v="Coordinador Grupo Interno de Trabajo Servicio al Ciudadano"/>
    <s v="N/A"/>
    <s v="N/A"/>
    <s v="N/A"/>
    <s v="N/A"/>
    <n v="75"/>
    <d v="2021-01-20T00:00:00"/>
    <n v="4263522"/>
    <n v="46898742"/>
    <n v="46898742"/>
    <s v="OK"/>
    <s v="KAROL VIVIANA MORALES ALZATE"/>
    <n v="0"/>
    <n v="0"/>
    <n v="24229"/>
    <n v="1"/>
    <n v="0"/>
    <s v="Día(s)"/>
    <n v="330"/>
    <s v="OK"/>
  </r>
  <r>
    <n v="1"/>
    <n v="36"/>
    <s v="SECRETARIA GENERAL"/>
    <x v="8"/>
    <n v="1"/>
    <n v="1"/>
    <n v="0"/>
    <d v="2021-01-07T00:00:00"/>
    <m/>
    <s v="Servicios secretariales o de administración de oficinas  "/>
    <m/>
    <n v="80161501"/>
    <s v="Prestación de servicios profesionales para apoyar las estrategias, procesos, procedimientos y actividades del servicio al ciudadano en Sede Central y a nivel nacional."/>
    <s v="Enero"/>
    <s v="Enero"/>
    <n v="11"/>
    <s v="Mes (s)"/>
    <s v="Contratación directa"/>
    <x v="1"/>
    <n v="63335720"/>
    <n v="63335720"/>
    <s v="No"/>
    <s v="NA"/>
    <n v="1"/>
    <x v="1"/>
    <s v="Secretaria General - GIT Servicio al Ciudadano"/>
    <s v="Secretaria General - GIT Servicio al Ciudadano"/>
    <s v="Sede Central  "/>
    <s v="Coordinador GIT Servicio al Ciudadano"/>
    <s v="N/A"/>
    <s v="N/A"/>
    <s v="N/A"/>
    <s v="N/A"/>
    <n v="36"/>
    <d v="2021-01-15T00:00:00"/>
    <n v="5757792"/>
    <n v="63335712"/>
    <n v="63335712"/>
    <s v="OK"/>
    <s v="SHADIA  GENE BELTRAN"/>
    <n v="8"/>
    <n v="0"/>
    <n v="24228"/>
    <n v="1"/>
    <n v="0"/>
    <s v="Mes (s)"/>
    <n v="11"/>
    <s v="OK"/>
  </r>
  <r>
    <n v="1"/>
    <n v="32"/>
    <s v="SECRETARIA GENERAL"/>
    <x v="8"/>
    <n v="1"/>
    <n v="1"/>
    <n v="0"/>
    <d v="2021-01-07T00:00:00"/>
    <m/>
    <s v="Servicios secretariales o de administración de oficinas  "/>
    <m/>
    <n v="80161501"/>
    <s v="Prestación de servicios profesionales para apoyar la gestión jurídica del servicio al ciudadano en Sede Central y a nivel nacional."/>
    <s v="Enero"/>
    <s v="Enero"/>
    <n v="11"/>
    <s v="Mes (s)"/>
    <s v="Contratación directa"/>
    <x v="0"/>
    <n v="66214619"/>
    <n v="66214619"/>
    <s v="No"/>
    <s v="NA"/>
    <n v="1"/>
    <x v="1"/>
    <s v="Secretaría General - Grupo Interno de Trabajo Servicio al Ciudadano"/>
    <s v="Secretaría General - Grupo Interno de Trabajo Servicio al Ciudadano"/>
    <s v="Sede Central  "/>
    <s v="Coordinador Grupo Interno de Trabajo Servicio al Ciudadano"/>
    <s v="N/A"/>
    <s v="N/A"/>
    <s v="N/A"/>
    <s v="N/A"/>
    <n v="38"/>
    <d v="2021-01-19T00:00:00"/>
    <n v="5757793"/>
    <n v="63335723"/>
    <n v="63335723"/>
    <s v="OK"/>
    <s v="MARIA PATRICIA ALDANA OSPINA"/>
    <n v="2878896"/>
    <n v="0"/>
    <n v="24214"/>
    <n v="1"/>
    <n v="0"/>
    <s v="Mes (s)"/>
    <n v="11"/>
    <s v="OK"/>
  </r>
  <r>
    <n v="1"/>
    <m/>
    <s v="SECRETARIA GENERAL"/>
    <x v="8"/>
    <n v="1"/>
    <n v="0"/>
    <n v="1"/>
    <d v="2021-05-14T00:00:00"/>
    <m/>
    <s v="Máquinas clasificadoras"/>
    <m/>
    <n v="44102500"/>
    <s v="Realizar el mantenimiento y/o adecuación de los digiturnos que tiene el IGAC a nivel nacional"/>
    <s v="Junio"/>
    <s v="Junio"/>
    <n v="7"/>
    <s v="Mes (s)"/>
    <s v="Contratación directa"/>
    <x v="1"/>
    <n v="120000000"/>
    <n v="120000000"/>
    <s v="No"/>
    <s v="N/A"/>
    <n v="1"/>
    <x v="1"/>
    <s v="Secretaria General - GIT Servicio al Ciudadano"/>
    <s v="Secretaria General - GIT Servicio al Ciudadano"/>
    <s v="Sede Central  "/>
    <s v="Coordinador GIT Servicio al Ciudadano"/>
    <s v="N/A"/>
    <s v="N/A"/>
    <s v="N/A"/>
    <s v="N/A"/>
    <m/>
    <m/>
    <e v="#N/A"/>
    <e v="#N/A"/>
    <e v="#N/A"/>
    <e v="#N/A"/>
    <m/>
    <n v="0"/>
    <n v="0"/>
    <m/>
    <n v="0"/>
    <n v="1"/>
    <m/>
    <n v="30"/>
    <s v="OK"/>
  </r>
  <r>
    <n v="1"/>
    <m/>
    <s v="SECRETARIA GENERAL"/>
    <x v="8"/>
    <n v="1"/>
    <n v="0"/>
    <n v="1"/>
    <d v="2021-05-31T00:00:00"/>
    <m/>
    <s v="Centros o servicios móviles de atención de salud"/>
    <m/>
    <n v="85101508"/>
    <s v="Promover la inclusión social y el goce efectivo de derechos de la población sorda, en el desarrollo de sensibilizaciones y aproximaciones con enfoque de servicio a la ciudadanía que permite reconocer la lengua de señas colombiana."/>
    <s v="Junio"/>
    <s v="Junio"/>
    <n v="6"/>
    <s v="Mes (s)"/>
    <s v="Contratación directa"/>
    <x v="1"/>
    <n v="14000000"/>
    <n v="14000000"/>
    <s v="No"/>
    <s v="NA"/>
    <n v="1"/>
    <x v="1"/>
    <s v="Secretaria General - GIT Talento Humano"/>
    <s v="Secretaria General - GIT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m/>
    <e v="#N/A"/>
    <e v="#N/A"/>
    <e v="#N/A"/>
    <e v="#N/A"/>
    <m/>
    <n v="0"/>
    <n v="2333333.3333333335"/>
    <m/>
    <n v="0"/>
    <n v="1"/>
    <m/>
    <m/>
    <s v="OK"/>
  </r>
  <r>
    <n v="1"/>
    <n v="76"/>
    <s v="SECRETARIA GENERAL"/>
    <x v="8"/>
    <n v="1"/>
    <n v="1"/>
    <n v="0"/>
    <d v="2021-05-11T00:00:00"/>
    <m/>
    <s v="Servicios secretariales o de administración de oficinas  "/>
    <m/>
    <n v="80161501"/>
    <s v="Prestación de servicios profesionales al IGAC apoyando la vinculación del personal requerido por la entidad, de conformidad con las solicitudes efectuadas por el supervisor del contrato."/>
    <s v="Mayo"/>
    <s v="Mayo"/>
    <n v="6"/>
    <s v="Mes (s)"/>
    <s v="Contratación directa"/>
    <x v="0"/>
    <n v="34546758"/>
    <n v="34546758"/>
    <s v="No"/>
    <s v="N/A"/>
    <n v="1"/>
    <x v="0"/>
    <s v="Secretaria General "/>
    <s v="Secretaria General "/>
    <s v="Sede Central  "/>
    <s v="María del Pilar Gonzalez Moreno"/>
    <s v="Fortalecimiento de la gestión institucional del IGAC a nivel Nacional "/>
    <s v="Servicio de Educación informal para la gestión Administrativa"/>
    <s v="Desarrollar, hacer seguimiento y evaluar el avance en el proceso de gestión del conocimiento en la entidad."/>
    <s v="Personas capacitadas"/>
    <n v="584"/>
    <d v="2021-05-12T00:00:00"/>
    <n v="5757793"/>
    <n v="34546758"/>
    <n v="34546758"/>
    <s v="OK"/>
    <s v="CLAUDIA EDITH MEJIA MEJIA"/>
    <n v="0"/>
    <n v="0"/>
    <n v="24725"/>
    <n v="1"/>
    <n v="0"/>
    <m/>
    <m/>
    <s v="OK"/>
  </r>
  <r>
    <n v="1"/>
    <n v="81"/>
    <s v="SECRETARIA GENERAL"/>
    <x v="8"/>
    <n v="1"/>
    <n v="1"/>
    <n v="0"/>
    <d v="2021-05-25T00:00:00"/>
    <m/>
    <s v="Centros o servicios móviles de atención de salud"/>
    <m/>
    <n v="85101508"/>
    <s v="Capacitar a los funcionarios en el manejo y operación técnica de las aeronaves no tripuladas tipo UAS, propiedad del IGAC"/>
    <s v="Junio"/>
    <s v="Junio"/>
    <n v="8"/>
    <s v="Mes (s)"/>
    <s v="Mínima cuantía"/>
    <x v="1"/>
    <n v="10000000"/>
    <n v="10000000"/>
    <s v="No"/>
    <s v="N/A"/>
    <n v="1"/>
    <x v="1"/>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m/>
    <d v="2021-06-28T00:00:00"/>
    <n v="10000000"/>
    <n v="10000000"/>
    <n v="10000000"/>
    <s v="OK"/>
    <s v="INICIO PROCESO"/>
    <n v="0"/>
    <n v="0"/>
    <m/>
    <n v="1"/>
    <n v="0"/>
    <s v="Día(s)"/>
    <n v="180"/>
    <s v="OK"/>
  </r>
  <r>
    <n v="1"/>
    <n v="70"/>
    <s v="SECRETARIA GENERAL"/>
    <x v="8"/>
    <n v="1"/>
    <n v="1"/>
    <n v="0"/>
    <d v="2021-03-04T00:00:00"/>
    <m/>
    <s v="Servicios secretariales o de administración de oficinas  "/>
    <m/>
    <n v="80161501"/>
    <s v="Adquisición del seguro de casco avión y seguro vehículo aéreo no tripulado que ampare los bienes e intereses patrimoniales del IGAC"/>
    <s v="Abril"/>
    <s v="Junio"/>
    <n v="12"/>
    <s v="Mes (s)"/>
    <s v="Selección abreviada menor cuantía"/>
    <x v="1"/>
    <n v="800000000"/>
    <n v="800000000"/>
    <s v="No"/>
    <s v="N.A"/>
    <n v="1"/>
    <x v="0"/>
    <s v="Subdirección de Geografía y Cartografía "/>
    <s v="Secretaría General"/>
    <s v="Sede Central"/>
    <s v="Secretaría General"/>
    <s v="Levantamiento, generación y actualización de la red geodésica y la cartografía básica a nivel nacional"/>
    <s v="Servicio de información cartográfica actualizado"/>
    <s v="Capturar y/o gestionar imágenes del territorio colombiano e incorporarlas en el Banco Nacional de Imágenes, a escalas y temporalidad requerida para fines catastrales"/>
    <s v="Imágenes incorporadas al Banco Nacional de imágenes"/>
    <n v="557"/>
    <d v="2021-04-20T00:00:00"/>
    <e v="#N/A"/>
    <e v="#N/A"/>
    <e v="#N/A"/>
    <e v="#N/A"/>
    <s v="CENTRO INTEGRAL DE MANTENIMIENTO ATOCARS SAS"/>
    <n v="0"/>
    <n v="0"/>
    <m/>
    <n v="1"/>
    <n v="0"/>
    <s v="Día(s)"/>
    <m/>
    <s v="OK"/>
  </r>
  <r>
    <n v="1"/>
    <n v="38"/>
    <s v="SECRETARIA GENERAL"/>
    <x v="8"/>
    <n v="1"/>
    <n v="1"/>
    <n v="0"/>
    <d v="2021-01-07T00:00:00"/>
    <m/>
    <s v="Servicios secretariales o de administración de oficinas  "/>
    <m/>
    <n v="80161501"/>
    <s v="Prestación de servicios profesionales al IGAC apoyando la vinculación del personal requerido por la entidad, de conformidad con las solicitudes efectuadas por el supervisor del contrato"/>
    <s v="Enero"/>
    <s v="Enero"/>
    <n v="345"/>
    <s v="Día(s)"/>
    <s v="Contratación directa"/>
    <x v="0"/>
    <n v="123067779"/>
    <n v="123067779"/>
    <s v="No"/>
    <s v="NA"/>
    <n v="1"/>
    <x v="0"/>
    <m/>
    <m/>
    <m/>
    <m/>
    <m/>
    <m/>
    <m/>
    <m/>
    <n v="40"/>
    <d v="2021-01-15T00:00:00"/>
    <n v="10701546"/>
    <n v="122354343"/>
    <n v="122354343"/>
    <s v="OK"/>
    <s v="LINDA CRISTINA SANTOS MEJIA"/>
    <n v="713436"/>
    <n v="0"/>
    <n v="24199"/>
    <n v="1"/>
    <n v="0"/>
    <m/>
    <m/>
    <s v="OK"/>
  </r>
  <r>
    <n v="1"/>
    <n v="52"/>
    <s v="SECRETARIA GENERAL"/>
    <x v="8"/>
    <n v="1"/>
    <n v="1"/>
    <n v="0"/>
    <d v="2021-01-07T00:00:00"/>
    <m/>
    <s v="Servicios secretariales o de administración de oficinas  "/>
    <m/>
    <n v="80161501"/>
    <s v="Prestación de servicios profesionales para la gestión y atención de las actividades relacionadas con la programación, control y seguimiento, presupuestal de los rubros de funcionamiento de la Entidad"/>
    <s v="Febrero"/>
    <s v="Febrero"/>
    <n v="11"/>
    <s v="Mes (s)"/>
    <s v="Contratación directa"/>
    <x v="1"/>
    <n v="73517991"/>
    <n v="73517991"/>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194"/>
    <d v="2021-02-08T00:00:00"/>
    <n v="6683454"/>
    <n v="71290173"/>
    <n v="71290173"/>
    <s v="OK"/>
    <s v="JENNFER  ABRIL"/>
    <n v="2227818"/>
    <n v="0"/>
    <n v="24378"/>
    <n v="1"/>
    <n v="0"/>
    <s v="Día(s)"/>
    <n v="315"/>
    <s v="OK"/>
  </r>
  <r>
    <n v="1"/>
    <n v="56"/>
    <s v="SECRETARIA GENERAL"/>
    <x v="8"/>
    <n v="1"/>
    <n v="1"/>
    <n v="0"/>
    <d v="2021-02-11T00:00:00"/>
    <m/>
    <s v="Servicios secretariales o de administración de oficinas  "/>
    <m/>
    <n v="80161501"/>
    <s v="Prestar servicios profesionales  en materia jurídica para acompañar a la secretaria general del IGAC a través de la emisión, análisis, revisión, acompañamiento y proyección de conceptos jurídicos que requiera la secretaria general"/>
    <s v="Febrero"/>
    <s v="Febrero"/>
    <n v="11"/>
    <s v="Mes (s)"/>
    <s v="Contratación directa"/>
    <x v="1"/>
    <n v="83053047"/>
    <n v="83053047"/>
    <s v="No"/>
    <s v="NA"/>
    <n v="1"/>
    <x v="1"/>
    <s v="Secretaria General"/>
    <s v="Secretaría General"/>
    <s v="Sede Central  "/>
    <s v="Secretaria General"/>
    <s v="N/A"/>
    <s v="N/A"/>
    <s v="N/A"/>
    <s v="N/A"/>
    <n v="265"/>
    <d v="2021-02-15T00:00:00"/>
    <n v="7550277"/>
    <n v="79277909"/>
    <n v="79277909"/>
    <s v="OK"/>
    <s v="JULIAN ALEJANDRO CRUZ ALARCON"/>
    <n v="3775138"/>
    <n v="0"/>
    <n v="24430"/>
    <n v="1"/>
    <n v="0"/>
    <s v="Día(s)"/>
    <n v="315"/>
    <s v="OK"/>
  </r>
  <r>
    <n v="1"/>
    <n v="51"/>
    <s v="SECRETARIA GENERAL"/>
    <x v="8"/>
    <n v="1"/>
    <n v="1"/>
    <n v="0"/>
    <d v="2021-01-07T00:00:00"/>
    <m/>
    <s v="Servicios secretariales o de administración de oficinas  "/>
    <m/>
    <n v="80161501"/>
    <s v="Prestación de servicios profesionales para la gestión y atención de los asuntos jurídicos y contractuales que sean competencia de la Secretaria General del Instituto Geográfico Agustín Codazzi"/>
    <s v="Febrero"/>
    <s v="Febrero"/>
    <n v="11"/>
    <s v="Mes (s)"/>
    <s v="Contratación directa"/>
    <x v="1"/>
    <n v="83053047"/>
    <n v="83053047"/>
    <s v="No"/>
    <s v="NA"/>
    <n v="1"/>
    <x v="0"/>
    <s v="Secretaria General"/>
    <s v="Secretaría General"/>
    <s v="Sede Central  "/>
    <s v="Secretaria General"/>
    <s v="Fortalecimiento de la gestión institucional del IGAC a nivel Nacional "/>
    <s v="Documentos de planeación"/>
    <s v="Realizar el seguimiento de los planes de acción anual"/>
    <s v="Documentos de planeación con seguimientos realizados"/>
    <n v="287"/>
    <d v="2021-02-15T00:00:00"/>
    <n v="7550277"/>
    <n v="79026233"/>
    <n v="79026233"/>
    <s v="OK"/>
    <s v="HELVIN IVAN CIFUENTES GONZALEZ"/>
    <n v="4026814"/>
    <n v="0"/>
    <n v="24449"/>
    <n v="1"/>
    <n v="0"/>
    <s v="Día(s)"/>
    <n v="315"/>
    <s v="OK"/>
  </r>
  <r>
    <n v="1"/>
    <n v="34"/>
    <s v="SECRETARIA GENERAL"/>
    <x v="8"/>
    <n v="1"/>
    <n v="1"/>
    <n v="0"/>
    <d v="2021-01-07T00:00:00"/>
    <n v="1"/>
    <s v="Servicios de asesoramiento sobre planificación estratégica"/>
    <m/>
    <n v="80101504"/>
    <s v="Apoyar Instituto Geográfico Agustín Codazzi (IGAC), desde el aspecto jurídico, en las actividades administrativas y de gestión de los procesos de selección y contratación financiados, total o parcialmente, con recursos de Banca Multilateral."/>
    <s v="Enero"/>
    <s v="Enero"/>
    <n v="345"/>
    <s v="Día(s)"/>
    <s v="Contratación directa"/>
    <x v="2"/>
    <n v="116150000"/>
    <n v="1161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43"/>
    <d v="2021-01-14T00:00:00"/>
    <n v="9865284"/>
    <n v="113450770"/>
    <n v="113450770"/>
    <s v="OK"/>
    <s v="CONSTANZA  BARROS PULIDO"/>
    <n v="2699230"/>
    <n v="0"/>
    <n v="24201"/>
    <n v="1"/>
    <n v="0"/>
    <s v="Día(s)"/>
    <n v="345"/>
    <s v="OK"/>
  </r>
  <r>
    <n v="1"/>
    <n v="60"/>
    <s v="SECRETARIA GENERAL"/>
    <x v="8"/>
    <n v="1"/>
    <n v="1"/>
    <n v="0"/>
    <d v="2021-03-11T00:00:00"/>
    <n v="1"/>
    <s v="Servicios de asesoramiento sobre planificación estratégica"/>
    <m/>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s v="Marzo"/>
    <s v="Marzo"/>
    <n v="10"/>
    <s v="Mes (s)"/>
    <s v="Contratación directa"/>
    <x v="2"/>
    <n v="144200000"/>
    <n v="144200000"/>
    <s v="No"/>
    <s v="NA"/>
    <n v="1"/>
    <x v="0"/>
    <s v="Secretaria General"/>
    <s v="Secretaria General"/>
    <s v="Sede Central  "/>
    <s v="Maria del Pilar Gonzalez Moreno"/>
    <s v="Actualización y gestión catastral Nacional"/>
    <s v="Servicio de Información Catastral"/>
    <s v="Gestionar técnicamente la operación del proyecto de catastro multipropósito, en lo correspondiente al IGAC"/>
    <s v="Predios actualizados catastralmente "/>
    <n v="474"/>
    <d v="2021-03-16T00:00:00"/>
    <n v="14420000"/>
    <n v="136990000"/>
    <n v="136990000"/>
    <s v="OK"/>
    <s v="YANETH EUGENIA BRAVO CASTRO"/>
    <n v="7210000"/>
    <n v="0"/>
    <n v="24609"/>
    <n v="1"/>
    <n v="0"/>
    <m/>
    <m/>
    <s v="OK"/>
  </r>
  <r>
    <n v="2"/>
    <n v="82"/>
    <s v="SECRETARIA GENERAL"/>
    <x v="8"/>
    <n v="1"/>
    <n v="1"/>
    <n v="0"/>
    <d v="2021-02-11T00:00:00"/>
    <n v="1"/>
    <s v="Servicios de asesoramiento sobre planificación estratégica"/>
    <m/>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s v="Febrero"/>
    <s v="Febrero"/>
    <n v="315"/>
    <s v="Día(s)"/>
    <s v="Contratación directa"/>
    <x v="2"/>
    <n v="103585482"/>
    <n v="103585482"/>
    <s v="No"/>
    <s v="NA"/>
    <n v="1"/>
    <x v="0"/>
    <s v="Secretaria General"/>
    <s v="Secretaria General"/>
    <s v="Sede Central  "/>
    <s v="Secretaria General"/>
    <s v="Actualización y gestión catastral nacional "/>
    <s v="Servicio de Información Catastral"/>
    <s v="Gestionar técnicamente la operación del proyecto de catastro multipropósito, en lo correspondiente al IGAC"/>
    <s v="Sistema de Información predial actualizado"/>
    <n v="488"/>
    <d v="2021-03-16T00:00:00"/>
    <n v="9865284"/>
    <n v="93720198"/>
    <n v="93720198"/>
    <s v="OK"/>
    <s v="MARIA CONSUELO BERNAL"/>
    <n v="9865284"/>
    <n v="0"/>
    <n v="24622"/>
    <n v="1"/>
    <n v="0"/>
    <s v="Día(s)"/>
    <n v="255"/>
    <s v="OK"/>
  </r>
  <r>
    <n v="1"/>
    <n v="35"/>
    <s v="SECRETARIA GENERAL"/>
    <x v="8"/>
    <n v="1"/>
    <n v="1"/>
    <n v="0"/>
    <d v="2021-01-07T00:00:00"/>
    <n v="1"/>
    <s v="Servicios de asesoramiento sobre planificación estratégica"/>
    <m/>
    <n v="80101504"/>
    <s v="Apoyar al Instituto Geográfico Agustín Codazzi, como Coordinador Administrativo en el marco del  Programa para la adopción e implementación de un Catastro Multipropósito Urbano Rural "/>
    <s v="Enero"/>
    <s v="Enero"/>
    <n v="345"/>
    <s v="Día(s)"/>
    <s v="Contratación directa"/>
    <x v="2"/>
    <n v="201400000"/>
    <n v="2014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7"/>
    <d v="2021-01-14T00:00:00"/>
    <n v="16480000"/>
    <n v="189520000"/>
    <n v="189520000"/>
    <s v="OK"/>
    <s v="ALEXANDER  AYALA RODRIGUEZ"/>
    <n v="11880000"/>
    <n v="0"/>
    <n v="24198"/>
    <n v="1"/>
    <n v="0"/>
    <s v="Mes (s)"/>
    <n v="11"/>
    <s v="OK"/>
  </r>
  <r>
    <n v="1"/>
    <n v="33"/>
    <s v="SECRETARIA GENERAL"/>
    <x v="8"/>
    <n v="1"/>
    <n v="1"/>
    <n v="0"/>
    <d v="2021-01-07T00:00:00"/>
    <n v="1"/>
    <s v="Servicios de asesoramiento sobre planificación estratégica"/>
    <m/>
    <n v="80101504"/>
    <s v="Apoyar al Instituto Geográfico Agustín Codazzi, como especialista en planificación, seguimiento y monitoreo de las actividades previstas dentro del Programa para la adopción e implementación de un Catastro Multipropósito Urbano Rural "/>
    <s v="Enero"/>
    <s v="Enero"/>
    <n v="345"/>
    <s v="Día(s)"/>
    <s v="Contratación directa"/>
    <x v="2"/>
    <n v="167000000"/>
    <n v="1670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39"/>
    <d v="2021-01-14T00:00:00"/>
    <n v="12700000"/>
    <n v="144780000"/>
    <n v="144780000"/>
    <s v="OK"/>
    <s v="LUIS EDDY ACERO CAMACHO"/>
    <n v="22220000"/>
    <n v="0"/>
    <n v="24200"/>
    <n v="1"/>
    <n v="0"/>
    <s v="Día(s)"/>
    <n v="345"/>
    <s v="OK"/>
  </r>
  <r>
    <n v="1"/>
    <n v="71"/>
    <s v="SECRETARIA GENERAL"/>
    <x v="8"/>
    <n v="1"/>
    <n v="1"/>
    <n v="0"/>
    <d v="2021-03-04T00:00:00"/>
    <n v="1"/>
    <s v="Servicios de asesoramiento sobre planificación estratégica"/>
    <m/>
    <n v="80101504"/>
    <s v="Apoyar al Instituto Geográfico Agustín Codazzi como Especialista de Salvaguardas sociales en el marco del Proyecto denominado “Programa para la adopción e implementación de un Catastro Multipropósito-sito Urbano – Rural”, "/>
    <s v="Marzo"/>
    <s v="Marzo"/>
    <n v="9"/>
    <s v="Mes (s)"/>
    <s v="Contratación directa"/>
    <x v="2"/>
    <n v="94300000"/>
    <n v="9430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n v="547"/>
    <d v="2021-04-26T00:00:00"/>
    <n v="7550277"/>
    <n v="61157244"/>
    <n v="61157244"/>
    <s v="OK"/>
    <s v="FABIAN ANDRE DACCARETT DELGADO"/>
    <n v="33142756"/>
    <n v="0"/>
    <n v="24690"/>
    <n v="1"/>
    <n v="0"/>
    <s v="Día(s)"/>
    <n v="240"/>
    <s v="OK"/>
  </r>
  <r>
    <n v="1"/>
    <n v="77"/>
    <s v="SECRETARIA GENERAL"/>
    <x v="8"/>
    <n v="1"/>
    <n v="1"/>
    <n v="0"/>
    <d v="2021-05-11T00:00:00"/>
    <n v="1"/>
    <s v="Servicios de asesoramiento sobre planificación estratégica"/>
    <m/>
    <n v="80101504"/>
    <s v="Apoyar al Instituto Geográfico Agustín Codazzi, como especialista en adquisiciones, en los procesos de selección y contratación de bienes y servicios dentro del Programa para la adopción e implementación de un Catastro Multipropósito Urbano Rural"/>
    <s v="Mayo"/>
    <s v="Mayo"/>
    <n v="9"/>
    <s v="Mes (s)"/>
    <s v="Contratación directa"/>
    <x v="2"/>
    <n v="178250000"/>
    <n v="178250000"/>
    <s v="No"/>
    <s v="N/A"/>
    <n v="1"/>
    <x v="0"/>
    <s v="Secretaria General"/>
    <s v="Secretaría General"/>
    <s v="Sede Central  "/>
    <s v="Secretaria General"/>
    <s v="Actualización y gestión catastral Nacional"/>
    <s v="Servicio de Información Catastral"/>
    <s v="Gestionar técnicamente la operación del proyecto de catastro multipropósito, en lo correspondiente al IGAC"/>
    <s v="Sistema de Información Predial Actualizado_x000a_"/>
    <m/>
    <d v="2021-06-03T00:00:00"/>
    <n v="15450000"/>
    <n v="108150000"/>
    <n v="108150000"/>
    <s v="OK"/>
    <s v="MARIO PEDRO MAURICIO DE MILLERI BONILLA"/>
    <n v="70100000"/>
    <n v="0"/>
    <m/>
    <n v="1"/>
    <n v="0"/>
    <m/>
    <m/>
    <s v="OK"/>
  </r>
  <r>
    <n v="6"/>
    <n v="83"/>
    <s v="SECRETARIA GENERAL"/>
    <x v="8"/>
    <n v="1"/>
    <n v="1"/>
    <n v="0"/>
    <d v="2021-07-06T00:00:00"/>
    <m/>
    <s v="Investigación de mercados"/>
    <s v="NUEVO "/>
    <n v="80141500"/>
    <s v="Contrato de prestación de servicios para realizar el avalúo de las aeronaves del IGAC"/>
    <s v="Julio"/>
    <s v="Julio"/>
    <n v="1"/>
    <s v="Mes (s)"/>
    <s v="Mínima cuantía"/>
    <x v="1"/>
    <n v="18000000"/>
    <n v="18000000"/>
    <s v="No"/>
    <s v="NA"/>
    <n v="1"/>
    <x v="1"/>
    <s v="Secretaría General - GIT servicios admnistrativos "/>
    <s v="Secretaría General - GIT servicios admnistrativos "/>
    <s v="Sede Central  "/>
    <s v="Coordinador GIT servicios admnistrativos "/>
    <s v="N/A"/>
    <s v="N/A"/>
    <s v="N/A"/>
    <s v="N/A"/>
    <m/>
    <d v="2021-07-13T00:00:00"/>
    <n v="18000000"/>
    <n v="18000000"/>
    <n v="18000000"/>
    <s v="OK"/>
    <s v="INICIO PROCESO"/>
    <n v="0"/>
    <n v="0"/>
    <m/>
    <n v="1"/>
    <n v="0"/>
    <s v="Día(s)"/>
    <n v="150"/>
    <s v="OK"/>
  </r>
  <r>
    <n v="1"/>
    <n v="42"/>
    <s v="SECRETARIA GENERAL"/>
    <x v="8"/>
    <n v="2"/>
    <n v="2"/>
    <n v="0"/>
    <d v="2021-01-20T00:00:00"/>
    <m/>
    <s v="Servicios secretariales o de administración de oficinas  "/>
    <m/>
    <n v="80161501"/>
    <s v=" Prestación de servicios profesionales para recibir, programar y controlar solicitudes que deba tramitar el git de servicios administrativos."/>
    <s v="Enero"/>
    <s v="Enero"/>
    <n v="11"/>
    <s v="Mes (s)"/>
    <s v="Contratación directa"/>
    <x v="1"/>
    <n v="68744104"/>
    <n v="68744104"/>
    <s v="No"/>
    <s v="NA"/>
    <n v="2"/>
    <x v="1"/>
    <s v="Secretaría General - GIT Servicios Administrativos"/>
    <s v="Secretaría General - Servicios Administrativos"/>
    <s v="Sede Central  "/>
    <s v="N/A"/>
    <s v="N/A"/>
    <s v="N/A"/>
    <s v="N/A"/>
    <s v="N/A"/>
    <n v="87"/>
    <d v="2021-01-20T00:00:00"/>
    <n v="3124732"/>
    <n v="34372052"/>
    <n v="68744104"/>
    <s v="OK"/>
    <s v="LIESEL STEFHANIE CASTIBLANCO ROMERO_x000a_ANDRES LEONARDO RACHE MOYANO"/>
    <n v="0"/>
    <n v="0"/>
    <s v="24242_x000a_24245"/>
    <n v="2"/>
    <n v="0"/>
    <s v="Día(s)"/>
    <n v="330"/>
    <s v="OK"/>
  </r>
  <r>
    <s v="1//1"/>
    <n v="2"/>
    <s v="SECRETARIA GENERAL"/>
    <x v="8"/>
    <n v="1"/>
    <n v="1"/>
    <n v="0"/>
    <d v="2021-02-03T00:00:00"/>
    <m/>
    <s v="Servicio de abastecimiento de combustible para vehículos"/>
    <m/>
    <n v="78181701"/>
    <s v="Suministro de combustible para el funcionamiento de los vehículos del Instituto Geográfico Agustín Codazzi a nivel nacional"/>
    <s v="Febrero"/>
    <s v="Febrero"/>
    <n v="11"/>
    <s v="Mes (s)"/>
    <s v="Seléccion abreviada - acuerdo marco"/>
    <x v="1"/>
    <n v="175709558"/>
    <n v="175709558"/>
    <s v="No"/>
    <s v="NA"/>
    <n v="1"/>
    <x v="1"/>
    <s v="Secretaría General - Servicios Administrativos"/>
    <s v="Secretaria General - GIT Servicios Administrativos"/>
    <s v="Sede Central  "/>
    <s v="Coordinador GIT Servicios Administrativos"/>
    <s v="N/A"/>
    <s v="N/A"/>
    <s v="N/A"/>
    <s v="N/A"/>
    <n v="158"/>
    <d v="2021-02-03T00:00:00"/>
    <m/>
    <n v="175709558"/>
    <n v="175709558"/>
    <s v="OK"/>
    <s v="ORGANIZACION TERPEL S.A."/>
    <n v="0"/>
    <n v="0"/>
    <n v="24342"/>
    <n v="1"/>
    <n v="0"/>
    <s v="Día(s)"/>
    <m/>
    <s v="OK"/>
  </r>
  <r>
    <n v="1"/>
    <n v="37"/>
    <s v="SECRETARIA GENERAL"/>
    <x v="8"/>
    <n v="1"/>
    <n v="1"/>
    <n v="0"/>
    <d v="2021-01-07T00:00:00"/>
    <m/>
    <s v="Viajes en aviones comerciales"/>
    <m/>
    <n v="78111502"/>
    <s v="Suministro de tiquetes aéreos nacionales e internacionales para el Instituto Geográfico Agustín Codazzi."/>
    <s v="Enero"/>
    <s v="Enero"/>
    <n v="12"/>
    <s v="Mes (s)"/>
    <s v="Seléccion abreviada - acuerdo marco"/>
    <x v="1"/>
    <n v="739850240"/>
    <n v="739850240"/>
    <s v="No"/>
    <s v="NA"/>
    <n v="1"/>
    <x v="1"/>
    <s v="Secretaría General - Servicios Administrativos"/>
    <s v="Secretaria General - GIT Servicios Administrativos"/>
    <s v="Sede Central  "/>
    <s v="Coordinador GIT Servicios Administrativos"/>
    <s v="N/A"/>
    <s v="N/A"/>
    <s v="N/A"/>
    <s v="N/A"/>
    <n v="72"/>
    <d v="2021-01-15T00:00:00"/>
    <n v="0"/>
    <n v="739850240"/>
    <n v="739850240"/>
    <s v="OK"/>
    <s v="SUBATOURS LTDA"/>
    <n v="0"/>
    <n v="0"/>
    <n v="24331"/>
    <n v="1"/>
    <n v="0"/>
    <s v="Día(s)"/>
    <n v="330"/>
    <s v="OK"/>
  </r>
  <r>
    <n v="1"/>
    <n v="54"/>
    <s v="SECRETARIA GENERAL"/>
    <x v="8"/>
    <n v="1"/>
    <n v="1"/>
    <n v="0"/>
    <d v="2021-02-03T00:00:00"/>
    <m/>
    <s v="Transporte de personal"/>
    <m/>
    <n v="20102301"/>
    <s v="Servicio de Transporte Especial de Pasajeros y de carga a Nivel Nacional del Instituto Geográfico Agustín Codazzi. "/>
    <s v="Febrero"/>
    <s v="Febrero"/>
    <n v="11"/>
    <s v="Mes (s)"/>
    <s v="Seléccion abreviada - acuerdo marco"/>
    <x v="1"/>
    <n v="1421305246"/>
    <n v="1421305246"/>
    <s v="No"/>
    <s v="NA"/>
    <n v="1"/>
    <x v="1"/>
    <s v="Secretaría General - Servicios Administrativos"/>
    <s v="Secretaria General - GIT Servicios Administrativos"/>
    <s v="Sede Central  "/>
    <s v="Coordinador GIT Servicios Administrativos"/>
    <s v="N/A"/>
    <s v="N/A"/>
    <s v="N/A"/>
    <s v="N/A"/>
    <n v="210"/>
    <d v="2021-02-08T00:00:00"/>
    <n v="1421305246"/>
    <n v="1421305246"/>
    <n v="1421305246"/>
    <s v="OK"/>
    <s v="UNION TEMPORAL UT G3 IGAC 2021"/>
    <n v="0"/>
    <n v="0"/>
    <n v="24738"/>
    <n v="1"/>
    <n v="0"/>
    <s v="Día(s)"/>
    <n v="320"/>
    <s v="OK"/>
  </r>
  <r>
    <n v="1"/>
    <n v="68"/>
    <s v="SECRETARIA GENERAL"/>
    <x v="8"/>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éccion abreviada - acuerdo marco"/>
    <x v="0"/>
    <n v="346300000"/>
    <n v="346300000"/>
    <s v="No"/>
    <s v="NA"/>
    <n v="1"/>
    <x v="1"/>
    <s v="Secretaría General - Servicios Administrativos"/>
    <s v="Secretaria General - GIT Servicios Administrativos"/>
    <s v="Sede Central  "/>
    <s v="Coordinador GIT Servicios Administrativos"/>
    <s v="N/A"/>
    <s v="N/A"/>
    <s v="N/A"/>
    <s v="N/A"/>
    <n v="528"/>
    <d v="2021-04-14T00:00:00"/>
    <n v="0"/>
    <n v="346223527"/>
    <n v="346223527"/>
    <s v="OK"/>
    <s v="UNION TEMPORAL AUTOMOTRIZ 2020_x000a_AUTO INVERSIONES COLOMBIA S.A AUTOINVERCOL_x000a_CENTRO INTEGRAL DE MANTENIMIENTO ATOCARS SAS_x000a_"/>
    <n v="76473"/>
    <n v="0"/>
    <s v="24711_x000a_24712_x000a_24713_x000a_24735"/>
    <n v="1"/>
    <n v="0"/>
    <m/>
    <m/>
    <s v="OK"/>
  </r>
  <r>
    <n v="1"/>
    <n v="63"/>
    <s v="SECRETARIA GENERAL"/>
    <x v="8"/>
    <n v="1"/>
    <n v="1"/>
    <n v="0"/>
    <d v="2021-03-11T00:00:00"/>
    <m/>
    <s v="Servicios secretariales o de administración de oficinas  "/>
    <m/>
    <n v="80161501"/>
    <s v="Prestación de servicios profesionales para brindar apoyo jurídico a las supervisiones que sean designadas en cabeza de los funcionarios del GIT de Servicios Administrativos y a lo procesos contractuales en cualquiera de las etapas "/>
    <s v="Marzo"/>
    <s v="Marzo"/>
    <n v="9"/>
    <s v="Mes (s)"/>
    <s v="Contratación directa"/>
    <x v="1"/>
    <n v="40500000"/>
    <n v="40500000"/>
    <s v="No"/>
    <s v="N.A"/>
    <n v="1"/>
    <x v="1"/>
    <s v="Secretaria General - GIT servicios administrativos"/>
    <s v="Secretaria General - GIT servicios administrativos"/>
    <s v="Sede Central  "/>
    <s v="Coordinador GIT GIT servicios administrativos"/>
    <m/>
    <m/>
    <m/>
    <m/>
    <n v="504"/>
    <d v="2021-03-25T00:00:00"/>
    <n v="4382339"/>
    <n v="39441051"/>
    <n v="39441051"/>
    <s v="OK"/>
    <s v="ASTRID ANGELICA VELA MARTINEZ"/>
    <n v="1058949"/>
    <n v="0"/>
    <n v="24638"/>
    <n v="1"/>
    <n v="0"/>
    <m/>
    <m/>
    <s v="OK"/>
  </r>
  <r>
    <n v="1"/>
    <n v="53"/>
    <s v="SECRETARIA GENERAL"/>
    <x v="8"/>
    <n v="1"/>
    <n v="1"/>
    <n v="0"/>
    <d v="2021-02-03T00:00:00"/>
    <m/>
    <s v="Ingeniería civil y arquitectura"/>
    <m/>
    <n v="81101500"/>
    <s v="Prestación de servicios profesionales para formular, estructurar, evaluar y realizar el seguimiento a los planes, programas y proyectos de infraestructura física y garantizar los objetivos planteados a nivel nacional."/>
    <s v="Febrero"/>
    <s v="Febrero"/>
    <n v="11"/>
    <s v="Mes (s)"/>
    <s v="Contratación directa"/>
    <x v="0"/>
    <n v="80634026"/>
    <n v="80634026"/>
    <s v="No"/>
    <s v="NA"/>
    <n v="1"/>
    <x v="0"/>
    <s v="Secretaría General - GIT Servicios Administrativos"/>
    <s v="Secretaría General - Servicios Administrativos"/>
    <s v="Sede Central  "/>
    <s v="Coordinador(a) GIT Servicios Administrativos"/>
    <s v="Fortalecimiento de la infraestructura física del IGAC a nivel Nacional4"/>
    <s v="Sedes Mantenidas"/>
    <s v="Dotar de equipamentos las sedes"/>
    <s v="Sedes Mantenidas"/>
    <n v="192"/>
    <d v="2021-02-08T00:00:00"/>
    <n v="7330366"/>
    <n v="78190571"/>
    <n v="78190571"/>
    <s v="OK"/>
    <s v="WILSON BENITES CORREA"/>
    <n v="2443455"/>
    <n v="0"/>
    <n v="24373"/>
    <n v="1"/>
    <n v="0"/>
    <s v="Día(s)"/>
    <n v="330"/>
    <s v="OK"/>
  </r>
  <r>
    <n v="1"/>
    <n v="55"/>
    <s v="SECRETARIA GENERAL"/>
    <x v="8"/>
    <n v="1"/>
    <n v="1"/>
    <n v="0"/>
    <d v="2021-02-03T00:00:00"/>
    <m/>
    <s v="Servicios de mantenimiento y reparación de vehículos"/>
    <m/>
    <n v="78181500"/>
    <s v="Prestación de servicios para la revision tecnico mecanica de los vehiculos de propiedad del IGAC C "/>
    <s v="Febrero"/>
    <s v="Febrero"/>
    <n v="12"/>
    <s v="Mes (s)"/>
    <s v="Mínima cuantía"/>
    <x v="1"/>
    <n v="16000000"/>
    <n v="16000000"/>
    <s v="No"/>
    <s v="NA"/>
    <n v="1"/>
    <x v="1"/>
    <s v="Secretaría General - Servicios Administrativos"/>
    <s v="Secretaria General - GIT Servicios Administrativos"/>
    <s v="Sede Central  "/>
    <s v="Coordinador GIT Servicios Administrativos"/>
    <s v="N/A"/>
    <s v="N/A"/>
    <s v="N/A"/>
    <s v="N/A"/>
    <n v="312"/>
    <d v="2021-02-15T00:00:00"/>
    <n v="0"/>
    <n v="13492673"/>
    <n v="13492673"/>
    <s v="OK"/>
    <s v="INSPECCION TECNICA AUTOMOTRIZ INTECO SAS"/>
    <n v="2507327"/>
    <n v="0"/>
    <n v="24534"/>
    <n v="1"/>
    <n v="0"/>
    <m/>
    <m/>
    <s v="OK"/>
  </r>
  <r>
    <n v="1"/>
    <n v="50"/>
    <s v="SECRETARIA GENERAL"/>
    <x v="8"/>
    <n v="1"/>
    <n v="1"/>
    <n v="0"/>
    <d v="2021-02-03T00:00:00"/>
    <m/>
    <s v="Servicios secretariales o de administración de oficinas  "/>
    <m/>
    <n v="80161501"/>
    <s v="Prestación de servicios personales  para apoyar los asuntos  y las supervisiones que sean designadas en cabeza de los funcionarios del GIT de Servicios Administrativos"/>
    <s v="Febrero"/>
    <s v="Febrero"/>
    <n v="11"/>
    <s v="Mes (s)"/>
    <s v="Contratación directa"/>
    <x v="1"/>
    <n v="34372052"/>
    <n v="34372052"/>
    <s v="No"/>
    <s v="NA"/>
    <n v="1"/>
    <x v="1"/>
    <s v="Secretaría General - GIT Servicios Administrativos"/>
    <s v="Secretaría General - Servicios Administrativos"/>
    <s v="Sede Central  "/>
    <s v="N/A"/>
    <s v="N/A"/>
    <s v="N/A"/>
    <s v="N/A"/>
    <s v="N/A"/>
    <n v="176"/>
    <d v="2021-02-03T00:00:00"/>
    <n v="2671483"/>
    <n v="29386313"/>
    <n v="29386313"/>
    <s v="OK"/>
    <s v="SONIA BAUTISTA CIFUENTE"/>
    <n v="4985739"/>
    <n v="0"/>
    <n v="24377"/>
    <n v="1"/>
    <n v="0"/>
    <s v="Día(s)"/>
    <n v="330"/>
    <s v="OK"/>
  </r>
  <r>
    <n v="1"/>
    <n v="82"/>
    <s v="SECRETARIA GENERAL"/>
    <x v="8"/>
    <n v="1"/>
    <n v="1"/>
    <n v="0"/>
    <d v="2021-05-25T00:00:00"/>
    <m/>
    <s v="Desinfección"/>
    <m/>
    <n v="76101500"/>
    <s v="Prestación de servicios para saneamiento básico de la sede central IGAC"/>
    <s v="Junio"/>
    <s v="Junio"/>
    <n v="7"/>
    <s v="Mes (s)"/>
    <s v="Mínima cuantía"/>
    <x v="1"/>
    <n v="15000000"/>
    <n v="15000000"/>
    <s v="No"/>
    <s v="N/A"/>
    <n v="1"/>
    <x v="1"/>
    <s v="Secretaria General - GIT Talento Humano"/>
    <s v="sertvcios admnistrativos "/>
    <s v="Sede Central  "/>
    <s v="Coordinador GIT Talento Humano"/>
    <s v="N/A"/>
    <s v="N/A"/>
    <s v="N/A"/>
    <s v="N/A"/>
    <m/>
    <d v="2021-07-13T00:00:00"/>
    <n v="9557750"/>
    <n v="9557750"/>
    <n v="9557750"/>
    <s v="OK"/>
    <s v="INICIO PROCESO"/>
    <n v="5442250"/>
    <n v="0"/>
    <m/>
    <n v="1"/>
    <n v="0"/>
    <s v="Día(s)"/>
    <m/>
    <s v="OK"/>
  </r>
  <r>
    <n v="1"/>
    <n v="67"/>
    <s v="SECRETARIA GENERAL"/>
    <x v="8"/>
    <n v="1"/>
    <n v="1"/>
    <n v="0"/>
    <d v="2021-04-14T00:00:00"/>
    <m/>
    <s v="Servicios de mantenimiento y reparación de vehículos"/>
    <m/>
    <n v="78181500"/>
    <s v="Prestación de servicios para el mantenimiento preventivo, correctivo y suministro e instalación de repuestos, para los vehículos livianos y unidades móviles del parque automotor del IGAC a nivel nacional."/>
    <s v="Abril"/>
    <s v="Abril"/>
    <n v="8"/>
    <s v="Mes (s)"/>
    <s v="Selección abreviada subasta inversa"/>
    <x v="1"/>
    <n v="117600000"/>
    <n v="117600000"/>
    <s v="No"/>
    <s v="NA"/>
    <n v="1"/>
    <x v="1"/>
    <s v="Secretaría General - Servicios Administrativos"/>
    <s v="Secretaria General - GIT Servicios Administrativos"/>
    <s v="Sede Central  "/>
    <s v="Coordinador GIT Servicios Administrativos"/>
    <s v="N/A"/>
    <s v="N/A"/>
    <s v="N/A"/>
    <s v="N/A"/>
    <n v="542"/>
    <d v="2021-04-14T00:00:00"/>
    <n v="109168733"/>
    <n v="109168733"/>
    <n v="109168733"/>
    <s v="OK"/>
    <s v="COMPAÑIA OPERADORA DE CONTRATOS SAS"/>
    <n v="8431267"/>
    <n v="0"/>
    <n v="24763"/>
    <n v="1"/>
    <n v="0"/>
    <m/>
    <m/>
    <s v="OK"/>
  </r>
  <r>
    <n v="1"/>
    <n v="73"/>
    <s v="SECRETARIA GENERAL"/>
    <x v="8"/>
    <n v="1"/>
    <n v="1"/>
    <n v="0"/>
    <d v="2021-05-06T00:00:00"/>
    <m/>
    <s v="Servicios de mantenimiento de ascensores"/>
    <m/>
    <n v="72101506"/>
    <s v="Prestación de servicios para el mantenimiento correctivo y preventivo ascensores sede central "/>
    <s v="Abril"/>
    <s v="Abril"/>
    <n v="8"/>
    <s v="Mes (s)"/>
    <s v="Contratación directa"/>
    <x v="1"/>
    <n v="60000000"/>
    <n v="60000000"/>
    <s v="No"/>
    <s v="N.A"/>
    <n v="1"/>
    <x v="0"/>
    <s v="Secretaria General - GIT Talento Humano"/>
    <s v="Secretaria General - GIT Talento Humano"/>
    <s v="Sede Central  "/>
    <s v="Coordinador GIT Talento Humano"/>
    <s v="Fortalecimiento de la infraestructura física del IGAC a nivel Nacional"/>
    <s v="Sedes Mantenidas"/>
    <s v="Dotar de equipamientos las sedes"/>
    <s v="Sedes Mantenidas"/>
    <n v="555"/>
    <d v="2021-04-26T00:00:00"/>
    <n v="0"/>
    <n v="18329600"/>
    <n v="18329600"/>
    <s v="OK"/>
    <s v="OTIS ELEVATOR COMPANY COLOMBIA SAS"/>
    <n v="41670400"/>
    <n v="0"/>
    <n v="24698"/>
    <n v="1"/>
    <n v="0"/>
    <m/>
    <m/>
    <s v="OK"/>
  </r>
  <r>
    <n v="1"/>
    <n v="69"/>
    <s v="SECRETARIA GENERAL"/>
    <x v="8"/>
    <n v="1"/>
    <n v="1"/>
    <n v="0"/>
    <d v="2021-04-12T00:00:00"/>
    <m/>
    <s v="Publicidad en periódicos"/>
    <m/>
    <n v="82101504"/>
    <s v="Prestación de servicios para realizar la publicación de avisos en un diario de circulación nacional"/>
    <s v="Abril"/>
    <s v="Abril"/>
    <n v="9"/>
    <s v="Mes (s)"/>
    <s v="Mínima cuantía"/>
    <x v="1"/>
    <n v="7000000"/>
    <n v="7000000"/>
    <s v="No"/>
    <s v="N.A"/>
    <n v="1"/>
    <x v="1"/>
    <s v="Secretaria General - GIT Talento Humano"/>
    <s v="Secretaria General - GIT Talento Humano"/>
    <s v="Sede Central  "/>
    <s v="Coordinador GIT Talento Humano"/>
    <s v="N/A"/>
    <s v="N/A"/>
    <s v="N/A"/>
    <s v="N/A"/>
    <n v="538"/>
    <d v="2021-04-20T00:00:00"/>
    <e v="#N/A"/>
    <n v="7000000"/>
    <n v="7000000"/>
    <s v="OK"/>
    <s v="BIG MEDIA PUBLICIDAD S.A.S"/>
    <n v="0"/>
    <n v="0"/>
    <n v="24719"/>
    <n v="1"/>
    <n v="0"/>
    <s v="Día(s)"/>
    <n v="270"/>
    <s v="OK"/>
  </r>
  <r>
    <n v="1"/>
    <n v="64"/>
    <s v="SECRETARIA GENERAL"/>
    <x v="8"/>
    <n v="1"/>
    <n v="0"/>
    <n v="1"/>
    <d v="2021-03-04T00:00:00"/>
    <m/>
    <s v="Servicios secretariales o de administración de oficinas  "/>
    <m/>
    <n v="80161501"/>
    <s v="prestación de servicios personales para realizar actividades relacionadas con la elaboración de novedades administrativas de los funcionarios  de la entidad"/>
    <s v="Marzo"/>
    <s v="Marzo"/>
    <n v="4"/>
    <s v="Mes (s)"/>
    <s v="Contratación directa"/>
    <x v="1"/>
    <n v="10685932"/>
    <n v="10685932"/>
    <s v="No"/>
    <s v="N.A"/>
    <n v="1"/>
    <x v="1"/>
    <s v="Secretaria General - GIT Talento Humano"/>
    <s v="Secretaria General - GIT Talento Humano"/>
    <s v="Sede Central  "/>
    <s v="Coordinador GIT Talento Humano"/>
    <m/>
    <m/>
    <m/>
    <m/>
    <n v="558"/>
    <d v="2021-04-28T00:00:00"/>
    <n v="2671483"/>
    <n v="10685932"/>
    <n v="10685932"/>
    <s v="OK"/>
    <s v="DAIRO JAVIER MARINEZ ACHURY (contrato anulado a solicitud del abogado9"/>
    <n v="0"/>
    <n v="0"/>
    <n v="24703"/>
    <n v="1"/>
    <n v="0"/>
    <s v="Día(s)"/>
    <n v="120"/>
    <s v="OK"/>
  </r>
  <r>
    <s v="1//1"/>
    <n v="39"/>
    <s v="SECRETARIA GENERAL"/>
    <x v="8"/>
    <n v="1"/>
    <n v="1"/>
    <n v="0"/>
    <d v="2021-05-25T00:00:00"/>
    <m/>
    <s v="Servicios de compra de vestuario"/>
    <m/>
    <n v="91111703"/>
    <s v="Adquisición de dotación de vestuario de calle para los funcionarios a nivel nacional "/>
    <s v="Junio"/>
    <s v="Junio"/>
    <n v="5"/>
    <s v="Mes (s)"/>
    <s v="Seléccion abreviada - acuerdo marco"/>
    <x v="1"/>
    <n v="400000000"/>
    <n v="400000000"/>
    <s v="No"/>
    <s v="N/A"/>
    <n v="1"/>
    <x v="1"/>
    <s v="Secretaria General - GIT Talento Humano"/>
    <s v="Secretaria General - GIT Talento Humano"/>
    <s v="Sede Central  "/>
    <s v="Coordinador GIT Talento Humano"/>
    <s v="N/A"/>
    <s v="N/A"/>
    <s v="N/A"/>
    <s v="N/A"/>
    <m/>
    <d v="2021-07-02T00:00:00"/>
    <n v="400000000"/>
    <n v="400000000"/>
    <n v="400000000"/>
    <s v="OK"/>
    <s v="INICIO PROCESO"/>
    <n v="0"/>
    <n v="0"/>
    <m/>
    <n v="0"/>
    <n v="1"/>
    <m/>
    <m/>
    <s v="OK"/>
  </r>
  <r>
    <n v="1"/>
    <n v="22"/>
    <s v="SECRETARIA GENERAL"/>
    <x v="8"/>
    <n v="1"/>
    <n v="1"/>
    <n v="0"/>
    <d v="2021-01-07T00:00:00"/>
    <m/>
    <s v="Servicios secretariales o de administración de oficinas  "/>
    <m/>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s v="Enero"/>
    <s v="Enero"/>
    <n v="345"/>
    <s v="Día(s)"/>
    <s v="Contratación directa"/>
    <x v="0"/>
    <n v="32845116"/>
    <n v="32845116"/>
    <s v="No"/>
    <s v="N/A"/>
    <n v="1"/>
    <x v="1"/>
    <s v="Secretaría General - GIT de Talento Humano"/>
    <s v="Secretaría General - GIT de Talento Humano"/>
    <s v="Sede Central  "/>
    <s v="Coordinador GIT de Talento Humano"/>
    <s v="N/A"/>
    <s v="N/A"/>
    <s v="N/A"/>
    <s v="N/A"/>
    <n v="22"/>
    <d v="2021-01-08T00:00:00"/>
    <n v="2856097"/>
    <n v="32845116"/>
    <n v="32845116"/>
    <s v="OK"/>
    <s v="MARIA FERNANDA CELY VARGAS"/>
    <n v="0"/>
    <n v="0"/>
    <n v="24183"/>
    <n v="1"/>
    <n v="0"/>
    <m/>
    <m/>
    <s v="OK"/>
  </r>
  <r>
    <n v="1"/>
    <n v="21"/>
    <s v="SECRETARIA GENERAL"/>
    <x v="8"/>
    <n v="4"/>
    <n v="4"/>
    <n v="0"/>
    <d v="2021-01-07T00:00:00"/>
    <m/>
    <s v="Servicios secretariales o de administración de oficinas  "/>
    <m/>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s v="Enero"/>
    <s v="Enero"/>
    <n v="345"/>
    <s v="Día(s)"/>
    <s v="Contratación directa"/>
    <x v="1"/>
    <n v="267858460"/>
    <n v="267858460"/>
    <s v="No"/>
    <s v="N/A"/>
    <n v="4"/>
    <x v="1"/>
    <s v="Secretaría General - GIT de Talento Humano"/>
    <s v="Secretaría General - GIT de Talento Humano"/>
    <s v="Sede Central  "/>
    <s v="Coordinador GIT de Talento Humano"/>
    <s v="N/A"/>
    <s v="N/A"/>
    <s v="N/A"/>
    <s v="N/A"/>
    <n v="19"/>
    <d v="2021-01-08T00:00:00"/>
    <n v="5823010"/>
    <n v="66964615"/>
    <n v="267858460"/>
    <s v="OK"/>
    <s v="NELSON ENRIQUE ARAQUE RODRIGUEZ_x000a_DIANA CRISTINA HENRIQUEZ RUIZ_x000a_DIANA MARLEN GÁMEZ BELLO_x000a_NATALIA MARIA CHAVEZ NAVARRETE_x000a_"/>
    <n v="0"/>
    <n v="0"/>
    <s v="24178_x000a_24179_x000a_24180_x000a_24181_x000a_"/>
    <n v="4"/>
    <n v="0"/>
    <s v="Mes (s)"/>
    <n v="345"/>
    <s v="OK"/>
  </r>
  <r>
    <n v="1"/>
    <n v="19"/>
    <s v="SECRETARIA GENERAL"/>
    <x v="8"/>
    <n v="1"/>
    <n v="1"/>
    <n v="0"/>
    <d v="2021-01-07T00:00:00"/>
    <m/>
    <s v="Servicios secretariales o de administración de oficinas  "/>
    <m/>
    <n v="80161501"/>
    <s v="Prestación de servicios profesionales para el desarrollo, implementación  y seguimiento del plan estratégico del Grupo Interno de Trabajo Gestion del Talento Humano bajo los parametros del modelo integrado de planeacion y gestion MIPG  "/>
    <s v="Enero"/>
    <s v="Enero"/>
    <n v="345"/>
    <s v="Día(s)"/>
    <s v="Contratación directa"/>
    <x v="1"/>
    <n v="92327704"/>
    <n v="92327704"/>
    <s v="No"/>
    <s v="N/A"/>
    <n v="1"/>
    <x v="1"/>
    <s v="Secretaría General - GIT de Talento Humano"/>
    <s v="Secretaría General - GIT de Talento Humano"/>
    <s v="Sede Central  "/>
    <s v="Coordinador GIT de Talento Humano"/>
    <s v="N/A"/>
    <s v="N/A"/>
    <s v="N/A"/>
    <s v="N/A"/>
    <n v="20"/>
    <d v="2021-01-12T00:00:00"/>
    <n v="8028496"/>
    <n v="92327704"/>
    <n v="92327704"/>
    <s v="OK"/>
    <s v="NYDIA MARCELA RIVERA RODRIGUEZ"/>
    <n v="0"/>
    <n v="0"/>
    <n v="24184"/>
    <n v="1"/>
    <n v="0"/>
    <s v="Día(s)"/>
    <n v="345"/>
    <s v="OK"/>
  </r>
  <r>
    <n v="1"/>
    <n v="20"/>
    <s v="SECRETARIA GENERAL"/>
    <x v="8"/>
    <n v="1"/>
    <n v="1"/>
    <n v="0"/>
    <d v="2021-01-07T00:00:00"/>
    <m/>
    <s v="Servicios secretariales o de administración de oficinas  "/>
    <m/>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s v="Enero"/>
    <s v="Enero"/>
    <n v="345"/>
    <s v="Día(s)"/>
    <s v="Contratación directa"/>
    <x v="0"/>
    <n v="92327704"/>
    <n v="92327704"/>
    <s v="No"/>
    <s v="N/A"/>
    <n v="1"/>
    <x v="1"/>
    <s v="Secretaría General - GIT de Talento Humano"/>
    <s v="Secretaría General - GIT de Talento Humano"/>
    <s v="Sede Central  "/>
    <s v="Coordinador GIT de Talento Humano"/>
    <s v="N/A"/>
    <s v="N/A"/>
    <s v="N/A"/>
    <s v="N/A"/>
    <n v="21"/>
    <d v="2021-01-07T00:00:00"/>
    <n v="8028496"/>
    <n v="92327704"/>
    <n v="92327704"/>
    <s v="OK"/>
    <s v="YENNY ZULEIMA CARREÑO CONTRERAS"/>
    <n v="0"/>
    <n v="0"/>
    <n v="24168"/>
    <n v="1"/>
    <n v="0"/>
    <s v="Mes (s)"/>
    <n v="11"/>
    <s v="OK"/>
  </r>
  <r>
    <n v="1"/>
    <n v="65"/>
    <s v="SECRETARIA GENERAL"/>
    <x v="8"/>
    <n v="2"/>
    <n v="2"/>
    <n v="0"/>
    <d v="2021-03-11T00:00:00"/>
    <m/>
    <s v="Servicios secretariales o de administración de oficinas  "/>
    <m/>
    <n v="80161501"/>
    <s v="prestación de servicios profesionales  para realizar actividades de  actualización, revisión valoración y proyección de actos administrativos del Git de Talento humano  y el mantenimiento de la información generada desde el proceso  de talento humano"/>
    <s v="Marzo"/>
    <s v="Marzo"/>
    <n v="4"/>
    <s v="Mes (s)"/>
    <s v="Contratación directa"/>
    <x v="1"/>
    <n v="34108176"/>
    <n v="34108176"/>
    <s v="No"/>
    <s v="N.A"/>
    <n v="2"/>
    <x v="1"/>
    <s v="Secretaria General - GIT Talento Humano"/>
    <s v="Secretaria General - GIT Talento Humano"/>
    <s v="Sede Central  "/>
    <s v="Coordinador GIT Talento Humano"/>
    <m/>
    <m/>
    <m/>
    <m/>
    <n v="511"/>
    <d v="2021-03-29T00:00:00"/>
    <n v="4263522"/>
    <n v="17054088"/>
    <n v="34108176"/>
    <s v="OK"/>
    <s v="YESED ALEJANDRA RODRIGUEZ ROJAS_x000a_DIANAMARCELA RAMIREZ CASTILLO"/>
    <n v="0"/>
    <n v="0"/>
    <s v="24646_x000a_24648"/>
    <n v="2"/>
    <n v="0"/>
    <s v="Día(s)"/>
    <n v="120"/>
    <s v="OK"/>
  </r>
  <r>
    <n v="1"/>
    <n v="66"/>
    <s v="SECRETARIA GENERAL"/>
    <x v="8"/>
    <n v="2"/>
    <n v="2"/>
    <n v="0"/>
    <d v="2021-03-04T00:00:00"/>
    <m/>
    <s v="Servicios secretariales o de administración de oficinas  "/>
    <m/>
    <n v="80161501"/>
    <s v="prestación de servicios personales para la actualización y el mantenimiento de la información generada desde el proc eso  de talento humano"/>
    <s v="Marzo"/>
    <s v="Marzo"/>
    <n v="4"/>
    <s v="Mes (s)"/>
    <s v="Contratación directa"/>
    <x v="1"/>
    <n v="16785720"/>
    <n v="16785720"/>
    <s v="No"/>
    <s v="N.A"/>
    <n v="2"/>
    <x v="1"/>
    <m/>
    <m/>
    <m/>
    <m/>
    <m/>
    <m/>
    <m/>
    <m/>
    <n v="562"/>
    <d v="2021-04-28T00:00:00"/>
    <e v="#N/A"/>
    <e v="#N/A"/>
    <e v="#N/A"/>
    <e v="#N/A"/>
    <s v="GINA VANESSA CRUZ GARCIA_x000a_YEISON FABIÁN MORALES BOTACHE"/>
    <n v="0"/>
    <n v="0"/>
    <m/>
    <n v="2"/>
    <n v="0"/>
    <s v="Día(s)"/>
    <n v="120"/>
    <s v="OK"/>
  </r>
  <r>
    <s v="1//1"/>
    <n v="1"/>
    <s v="SECRETARIA GENERAL"/>
    <x v="8"/>
    <n v="1"/>
    <n v="1"/>
    <n v="0"/>
    <d v="2021-05-11T00:00:00"/>
    <m/>
    <s v="Desfibrilador cardiovertidor implantable icd o desfibrilador para terapia de re sincronización cardíaca crt-d"/>
    <m/>
    <n v="42203505"/>
    <s v="Adquisición de desfibrilador para las direcciones territoriales"/>
    <s v="Mayo"/>
    <s v="Mayo"/>
    <n v="1"/>
    <s v="Mes (s)"/>
    <s v="Mínima cuantía"/>
    <x v="1"/>
    <n v="20000000"/>
    <n v="20000000"/>
    <s v="No"/>
    <s v="N/A"/>
    <n v="1"/>
    <x v="1"/>
    <s v="Secretaria General - GIT Talento Humano"/>
    <s v="Secretaria General - GIT Talento Humano"/>
    <s v="Sede Central  "/>
    <s v="Coordinador GIT Talento Humano"/>
    <s v="N/A"/>
    <s v="N/A"/>
    <s v="N/A"/>
    <s v="N/A"/>
    <n v="591"/>
    <d v="2021-05-19T00:00:00"/>
    <n v="12530700"/>
    <n v="12530700"/>
    <n v="12530700"/>
    <s v="OK"/>
    <s v="HEALTHCORP SAS"/>
    <n v="7469300"/>
    <n v="0"/>
    <n v="24745"/>
    <n v="1"/>
    <n v="0"/>
    <s v="Día(s)"/>
    <m/>
    <s v="OK"/>
  </r>
  <r>
    <s v="1//1"/>
    <s v="3--4"/>
    <s v="SECRETARIA GENERAL"/>
    <x v="8"/>
    <n v="1"/>
    <n v="1"/>
    <n v="0"/>
    <d v="2021-03-04T00:00:00"/>
    <m/>
    <s v="Ropa de seguridad"/>
    <m/>
    <n v="46181500"/>
    <s v="Adquisición de elementos de Protección Personal (EPP) para la protección de los colaboradores del IGAC a nivel nacional en el marco de la emergencia declarada&quot; COVD-19&quot;"/>
    <s v="Marzo"/>
    <s v="Marzo"/>
    <n v="1"/>
    <s v="Mes (s)"/>
    <s v="Seléccion abreviada - acuerdo marco"/>
    <x v="1"/>
    <n v="100000000"/>
    <n v="100000000"/>
    <s v="No"/>
    <s v="N.A"/>
    <n v="1"/>
    <x v="1"/>
    <s v="Secretaria General - GIT Talento Humano"/>
    <s v="Secretaria General - GIT Talento Humano"/>
    <s v="Sede Central  "/>
    <s v="Coordinador GIT Talento Humano"/>
    <s v="N/A"/>
    <s v="N/A"/>
    <s v="N/A"/>
    <s v="N/A"/>
    <n v="487"/>
    <d v="2021-03-18T00:00:00"/>
    <e v="#N/A"/>
    <n v="84103190"/>
    <n v="84103190"/>
    <s v="OK"/>
    <s v="BON SANTE SAS_x000a_LOGISTICA Y GESTION DE NEGOCIOS SAS"/>
    <n v="15896810"/>
    <n v="0"/>
    <s v="24621_x000a_24635"/>
    <n v="1"/>
    <n v="0"/>
    <m/>
    <m/>
    <n v="1"/>
  </r>
  <r>
    <n v="1"/>
    <n v="72"/>
    <s v="SECRETARIA GENERAL"/>
    <x v="8"/>
    <n v="2"/>
    <n v="2"/>
    <n v="0"/>
    <d v="2021-04-14T00:00:00"/>
    <m/>
    <s v="Servicios de capacitación vocacional científica"/>
    <m/>
    <n v="86101600"/>
    <s v="Prestación de servicios de apoyo a la Gestión para llevar a cabo los programas y proyectos del Plan Institucional de Capacitación de la entidad."/>
    <s v="Abril"/>
    <s v="Abril"/>
    <n v="8"/>
    <s v="Mes (s)"/>
    <s v="Contratación directa"/>
    <x v="1"/>
    <n v="374494211"/>
    <n v="374494211"/>
    <s v="No"/>
    <s v="NA"/>
    <n v="2"/>
    <x v="0"/>
    <s v="Secretaria General"/>
    <s v="Secretaría General - GIT de Talento Humano"/>
    <s v="Sede Central  "/>
    <s v="Coordinador GIT Talento Humano"/>
    <s v="Fortalecimiento de la gestión institucional del IGAC a nivel Nacional "/>
    <s v="Servicio de Educación informal para la gestión Administrativa"/>
    <s v="Desarrollar actividades de educación informal en competencias laborales y socioemocionales virtuales y presenciales"/>
    <s v="Personas Capacitadas"/>
    <n v="576"/>
    <d v="2021-04-26T00:00:00"/>
    <n v="0"/>
    <n v="320700000"/>
    <n v="320700000"/>
    <s v="OK"/>
    <s v="UNIVERSIDAD NACIONAL _x000a_UNIVERSIDAD DISTRITAL"/>
    <n v="53794211"/>
    <n v="0"/>
    <s v="24709_x000a_24715"/>
    <n v="2"/>
    <n v="0"/>
    <m/>
    <m/>
    <s v="OK"/>
  </r>
  <r>
    <n v="1"/>
    <n v="62"/>
    <s v="SECRETARIA GENERAL"/>
    <x v="8"/>
    <n v="1"/>
    <n v="1"/>
    <n v="0"/>
    <d v="2021-03-04T00:00:00"/>
    <m/>
    <s v="Centros o servicios móviles de atención de salud"/>
    <m/>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s v="Marzo"/>
    <s v="Marzo"/>
    <n v="9"/>
    <s v="Mes (s)"/>
    <s v="Contratación directa"/>
    <x v="1"/>
    <n v="250000000"/>
    <n v="250000000"/>
    <s v="No"/>
    <s v="N.A"/>
    <n v="1"/>
    <x v="1"/>
    <s v="Secretaria General - GIT Talento Humano"/>
    <s v="Secretaria General - GIT Talento Humano"/>
    <s v="Sede Central  "/>
    <s v="Coordinador GIT Talento Humano"/>
    <s v="N/A"/>
    <s v="N/A"/>
    <s v="N/A"/>
    <s v="N/A"/>
    <n v="499"/>
    <d v="2021-03-25T00:00:00"/>
    <n v="0"/>
    <n v="142694916"/>
    <n v="142694916"/>
    <s v="OK"/>
    <s v="CAFAM"/>
    <n v="107305084"/>
    <n v="0"/>
    <n v="24632"/>
    <n v="1"/>
    <n v="0"/>
    <m/>
    <m/>
    <s v="OK"/>
  </r>
  <r>
    <s v="1//1"/>
    <s v="19-20-21-22-23-24-25-26-27-28-29-30-31-32-33-34-35-36-37-38"/>
    <s v="SECRETARIA GENERAL"/>
    <x v="8"/>
    <n v="1"/>
    <n v="1"/>
    <n v="0"/>
    <d v="2021-05-11T00:00:00"/>
    <m/>
    <s v="Batas protectoras"/>
    <m/>
    <n v="46181533"/>
    <s v="Adquisición de elementos de seguridad industrial "/>
    <s v="Mayo"/>
    <s v="Mayo"/>
    <n v="11"/>
    <s v="Mes (s)"/>
    <s v="Seléccion abreviada - acuerdo marco"/>
    <x v="1"/>
    <n v="400000000"/>
    <n v="400000000"/>
    <s v="No"/>
    <s v="N/A"/>
    <n v="1"/>
    <x v="1"/>
    <s v="Secretaria General - GIT Talento Humano"/>
    <s v="Secretaria General - GIT Talento Humano"/>
    <s v="Sede Central  "/>
    <s v="Coordinador GIT Talento Humano"/>
    <s v="N/A"/>
    <s v="N/A"/>
    <s v="N/A"/>
    <s v="N/A"/>
    <n v="603"/>
    <d v="2021-05-21T00:00:00"/>
    <n v="39174441"/>
    <n v="39174441"/>
    <n v="39174441"/>
    <s v="OK"/>
    <s v="CENCOSUD_x000a_PANAMERICANA LIBRERIA Y PAPELERIA SA_x000a_PROVEER INSTITUCIONAL SAS_x000a_ALMACENES EXITO S A"/>
    <n v="360825559"/>
    <n v="0"/>
    <s v="24739_x000a_24740_x000a_24741_x000a_24742"/>
    <n v="1"/>
    <n v="0"/>
    <m/>
    <m/>
    <s v="OK"/>
  </r>
  <r>
    <n v="1"/>
    <m/>
    <s v="SECRETARIA GENERAL"/>
    <x v="8"/>
    <n v="1"/>
    <n v="0"/>
    <n v="1"/>
    <d v="2021-05-31T00:00:00"/>
    <m/>
    <s v="Batas protectoras"/>
    <m/>
    <n v="46181533"/>
    <s v="Adquisición de elementos de protección personal para el personal que desarrolla actividades a nivel territorial en el desarrollo de la misionalidad del IGAC. "/>
    <s v="Junio"/>
    <s v="Junio"/>
    <n v="16"/>
    <s v="Mes (s)"/>
    <s v="Seléccion abreviada - acuerdo marco"/>
    <x v="1"/>
    <n v="40000000"/>
    <n v="4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8"/>
    <n v="1"/>
    <n v="0"/>
    <n v="1"/>
    <d v="2021-05-31T00:00:00"/>
    <m/>
    <s v="Servicios de compra de vestuario"/>
    <m/>
    <n v="91111703"/>
    <s v="Adquición de zapatos y elementos de vestuario de protección "/>
    <s v="Junio"/>
    <s v="Junio"/>
    <n v="16"/>
    <s v="Mes (s)"/>
    <s v="Seléccion abreviada - acuerdo marco"/>
    <x v="1"/>
    <n v="20000000"/>
    <n v="20000000"/>
    <s v="No"/>
    <s v="N/A"/>
    <n v="1"/>
    <x v="1"/>
    <s v="Secretaria General - GIT Talento Humano"/>
    <s v="Secretaria General - GIT Talento Humano"/>
    <s v="Sede Central  "/>
    <s v="Coordinador GIT Talento Humano"/>
    <s v="N/A"/>
    <s v="N/A"/>
    <s v="N/A"/>
    <s v="N/A"/>
    <m/>
    <m/>
    <e v="#N/A"/>
    <e v="#N/A"/>
    <e v="#N/A"/>
    <e v="#N/A"/>
    <m/>
    <n v="0"/>
    <n v="0"/>
    <m/>
    <n v="0"/>
    <n v="1"/>
    <m/>
    <m/>
    <s v="OK"/>
  </r>
  <r>
    <n v="1"/>
    <m/>
    <s v="SECRETARIA GENERAL"/>
    <x v="8"/>
    <n v="1"/>
    <n v="0"/>
    <n v="1"/>
    <d v="2021-05-11T00:00:00"/>
    <m/>
    <s v="Centros o servicios móviles de atención de salud"/>
    <m/>
    <n v="85101508"/>
    <s v="Prestación de servicios para la realización de los exámenes ocupacionales para los funcionarios de la entidad a nivel nacional"/>
    <s v="Junio"/>
    <s v="Junio"/>
    <n v="7"/>
    <s v="Mes (s)"/>
    <s v="Selección abreviada subasta inversa"/>
    <x v="1"/>
    <n v="80000000"/>
    <n v="80000000"/>
    <s v="No"/>
    <s v="N/A"/>
    <n v="1"/>
    <x v="1"/>
    <s v="Secretaria General - GIT Talento Humano"/>
    <s v="Secretaria General - GIT Talento Humano"/>
    <s v="Sede Central  "/>
    <s v="Coordinador GIT Talento Humano"/>
    <s v="N/A"/>
    <s v="N/A"/>
    <s v="N/A"/>
    <s v="N/A"/>
    <m/>
    <m/>
    <e v="#N/A"/>
    <e v="#N/A"/>
    <e v="#N/A"/>
    <e v="#N/A"/>
    <m/>
    <n v="0"/>
    <n v="0"/>
    <m/>
    <n v="0"/>
    <n v="1"/>
    <m/>
    <n v="11"/>
    <s v="OK"/>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x v="0"/>
    <m/>
    <x v="0"/>
    <x v="0"/>
    <x v="0"/>
    <x v="0"/>
    <x v="0"/>
    <x v="0"/>
    <x v="0"/>
    <s v="Servicios de formación profesional en ingeniería"/>
    <x v="0"/>
    <n v="86101610"/>
    <s v="Prestación de servicios profesionales para realizar el control de calidad, en tema de geomatica aplicados al levantamiento de suelos, y aplicaciones agrologicas."/>
    <x v="0"/>
    <x v="0"/>
    <n v="5"/>
    <x v="0"/>
    <x v="0"/>
    <x v="0"/>
    <n v="33820360"/>
    <n v="33820360"/>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n v="310"/>
  </r>
  <r>
    <x v="0"/>
    <m/>
    <x v="0"/>
    <x v="0"/>
    <x v="0"/>
    <x v="0"/>
    <x v="0"/>
    <x v="0"/>
    <x v="0"/>
    <s v="Servicios de formación profesional en ingeniería"/>
    <x v="0"/>
    <n v="86101610"/>
    <s v="Prestación de servicios profesionales la revisión y aval de las bases de datos alfanumérica y grafica de los proyectos que adelanta la subdirección de agrología."/>
    <x v="0"/>
    <x v="0"/>
    <n v="5"/>
    <x v="0"/>
    <x v="0"/>
    <x v="0"/>
    <n v="28975394"/>
    <n v="28975394"/>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n v="308"/>
  </r>
  <r>
    <x v="0"/>
    <m/>
    <x v="0"/>
    <x v="0"/>
    <x v="1"/>
    <x v="0"/>
    <x v="1"/>
    <x v="0"/>
    <x v="0"/>
    <s v="Servicios de formación profesional en ingeniería"/>
    <x v="0"/>
    <n v="86101610"/>
    <s v="Prestación de servicios profesionales para realizar el levantamiento de suelos   en los proyectos que adelanta la Subdirección de Agrología"/>
    <x v="0"/>
    <x v="0"/>
    <n v="4"/>
    <x v="0"/>
    <x v="0"/>
    <x v="0"/>
    <n v="115901576"/>
    <n v="115901576"/>
    <x v="0"/>
    <x v="0"/>
    <x v="1"/>
    <x v="0"/>
    <x v="0"/>
    <s v="Subdirección de Agrología"/>
    <x v="1"/>
    <s v="Subdirector de Agrología "/>
    <x v="0"/>
    <x v="0"/>
    <s v="Estudio de suelos como insumo para el ordenamiento integral del territorio."/>
    <s v="Sistema de información agrologica actualizado"/>
    <m/>
    <m/>
    <e v="#N/A"/>
    <e v="#N/A"/>
    <e v="#N/A"/>
    <x v="0"/>
    <m/>
    <n v="0"/>
    <x v="0"/>
    <m/>
    <x v="0"/>
    <x v="1"/>
    <x v="0"/>
    <n v="310"/>
  </r>
  <r>
    <x v="0"/>
    <m/>
    <x v="0"/>
    <x v="0"/>
    <x v="0"/>
    <x v="0"/>
    <x v="0"/>
    <x v="0"/>
    <x v="0"/>
    <s v="Servicios de formación profesional en ingeniería"/>
    <x v="0"/>
    <n v="86101610"/>
    <s v="Prestación de servicios para adelantar y gestionar acciones e Innovación en aplicaciones agrológicas"/>
    <x v="0"/>
    <x v="0"/>
    <n v="4"/>
    <x v="0"/>
    <x v="0"/>
    <x v="0"/>
    <n v="33820360"/>
    <n v="3382036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0"/>
    <x v="0"/>
    <s v="Servicios de formación profesional en ingeniería"/>
    <x v="0"/>
    <n v="86101610"/>
    <s v="Prestación de servicios profesionales para realizar la caracterización climática y la correlación de los suelos en los proyectos de levantamientos de la Subdirección de Agrología"/>
    <x v="0"/>
    <x v="0"/>
    <n v="7"/>
    <x v="0"/>
    <x v="0"/>
    <x v="0"/>
    <n v="28975394"/>
    <n v="28975394"/>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rofesionales para elaborar las bases de datos de información agrológica de los convenios que desarrolla la Subdirección de Agrología"/>
    <x v="0"/>
    <x v="0"/>
    <n v="5"/>
    <x v="0"/>
    <x v="0"/>
    <x v="0"/>
    <n v="15623660"/>
    <n v="1562366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rofesionales para el desarrollo de las aplicaciones agrológicas requeridas en los proyectos que desarrolla la Subdirección de Agrología"/>
    <x v="0"/>
    <x v="0"/>
    <n v="5"/>
    <x v="0"/>
    <x v="0"/>
    <x v="0"/>
    <n v="21317610"/>
    <n v="21317610"/>
    <x v="0"/>
    <x v="0"/>
    <x v="0"/>
    <x v="0"/>
    <x v="0"/>
    <s v="Subdirección de Agrología"/>
    <x v="1"/>
    <s v="Subdirector de Agrología "/>
    <x v="0"/>
    <x v="0"/>
    <s v="Estudio de suelos como insumo para el ordenamiento integral del territorio."/>
    <s v="Sistema de información agrologica actualizado"/>
    <m/>
    <m/>
    <e v="#N/A"/>
    <e v="#N/A"/>
    <e v="#N/A"/>
    <x v="0"/>
    <m/>
    <n v="0"/>
    <x v="0"/>
    <m/>
    <x v="0"/>
    <x v="0"/>
    <x v="0"/>
    <m/>
  </r>
  <r>
    <x v="0"/>
    <m/>
    <x v="0"/>
    <x v="0"/>
    <x v="0"/>
    <x v="0"/>
    <x v="0"/>
    <x v="1"/>
    <x v="0"/>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0"/>
    <x v="0"/>
    <n v="5"/>
    <x v="0"/>
    <x v="0"/>
    <x v="0"/>
    <n v="10491075"/>
    <n v="10491075"/>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2"/>
    <x v="0"/>
    <s v="Servicios de formación profesional en ingeniería"/>
    <x v="0"/>
    <n v="86101610"/>
    <s v="Prestación de servicios profesionales en control de calidad  de productos de sensores remotos en temas relacionados con aplicaciones agrologicas."/>
    <x v="1"/>
    <x v="1"/>
    <n v="4"/>
    <x v="0"/>
    <x v="0"/>
    <x v="0"/>
    <n v="33820360"/>
    <n v="33820360"/>
    <x v="0"/>
    <x v="0"/>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0"/>
    <m/>
    <x v="0"/>
    <x v="0"/>
    <x v="0"/>
    <m/>
  </r>
  <r>
    <x v="0"/>
    <m/>
    <x v="0"/>
    <x v="0"/>
    <x v="0"/>
    <x v="0"/>
    <x v="0"/>
    <x v="3"/>
    <x v="0"/>
    <s v="Mantenimiento de equipos de laboratorio"/>
    <x v="0"/>
    <n v="81101706"/>
    <s v="Prestación de servicios para sistema recolectora de desechos de laboratorio"/>
    <x v="1"/>
    <x v="1"/>
    <n v="4"/>
    <x v="0"/>
    <x v="1"/>
    <x v="0"/>
    <n v="10000000"/>
    <n v="1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2"/>
    <x v="0"/>
    <s v="Servicios de formación profesional en ingeniería"/>
    <x v="0"/>
    <n v="86101610"/>
    <s v="Prestación del servicio de calibración acreditada de equipos e instrumentos del Laboratorio Nacional de Suelos."/>
    <x v="1"/>
    <x v="1"/>
    <n v="4"/>
    <x v="0"/>
    <x v="2"/>
    <x v="0"/>
    <n v="90000000"/>
    <n v="9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3"/>
    <x v="0"/>
    <s v="Servicios de formación profesional en ingeniería"/>
    <x v="0"/>
    <n v="86101610"/>
    <s v="Prestación del servicio de mantenimiento preventivo y correctivo, con suministro de repuestos y consumibles para los equipos no exclusivos del Laboratorio Nacional de Suelos."/>
    <x v="0"/>
    <x v="0"/>
    <n v="2"/>
    <x v="0"/>
    <x v="2"/>
    <x v="0"/>
    <n v="260000000"/>
    <n v="26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3"/>
    <x v="0"/>
    <s v="Servicios de formación profesional en ingeniería"/>
    <x v="0"/>
    <n v="86101610"/>
    <s v="Adquisición de reactivos y materiales para el GIT Laboratorio Nacional de Suelos."/>
    <x v="1"/>
    <x v="1"/>
    <n v="2"/>
    <x v="0"/>
    <x v="2"/>
    <x v="0"/>
    <n v="250000000"/>
    <n v="25000000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0"/>
    <m/>
    <x v="0"/>
    <x v="0"/>
    <x v="0"/>
    <m/>
  </r>
  <r>
    <x v="0"/>
    <m/>
    <x v="0"/>
    <x v="0"/>
    <x v="0"/>
    <x v="0"/>
    <x v="0"/>
    <x v="1"/>
    <x v="0"/>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2"/>
    <x v="2"/>
    <n v="6"/>
    <x v="0"/>
    <x v="0"/>
    <x v="0"/>
    <n v="12589290"/>
    <n v="12589290"/>
    <x v="0"/>
    <x v="0"/>
    <x v="0"/>
    <x v="0"/>
    <x v="0"/>
    <s v="Subdirección de Agrología"/>
    <x v="2"/>
    <s v="Subdirector de Agrología "/>
    <x v="0"/>
    <x v="1"/>
    <s v="Análisis físicos, químicos, biológicos y mineralógicos de suelos"/>
    <s v="Pruebas químicas, físicas, mineralógicas y biológicas de suelos realizadas"/>
    <m/>
    <m/>
    <e v="#N/A"/>
    <e v="#N/A"/>
    <e v="#N/A"/>
    <x v="0"/>
    <m/>
    <n v="0"/>
    <x v="1"/>
    <m/>
    <x v="0"/>
    <x v="0"/>
    <x v="0"/>
    <m/>
  </r>
  <r>
    <x v="0"/>
    <m/>
    <x v="0"/>
    <x v="0"/>
    <x v="0"/>
    <x v="0"/>
    <x v="0"/>
    <x v="4"/>
    <x v="0"/>
    <s v="Servicios de formación profesional en ingeniería"/>
    <x v="0"/>
    <n v="86101610"/>
    <s v="Prestación de servicios profesionales para realizar seguimiento y control a la gestión de los procesos de la Subdirección de Agrología"/>
    <x v="2"/>
    <x v="2"/>
    <n v="6"/>
    <x v="0"/>
    <x v="0"/>
    <x v="0"/>
    <n v="29858544"/>
    <n v="29858544"/>
    <x v="0"/>
    <x v="0"/>
    <x v="0"/>
    <x v="0"/>
    <x v="0"/>
    <s v="Subdirección de Agrología"/>
    <x v="3"/>
    <s v="Subdirección de Agrología"/>
    <x v="1"/>
    <x v="2"/>
    <s v="Generación de estudios de suelos, tierras y aplicaciones agrológicas como insumo para el ordenamiento integral y el manejo sostenible del territorio a nivel Nacional"/>
    <s v="Sistema de información agrologica actualizado"/>
    <m/>
    <m/>
    <e v="#N/A"/>
    <e v="#N/A"/>
    <e v="#N/A"/>
    <x v="0"/>
    <m/>
    <n v="0"/>
    <x v="2"/>
    <m/>
    <x v="0"/>
    <x v="0"/>
    <x v="0"/>
    <m/>
  </r>
  <r>
    <x v="0"/>
    <m/>
    <x v="0"/>
    <x v="0"/>
    <x v="2"/>
    <x v="0"/>
    <x v="2"/>
    <x v="1"/>
    <x v="0"/>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2"/>
    <x v="2"/>
    <n v="6"/>
    <x v="0"/>
    <x v="0"/>
    <x v="0"/>
    <n v="42635220"/>
    <n v="42635220"/>
    <x v="0"/>
    <x v="0"/>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3"/>
    <m/>
    <x v="0"/>
    <x v="2"/>
    <x v="0"/>
    <m/>
  </r>
  <r>
    <x v="0"/>
    <m/>
    <x v="0"/>
    <x v="0"/>
    <x v="2"/>
    <x v="0"/>
    <x v="2"/>
    <x v="2"/>
    <x v="0"/>
    <s v="Servicios de formación profesional en ingeniería"/>
    <x v="0"/>
    <n v="86101610"/>
    <s v="Prestación de servicios profesionales para la interpretación de imágenes para obtener la capa de cobertura y uso de la tierra en los proyectos de la Subdirección de Agrología."/>
    <x v="2"/>
    <x v="2"/>
    <n v="6"/>
    <x v="0"/>
    <x v="0"/>
    <x v="0"/>
    <n v="57950788"/>
    <n v="57950788"/>
    <x v="0"/>
    <x v="0"/>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x v="4"/>
    <m/>
    <x v="0"/>
    <x v="2"/>
    <x v="0"/>
    <m/>
  </r>
  <r>
    <x v="0"/>
    <n v="26"/>
    <x v="0"/>
    <x v="0"/>
    <x v="0"/>
    <x v="1"/>
    <x v="3"/>
    <x v="5"/>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1"/>
    <n v="21446236"/>
    <n v="21446236"/>
    <x v="0"/>
    <x v="1"/>
    <x v="0"/>
    <x v="0"/>
    <x v="0"/>
    <s v="Subdirección de Agrología"/>
    <x v="4"/>
    <s v="Subdriector de Agrología"/>
    <x v="0"/>
    <x v="0"/>
    <s v="Estudio de suelos como insumo para el ordenamiento integral del territorio."/>
    <s v="Sistema de información agrologica actualizado"/>
    <n v="151"/>
    <d v="2021-02-01T00:00:00"/>
    <n v="3063748"/>
    <n v="21446236"/>
    <n v="21446236"/>
    <x v="1"/>
    <s v="GUERTHY ADRIANA MORENO SÁNCHEZ"/>
    <n v="0"/>
    <x v="0"/>
    <n v="24431"/>
    <x v="1"/>
    <x v="3"/>
    <x v="1"/>
    <n v="11"/>
  </r>
  <r>
    <x v="0"/>
    <n v="40"/>
    <x v="0"/>
    <x v="0"/>
    <x v="0"/>
    <x v="1"/>
    <x v="3"/>
    <x v="6"/>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4"/>
    <x v="4"/>
    <n v="3"/>
    <x v="0"/>
    <x v="0"/>
    <x v="0"/>
    <n v="14929272"/>
    <n v="14929272"/>
    <x v="0"/>
    <x v="1"/>
    <x v="0"/>
    <x v="0"/>
    <x v="0"/>
    <s v="Subdirección de Agrología"/>
    <x v="4"/>
    <s v="Subdirector de Agrología "/>
    <x v="0"/>
    <x v="0"/>
    <s v="Actualización, Homologación y Correlación de áreas homogéneas de tierras con fines múltiples."/>
    <s v="Sistema de Información Agrológica Actualizado"/>
    <n v="556"/>
    <d v="2021-04-28T00:00:00"/>
    <n v="4976424"/>
    <n v="14929272"/>
    <n v="14929272"/>
    <x v="1"/>
    <s v="JERSSON ANDRES MARTINEZ BERMUDEZ"/>
    <n v="0"/>
    <x v="0"/>
    <n v="24699"/>
    <x v="1"/>
    <x v="3"/>
    <x v="1"/>
    <n v="179"/>
  </r>
  <r>
    <x v="0"/>
    <n v="39"/>
    <x v="0"/>
    <x v="0"/>
    <x v="0"/>
    <x v="1"/>
    <x v="3"/>
    <x v="7"/>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4"/>
    <x v="4"/>
    <n v="3"/>
    <x v="0"/>
    <x v="0"/>
    <x v="0"/>
    <n v="12790566"/>
    <n v="12790566"/>
    <x v="0"/>
    <x v="1"/>
    <x v="0"/>
    <x v="0"/>
    <x v="0"/>
    <s v="Subdirección de Agrología"/>
    <x v="4"/>
    <s v="Subdirector de Agrología "/>
    <x v="0"/>
    <x v="0"/>
    <s v="Actualización, Homologación y Correlación de áreas homogéneas de tierras con fines múltiples."/>
    <s v="Sistema de Información Agrológica Actualizado"/>
    <n v="567"/>
    <d v="2021-04-28T00:00:00"/>
    <n v="4263522"/>
    <n v="12790566"/>
    <n v="12790566"/>
    <x v="1"/>
    <s v="MIGUEL OCTAVIO BERNAL BOTIVA"/>
    <n v="0"/>
    <x v="0"/>
    <n v="24702"/>
    <x v="1"/>
    <x v="3"/>
    <x v="1"/>
    <n v="318"/>
  </r>
  <r>
    <x v="0"/>
    <n v="41"/>
    <x v="0"/>
    <x v="0"/>
    <x v="0"/>
    <x v="1"/>
    <x v="3"/>
    <x v="8"/>
    <x v="0"/>
    <s v="Servicios de formación profesional en ingeniería"/>
    <x v="1"/>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2"/>
    <x v="2"/>
    <n v="2"/>
    <x v="0"/>
    <x v="0"/>
    <x v="0"/>
    <n v="19905696"/>
    <n v="19905696"/>
    <x v="0"/>
    <x v="1"/>
    <x v="0"/>
    <x v="0"/>
    <x v="0"/>
    <s v="Subdirección de Agrología"/>
    <x v="4"/>
    <s v="Subdirector de Agrología "/>
    <x v="0"/>
    <x v="0"/>
    <s v="Actualización, Homologación y Correlación de áreas homogéneas de tierras con fines múltiples."/>
    <s v="Sistema de Información Agrológica Actualizado"/>
    <m/>
    <d v="2021-07-07T00:00:00"/>
    <n v="9952848"/>
    <n v="19905696"/>
    <n v="19905696"/>
    <x v="1"/>
    <s v="SEIRY SOLENY VARGAS TEJEDOR"/>
    <n v="0"/>
    <x v="0"/>
    <m/>
    <x v="1"/>
    <x v="3"/>
    <x v="1"/>
    <n v="60"/>
  </r>
  <r>
    <x v="0"/>
    <n v="2"/>
    <x v="0"/>
    <x v="0"/>
    <x v="0"/>
    <x v="1"/>
    <x v="3"/>
    <x v="9"/>
    <x v="0"/>
    <s v="Servicios de formación profesional en ingeniería"/>
    <x v="0"/>
    <n v="86101610"/>
    <s v="Prestación de servicios profesionales para realizar actividades de apoyo a los procesos administrativos que adelanta la Subdirección de Agrología"/>
    <x v="5"/>
    <x v="5"/>
    <n v="7"/>
    <x v="0"/>
    <x v="0"/>
    <x v="1"/>
    <n v="21236040"/>
    <n v="21236040"/>
    <x v="0"/>
    <x v="1"/>
    <x v="0"/>
    <x v="0"/>
    <x v="0"/>
    <s v="Subdirección de Agrología"/>
    <x v="1"/>
    <s v="Subdirector de Agrología "/>
    <x v="0"/>
    <x v="0"/>
    <s v="Estudio de suelos como insumo para el ordenamiento integral del territorio."/>
    <s v="Sistema de información agrologica actualizado"/>
    <n v="114"/>
    <d v="2021-01-22T00:00:00"/>
    <n v="3033256"/>
    <n v="21232792"/>
    <n v="21232792"/>
    <x v="1"/>
    <s v="VIVIANA ANDREA RUEDA CALDERÓN"/>
    <n v="3248"/>
    <x v="0"/>
    <n v="24308"/>
    <x v="1"/>
    <x v="3"/>
    <x v="1"/>
    <n v="300"/>
  </r>
  <r>
    <x v="0"/>
    <n v="18"/>
    <x v="0"/>
    <x v="0"/>
    <x v="2"/>
    <x v="2"/>
    <x v="3"/>
    <x v="9"/>
    <x v="0"/>
    <s v="Servicios de formación profesional en ingeniería"/>
    <x v="0"/>
    <n v="86101610"/>
    <s v="Prestación de servicios Profesionales para la ejecución de análisis de mediana complejidad, registro de información y aplicación de controles de calidad en el GIT Laboratorio Nacional de Suelos."/>
    <x v="5"/>
    <x v="5"/>
    <n v="7"/>
    <x v="0"/>
    <x v="0"/>
    <x v="1"/>
    <n v="42472080"/>
    <n v="42472080"/>
    <x v="0"/>
    <x v="1"/>
    <x v="2"/>
    <x v="0"/>
    <x v="0"/>
    <s v="Subdirección de Agrología"/>
    <x v="2"/>
    <s v="Subdirector de Agrología "/>
    <x v="0"/>
    <x v="1"/>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x v="0"/>
    <s v="24298_x000a_24301"/>
    <x v="2"/>
    <x v="3"/>
    <x v="1"/>
    <n v="325"/>
  </r>
  <r>
    <x v="0"/>
    <n v="8"/>
    <x v="0"/>
    <x v="0"/>
    <x v="3"/>
    <x v="3"/>
    <x v="3"/>
    <x v="5"/>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3"/>
    <x v="3"/>
    <n v="7"/>
    <x v="0"/>
    <x v="0"/>
    <x v="1"/>
    <n v="63708120"/>
    <n v="63708120"/>
    <x v="0"/>
    <x v="1"/>
    <x v="3"/>
    <x v="0"/>
    <x v="0"/>
    <s v="Subdirección de Agrología"/>
    <x v="4"/>
    <s v="Subdriector de Agrología"/>
    <x v="0"/>
    <x v="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x v="0"/>
    <s v="24480_x000a_24578_x000a_24579"/>
    <x v="3"/>
    <x v="3"/>
    <x v="1"/>
    <n v="11"/>
  </r>
  <r>
    <x v="0"/>
    <n v="4"/>
    <x v="0"/>
    <x v="0"/>
    <x v="0"/>
    <x v="1"/>
    <x v="3"/>
    <x v="9"/>
    <x v="0"/>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5"/>
    <x v="5"/>
    <n v="7"/>
    <x v="0"/>
    <x v="0"/>
    <x v="1"/>
    <n v="13473194"/>
    <n v="13473194"/>
    <x v="0"/>
    <x v="1"/>
    <x v="0"/>
    <x v="0"/>
    <x v="0"/>
    <s v="Subdirección de Agrología"/>
    <x v="1"/>
    <s v="Subdirector de Agrología "/>
    <x v="0"/>
    <x v="0"/>
    <s v="Estudio de suelos como insumo para el ordenamiento integral del territorio."/>
    <s v="Sistema de información agrologica actualizado"/>
    <n v="140"/>
    <d v="2021-01-22T00:00:00"/>
    <n v="1911592"/>
    <n v="13381144"/>
    <n v="13381144"/>
    <x v="1"/>
    <s v="VALENTINA ROJAS"/>
    <n v="92050"/>
    <x v="0"/>
    <n v="24338"/>
    <x v="1"/>
    <x v="3"/>
    <x v="1"/>
    <n v="90"/>
  </r>
  <r>
    <x v="0"/>
    <n v="6"/>
    <x v="0"/>
    <x v="0"/>
    <x v="0"/>
    <x v="1"/>
    <x v="3"/>
    <x v="9"/>
    <x v="0"/>
    <s v="Servicios de formación profesional en ingeniería"/>
    <x v="0"/>
    <n v="86101610"/>
    <s v="Prestación de servicios para el manejo de la información que genere la subdirección de agrología en el desarrollo de sus proyectos."/>
    <x v="5"/>
    <x v="5"/>
    <n v="7"/>
    <x v="0"/>
    <x v="0"/>
    <x v="1"/>
    <n v="18155711"/>
    <n v="18155711"/>
    <x v="0"/>
    <x v="1"/>
    <x v="0"/>
    <x v="0"/>
    <x v="0"/>
    <s v="Subdirección de Agrología"/>
    <x v="1"/>
    <s v="Subdirector de Agrología "/>
    <x v="0"/>
    <x v="0"/>
    <s v="Estudio de suelos como insumo para el ordenamiento integral del territorio."/>
    <s v="Sistema de información agrologica actualizado"/>
    <n v="119"/>
    <d v="2021-01-22T00:00:00"/>
    <n v="2575938"/>
    <n v="18031566"/>
    <n v="18031566"/>
    <x v="1"/>
    <s v="ANDREA PILAR SINTURA HUERTA"/>
    <n v="124145"/>
    <x v="0"/>
    <n v="24309"/>
    <x v="1"/>
    <x v="3"/>
    <x v="1"/>
    <n v="330"/>
  </r>
  <r>
    <x v="0"/>
    <n v="23"/>
    <x v="0"/>
    <x v="0"/>
    <x v="0"/>
    <x v="1"/>
    <x v="3"/>
    <x v="9"/>
    <x v="0"/>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5"/>
    <x v="5"/>
    <n v="7"/>
    <x v="0"/>
    <x v="0"/>
    <x v="1"/>
    <n v="18155711"/>
    <n v="18155711"/>
    <x v="0"/>
    <x v="1"/>
    <x v="0"/>
    <x v="0"/>
    <x v="0"/>
    <s v="Subdirección de Agrología"/>
    <x v="2"/>
    <s v="Subdirector de Agrología "/>
    <x v="0"/>
    <x v="1"/>
    <s v="Análisis físicos, químicos, biológicos y mineralógicos de suelos"/>
    <s v="Pruebas químicas, físicas, mineralógicas y biológicas de suelos realizadas"/>
    <n v="135"/>
    <d v="2021-01-22T00:00:00"/>
    <n v="2575938"/>
    <n v="18031566"/>
    <n v="18031566"/>
    <x v="1"/>
    <s v="JOHN JAIRO YATE ALAPE"/>
    <n v="124145"/>
    <x v="0"/>
    <n v="24350"/>
    <x v="1"/>
    <x v="3"/>
    <x v="1"/>
    <n v="11"/>
  </r>
  <r>
    <x v="0"/>
    <n v="20"/>
    <x v="0"/>
    <x v="0"/>
    <x v="0"/>
    <x v="1"/>
    <x v="3"/>
    <x v="9"/>
    <x v="0"/>
    <s v="Servicios de formación profesional en ingeniería"/>
    <x v="0"/>
    <n v="86101610"/>
    <s v="Prestación de servicios personales para implementar y ejecutar las actividades de control ambiental bajo la Norma ISO 14001 y manejo de residuos en el GIT Laboratorio Nacional de Suelos"/>
    <x v="5"/>
    <x v="5"/>
    <n v="7"/>
    <x v="0"/>
    <x v="0"/>
    <x v="1"/>
    <n v="18155711"/>
    <n v="18155711"/>
    <x v="0"/>
    <x v="1"/>
    <x v="0"/>
    <x v="0"/>
    <x v="0"/>
    <s v="Subdirección de Agrología"/>
    <x v="2"/>
    <s v="Subdirector de Agrología "/>
    <x v="0"/>
    <x v="1"/>
    <s v="Análisis físicos, químicos, biológicos y mineralógicos de suelos"/>
    <s v="Pruebas químicas, físicas, mineralógicas y biológicas de suelos realizadas"/>
    <n v="204"/>
    <d v="2021-01-22T00:00:00"/>
    <n v="2575938"/>
    <n v="18031566"/>
    <n v="18031566"/>
    <x v="1"/>
    <s v="SERGIO ANDRÉS ARENAS ENMOGA"/>
    <n v="124145"/>
    <x v="0"/>
    <n v="24392"/>
    <x v="1"/>
    <x v="3"/>
    <x v="2"/>
    <n v="300"/>
  </r>
  <r>
    <x v="0"/>
    <n v="5"/>
    <x v="0"/>
    <x v="0"/>
    <x v="0"/>
    <x v="1"/>
    <x v="3"/>
    <x v="9"/>
    <x v="0"/>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5"/>
    <x v="5"/>
    <n v="7"/>
    <x v="0"/>
    <x v="0"/>
    <x v="1"/>
    <n v="28975394"/>
    <n v="28975394"/>
    <x v="0"/>
    <x v="1"/>
    <x v="0"/>
    <x v="0"/>
    <x v="0"/>
    <s v="Subdirección de Agrología"/>
    <x v="1"/>
    <s v="Subdirector de Agrología "/>
    <x v="0"/>
    <x v="0"/>
    <s v="Estudio de suelos como insumo para el ordenamiento integral del territorio."/>
    <s v="Sistema de información agrologica actualizado"/>
    <n v="258"/>
    <d v="2021-01-22T00:00:00"/>
    <n v="4112781"/>
    <n v="28789467"/>
    <n v="28789467"/>
    <x v="1"/>
    <s v="JOHANNA KATERINE CORDERO CASALLAS"/>
    <n v="185927"/>
    <x v="0"/>
    <n v="24434"/>
    <x v="1"/>
    <x v="3"/>
    <x v="1"/>
    <m/>
  </r>
  <r>
    <x v="0"/>
    <n v="16"/>
    <x v="0"/>
    <x v="0"/>
    <x v="0"/>
    <x v="1"/>
    <x v="3"/>
    <x v="10"/>
    <x v="0"/>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4"/>
    <x v="4"/>
    <n v="10"/>
    <x v="0"/>
    <x v="0"/>
    <x v="1"/>
    <n v="28975394"/>
    <n v="28975394"/>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x v="0"/>
    <n v="24550"/>
    <x v="1"/>
    <x v="3"/>
    <x v="1"/>
    <n v="329"/>
  </r>
  <r>
    <x v="0"/>
    <n v="21"/>
    <x v="0"/>
    <x v="0"/>
    <x v="0"/>
    <x v="1"/>
    <x v="3"/>
    <x v="9"/>
    <x v="0"/>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5"/>
    <x v="5"/>
    <n v="7"/>
    <x v="0"/>
    <x v="0"/>
    <x v="1"/>
    <n v="28975394"/>
    <n v="28975394"/>
    <x v="0"/>
    <x v="1"/>
    <x v="0"/>
    <x v="0"/>
    <x v="0"/>
    <s v="Subdirección de Agrología"/>
    <x v="2"/>
    <s v="Subdirector de Agrología "/>
    <x v="0"/>
    <x v="1"/>
    <s v="Análisis físicos, químicos, biológicos y mineralógicos de suelos"/>
    <s v="Pruebas químicas, físicas, mineralógicas y biológicas de suelos realizadas"/>
    <n v="137"/>
    <d v="2021-01-22T00:00:00"/>
    <n v="4112781"/>
    <n v="28789467"/>
    <n v="28789467"/>
    <x v="1"/>
    <s v="VLADIMIR PAEZ FONSECA"/>
    <n v="185927"/>
    <x v="0"/>
    <n v="24336"/>
    <x v="1"/>
    <x v="3"/>
    <x v="1"/>
    <n v="320"/>
  </r>
  <r>
    <x v="0"/>
    <n v="15"/>
    <x v="0"/>
    <x v="0"/>
    <x v="0"/>
    <x v="1"/>
    <x v="3"/>
    <x v="9"/>
    <x v="0"/>
    <s v="Servicios de formación profesional en ingeniería"/>
    <x v="0"/>
    <n v="86101610"/>
    <s v="Prestación de servicios profesionales para asignación, elaboración y consolidación de información fotogramétrica de los diferentes proyectos que adelante la subdirección de Agrología."/>
    <x v="5"/>
    <x v="5"/>
    <n v="7"/>
    <x v="0"/>
    <x v="0"/>
    <x v="1"/>
    <n v="28975394"/>
    <n v="28975394"/>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x v="0"/>
    <n v="24467"/>
    <x v="1"/>
    <x v="3"/>
    <x v="1"/>
    <n v="329"/>
  </r>
  <r>
    <x v="0"/>
    <n v="11"/>
    <x v="0"/>
    <x v="0"/>
    <x v="2"/>
    <x v="2"/>
    <x v="3"/>
    <x v="9"/>
    <x v="0"/>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5"/>
    <x v="5"/>
    <n v="7"/>
    <x v="0"/>
    <x v="0"/>
    <x v="1"/>
    <n v="36311422"/>
    <n v="36311422"/>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x v="0"/>
    <s v="24476_x000a_24585"/>
    <x v="2"/>
    <x v="3"/>
    <x v="1"/>
    <n v="329"/>
  </r>
  <r>
    <x v="0"/>
    <n v="22"/>
    <x v="0"/>
    <x v="0"/>
    <x v="0"/>
    <x v="1"/>
    <x v="3"/>
    <x v="9"/>
    <x v="0"/>
    <s v="Servicios de formación profesional en ingeniería"/>
    <x v="0"/>
    <n v="86101610"/>
    <s v="Prestación de servicios personales para realizar la preparación y manejo de muestras de suelos, aguas, compost y tejido vegetal en el GIT Laboratorio Nacional de Suelos. "/>
    <x v="5"/>
    <x v="5"/>
    <n v="7"/>
    <x v="0"/>
    <x v="0"/>
    <x v="1"/>
    <n v="16296816"/>
    <n v="16296816"/>
    <x v="0"/>
    <x v="1"/>
    <x v="0"/>
    <x v="0"/>
    <x v="0"/>
    <s v="Subdirección de Agrología"/>
    <x v="2"/>
    <s v="Subdirector de Agrología "/>
    <x v="0"/>
    <x v="1"/>
    <s v="Análisis físicos, químicos, biológicos y mineralógicos de suelos"/>
    <s v="Pruebas químicas, físicas, mineralógicas y biológicas de suelos realizadas"/>
    <n v="132"/>
    <d v="2021-01-22T00:00:00"/>
    <n v="2004904"/>
    <n v="16039232"/>
    <n v="16039232"/>
    <x v="1"/>
    <s v="JUAN FELIPE RUEDA CALDERON"/>
    <n v="257584"/>
    <x v="0"/>
    <n v="24349"/>
    <x v="1"/>
    <x v="3"/>
    <x v="1"/>
    <n v="330"/>
  </r>
  <r>
    <x v="0"/>
    <n v="3"/>
    <x v="0"/>
    <x v="0"/>
    <x v="0"/>
    <x v="1"/>
    <x v="3"/>
    <x v="9"/>
    <x v="0"/>
    <s v="Servicios de formación profesional en ingeniería"/>
    <x v="0"/>
    <n v="86101610"/>
    <s v="Prestación de servicios personales para realizar la digitación y consolidación de la información agrológica, acorde con los estándares de control de calidad de la entidad."/>
    <x v="5"/>
    <x v="5"/>
    <n v="7"/>
    <x v="0"/>
    <x v="0"/>
    <x v="1"/>
    <n v="13473194"/>
    <n v="13473194"/>
    <x v="0"/>
    <x v="1"/>
    <x v="0"/>
    <x v="0"/>
    <x v="0"/>
    <s v="Subdirección de Agrología"/>
    <x v="1"/>
    <s v="Subdirector de Agrología "/>
    <x v="0"/>
    <x v="0"/>
    <s v="Estudio de suelos como insumo para el ordenamiento integral del territorio."/>
    <s v="Sistema de información agrologica actualizado"/>
    <n v="226"/>
    <d v="2021-01-22T00:00:00"/>
    <n v="1873015"/>
    <n v="13111105"/>
    <n v="13111105"/>
    <x v="1"/>
    <s v="MARÍA PAULA ROJAS"/>
    <n v="362089"/>
    <x v="0"/>
    <n v="24420"/>
    <x v="1"/>
    <x v="3"/>
    <x v="1"/>
    <n v="90"/>
  </r>
  <r>
    <x v="0"/>
    <n v="13"/>
    <x v="0"/>
    <x v="0"/>
    <x v="2"/>
    <x v="2"/>
    <x v="3"/>
    <x v="9"/>
    <x v="0"/>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5"/>
    <x v="5"/>
    <n v="7"/>
    <x v="0"/>
    <x v="0"/>
    <x v="1"/>
    <n v="57950788"/>
    <n v="57950788"/>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x v="0"/>
    <s v="24343_x000a_24456"/>
    <x v="2"/>
    <x v="3"/>
    <x v="1"/>
    <n v="330"/>
  </r>
  <r>
    <x v="0"/>
    <n v="19"/>
    <x v="0"/>
    <x v="0"/>
    <x v="3"/>
    <x v="3"/>
    <x v="3"/>
    <x v="9"/>
    <x v="0"/>
    <s v="Servicios de formación profesional en ingeniería"/>
    <x v="0"/>
    <n v="86101610"/>
    <s v="Prestación de servicios personales para la ejecución de análisis básicos y aplicación de controles de calidad en el GIT Laboratorio Nacional de Suelos."/>
    <x v="5"/>
    <x v="5"/>
    <n v="7"/>
    <x v="0"/>
    <x v="0"/>
    <x v="1"/>
    <n v="54467133"/>
    <n v="54467133"/>
    <x v="0"/>
    <x v="1"/>
    <x v="3"/>
    <x v="0"/>
    <x v="0"/>
    <s v="Subdirección de Agrología"/>
    <x v="2"/>
    <s v="Subdirector de Agrología "/>
    <x v="0"/>
    <x v="1"/>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x v="0"/>
    <s v="24317_x000a_24318_x000a_24319"/>
    <x v="3"/>
    <x v="3"/>
    <x v="1"/>
    <n v="270"/>
  </r>
  <r>
    <x v="0"/>
    <d v="2003-02-01T00:00:00"/>
    <x v="0"/>
    <x v="0"/>
    <x v="0"/>
    <x v="1"/>
    <x v="3"/>
    <x v="8"/>
    <x v="0"/>
    <s v="Gases naturales y gases mixtos"/>
    <x v="1"/>
    <n v="12142100"/>
    <s v="Suministro de Gases especiales para la ejecución de análisis para el Laboratorio Nacional de Suelos. "/>
    <x v="2"/>
    <x v="2"/>
    <n v="6"/>
    <x v="0"/>
    <x v="1"/>
    <x v="1"/>
    <n v="10000000"/>
    <n v="10000000"/>
    <x v="0"/>
    <x v="0"/>
    <x v="0"/>
    <x v="0"/>
    <x v="0"/>
    <s v="Subdirección de Agrología"/>
    <x v="2"/>
    <s v="Subdirector de Agrología "/>
    <x v="0"/>
    <x v="1"/>
    <s v="Análisis físicos, químicos, biológicos y mineralógicos de suelos"/>
    <s v="Pruebas químicas, físicas, mineralógicas y biológicas de suelos realizadas"/>
    <m/>
    <d v="2021-07-19T00:00:00"/>
    <n v="9559115.5"/>
    <n v="9559115.5"/>
    <n v="9559115.5"/>
    <x v="1"/>
    <s v="INICIO PROCESO"/>
    <n v="440884.5"/>
    <x v="0"/>
    <m/>
    <x v="1"/>
    <x v="3"/>
    <x v="1"/>
    <n v="30"/>
  </r>
  <r>
    <x v="0"/>
    <n v="25"/>
    <x v="0"/>
    <x v="0"/>
    <x v="2"/>
    <x v="2"/>
    <x v="3"/>
    <x v="9"/>
    <x v="0"/>
    <s v="Servicios de formación profesional en ingeniería"/>
    <x v="0"/>
    <n v="86101610"/>
    <s v="Prestación de servicios personales para realizar el lavado y alistamiento de la instrumentación requerida para la ejecución de análisis en el GIT Laboratorio Nacional de Suelos."/>
    <x v="5"/>
    <x v="5"/>
    <n v="7"/>
    <x v="0"/>
    <x v="0"/>
    <x v="1"/>
    <n v="28519428"/>
    <n v="28519428"/>
    <x v="0"/>
    <x v="1"/>
    <x v="2"/>
    <x v="0"/>
    <x v="0"/>
    <s v="Subdirección de Agrología"/>
    <x v="2"/>
    <s v="Subdirector de Agrología "/>
    <x v="0"/>
    <x v="1"/>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x v="0"/>
    <s v="24353_x000a_24354"/>
    <x v="2"/>
    <x v="3"/>
    <x v="1"/>
    <n v="330"/>
  </r>
  <r>
    <x v="0"/>
    <n v="1"/>
    <x v="0"/>
    <x v="0"/>
    <x v="0"/>
    <x v="1"/>
    <x v="3"/>
    <x v="9"/>
    <x v="0"/>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5"/>
    <x v="5"/>
    <n v="7"/>
    <x v="0"/>
    <x v="0"/>
    <x v="1"/>
    <n v="51312562"/>
    <n v="51312562"/>
    <x v="0"/>
    <x v="1"/>
    <x v="0"/>
    <x v="0"/>
    <x v="0"/>
    <s v="Subdirección de Agrología"/>
    <x v="1"/>
    <s v="Subdirector de Agrología "/>
    <x v="0"/>
    <x v="0"/>
    <s v="Estudio de suelos como insumo para el ordenamiento integral del territorio."/>
    <s v="Sistema de información agrologica actualizado"/>
    <n v="105"/>
    <d v="2021-01-22T00:00:00"/>
    <n v="7261336"/>
    <n v="50829352"/>
    <n v="50829352"/>
    <x v="1"/>
    <s v="ADRIANA CAROLINA RIVADENEIRA PISCIOTTI"/>
    <n v="483210"/>
    <x v="0"/>
    <n v="24307"/>
    <x v="1"/>
    <x v="3"/>
    <x v="1"/>
    <n v="315"/>
  </r>
  <r>
    <x v="0"/>
    <n v="24"/>
    <x v="0"/>
    <x v="0"/>
    <x v="0"/>
    <x v="1"/>
    <x v="3"/>
    <x v="9"/>
    <x v="0"/>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5"/>
    <x v="5"/>
    <n v="7"/>
    <x v="0"/>
    <x v="0"/>
    <x v="1"/>
    <n v="33820360"/>
    <n v="33820360"/>
    <x v="0"/>
    <x v="1"/>
    <x v="0"/>
    <x v="0"/>
    <x v="0"/>
    <s v="Subdirección de Agrología"/>
    <x v="2"/>
    <s v="Subdirector de Agrología "/>
    <x v="0"/>
    <x v="1"/>
    <s v="Análisis físicos, químicos, biológicos y mineralógicos de suelos"/>
    <s v="Pruebas químicas, físicas, mineralógicas y biológicas de suelos realizadas"/>
    <n v="139"/>
    <d v="2021-01-22T00:00:00"/>
    <n v="4738790"/>
    <n v="33171530"/>
    <n v="33171530"/>
    <x v="1"/>
    <s v="ELSA MATILDE GONZÁLEZ"/>
    <n v="648830"/>
    <x v="0"/>
    <n v="24337"/>
    <x v="1"/>
    <x v="3"/>
    <x v="1"/>
    <n v="330"/>
  </r>
  <r>
    <x v="0"/>
    <n v="12"/>
    <x v="0"/>
    <x v="0"/>
    <x v="0"/>
    <x v="1"/>
    <x v="3"/>
    <x v="9"/>
    <x v="0"/>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5"/>
    <x v="5"/>
    <n v="7"/>
    <x v="0"/>
    <x v="0"/>
    <x v="1"/>
    <n v="33820360"/>
    <n v="33820360"/>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x v="0"/>
    <n v="24344"/>
    <x v="1"/>
    <x v="3"/>
    <x v="1"/>
    <n v="330"/>
  </r>
  <r>
    <x v="0"/>
    <n v="7"/>
    <x v="0"/>
    <x v="0"/>
    <x v="0"/>
    <x v="1"/>
    <x v="3"/>
    <x v="9"/>
    <x v="0"/>
    <s v="Servicios de formación profesional en ingeniería"/>
    <x v="0"/>
    <n v="86101610"/>
    <s v="Prestación de servicios profesionales para realizar el control de calidad de la interacción de la información de los levantamientos de suelos y aplicaciones agrologicas a nivel nacional"/>
    <x v="5"/>
    <x v="5"/>
    <n v="7"/>
    <x v="0"/>
    <x v="0"/>
    <x v="1"/>
    <n v="33820360"/>
    <n v="33820360"/>
    <x v="0"/>
    <x v="1"/>
    <x v="0"/>
    <x v="0"/>
    <x v="0"/>
    <s v="Subdirección de Agrología"/>
    <x v="1"/>
    <s v="Subdirector de Agrología "/>
    <x v="0"/>
    <x v="0"/>
    <s v="Estudio de suelos como insumo para el ordenamiento integral del territorio."/>
    <s v="Sistema de información agrologica actualizado"/>
    <n v="258"/>
    <d v="2021-01-22T00:00:00"/>
    <n v="4738790"/>
    <n v="33171530"/>
    <n v="33171530"/>
    <x v="1"/>
    <s v="JULIANA YAMILE CUY TORRES"/>
    <n v="648830"/>
    <x v="0"/>
    <n v="24434"/>
    <x v="1"/>
    <x v="3"/>
    <x v="1"/>
    <n v="11"/>
  </r>
  <r>
    <x v="0"/>
    <n v="17"/>
    <x v="0"/>
    <x v="0"/>
    <x v="0"/>
    <x v="1"/>
    <x v="3"/>
    <x v="9"/>
    <x v="0"/>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5"/>
    <x v="5"/>
    <n v="7"/>
    <x v="0"/>
    <x v="0"/>
    <x v="1"/>
    <n v="33820360"/>
    <n v="33820360"/>
    <x v="0"/>
    <x v="1"/>
    <x v="0"/>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x v="0"/>
    <n v="24472"/>
    <x v="1"/>
    <x v="3"/>
    <x v="1"/>
    <n v="330"/>
  </r>
  <r>
    <x v="0"/>
    <n v="10"/>
    <x v="0"/>
    <x v="0"/>
    <x v="4"/>
    <x v="4"/>
    <x v="3"/>
    <x v="9"/>
    <x v="0"/>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5"/>
    <x v="5"/>
    <n v="7"/>
    <x v="0"/>
    <x v="0"/>
    <x v="1"/>
    <n v="144876970"/>
    <n v="144876970"/>
    <x v="0"/>
    <x v="1"/>
    <x v="4"/>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x v="0"/>
    <s v="24345_x000a_24457_x000a_24458_x000a_24540_x000a_24584"/>
    <x v="4"/>
    <x v="3"/>
    <x v="1"/>
    <n v="330"/>
  </r>
  <r>
    <x v="0"/>
    <n v="14"/>
    <x v="0"/>
    <x v="0"/>
    <x v="2"/>
    <x v="2"/>
    <x v="3"/>
    <x v="9"/>
    <x v="0"/>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5"/>
    <x v="5"/>
    <n v="7"/>
    <x v="0"/>
    <x v="0"/>
    <x v="1"/>
    <n v="67640720"/>
    <n v="67640720"/>
    <x v="0"/>
    <x v="1"/>
    <x v="2"/>
    <x v="0"/>
    <x v="0"/>
    <s v="Subdirección de Agrología"/>
    <x v="0"/>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x v="0"/>
    <s v="24368_x000a_24499"/>
    <x v="2"/>
    <x v="3"/>
    <x v="1"/>
    <n v="330"/>
  </r>
  <r>
    <x v="0"/>
    <n v="9"/>
    <x v="0"/>
    <x v="0"/>
    <x v="5"/>
    <x v="5"/>
    <x v="3"/>
    <x v="9"/>
    <x v="0"/>
    <s v="Servicios de formación profesional en ingeniería"/>
    <x v="0"/>
    <n v="86101610"/>
    <s v="Prestación de servicios profesionales para realizar el levantamiento de suelos  y capacidad de uso de las tierras en los proyectos que adelanta la Subdirección de Agrología"/>
    <x v="5"/>
    <x v="5"/>
    <n v="7"/>
    <x v="0"/>
    <x v="0"/>
    <x v="1"/>
    <n v="202827758"/>
    <n v="202827758"/>
    <x v="0"/>
    <x v="1"/>
    <x v="5"/>
    <x v="0"/>
    <x v="0"/>
    <s v="Subdirección de Agrología"/>
    <x v="1"/>
    <s v="Subdirector de Agrología "/>
    <x v="0"/>
    <x v="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5"/>
    <x v="3"/>
    <x v="1"/>
    <n v="11"/>
  </r>
  <r>
    <x v="0"/>
    <n v="42"/>
    <x v="0"/>
    <x v="0"/>
    <x v="0"/>
    <x v="1"/>
    <x v="3"/>
    <x v="8"/>
    <x v="0"/>
    <s v="Servicios de formación profesional en ingeniería"/>
    <x v="1"/>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2"/>
    <x v="2"/>
    <n v="2"/>
    <x v="0"/>
    <x v="0"/>
    <x v="0"/>
    <n v="17054088"/>
    <n v="17054088"/>
    <x v="0"/>
    <x v="1"/>
    <x v="0"/>
    <x v="0"/>
    <x v="0"/>
    <s v="Subdirección de Agrología"/>
    <x v="4"/>
    <s v="Subdirector de Agrología "/>
    <x v="0"/>
    <x v="0"/>
    <s v="Actualización, Homologación y Correlación de áreas homogéneas de tierras con fines múltiples."/>
    <s v="Sistema de Información Agrológica Actualizado"/>
    <m/>
    <d v="2021-07-07T00:00:00"/>
    <n v="4263522"/>
    <n v="8527044"/>
    <n v="8527044"/>
    <x v="1"/>
    <s v=" JHON EDER MONTERO ESPINOSA"/>
    <n v="8527044"/>
    <x v="0"/>
    <m/>
    <x v="1"/>
    <x v="3"/>
    <x v="1"/>
    <n v="60"/>
  </r>
  <r>
    <x v="0"/>
    <n v="43"/>
    <x v="0"/>
    <x v="0"/>
    <x v="0"/>
    <x v="1"/>
    <x v="3"/>
    <x v="8"/>
    <x v="0"/>
    <s v="Servicios de formación profesional en ingeniería"/>
    <x v="1"/>
    <n v="86101610"/>
    <s v="Prestación de servicios profesionales para ejecutar las diferentes etapas de la actualización de Áreas Homogéneas de Tierras con fines de catastro multipropósito, en el marco de la actualización catastral de Arauquita."/>
    <x v="2"/>
    <x v="2"/>
    <n v="2"/>
    <x v="0"/>
    <x v="0"/>
    <x v="0"/>
    <n v="17054088"/>
    <n v="17054088"/>
    <x v="0"/>
    <x v="1"/>
    <x v="0"/>
    <x v="0"/>
    <x v="1"/>
    <s v="Subdirección de Catastro"/>
    <x v="4"/>
    <s v="Subdirectora de Catastro"/>
    <x v="0"/>
    <x v="0"/>
    <s v="Actualización, Homologación y Correlación de áreas homogéneas de tierras con fines múltiples."/>
    <s v="Sistema de Información Agrológica Actualizado"/>
    <m/>
    <d v="2021-07-08T00:00:00"/>
    <n v="4263522"/>
    <n v="8527044"/>
    <n v="8527044"/>
    <x v="1"/>
    <s v="INGRID FERNANDA RODRÍGUEZ LUCAS"/>
    <n v="8527044"/>
    <x v="0"/>
    <m/>
    <x v="1"/>
    <x v="4"/>
    <x v="1"/>
    <n v="60"/>
  </r>
  <r>
    <x v="0"/>
    <n v="31"/>
    <x v="0"/>
    <x v="0"/>
    <x v="0"/>
    <x v="1"/>
    <x v="3"/>
    <x v="9"/>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1"/>
    <x v="0"/>
    <x v="0"/>
    <x v="0"/>
    <s v="Subdirección de Agrología"/>
    <x v="4"/>
    <s v="Subdirector de Agrología "/>
    <x v="2"/>
    <x v="3"/>
    <s v="Generar los productos agrológicos como insumos para el Catastro multipropósito"/>
    <s v="Sistema de Información Predial Actualizado_x000a_"/>
    <n v="481"/>
    <d v="2021-03-15T00:00:00"/>
    <n v="4976424"/>
    <n v="46280743"/>
    <n v="46280743"/>
    <x v="1"/>
    <s v="NATALIA PRECIADO"/>
    <n v="1019257"/>
    <x v="0"/>
    <n v="24616"/>
    <x v="1"/>
    <x v="3"/>
    <x v="1"/>
    <n v="325"/>
  </r>
  <r>
    <x v="0"/>
    <n v="34"/>
    <x v="0"/>
    <x v="0"/>
    <x v="0"/>
    <x v="1"/>
    <x v="3"/>
    <x v="9"/>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1"/>
    <x v="0"/>
    <x v="0"/>
    <x v="0"/>
    <s v="Subdirección de Agrología"/>
    <x v="4"/>
    <s v="Subdirector de Agrología "/>
    <x v="2"/>
    <x v="3"/>
    <s v="Generar los productos agrológicos como insumos para el Catastro multipropósito"/>
    <s v="Sistema de Información Predial Actualizado_x000a_"/>
    <n v="465"/>
    <d v="2021-03-15T00:00:00"/>
    <n v="4976424"/>
    <n v="47276028"/>
    <n v="47276028"/>
    <x v="1"/>
    <s v="JAIME ANDRES NEIRA"/>
    <n v="2223972"/>
    <x v="0"/>
    <n v="24604"/>
    <x v="1"/>
    <x v="3"/>
    <x v="1"/>
    <n v="240"/>
  </r>
  <r>
    <x v="0"/>
    <n v="27"/>
    <x v="0"/>
    <x v="0"/>
    <x v="0"/>
    <x v="1"/>
    <x v="3"/>
    <x v="9"/>
    <x v="1"/>
    <s v="Servicios de formación profesional en ingeniería"/>
    <x v="0"/>
    <n v="86101610"/>
    <s v="Prestación de servicios para realizar la preparación y alistamiento de equipos, reactivos y materiales y apoyo en los diferentes procesos de análisis del Laboratorio Nacional de Suelos."/>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79"/>
    <d v="2021-03-15T00:00:00"/>
    <n v="2671483"/>
    <n v="25379089"/>
    <n v="25379089"/>
    <x v="1"/>
    <s v="ANGIE LORENA CARDENAS PUERTO"/>
    <n v="3220911"/>
    <x v="0"/>
    <n v="24624"/>
    <x v="1"/>
    <x v="3"/>
    <x v="1"/>
    <n v="330"/>
  </r>
  <r>
    <x v="0"/>
    <n v="37"/>
    <x v="0"/>
    <x v="0"/>
    <x v="0"/>
    <x v="1"/>
    <x v="3"/>
    <x v="9"/>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76"/>
    <d v="2021-03-15T00:00:00"/>
    <n v="2671483"/>
    <n v="25379089"/>
    <n v="25379089"/>
    <x v="1"/>
    <s v="MARISOL  ARDILA CUBIDES"/>
    <n v="3220911"/>
    <x v="0"/>
    <n v="24611"/>
    <x v="1"/>
    <x v="3"/>
    <x v="1"/>
    <n v="320"/>
  </r>
  <r>
    <x v="0"/>
    <n v="32"/>
    <x v="0"/>
    <x v="0"/>
    <x v="0"/>
    <x v="1"/>
    <x v="3"/>
    <x v="9"/>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1"/>
    <x v="0"/>
    <x v="0"/>
    <x v="0"/>
    <s v="Subdirección de Agrología"/>
    <x v="4"/>
    <s v="Subdirector de Agrología "/>
    <x v="2"/>
    <x v="3"/>
    <s v="Generar los productos agrológicos como insumos para el Catastro multipropósito"/>
    <s v="Sistema de Información Predial Actualizado_x000a_"/>
    <n v="459"/>
    <d v="2021-03-15T00:00:00"/>
    <n v="2671483"/>
    <n v="25379089"/>
    <n v="25379089"/>
    <x v="1"/>
    <s v="MONICA ANDREA GARCIA"/>
    <n v="3220911"/>
    <x v="0"/>
    <n v="24600"/>
    <x v="1"/>
    <x v="3"/>
    <x v="1"/>
    <n v="320"/>
  </r>
  <r>
    <x v="0"/>
    <n v="28"/>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68"/>
    <d v="2021-03-15T00:00:00"/>
    <n v="4263522"/>
    <n v="40503459"/>
    <n v="40503459"/>
    <x v="1"/>
    <s v="ANDRES EMILIO MORENO CASTRO"/>
    <n v="3496541"/>
    <x v="0"/>
    <n v="24613"/>
    <x v="1"/>
    <x v="3"/>
    <x v="1"/>
    <m/>
  </r>
  <r>
    <x v="0"/>
    <n v="29"/>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63"/>
    <d v="2021-03-15T00:00:00"/>
    <n v="4263522"/>
    <n v="40503459"/>
    <n v="40503459"/>
    <x v="1"/>
    <s v="DANIEL JOSE MORALES MEJIA"/>
    <n v="3496541"/>
    <x v="0"/>
    <n v="24602"/>
    <x v="1"/>
    <x v="3"/>
    <x v="0"/>
    <n v="330"/>
  </r>
  <r>
    <x v="0"/>
    <n v="36"/>
    <x v="0"/>
    <x v="0"/>
    <x v="0"/>
    <x v="1"/>
    <x v="3"/>
    <x v="9"/>
    <x v="1"/>
    <s v="Servicios de formación profesional en ingeniería"/>
    <x v="0"/>
    <n v="86101610"/>
    <s v="Prestación de servicios profesionales para realizar procesos de aerotriangulación y construcción de bloques fotogramétricos."/>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85"/>
    <d v="2021-03-15T00:00:00"/>
    <n v="4263522"/>
    <n v="40503459"/>
    <n v="40503459"/>
    <x v="1"/>
    <s v="EDWIN ALFONSO PERILLA"/>
    <n v="3496541"/>
    <x v="0"/>
    <n v="24619"/>
    <x v="1"/>
    <x v="3"/>
    <x v="0"/>
    <n v="240"/>
  </r>
  <r>
    <x v="0"/>
    <n v="33"/>
    <x v="0"/>
    <x v="0"/>
    <x v="0"/>
    <x v="1"/>
    <x v="3"/>
    <x v="9"/>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1"/>
    <x v="0"/>
    <x v="0"/>
    <x v="0"/>
    <s v="Subdirección de Agrología"/>
    <x v="4"/>
    <s v="Subdirector de Agrología "/>
    <x v="2"/>
    <x v="3"/>
    <s v="Generar los productos agrológicos como insumos para el Catastro multipropósito"/>
    <s v="Sistema de Información Predial Actualizado_x000a_"/>
    <n v="473"/>
    <d v="2021-03-15T00:00:00"/>
    <n v="4263522"/>
    <n v="40503459"/>
    <n v="40503459"/>
    <x v="1"/>
    <s v="MARCO ANTONIO SUAREZ GALEANO"/>
    <n v="3496541"/>
    <x v="0"/>
    <n v="24607"/>
    <x v="1"/>
    <x v="3"/>
    <x v="1"/>
    <n v="320"/>
  </r>
  <r>
    <x v="0"/>
    <n v="38"/>
    <x v="0"/>
    <x v="0"/>
    <x v="0"/>
    <x v="1"/>
    <x v="3"/>
    <x v="10"/>
    <x v="1"/>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4"/>
    <x v="4"/>
    <n v="10"/>
    <x v="0"/>
    <x v="0"/>
    <x v="2"/>
    <n v="53900000"/>
    <n v="53900000"/>
    <x v="0"/>
    <x v="1"/>
    <x v="0"/>
    <x v="0"/>
    <x v="0"/>
    <s v="Subdirección de Agrología"/>
    <x v="4"/>
    <s v="Subdirector de Agrología "/>
    <x v="2"/>
    <x v="3"/>
    <s v="Generar los productos agrológicos como insumos para el Catastro multipropósito"/>
    <s v="Sistema de Información Predial Actualizado_x000a_"/>
    <n v="471"/>
    <d v="2021-03-15T00:00:00"/>
    <n v="4976424"/>
    <n v="47276028"/>
    <n v="47276028"/>
    <x v="1"/>
    <s v="ANA MARIA DEL ROSARIO PALACINO DE WALTEROS"/>
    <n v="6623972"/>
    <x v="0"/>
    <n v="24606"/>
    <x v="1"/>
    <x v="3"/>
    <x v="1"/>
    <n v="180"/>
  </r>
  <r>
    <x v="0"/>
    <n v="35"/>
    <x v="0"/>
    <x v="0"/>
    <x v="0"/>
    <x v="1"/>
    <x v="3"/>
    <x v="9"/>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1"/>
    <x v="0"/>
    <x v="0"/>
    <x v="0"/>
    <s v="Subdirección de Agrología"/>
    <x v="4"/>
    <s v="Subdirector de Agrología "/>
    <x v="2"/>
    <x v="3"/>
    <s v="Generar los productos agrológicos como insumos para el Catastro multipropósito"/>
    <s v="Sistema de Información Predial Actualizado_x000a_"/>
    <n v="453"/>
    <d v="2021-03-15T00:00:00"/>
    <n v="4263522"/>
    <n v="38798050"/>
    <n v="38798050"/>
    <x v="1"/>
    <s v="GERSE DAVID RUIZ"/>
    <n v="10701950"/>
    <x v="0"/>
    <n v="24590"/>
    <x v="1"/>
    <x v="3"/>
    <x v="1"/>
    <n v="320"/>
  </r>
  <r>
    <x v="1"/>
    <m/>
    <x v="1"/>
    <x v="1"/>
    <x v="0"/>
    <x v="0"/>
    <x v="0"/>
    <x v="3"/>
    <x v="0"/>
    <s v="Servicios secretariales o de administración de oficinas  "/>
    <x v="0"/>
    <n v="80161501"/>
    <s v="Prestación de servicios personales para realizar actividades de digitalización y generación de productos resultantes del proceso de actualización catastral multipropósito de Arauquita - Arauca"/>
    <x v="6"/>
    <x v="6"/>
    <n v="180"/>
    <x v="1"/>
    <x v="0"/>
    <x v="0"/>
    <n v="16028898"/>
    <n v="16028898"/>
    <x v="0"/>
    <x v="1"/>
    <x v="0"/>
    <x v="0"/>
    <x v="1"/>
    <s v="Subdirección de Catastro"/>
    <x v="5"/>
    <s v="Subdirectora de Catastro"/>
    <x v="2"/>
    <x v="3"/>
    <s v="Ejecutar procesos de actualización catastral a nivel nacional"/>
    <s v="Predios actualizados catastralmente"/>
    <m/>
    <m/>
    <e v="#N/A"/>
    <e v="#N/A"/>
    <e v="#N/A"/>
    <x v="0"/>
    <m/>
    <n v="0"/>
    <x v="5"/>
    <m/>
    <x v="0"/>
    <x v="0"/>
    <x v="0"/>
    <m/>
  </r>
  <r>
    <x v="1"/>
    <m/>
    <x v="1"/>
    <x v="1"/>
    <x v="0"/>
    <x v="0"/>
    <x v="0"/>
    <x v="3"/>
    <x v="0"/>
    <s v="Servicios secretariales o de administración de oficinas  "/>
    <x v="0"/>
    <n v="80161501"/>
    <s v="Prestación de servicios técnicos de apoyo al seguimiento, planeación y gestión del reconocimiento predial  en el proceso de actualización catastral multipropósito de Arauquita - Arauca"/>
    <x v="6"/>
    <x v="6"/>
    <n v="180"/>
    <x v="1"/>
    <x v="0"/>
    <x v="0"/>
    <n v="21630000"/>
    <n v="21630000"/>
    <x v="0"/>
    <x v="1"/>
    <x v="0"/>
    <x v="0"/>
    <x v="1"/>
    <s v="Subdirección de Catastro"/>
    <x v="5"/>
    <s v="Subdirectora de Catastro"/>
    <x v="2"/>
    <x v="3"/>
    <s v="Ejecutar procesos de actualización catastral a nivel nacional"/>
    <s v="Predios actualizados catastralmente"/>
    <m/>
    <m/>
    <e v="#N/A"/>
    <e v="#N/A"/>
    <e v="#N/A"/>
    <x v="0"/>
    <m/>
    <n v="0"/>
    <x v="6"/>
    <m/>
    <x v="0"/>
    <x v="0"/>
    <x v="0"/>
    <m/>
  </r>
  <r>
    <x v="1"/>
    <m/>
    <x v="1"/>
    <x v="1"/>
    <x v="0"/>
    <x v="0"/>
    <x v="0"/>
    <x v="3"/>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de Arauquita - Arauca"/>
    <x v="6"/>
    <x v="6"/>
    <n v="180"/>
    <x v="1"/>
    <x v="0"/>
    <x v="0"/>
    <n v="29858544"/>
    <n v="29858544"/>
    <x v="0"/>
    <x v="1"/>
    <x v="0"/>
    <x v="0"/>
    <x v="1"/>
    <s v="Subdirección de Catastro"/>
    <x v="5"/>
    <s v="Subdirectora de Catastro"/>
    <x v="2"/>
    <x v="3"/>
    <s v="Ejecutar procesos de actualización catastral a nivel nacional"/>
    <s v="Predios actualizados catastralmente"/>
    <m/>
    <m/>
    <e v="#N/A"/>
    <e v="#N/A"/>
    <e v="#N/A"/>
    <x v="0"/>
    <m/>
    <n v="0"/>
    <x v="2"/>
    <m/>
    <x v="0"/>
    <x v="0"/>
    <x v="0"/>
    <m/>
  </r>
  <r>
    <x v="1"/>
    <m/>
    <x v="1"/>
    <x v="1"/>
    <x v="0"/>
    <x v="0"/>
    <x v="0"/>
    <x v="3"/>
    <x v="0"/>
    <s v="Servicios secretariales o de administración de oficinas  "/>
    <x v="0"/>
    <n v="80161501"/>
    <s v="Prestación de servicios para realizar el control calidad de los productos geográficos, alfanuméricos y documentales generados en los procesos de actualización multipropósito de Arauquita - Arauca"/>
    <x v="6"/>
    <x v="6"/>
    <n v="180"/>
    <x v="1"/>
    <x v="0"/>
    <x v="0"/>
    <n v="34546758"/>
    <n v="34546758"/>
    <x v="0"/>
    <x v="1"/>
    <x v="0"/>
    <x v="0"/>
    <x v="1"/>
    <s v="Subdirección de Catastro"/>
    <x v="5"/>
    <s v="Subdirectora de Catastro"/>
    <x v="2"/>
    <x v="3"/>
    <s v="Ejecutar procesos de actualización catastral a nivel nacional"/>
    <s v="Predios actualizados catastralmente"/>
    <m/>
    <m/>
    <e v="#N/A"/>
    <e v="#N/A"/>
    <e v="#N/A"/>
    <x v="0"/>
    <m/>
    <n v="0"/>
    <x v="7"/>
    <m/>
    <x v="0"/>
    <x v="0"/>
    <x v="0"/>
    <m/>
  </r>
  <r>
    <x v="1"/>
    <n v="67"/>
    <x v="1"/>
    <x v="1"/>
    <x v="2"/>
    <x v="2"/>
    <x v="3"/>
    <x v="11"/>
    <x v="0"/>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1"/>
    <x v="2"/>
    <x v="0"/>
    <x v="1"/>
    <s v="Subdirección de Catastro"/>
    <x v="5"/>
    <s v="Subdirectora de Catastro"/>
    <x v="2"/>
    <x v="3"/>
    <s v="Ejecutar procesos de actualización catastral a nivel nacional"/>
    <s v="Predios actualizados catastralmente"/>
    <n v="590"/>
    <d v="2021-05-18T00:00:00"/>
    <n v="1701243"/>
    <n v="10207458"/>
    <n v="20414916"/>
    <x v="1"/>
    <s v="DIANA CAROLINA HERNANDEZ_x000a_YARLY JOHANNA MARIN TINEO"/>
    <n v="0"/>
    <x v="0"/>
    <s v="24731_x000a_24743"/>
    <x v="1"/>
    <x v="0"/>
    <x v="1"/>
    <m/>
  </r>
  <r>
    <x v="1"/>
    <n v="51"/>
    <x v="1"/>
    <x v="1"/>
    <x v="0"/>
    <x v="1"/>
    <x v="3"/>
    <x v="12"/>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4"/>
    <x v="4"/>
    <n v="6"/>
    <x v="0"/>
    <x v="0"/>
    <x v="1"/>
    <n v="18748392"/>
    <n v="18748392"/>
    <x v="0"/>
    <x v="1"/>
    <x v="0"/>
    <x v="0"/>
    <x v="1"/>
    <s v="DT Casanare"/>
    <x v="6"/>
    <s v="HERMES SALCEDO RODRIGUEZ"/>
    <x v="2"/>
    <x v="3"/>
    <s v="Ejecutar procesos de conservación catastral a nivel nacional"/>
    <s v="Mutaciones realizadas"/>
    <n v="512"/>
    <d v="2021-03-30T00:00:00"/>
    <n v="3124732"/>
    <n v="18748392"/>
    <n v="18748392"/>
    <x v="1"/>
    <s v="HONOFRE QUINTERO CABICHE"/>
    <n v="0"/>
    <x v="0"/>
    <n v="24645"/>
    <x v="1"/>
    <x v="3"/>
    <x v="1"/>
    <m/>
  </r>
  <r>
    <x v="1"/>
    <n v="53"/>
    <x v="1"/>
    <x v="1"/>
    <x v="0"/>
    <x v="1"/>
    <x v="3"/>
    <x v="12"/>
    <x v="0"/>
    <s v="Servicios secretariales o de administración de oficinas  "/>
    <x v="0"/>
    <n v="80161501"/>
    <s v="Prestación de servicios de apoyo a la gestión en ventanilla para atencion al usuario presencial y virtual en los procesos catastrales de la dirección territorial casanare"/>
    <x v="4"/>
    <x v="4"/>
    <n v="6"/>
    <x v="0"/>
    <x v="0"/>
    <x v="1"/>
    <n v="12589290"/>
    <n v="12589290"/>
    <x v="0"/>
    <x v="1"/>
    <x v="0"/>
    <x v="0"/>
    <x v="1"/>
    <s v="DT Casanare"/>
    <x v="6"/>
    <s v="HERMES SALCEDO RODRIGUEZ"/>
    <x v="2"/>
    <x v="3"/>
    <s v="Ejecutar procesos de conservación catastral a nivel nacional"/>
    <s v="Mutaciones realizadas"/>
    <n v="508"/>
    <d v="2021-03-30T00:00:00"/>
    <n v="2098215"/>
    <n v="12589290"/>
    <n v="12589290"/>
    <x v="1"/>
    <s v="JOSE LEONIDAS VEGA PEREZ_x000a_"/>
    <n v="0"/>
    <x v="0"/>
    <n v="24641"/>
    <x v="1"/>
    <x v="3"/>
    <x v="1"/>
    <m/>
  </r>
  <r>
    <x v="1"/>
    <n v="62"/>
    <x v="1"/>
    <x v="1"/>
    <x v="0"/>
    <x v="1"/>
    <x v="3"/>
    <x v="13"/>
    <x v="0"/>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8"/>
    <x v="8"/>
    <n v="150"/>
    <x v="1"/>
    <x v="0"/>
    <x v="1"/>
    <n v="15623660"/>
    <n v="15623660"/>
    <x v="0"/>
    <x v="1"/>
    <x v="0"/>
    <x v="0"/>
    <x v="1"/>
    <s v="DT Casanare"/>
    <x v="6"/>
    <s v="HERMES SALCEDO RODRIGUEZ"/>
    <x v="2"/>
    <x v="3"/>
    <s v="Ejecutar procesos de conservación catastral a nivel nacional"/>
    <s v="Mutaciones realizadas"/>
    <n v="548"/>
    <d v="2021-04-23T00:00:00"/>
    <n v="3124732"/>
    <n v="15623660"/>
    <n v="15623660"/>
    <x v="1"/>
    <s v="LILIANA  ALFONSO CHAVITA"/>
    <n v="0"/>
    <x v="0"/>
    <n v="24692"/>
    <x v="1"/>
    <x v="3"/>
    <x v="1"/>
    <m/>
  </r>
  <r>
    <x v="1"/>
    <n v="52"/>
    <x v="1"/>
    <x v="1"/>
    <x v="0"/>
    <x v="1"/>
    <x v="3"/>
    <x v="12"/>
    <x v="0"/>
    <s v="Servicios secretariales o de administración de oficinas  "/>
    <x v="0"/>
    <n v="80161501"/>
    <s v="Prestación de servicios de apoyo a la gestión desarrollada en procesos catastrales de la dirección territorial casanare "/>
    <x v="4"/>
    <x v="4"/>
    <n v="6"/>
    <x v="0"/>
    <x v="0"/>
    <x v="1"/>
    <n v="10207458"/>
    <n v="10207458"/>
    <x v="0"/>
    <x v="1"/>
    <x v="0"/>
    <x v="0"/>
    <x v="1"/>
    <s v="DT Casanare"/>
    <x v="6"/>
    <s v="HERMES SALCEDO RODRIGUEZ"/>
    <x v="2"/>
    <x v="3"/>
    <s v="Ejecutar procesos de conservación catastral a nivel nacional"/>
    <s v="Mutaciones realizadas"/>
    <n v="513"/>
    <d v="2021-03-30T00:00:00"/>
    <n v="1701243"/>
    <n v="10207458"/>
    <n v="10207458"/>
    <x v="1"/>
    <s v="YULY MARICELA ROJAS PACAGUI_x000a_"/>
    <n v="0"/>
    <x v="0"/>
    <n v="24650"/>
    <x v="1"/>
    <x v="3"/>
    <x v="1"/>
    <n v="180"/>
  </r>
  <r>
    <x v="1"/>
    <n v="68"/>
    <x v="1"/>
    <x v="1"/>
    <x v="0"/>
    <x v="1"/>
    <x v="3"/>
    <x v="0"/>
    <x v="0"/>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0"/>
    <x v="0"/>
    <x v="0"/>
    <x v="1"/>
    <s v="DT Casanare"/>
    <x v="6"/>
    <s v="HERMES SALCEDO RODRIGUEZ"/>
    <x v="2"/>
    <x v="3"/>
    <s v="Ejecutar procesos de conservación catastral a nivel nacional"/>
    <s v="Mutaciones realizadas"/>
    <n v="604"/>
    <d v="2021-05-27T00:00:00"/>
    <n v="2671483"/>
    <n v="18700381"/>
    <n v="18700381"/>
    <x v="1"/>
    <s v="OSCAR FABIAN VILLARRAGA MALLUNGO"/>
    <n v="1335741.5"/>
    <x v="0"/>
    <n v="24748"/>
    <x v="1"/>
    <x v="3"/>
    <x v="1"/>
    <n v="285"/>
  </r>
  <r>
    <x v="1"/>
    <n v="59"/>
    <x v="1"/>
    <x v="1"/>
    <x v="0"/>
    <x v="1"/>
    <x v="3"/>
    <x v="6"/>
    <x v="0"/>
    <s v="Servicios secretariales o de administración de oficinas  "/>
    <x v="0"/>
    <n v="80161501"/>
    <s v="Prestación de servicios profesionales para realizar las socializaciones requeridas en el proceso de actualización catastral multipropósito de Arauquita - Arauca"/>
    <x v="8"/>
    <x v="8"/>
    <n v="240"/>
    <x v="1"/>
    <x v="0"/>
    <x v="0"/>
    <n v="29121888"/>
    <n v="29121888"/>
    <x v="0"/>
    <x v="1"/>
    <x v="0"/>
    <x v="0"/>
    <x v="1"/>
    <s v="Subdirección de Catastro"/>
    <x v="5"/>
    <s v="Subdirectora de Catastro"/>
    <x v="2"/>
    <x v="3"/>
    <s v="Ejecutar procesos de actualización catastral a nivel nacional"/>
    <s v="Predios actualizados catastralmente"/>
    <n v="526"/>
    <d v="2021-04-14T00:00:00"/>
    <n v="3640236"/>
    <n v="27301770"/>
    <n v="27301770"/>
    <x v="1"/>
    <s v="YECNNY PATRICIA CASTELLANOS GONZALEZ"/>
    <n v="1820118"/>
    <x v="0"/>
    <n v="24668"/>
    <x v="1"/>
    <x v="3"/>
    <x v="1"/>
    <m/>
  </r>
  <r>
    <x v="1"/>
    <n v="58"/>
    <x v="1"/>
    <x v="1"/>
    <x v="0"/>
    <x v="1"/>
    <x v="3"/>
    <x v="6"/>
    <x v="0"/>
    <s v="Servicios secretariales o de administración de oficinas  "/>
    <x v="0"/>
    <n v="80161501"/>
    <s v="Prestación de servicios profesionales para el seguimiento y control de las actividades de la etapa operativa del proyecto de gestión catastral multipropósito de Arauquita - Arauca"/>
    <x v="8"/>
    <x v="8"/>
    <n v="240"/>
    <x v="1"/>
    <x v="0"/>
    <x v="0"/>
    <n v="69663808"/>
    <n v="69663808"/>
    <x v="0"/>
    <x v="1"/>
    <x v="0"/>
    <x v="0"/>
    <x v="1"/>
    <s v="Subdirección de Catastro"/>
    <x v="5"/>
    <s v="Subdirectora de Catastro"/>
    <x v="2"/>
    <x v="3"/>
    <s v="Ejecutar procesos de actualización catastral a nivel nacional"/>
    <s v="Predios actualizados catastralmente"/>
    <n v="523"/>
    <d v="2021-04-12T00:00:00"/>
    <n v="8707976"/>
    <n v="66761149"/>
    <n v="66761149"/>
    <x v="1"/>
    <s v="ELMO ADOLFO SANCHEZ CALDERON"/>
    <n v="2902659"/>
    <x v="0"/>
    <n v="24665"/>
    <x v="1"/>
    <x v="3"/>
    <x v="1"/>
    <m/>
  </r>
  <r>
    <x v="1"/>
    <n v="70"/>
    <x v="1"/>
    <x v="1"/>
    <x v="0"/>
    <x v="1"/>
    <x v="3"/>
    <x v="0"/>
    <x v="0"/>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7"/>
    <x v="7"/>
    <n v="210"/>
    <x v="1"/>
    <x v="0"/>
    <x v="1"/>
    <n v="19827500"/>
    <n v="19827500"/>
    <x v="0"/>
    <x v="0"/>
    <x v="0"/>
    <x v="0"/>
    <x v="1"/>
    <s v="DT Casanare"/>
    <x v="6"/>
    <s v="HERMES SALCEDO RODRIGUEZ"/>
    <x v="2"/>
    <x v="3"/>
    <s v="Atender las solicitudes en materia de Política de Restitución de Tierras y Ley de Víctimas"/>
    <s v="Solicitudes Atendidas"/>
    <n v="616"/>
    <d v="2021-06-04T00:00:00"/>
    <n v="2832500"/>
    <n v="14162500"/>
    <n v="14162500"/>
    <x v="1"/>
    <s v="LUISA FERNANDA LONDOÑO ORTIZ"/>
    <n v="5665000"/>
    <x v="0"/>
    <n v="24761"/>
    <x v="1"/>
    <x v="3"/>
    <x v="1"/>
    <s v="Día(s)"/>
  </r>
  <r>
    <x v="1"/>
    <n v="66"/>
    <x v="1"/>
    <x v="1"/>
    <x v="6"/>
    <x v="4"/>
    <x v="0"/>
    <x v="11"/>
    <x v="0"/>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1"/>
    <x v="6"/>
    <x v="0"/>
    <x v="1"/>
    <s v="Subdirección de Catastro"/>
    <x v="5"/>
    <s v="Subdirectora de Catastro"/>
    <x v="2"/>
    <x v="3"/>
    <s v="Ejecutar procesos de actualización catastral a nivel nacional"/>
    <s v="Predios actualizados catastralmente"/>
    <n v="581"/>
    <d v="2021-05-07T00:00:00"/>
    <n v="3124732"/>
    <n v="18748392"/>
    <n v="93741960"/>
    <x v="1"/>
    <s v="MARIA ERMINDA QUIRIFE PABON _x000a_DESIDERIO  RINCON CALDERON_x000a_LUIS ALBERTO MORENO_x000a_JULIO ROBERTO SANTIAGO MIÑOZ_x000a_FREY MARTIN MORENO"/>
    <n v="9374196"/>
    <x v="0"/>
    <s v="24721_x000a_24724_x000a_24749_x000a_24752_x000a_24756"/>
    <x v="4"/>
    <x v="0"/>
    <x v="0"/>
    <m/>
  </r>
  <r>
    <x v="1"/>
    <m/>
    <x v="1"/>
    <x v="1"/>
    <x v="0"/>
    <x v="0"/>
    <x v="0"/>
    <x v="3"/>
    <x v="0"/>
    <s v="Servicios secretariales o de administración de oficinas  "/>
    <x v="0"/>
    <n v="80161501"/>
    <s v="Prestación de servicios profesionales para apoyar la gestión de los procesos catastrales de formación, actualización y conservación catastral."/>
    <x v="6"/>
    <x v="6"/>
    <n v="240"/>
    <x v="1"/>
    <x v="0"/>
    <x v="0"/>
    <n v="29121888"/>
    <n v="29121888"/>
    <x v="0"/>
    <x v="1"/>
    <x v="0"/>
    <x v="0"/>
    <x v="1"/>
    <s v="Subdirección de Catastro"/>
    <x v="5"/>
    <s v="Subdirectora de Catastro"/>
    <x v="2"/>
    <x v="3"/>
    <s v="Ejecutar procesos de actualización catastral a nivel nacional"/>
    <s v="Predios actualizados catastralmente"/>
    <m/>
    <m/>
    <e v="#N/A"/>
    <e v="#N/A"/>
    <e v="#N/A"/>
    <x v="0"/>
    <m/>
    <n v="0"/>
    <x v="8"/>
    <m/>
    <x v="0"/>
    <x v="0"/>
    <x v="0"/>
    <m/>
  </r>
  <r>
    <x v="1"/>
    <m/>
    <x v="1"/>
    <x v="1"/>
    <x v="0"/>
    <x v="0"/>
    <x v="0"/>
    <x v="3"/>
    <x v="0"/>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6"/>
    <x v="6"/>
    <n v="195"/>
    <x v="1"/>
    <x v="0"/>
    <x v="1"/>
    <n v="37425655"/>
    <n v="37425655"/>
    <x v="0"/>
    <x v="0"/>
    <x v="0"/>
    <x v="0"/>
    <x v="1"/>
    <s v="Subdirección de Catastro"/>
    <x v="5"/>
    <s v="Subdirectora de Catastro"/>
    <x v="2"/>
    <x v="3"/>
    <s v="Ejecutar procesos de actualización catastral a nivel nacional"/>
    <s v="Predios actualizados catastralmente"/>
    <m/>
    <m/>
    <e v="#N/A"/>
    <e v="#N/A"/>
    <e v="#N/A"/>
    <x v="0"/>
    <m/>
    <n v="0"/>
    <x v="9"/>
    <m/>
    <x v="0"/>
    <x v="0"/>
    <x v="0"/>
    <m/>
  </r>
  <r>
    <x v="1"/>
    <n v="12"/>
    <x v="1"/>
    <x v="1"/>
    <x v="3"/>
    <x v="3"/>
    <x v="3"/>
    <x v="5"/>
    <x v="0"/>
    <s v="Servicios de sistemas de información geográfica (sig)"/>
    <x v="0"/>
    <n v="81101512"/>
    <s v="Prestación de servicios profesionales para apoyar la gestión requerida para la habilitación de gestores catastrales."/>
    <x v="3"/>
    <x v="3"/>
    <n v="325"/>
    <x v="1"/>
    <x v="0"/>
    <x v="1"/>
    <n v="187128273"/>
    <n v="187128273"/>
    <x v="0"/>
    <x v="1"/>
    <x v="3"/>
    <x v="0"/>
    <x v="1"/>
    <s v="Subdirección de Catastro"/>
    <x v="5"/>
    <s v="Subdirectora de Catastro"/>
    <x v="2"/>
    <x v="3"/>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3"/>
    <x v="3"/>
    <x v="1"/>
    <m/>
  </r>
  <r>
    <x v="1"/>
    <n v="22"/>
    <x v="1"/>
    <x v="1"/>
    <x v="0"/>
    <x v="1"/>
    <x v="3"/>
    <x v="5"/>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1"/>
    <n v="53911260"/>
    <n v="53911260"/>
    <x v="0"/>
    <x v="1"/>
    <x v="0"/>
    <x v="0"/>
    <x v="1"/>
    <s v="Subdirección de Catastro"/>
    <x v="5"/>
    <s v="Subdirectora de Catastro"/>
    <x v="2"/>
    <x v="3"/>
    <s v="Atender las solicitudes en materia de Política de Restitución de Tierras y Ley de Víctimas"/>
    <s v="Solicitudes Atendidas"/>
    <n v="134"/>
    <d v="2021-01-25T00:00:00"/>
    <n v="4976424"/>
    <n v="54740664"/>
    <n v="54740664"/>
    <x v="2"/>
    <s v="ELIZABETH HERNANDEZ SANTAMARIA"/>
    <n v="0"/>
    <x v="0"/>
    <n v="24372"/>
    <x v="1"/>
    <x v="3"/>
    <x v="1"/>
    <m/>
  </r>
  <r>
    <x v="1"/>
    <n v="20"/>
    <x v="1"/>
    <x v="1"/>
    <x v="0"/>
    <x v="1"/>
    <x v="3"/>
    <x v="14"/>
    <x v="0"/>
    <s v="Servicios de sistemas de información geográfica (sig)"/>
    <x v="0"/>
    <n v="81101512"/>
    <s v="Prestación de servicios profesionales para el desarrollo del componente tecnológico requerido de los procesos de gestión catastral desarrollados por el IGAC"/>
    <x v="5"/>
    <x v="5"/>
    <n v="11"/>
    <x v="0"/>
    <x v="0"/>
    <x v="0"/>
    <n v="108518124"/>
    <n v="108518124"/>
    <x v="1"/>
    <x v="0"/>
    <x v="0"/>
    <x v="0"/>
    <x v="1"/>
    <s v="Subdirección de Catastro"/>
    <x v="5"/>
    <s v="Subdirectora de Catastro"/>
    <x v="2"/>
    <x v="3"/>
    <s v="Ejecutar procesos de actualización catastral a nivel nacional"/>
    <s v="Predios actualizados catastralmente"/>
    <n v="104"/>
    <d v="2021-01-25T00:00:00"/>
    <n v="9865284"/>
    <n v="108518124"/>
    <n v="108518124"/>
    <x v="1"/>
    <s v="ALDEMAR  GUZMAN YARA"/>
    <n v="0"/>
    <x v="0"/>
    <n v="24252"/>
    <x v="1"/>
    <x v="3"/>
    <x v="1"/>
    <m/>
  </r>
  <r>
    <x v="1"/>
    <n v="2"/>
    <x v="1"/>
    <x v="1"/>
    <x v="0"/>
    <x v="1"/>
    <x v="3"/>
    <x v="9"/>
    <x v="0"/>
    <s v="Servicios secretariales o de administración de oficinas  "/>
    <x v="0"/>
    <n v="80161501"/>
    <s v="Prestación de servicios profesionales para apoyar desde el componente social, el desarrollo de los proyectos programados para la gestión catastral."/>
    <x v="5"/>
    <x v="5"/>
    <n v="11"/>
    <x v="0"/>
    <x v="0"/>
    <x v="1"/>
    <n v="121248517"/>
    <n v="121248517"/>
    <x v="0"/>
    <x v="1"/>
    <x v="0"/>
    <x v="0"/>
    <x v="1"/>
    <s v="Subdirección de Catastro"/>
    <x v="5"/>
    <s v="Subdirectora de Catastro"/>
    <x v="2"/>
    <x v="3"/>
    <s v="Ejecutar procesos de actualización catastral a nivel nacional"/>
    <s v="Predios actualizados catastralmente"/>
    <n v="45"/>
    <d v="2021-01-18T00:00:00"/>
    <n v="11022592"/>
    <n v="121248517"/>
    <n v="121248517"/>
    <x v="1"/>
    <s v="ANA MARIA SANTOFIMIO MAHECHA"/>
    <n v="0"/>
    <x v="0"/>
    <n v="24205"/>
    <x v="1"/>
    <x v="3"/>
    <x v="2"/>
    <n v="230"/>
  </r>
  <r>
    <x v="1"/>
    <n v="73"/>
    <x v="1"/>
    <x v="1"/>
    <x v="0"/>
    <x v="1"/>
    <x v="3"/>
    <x v="3"/>
    <x v="0"/>
    <s v="Servicios secretariales o de administración de oficinas  "/>
    <x v="0"/>
    <n v="80161501"/>
    <s v="Arrendamiento  de bien inmueble para funcionamiento de sede operativa del contrato 02-2021 actualización catastral con enfoque multipropósito del munincipio de arauquita"/>
    <x v="6"/>
    <x v="6"/>
    <n v="225"/>
    <x v="1"/>
    <x v="0"/>
    <x v="0"/>
    <n v="11250000"/>
    <n v="11250000"/>
    <x v="0"/>
    <x v="0"/>
    <x v="0"/>
    <x v="0"/>
    <x v="1"/>
    <s v="DT Casanare"/>
    <x v="6"/>
    <s v="HERMES SALCEDO RODRIGUEZ"/>
    <x v="2"/>
    <x v="3"/>
    <s v="Ejecutar procesos de actualización catastral a nivel nacional"/>
    <s v="Predios actualizados catastralmente"/>
    <n v="619"/>
    <d v="2021-06-11T00:00:00"/>
    <n v="11250000"/>
    <n v="11250000"/>
    <n v="11250000"/>
    <x v="1"/>
    <s v="COMITE DE GANADEROS DE ARAUQUITA"/>
    <n v="0"/>
    <x v="0"/>
    <n v="24764"/>
    <x v="1"/>
    <x v="3"/>
    <x v="1"/>
    <n v="195"/>
  </r>
  <r>
    <x v="1"/>
    <n v="80"/>
    <x v="1"/>
    <x v="1"/>
    <x v="0"/>
    <x v="1"/>
    <x v="3"/>
    <x v="1"/>
    <x v="0"/>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6"/>
    <x v="6"/>
    <n v="120"/>
    <x v="1"/>
    <x v="0"/>
    <x v="1"/>
    <n v="12498928"/>
    <n v="12498928"/>
    <x v="0"/>
    <x v="1"/>
    <x v="0"/>
    <x v="0"/>
    <x v="1"/>
    <s v="Subdirección de Catastro"/>
    <x v="5"/>
    <s v="Subdirectora de Catastro"/>
    <x v="2"/>
    <x v="3"/>
    <s v="Ejecutar procesos de actualización catastral a nivel nacional"/>
    <s v="Predios actualizados catastralmente"/>
    <n v="639"/>
    <d v="2021-07-01T00:00:00"/>
    <n v="3124732"/>
    <n v="12498928"/>
    <n v="12498928"/>
    <x v="1"/>
    <s v="CRISTIAN ENRIQUE PALACIOS AMEZQUITA"/>
    <n v="0"/>
    <x v="0"/>
    <n v="24779"/>
    <x v="1"/>
    <x v="3"/>
    <x v="1"/>
    <n v="120"/>
  </r>
  <r>
    <x v="1"/>
    <n v="76"/>
    <x v="1"/>
    <x v="1"/>
    <x v="0"/>
    <x v="1"/>
    <x v="3"/>
    <x v="1"/>
    <x v="0"/>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6"/>
    <x v="6"/>
    <n v="150"/>
    <x v="1"/>
    <x v="0"/>
    <x v="1"/>
    <n v="18025000"/>
    <n v="18025000"/>
    <x v="0"/>
    <x v="1"/>
    <x v="0"/>
    <x v="0"/>
    <x v="1"/>
    <s v="Subdirección de Catastro"/>
    <x v="5"/>
    <s v="Subdirectora de Catastro"/>
    <x v="2"/>
    <x v="3"/>
    <s v="Ejecutar procesos de actualización catastral a nivel nacional"/>
    <s v="Predios actualizados catastralmente"/>
    <n v="630"/>
    <d v="2021-06-24T00:00:00"/>
    <n v="3605000"/>
    <n v="18025000"/>
    <n v="18025000"/>
    <x v="1"/>
    <s v="FREDY LEONARDO SOLORZANO VASQUEZ"/>
    <n v="0"/>
    <x v="0"/>
    <n v="24772"/>
    <x v="1"/>
    <x v="3"/>
    <x v="1"/>
    <n v="150"/>
  </r>
  <r>
    <x v="1"/>
    <n v="10"/>
    <x v="1"/>
    <x v="1"/>
    <x v="0"/>
    <x v="1"/>
    <x v="3"/>
    <x v="9"/>
    <x v="0"/>
    <s v="Servicios secretariales o de administración de oficinas  "/>
    <x v="0"/>
    <n v="80161501"/>
    <s v="Prestación de servicios profesionales para el desarrollo de procesos estadísticos en el marco de la gestión catastral a cargo del IGAC."/>
    <x v="5"/>
    <x v="5"/>
    <n v="11"/>
    <x v="0"/>
    <x v="0"/>
    <x v="1"/>
    <n v="164285000"/>
    <n v="164285000"/>
    <x v="0"/>
    <x v="1"/>
    <x v="0"/>
    <x v="0"/>
    <x v="1"/>
    <s v="Subdirección de Catastro"/>
    <x v="5"/>
    <s v="Subdirectora de Catastro"/>
    <x v="2"/>
    <x v="3"/>
    <s v="Ejecutar procesos de actualización catastral a nivel nacional"/>
    <s v="Predios actualizados catastralmente"/>
    <n v="57"/>
    <d v="2021-01-20T00:00:00"/>
    <n v="14935000"/>
    <n v="164285000"/>
    <n v="164285000"/>
    <x v="1"/>
    <s v="GABRIEL ANTONIO VALLEJO HERNANDEZ"/>
    <n v="0"/>
    <x v="0"/>
    <n v="24220"/>
    <x v="1"/>
    <x v="3"/>
    <x v="1"/>
    <m/>
  </r>
  <r>
    <x v="1"/>
    <n v="82"/>
    <x v="1"/>
    <x v="1"/>
    <x v="0"/>
    <x v="1"/>
    <x v="3"/>
    <x v="3"/>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6"/>
    <x v="6"/>
    <n v="165"/>
    <x v="1"/>
    <x v="0"/>
    <x v="1"/>
    <n v="27370332"/>
    <n v="27370332"/>
    <x v="0"/>
    <x v="0"/>
    <x v="0"/>
    <x v="0"/>
    <x v="1"/>
    <s v="Subdirección de Catastro"/>
    <x v="5"/>
    <s v="Subdirectora de Catastro"/>
    <x v="2"/>
    <x v="3"/>
    <s v="Ejecutar procesos de actualización catastral a nivel nacional"/>
    <s v="Predios actualizados catastralmente"/>
    <n v="641"/>
    <d v="2021-07-02T00:00:00"/>
    <n v="4976424"/>
    <n v="27370331.999999996"/>
    <n v="27370331.999999996"/>
    <x v="1"/>
    <s v="GUILLERMO JOSE ROMERO CHARRY"/>
    <n v="0"/>
    <x v="0"/>
    <n v="24782"/>
    <x v="1"/>
    <x v="3"/>
    <x v="1"/>
    <n v="165"/>
  </r>
  <r>
    <x v="1"/>
    <n v="49"/>
    <x v="1"/>
    <x v="1"/>
    <x v="0"/>
    <x v="1"/>
    <x v="3"/>
    <x v="12"/>
    <x v="0"/>
    <s v="Publicidad en periódicos"/>
    <x v="0"/>
    <n v="82101504"/>
    <s v="Prestación de servicios para la publicación de los actos administrativos de la entidad en el diario oficial"/>
    <x v="4"/>
    <x v="4"/>
    <n v="9"/>
    <x v="0"/>
    <x v="0"/>
    <x v="1"/>
    <n v="30000000"/>
    <n v="30000000"/>
    <x v="0"/>
    <x v="1"/>
    <x v="0"/>
    <x v="0"/>
    <x v="1"/>
    <s v="Subdirección de Catastro"/>
    <x v="5"/>
    <s v="Subdirectora de Catastro"/>
    <x v="2"/>
    <x v="3"/>
    <s v="Ejecutar procesos de actualización catastral a nivel nacional"/>
    <s v="Predios actualizados catastralmente"/>
    <n v="491"/>
    <d v="2021-03-19T00:00:00"/>
    <n v="0"/>
    <n v="30000000"/>
    <n v="30000000"/>
    <x v="1"/>
    <s v="IMPRENTA NACIONAL"/>
    <n v="0"/>
    <x v="0"/>
    <n v="24626"/>
    <x v="1"/>
    <x v="3"/>
    <x v="1"/>
    <m/>
  </r>
  <r>
    <x v="1"/>
    <n v="100"/>
    <x v="1"/>
    <x v="1"/>
    <x v="0"/>
    <x v="1"/>
    <x v="3"/>
    <x v="0"/>
    <x v="0"/>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6"/>
    <x v="6"/>
    <n v="150"/>
    <x v="1"/>
    <x v="0"/>
    <x v="1"/>
    <n v="13357415"/>
    <n v="13357415"/>
    <x v="0"/>
    <x v="0"/>
    <x v="0"/>
    <x v="0"/>
    <x v="1"/>
    <s v="Subdirección de Catastro"/>
    <x v="5"/>
    <s v="Subdirectora de Catastro"/>
    <x v="2"/>
    <x v="3"/>
    <s v="Ejecutar procesos de actualización catastral a nivel nacional"/>
    <s v="Predios actualizados catastralmente"/>
    <m/>
    <d v="2021-07-23T00:00:00"/>
    <n v="2671483"/>
    <n v="13357415"/>
    <n v="13357415"/>
    <x v="1"/>
    <s v="JAVIER ANDRES RINCON LOPEZ "/>
    <n v="0"/>
    <x v="0"/>
    <n v="1"/>
    <x v="0"/>
    <x v="0"/>
    <x v="2"/>
    <n v="150"/>
  </r>
  <r>
    <x v="1"/>
    <n v="75"/>
    <x v="1"/>
    <x v="1"/>
    <x v="0"/>
    <x v="1"/>
    <x v="3"/>
    <x v="0"/>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6"/>
    <x v="6"/>
    <n v="150"/>
    <x v="1"/>
    <x v="0"/>
    <x v="1"/>
    <n v="24882120"/>
    <n v="24882120"/>
    <x v="0"/>
    <x v="0"/>
    <x v="0"/>
    <x v="0"/>
    <x v="1"/>
    <s v="Subdirección de Catastro"/>
    <x v="5"/>
    <s v="Subdirectora de Catastro"/>
    <x v="2"/>
    <x v="3"/>
    <s v="Ejecutar procesos de actualización catastral a nivel nacional"/>
    <s v="Predios actualizados catastralmente"/>
    <n v="629"/>
    <d v="2021-06-24T00:00:00"/>
    <n v="4976424"/>
    <n v="24882120"/>
    <n v="24882120"/>
    <x v="1"/>
    <s v="JUAN CAMILO MADERA CALAO"/>
    <n v="0"/>
    <x v="0"/>
    <n v="24770"/>
    <x v="1"/>
    <x v="3"/>
    <x v="1"/>
    <n v="150"/>
  </r>
  <r>
    <x v="1"/>
    <n v="86"/>
    <x v="1"/>
    <x v="1"/>
    <x v="0"/>
    <x v="1"/>
    <x v="3"/>
    <x v="0"/>
    <x v="0"/>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6"/>
    <x v="6"/>
    <n v="150"/>
    <x v="1"/>
    <x v="0"/>
    <x v="1"/>
    <n v="13357415"/>
    <n v="13357415"/>
    <x v="0"/>
    <x v="0"/>
    <x v="0"/>
    <x v="0"/>
    <x v="1"/>
    <s v="Subdirección de Catastro"/>
    <x v="5"/>
    <s v="Subdirectora de Catastro"/>
    <x v="2"/>
    <x v="3"/>
    <s v="Ejecutar procesos de actualización catastral a nivel nacional"/>
    <s v="Predios actualizados catastralmente"/>
    <m/>
    <d v="2021-07-12T00:00:00"/>
    <n v="2671483"/>
    <n v="13357415"/>
    <n v="13357415"/>
    <x v="1"/>
    <s v="JULIETH ANDREA GARCIA HERNANDEZ"/>
    <n v="0"/>
    <x v="0"/>
    <m/>
    <x v="1"/>
    <x v="0"/>
    <x v="0"/>
    <n v="291"/>
  </r>
  <r>
    <x v="1"/>
    <n v="23"/>
    <x v="1"/>
    <x v="1"/>
    <x v="0"/>
    <x v="1"/>
    <x v="3"/>
    <x v="9"/>
    <x v="0"/>
    <s v="Servicios secretariales o de administración de oficinas  "/>
    <x v="0"/>
    <n v="80161501"/>
    <s v="Prestación de servicios profesionales para adelantar el control de calidad de los avalúos asignados, así como la elaboración de avalúos comerciales e IVP."/>
    <x v="5"/>
    <x v="5"/>
    <n v="11"/>
    <x v="0"/>
    <x v="0"/>
    <x v="1"/>
    <n v="83053047"/>
    <n v="83053047"/>
    <x v="0"/>
    <x v="1"/>
    <x v="0"/>
    <x v="0"/>
    <x v="1"/>
    <s v="Subdirección de Catastro"/>
    <x v="5"/>
    <s v="Subdirectora de Catastro"/>
    <x v="2"/>
    <x v="4"/>
    <s v="Realizar avalúos IVP"/>
    <s v="Avalúos realizados"/>
    <n v="110"/>
    <d v="2021-01-27T00:00:00"/>
    <n v="7550277"/>
    <n v="83053047"/>
    <n v="83053047"/>
    <x v="1"/>
    <s v="JULIO CESAR DIAZ"/>
    <n v="0"/>
    <x v="0"/>
    <n v="24255"/>
    <x v="1"/>
    <x v="3"/>
    <x v="1"/>
    <m/>
  </r>
  <r>
    <x v="1"/>
    <n v="26"/>
    <x v="1"/>
    <x v="1"/>
    <x v="0"/>
    <x v="1"/>
    <x v="3"/>
    <x v="5"/>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1"/>
    <n v="81794668"/>
    <n v="81794668"/>
    <x v="0"/>
    <x v="1"/>
    <x v="0"/>
    <x v="0"/>
    <x v="1"/>
    <s v="Subdirección de Catastro"/>
    <x v="5"/>
    <s v="Subdirectora de Catastro"/>
    <x v="2"/>
    <x v="3"/>
    <s v="Ejecutar procesos de actualización catastral a nivel nacional"/>
    <s v="Predios actualizados catastralmente"/>
    <n v="171"/>
    <d v="2021-02-04T00:00:00"/>
    <n v="7550277"/>
    <n v="81794668"/>
    <n v="81794668"/>
    <x v="1"/>
    <s v="LAURA FERNANDA PARRA PINZON"/>
    <n v="0"/>
    <x v="0"/>
    <n v="24356"/>
    <x v="1"/>
    <x v="3"/>
    <x v="1"/>
    <m/>
  </r>
  <r>
    <x v="1"/>
    <n v="13"/>
    <x v="1"/>
    <x v="1"/>
    <x v="0"/>
    <x v="1"/>
    <x v="3"/>
    <x v="5"/>
    <x v="0"/>
    <s v="Servicios de formación profesional en derecho"/>
    <x v="0"/>
    <n v="86101713"/>
    <s v="Prestación de servicios profesionales para apoyar el desarrollo de los proyectos programados en el marco de la habilitación de gestores catastrales."/>
    <x v="3"/>
    <x v="3"/>
    <n v="325"/>
    <x v="1"/>
    <x v="0"/>
    <x v="1"/>
    <n v="144486420"/>
    <n v="144486420"/>
    <x v="0"/>
    <x v="1"/>
    <x v="0"/>
    <x v="0"/>
    <x v="1"/>
    <s v="Subdirección de Catastro"/>
    <x v="5"/>
    <s v="Subdirectora de Catastro"/>
    <x v="2"/>
    <x v="3"/>
    <s v="Implementar el modelo de habilitación de gestores catastrales a nivel nacional"/>
    <s v="Sistema de Información predial actualizado"/>
    <n v="79"/>
    <d v="2021-01-21T00:00:00"/>
    <n v="13337208"/>
    <n v="144486420"/>
    <n v="144486420"/>
    <x v="1"/>
    <s v="LUZ DARY LEON SANCHEZ"/>
    <n v="0"/>
    <x v="0"/>
    <n v="24357"/>
    <x v="1"/>
    <x v="3"/>
    <x v="1"/>
    <m/>
  </r>
  <r>
    <x v="1"/>
    <n v="79"/>
    <x v="1"/>
    <x v="1"/>
    <x v="4"/>
    <x v="4"/>
    <x v="3"/>
    <x v="0"/>
    <x v="0"/>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6"/>
    <x v="6"/>
    <n v="120"/>
    <x v="1"/>
    <x v="0"/>
    <x v="1"/>
    <n v="62494640"/>
    <n v="62494640"/>
    <x v="0"/>
    <x v="0"/>
    <x v="4"/>
    <x v="0"/>
    <x v="1"/>
    <s v="Subdirección de Catastro"/>
    <x v="5"/>
    <s v="Subdirectora de Catastro"/>
    <x v="2"/>
    <x v="3"/>
    <s v="Ejecutar procesos de actualización catastral a nivel nacional"/>
    <s v="Predios actualizados catastralmente"/>
    <n v="643"/>
    <d v="2021-07-01T00:00:00"/>
    <n v="3124732"/>
    <n v="12498928"/>
    <n v="62494640"/>
    <x v="1"/>
    <s v="MARIELA ISABEL MEDINA FRANCO_x000a_CELCI DEL CARMEN QUINTANA_x000a_EDGAR LAMBIS CONEO_x000a_JOSE ANTONIO HOYOS GARCIA_x000a_NADITH JOSE MIRANDA GARCIA "/>
    <n v="0"/>
    <x v="0"/>
    <s v="24777_x000a_24778_x000a_24780_x000a_24783_x000a_24784"/>
    <x v="4"/>
    <x v="3"/>
    <x v="0"/>
    <n v="120"/>
  </r>
  <r>
    <x v="1"/>
    <n v="43"/>
    <x v="1"/>
    <x v="1"/>
    <x v="4"/>
    <x v="4"/>
    <x v="3"/>
    <x v="10"/>
    <x v="0"/>
    <s v="Servicios secretariales o de administración de oficinas  "/>
    <x v="0"/>
    <n v="80161501"/>
    <s v="Prestación de servicios profesionales para adelantar los avalúos comerciales que le sean asignados a nivel nacional."/>
    <x v="4"/>
    <x v="4"/>
    <n v="300"/>
    <x v="1"/>
    <x v="0"/>
    <x v="0"/>
    <n v="300000000"/>
    <n v="300000000"/>
    <x v="0"/>
    <x v="1"/>
    <x v="4"/>
    <x v="0"/>
    <x v="1"/>
    <s v="Subdirección de Catastro"/>
    <x v="5"/>
    <s v="Subdirectora de Catastro"/>
    <x v="2"/>
    <x v="4"/>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x v="0"/>
    <s v="24535_x000a_24536_x000a_24537_x000a_24539_x000a_24589"/>
    <x v="4"/>
    <x v="3"/>
    <x v="1"/>
    <m/>
  </r>
  <r>
    <x v="1"/>
    <n v="5"/>
    <x v="1"/>
    <x v="1"/>
    <x v="0"/>
    <x v="1"/>
    <x v="3"/>
    <x v="9"/>
    <x v="0"/>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5"/>
    <x v="5"/>
    <n v="11"/>
    <x v="0"/>
    <x v="0"/>
    <x v="1"/>
    <n v="83053047"/>
    <n v="83053047"/>
    <x v="0"/>
    <x v="1"/>
    <x v="0"/>
    <x v="0"/>
    <x v="1"/>
    <s v="Subdirección de Catastro"/>
    <x v="5"/>
    <s v="Subdirectora de Catastro"/>
    <x v="2"/>
    <x v="3"/>
    <s v="Atender las solicitudes en materia de Política de Restitución de Tierras y Ley de Víctimas"/>
    <s v="Solicitudes Atendidas"/>
    <n v="46"/>
    <d v="2021-01-19T00:00:00"/>
    <n v="7550277"/>
    <n v="83053047"/>
    <n v="83053047"/>
    <x v="1"/>
    <s v="ROBERTH ANDRES BELTRAN MARTINEZ"/>
    <n v="0"/>
    <x v="0"/>
    <n v="24211"/>
    <x v="1"/>
    <x v="3"/>
    <x v="2"/>
    <n v="215"/>
  </r>
  <r>
    <x v="1"/>
    <n v="78"/>
    <x v="1"/>
    <x v="1"/>
    <x v="0"/>
    <x v="1"/>
    <x v="3"/>
    <x v="0"/>
    <x v="0"/>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6"/>
    <x v="6"/>
    <n v="150"/>
    <x v="1"/>
    <x v="0"/>
    <x v="1"/>
    <n v="18025000"/>
    <n v="18025000"/>
    <x v="0"/>
    <x v="0"/>
    <x v="0"/>
    <x v="0"/>
    <x v="1"/>
    <s v="Subdirección de Catastro"/>
    <x v="5"/>
    <s v="Subdirectora de Catastro"/>
    <x v="2"/>
    <x v="3"/>
    <s v="Ejecutar procesos de actualización catastral a nivel nacional"/>
    <s v="Predios actualizados catastralmente"/>
    <n v="637"/>
    <d v="2021-07-01T00:00:00"/>
    <n v="3605000"/>
    <n v="18025000"/>
    <n v="18025000"/>
    <x v="1"/>
    <s v="YESMY  BATISTA PALOMINO"/>
    <n v="0"/>
    <x v="0"/>
    <n v="24776"/>
    <x v="1"/>
    <x v="3"/>
    <x v="1"/>
    <n v="150"/>
  </r>
  <r>
    <x v="1"/>
    <n v="33"/>
    <x v="1"/>
    <x v="1"/>
    <x v="0"/>
    <x v="1"/>
    <x v="3"/>
    <x v="5"/>
    <x v="0"/>
    <s v="Servicios secretariales o de administración de oficinas  "/>
    <x v="0"/>
    <n v="80161501"/>
    <s v="Prestación de servicios para la generación de productos de la información alfanumérica catastral en el marco del Proyecto de &quot;Actualización y gestión catastral Nacional&quot;"/>
    <x v="3"/>
    <x v="3"/>
    <n v="6"/>
    <x v="0"/>
    <x v="0"/>
    <x v="1"/>
    <n v="16028900"/>
    <n v="16028900"/>
    <x v="0"/>
    <x v="1"/>
    <x v="0"/>
    <x v="0"/>
    <x v="1"/>
    <s v="Subdirección de Catastro"/>
    <x v="5"/>
    <s v="Subdirectora de Catastro"/>
    <x v="2"/>
    <x v="3"/>
    <s v="Estandarizar las coberturas de información del proceso de catastro"/>
    <s v="Sistema de Información predial actualizado"/>
    <n v="259"/>
    <d v="2021-02-09T00:00:00"/>
    <n v="2671483"/>
    <n v="16028898"/>
    <n v="16028898"/>
    <x v="1"/>
    <s v="ALEJANDRO ORTIZ BARON"/>
    <n v="2"/>
    <x v="0"/>
    <n v="24438"/>
    <x v="1"/>
    <x v="3"/>
    <x v="1"/>
    <m/>
  </r>
  <r>
    <x v="1"/>
    <n v="9"/>
    <x v="1"/>
    <x v="1"/>
    <x v="1"/>
    <x v="6"/>
    <x v="3"/>
    <x v="9"/>
    <x v="0"/>
    <s v="Servicios secretariales o de administración de oficinas  "/>
    <x v="0"/>
    <n v="80161501"/>
    <s v="Prestación de servicios de apoyo orientados a la gestión y enrutamiento de la información derivada de los procesos catastrales."/>
    <x v="5"/>
    <x v="5"/>
    <n v="11"/>
    <x v="0"/>
    <x v="0"/>
    <x v="1"/>
    <n v="92321463"/>
    <n v="92321463"/>
    <x v="0"/>
    <x v="1"/>
    <x v="1"/>
    <x v="0"/>
    <x v="1"/>
    <s v="Subdirección de Catastro"/>
    <x v="5"/>
    <s v="Subdirectora de Catastro"/>
    <x v="2"/>
    <x v="3"/>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x v="0"/>
    <s v="24216_x000a_24217_x000a_24218_x000a_24292"/>
    <x v="6"/>
    <x v="3"/>
    <x v="1"/>
    <n v="210"/>
  </r>
  <r>
    <x v="1"/>
    <n v="36"/>
    <x v="1"/>
    <x v="1"/>
    <x v="0"/>
    <x v="1"/>
    <x v="3"/>
    <x v="5"/>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3"/>
    <x v="3"/>
    <n v="6"/>
    <x v="0"/>
    <x v="0"/>
    <x v="1"/>
    <n v="29858547"/>
    <n v="29858547"/>
    <x v="0"/>
    <x v="1"/>
    <x v="0"/>
    <x v="0"/>
    <x v="1"/>
    <s v="Subdirección de Catastro"/>
    <x v="5"/>
    <s v="Subdirectora de Catastro"/>
    <x v="2"/>
    <x v="3"/>
    <s v="Estandarizar las coberturas de información del proceso de catastro"/>
    <s v="Sistema de Información predial actualizado"/>
    <n v="294"/>
    <d v="2021-02-11T00:00:00"/>
    <n v="4976424"/>
    <n v="29858544"/>
    <n v="29858544"/>
    <x v="1"/>
    <s v="DIEGO FERNANDO GRISALES RAMIREZ"/>
    <n v="3"/>
    <x v="0"/>
    <n v="24462"/>
    <x v="1"/>
    <x v="3"/>
    <x v="1"/>
    <m/>
  </r>
  <r>
    <x v="1"/>
    <n v="39"/>
    <x v="1"/>
    <x v="1"/>
    <x v="0"/>
    <x v="1"/>
    <x v="3"/>
    <x v="5"/>
    <x v="0"/>
    <s v="Servicios de sistemas de información geográfica (sig)"/>
    <x v="0"/>
    <n v="81101512"/>
    <s v="Prestación de servicios profesionales para gestionar, controlar y hacer seguimiento de la información  alfanumérica y gráfica de los procesos catastrales."/>
    <x v="3"/>
    <x v="3"/>
    <n v="6"/>
    <x v="0"/>
    <x v="0"/>
    <x v="1"/>
    <n v="29858547"/>
    <n v="29858547"/>
    <x v="0"/>
    <x v="1"/>
    <x v="0"/>
    <x v="0"/>
    <x v="1"/>
    <s v="Subdirección de Catastro"/>
    <x v="5"/>
    <s v="Subdirectora de Catastro"/>
    <x v="2"/>
    <x v="3"/>
    <s v="Estandarizar las coberturas de información del proceso de catastro"/>
    <s v="Sistema de Información predial actualizado"/>
    <n v="316"/>
    <d v="2021-02-16T00:00:00"/>
    <n v="4976424"/>
    <n v="29858544"/>
    <n v="29858544"/>
    <x v="1"/>
    <s v="NANCY YOLANDA LÓPEZ FORERO"/>
    <n v="3"/>
    <x v="0"/>
    <n v="24477"/>
    <x v="1"/>
    <x v="3"/>
    <x v="1"/>
    <m/>
  </r>
  <r>
    <x v="1"/>
    <n v="21"/>
    <x v="1"/>
    <x v="1"/>
    <x v="0"/>
    <x v="1"/>
    <x v="3"/>
    <x v="9"/>
    <x v="0"/>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5"/>
    <x v="5"/>
    <n v="11"/>
    <x v="0"/>
    <x v="0"/>
    <x v="1"/>
    <n v="54740669"/>
    <n v="54740669"/>
    <x v="0"/>
    <x v="1"/>
    <x v="0"/>
    <x v="0"/>
    <x v="1"/>
    <s v="Subdirección de Catastro"/>
    <x v="5"/>
    <s v="Subdirectora de Catastro"/>
    <x v="2"/>
    <x v="3"/>
    <s v="Atender las solicitudes en materia de Política de Restitución de Tierras y Ley de Víctimas"/>
    <s v="Solicitudes Atendidas"/>
    <n v="124"/>
    <d v="2021-01-25T00:00:00"/>
    <n v="4976424"/>
    <n v="54740664"/>
    <n v="54740664"/>
    <x v="1"/>
    <s v="DANILO BERNAL DIAZ"/>
    <n v="5"/>
    <x v="0"/>
    <n v="24264"/>
    <x v="1"/>
    <x v="3"/>
    <x v="1"/>
    <m/>
  </r>
  <r>
    <x v="1"/>
    <n v="4"/>
    <x v="1"/>
    <x v="1"/>
    <x v="0"/>
    <x v="1"/>
    <x v="3"/>
    <x v="9"/>
    <x v="0"/>
    <s v="Servicios de formación profesional en derecho"/>
    <x v="0"/>
    <n v="86101713"/>
    <s v="Prestación de servicios profesionales para apoyar el componente jurídico en los proyectos de Gestión Catastral desarrollados por el IGAC"/>
    <x v="5"/>
    <x v="5"/>
    <n v="11"/>
    <x v="0"/>
    <x v="0"/>
    <x v="0"/>
    <n v="95787741"/>
    <n v="95787741"/>
    <x v="0"/>
    <x v="1"/>
    <x v="0"/>
    <x v="0"/>
    <x v="1"/>
    <s v="Subdirección de Catastro"/>
    <x v="5"/>
    <s v="Subdirectora de Catastro"/>
    <x v="2"/>
    <x v="3"/>
    <s v="Ejecutar procesos de actualización catastral a nivel nacional"/>
    <s v="Predios actualizados catastralmente"/>
    <n v="48"/>
    <d v="2021-01-18T00:00:00"/>
    <n v="8707976"/>
    <n v="95787736"/>
    <n v="95787736"/>
    <x v="1"/>
    <s v="LIZZY KAROLAY RINCON CAMELO"/>
    <n v="5"/>
    <x v="0"/>
    <n v="24206"/>
    <x v="1"/>
    <x v="3"/>
    <x v="2"/>
    <n v="235"/>
  </r>
  <r>
    <x v="1"/>
    <n v="6"/>
    <x v="1"/>
    <x v="1"/>
    <x v="0"/>
    <x v="1"/>
    <x v="3"/>
    <x v="9"/>
    <x v="0"/>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5"/>
    <x v="5"/>
    <n v="11"/>
    <x v="0"/>
    <x v="0"/>
    <x v="0"/>
    <n v="108518129"/>
    <n v="108518129"/>
    <x v="0"/>
    <x v="1"/>
    <x v="0"/>
    <x v="0"/>
    <x v="1"/>
    <s v="Subdirección de Catastro"/>
    <x v="5"/>
    <s v="Subdirectora de Catastro"/>
    <x v="2"/>
    <x v="3"/>
    <s v="Ejecutar procesos de actualización catastral a nivel nacional"/>
    <s v="Predios actualizados catastralmente"/>
    <n v="61"/>
    <d v="2021-01-19T00:00:00"/>
    <n v="9865284"/>
    <n v="108518124"/>
    <n v="108518124"/>
    <x v="1"/>
    <s v="MARYSOL  RUIZ CANO"/>
    <n v="5"/>
    <x v="0"/>
    <n v="24223"/>
    <x v="1"/>
    <x v="3"/>
    <x v="1"/>
    <n v="150"/>
  </r>
  <r>
    <x v="1"/>
    <n v="8"/>
    <x v="1"/>
    <x v="1"/>
    <x v="2"/>
    <x v="2"/>
    <x v="3"/>
    <x v="9"/>
    <x v="0"/>
    <s v="Servicios secretariales o de administración de oficinas  "/>
    <x v="0"/>
    <n v="80161501"/>
    <s v="Prestación de servicios para apoyar las actividades técnicas y operativas para la habilitación de gestores catastrales."/>
    <x v="5"/>
    <x v="5"/>
    <n v="11"/>
    <x v="0"/>
    <x v="0"/>
    <x v="1"/>
    <n v="58772631"/>
    <n v="58772631"/>
    <x v="0"/>
    <x v="1"/>
    <x v="2"/>
    <x v="0"/>
    <x v="1"/>
    <s v="Subdirección de Catastro"/>
    <x v="5"/>
    <s v="Subdirectora de Catastro"/>
    <x v="2"/>
    <x v="3"/>
    <s v="Implementar el modelo de habilitación de gestores catastrales a nivel nacional"/>
    <s v="Sistema de Información predial actualizado"/>
    <n v="47"/>
    <d v="2021-01-19T00:00:00"/>
    <n v="2671483"/>
    <n v="29386313"/>
    <n v="58772626"/>
    <x v="1"/>
    <s v="MAX HENRY SALAZAR GARCIA_x000a_CAMILO ALFONSO ESCOBAR GIRALDO"/>
    <n v="5"/>
    <x v="0"/>
    <s v="24212_x000a_24347_x000a_"/>
    <x v="2"/>
    <x v="3"/>
    <x v="1"/>
    <m/>
  </r>
  <r>
    <x v="1"/>
    <n v="18"/>
    <x v="1"/>
    <x v="1"/>
    <x v="1"/>
    <x v="6"/>
    <x v="3"/>
    <x v="9"/>
    <x v="0"/>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5"/>
    <x v="5"/>
    <n v="11"/>
    <x v="0"/>
    <x v="0"/>
    <x v="1"/>
    <n v="434072513"/>
    <n v="434072513"/>
    <x v="0"/>
    <x v="1"/>
    <x v="1"/>
    <x v="0"/>
    <x v="1"/>
    <s v="Subdirección de Catastro"/>
    <x v="5"/>
    <s v="Subdirectora de Catastro"/>
    <x v="2"/>
    <x v="3"/>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x v="0"/>
    <s v="24244_x000a_24314_x000a_24315_x000a_24321"/>
    <x v="6"/>
    <x v="3"/>
    <x v="1"/>
    <m/>
  </r>
  <r>
    <x v="1"/>
    <n v="7"/>
    <x v="1"/>
    <x v="1"/>
    <x v="0"/>
    <x v="1"/>
    <x v="3"/>
    <x v="9"/>
    <x v="0"/>
    <s v="Servicios de formación profesional en derecho"/>
    <x v="0"/>
    <n v="86101713"/>
    <s v="Prestación de servicios profesionales para el desarrollo del componente social requerido de los procesos de gestión catastral desarrollados por el IGAC"/>
    <x v="5"/>
    <x v="5"/>
    <n v="11"/>
    <x v="0"/>
    <x v="0"/>
    <x v="0"/>
    <n v="63335720"/>
    <n v="63335720"/>
    <x v="0"/>
    <x v="1"/>
    <x v="0"/>
    <x v="0"/>
    <x v="1"/>
    <s v="Subdirección de Catastro"/>
    <x v="5"/>
    <s v="Subdirectora de Catastro"/>
    <x v="2"/>
    <x v="3"/>
    <s v="Ejecutar procesos de actualización catastral a nivel nacional"/>
    <s v="Predios actualizados catastralmente"/>
    <n v="54"/>
    <d v="2021-01-19T00:00:00"/>
    <n v="5757793"/>
    <n v="63143797"/>
    <n v="63143797"/>
    <x v="1"/>
    <s v="GERMAN ANDRES HERRERA SIERRA"/>
    <n v="191923"/>
    <x v="0"/>
    <n v="24213"/>
    <x v="1"/>
    <x v="3"/>
    <x v="1"/>
    <n v="7"/>
  </r>
  <r>
    <x v="1"/>
    <n v="11"/>
    <x v="1"/>
    <x v="1"/>
    <x v="0"/>
    <x v="1"/>
    <x v="3"/>
    <x v="9"/>
    <x v="0"/>
    <s v="Servicios secretariales o de administración de oficinas  "/>
    <x v="0"/>
    <n v="80161501"/>
    <s v="Prestación de servicios profesionales para la atención, control y seguimiento a las peticiones presentadas en el área asignada."/>
    <x v="5"/>
    <x v="5"/>
    <n v="11"/>
    <x v="0"/>
    <x v="0"/>
    <x v="1"/>
    <n v="63335720"/>
    <n v="63335720"/>
    <x v="0"/>
    <x v="1"/>
    <x v="0"/>
    <x v="0"/>
    <x v="1"/>
    <s v="Subdirección de Catastro"/>
    <x v="5"/>
    <s v="Subdirectora de Catastro"/>
    <x v="2"/>
    <x v="3"/>
    <s v="Ejecutar procesos de actualización catastral a nivel nacional"/>
    <s v="Predios actualizados catastralmente"/>
    <n v="68"/>
    <d v="2021-01-20T00:00:00"/>
    <n v="5757793"/>
    <n v="63143797"/>
    <n v="63143797"/>
    <x v="1"/>
    <s v="MARTHA YANET DIAZ AYALA"/>
    <n v="191923"/>
    <x v="0"/>
    <n v="24225"/>
    <x v="1"/>
    <x v="3"/>
    <x v="1"/>
    <m/>
  </r>
  <r>
    <x v="1"/>
    <n v="35"/>
    <x v="1"/>
    <x v="1"/>
    <x v="2"/>
    <x v="2"/>
    <x v="3"/>
    <x v="5"/>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3"/>
    <x v="3"/>
    <n v="6"/>
    <x v="0"/>
    <x v="0"/>
    <x v="1"/>
    <n v="69093513"/>
    <n v="69093513"/>
    <x v="0"/>
    <x v="1"/>
    <x v="2"/>
    <x v="0"/>
    <x v="1"/>
    <s v="Subdirección de Catastro"/>
    <x v="5"/>
    <s v="Subdirectora de Catastro"/>
    <x v="2"/>
    <x v="3"/>
    <s v="Estandarizar las coberturas de información del proceso de catastro"/>
    <s v="Sistema de Información predial actualizado"/>
    <n v="239"/>
    <d v="2021-02-11T00:00:00"/>
    <n v="5757793"/>
    <n v="34354832"/>
    <n v="68709664"/>
    <x v="1"/>
    <s v="SONIA ELIZABETH ERASO HANRRYR_x000a_CLAUDIA ALEJANDRA BELTRAN FERNADEZ"/>
    <n v="383849"/>
    <x v="0"/>
    <s v="24415_x000a_24416"/>
    <x v="2"/>
    <x v="3"/>
    <x v="1"/>
    <m/>
  </r>
  <r>
    <x v="1"/>
    <n v="24"/>
    <x v="1"/>
    <x v="1"/>
    <x v="1"/>
    <x v="6"/>
    <x v="3"/>
    <x v="9"/>
    <x v="0"/>
    <s v="Servicios de sistemas de información geográfica (sig)"/>
    <x v="0"/>
    <n v="81101512"/>
    <s v="Prestación de servicios profesionales para adelantar los avalúos comerciales asignados, de acuerdo a la programación establecida. "/>
    <x v="5"/>
    <x v="5"/>
    <n v="11"/>
    <x v="0"/>
    <x v="0"/>
    <x v="0"/>
    <n v="253342879"/>
    <n v="253342879"/>
    <x v="0"/>
    <x v="1"/>
    <x v="1"/>
    <x v="0"/>
    <x v="1"/>
    <s v="Subdirección de Catastro"/>
    <x v="5"/>
    <s v="Subdirectora de Catastro"/>
    <x v="2"/>
    <x v="4"/>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x v="0"/>
    <s v="24258_x000a_24450_x000a_24453_x000a_24494"/>
    <x v="6"/>
    <x v="3"/>
    <x v="1"/>
    <m/>
  </r>
  <r>
    <x v="1"/>
    <n v="48"/>
    <x v="1"/>
    <x v="1"/>
    <x v="0"/>
    <x v="1"/>
    <x v="3"/>
    <x v="10"/>
    <x v="0"/>
    <s v="Servicios secretariales o de administración de oficinas  "/>
    <x v="0"/>
    <n v="80161501"/>
    <s v="Prestación de servicios profesionales para el procesamiento, análisis y generación de productos geográficos que apoyen el proceso de actualización catastral"/>
    <x v="4"/>
    <x v="4"/>
    <n v="285"/>
    <x v="1"/>
    <x v="0"/>
    <x v="0"/>
    <n v="25379089"/>
    <n v="25379089"/>
    <x v="0"/>
    <x v="1"/>
    <x v="0"/>
    <x v="0"/>
    <x v="1"/>
    <s v="Subdirección de Catastro"/>
    <x v="5"/>
    <s v="Subdirectora de Catastro"/>
    <x v="2"/>
    <x v="3"/>
    <s v="Ejecutar procesos de actualización catastral a nivel nacional"/>
    <s v="Predios actualizados catastralmente"/>
    <n v="470"/>
    <d v="2021-03-18T00:00:00"/>
    <n v="2671483"/>
    <n v="24577644"/>
    <n v="24577644"/>
    <x v="1"/>
    <s v="LAURA ALEJANDRA MARTINEZ CONDE"/>
    <n v="801445"/>
    <x v="0"/>
    <n v="24681"/>
    <x v="1"/>
    <x v="3"/>
    <x v="1"/>
    <m/>
  </r>
  <r>
    <x v="1"/>
    <n v="17"/>
    <x v="1"/>
    <x v="1"/>
    <x v="0"/>
    <x v="1"/>
    <x v="3"/>
    <x v="5"/>
    <x v="0"/>
    <s v="Servicios secretariales o de administración de oficinas  "/>
    <x v="0"/>
    <n v="80161501"/>
    <s v="Prestación de servicios profesionales para la programación, control y seguimiento presupuestal y financiero del proyecto de inversión &quot;Actualización y gestión catastral Nacional&quot;"/>
    <x v="3"/>
    <x v="3"/>
    <n v="325"/>
    <x v="1"/>
    <x v="0"/>
    <x v="1"/>
    <n v="72404085"/>
    <n v="72404085"/>
    <x v="0"/>
    <x v="1"/>
    <x v="0"/>
    <x v="0"/>
    <x v="1"/>
    <s v="Subdirección de Catastro"/>
    <x v="5"/>
    <s v="Subdirectora de Catastro"/>
    <x v="2"/>
    <x v="3"/>
    <s v="Ejecutar procesos de actualización catastral a nivel nacional"/>
    <s v="Predios actualizados catastralmente"/>
    <n v="115"/>
    <d v="2021-02-04T00:00:00"/>
    <n v="6683454"/>
    <n v="71290176"/>
    <n v="71290176"/>
    <x v="1"/>
    <s v="LEIDY ANDREA GUZMAN_x000a_CAMELO"/>
    <n v="1113909"/>
    <x v="0"/>
    <n v="24367"/>
    <x v="1"/>
    <x v="3"/>
    <x v="1"/>
    <m/>
  </r>
  <r>
    <x v="1"/>
    <n v="38"/>
    <x v="1"/>
    <x v="1"/>
    <x v="0"/>
    <x v="1"/>
    <x v="3"/>
    <x v="5"/>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3"/>
    <x v="3"/>
    <n v="325"/>
    <x v="1"/>
    <x v="0"/>
    <x v="1"/>
    <n v="28941066"/>
    <n v="28941066"/>
    <x v="0"/>
    <x v="1"/>
    <x v="0"/>
    <x v="0"/>
    <x v="1"/>
    <s v="Subdirección de Catastro"/>
    <x v="5"/>
    <s v="Subdirectora de Catastro"/>
    <x v="2"/>
    <x v="4"/>
    <s v="Realizar avalúos IVP"/>
    <s v="Avalúos realizados"/>
    <n v="332"/>
    <d v="2021-02-16T00:00:00"/>
    <n v="2671483"/>
    <n v="27694374"/>
    <n v="27694374"/>
    <x v="1"/>
    <s v="WILSON JAVIER NUÑEZ BARRERA"/>
    <n v="1246692"/>
    <x v="0"/>
    <n v="24492"/>
    <x v="1"/>
    <x v="3"/>
    <x v="1"/>
    <m/>
  </r>
  <r>
    <x v="1"/>
    <n v="14"/>
    <x v="1"/>
    <x v="1"/>
    <x v="0"/>
    <x v="1"/>
    <x v="3"/>
    <x v="5"/>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3"/>
    <x v="3"/>
    <n v="325"/>
    <x v="1"/>
    <x v="0"/>
    <x v="1"/>
    <n v="81794668"/>
    <n v="81794668"/>
    <x v="0"/>
    <x v="1"/>
    <x v="0"/>
    <x v="0"/>
    <x v="1"/>
    <s v="Subdirección de Catastro"/>
    <x v="5"/>
    <s v="Subdirectora de Catastro"/>
    <x v="2"/>
    <x v="3"/>
    <s v="Ejecutar procesos de actualización catastral a nivel nacional"/>
    <s v="Predios actualizados catastralmente"/>
    <n v="193"/>
    <d v="2021-02-03T00:00:00"/>
    <n v="7550277"/>
    <n v="80536288"/>
    <n v="80536288"/>
    <x v="1"/>
    <s v="ADRIANA MARIA MARTINEZ BUSTOS"/>
    <n v="1258380"/>
    <x v="0"/>
    <n v="24376"/>
    <x v="1"/>
    <x v="3"/>
    <x v="1"/>
    <m/>
  </r>
  <r>
    <x v="1"/>
    <n v="30"/>
    <x v="1"/>
    <x v="1"/>
    <x v="0"/>
    <x v="1"/>
    <x v="3"/>
    <x v="5"/>
    <x v="0"/>
    <s v="Servicios secretariales o de administración de oficinas  "/>
    <x v="0"/>
    <n v="80161501"/>
    <s v="Prestación de servicios profesionales para apoyar los análisis estadísticos requeridos para los procesos de gestión catastral con enfoque multipropósito."/>
    <x v="3"/>
    <x v="3"/>
    <n v="325"/>
    <x v="1"/>
    <x v="0"/>
    <x v="1"/>
    <n v="81794668"/>
    <n v="81794668"/>
    <x v="0"/>
    <x v="1"/>
    <x v="0"/>
    <x v="0"/>
    <x v="1"/>
    <s v="Subdirección de Catastro"/>
    <x v="5"/>
    <s v="Subdirectora de Catastro"/>
    <x v="2"/>
    <x v="3"/>
    <s v="Ejecutar procesos de actualización catastral a nivel nacional"/>
    <s v="Predios actualizados catastralmente"/>
    <n v="215"/>
    <d v="2021-02-10T00:00:00"/>
    <n v="7550277"/>
    <n v="80536288"/>
    <n v="80536288"/>
    <x v="1"/>
    <s v="SANTIAGO ANDRES BARRAGAN LOPEZ"/>
    <n v="1258380"/>
    <x v="0"/>
    <n v="24398"/>
    <x v="1"/>
    <x v="3"/>
    <x v="1"/>
    <m/>
  </r>
  <r>
    <x v="1"/>
    <n v="27"/>
    <x v="1"/>
    <x v="1"/>
    <x v="0"/>
    <x v="1"/>
    <x v="3"/>
    <x v="5"/>
    <x v="0"/>
    <s v="Servicios secretariales o de administración de oficinas  "/>
    <x v="0"/>
    <n v="80161501"/>
    <s v="Prestación de servicios profesionales para adelantar los análisis estadísticos requeridos para el desarrollo de los procesos de catastro multipropósito."/>
    <x v="3"/>
    <x v="3"/>
    <n v="325"/>
    <x v="1"/>
    <x v="0"/>
    <x v="1"/>
    <n v="106873910"/>
    <n v="106873910"/>
    <x v="0"/>
    <x v="1"/>
    <x v="0"/>
    <x v="0"/>
    <x v="1"/>
    <s v="Subdirección de Catastro"/>
    <x v="5"/>
    <s v="Subdirectora de Catastro"/>
    <x v="2"/>
    <x v="3"/>
    <s v="Ejecutar procesos de actualización catastral a nivel nacional"/>
    <s v="Predios actualizados catastralmente"/>
    <n v="180"/>
    <d v="2021-02-04T00:00:00"/>
    <n v="9865284"/>
    <n v="105229696"/>
    <n v="105229696"/>
    <x v="1"/>
    <s v="BRAYAN ARTURO CAMARGO LOZANO"/>
    <n v="1644214"/>
    <x v="0"/>
    <n v="24366"/>
    <x v="1"/>
    <x v="3"/>
    <x v="1"/>
    <m/>
  </r>
  <r>
    <x v="1"/>
    <n v="28"/>
    <x v="1"/>
    <x v="1"/>
    <x v="0"/>
    <x v="1"/>
    <x v="3"/>
    <x v="5"/>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3"/>
    <x v="3"/>
    <n v="325"/>
    <x v="1"/>
    <x v="0"/>
    <x v="0"/>
    <n v="106873910"/>
    <n v="106873910"/>
    <x v="0"/>
    <x v="1"/>
    <x v="0"/>
    <x v="0"/>
    <x v="1"/>
    <s v="Subdirección de Catastro"/>
    <x v="5"/>
    <s v="Subdirectora de Catastro"/>
    <x v="2"/>
    <x v="3"/>
    <s v="Ejecutar procesos de actualización catastral a nivel nacional"/>
    <s v="Predios actualizados catastralmente"/>
    <n v="177"/>
    <d v="2021-02-04T00:00:00"/>
    <n v="9865284"/>
    <n v="105229696"/>
    <n v="105229696"/>
    <x v="1"/>
    <s v="ELENA ROCÍO VERÁSTEGUI NIÑO"/>
    <n v="1644214"/>
    <x v="0"/>
    <n v="24361"/>
    <x v="1"/>
    <x v="3"/>
    <x v="1"/>
    <m/>
  </r>
  <r>
    <x v="1"/>
    <n v="81"/>
    <x v="1"/>
    <x v="1"/>
    <x v="0"/>
    <x v="1"/>
    <x v="3"/>
    <x v="3"/>
    <x v="0"/>
    <s v="Servicios secretariales o de administración de oficinas  "/>
    <x v="0"/>
    <n v="80161501"/>
    <s v="Prestación de servicios profesionales para realizar las socializaciones requeridas en el proceso de actualización catastral multiproposito de El Guamo y Córdoba (Bolivar)  y Río Blanco (Tolima)"/>
    <x v="6"/>
    <x v="6"/>
    <n v="195"/>
    <x v="1"/>
    <x v="0"/>
    <x v="1"/>
    <n v="23661534"/>
    <n v="23661534"/>
    <x v="0"/>
    <x v="0"/>
    <x v="0"/>
    <x v="0"/>
    <x v="1"/>
    <s v="Subdirección de Catastro"/>
    <x v="5"/>
    <s v="Subdirectora de Catastro"/>
    <x v="2"/>
    <x v="3"/>
    <s v="Ejecutar procesos de actualización catastral a nivel nacional"/>
    <s v="Predios actualizados catastralmente"/>
    <n v="640"/>
    <d v="2021-07-01T00:00:00"/>
    <n v="3640236"/>
    <n v="21841416"/>
    <n v="21841416"/>
    <x v="1"/>
    <s v="NORELIS DEL CARMEN ANAYA PEREZ"/>
    <n v="1820118"/>
    <x v="0"/>
    <n v="24781"/>
    <x v="0"/>
    <x v="0"/>
    <x v="1"/>
    <n v="180"/>
  </r>
  <r>
    <x v="1"/>
    <n v="32"/>
    <x v="1"/>
    <x v="1"/>
    <x v="0"/>
    <x v="1"/>
    <x v="3"/>
    <x v="5"/>
    <x v="0"/>
    <s v="Servicios de sistemas de información geográfica (sig)"/>
    <x v="0"/>
    <n v="81101512"/>
    <s v="Prestación de servicios profesionales para el seguimiento y control de los proyectos de gestión catastral con enforque multipropósito."/>
    <x v="3"/>
    <x v="3"/>
    <n v="325"/>
    <x v="1"/>
    <x v="0"/>
    <x v="0"/>
    <n v="131948917"/>
    <n v="131948917"/>
    <x v="0"/>
    <x v="1"/>
    <x v="0"/>
    <x v="0"/>
    <x v="1"/>
    <s v="Subdirección de Catastro"/>
    <x v="5"/>
    <s v="Subdirectora de Catastro"/>
    <x v="2"/>
    <x v="3"/>
    <s v="Ejecutar procesos de actualización catastral a nivel nacional"/>
    <s v="Predios actualizados catastralmente"/>
    <n v="183"/>
    <d v="2021-02-05T00:00:00"/>
    <n v="12179900"/>
    <n v="129918933"/>
    <n v="129918933"/>
    <x v="1"/>
    <s v="AVIER ENRIQUE ZULUAGA GONZALEZ"/>
    <n v="2029984"/>
    <x v="0"/>
    <n v="24371"/>
    <x v="1"/>
    <x v="3"/>
    <x v="1"/>
    <m/>
  </r>
  <r>
    <x v="1"/>
    <n v="46"/>
    <x v="1"/>
    <x v="1"/>
    <x v="0"/>
    <x v="1"/>
    <x v="3"/>
    <x v="12"/>
    <x v="0"/>
    <s v="Servicios secretariales o de administración de oficinas  "/>
    <x v="0"/>
    <n v="80161501"/>
    <s v="Prestación de servicios para apoyar la atención y trámite de las solicitudes de avalúos y de requerimientos de información relacionados con  la ejecución de avalúos."/>
    <x v="4"/>
    <x v="4"/>
    <n v="300"/>
    <x v="1"/>
    <x v="0"/>
    <x v="0"/>
    <n v="28941066"/>
    <n v="28941066"/>
    <x v="0"/>
    <x v="1"/>
    <x v="0"/>
    <x v="0"/>
    <x v="1"/>
    <s v="Subdirección de Catastro"/>
    <x v="5"/>
    <s v="Subdirectora de Catastro"/>
    <x v="2"/>
    <x v="4"/>
    <s v="Realizar avalúos comerciales, de acuerdo a las solicitudes recibidas."/>
    <s v="Avalúos realizados"/>
    <n v="433"/>
    <d v="2021-03-08T00:00:00"/>
    <n v="2671483"/>
    <n v="26269583"/>
    <n v="26269583"/>
    <x v="1"/>
    <s v="MARIA NIRIAM URREA"/>
    <n v="2671483"/>
    <x v="0"/>
    <n v="24562"/>
    <x v="1"/>
    <x v="3"/>
    <x v="1"/>
    <m/>
  </r>
  <r>
    <x v="1"/>
    <n v="40"/>
    <x v="1"/>
    <x v="1"/>
    <x v="2"/>
    <x v="2"/>
    <x v="3"/>
    <x v="5"/>
    <x v="0"/>
    <s v="Servicios secretariales o de administración de oficinas  "/>
    <x v="0"/>
    <n v="80161501"/>
    <s v="Prestación de servicios profesionales para actuar como auxiliares de la justicia y en la ejecución de avalúos IVP, de acuerdo a los procesos que le sean asignados."/>
    <x v="3"/>
    <x v="3"/>
    <n v="325"/>
    <x v="1"/>
    <x v="0"/>
    <x v="1"/>
    <n v="63738567"/>
    <n v="63738567"/>
    <x v="0"/>
    <x v="1"/>
    <x v="2"/>
    <x v="0"/>
    <x v="1"/>
    <s v="Subdirección de Catastro"/>
    <x v="5"/>
    <s v="Subdirectora de Catastro"/>
    <x v="2"/>
    <x v="4"/>
    <s v="Realizar avalúos IVP"/>
    <s v="Avalúos realizados"/>
    <n v="342"/>
    <d v="2021-02-16T00:00:00"/>
    <n v="2941780"/>
    <n v="30398393"/>
    <n v="60796786"/>
    <x v="1"/>
    <s v="STEFANNYE BUITRAGO MARULANDA _x000a_YEISON ALEJANDRO SÁNCHEZ GONZALEZ"/>
    <n v="2941781"/>
    <x v="0"/>
    <s v="24504_x000a_24507"/>
    <x v="2"/>
    <x v="3"/>
    <x v="1"/>
    <m/>
  </r>
  <r>
    <x v="1"/>
    <n v="44"/>
    <x v="1"/>
    <x v="1"/>
    <x v="0"/>
    <x v="1"/>
    <x v="3"/>
    <x v="15"/>
    <x v="0"/>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4"/>
    <x v="4"/>
    <n v="300"/>
    <x v="1"/>
    <x v="0"/>
    <x v="0"/>
    <n v="113450766"/>
    <n v="113450766"/>
    <x v="0"/>
    <x v="1"/>
    <x v="0"/>
    <x v="0"/>
    <x v="1"/>
    <s v="Subdirección de Catastro"/>
    <x v="5"/>
    <s v="Subdirectora de Catastro"/>
    <x v="2"/>
    <x v="3"/>
    <s v="Ejecutar procesos de actualización catastral a nivel nacional"/>
    <s v="Predios actualizados catastralmente"/>
    <n v="445"/>
    <d v="2021-02-25T00:00:00"/>
    <n v="12179900"/>
    <n v="109619100"/>
    <n v="109619100"/>
    <x v="1"/>
    <s v="CLAUDIA CECILIA PUENTES RIAÑO"/>
    <n v="3831666"/>
    <x v="0"/>
    <m/>
    <x v="1"/>
    <x v="3"/>
    <x v="1"/>
    <m/>
  </r>
  <r>
    <x v="1"/>
    <n v="34"/>
    <x v="1"/>
    <x v="1"/>
    <x v="2"/>
    <x v="2"/>
    <x v="3"/>
    <x v="5"/>
    <x v="0"/>
    <s v="Servicios secretariales o de administración de oficinas  "/>
    <x v="0"/>
    <n v="80161501"/>
    <s v="Prestación de servicios profesionales para adelantar la ejecución de los procesos de gestión catastral a cargo del IGAC, programados en la vigencia"/>
    <x v="3"/>
    <x v="3"/>
    <n v="325"/>
    <x v="1"/>
    <x v="0"/>
    <x v="0"/>
    <n v="213747820"/>
    <n v="213747820"/>
    <x v="0"/>
    <x v="1"/>
    <x v="2"/>
    <x v="0"/>
    <x v="1"/>
    <s v="Subdirección de Catastro"/>
    <x v="5"/>
    <s v="Subdirectora de Catastro"/>
    <x v="2"/>
    <x v="3"/>
    <s v="Ejecutar procesos de actualización catastral a nivel nacional"/>
    <s v="Predios actualizados catastralmente"/>
    <n v="221"/>
    <d v="2021-02-10T00:00:00"/>
    <n v="9865284"/>
    <n v="104572010"/>
    <n v="209144020"/>
    <x v="1"/>
    <s v="WILMER OSWALDO GUTIERREZ GUTIERREZ_x000a_CARLOS ARTURO FERNANDEZ HERNANDEZ_x000a_"/>
    <n v="4603800"/>
    <x v="0"/>
    <s v="24399_x000a_24469"/>
    <x v="2"/>
    <x v="3"/>
    <x v="1"/>
    <m/>
  </r>
  <r>
    <x v="1"/>
    <n v="41"/>
    <x v="1"/>
    <x v="1"/>
    <x v="0"/>
    <x v="1"/>
    <x v="3"/>
    <x v="16"/>
    <x v="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3"/>
    <x v="3"/>
    <n v="325"/>
    <x v="1"/>
    <x v="0"/>
    <x v="1"/>
    <n v="81794668"/>
    <n v="81794668"/>
    <x v="0"/>
    <x v="0"/>
    <x v="0"/>
    <x v="0"/>
    <x v="1"/>
    <s v="Subdirección de Catastro"/>
    <x v="5"/>
    <s v="Subdirectora de Catastro"/>
    <x v="2"/>
    <x v="3"/>
    <s v="Ejecutar procesos de actualización catastral a nivel nacional"/>
    <s v="Predios actualizados catastralmente"/>
    <n v="350"/>
    <d v="2021-02-19T00:00:00"/>
    <n v="7550277"/>
    <n v="77012825"/>
    <n v="77012825"/>
    <x v="1"/>
    <s v="DANIEL MUÑOZ CASTRO"/>
    <n v="4781843"/>
    <x v="0"/>
    <n v="24506"/>
    <x v="1"/>
    <x v="3"/>
    <x v="1"/>
    <m/>
  </r>
  <r>
    <x v="1"/>
    <n v="37"/>
    <x v="1"/>
    <x v="1"/>
    <x v="2"/>
    <x v="2"/>
    <x v="3"/>
    <x v="16"/>
    <x v="0"/>
    <s v="Servicios de sistemas de información geográfica (sig)"/>
    <x v="0"/>
    <n v="81101512"/>
    <s v="Prestación de servicios profesionales para la gestión, control y seguimiento a los procesos catastrales de formación, actualización y conservación catastral con enfoque multipropósito"/>
    <x v="3"/>
    <x v="3"/>
    <n v="325"/>
    <x v="1"/>
    <x v="0"/>
    <x v="1"/>
    <n v="124752182"/>
    <n v="124752182"/>
    <x v="0"/>
    <x v="0"/>
    <x v="2"/>
    <x v="0"/>
    <x v="1"/>
    <s v="Subdirección de Catastro"/>
    <x v="5"/>
    <s v="Subdirectora de Catastro"/>
    <x v="2"/>
    <x v="3"/>
    <s v="Ejecutar procesos de actualización catastral a nivel nacional"/>
    <s v="Predios actualizados catastralmente"/>
    <n v="317"/>
    <d v="2021-02-12T00:00:00"/>
    <n v="5757793"/>
    <n v="59881047"/>
    <n v="119762094"/>
    <x v="1"/>
    <s v=" MAYELYN LORENA BECERRA SORAIDA _x000a_MARIA TARAZONA DOMINGUEZ"/>
    <n v="4990088"/>
    <x v="0"/>
    <s v="24478_x000a_24479"/>
    <x v="2"/>
    <x v="3"/>
    <x v="1"/>
    <m/>
  </r>
  <r>
    <x v="1"/>
    <n v="77"/>
    <x v="1"/>
    <x v="1"/>
    <x v="0"/>
    <x v="1"/>
    <x v="3"/>
    <x v="1"/>
    <x v="0"/>
    <s v="Servicios secretariales o de administración de oficinas  "/>
    <x v="0"/>
    <n v="80161501"/>
    <s v="Prestación de servicios profesionales para revisar y aprobar los estudios de zonas homogéneas físicas y geoeconómicas requeridos en los procesos de la gestión catastral."/>
    <x v="6"/>
    <x v="6"/>
    <n v="210"/>
    <x v="1"/>
    <x v="0"/>
    <x v="0"/>
    <n v="40304551"/>
    <n v="40304551"/>
    <x v="0"/>
    <x v="1"/>
    <x v="0"/>
    <x v="0"/>
    <x v="1"/>
    <s v="Subdirección de Catastro"/>
    <x v="5"/>
    <s v="Subdirectora de Catastro"/>
    <x v="2"/>
    <x v="3"/>
    <s v="Ejecutar procesos de actualización catastral a nivel nacional"/>
    <s v="Predios actualizados catastralmente"/>
    <n v="632"/>
    <d v="2021-06-28T00:00:00"/>
    <n v="5757793"/>
    <n v="34546758"/>
    <n v="34546758"/>
    <x v="1"/>
    <s v="AMANDA TOVAR GONZALEZ"/>
    <n v="5757793"/>
    <x v="0"/>
    <n v="24773"/>
    <x v="1"/>
    <x v="3"/>
    <x v="1"/>
    <n v="180"/>
  </r>
  <r>
    <x v="1"/>
    <n v="19"/>
    <x v="1"/>
    <x v="1"/>
    <x v="2"/>
    <x v="2"/>
    <x v="3"/>
    <x v="5"/>
    <x v="0"/>
    <s v="Servicios de sistemas de información geográfica (sig)"/>
    <x v="0"/>
    <n v="81101512"/>
    <s v="Prestación de servicios profesionales para orientar y controlar, la operación de los proyectos de Gestión Catastral adelantados por el IGAC"/>
    <x v="3"/>
    <x v="3"/>
    <n v="325"/>
    <x v="1"/>
    <x v="0"/>
    <x v="0"/>
    <n v="188672813"/>
    <n v="188672813"/>
    <x v="0"/>
    <x v="1"/>
    <x v="2"/>
    <x v="0"/>
    <x v="1"/>
    <s v="Subdirección de Catastro"/>
    <x v="5"/>
    <s v="Subdirectora de Catastro"/>
    <x v="2"/>
    <x v="3"/>
    <s v="Ejecutar procesos de actualización catastral a nivel nacional"/>
    <s v="Predios actualizados catastralmente"/>
    <n v="242"/>
    <d v="2021-01-25T00:00:00"/>
    <n v="8707976"/>
    <n v="91433748"/>
    <n v="182867496"/>
    <x v="1"/>
    <s v="PAOLA ANDREA MARTÍNEZ PÉREZ _x000a_ OSCAR ALEXANDER PEREZ PINEDA"/>
    <n v="5805317"/>
    <x v="0"/>
    <s v="24417_x000a_24482"/>
    <x v="2"/>
    <x v="3"/>
    <x v="2"/>
    <m/>
  </r>
  <r>
    <x v="1"/>
    <n v="25"/>
    <x v="1"/>
    <x v="1"/>
    <x v="4"/>
    <x v="4"/>
    <x v="3"/>
    <x v="5"/>
    <x v="0"/>
    <s v="Servicios secretariales o de administración de oficinas  "/>
    <x v="0"/>
    <n v="80161501"/>
    <s v="Prestación de servicios profesionales para realizar el control de calidad y el apoyo técnico de los avalúos adelantados por el IGAC."/>
    <x v="3"/>
    <x v="3"/>
    <n v="325"/>
    <x v="1"/>
    <x v="0"/>
    <x v="0"/>
    <n v="408973338"/>
    <n v="408973338"/>
    <x v="0"/>
    <x v="1"/>
    <x v="4"/>
    <x v="0"/>
    <x v="1"/>
    <s v="Subdirección de Catastro"/>
    <x v="5"/>
    <s v="Subdirectora de Catastro"/>
    <x v="2"/>
    <x v="4"/>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x v="0"/>
    <s v="24379_x000a_24393_x000a_24465_x000a_24470_x000a_24481"/>
    <x v="4"/>
    <x v="3"/>
    <x v="1"/>
    <m/>
  </r>
  <r>
    <x v="1"/>
    <n v="64"/>
    <x v="1"/>
    <x v="1"/>
    <x v="2"/>
    <x v="2"/>
    <x v="3"/>
    <x v="13"/>
    <x v="0"/>
    <s v="Servicios secretariales o de administración de oficinas  "/>
    <x v="0"/>
    <n v="80161501"/>
    <s v="Prestación de servicios  para identificar, localizar, editar, integrar,estructurar en GDB y validar, la cartografía básica y temática de Ordenamiento Territorial."/>
    <x v="8"/>
    <x v="8"/>
    <n v="240"/>
    <x v="1"/>
    <x v="0"/>
    <x v="0"/>
    <n v="58243776"/>
    <n v="58243776"/>
    <x v="0"/>
    <x v="1"/>
    <x v="2"/>
    <x v="0"/>
    <x v="1"/>
    <s v="Subdirección de Catastro"/>
    <x v="5"/>
    <s v="Subdirectora de Catastro"/>
    <x v="2"/>
    <x v="3"/>
    <s v="Ejecutar procesos de actualización catastral a nivel nacional"/>
    <s v="Predios actualizados catastralmente"/>
    <n v="564"/>
    <d v="2021-05-10T00:00:00"/>
    <n v="3640236"/>
    <n v="25481652"/>
    <n v="50963304"/>
    <x v="1"/>
    <s v="YIMI TOBIAS MORA CHAMORRO_x000a_JULIAN DAVID MORENO GALVIS"/>
    <n v="7280472"/>
    <x v="0"/>
    <s v="24720_x000a_24707"/>
    <x v="2"/>
    <x v="3"/>
    <x v="0"/>
    <m/>
  </r>
  <r>
    <x v="1"/>
    <n v="42"/>
    <x v="1"/>
    <x v="1"/>
    <x v="1"/>
    <x v="6"/>
    <x v="3"/>
    <x v="5"/>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0"/>
    <n v="127477133"/>
    <n v="127477133"/>
    <x v="0"/>
    <x v="1"/>
    <x v="1"/>
    <x v="0"/>
    <x v="1"/>
    <s v="Subdirección de Catastro"/>
    <x v="5"/>
    <s v="Subdirectora de Catastro"/>
    <x v="2"/>
    <x v="4"/>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x v="0"/>
    <s v="24509_x000a_24510_x000a_24511_x000a_24512"/>
    <x v="6"/>
    <x v="3"/>
    <x v="1"/>
    <m/>
  </r>
  <r>
    <x v="1"/>
    <n v="45"/>
    <x v="1"/>
    <x v="1"/>
    <x v="0"/>
    <x v="1"/>
    <x v="3"/>
    <x v="12"/>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4"/>
    <x v="4"/>
    <n v="300"/>
    <x v="1"/>
    <x v="0"/>
    <x v="0"/>
    <n v="62376091"/>
    <n v="62376091"/>
    <x v="0"/>
    <x v="1"/>
    <x v="0"/>
    <x v="0"/>
    <x v="1"/>
    <s v="Subdirección de Catastro"/>
    <x v="5"/>
    <s v="Subdirectora de Catastro"/>
    <x v="2"/>
    <x v="3"/>
    <s v="Ejecutar procesos de actualización catastral a nivel nacional"/>
    <s v="Predios actualizados catastralmente"/>
    <n v="433"/>
    <d v="2021-03-04T00:00:00"/>
    <n v="5757793"/>
    <n v="54699033"/>
    <n v="54699033"/>
    <x v="1"/>
    <s v="SANDRA MILENA BELALCAZAR BENAVIDES"/>
    <n v="7677058"/>
    <x v="0"/>
    <n v="24580"/>
    <x v="1"/>
    <x v="3"/>
    <x v="1"/>
    <m/>
  </r>
  <r>
    <x v="1"/>
    <n v="74"/>
    <x v="1"/>
    <x v="1"/>
    <x v="0"/>
    <x v="1"/>
    <x v="3"/>
    <x v="3"/>
    <x v="0"/>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6"/>
    <x v="6"/>
    <n v="240"/>
    <x v="1"/>
    <x v="0"/>
    <x v="0"/>
    <n v="46062344"/>
    <n v="46062344"/>
    <x v="0"/>
    <x v="0"/>
    <x v="0"/>
    <x v="0"/>
    <x v="1"/>
    <s v="Subdirección de Catastro"/>
    <x v="5"/>
    <s v="Subdirectora de Catastro"/>
    <x v="2"/>
    <x v="3"/>
    <s v="Ejecutar procesos de actualización catastral a nivel nacional"/>
    <s v="Predios actualizados catastralmente"/>
    <n v="625"/>
    <d v="2021-06-18T00:00:00"/>
    <n v="5757793"/>
    <n v="36466022.333333328"/>
    <n v="36466022.333333328"/>
    <x v="1"/>
    <s v="DIANA ERIKA RAMIREZ RAMIREZ"/>
    <n v="9596321.6666666716"/>
    <x v="0"/>
    <n v="24769"/>
    <x v="1"/>
    <x v="3"/>
    <x v="1"/>
    <n v="190"/>
  </r>
  <r>
    <x v="1"/>
    <n v="16"/>
    <x v="1"/>
    <x v="1"/>
    <x v="0"/>
    <x v="1"/>
    <x v="3"/>
    <x v="5"/>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3"/>
    <x v="3"/>
    <n v="325"/>
    <x v="1"/>
    <x v="0"/>
    <x v="1"/>
    <n v="131948917"/>
    <n v="131948917"/>
    <x v="0"/>
    <x v="1"/>
    <x v="0"/>
    <x v="0"/>
    <x v="1"/>
    <s v="Subdirección de Catastro"/>
    <x v="5"/>
    <s v="Subdirectora de Catastro"/>
    <x v="2"/>
    <x v="3"/>
    <s v="Ejecutar procesos de actualización catastral a nivel nacional"/>
    <s v="Predios actualizados catastralmente"/>
    <n v="121"/>
    <d v="2021-01-22T00:00:00"/>
    <n v="12179900"/>
    <n v="121799000"/>
    <n v="121799000"/>
    <x v="1"/>
    <s v="MAGDA JOHANNA RAMIREZ PARDO"/>
    <n v="10149917"/>
    <x v="0"/>
    <n v="24370"/>
    <x v="1"/>
    <x v="3"/>
    <x v="1"/>
    <m/>
  </r>
  <r>
    <x v="1"/>
    <n v="63"/>
    <x v="1"/>
    <x v="1"/>
    <x v="2"/>
    <x v="2"/>
    <x v="3"/>
    <x v="0"/>
    <x v="0"/>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1"/>
    <x v="2"/>
    <x v="0"/>
    <x v="1"/>
    <s v="Subdirección de Catastro"/>
    <x v="5"/>
    <s v="Subdirectora de Catastro"/>
    <x v="2"/>
    <x v="3"/>
    <s v="Ejecutar procesos de actualización catastral a nivel nacional"/>
    <s v="Predios actualizados catastralmente"/>
    <n v="572"/>
    <d v="2021-04-27T00:00:00"/>
    <n v="6683454"/>
    <n v="46784178"/>
    <n v="93568356"/>
    <x v="1"/>
    <s v="LUZ MARY ROSERO DELGADO_x000a_FABIAN ESTEBAN SUAREZ BURBANO_x000a_"/>
    <n v="13366908"/>
    <x v="0"/>
    <s v="24706_x000a_24722"/>
    <x v="2"/>
    <x v="3"/>
    <x v="1"/>
    <m/>
  </r>
  <r>
    <x v="2"/>
    <n v="1"/>
    <x v="1"/>
    <x v="1"/>
    <x v="0"/>
    <x v="1"/>
    <x v="3"/>
    <x v="12"/>
    <x v="0"/>
    <s v="Cintas métricas"/>
    <x v="0"/>
    <n v="27111801"/>
    <s v="Compra y calibración de cintas métricas (patrón) metálicas de 20 metros por un ente acreditado"/>
    <x v="4"/>
    <x v="4"/>
    <n v="1"/>
    <x v="0"/>
    <x v="1"/>
    <x v="1"/>
    <n v="40000000"/>
    <n v="40000000"/>
    <x v="0"/>
    <x v="1"/>
    <x v="0"/>
    <x v="0"/>
    <x v="1"/>
    <s v="Subdirección de Catastro"/>
    <x v="5"/>
    <s v="Subdirectora de Catastro"/>
    <x v="2"/>
    <x v="3"/>
    <s v="Ejecutar procesos de actualización catastral a nivel nacional"/>
    <s v="Predios actualizados catastralmente"/>
    <n v="448"/>
    <d v="2021-03-04T00:00:00"/>
    <m/>
    <n v="19230400"/>
    <n v="19230400"/>
    <x v="1"/>
    <s v="SUMINISTROS INDUSTRIALES DE COLOMBIA SOCIEDAD POR ACCIONES SIMPLIFICADA SAS"/>
    <n v="20769600"/>
    <x v="0"/>
    <n v="24644"/>
    <x v="1"/>
    <x v="3"/>
    <x v="1"/>
    <m/>
  </r>
  <r>
    <x v="1"/>
    <n v="54"/>
    <x v="1"/>
    <x v="1"/>
    <x v="3"/>
    <x v="3"/>
    <x v="3"/>
    <x v="10"/>
    <x v="0"/>
    <s v="Servicios de sistemas de información geográfica (sig)"/>
    <x v="0"/>
    <n v="81101512"/>
    <s v="Prestación de servicios profesionales para el desarrollo, validación e implementación de las metodologías de valoración, aplicables a los procesos de catastrales con enfoque multipropósito"/>
    <x v="4"/>
    <x v="4"/>
    <n v="300"/>
    <x v="1"/>
    <x v="0"/>
    <x v="0"/>
    <n v="226508310"/>
    <n v="226508310"/>
    <x v="0"/>
    <x v="1"/>
    <x v="3"/>
    <x v="0"/>
    <x v="1"/>
    <s v="Subdirección de Catastro"/>
    <x v="5"/>
    <s v="Subdirectora de Catastro"/>
    <x v="2"/>
    <x v="3"/>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x v="0"/>
    <s v="24643_x000a_24647_x000a_24649"/>
    <x v="3"/>
    <x v="3"/>
    <x v="1"/>
    <m/>
  </r>
  <r>
    <x v="1"/>
    <n v="47"/>
    <x v="1"/>
    <x v="1"/>
    <x v="0"/>
    <x v="1"/>
    <x v="3"/>
    <x v="12"/>
    <x v="0"/>
    <s v="Servicios secretariales o de administración de oficinas  "/>
    <x v="0"/>
    <n v="80161501"/>
    <s v="Prestación de servicios profesionales para realizar los análisis estadísticos requeridos en el marco de los procesos de formación y actualización catastral a cargo de Instituto "/>
    <x v="8"/>
    <x v="8"/>
    <n v="270"/>
    <x v="1"/>
    <x v="0"/>
    <x v="0"/>
    <n v="86828186"/>
    <n v="86828186"/>
    <x v="0"/>
    <x v="1"/>
    <x v="0"/>
    <x v="0"/>
    <x v="1"/>
    <s v="Subdirección de Catastro"/>
    <x v="5"/>
    <s v="Subdirectora de Catastro"/>
    <x v="2"/>
    <x v="3"/>
    <s v="Ejecutar procesos de actualización catastral a nivel nacional"/>
    <s v="Predios actualizados catastralmente"/>
    <n v="451"/>
    <d v="2021-03-15T00:00:00"/>
    <n v="7550277"/>
    <n v="64177355"/>
    <n v="64177355"/>
    <x v="1"/>
    <s v="KAREN ROSANA CÓRDOBA PÉROZO"/>
    <n v="22650831"/>
    <x v="0"/>
    <n v="24680"/>
    <x v="1"/>
    <x v="3"/>
    <x v="1"/>
    <m/>
  </r>
  <r>
    <x v="1"/>
    <n v="88"/>
    <x v="1"/>
    <x v="1"/>
    <x v="0"/>
    <x v="1"/>
    <x v="3"/>
    <x v="3"/>
    <x v="0"/>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6"/>
    <x v="6"/>
    <n v="240"/>
    <x v="1"/>
    <x v="0"/>
    <x v="0"/>
    <n v="69663808"/>
    <n v="69663808"/>
    <x v="0"/>
    <x v="1"/>
    <x v="0"/>
    <x v="0"/>
    <x v="1"/>
    <s v="Subdirección de Catastro"/>
    <x v="5"/>
    <s v="Subdirectora de Catastro"/>
    <x v="2"/>
    <x v="3"/>
    <s v="Ejecutar procesos de actualización catastral a nivel nacional"/>
    <s v="Predios actualizados catastralmente"/>
    <m/>
    <d v="2021-07-16T00:00:00"/>
    <n v="8707976"/>
    <n v="46442538.666666664"/>
    <n v="46442538.666666664"/>
    <x v="1"/>
    <s v="MIGUEL JOSE PAZ MUÑOZ "/>
    <n v="23221269.333333336"/>
    <x v="0"/>
    <m/>
    <x v="1"/>
    <x v="3"/>
    <x v="1"/>
    <n v="160"/>
  </r>
  <r>
    <x v="1"/>
    <n v="15"/>
    <x v="1"/>
    <x v="1"/>
    <x v="0"/>
    <x v="1"/>
    <x v="3"/>
    <x v="5"/>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3"/>
    <x v="3"/>
    <n v="325"/>
    <x v="1"/>
    <x v="0"/>
    <x v="1"/>
    <n v="144486420"/>
    <n v="144486420"/>
    <x v="0"/>
    <x v="1"/>
    <x v="0"/>
    <x v="0"/>
    <x v="1"/>
    <s v="Subdirección de Catastro"/>
    <x v="5"/>
    <s v="Subdirectora de Catastro"/>
    <x v="2"/>
    <x v="3"/>
    <s v="Ejecutar procesos de actualización catastral a nivel nacional"/>
    <s v="Predios actualizados catastralmente"/>
    <n v="88"/>
    <d v="2021-01-22T00:00:00"/>
    <n v="13337208"/>
    <n v="120034872"/>
    <n v="120034872"/>
    <x v="1"/>
    <s v=" CLAUDIA PATRICIA RODRÍGUEZ RODRÍGUEZ"/>
    <n v="24451548"/>
    <x v="0"/>
    <n v="24300"/>
    <x v="1"/>
    <x v="3"/>
    <x v="1"/>
    <m/>
  </r>
  <r>
    <x v="1"/>
    <n v="71"/>
    <x v="1"/>
    <x v="1"/>
    <x v="2"/>
    <x v="2"/>
    <x v="3"/>
    <x v="3"/>
    <x v="0"/>
    <s v="Servicios secretariales o de administración de oficinas  "/>
    <x v="0"/>
    <n v="80161501"/>
    <s v="Prestación de servicios profesionales encaminados a desarrollar el apoyo técnico y control de calidad de los avalúos de bienes inmuebles tanto urbanos como rurales a nivel nacional"/>
    <x v="6"/>
    <x v="6"/>
    <n v="255"/>
    <x v="1"/>
    <x v="0"/>
    <x v="0"/>
    <n v="128354709"/>
    <n v="128354709"/>
    <x v="0"/>
    <x v="1"/>
    <x v="2"/>
    <x v="0"/>
    <x v="1"/>
    <s v="Subdirección de Catastro"/>
    <x v="5"/>
    <s v="Subdirectora de Catastro"/>
    <x v="2"/>
    <x v="4"/>
    <s v="Realizar avalúos comerciales, de acuerdo a las solicitudes recibidas."/>
    <s v="Avalúos realizados"/>
    <n v="620"/>
    <d v="2021-06-09T00:00:00"/>
    <n v="7550277"/>
    <n v="50335180"/>
    <n v="100670360"/>
    <x v="1"/>
    <s v="ISABEL QUINTERO PINILLA_x000a_JAIRO ALFONSO MORENO PADILLA"/>
    <n v="27684349"/>
    <x v="0"/>
    <s v="24766_x000a_24768"/>
    <x v="2"/>
    <x v="3"/>
    <x v="1"/>
    <m/>
  </r>
  <r>
    <x v="1"/>
    <n v="50"/>
    <x v="1"/>
    <x v="1"/>
    <x v="3"/>
    <x v="3"/>
    <x v="3"/>
    <x v="12"/>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4"/>
    <x v="4"/>
    <n v="300"/>
    <x v="1"/>
    <x v="0"/>
    <x v="0"/>
    <n v="230579163"/>
    <n v="230579163"/>
    <x v="0"/>
    <x v="1"/>
    <x v="3"/>
    <x v="0"/>
    <x v="1"/>
    <s v="Subdirección de Catastro"/>
    <x v="5"/>
    <s v="Subdirectora de Catastro"/>
    <x v="2"/>
    <x v="3"/>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x v="0"/>
    <s v="24625_x000a_24674_x000a_24678"/>
    <x v="3"/>
    <x v="3"/>
    <x v="1"/>
    <m/>
  </r>
  <r>
    <x v="1"/>
    <n v="57"/>
    <x v="1"/>
    <x v="1"/>
    <x v="4"/>
    <x v="4"/>
    <x v="3"/>
    <x v="6"/>
    <x v="0"/>
    <s v="Servicios secretariales o de administración de oficinas  "/>
    <x v="0"/>
    <n v="80161501"/>
    <s v="Prestación de servicios profesionales para generar productos de Aplicaciones Agrológicas, derivados de Levantamientos de suelos, para apoyar los procesos de Catastro Multipropósito."/>
    <x v="8"/>
    <x v="8"/>
    <n v="270"/>
    <x v="1"/>
    <x v="0"/>
    <x v="0"/>
    <n v="227115000"/>
    <n v="227115000"/>
    <x v="0"/>
    <x v="1"/>
    <x v="4"/>
    <x v="0"/>
    <x v="1"/>
    <s v="Subdirección de Catastro"/>
    <x v="5"/>
    <s v="Subdirectora de Catastro"/>
    <x v="2"/>
    <x v="3"/>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x v="0"/>
    <s v="24657_x000a_24658_x000a_24659_x000a_24660_x000a_24661"/>
    <x v="4"/>
    <x v="3"/>
    <x v="1"/>
    <m/>
  </r>
  <r>
    <x v="1"/>
    <n v="56"/>
    <x v="1"/>
    <x v="1"/>
    <x v="3"/>
    <x v="3"/>
    <x v="3"/>
    <x v="7"/>
    <x v="0"/>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8"/>
    <x v="8"/>
    <n v="300"/>
    <x v="1"/>
    <x v="0"/>
    <x v="0"/>
    <n v="230579163"/>
    <n v="230579163"/>
    <x v="0"/>
    <x v="1"/>
    <x v="3"/>
    <x v="0"/>
    <x v="1"/>
    <s v="Subdirección de Catastro"/>
    <x v="5"/>
    <s v="Subdirectora de Catastro"/>
    <x v="2"/>
    <x v="3"/>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x v="0"/>
    <s v="24654_x000a_24655_x000a_24687_x000a_"/>
    <x v="3"/>
    <x v="3"/>
    <x v="0"/>
    <m/>
  </r>
  <r>
    <x v="1"/>
    <n v="89"/>
    <x v="1"/>
    <x v="1"/>
    <x v="0"/>
    <x v="0"/>
    <x v="0"/>
    <x v="3"/>
    <x v="0"/>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6"/>
    <x v="6"/>
    <n v="240"/>
    <x v="1"/>
    <x v="0"/>
    <x v="0"/>
    <n v="97439200"/>
    <n v="97439200"/>
    <x v="0"/>
    <x v="1"/>
    <x v="0"/>
    <x v="0"/>
    <x v="1"/>
    <s v="Subdirección de Catastro"/>
    <x v="5"/>
    <s v="Subdirectora de Catastro"/>
    <x v="2"/>
    <x v="3"/>
    <s v="Ejecutar procesos de actualización catastral a nivel nacional"/>
    <s v="Predios actualizados catastralmente"/>
    <m/>
    <s v="16/07/2021 se anulo el conttrato"/>
    <n v="12179900"/>
    <n v="64959466.666666672"/>
    <n v="64959466.666666672"/>
    <x v="1"/>
    <s v="ANGIE ROCIO QUEVEDO RUIZ"/>
    <n v="24359800"/>
    <x v="0"/>
    <m/>
    <x v="1"/>
    <x v="3"/>
    <x v="1"/>
    <n v="160"/>
  </r>
  <r>
    <x v="1"/>
    <n v="60"/>
    <x v="1"/>
    <x v="1"/>
    <x v="4"/>
    <x v="3"/>
    <x v="2"/>
    <x v="12"/>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8"/>
    <x v="8"/>
    <n v="270"/>
    <x v="1"/>
    <x v="0"/>
    <x v="0"/>
    <n v="331073098"/>
    <n v="331073098"/>
    <x v="0"/>
    <x v="1"/>
    <x v="4"/>
    <x v="0"/>
    <x v="1"/>
    <s v="Subdirección de Catastro"/>
    <x v="5"/>
    <s v="Subdirectora de Catastro"/>
    <x v="2"/>
    <x v="3"/>
    <s v="Ejecutar procesos de actualización catastral a nivel nacional"/>
    <s v="Predios actualizados catastralmente"/>
    <n v="536"/>
    <d v="2021-04-19T00:00:00"/>
    <n v="5757793"/>
    <n v="41264183"/>
    <n v="123792549"/>
    <x v="1"/>
    <s v="MEYBES DIANA SOSSA RODRIGUEZ_x000a_DAVID ERNESTO NEGRETE CABRA_x000a_OSCAR YESID QUINTERO DELGADO"/>
    <n v="46062344"/>
    <x v="0"/>
    <s v="24679_x000a_24680_x000a_24681"/>
    <x v="3"/>
    <x v="2"/>
    <x v="1"/>
    <m/>
  </r>
  <r>
    <x v="1"/>
    <n v="72"/>
    <x v="1"/>
    <x v="1"/>
    <x v="1"/>
    <x v="1"/>
    <x v="4"/>
    <x v="3"/>
    <x v="0"/>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6"/>
    <x v="6"/>
    <n v="255"/>
    <x v="1"/>
    <x v="0"/>
    <x v="0"/>
    <n v="100020520"/>
    <n v="100020520"/>
    <x v="0"/>
    <x v="1"/>
    <x v="1"/>
    <x v="0"/>
    <x v="1"/>
    <s v="Subdirección de Catastro"/>
    <x v="5"/>
    <s v="Subdirectora de Catastro"/>
    <x v="2"/>
    <x v="4"/>
    <s v="Realizar avalúos comerciales, de acuerdo a las solicitudes recibidas."/>
    <s v="Avalúos realizados"/>
    <n v="618"/>
    <d v="2021-06-09T00:00:00"/>
    <n v="19611867"/>
    <n v="19611867"/>
    <n v="19611867"/>
    <x v="1"/>
    <s v=" LEIDY JOHANNA GARCIA SANABRIA"/>
    <n v="13843670.823529415"/>
    <x v="0"/>
    <n v="24765"/>
    <x v="1"/>
    <x v="5"/>
    <x v="1"/>
    <m/>
  </r>
  <r>
    <x v="1"/>
    <n v="87"/>
    <x v="1"/>
    <x v="1"/>
    <x v="4"/>
    <x v="2"/>
    <x v="4"/>
    <x v="1"/>
    <x v="0"/>
    <s v="Servicios secretariales o de administración de oficinas  "/>
    <x v="0"/>
    <n v="80161501"/>
    <s v="Prestación de servicios profesionales para realizar avalúos comerciales, a nivel nacional de los bienes urbanos y rurales."/>
    <x v="6"/>
    <x v="6"/>
    <n v="210"/>
    <x v="1"/>
    <x v="0"/>
    <x v="0"/>
    <n v="200000000"/>
    <n v="200000000"/>
    <x v="0"/>
    <x v="1"/>
    <x v="4"/>
    <x v="0"/>
    <x v="1"/>
    <s v="Subdirección de Catastro"/>
    <x v="5"/>
    <s v="Subdirectora de Catastro"/>
    <x v="2"/>
    <x v="4"/>
    <s v="Realizar avalúos comerciales, de acuerdo a las solicitudes recibidas."/>
    <s v="Avalúos realizados"/>
    <m/>
    <d v="2021-07-13T00:00:00"/>
    <n v="40000000"/>
    <n v="40000000"/>
    <n v="80000000"/>
    <x v="1"/>
    <s v="DIANA MARIA LOAIZA BARRAGAN_x000a_ JULIETH KATTERINE ROJAS_x000a_"/>
    <n v="34285714.285714284"/>
    <x v="0"/>
    <m/>
    <x v="2"/>
    <x v="5"/>
    <x v="1"/>
    <n v="150"/>
  </r>
  <r>
    <x v="1"/>
    <n v="65"/>
    <x v="1"/>
    <x v="1"/>
    <x v="6"/>
    <x v="3"/>
    <x v="4"/>
    <x v="11"/>
    <x v="0"/>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1"/>
    <x v="6"/>
    <x v="0"/>
    <x v="1"/>
    <s v="Subdirección de Catastro"/>
    <x v="5"/>
    <s v="Subdirectora de Catastro"/>
    <x v="2"/>
    <x v="4"/>
    <s v="Realizar avalúos comerciales, de acuerdo a las solicitudes recibidas."/>
    <s v="Avalúos realizados"/>
    <n v="565"/>
    <d v="2021-04-28T00:00:00"/>
    <n v="5757793"/>
    <n v="40304551"/>
    <n v="40304551"/>
    <x v="1"/>
    <s v="HUGO ENRIQUE JIMENEZ CASTELLANOS_x000a_JULI MARCELA GUTIERREZ PACHECO_x000a_LUZ MERY PULIDO PELAEZ"/>
    <n v="51820137"/>
    <x v="0"/>
    <s v="24700_x000a_24760_x000a_24762"/>
    <x v="1"/>
    <x v="6"/>
    <x v="1"/>
    <m/>
  </r>
  <r>
    <x v="1"/>
    <m/>
    <x v="1"/>
    <x v="1"/>
    <x v="0"/>
    <x v="0"/>
    <x v="0"/>
    <x v="3"/>
    <x v="0"/>
    <s v="Servicios secretariales o de administración de oficinas  "/>
    <x v="0"/>
    <n v="80161501"/>
    <s v="Diseñar e implementar el componente de aseguramiento de la calidad requerida en el Catastro Multipropósito en 2021, para los productos de la gestión catastral generados por los operadores."/>
    <x v="6"/>
    <x v="6"/>
    <n v="6"/>
    <x v="0"/>
    <x v="0"/>
    <x v="2"/>
    <n v="200000000"/>
    <n v="200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6"/>
    <x v="6"/>
    <n v="240"/>
    <x v="1"/>
    <x v="0"/>
    <x v="2"/>
    <n v="210000000"/>
    <n v="210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6"/>
    <x v="6"/>
    <n v="240"/>
    <x v="0"/>
    <x v="0"/>
    <x v="2"/>
    <n v="714000000"/>
    <n v="71400000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Mahates y María La Baja en el  del Departamento de Bolívar, en conjunto con la Agencia Nacional de Tierras - ANT."/>
    <x v="6"/>
    <x v="6"/>
    <n v="9"/>
    <x v="0"/>
    <x v="0"/>
    <x v="2"/>
    <n v="1148985120"/>
    <n v="114898512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San Juan de Nepomuceno, Zambrano, Palmito, San Onofre y Mercaderes, en conjunto con la Agencia Nacional de Tierras - ANT."/>
    <x v="6"/>
    <x v="6"/>
    <n v="9"/>
    <x v="0"/>
    <x v="0"/>
    <x v="2"/>
    <n v="2114430486"/>
    <n v="211443048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Morales y Piendamó en el  del Departamento del Cauca, en conjunto con la Agencia Nacional de Tierras - ANT."/>
    <x v="6"/>
    <x v="6"/>
    <n v="9"/>
    <x v="0"/>
    <x v="3"/>
    <x v="2"/>
    <n v="884523002"/>
    <n v="884523002"/>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Adelantar el proceso de actualización catastral de los municipios de Cajibío, Piamonte, Sucre y Almaguer, en conjunto con la Agencia Nacional de Tierras - ANT."/>
    <x v="6"/>
    <x v="6"/>
    <n v="9"/>
    <x v="0"/>
    <x v="3"/>
    <x v="2"/>
    <n v="781026077"/>
    <n v="781026077"/>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6"/>
    <x v="6"/>
    <n v="240"/>
    <x v="1"/>
    <x v="3"/>
    <x v="2"/>
    <n v="7000000000"/>
    <n v="7000000000"/>
    <x v="0"/>
    <x v="0"/>
    <x v="0"/>
    <x v="0"/>
    <x v="1"/>
    <s v="Subdirección de Catastro"/>
    <x v="5"/>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os municipios a ser intervenidos con recursos del Banco Mundial - BM, priorizados para el año 2021 en el marco del Crédito de Catastro Multipropósito"/>
    <x v="2"/>
    <x v="2"/>
    <n v="180"/>
    <x v="1"/>
    <x v="3"/>
    <x v="2"/>
    <n v="35008220003"/>
    <n v="35008220003"/>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4 municipios priorizados en 2021 y financiados con recursos del Banco Mundial."/>
    <x v="2"/>
    <x v="2"/>
    <n v="180"/>
    <x v="1"/>
    <x v="3"/>
    <x v="2"/>
    <n v="13449700495"/>
    <n v="13449700495"/>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a Zona Urbana de 16 municipios financiados con recursos del Banco Mundial."/>
    <x v="2"/>
    <x v="2"/>
    <n v="180"/>
    <x v="1"/>
    <x v="3"/>
    <x v="2"/>
    <n v="15100588991"/>
    <n v="15100588991"/>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17"/>
    <x v="0"/>
    <s v="Servicios de sistemas de información geográfica (sig)"/>
    <x v="2"/>
    <n v="81101512"/>
    <s v="Adelantar la actualización catastral de los municipios a ser intervenidos con recursos del Banco Interamerciano de Desarrollo - BID, priorizados para el año 2021 en el marco del Crédito de Catastro Multipropósito"/>
    <x v="2"/>
    <x v="2"/>
    <n v="180"/>
    <x v="1"/>
    <x v="3"/>
    <x v="2"/>
    <n v="23610620573"/>
    <n v="23610620573"/>
    <x v="2"/>
    <x v="2"/>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0"/>
    <x v="0"/>
    <m/>
  </r>
  <r>
    <x v="1"/>
    <m/>
    <x v="1"/>
    <x v="1"/>
    <x v="0"/>
    <x v="0"/>
    <x v="0"/>
    <x v="3"/>
    <x v="0"/>
    <s v="Servicios secretariales o de administración de oficinas  "/>
    <x v="0"/>
    <n v="80161501"/>
    <s v="Prestación de servicios profesionales para realizar los procesos de aseguramiento de la calidad del componente social y documental de los productos generados por los operadores catastrales contratados en el marco del Contrato de Préstamo BIRF  No.89370 – OC"/>
    <x v="6"/>
    <x v="6"/>
    <n v="6"/>
    <x v="0"/>
    <x v="0"/>
    <x v="2"/>
    <n v="28988880"/>
    <n v="2898888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0"/>
    <m/>
    <x v="0"/>
    <x v="0"/>
    <x v="0"/>
    <m/>
  </r>
  <r>
    <x v="1"/>
    <m/>
    <x v="1"/>
    <x v="1"/>
    <x v="0"/>
    <x v="0"/>
    <x v="0"/>
    <x v="3"/>
    <x v="0"/>
    <s v="Servicios secretariales o de administración de oficinas  "/>
    <x v="0"/>
    <n v="80161501"/>
    <s v="Prestación de servicios profesionales para realizar los procesos de aseguramiento de la calidad del componente social y documental de los productos generados por los operadores catastrales para la implementación del Catastro Multipropósito."/>
    <x v="6"/>
    <x v="6"/>
    <n v="6"/>
    <x v="0"/>
    <x v="0"/>
    <x v="2"/>
    <n v="29858544"/>
    <n v="29858544"/>
    <x v="0"/>
    <x v="0"/>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2"/>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1"/>
    <m/>
    <x v="0"/>
    <x v="0"/>
    <x v="0"/>
    <m/>
  </r>
  <r>
    <x v="1"/>
    <m/>
    <x v="1"/>
    <x v="1"/>
    <x v="0"/>
    <x v="0"/>
    <x v="0"/>
    <x v="3"/>
    <x v="0"/>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6"/>
    <x v="6"/>
    <n v="240"/>
    <x v="1"/>
    <x v="0"/>
    <x v="2"/>
    <n v="46062344"/>
    <n v="4606234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7"/>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6"/>
    <x v="6"/>
    <n v="6"/>
    <x v="0"/>
    <x v="0"/>
    <x v="2"/>
    <n v="38932740"/>
    <n v="38932740"/>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2"/>
    <m/>
    <x v="0"/>
    <x v="0"/>
    <x v="0"/>
    <m/>
  </r>
  <r>
    <x v="1"/>
    <m/>
    <x v="1"/>
    <x v="1"/>
    <x v="0"/>
    <x v="0"/>
    <x v="0"/>
    <x v="3"/>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RF  No.89370 – OC"/>
    <x v="6"/>
    <x v="6"/>
    <n v="4"/>
    <x v="0"/>
    <x v="0"/>
    <x v="2"/>
    <n v="29321464"/>
    <n v="2932146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D No.4856/OC-CO"/>
    <x v="6"/>
    <x v="6"/>
    <n v="4"/>
    <x v="0"/>
    <x v="0"/>
    <x v="2"/>
    <n v="29321464"/>
    <n v="29321464"/>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apoyar desde el componente jurídicos la supervisión de los contratos suscritos por el IGAC, con los operadores catastrales  en el marco del Contrato de Préstamo BID No.4856/OC-CO"/>
    <x v="6"/>
    <x v="6"/>
    <n v="11"/>
    <x v="0"/>
    <x v="0"/>
    <x v="2"/>
    <n v="80634026"/>
    <n v="8063402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apoyar desde el componente financiero la supervisión de los contratos suscritos por el IGAC, con los operadores catastrales  en el marco del Contrato de Préstamo BIRF  No.89370 – OC"/>
    <x v="6"/>
    <x v="6"/>
    <n v="11"/>
    <x v="0"/>
    <x v="0"/>
    <x v="2"/>
    <n v="80634026"/>
    <n v="8063402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3"/>
    <m/>
    <x v="0"/>
    <x v="0"/>
    <x v="0"/>
    <m/>
  </r>
  <r>
    <x v="1"/>
    <m/>
    <x v="1"/>
    <x v="1"/>
    <x v="0"/>
    <x v="0"/>
    <x v="0"/>
    <x v="3"/>
    <x v="0"/>
    <s v="Servicios secretariales o de administración de oficinas  "/>
    <x v="0"/>
    <n v="80161501"/>
    <s v="Prestación de servicios profesionales para coordinar el componente de aseguramiento de la calidad en la revisión de los productos generados por los operadores catastrales en el marco del Contrato de Préstamo BID No.4856/OC-CO"/>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RF No.89370 – OC"/>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D No.4856/OC-CO"/>
    <x v="6"/>
    <x v="6"/>
    <n v="6"/>
    <x v="0"/>
    <x v="0"/>
    <x v="2"/>
    <n v="57467676"/>
    <n v="5746767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4"/>
    <m/>
    <x v="0"/>
    <x v="0"/>
    <x v="0"/>
    <m/>
  </r>
  <r>
    <x v="1"/>
    <m/>
    <x v="1"/>
    <x v="1"/>
    <x v="0"/>
    <x v="0"/>
    <x v="0"/>
    <x v="3"/>
    <x v="0"/>
    <s v="Servicios secretariales o de administración de oficinas  "/>
    <x v="0"/>
    <n v="80161501"/>
    <s v="Prestación de servicios profesionales para coordinar el componente de aseguramiento de la calidad en la revisión de los productos generados por los operadores catastrales para la implementación del Catastro Multipropósito."/>
    <x v="6"/>
    <x v="6"/>
    <n v="6"/>
    <x v="0"/>
    <x v="0"/>
    <x v="2"/>
    <n v="59191704"/>
    <n v="59191704"/>
    <x v="0"/>
    <x v="0"/>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5"/>
    <m/>
    <x v="0"/>
    <x v="0"/>
    <x v="0"/>
    <m/>
  </r>
  <r>
    <x v="1"/>
    <m/>
    <x v="1"/>
    <x v="1"/>
    <x v="0"/>
    <x v="0"/>
    <x v="0"/>
    <x v="3"/>
    <x v="0"/>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6"/>
    <x v="6"/>
    <n v="240"/>
    <x v="1"/>
    <x v="0"/>
    <x v="2"/>
    <n v="88180736"/>
    <n v="8818073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6"/>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6"/>
    <x v="6"/>
    <n v="8"/>
    <x v="0"/>
    <x v="0"/>
    <x v="2"/>
    <n v="94601168"/>
    <n v="94601168"/>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D No.4856/OC-CO"/>
    <x v="6"/>
    <x v="6"/>
    <n v="8"/>
    <x v="0"/>
    <x v="0"/>
    <x v="2"/>
    <n v="94601168"/>
    <n v="94601168"/>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0"/>
    <x v="0"/>
    <x v="0"/>
    <x v="3"/>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6"/>
    <x v="6"/>
    <n v="11"/>
    <x v="0"/>
    <x v="0"/>
    <x v="2"/>
    <n v="130076606"/>
    <n v="130076606"/>
    <x v="0"/>
    <x v="1"/>
    <x v="0"/>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17"/>
    <m/>
    <x v="0"/>
    <x v="0"/>
    <x v="0"/>
    <m/>
  </r>
  <r>
    <x v="1"/>
    <m/>
    <x v="1"/>
    <x v="1"/>
    <x v="7"/>
    <x v="0"/>
    <x v="5"/>
    <x v="3"/>
    <x v="0"/>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6"/>
    <x v="6"/>
    <n v="60"/>
    <x v="1"/>
    <x v="0"/>
    <x v="2"/>
    <n v="106935264"/>
    <n v="106935264"/>
    <x v="0"/>
    <x v="1"/>
    <x v="7"/>
    <x v="0"/>
    <x v="1"/>
    <s v="Subdirección de Catastro"/>
    <x v="4"/>
    <s v="Subdirectora de Catastro"/>
    <x v="2"/>
    <x v="3"/>
    <s v="Realizar el levantamiento catastral en los municipios priorizados para la conformación del catastro multipropósito"/>
    <s v="Sistema de Información Predial Actualizado_x000a_"/>
    <m/>
    <m/>
    <e v="#N/A"/>
    <e v="#N/A"/>
    <e v="#N/A"/>
    <x v="0"/>
    <m/>
    <n v="0"/>
    <x v="0"/>
    <m/>
    <x v="0"/>
    <x v="7"/>
    <x v="0"/>
    <m/>
  </r>
  <r>
    <x v="1"/>
    <n v="83"/>
    <x v="1"/>
    <x v="1"/>
    <x v="0"/>
    <x v="1"/>
    <x v="3"/>
    <x v="3"/>
    <x v="0"/>
    <s v="Servicios secretariales o de administración de oficinas  "/>
    <x v="0"/>
    <n v="80161501"/>
    <s v="Prestación de servicios profesionales para apoyar desde el componente financiero la supervisión de los contratos suscritos por el IGAC, con los operadores catastrales  para la implementación del Catastro Multipropósito."/>
    <x v="6"/>
    <x v="6"/>
    <n v="6"/>
    <x v="0"/>
    <x v="0"/>
    <x v="2"/>
    <n v="45301662"/>
    <n v="45301662"/>
    <x v="0"/>
    <x v="0"/>
    <x v="0"/>
    <x v="0"/>
    <x v="1"/>
    <s v="Subdirección de Catastro"/>
    <x v="4"/>
    <s v="Subdirectora de Catastro"/>
    <x v="2"/>
    <x v="3"/>
    <s v="Realizar el levantamiento catastral en los municipios priorizados para la conformación del catastro multipropósito"/>
    <s v="Sistema de Información Predial Actualizado_x000a_"/>
    <m/>
    <d v="2021-07-09T00:00:00"/>
    <n v="7550277"/>
    <n v="45301662"/>
    <n v="45301662"/>
    <x v="1"/>
    <s v="CARLOS ALBERTO MARTÍNEZ CRUZ"/>
    <n v="0"/>
    <x v="0"/>
    <m/>
    <x v="1"/>
    <x v="3"/>
    <x v="2"/>
    <n v="6"/>
  </r>
  <r>
    <x v="1"/>
    <n v="84"/>
    <x v="1"/>
    <x v="1"/>
    <x v="0"/>
    <x v="1"/>
    <x v="3"/>
    <x v="3"/>
    <x v="1"/>
    <s v="Servicios secretariales o de administración de oficinas  "/>
    <x v="0"/>
    <n v="80161501"/>
    <s v="Prestación de servicios profesionales para apoyar desde el componente jurídicos la supervisión de los contratos suscritos por el IGAC, con los operadores catastrales  para la implementación del Catastro Multipropósito."/>
    <x v="6"/>
    <x v="6"/>
    <n v="6"/>
    <x v="0"/>
    <x v="0"/>
    <x v="2"/>
    <n v="45301662"/>
    <n v="45301662"/>
    <x v="0"/>
    <x v="0"/>
    <x v="0"/>
    <x v="0"/>
    <x v="1"/>
    <s v="Subdirección de Catastro"/>
    <x v="4"/>
    <s v="Subdirectora de Catastro"/>
    <x v="2"/>
    <x v="3"/>
    <s v="Realizar el levantamiento catastral en los municipios priorizados para la conformación del catastro multipropósito"/>
    <s v="Sistema de Información Predial Actualizado_x000a_"/>
    <m/>
    <d v="2021-07-09T00:00:00"/>
    <n v="7550277"/>
    <n v="45301662"/>
    <n v="45301662"/>
    <x v="1"/>
    <s v="IRMA AMPARO GONZÁLEZ SIERRA"/>
    <n v="0"/>
    <x v="0"/>
    <m/>
    <x v="1"/>
    <x v="3"/>
    <x v="1"/>
    <n v="180"/>
  </r>
  <r>
    <x v="1"/>
    <n v="29"/>
    <x v="1"/>
    <x v="1"/>
    <x v="0"/>
    <x v="1"/>
    <x v="3"/>
    <x v="5"/>
    <x v="1"/>
    <s v="Servicios de sistemas de información geográfica (sig)"/>
    <x v="0"/>
    <n v="81101512"/>
    <s v="Adelantar los procesos de actualización catastral de 4 municipios del departamento de Boyacá financiados con recursos del Banco Interamericano de Desarrollo"/>
    <x v="3"/>
    <x v="3"/>
    <n v="8"/>
    <x v="0"/>
    <x v="3"/>
    <x v="2"/>
    <n v="2901108715"/>
    <n v="2901108715"/>
    <x v="0"/>
    <x v="1"/>
    <x v="0"/>
    <x v="0"/>
    <x v="1"/>
    <s v="Subdirección de Catastro"/>
    <x v="4"/>
    <s v="Subdirectora de Catastro"/>
    <x v="2"/>
    <x v="3"/>
    <s v="Realizar el levantamiento catastral en los municipios priorizados para la conformación del catastro multipropósito"/>
    <s v="Sistema de Información Predial Actualizado_x000a_"/>
    <n v="178"/>
    <d v="2021-02-05T00:00:00"/>
    <n v="0"/>
    <n v="2901108715"/>
    <n v="2901108715"/>
    <x v="1"/>
    <s v="TELESPAZIO ARGENTINA S.A"/>
    <n v="0"/>
    <x v="0"/>
    <n v="24360"/>
    <x v="1"/>
    <x v="3"/>
    <x v="1"/>
    <m/>
  </r>
  <r>
    <x v="1"/>
    <n v="31"/>
    <x v="1"/>
    <x v="1"/>
    <x v="0"/>
    <x v="1"/>
    <x v="3"/>
    <x v="5"/>
    <x v="1"/>
    <s v="Servicios de sistemas de información geográfica (sig)"/>
    <x v="0"/>
    <n v="81101512"/>
    <s v="Adelantar los procesos de actualización catastral de 4 municipios del departamento de Boyacá financiados con recursos del Banco Mundial -BM"/>
    <x v="3"/>
    <x v="3"/>
    <n v="8"/>
    <x v="0"/>
    <x v="3"/>
    <x v="2"/>
    <n v="4875235099"/>
    <n v="4875235099"/>
    <x v="0"/>
    <x v="1"/>
    <x v="0"/>
    <x v="0"/>
    <x v="1"/>
    <s v="Subdirección de Catastro"/>
    <x v="5"/>
    <s v="Subdirectora de Catastro"/>
    <x v="2"/>
    <x v="3"/>
    <s v="Realizar el levantamiento catastral en los municipios priorizados para la conformación del catastro multipropósito"/>
    <s v="Sistema de Información Predial Actualizado_x000a_"/>
    <n v="179"/>
    <d v="2021-02-05T00:00:00"/>
    <n v="0"/>
    <n v="4875235099"/>
    <n v="4875235099"/>
    <x v="1"/>
    <s v="TELESPAZIO ARGENTINA S.A"/>
    <n v="0"/>
    <x v="0"/>
    <n v="24363"/>
    <x v="1"/>
    <x v="3"/>
    <x v="1"/>
    <m/>
  </r>
  <r>
    <x v="1"/>
    <n v="92"/>
    <x v="1"/>
    <x v="1"/>
    <x v="0"/>
    <x v="1"/>
    <x v="3"/>
    <x v="3"/>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6"/>
    <x v="6"/>
    <n v="6"/>
    <x v="0"/>
    <x v="0"/>
    <x v="2"/>
    <n v="33540540"/>
    <n v="33540540"/>
    <x v="0"/>
    <x v="1"/>
    <x v="0"/>
    <x v="0"/>
    <x v="1"/>
    <s v="Subdirección de Catastro"/>
    <x v="4"/>
    <s v="Subdirectora de Catastro"/>
    <x v="2"/>
    <x v="3"/>
    <s v="Realizar el levantamiento catastral en los municipios priorizados para la conformación del catastro multipropósito"/>
    <s v="Sistema de Información Predial Actualizado_x000a_"/>
    <m/>
    <d v="2021-07-26T00:00:00"/>
    <n v="5757793"/>
    <n v="29748597.166666664"/>
    <n v="29748597.166666664"/>
    <x v="1"/>
    <s v="ALEJANDRA GOMEZ"/>
    <n v="3791942.8333333358"/>
    <x v="0"/>
    <m/>
    <x v="1"/>
    <x v="3"/>
    <x v="1"/>
    <n v="155"/>
  </r>
  <r>
    <x v="1"/>
    <n v="1"/>
    <x v="1"/>
    <x v="1"/>
    <x v="0"/>
    <x v="1"/>
    <x v="3"/>
    <x v="9"/>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5"/>
    <x v="5"/>
    <n v="345"/>
    <x v="1"/>
    <x v="0"/>
    <x v="2"/>
    <n v="94300000"/>
    <n v="94300000"/>
    <x v="0"/>
    <x v="1"/>
    <x v="0"/>
    <x v="0"/>
    <x v="1"/>
    <s v="Subdirección de Catastro"/>
    <x v="4"/>
    <s v="Subdirectora de Catastro"/>
    <x v="2"/>
    <x v="3"/>
    <s v="Gestionar técnicamente la operación del proyecto de catastro multipropósito, en lo correspondiente al IGAC"/>
    <s v="Sistema de Información Predial Actualizado_x000a_"/>
    <n v="53"/>
    <d v="2021-01-14T00:00:00"/>
    <n v="7550277"/>
    <n v="85569806"/>
    <n v="85569806"/>
    <x v="1"/>
    <s v="MARIA VIVIANA BORDA CALVACHE"/>
    <n v="8730194"/>
    <x v="0"/>
    <n v="24219"/>
    <x v="1"/>
    <x v="3"/>
    <x v="1"/>
    <n v="210"/>
  </r>
  <r>
    <x v="1"/>
    <n v="69"/>
    <x v="1"/>
    <x v="1"/>
    <x v="0"/>
    <x v="1"/>
    <x v="3"/>
    <x v="12"/>
    <x v="1"/>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345"/>
    <x v="1"/>
    <x v="0"/>
    <x v="2"/>
    <n v="116150000"/>
    <n v="116150000"/>
    <x v="0"/>
    <x v="1"/>
    <x v="0"/>
    <x v="0"/>
    <x v="1"/>
    <s v="Subdirección de Catastro"/>
    <x v="4"/>
    <s v="Subdirectora de Catastro"/>
    <x v="2"/>
    <x v="3"/>
    <s v="Gestionar técnicamente la operación del proyecto de catastro multipropósito, en lo correspondiente al IGAC"/>
    <s v="Sistema de Información Predial Actualizado_x000a_"/>
    <m/>
    <d v="2021-06-03T00:00:00"/>
    <n v="9865284"/>
    <n v="69056988"/>
    <n v="69056988"/>
    <x v="1"/>
    <s v="NELSON ENRIQUE SILVA NIÑO"/>
    <n v="47093012"/>
    <x v="0"/>
    <m/>
    <x v="1"/>
    <x v="3"/>
    <x v="1"/>
    <m/>
  </r>
  <r>
    <x v="1"/>
    <n v="85"/>
    <x v="1"/>
    <x v="1"/>
    <x v="0"/>
    <x v="1"/>
    <x v="3"/>
    <x v="3"/>
    <x v="0"/>
    <s v="Servicios secretariales o de administración de oficinas  "/>
    <x v="0"/>
    <n v="80161501"/>
    <s v="Prestación de servicios profesionales para el seguimiento a la ejecución de los procesos de actualización catastral de los municipios priorizados en 2021, financiado con recursos del Préstamo BID No.4856/OC-CO"/>
    <x v="6"/>
    <x v="6"/>
    <n v="11"/>
    <x v="0"/>
    <x v="0"/>
    <x v="2"/>
    <n v="130076606"/>
    <n v="130076606"/>
    <x v="0"/>
    <x v="1"/>
    <x v="0"/>
    <x v="0"/>
    <x v="1"/>
    <s v="Subdirección de Catastro"/>
    <x v="4"/>
    <s v="Subdirectora de Catastro"/>
    <x v="2"/>
    <x v="3"/>
    <s v="Realizar el levantamiento catastral en los municipios priorizados para la conformación del catastro multipropósito"/>
    <s v="Sistema de Información Predial Actualizado_x000a_"/>
    <m/>
    <d v="2021-07-12T00:00:00"/>
    <n v="12179900"/>
    <n v="73079400"/>
    <n v="73079400"/>
    <x v="1"/>
    <s v="CARLOS ARTURO ROBLES"/>
    <n v="56997206"/>
    <x v="0"/>
    <m/>
    <x v="1"/>
    <x v="3"/>
    <x v="2"/>
    <n v="6"/>
  </r>
  <r>
    <x v="1"/>
    <n v="55"/>
    <x v="1"/>
    <x v="1"/>
    <x v="4"/>
    <x v="4"/>
    <x v="3"/>
    <x v="6"/>
    <x v="0"/>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8"/>
    <x v="8"/>
    <n v="270"/>
    <x v="1"/>
    <x v="0"/>
    <x v="0"/>
    <n v="339762465"/>
    <n v="339762465"/>
    <x v="0"/>
    <x v="1"/>
    <x v="4"/>
    <x v="0"/>
    <x v="1"/>
    <s v="Subdirección de Catastro"/>
    <x v="5"/>
    <s v="Subdirectora de Catastro"/>
    <x v="2"/>
    <x v="3"/>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x v="0"/>
    <s v="24656_x000a_24663_x000a_24664_x000a_24666_x000a_24667"/>
    <x v="4"/>
    <x v="3"/>
    <x v="0"/>
    <m/>
  </r>
  <r>
    <x v="1"/>
    <m/>
    <x v="1"/>
    <x v="1"/>
    <x v="0"/>
    <x v="0"/>
    <x v="0"/>
    <x v="17"/>
    <x v="0"/>
    <s v="Servicios de sistemas de información geográfica (sig)"/>
    <x v="2"/>
    <n v="81101512"/>
    <s v="Realizar la actualización catastral con enfoque multipropósito en las áreas urbana y rural  en sus componentes fisico, jurídico y económico del municipio de Puerto Libertador, Córdoba."/>
    <x v="2"/>
    <x v="2"/>
    <n v="180"/>
    <x v="1"/>
    <x v="3"/>
    <x v="0"/>
    <n v="3847187767"/>
    <n v="3847187767"/>
    <x v="0"/>
    <x v="1"/>
    <x v="0"/>
    <x v="0"/>
    <x v="1"/>
    <s v="Subdirección de Catastro"/>
    <x v="4"/>
    <s v="Subdirectora de Catastro"/>
    <x v="2"/>
    <x v="3"/>
    <s v="Ejecutar procesos de actualización catastral a nivel nacional"/>
    <s v="Predios actualizados catastralmente"/>
    <m/>
    <m/>
    <e v="#N/A"/>
    <e v="#N/A"/>
    <e v="#N/A"/>
    <x v="0"/>
    <m/>
    <n v="0"/>
    <x v="0"/>
    <m/>
    <x v="0"/>
    <x v="0"/>
    <x v="0"/>
    <m/>
  </r>
  <r>
    <x v="1"/>
    <n v="90"/>
    <x v="1"/>
    <x v="1"/>
    <x v="3"/>
    <x v="2"/>
    <x v="0"/>
    <x v="17"/>
    <x v="0"/>
    <s v="Servicios secretariales o de administración de oficinas  "/>
    <x v="2"/>
    <n v="80161501"/>
    <s v="Prestación de servicios profesionales para adelantar, desarrollar e implementar las metodologías de valoración predial requeridas para el desarrollo de los procesos de actualización catastral con enfoque multipropósito. "/>
    <x v="2"/>
    <x v="2"/>
    <n v="180"/>
    <x v="1"/>
    <x v="0"/>
    <x v="1"/>
    <n v="135904986"/>
    <n v="135904986"/>
    <x v="0"/>
    <x v="1"/>
    <x v="3"/>
    <x v="0"/>
    <x v="1"/>
    <s v="Subdirección de Catastro"/>
    <x v="5"/>
    <s v="Subdirectora de Catastro"/>
    <x v="2"/>
    <x v="3"/>
    <s v="Ejecutar procesos de actualización catastral a nivel nacional"/>
    <s v="Predios actualizados catastralmente"/>
    <m/>
    <d v="2021-07-19T00:00:00"/>
    <n v="7550277"/>
    <n v="40268144"/>
    <n v="80536288"/>
    <x v="1"/>
    <s v="LUZ DARY RODRIGUEZ GARZON_x000a_JOSE GERMAN CASTELLANOS TORRES"/>
    <n v="7550277"/>
    <x v="0"/>
    <m/>
    <x v="2"/>
    <x v="0"/>
    <x v="1"/>
    <n v="160"/>
  </r>
  <r>
    <x v="3"/>
    <m/>
    <x v="2"/>
    <x v="2"/>
    <x v="0"/>
    <x v="0"/>
    <x v="0"/>
    <x v="17"/>
    <x v="0"/>
    <s v="Servicios de sistemas de información geográfica (sig)"/>
    <x v="2"/>
    <n v="81101512"/>
    <s v="Prestación de servicios profesionales para realizar actividades de apoyo técnico y temático requerido en el desarrollo de los proyecto a cargo de la jefatura de la oficina CIAF."/>
    <x v="0"/>
    <x v="0"/>
    <n v="133"/>
    <x v="1"/>
    <x v="0"/>
    <x v="1"/>
    <n v="11843574.633333335"/>
    <n v="11843574.633333335"/>
    <x v="0"/>
    <x v="1"/>
    <x v="0"/>
    <x v="0"/>
    <x v="2"/>
    <s v="Oficina CIAF"/>
    <x v="4"/>
    <s v="Jefe Oficina CIAF"/>
    <x v="3"/>
    <x v="5"/>
    <s v="Realizar el desarrollo y soporte del sistemas de información geográfica para grupos étnicos"/>
    <s v="Entidades Asistidas"/>
    <m/>
    <m/>
    <e v="#N/A"/>
    <e v="#N/A"/>
    <e v="#N/A"/>
    <x v="0"/>
    <m/>
    <n v="0"/>
    <x v="0"/>
    <m/>
    <x v="0"/>
    <x v="0"/>
    <x v="0"/>
    <m/>
  </r>
  <r>
    <x v="3"/>
    <m/>
    <x v="2"/>
    <x v="2"/>
    <x v="0"/>
    <x v="0"/>
    <x v="0"/>
    <x v="17"/>
    <x v="0"/>
    <s v="Servicios de sistemas de información geográfica (sig)"/>
    <x v="2"/>
    <n v="81101512"/>
    <s v="Prestación de servicios profesionales para la verificación, ajustes y seguimiento técnico de las etapas de implementación y cierre de los proyectos en  tecnologías geoespaciales a cargo de la oficina CIAF"/>
    <x v="1"/>
    <x v="1"/>
    <n v="105"/>
    <x v="1"/>
    <x v="0"/>
    <x v="0"/>
    <n v="25656281"/>
    <n v="25656281"/>
    <x v="0"/>
    <x v="1"/>
    <x v="0"/>
    <x v="0"/>
    <x v="2"/>
    <s v="Oficina CIAF"/>
    <x v="4"/>
    <s v="Jefe Oficina CIAF"/>
    <x v="3"/>
    <x v="5"/>
    <s v="Desarrollar la asistencia técnica, asesoría, análisis y/o consultoría"/>
    <s v="Entidades Asistidas"/>
    <m/>
    <m/>
    <e v="#N/A"/>
    <e v="#N/A"/>
    <e v="#N/A"/>
    <x v="0"/>
    <m/>
    <n v="0"/>
    <x v="0"/>
    <m/>
    <x v="0"/>
    <x v="0"/>
    <x v="0"/>
    <m/>
  </r>
  <r>
    <x v="3"/>
    <m/>
    <x v="2"/>
    <x v="2"/>
    <x v="0"/>
    <x v="0"/>
    <x v="0"/>
    <x v="17"/>
    <x v="0"/>
    <s v="Servicios de sistemas de información geográfica (sig)"/>
    <x v="2"/>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oficina CIAF."/>
    <x v="2"/>
    <x v="2"/>
    <n v="5"/>
    <x v="0"/>
    <x v="0"/>
    <x v="0"/>
    <n v="20696710"/>
    <n v="20696710"/>
    <x v="0"/>
    <x v="1"/>
    <x v="0"/>
    <x v="0"/>
    <x v="2"/>
    <s v="Oficina CIAF"/>
    <x v="4"/>
    <s v="Jefe Oficina CIAF"/>
    <x v="3"/>
    <x v="5"/>
    <s v="Desarrollar la asistencia técnica, asesoría, análisis y/o consultoría"/>
    <s v="Entidades Asistidas"/>
    <m/>
    <m/>
    <e v="#N/A"/>
    <e v="#N/A"/>
    <e v="#N/A"/>
    <x v="0"/>
    <m/>
    <n v="0"/>
    <x v="18"/>
    <m/>
    <x v="0"/>
    <x v="0"/>
    <x v="0"/>
    <m/>
  </r>
  <r>
    <x v="3"/>
    <m/>
    <x v="2"/>
    <x v="2"/>
    <x v="2"/>
    <x v="0"/>
    <x v="2"/>
    <x v="17"/>
    <x v="0"/>
    <s v="Servicios de sistemas de información geográfica (sig)"/>
    <x v="2"/>
    <n v="81101512"/>
    <s v="Prestación de servicios profesionales para realizar el desarrollo, ajuste, publicación de funcionalidades y documentación técnica asignada de los proyectos de desarrollo de aplicaciones en tecnologías de la información geográfica a cargo de la oficina CIAF."/>
    <x v="2"/>
    <x v="2"/>
    <n v="5"/>
    <x v="0"/>
    <x v="0"/>
    <x v="0"/>
    <n v="48314800"/>
    <n v="48314800"/>
    <x v="0"/>
    <x v="1"/>
    <x v="2"/>
    <x v="0"/>
    <x v="2"/>
    <s v="Oficina CIAF"/>
    <x v="4"/>
    <s v="Jefe Oficina CIAF"/>
    <x v="3"/>
    <x v="5"/>
    <s v="Desarrollar la asistencia técnica, asesoría, análisis y/o consultoría"/>
    <s v="Entidades Asistidas"/>
    <m/>
    <m/>
    <e v="#N/A"/>
    <e v="#N/A"/>
    <e v="#N/A"/>
    <x v="0"/>
    <m/>
    <n v="0"/>
    <x v="19"/>
    <m/>
    <x v="0"/>
    <x v="2"/>
    <x v="0"/>
    <m/>
  </r>
  <r>
    <x v="3"/>
    <n v="19"/>
    <x v="2"/>
    <x v="2"/>
    <x v="0"/>
    <x v="1"/>
    <x v="3"/>
    <x v="10"/>
    <x v="0"/>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4"/>
    <x v="4"/>
    <n v="5"/>
    <x v="0"/>
    <x v="0"/>
    <x v="0"/>
    <n v="36651830"/>
    <n v="36651830"/>
    <x v="0"/>
    <x v="1"/>
    <x v="0"/>
    <x v="0"/>
    <x v="2"/>
    <s v="Oficina CIAF"/>
    <x v="4"/>
    <s v="Jefe Oficina CIAF"/>
    <x v="3"/>
    <x v="5"/>
    <s v="Desarrollar la asistencia técnica, asesoría y/o consultoría"/>
    <s v="Entidades Asistidas"/>
    <n v="496"/>
    <d v="2021-03-23T00:00:00"/>
    <n v="7330366"/>
    <n v="36651830"/>
    <n v="36651830"/>
    <x v="1"/>
    <s v=" LINA MARGARITA LORA MATIZ"/>
    <n v="0"/>
    <x v="0"/>
    <n v="24631"/>
    <x v="1"/>
    <x v="3"/>
    <x v="1"/>
    <n v="210"/>
  </r>
  <r>
    <x v="3"/>
    <n v="33"/>
    <x v="2"/>
    <x v="2"/>
    <x v="0"/>
    <x v="1"/>
    <x v="3"/>
    <x v="13"/>
    <x v="0"/>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2"/>
    <x v="2"/>
    <n v="165"/>
    <x v="1"/>
    <x v="0"/>
    <x v="0"/>
    <n v="52678703"/>
    <n v="52678703"/>
    <x v="0"/>
    <x v="1"/>
    <x v="0"/>
    <x v="0"/>
    <x v="2"/>
    <s v="Oficina CIAF"/>
    <x v="4"/>
    <s v="Jefe Oficina CIAF"/>
    <x v="3"/>
    <x v="5"/>
    <s v="Planear la asistencia técnica, asesoría, análisis y/o consultoría a desarrollar"/>
    <s v="Entidades Asistidas"/>
    <m/>
    <d v="2021-07-06T00:00:00"/>
    <n v="9577946"/>
    <n v="52678702.999999993"/>
    <n v="52678702.999999993"/>
    <x v="1"/>
    <s v="ANA JULIA SARRIA ALVAREZ"/>
    <n v="0"/>
    <x v="0"/>
    <m/>
    <x v="1"/>
    <x v="3"/>
    <x v="0"/>
    <n v="165"/>
  </r>
  <r>
    <x v="3"/>
    <n v="4"/>
    <x v="2"/>
    <x v="2"/>
    <x v="0"/>
    <x v="1"/>
    <x v="3"/>
    <x v="9"/>
    <x v="0"/>
    <s v="Servicios de sistemas de información geográfica (sig)"/>
    <x v="0"/>
    <n v="81101512"/>
    <s v="Prestación de servicios profesionales para realizar actividades de gestión requerida en el desarrollo del proyecto de inversión y actividades a cargo de la jefatura de la oficina CIAF."/>
    <x v="5"/>
    <x v="5"/>
    <n v="195"/>
    <x v="1"/>
    <x v="0"/>
    <x v="1"/>
    <n v="17031787"/>
    <n v="17031787"/>
    <x v="0"/>
    <x v="1"/>
    <x v="0"/>
    <x v="0"/>
    <x v="2"/>
    <s v="Oficina CIAF"/>
    <x v="4"/>
    <s v="Jefe Oficina CIAF"/>
    <x v="3"/>
    <x v="5"/>
    <s v="Planear la asistencia técnica, asesoría, análisis y/o consultoría a desarrollar"/>
    <s v="Entidades Asistidas"/>
    <n v="44"/>
    <d v="2021-01-18T00:00:00"/>
    <n v="2671483"/>
    <n v="17031787"/>
    <n v="17031787"/>
    <x v="1"/>
    <s v="ANDRES FELIPE LOPEZ ORTIZ"/>
    <n v="0"/>
    <x v="0"/>
    <n v="24203"/>
    <x v="1"/>
    <x v="3"/>
    <x v="0"/>
    <n v="120"/>
  </r>
  <r>
    <x v="3"/>
    <n v="13"/>
    <x v="2"/>
    <x v="2"/>
    <x v="0"/>
    <x v="1"/>
    <x v="3"/>
    <x v="5"/>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0"/>
    <n v="29321464"/>
    <n v="29321464"/>
    <x v="0"/>
    <x v="1"/>
    <x v="0"/>
    <x v="0"/>
    <x v="3"/>
    <s v="CENTRO DE INVESTIGACIÓN Y DESARROLLO EN INFORMACIÓN GEOGRÁFICA - CIAF"/>
    <x v="4"/>
    <s v="Diana Rocio Galindo - Jefe CIAF"/>
    <x v="3"/>
    <x v="5"/>
    <s v="Planear la asistencia técnica, asesoría y/o consultoría a desarrollar"/>
    <s v="Entidades Asistidas"/>
    <n v="374"/>
    <d v="2021-02-24T00:00:00"/>
    <n v="7330366"/>
    <n v="29321464"/>
    <n v="29321464"/>
    <x v="1"/>
    <s v="GASTON ANTONIO MEJIA ARIAS"/>
    <n v="0"/>
    <x v="0"/>
    <n v="24528"/>
    <x v="1"/>
    <x v="3"/>
    <x v="1"/>
    <n v="215"/>
  </r>
  <r>
    <x v="3"/>
    <n v="35"/>
    <x v="2"/>
    <x v="2"/>
    <x v="0"/>
    <x v="1"/>
    <x v="3"/>
    <x v="17"/>
    <x v="0"/>
    <s v="Servicios de sistemas de información geográfica (sig)"/>
    <x v="2"/>
    <n v="81101512"/>
    <s v="Prestación de servicios profesionales para desarrollar herramientas asociadas a la transferencia de conocimiento técnico especializado de acuerdos con los requerimientos y necesidades de la oficina CIAF."/>
    <x v="2"/>
    <x v="2"/>
    <n v="105"/>
    <x v="1"/>
    <x v="0"/>
    <x v="0"/>
    <n v="16910180"/>
    <n v="16910180"/>
    <x v="0"/>
    <x v="1"/>
    <x v="0"/>
    <x v="0"/>
    <x v="2"/>
    <s v="Oficina CIAF"/>
    <x v="4"/>
    <s v="Jefe Oficina CIAF"/>
    <x v="3"/>
    <x v="6"/>
    <s v="Desarrollar estudios e investigaciones aplicadas a través de ciencia de datos y prospectiva para fortalecer los procesos institucionales"/>
    <s v="Modelos de gestión Implementados"/>
    <m/>
    <d v="2021-07-27T00:00:00"/>
    <n v="4831480"/>
    <n v="16910180"/>
    <n v="16910180"/>
    <x v="1"/>
    <s v="JUAN CAMILO FERNANDEZ"/>
    <n v="0"/>
    <x v="0"/>
    <m/>
    <x v="1"/>
    <x v="3"/>
    <x v="1"/>
    <m/>
  </r>
  <r>
    <x v="3"/>
    <n v="8"/>
    <x v="2"/>
    <x v="2"/>
    <x v="0"/>
    <x v="1"/>
    <x v="3"/>
    <x v="9"/>
    <x v="0"/>
    <s v="Servicios de sistemas de información geográfica (sig)"/>
    <x v="0"/>
    <n v="81101512"/>
    <s v="Prestación de servicios profesionales para realizar actividades de gestión y desarrollo de los proyectos de tecnologías geoespaciales que adelante la oficina CIAF."/>
    <x v="3"/>
    <x v="3"/>
    <n v="315"/>
    <x v="1"/>
    <x v="0"/>
    <x v="0"/>
    <n v="68132295"/>
    <n v="68132295"/>
    <x v="0"/>
    <x v="1"/>
    <x v="0"/>
    <x v="0"/>
    <x v="2"/>
    <s v="Oficina CIAF"/>
    <x v="4"/>
    <s v="Jefe Oficina CIAF"/>
    <x v="3"/>
    <x v="5"/>
    <s v="Desarrollar la asistencia técnica, asesoría y/o consultoría"/>
    <s v="Entidades Asistidas"/>
    <n v="205"/>
    <d v="2021-02-09T00:00:00"/>
    <n v="6488790"/>
    <n v="68132295"/>
    <n v="68132295"/>
    <x v="1"/>
    <s v="JUAN CARLOS MELO"/>
    <n v="0"/>
    <x v="0"/>
    <n v="24389"/>
    <x v="1"/>
    <x v="3"/>
    <x v="1"/>
    <n v="210"/>
  </r>
  <r>
    <x v="3"/>
    <n v="14"/>
    <x v="2"/>
    <x v="2"/>
    <x v="0"/>
    <x v="1"/>
    <x v="3"/>
    <x v="16"/>
    <x v="0"/>
    <s v="Servicios de sistemas de información geográfica (sig)"/>
    <x v="0"/>
    <n v="81101512"/>
    <s v="Prestación de servicios profesionales para conceptualizar, implementar y monitorear las bases de datos de los proyectos  de tecnologías de información geográfica a cargo de la oficina CIAF."/>
    <x v="4"/>
    <x v="4"/>
    <n v="8"/>
    <x v="0"/>
    <x v="0"/>
    <x v="0"/>
    <n v="58642928"/>
    <n v="58642928"/>
    <x v="0"/>
    <x v="1"/>
    <x v="0"/>
    <x v="0"/>
    <x v="3"/>
    <s v="CENTRO DE INVESTIGACIÓN Y DESARROLLO EN INFORMACIÓN GEOGRÁFICA - CIAF"/>
    <x v="4"/>
    <s v="Diana Rocio Galindo - Jefe CIAF"/>
    <x v="3"/>
    <x v="5"/>
    <s v="Desarrollar la asistencia técnica, asesoría, análisis y/o consultoría"/>
    <s v="Entidades Asistidas"/>
    <n v="404"/>
    <d v="2021-03-01T00:00:00"/>
    <n v="7330366"/>
    <n v="58642928"/>
    <n v="58642928"/>
    <x v="1"/>
    <s v="JULIO CESAR MENDOZA JIMENEZ"/>
    <n v="0"/>
    <x v="0"/>
    <n v="24547"/>
    <x v="1"/>
    <x v="3"/>
    <x v="1"/>
    <m/>
  </r>
  <r>
    <x v="3"/>
    <n v="7"/>
    <x v="2"/>
    <x v="2"/>
    <x v="0"/>
    <x v="1"/>
    <x v="3"/>
    <x v="9"/>
    <x v="0"/>
    <s v="Servicios de sistemas de información geográfica (sig)"/>
    <x v="0"/>
    <n v="81101512"/>
    <s v="Prestación de servicios profesionales para definir, proponer e implementar metodologías, procedimientos y técnicas que incorporen el componente geoespacial en los proyectos de la jefatura CIAF."/>
    <x v="3"/>
    <x v="3"/>
    <n v="11"/>
    <x v="0"/>
    <x v="0"/>
    <x v="0"/>
    <n v="61490990"/>
    <n v="61490990"/>
    <x v="0"/>
    <x v="1"/>
    <x v="0"/>
    <x v="0"/>
    <x v="2"/>
    <s v="Oficina CIAF"/>
    <x v="4"/>
    <s v="Jefe Oficina CIAF"/>
    <x v="3"/>
    <x v="5"/>
    <s v="Desarrollar la asistencia técnica, asesoría y/o consultoría"/>
    <s v="Entidades Asistidas"/>
    <n v="145"/>
    <d v="2021-01-29T00:00:00"/>
    <n v="5590090"/>
    <n v="61490990"/>
    <n v="61490990"/>
    <x v="1"/>
    <s v="MANUEL CAMILO REYES GONZALEZ"/>
    <n v="0"/>
    <x v="0"/>
    <n v="24284"/>
    <x v="1"/>
    <x v="3"/>
    <x v="1"/>
    <n v="244"/>
  </r>
  <r>
    <x v="3"/>
    <n v="26"/>
    <x v="2"/>
    <x v="2"/>
    <x v="0"/>
    <x v="1"/>
    <x v="3"/>
    <x v="0"/>
    <x v="0"/>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1"/>
    <x v="0"/>
    <x v="0"/>
    <x v="2"/>
    <s v="Oficina CIAF"/>
    <x v="4"/>
    <s v="Jefe Oficina CIAF"/>
    <x v="3"/>
    <x v="5"/>
    <s v="Desarrollar la asistencia técnica, asesoría, análisis y/o consultoría"/>
    <s v="Entidades Asistidas"/>
    <n v="588"/>
    <d v="2021-05-13T00:00:00"/>
    <n v="6488790"/>
    <n v="19466370"/>
    <n v="19466370"/>
    <x v="1"/>
    <s v="YESSICA NATALIA RAMIREZ YARA"/>
    <n v="0"/>
    <x v="0"/>
    <n v="24729"/>
    <x v="0"/>
    <x v="0"/>
    <x v="1"/>
    <m/>
  </r>
  <r>
    <x v="3"/>
    <n v="2"/>
    <x v="2"/>
    <x v="2"/>
    <x v="0"/>
    <x v="1"/>
    <x v="3"/>
    <x v="9"/>
    <x v="0"/>
    <s v="Servicios de sistemas de información geográfica (sig)"/>
    <x v="0"/>
    <n v="81101512"/>
    <s v="Prestación de servicios  profesionales para realizar la verificación, control, seguimiento y  gestión de los proyectos de tecnologías de la información geográfica a cargo de la oficina CIAF"/>
    <x v="5"/>
    <x v="5"/>
    <n v="234"/>
    <x v="1"/>
    <x v="0"/>
    <x v="1"/>
    <n v="57152855"/>
    <n v="57152855"/>
    <x v="0"/>
    <x v="1"/>
    <x v="0"/>
    <x v="0"/>
    <x v="2"/>
    <s v="Oficina CIAF"/>
    <x v="4"/>
    <s v="Jefe Oficina CIAF"/>
    <x v="3"/>
    <x v="5"/>
    <s v="Realizar el desarrollo y soporte del sistemas de información geográfica para grupos étnicos"/>
    <s v="Entidades Asistidas"/>
    <n v="24"/>
    <d v="2021-01-08T00:00:00"/>
    <n v="7330366"/>
    <n v="56932509"/>
    <n v="56932509"/>
    <x v="1"/>
    <s v="YESENIA  VARGAS TEJEDOR"/>
    <n v="220346"/>
    <x v="0"/>
    <n v="24195"/>
    <x v="1"/>
    <x v="3"/>
    <x v="1"/>
    <n v="270"/>
  </r>
  <r>
    <x v="3"/>
    <n v="17"/>
    <x v="2"/>
    <x v="2"/>
    <x v="0"/>
    <x v="1"/>
    <x v="3"/>
    <x v="10"/>
    <x v="0"/>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4"/>
    <x v="4"/>
    <n v="285"/>
    <x v="1"/>
    <x v="0"/>
    <x v="0"/>
    <n v="53105855"/>
    <n v="53105855"/>
    <x v="0"/>
    <x v="1"/>
    <x v="0"/>
    <x v="0"/>
    <x v="2"/>
    <s v="Oficina CIAF"/>
    <x v="4"/>
    <s v="Jefe Oficina CIAF"/>
    <x v="3"/>
    <x v="6"/>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x v="0"/>
    <n v="24598"/>
    <x v="1"/>
    <x v="3"/>
    <x v="1"/>
    <n v="210"/>
  </r>
  <r>
    <x v="3"/>
    <n v="5"/>
    <x v="2"/>
    <x v="2"/>
    <x v="0"/>
    <x v="1"/>
    <x v="3"/>
    <x v="9"/>
    <x v="0"/>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5"/>
    <x v="5"/>
    <n v="7"/>
    <x v="0"/>
    <x v="0"/>
    <x v="0"/>
    <n v="39130630"/>
    <n v="39130630"/>
    <x v="0"/>
    <x v="1"/>
    <x v="0"/>
    <x v="0"/>
    <x v="3"/>
    <s v="CENTRO DE INVESTIGACIÓN Y DESARROLLO EN INFORMACIÓN GEOGRÁFICA - CIAF"/>
    <x v="4"/>
    <s v="Diana Rocio Galindo - Jefe CIAF"/>
    <x v="3"/>
    <x v="5"/>
    <s v="Desarrollar la asistencia técnica, asesoría y/o consultoría"/>
    <s v="Entidades Asistidas"/>
    <n v="77"/>
    <d v="2021-01-21T00:00:00"/>
    <n v="4976424"/>
    <n v="34834968"/>
    <n v="34834968"/>
    <x v="1"/>
    <s v="CLAUDIA VIVIANA GOMEZ TENJO"/>
    <n v="4295662"/>
    <x v="0"/>
    <n v="24232"/>
    <x v="1"/>
    <x v="3"/>
    <x v="1"/>
    <n v="210"/>
  </r>
  <r>
    <x v="3"/>
    <n v="23"/>
    <x v="2"/>
    <x v="2"/>
    <x v="0"/>
    <x v="1"/>
    <x v="3"/>
    <x v="10"/>
    <x v="0"/>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8"/>
    <x v="8"/>
    <n v="9"/>
    <x v="0"/>
    <x v="0"/>
    <x v="0"/>
    <n v="51820137"/>
    <n v="51820137"/>
    <x v="0"/>
    <x v="1"/>
    <x v="0"/>
    <x v="0"/>
    <x v="2"/>
    <s v="Oficina CIAF"/>
    <x v="4"/>
    <s v="Jefe Oficina CIAF"/>
    <x v="3"/>
    <x v="6"/>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x v="0"/>
    <n v="24685"/>
    <x v="1"/>
    <x v="3"/>
    <x v="1"/>
    <n v="210"/>
  </r>
  <r>
    <x v="3"/>
    <n v="18"/>
    <x v="2"/>
    <x v="2"/>
    <x v="0"/>
    <x v="1"/>
    <x v="3"/>
    <x v="5"/>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4"/>
    <x v="4"/>
    <n v="9"/>
    <x v="0"/>
    <x v="0"/>
    <x v="0"/>
    <n v="44787816"/>
    <n v="44787816"/>
    <x v="0"/>
    <x v="1"/>
    <x v="0"/>
    <x v="0"/>
    <x v="3"/>
    <s v="CENTRO DE INVESTIGACIÓN Y DESARROLLO EN INFORMACIÓN GEOGRÁFICA - CIAF"/>
    <x v="4"/>
    <s v="Diana Rocio Galindo - Jefe CIAF"/>
    <x v="3"/>
    <x v="5"/>
    <s v="Desarrollar la asistencia técnica, asesoría y/o consultoría"/>
    <s v="Entidades Asistidas"/>
    <n v="495"/>
    <d v="2021-03-17T00:00:00"/>
    <n v="4263522"/>
    <n v="38371698"/>
    <n v="38371698"/>
    <x v="1"/>
    <s v="FERNEYALONSO MORENO PINEDA"/>
    <n v="6416118"/>
    <x v="0"/>
    <n v="24630"/>
    <x v="1"/>
    <x v="3"/>
    <x v="1"/>
    <n v="210"/>
  </r>
  <r>
    <x v="3"/>
    <n v="20"/>
    <x v="2"/>
    <x v="2"/>
    <x v="0"/>
    <x v="1"/>
    <x v="3"/>
    <x v="5"/>
    <x v="0"/>
    <s v="Servicios de sistemas de información geográfica (sig)"/>
    <x v="0"/>
    <n v="81101512"/>
    <s v="Prestación de servicios profesioanales para el desarrollo, ajuste y documentación de las aplicaciones en tecnologías de información geográfica a cargo de la oficina CIAF."/>
    <x v="4"/>
    <x v="4"/>
    <n v="7"/>
    <x v="0"/>
    <x v="0"/>
    <x v="0"/>
    <n v="45421530"/>
    <n v="45421530"/>
    <x v="0"/>
    <x v="1"/>
    <x v="0"/>
    <x v="0"/>
    <x v="3"/>
    <s v="CENTRO DE INVESTIGACIÓN Y DESARROLLO EN INFORMACIÓN GEOGRÁFICA - CIAF"/>
    <x v="4"/>
    <s v="Diana Rocio Galindo - Jefe CIAF"/>
    <x v="3"/>
    <x v="5"/>
    <s v="Desarrollar la asistencia técnica, asesoría y/o consultoría"/>
    <s v="Entidades Asistidas"/>
    <n v="515"/>
    <d v="2021-03-31T00:00:00"/>
    <n v="6488790"/>
    <n v="25955160"/>
    <n v="25955160"/>
    <x v="1"/>
    <s v="JAIME ALBERTO GUITIERREZ"/>
    <n v="19466370"/>
    <x v="0"/>
    <n v="24651"/>
    <x v="1"/>
    <x v="3"/>
    <x v="1"/>
    <n v="210"/>
  </r>
  <r>
    <x v="3"/>
    <n v="1"/>
    <x v="2"/>
    <x v="2"/>
    <x v="0"/>
    <x v="1"/>
    <x v="3"/>
    <x v="9"/>
    <x v="0"/>
    <s v="Servicios de sistemas de información geográfica (sig)"/>
    <x v="0"/>
    <n v="81101512"/>
    <s v="Prestación de servicios profesionales especializados en la planeación estratégica y ejecución de los proyectos de la oficina CIAF"/>
    <x v="5"/>
    <x v="5"/>
    <n v="4"/>
    <x v="0"/>
    <x v="0"/>
    <x v="1"/>
    <n v="42806184"/>
    <n v="42806184"/>
    <x v="0"/>
    <x v="1"/>
    <x v="0"/>
    <x v="0"/>
    <x v="2"/>
    <s v="Oficina CIAF"/>
    <x v="4"/>
    <s v="Jefe Oficina CIAF"/>
    <x v="3"/>
    <x v="5"/>
    <s v="Realizar el desarrollo y soporte del sistemas de información geográfica para grupos étnicos"/>
    <s v="Entidades Asistidas"/>
    <n v="23"/>
    <d v="2021-01-08T00:00:00"/>
    <n v="10701546"/>
    <n v="21403092"/>
    <n v="21403092"/>
    <x v="1"/>
    <s v="ALEXANDER  MONTEALEGRE TRUJILLO"/>
    <n v="21403092"/>
    <x v="0"/>
    <n v="24193"/>
    <x v="1"/>
    <x v="3"/>
    <x v="1"/>
    <n v="285"/>
  </r>
  <r>
    <x v="3"/>
    <n v="6"/>
    <x v="2"/>
    <x v="2"/>
    <x v="0"/>
    <x v="1"/>
    <x v="3"/>
    <x v="9"/>
    <x v="0"/>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0"/>
    <n v="73303660"/>
    <n v="73303660"/>
    <x v="0"/>
    <x v="1"/>
    <x v="0"/>
    <x v="0"/>
    <x v="3"/>
    <s v="CENTRO DE INVESTIGACIÓN Y DESARROLLO EN INFORMACIÓN GEOGRÁFICA - CIAF"/>
    <x v="4"/>
    <s v="Diana Rocio Galindo - Jefe CIAF"/>
    <x v="3"/>
    <x v="5"/>
    <s v="Desarrollar la asistencia técnica, asesoría y/o consultoría"/>
    <s v="Entidades Asistidas"/>
    <n v="156"/>
    <d v="2021-01-26T00:00:00"/>
    <n v="7330366"/>
    <n v="51312562"/>
    <n v="51312562"/>
    <x v="1"/>
    <s v="FERNANDO IVAN CAMARGO"/>
    <n v="21991098"/>
    <x v="0"/>
    <n v="24333"/>
    <x v="1"/>
    <x v="3"/>
    <x v="1"/>
    <m/>
  </r>
  <r>
    <x v="3"/>
    <n v="10"/>
    <x v="2"/>
    <x v="2"/>
    <x v="0"/>
    <x v="1"/>
    <x v="3"/>
    <x v="9"/>
    <x v="0"/>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3"/>
    <x v="3"/>
    <n v="11"/>
    <x v="0"/>
    <x v="0"/>
    <x v="0"/>
    <n v="80634026"/>
    <n v="80634026"/>
    <x v="0"/>
    <x v="1"/>
    <x v="0"/>
    <x v="0"/>
    <x v="3"/>
    <s v="CENTRO DE INVESTIGACIÓN Y DESARROLLO EN INFORMACIÓN GEOGRÁFICA - CIAF"/>
    <x v="4"/>
    <s v="Diana Rocio Galindo - Jefe CIAF"/>
    <x v="3"/>
    <x v="5"/>
    <s v="Desarrollar la asistencia técnica, asesoría y/o consultoría"/>
    <s v="Entidades Asistidas"/>
    <n v="271"/>
    <d v="2021-02-15T00:00:00"/>
    <n v="7330366"/>
    <n v="58642928"/>
    <n v="58642928"/>
    <x v="1"/>
    <s v="MONICA CORTES"/>
    <n v="21991098"/>
    <x v="0"/>
    <n v="24454"/>
    <x v="1"/>
    <x v="3"/>
    <x v="1"/>
    <m/>
  </r>
  <r>
    <x v="3"/>
    <n v="21"/>
    <x v="2"/>
    <x v="2"/>
    <x v="0"/>
    <x v="1"/>
    <x v="3"/>
    <x v="10"/>
    <x v="0"/>
    <s v="Servicios de sistemas de información geográfica (sig)"/>
    <x v="0"/>
    <n v="81101512"/>
    <s v="Prestación de servicios profesionales para la implementación y administración de las herramientas y  servicios de integración de las aplicaciones para permitir la interoperabilidad de RENARE"/>
    <x v="8"/>
    <x v="8"/>
    <n v="7"/>
    <x v="0"/>
    <x v="0"/>
    <x v="0"/>
    <n v="45421530"/>
    <n v="45421530"/>
    <x v="0"/>
    <x v="1"/>
    <x v="0"/>
    <x v="0"/>
    <x v="2"/>
    <s v="Oficina CIAF"/>
    <x v="4"/>
    <s v="Jefe Oficina CIAF"/>
    <x v="3"/>
    <x v="5"/>
    <s v="Desarrollar la asistencia técnica, asesoría y/o consultoría"/>
    <s v="Entidades Asistidas"/>
    <n v="524"/>
    <d v="2021-04-09T00:00:00"/>
    <n v="3124732"/>
    <n v="21873124"/>
    <n v="21873124"/>
    <x v="1"/>
    <s v="HUGO ARMANDO CENDALES PRIETO"/>
    <n v="23548406"/>
    <x v="0"/>
    <n v="24662"/>
    <x v="1"/>
    <x v="3"/>
    <x v="1"/>
    <n v="210"/>
  </r>
  <r>
    <x v="3"/>
    <n v="9"/>
    <x v="2"/>
    <x v="2"/>
    <x v="2"/>
    <x v="2"/>
    <x v="3"/>
    <x v="9"/>
    <x v="0"/>
    <s v="Servicios de sistemas de información geográfica (sig)"/>
    <x v="0"/>
    <n v="81101512"/>
    <s v="Prestación de servicios profesionales para el desarrollo, ajuste y documentación de las aplicaciones en tecnologías de información geográfica a cargo de la oficina CIAF."/>
    <x v="3"/>
    <x v="3"/>
    <n v="9"/>
    <x v="0"/>
    <x v="0"/>
    <x v="0"/>
    <n v="116798220"/>
    <n v="116798220"/>
    <x v="0"/>
    <x v="1"/>
    <x v="2"/>
    <x v="0"/>
    <x v="3"/>
    <s v="CENTRO DE INVESTIGACIÓN Y DESARROLLO EN INFORMACIÓN GEOGRÁFICA - CIAF"/>
    <x v="4"/>
    <s v="Diana Rocio Galindo - Jefe CIAF"/>
    <x v="3"/>
    <x v="5"/>
    <s v="Desarrollar la asistencia técnica, asesoría y/o consultoría"/>
    <s v="Entidades Asistidas"/>
    <n v="231"/>
    <d v="2021-02-10T00:00:00"/>
    <n v="6488790"/>
    <n v="38932740"/>
    <n v="77865480"/>
    <x v="1"/>
    <s v="MONICA ANDREA NIÑO_x000a_JUAN FELIPE MOLINA"/>
    <n v="38932740"/>
    <x v="0"/>
    <s v="24426_x000a_24427"/>
    <x v="2"/>
    <x v="3"/>
    <x v="1"/>
    <n v="250"/>
  </r>
  <r>
    <x v="3"/>
    <n v="3"/>
    <x v="2"/>
    <x v="2"/>
    <x v="0"/>
    <x v="1"/>
    <x v="3"/>
    <x v="9"/>
    <x v="0"/>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5"/>
    <x v="5"/>
    <n v="165"/>
    <x v="1"/>
    <x v="0"/>
    <x v="0"/>
    <n v="105357406"/>
    <n v="105357406"/>
    <x v="0"/>
    <x v="1"/>
    <x v="0"/>
    <x v="0"/>
    <x v="2"/>
    <s v="Oficina CIAF"/>
    <x v="4"/>
    <s v="Jefe Oficina CIAF"/>
    <x v="3"/>
    <x v="5"/>
    <s v="Planear la asistencia técnica, asesoría, análisis y/o consultoría a desarrollar"/>
    <s v="Entidades Asistidas"/>
    <n v="25"/>
    <d v="2021-01-08T00:00:00"/>
    <n v="9577946"/>
    <n v="52678703"/>
    <n v="52678703"/>
    <x v="1"/>
    <s v="ANA JULIA SARRIA ALVAREZ"/>
    <n v="52678703"/>
    <x v="0"/>
    <n v="24196"/>
    <x v="1"/>
    <x v="3"/>
    <x v="2"/>
    <n v="150"/>
  </r>
  <r>
    <x v="3"/>
    <m/>
    <x v="2"/>
    <x v="2"/>
    <x v="0"/>
    <x v="0"/>
    <x v="0"/>
    <x v="0"/>
    <x v="0"/>
    <s v="Servicios de sistemas de información geográfica (sig)"/>
    <x v="0"/>
    <n v="81101512"/>
    <s v="Prestación de servicios profesionales para el desarrollo de procesos de analítica de datos en el marco de los métodos indirectos del catastro multipropósito"/>
    <x v="0"/>
    <x v="0"/>
    <n v="5"/>
    <x v="0"/>
    <x v="0"/>
    <x v="2"/>
    <n v="18201180"/>
    <n v="1820118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m/>
  </r>
  <r>
    <x v="3"/>
    <m/>
    <x v="2"/>
    <x v="2"/>
    <x v="0"/>
    <x v="0"/>
    <x v="0"/>
    <x v="0"/>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0"/>
    <x v="0"/>
    <n v="5"/>
    <x v="0"/>
    <x v="0"/>
    <x v="2"/>
    <n v="50726076"/>
    <n v="50726076"/>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n v="310"/>
  </r>
  <r>
    <x v="3"/>
    <m/>
    <x v="2"/>
    <x v="2"/>
    <x v="0"/>
    <x v="0"/>
    <x v="0"/>
    <x v="0"/>
    <x v="0"/>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3"/>
    <x v="2"/>
    <n v="100000000"/>
    <n v="100000000"/>
    <x v="3"/>
    <x v="2"/>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0"/>
    <m/>
    <x v="0"/>
    <x v="0"/>
    <x v="0"/>
    <n v="210"/>
  </r>
  <r>
    <x v="3"/>
    <m/>
    <x v="2"/>
    <x v="2"/>
    <x v="0"/>
    <x v="0"/>
    <x v="0"/>
    <x v="0"/>
    <x v="0"/>
    <s v="Servicios de diseño de gráficos o gráficas"/>
    <x v="0"/>
    <n v="82141504"/>
    <s v="Prestación de servicios profesionales para generar contenidos graficos y multimedia apoyo a la implementación de la estrategia de fortalecimiento territorio virtual"/>
    <x v="2"/>
    <x v="2"/>
    <n v="82"/>
    <x v="1"/>
    <x v="0"/>
    <x v="2"/>
    <n v="11637208"/>
    <n v="1163720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0"/>
    <m/>
    <x v="0"/>
    <x v="0"/>
    <x v="0"/>
    <n v="315"/>
  </r>
  <r>
    <x v="3"/>
    <m/>
    <x v="2"/>
    <x v="2"/>
    <x v="0"/>
    <x v="0"/>
    <x v="0"/>
    <x v="8"/>
    <x v="0"/>
    <s v="Servicios de sistemas de información geográfica (sig)"/>
    <x v="1"/>
    <n v="81101512"/>
    <s v="Prestación de servicios profesionales el desarrollo de procesos de inteligencia artificial en el marco de los métodos indirectos del catastro multipropósito"/>
    <x v="2"/>
    <x v="2"/>
    <n v="195"/>
    <x v="1"/>
    <x v="0"/>
    <x v="2"/>
    <n v="49076800"/>
    <n v="4907680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1"/>
    <m/>
    <x v="0"/>
    <x v="0"/>
    <x v="0"/>
    <n v="210"/>
  </r>
  <r>
    <x v="3"/>
    <m/>
    <x v="2"/>
    <x v="2"/>
    <x v="0"/>
    <x v="0"/>
    <x v="0"/>
    <x v="0"/>
    <x v="0"/>
    <s v="Servicios de sistemas de información geográfica (sig)"/>
    <x v="0"/>
    <n v="81101512"/>
    <s v="Prestación de servicios profesionales para realizar la implementación de estándares sobre los datos fundamentales de la ICDE"/>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5"/>
  </r>
  <r>
    <x v="3"/>
    <m/>
    <x v="2"/>
    <x v="2"/>
    <x v="0"/>
    <x v="0"/>
    <x v="0"/>
    <x v="0"/>
    <x v="0"/>
    <s v="Servicios de sistemas de información geográfica (sig)"/>
    <x v="0"/>
    <n v="81101512"/>
    <s v="Prestación de servicios profesionales para identificar e integrar los modelos de objetos geográficos territoriales en el marco de la administración del territorio"/>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5"/>
  </r>
  <r>
    <x v="3"/>
    <m/>
    <x v="2"/>
    <x v="2"/>
    <x v="0"/>
    <x v="0"/>
    <x v="0"/>
    <x v="0"/>
    <x v="0"/>
    <s v="Servicios de sistemas de información geográfica (sig)"/>
    <x v="0"/>
    <n v="81101512"/>
    <s v="Prestación de servicios profesionales para realizar la gestión de los datos abiertos en el marco de la ICDE"/>
    <x v="2"/>
    <x v="2"/>
    <n v="6"/>
    <x v="0"/>
    <x v="0"/>
    <x v="2"/>
    <n v="40100724"/>
    <n v="4010072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2"/>
    <m/>
    <x v="0"/>
    <x v="0"/>
    <x v="0"/>
    <n v="310"/>
  </r>
  <r>
    <x v="3"/>
    <m/>
    <x v="2"/>
    <x v="2"/>
    <x v="0"/>
    <x v="0"/>
    <x v="0"/>
    <x v="8"/>
    <x v="0"/>
    <s v="Servicios de sistemas de información geográfica (sig)"/>
    <x v="1"/>
    <n v="81101512"/>
    <s v="Prestación de servicios profesionales como desarrollador frontend para la Plataforma Tecnológica de la ICDE en el marco de su fortalecimiento y de la implementación de la política de catastro multipropósito"/>
    <x v="2"/>
    <x v="2"/>
    <n v="7"/>
    <x v="0"/>
    <x v="0"/>
    <x v="2"/>
    <n v="52851939"/>
    <n v="52851939"/>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3"/>
    <m/>
    <x v="0"/>
    <x v="0"/>
    <x v="0"/>
    <m/>
  </r>
  <r>
    <x v="3"/>
    <m/>
    <x v="2"/>
    <x v="2"/>
    <x v="0"/>
    <x v="0"/>
    <x v="0"/>
    <x v="0"/>
    <x v="0"/>
    <s v="Servicios de sistemas de información geográfica (sig)"/>
    <x v="0"/>
    <n v="81101512"/>
    <s v="Prestación de servicios profesionales para realizar los estudios técnicos y económicos de implementación de datos de observación de la tierra en la política de catastro multipropósito"/>
    <x v="6"/>
    <x v="6"/>
    <n v="195"/>
    <x v="1"/>
    <x v="0"/>
    <x v="2"/>
    <n v="56601844"/>
    <n v="5660184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0"/>
    <x v="0"/>
    <n v="210"/>
  </r>
  <r>
    <x v="3"/>
    <m/>
    <x v="2"/>
    <x v="2"/>
    <x v="0"/>
    <x v="0"/>
    <x v="0"/>
    <x v="0"/>
    <x v="0"/>
    <s v="Servicios de sistemas de información geográfica (sig)"/>
    <x v="0"/>
    <n v="81101512"/>
    <s v="Prestación de servicios profesionales para realizar el análisis y acompañamiento técnico en la implementación de tecnologías geoespaciales en la política de catastro multipropósito."/>
    <x v="6"/>
    <x v="6"/>
    <n v="195"/>
    <x v="1"/>
    <x v="0"/>
    <x v="2"/>
    <n v="56601844"/>
    <n v="56601844"/>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0"/>
    <x v="0"/>
    <n v="210"/>
  </r>
  <r>
    <x v="3"/>
    <m/>
    <x v="2"/>
    <x v="2"/>
    <x v="2"/>
    <x v="0"/>
    <x v="2"/>
    <x v="8"/>
    <x v="0"/>
    <s v="Servicios de sistemas de información geográfica (sig)"/>
    <x v="1"/>
    <n v="81101512"/>
    <s v="Prestación de servicios profesionales para gestionar y disponer información geoespacial y datos de observación de la tierra a través de la ICDE en el marco de la implementación de la política de CM"/>
    <x v="2"/>
    <x v="2"/>
    <n v="195"/>
    <x v="1"/>
    <x v="0"/>
    <x v="2"/>
    <n v="113203688"/>
    <n v="113203688"/>
    <x v="0"/>
    <x v="1"/>
    <x v="2"/>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24"/>
    <m/>
    <x v="0"/>
    <x v="2"/>
    <x v="0"/>
    <m/>
  </r>
  <r>
    <x v="3"/>
    <m/>
    <x v="2"/>
    <x v="2"/>
    <x v="0"/>
    <x v="0"/>
    <x v="0"/>
    <x v="0"/>
    <x v="0"/>
    <s v="Servicio de análisis de sistemas"/>
    <x v="0"/>
    <n v="81111808"/>
    <s v="Prestación de servicios profesionales como arquitecto de solución en la implementación de una plataforma tecnológica que soporte la operación de la ICDE  apoyo a la política de catastro multipropósito"/>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15"/>
    <m/>
    <x v="0"/>
    <x v="0"/>
    <x v="0"/>
    <n v="210"/>
  </r>
  <r>
    <x v="3"/>
    <m/>
    <x v="2"/>
    <x v="2"/>
    <x v="0"/>
    <x v="0"/>
    <x v="0"/>
    <x v="0"/>
    <x v="0"/>
    <s v="Servicios de sistemas de información geográfica (sig)"/>
    <x v="0"/>
    <n v="81101512"/>
    <s v="Prestación de servicios profesionales para el diseño e implementación de los servicios tecnológicos requeridos para el catastro multipropósito en el marco del fortalecimiento de la ICDE"/>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m/>
    <e v="#N/A"/>
    <e v="#N/A"/>
    <e v="#N/A"/>
    <x v="0"/>
    <m/>
    <n v="0"/>
    <x v="15"/>
    <m/>
    <x v="0"/>
    <x v="0"/>
    <x v="0"/>
    <n v="210"/>
  </r>
  <r>
    <x v="3"/>
    <n v="30"/>
    <x v="2"/>
    <x v="2"/>
    <x v="0"/>
    <x v="1"/>
    <x v="3"/>
    <x v="0"/>
    <x v="1"/>
    <s v="Servicios de sistemas de información geográfica (sig)"/>
    <x v="0"/>
    <n v="81101512"/>
    <s v="Prestación de servicios profesionales para diseñar los servicios de información, de procesamiento y disposición de información para el catastro multipropósito"/>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610"/>
    <d v="2021-05-27T00:00:00"/>
    <n v="9865284"/>
    <n v="69056988"/>
    <n v="69056988"/>
    <x v="1"/>
    <s v="EDUIN YEZID CARRILLO VEGA"/>
    <n v="0"/>
    <x v="0"/>
    <n v="24755"/>
    <x v="0"/>
    <x v="0"/>
    <x v="1"/>
    <n v="210"/>
  </r>
  <r>
    <x v="3"/>
    <n v="29"/>
    <x v="2"/>
    <x v="2"/>
    <x v="0"/>
    <x v="1"/>
    <x v="3"/>
    <x v="0"/>
    <x v="1"/>
    <s v="Servicio de análisis de sistemas"/>
    <x v="0"/>
    <n v="81111808"/>
    <s v="Prestación de servicios profesionales para implementar y poner en operación el sistema de gestión de contenidos de la plataforma tecnológica de la ICDE de conformidad con los lineamientos definidos"/>
    <x v="6"/>
    <x v="6"/>
    <n v="7"/>
    <x v="0"/>
    <x v="0"/>
    <x v="2"/>
    <n v="52851939"/>
    <n v="52851939"/>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8"/>
    <d v="2021-05-20T00:00:00"/>
    <n v="7550277"/>
    <n v="52851939"/>
    <n v="52851939"/>
    <x v="1"/>
    <s v="JULIAN DAVID MANCERA"/>
    <n v="0"/>
    <x v="0"/>
    <n v="24736"/>
    <x v="1"/>
    <x v="3"/>
    <x v="1"/>
    <n v="210"/>
  </r>
  <r>
    <x v="3"/>
    <n v="31"/>
    <x v="2"/>
    <x v="2"/>
    <x v="0"/>
    <x v="1"/>
    <x v="3"/>
    <x v="0"/>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6"/>
    <x v="6"/>
    <n v="195"/>
    <x v="1"/>
    <x v="0"/>
    <x v="2"/>
    <n v="43442451"/>
    <n v="43442451"/>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631"/>
    <d v="2021-06-28T00:00:00"/>
    <n v="6683454"/>
    <n v="40100724"/>
    <n v="40100724"/>
    <x v="1"/>
    <s v="PAULA JIMENA SARMIENTO OSPINA"/>
    <n v="3341727"/>
    <x v="0"/>
    <n v="24775"/>
    <x v="1"/>
    <x v="3"/>
    <x v="1"/>
    <n v="180"/>
  </r>
  <r>
    <x v="3"/>
    <n v="12"/>
    <x v="2"/>
    <x v="2"/>
    <x v="0"/>
    <x v="1"/>
    <x v="3"/>
    <x v="5"/>
    <x v="1"/>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x v="0"/>
    <n v="24489"/>
    <x v="1"/>
    <x v="3"/>
    <x v="1"/>
    <n v="255"/>
  </r>
  <r>
    <x v="3"/>
    <n v="32"/>
    <x v="2"/>
    <x v="2"/>
    <x v="0"/>
    <x v="1"/>
    <x v="3"/>
    <x v="0"/>
    <x v="0"/>
    <s v="Servicio de análisis de sistemas"/>
    <x v="0"/>
    <n v="81111808"/>
    <s v="Servicios profesionales para realizar el diseño e implementación de la experiencia de usuario de la plataforma tecnológica de la ICDE en la implementación de la política de catastro multipropósito"/>
    <x v="6"/>
    <x v="6"/>
    <n v="7"/>
    <x v="0"/>
    <x v="0"/>
    <x v="2"/>
    <n v="52851939"/>
    <n v="52851939"/>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d v="2021-06-30T00:00:00"/>
    <n v="7550277"/>
    <n v="45301662"/>
    <n v="45301662"/>
    <x v="1"/>
    <s v="DIANA CIFUENTES"/>
    <n v="7550277"/>
    <x v="0"/>
    <m/>
    <x v="1"/>
    <x v="3"/>
    <x v="1"/>
    <n v="180"/>
  </r>
  <r>
    <x v="3"/>
    <n v="28"/>
    <x v="2"/>
    <x v="2"/>
    <x v="0"/>
    <x v="1"/>
    <x v="3"/>
    <x v="10"/>
    <x v="1"/>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4"/>
    <x v="4"/>
    <n v="285"/>
    <x v="1"/>
    <x v="0"/>
    <x v="2"/>
    <n v="71727632"/>
    <n v="7172763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1"/>
    <s v="FABIAN ROBERTO PEÑA CLAVIJO"/>
    <n v="7550277.5"/>
    <x v="0"/>
    <n v="24746"/>
    <x v="1"/>
    <x v="3"/>
    <x v="1"/>
    <n v="210"/>
  </r>
  <r>
    <x v="3"/>
    <n v="16"/>
    <x v="2"/>
    <x v="2"/>
    <x v="0"/>
    <x v="1"/>
    <x v="3"/>
    <x v="5"/>
    <x v="1"/>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x v="0"/>
    <n v="24554"/>
    <x v="1"/>
    <x v="3"/>
    <x v="1"/>
    <n v="90"/>
  </r>
  <r>
    <x v="3"/>
    <n v="34"/>
    <x v="2"/>
    <x v="2"/>
    <x v="0"/>
    <x v="1"/>
    <x v="3"/>
    <x v="0"/>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6"/>
    <x v="6"/>
    <n v="7"/>
    <x v="0"/>
    <x v="0"/>
    <x v="2"/>
    <n v="69056988"/>
    <n v="69056988"/>
    <x v="0"/>
    <x v="0"/>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m/>
    <d v="2021-07-26T00:00:00"/>
    <n v="9865284"/>
    <n v="59191704"/>
    <n v="59191704"/>
    <x v="1"/>
    <s v="FREDY JAVIER AGATON AGUIRRE"/>
    <n v="9865284"/>
    <x v="0"/>
    <m/>
    <x v="1"/>
    <x v="3"/>
    <x v="1"/>
    <n v="180"/>
  </r>
  <r>
    <x v="3"/>
    <n v="15"/>
    <x v="2"/>
    <x v="2"/>
    <x v="0"/>
    <x v="1"/>
    <x v="3"/>
    <x v="9"/>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x v="0"/>
    <n v="24571"/>
    <x v="1"/>
    <x v="3"/>
    <x v="1"/>
    <m/>
  </r>
  <r>
    <x v="3"/>
    <n v="25"/>
    <x v="2"/>
    <x v="2"/>
    <x v="0"/>
    <x v="1"/>
    <x v="3"/>
    <x v="10"/>
    <x v="1"/>
    <s v="Servicio de análisis de sistemas"/>
    <x v="0"/>
    <n v="81111808"/>
    <s v="Prestación de servicios profesionales para implementar procesos de innovación tecnológica en el análisis y explotación de datos en el marco de la implementación de la política de catastro multipropósito"/>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x v="0"/>
    <n v="24717"/>
    <x v="1"/>
    <x v="3"/>
    <x v="1"/>
    <n v="210"/>
  </r>
  <r>
    <x v="3"/>
    <n v="24"/>
    <x v="2"/>
    <x v="2"/>
    <x v="0"/>
    <x v="1"/>
    <x v="3"/>
    <x v="10"/>
    <x v="1"/>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x v="0"/>
    <n v="24714"/>
    <x v="1"/>
    <x v="3"/>
    <x v="1"/>
    <n v="210"/>
  </r>
  <r>
    <x v="3"/>
    <n v="27"/>
    <x v="2"/>
    <x v="2"/>
    <x v="0"/>
    <x v="1"/>
    <x v="3"/>
    <x v="10"/>
    <x v="1"/>
    <s v="Servicios de procesamiento o preparación de datos "/>
    <x v="0"/>
    <n v="81112002"/>
    <s v="Prestación de servicios profesionales para implementar los modelos de las bases de datos requeridas en el marco de la política de catastral multipropósito y el fortalecimiento de la ICDE"/>
    <x v="4"/>
    <x v="4"/>
    <n v="285"/>
    <x v="1"/>
    <x v="0"/>
    <x v="2"/>
    <n v="82725772"/>
    <n v="82725772"/>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1"/>
    <s v="CAMILO ANDRES HERNANDEZ BARAJAS"/>
    <n v="20318610.666666672"/>
    <x v="0"/>
    <n v="24734"/>
    <x v="1"/>
    <x v="3"/>
    <x v="1"/>
    <n v="210"/>
  </r>
  <r>
    <x v="3"/>
    <n v="22"/>
    <x v="2"/>
    <x v="2"/>
    <x v="0"/>
    <x v="1"/>
    <x v="3"/>
    <x v="5"/>
    <x v="1"/>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4"/>
    <x v="4"/>
    <s v="9.5"/>
    <x v="0"/>
    <x v="0"/>
    <x v="2"/>
    <n v="120000000"/>
    <n v="120000000"/>
    <x v="0"/>
    <x v="1"/>
    <x v="0"/>
    <x v="0"/>
    <x v="2"/>
    <s v="Oficina CIAF"/>
    <x v="4"/>
    <s v="Jefe Oficina CIAF"/>
    <x v="2"/>
    <x v="3"/>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x v="0"/>
    <n v="24673"/>
    <x v="1"/>
    <x v="3"/>
    <x v="0"/>
    <n v="210"/>
  </r>
  <r>
    <x v="3"/>
    <m/>
    <x v="2"/>
    <x v="2"/>
    <x v="0"/>
    <x v="1"/>
    <x v="3"/>
    <x v="5"/>
    <x v="1"/>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1"/>
    <x v="0"/>
    <x v="0"/>
    <x v="2"/>
    <s v="Oficina CIAF"/>
    <x v="4"/>
    <s v="Jefe Oficina CIAF"/>
    <x v="2"/>
    <x v="3"/>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0"/>
    <x v="0"/>
    <m/>
    <x v="7"/>
    <x v="0"/>
    <x v="0"/>
    <n v="210"/>
  </r>
  <r>
    <x v="4"/>
    <m/>
    <x v="3"/>
    <x v="3"/>
    <x v="0"/>
    <x v="7"/>
    <x v="0"/>
    <x v="9"/>
    <x v="0"/>
    <s v="Software de edición y creación de contenidos"/>
    <x v="0"/>
    <n v="43232100"/>
    <s v="Adquisición Licenciamiento Adobe "/>
    <x v="9"/>
    <x v="9"/>
    <n v="1"/>
    <x v="0"/>
    <x v="1"/>
    <x v="1"/>
    <n v="17000000"/>
    <n v="17000000"/>
    <x v="0"/>
    <x v="1"/>
    <x v="0"/>
    <x v="0"/>
    <x v="4"/>
    <s v="Oficina de Difusión y Mercadeo"/>
    <x v="4"/>
    <s v="Jefe Oficina de Difusión y Mercadeo de Información "/>
    <x v="4"/>
    <x v="7"/>
    <s v="Realizar campañas en medios digitales y/o presenciales sobre los productos y servicios que genera la entidad."/>
    <s v="Servicios de información implementados"/>
    <m/>
    <m/>
    <e v="#N/A"/>
    <e v="#N/A"/>
    <e v="#N/A"/>
    <x v="0"/>
    <m/>
    <n v="0"/>
    <x v="0"/>
    <m/>
    <x v="7"/>
    <x v="0"/>
    <x v="0"/>
    <m/>
  </r>
  <r>
    <x v="4"/>
    <m/>
    <x v="3"/>
    <x v="3"/>
    <x v="0"/>
    <x v="0"/>
    <x v="0"/>
    <x v="8"/>
    <x v="0"/>
    <s v="Software de servidor de autenticación"/>
    <x v="1"/>
    <n v="43233201"/>
    <s v="Adquisición Firma Digital"/>
    <x v="2"/>
    <x v="2"/>
    <n v="2"/>
    <x v="0"/>
    <x v="1"/>
    <x v="0"/>
    <n v="5000000"/>
    <n v="5000000"/>
    <x v="0"/>
    <x v="0"/>
    <x v="0"/>
    <x v="0"/>
    <x v="4"/>
    <s v="Oficina de Difusión y Mercadeo"/>
    <x v="4"/>
    <s v="Jefe Oficina de Difusión y Mercadeo de Información"/>
    <x v="4"/>
    <x v="7"/>
    <s v="Diseñar y divulgar diferentes contenidos digitales, análogos  y de apoyo a los servicios requeridos por los usuarios internos y externos. "/>
    <s v="Sistemas de información implementados"/>
    <m/>
    <m/>
    <e v="#N/A"/>
    <e v="#N/A"/>
    <e v="#N/A"/>
    <x v="0"/>
    <m/>
    <n v="0"/>
    <x v="0"/>
    <m/>
    <x v="0"/>
    <x v="0"/>
    <x v="0"/>
    <n v="300"/>
  </r>
  <r>
    <x v="4"/>
    <m/>
    <x v="3"/>
    <x v="3"/>
    <x v="0"/>
    <x v="0"/>
    <x v="0"/>
    <x v="17"/>
    <x v="0"/>
    <s v="Servicios de consultoría de negocios y administración corporativa"/>
    <x v="2"/>
    <n v="80101500"/>
    <s v="Prestación de servicios profesionales para realizar seguimiento y ejecución a los trámites y servicios solicitados por los usuarios internos y externos del IGAC. "/>
    <x v="2"/>
    <x v="2"/>
    <n v="6"/>
    <x v="0"/>
    <x v="0"/>
    <x v="0"/>
    <n v="15562038"/>
    <n v="15562038"/>
    <x v="0"/>
    <x v="1"/>
    <x v="0"/>
    <x v="0"/>
    <x v="4"/>
    <s v="Oficina de Difusión y Mercadeo"/>
    <x v="4"/>
    <s v="Jefe Oficina de Difusión y Mercadeo de Información "/>
    <x v="4"/>
    <x v="8"/>
    <s v="Realizar seguimiento al plan de mercadeo y/o estudios priorizados por la entidad"/>
    <s v="Documentos de lineamientos técnicos"/>
    <m/>
    <m/>
    <e v="#N/A"/>
    <e v="#N/A"/>
    <e v="#N/A"/>
    <x v="0"/>
    <m/>
    <n v="0"/>
    <x v="25"/>
    <m/>
    <x v="0"/>
    <x v="0"/>
    <x v="0"/>
    <m/>
  </r>
  <r>
    <x v="4"/>
    <m/>
    <x v="3"/>
    <x v="3"/>
    <x v="0"/>
    <x v="0"/>
    <x v="0"/>
    <x v="17"/>
    <x v="0"/>
    <s v="Servicios de consultoría de negocios y administración corporativa"/>
    <x v="2"/>
    <n v="80101500"/>
    <s v="Prestación de servicios profesionales para catalogar y clasificar en formato MARC los libros de la colección, informes técnicos, tesis y realizar los procesos logísticos de la Biblioteca virtual y presencial del Instituto."/>
    <x v="2"/>
    <x v="2"/>
    <n v="6"/>
    <x v="0"/>
    <x v="0"/>
    <x v="1"/>
    <n v="15562038"/>
    <n v="15562038"/>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m/>
    <m/>
    <e v="#N/A"/>
    <e v="#N/A"/>
    <e v="#N/A"/>
    <x v="0"/>
    <m/>
    <n v="0"/>
    <x v="25"/>
    <m/>
    <x v="0"/>
    <x v="0"/>
    <x v="0"/>
    <m/>
  </r>
  <r>
    <x v="4"/>
    <n v="7"/>
    <x v="3"/>
    <x v="3"/>
    <x v="0"/>
    <x v="1"/>
    <x v="3"/>
    <x v="9"/>
    <x v="0"/>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3"/>
    <x v="3"/>
    <n v="315"/>
    <x v="1"/>
    <x v="0"/>
    <x v="0"/>
    <n v="43463091"/>
    <n v="43463091"/>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2"/>
    <d v="2021-01-08T00:00:00"/>
    <n v="4139342"/>
    <n v="43463091"/>
    <n v="43463091"/>
    <x v="1"/>
    <s v="ALBA ESPERANZA GIRALDO VASQUEZ"/>
    <n v="0"/>
    <x v="0"/>
    <n v="24266"/>
    <x v="1"/>
    <x v="3"/>
    <x v="1"/>
    <n v="330"/>
  </r>
  <r>
    <x v="4"/>
    <n v="85"/>
    <x v="3"/>
    <x v="3"/>
    <x v="0"/>
    <x v="1"/>
    <x v="3"/>
    <x v="9"/>
    <x v="0"/>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4"/>
    <x v="4"/>
    <n v="8"/>
    <x v="0"/>
    <x v="0"/>
    <x v="0"/>
    <n v="28193680"/>
    <n v="2819368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x v="0"/>
    <n v="24599"/>
    <x v="1"/>
    <x v="3"/>
    <x v="1"/>
    <n v="255"/>
  </r>
  <r>
    <x v="4"/>
    <n v="3"/>
    <x v="3"/>
    <x v="3"/>
    <x v="0"/>
    <x v="1"/>
    <x v="3"/>
    <x v="9"/>
    <x v="0"/>
    <s v="Servicios de consultoría de negocios y administración corporativa"/>
    <x v="0"/>
    <n v="80101500"/>
    <s v="Prestación de servicios personales para organizar y desarrollar las ferias, congresos, convenciones, conferencias y/o eventos tanto virtuales como presenciales requeridos por la entidad."/>
    <x v="3"/>
    <x v="3"/>
    <n v="9"/>
    <x v="0"/>
    <x v="0"/>
    <x v="0"/>
    <n v="23343057"/>
    <n v="23343057"/>
    <x v="0"/>
    <x v="1"/>
    <x v="0"/>
    <x v="0"/>
    <x v="5"/>
    <s v="Oficina de Difusión y Mercadeo"/>
    <x v="4"/>
    <s v="Yira Paola Perez-Jefe de Oficina"/>
    <x v="4"/>
    <x v="7"/>
    <s v="Realizar campañas en medios digitales y/o presenciales sobre los productos y servicios que genera la entidad."/>
    <s v="Servicios de información implementados"/>
    <n v="60"/>
    <d v="2021-01-31T00:00:00"/>
    <n v="2593673"/>
    <n v="23343057"/>
    <n v="23343057"/>
    <x v="1"/>
    <s v="ASCENED  TRUJILLO RODRIGUEZ"/>
    <n v="0"/>
    <x v="0"/>
    <n v="24269"/>
    <x v="1"/>
    <x v="3"/>
    <x v="0"/>
    <n v="300"/>
  </r>
  <r>
    <x v="4"/>
    <n v="86"/>
    <x v="3"/>
    <x v="3"/>
    <x v="0"/>
    <x v="1"/>
    <x v="3"/>
    <x v="9"/>
    <x v="0"/>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4"/>
    <x v="4"/>
    <n v="8"/>
    <x v="0"/>
    <x v="0"/>
    <x v="0"/>
    <n v="28193680"/>
    <n v="2819368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x v="0"/>
    <n v="24608"/>
    <x v="1"/>
    <x v="3"/>
    <x v="1"/>
    <n v="245"/>
  </r>
  <r>
    <x v="4"/>
    <n v="89"/>
    <x v="3"/>
    <x v="3"/>
    <x v="0"/>
    <x v="1"/>
    <x v="3"/>
    <x v="10"/>
    <x v="0"/>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4"/>
    <x v="4"/>
    <n v="255"/>
    <x v="1"/>
    <x v="0"/>
    <x v="0"/>
    <n v="36239937"/>
    <n v="36239937"/>
    <x v="0"/>
    <x v="1"/>
    <x v="0"/>
    <x v="0"/>
    <x v="4"/>
    <s v="Oficina de Difusión y Mercadeo de Información "/>
    <x v="4"/>
    <s v="Jefe Oficina de Difusión y Mercadeo de Información "/>
    <x v="4"/>
    <x v="7"/>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x v="0"/>
    <n v="24629"/>
    <x v="1"/>
    <x v="3"/>
    <x v="1"/>
    <m/>
  </r>
  <r>
    <x v="4"/>
    <n v="1"/>
    <x v="3"/>
    <x v="3"/>
    <x v="0"/>
    <x v="1"/>
    <x v="3"/>
    <x v="9"/>
    <x v="0"/>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0"/>
    <n v="80634026"/>
    <n v="80634026"/>
    <x v="0"/>
    <x v="1"/>
    <x v="0"/>
    <x v="0"/>
    <x v="4"/>
    <s v="Oficina de Difusión y Mercadeo"/>
    <x v="4"/>
    <s v="Jefe Oficina de Difusión y Mercadeo de Información "/>
    <x v="4"/>
    <x v="8"/>
    <s v="Realizar seguimiento al plan de mercadeo y/o estudios priorizados por la entidad"/>
    <s v="Documentos de lineamientos técnicos"/>
    <n v="122"/>
    <d v="2021-01-08T00:00:00"/>
    <n v="7330366"/>
    <n v="80634026"/>
    <n v="80634026"/>
    <x v="1"/>
    <s v="DANIEL OSWALDO BUITRAGO CARRILLO"/>
    <n v="0"/>
    <x v="0"/>
    <n v="24265"/>
    <x v="1"/>
    <x v="3"/>
    <x v="1"/>
    <n v="11"/>
  </r>
  <r>
    <x v="4"/>
    <n v="90"/>
    <x v="3"/>
    <x v="3"/>
    <x v="0"/>
    <x v="1"/>
    <x v="3"/>
    <x v="10"/>
    <x v="0"/>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4"/>
    <x v="4"/>
    <n v="255"/>
    <x v="1"/>
    <x v="0"/>
    <x v="0"/>
    <n v="48941241"/>
    <n v="48941241"/>
    <x v="0"/>
    <x v="1"/>
    <x v="0"/>
    <x v="0"/>
    <x v="4"/>
    <s v="Oficina de Difusión y Mercadeo"/>
    <x v="4"/>
    <s v="Jefe Oficina de Difusión y Mercadeo de Información "/>
    <x v="4"/>
    <x v="7"/>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x v="0"/>
    <n v="24623"/>
    <x v="1"/>
    <x v="3"/>
    <x v="1"/>
    <m/>
  </r>
  <r>
    <x v="4"/>
    <n v="12"/>
    <x v="3"/>
    <x v="3"/>
    <x v="0"/>
    <x v="1"/>
    <x v="3"/>
    <x v="9"/>
    <x v="0"/>
    <s v="Servicios de consultoría de negocios y administración corporativa"/>
    <x v="0"/>
    <n v="80101500"/>
    <s v="Prestación de servicios profesionales para diagramar y producir las piezas de comunicación interna contempladas en el plan de comunicaciones de la entidad"/>
    <x v="3"/>
    <x v="3"/>
    <n v="10"/>
    <x v="0"/>
    <x v="0"/>
    <x v="0"/>
    <n v="48314800"/>
    <n v="48314800"/>
    <x v="0"/>
    <x v="1"/>
    <x v="0"/>
    <x v="0"/>
    <x v="5"/>
    <s v="Oficina de Difusión y Mercadeo"/>
    <x v="4"/>
    <s v="Yira Paola Perez-Jefe de Oficina"/>
    <x v="4"/>
    <x v="7"/>
    <s v="Realizar campañas en medios digitales y/o presenciales sobre los productos y servicios que genera la entidad."/>
    <s v="Servicios de información implementados"/>
    <n v="65"/>
    <d v="2021-02-03T00:00:00"/>
    <n v="4831480"/>
    <n v="48314800"/>
    <n v="48314800"/>
    <x v="1"/>
    <s v="DIEGO HENAN LINARES AROCA"/>
    <n v="0"/>
    <x v="0"/>
    <n v="24280"/>
    <x v="1"/>
    <x v="3"/>
    <x v="1"/>
    <m/>
  </r>
  <r>
    <x v="4"/>
    <n v="84"/>
    <x v="3"/>
    <x v="3"/>
    <x v="0"/>
    <x v="1"/>
    <x v="3"/>
    <x v="10"/>
    <x v="0"/>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4"/>
    <x v="4"/>
    <n v="10"/>
    <x v="0"/>
    <x v="0"/>
    <x v="0"/>
    <n v="36402360"/>
    <n v="36402360"/>
    <x v="0"/>
    <x v="1"/>
    <x v="0"/>
    <x v="0"/>
    <x v="4"/>
    <s v="Oficina de Difusión y Mercadeo"/>
    <x v="4"/>
    <s v="Jefe Oficina de Difusión y Mercadeo de Información "/>
    <x v="4"/>
    <x v="8"/>
    <s v="Realizar el plan de mercadeo y/o estudios priorizados por la entidad"/>
    <s v="Documentos de lineamientos técnicos"/>
    <n v="462"/>
    <d v="2021-03-16T00:00:00"/>
    <n v="3640236"/>
    <n v="36402360"/>
    <n v="36402360"/>
    <x v="1"/>
    <s v="ELVER ALEXANDER PINEDA"/>
    <n v="0"/>
    <x v="0"/>
    <n v="24603"/>
    <x v="1"/>
    <x v="3"/>
    <x v="1"/>
    <n v="300"/>
  </r>
  <r>
    <x v="4"/>
    <n v="2"/>
    <x v="3"/>
    <x v="3"/>
    <x v="0"/>
    <x v="1"/>
    <x v="3"/>
    <x v="9"/>
    <x v="0"/>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3"/>
    <x v="3"/>
    <n v="315"/>
    <x v="1"/>
    <x v="0"/>
    <x v="0"/>
    <n v="58695945"/>
    <n v="58695945"/>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x v="0"/>
    <n v="24281"/>
    <x v="1"/>
    <x v="3"/>
    <x v="2"/>
    <n v="11"/>
  </r>
  <r>
    <x v="4"/>
    <n v="58"/>
    <x v="3"/>
    <x v="3"/>
    <x v="0"/>
    <x v="1"/>
    <x v="3"/>
    <x v="16"/>
    <x v="0"/>
    <s v="Servicios de consultoría de negocios y administración corporativa"/>
    <x v="0"/>
    <n v="80101500"/>
    <s v="Prestación de servicios profesionales para difundir, promocionar y comercializar los productos y servicios del IGAC a nivel Nacional. "/>
    <x v="3"/>
    <x v="3"/>
    <n v="11"/>
    <x v="0"/>
    <x v="0"/>
    <x v="0"/>
    <n v="54740664"/>
    <n v="54740664"/>
    <x v="0"/>
    <x v="1"/>
    <x v="0"/>
    <x v="0"/>
    <x v="4"/>
    <s v="Oficina de Difusión y Mercadeo de Información "/>
    <x v="4"/>
    <s v="Yira Paola Perez-Jefe de Oficina"/>
    <x v="4"/>
    <x v="7"/>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x v="0"/>
    <n v="24455"/>
    <x v="1"/>
    <x v="3"/>
    <x v="1"/>
    <n v="270"/>
  </r>
  <r>
    <x v="4"/>
    <n v="87"/>
    <x v="3"/>
    <x v="3"/>
    <x v="0"/>
    <x v="1"/>
    <x v="3"/>
    <x v="12"/>
    <x v="0"/>
    <s v="Etiquetas de códigos de barra"/>
    <x v="0"/>
    <n v="55121608"/>
    <s v="Adquisición del derecho de uso del sistema de codificación EAN/UCC."/>
    <x v="4"/>
    <x v="4"/>
    <n v="1"/>
    <x v="0"/>
    <x v="0"/>
    <x v="1"/>
    <n v="8131000"/>
    <n v="8131000"/>
    <x v="0"/>
    <x v="1"/>
    <x v="8"/>
    <x v="0"/>
    <x v="4"/>
    <s v="Oficina de Difusión y Mercadeo"/>
    <x v="4"/>
    <s v="Jefe Oficina de Difusión y Mercadeo de Información "/>
    <x v="4"/>
    <x v="7"/>
    <s v="Ampliar y/o actualizar la oferta de los productos de la entidad atráves de: biblioteca virtual, tienda virtual y del ecosistema digital. "/>
    <s v="Servicios de información implementados"/>
    <n v="501"/>
    <d v="2021-03-16T00:00:00"/>
    <n v="0"/>
    <n v="8131000"/>
    <n v="8131000"/>
    <x v="1"/>
    <s v="LOGYCA ASOCIACION"/>
    <n v="0"/>
    <x v="0"/>
    <n v="24636"/>
    <x v="1"/>
    <x v="3"/>
    <x v="1"/>
    <n v="240"/>
  </r>
  <r>
    <x v="4"/>
    <n v="4"/>
    <x v="3"/>
    <x v="3"/>
    <x v="0"/>
    <x v="1"/>
    <x v="3"/>
    <x v="9"/>
    <x v="0"/>
    <s v="Servicios de consultoría de negocios y administración corporativa"/>
    <x v="0"/>
    <n v="80101500"/>
    <s v="Prestación de servicios profesionales para ejecutar la estrategia de comunicaciones externas de la entidad y la redacción, desarrollo y revisión de contenidos editoriales."/>
    <x v="3"/>
    <x v="3"/>
    <n v="11"/>
    <x v="0"/>
    <x v="0"/>
    <x v="0"/>
    <n v="92997806"/>
    <n v="92997806"/>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4"/>
    <d v="2021-01-08T00:00:00"/>
    <n v="8454346"/>
    <n v="92997806"/>
    <n v="92997806"/>
    <x v="1"/>
    <s v="MARIA ALEJANDRA SANCHEZ"/>
    <n v="0"/>
    <x v="0"/>
    <n v="24282"/>
    <x v="1"/>
    <x v="3"/>
    <x v="2"/>
    <n v="330"/>
  </r>
  <r>
    <x v="4"/>
    <n v="83"/>
    <x v="3"/>
    <x v="3"/>
    <x v="0"/>
    <x v="1"/>
    <x v="3"/>
    <x v="10"/>
    <x v="0"/>
    <s v="Servicios de consultoría de negocios y administración corporativa"/>
    <x v="0"/>
    <n v="80101500"/>
    <s v="Prestación de servicios profesionales para realizar la  medicion de satisfaccion, retroalimentacion y seguimiento con las areas de las PQRs que se hayan tramitado. "/>
    <x v="4"/>
    <x v="4"/>
    <n v="10"/>
    <x v="0"/>
    <x v="0"/>
    <x v="0"/>
    <n v="29417800"/>
    <n v="29417800"/>
    <x v="0"/>
    <x v="1"/>
    <x v="0"/>
    <x v="0"/>
    <x v="4"/>
    <s v="Oficina de Difusión y Mercadeo"/>
    <x v="4"/>
    <s v="Jefe Oficina de Difusión y Mercadeo de Información "/>
    <x v="4"/>
    <x v="8"/>
    <s v="Realizar el plan de mercadeo y/o estudios priorizados por la entidad"/>
    <s v="Documentos de lineamientos técnicos"/>
    <n v="461"/>
    <d v="2021-03-16T00:00:00"/>
    <n v="2941780"/>
    <n v="29417800"/>
    <n v="29417800"/>
    <x v="1"/>
    <s v="MARIA CAMILA PALOMARES"/>
    <n v="0"/>
    <x v="0"/>
    <n v="24601"/>
    <x v="1"/>
    <x v="3"/>
    <x v="1"/>
    <n v="255"/>
  </r>
  <r>
    <x v="4"/>
    <n v="8"/>
    <x v="3"/>
    <x v="3"/>
    <x v="0"/>
    <x v="1"/>
    <x v="3"/>
    <x v="9"/>
    <x v="0"/>
    <s v="Servicios de consultoría de negocios y administración corporativa"/>
    <x v="0"/>
    <n v="80101500"/>
    <s v="Prestación de servicios profesionales para la realización y registro de productos audiovisuales en las actividades y eventos del IGAC."/>
    <x v="3"/>
    <x v="3"/>
    <n v="315"/>
    <x v="1"/>
    <x v="0"/>
    <x v="0"/>
    <n v="58695945"/>
    <n v="58695945"/>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30"/>
    <d v="2021-01-08T00:00:00"/>
    <n v="5590090"/>
    <n v="58695945"/>
    <n v="58695945"/>
    <x v="1"/>
    <s v="MARIA CAMILA RODRIGUEZ GARZON"/>
    <n v="0"/>
    <x v="0"/>
    <n v="24310"/>
    <x v="1"/>
    <x v="3"/>
    <x v="2"/>
    <n v="330"/>
  </r>
  <r>
    <x v="4"/>
    <n v="5"/>
    <x v="3"/>
    <x v="3"/>
    <x v="0"/>
    <x v="1"/>
    <x v="3"/>
    <x v="9"/>
    <x v="0"/>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0"/>
    <n v="53146280"/>
    <n v="53146280"/>
    <x v="0"/>
    <x v="1"/>
    <x v="0"/>
    <x v="0"/>
    <x v="4"/>
    <s v="Oficina de Difusión y Mercadeo"/>
    <x v="4"/>
    <s v="Jefe Oficina de Difusión y Mercadeo de Información "/>
    <x v="4"/>
    <x v="7"/>
    <s v="Realizar campañas en medios digitales y/o presenciales sobre los productos y servicios que genera la entidad."/>
    <s v="Sistemas de información implementados"/>
    <n v="63"/>
    <d v="2021-01-08T00:00:00"/>
    <n v="4831480"/>
    <n v="53146280"/>
    <n v="53146280"/>
    <x v="1"/>
    <s v="MELANIE PAOLA PEREZ NARVAEZ"/>
    <n v="0"/>
    <x v="0"/>
    <n v="24283"/>
    <x v="1"/>
    <x v="3"/>
    <x v="2"/>
    <n v="330"/>
  </r>
  <r>
    <x v="4"/>
    <n v="96"/>
    <x v="3"/>
    <x v="3"/>
    <x v="0"/>
    <x v="1"/>
    <x v="3"/>
    <x v="0"/>
    <x v="0"/>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1"/>
    <x v="0"/>
    <x v="0"/>
    <x v="4"/>
    <s v="Oficina de Difusión y Mercadeo"/>
    <x v="4"/>
    <s v="Jefe Oficina de Difusión y Mercadeo de Información "/>
    <x v="4"/>
    <x v="7"/>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x v="0"/>
    <n v="24728"/>
    <x v="0"/>
    <x v="0"/>
    <x v="1"/>
    <n v="315"/>
  </r>
  <r>
    <x v="4"/>
    <n v="39"/>
    <x v="3"/>
    <x v="3"/>
    <x v="0"/>
    <x v="1"/>
    <x v="3"/>
    <x v="5"/>
    <x v="0"/>
    <s v="Servicios de consultoría de negocios y administración corporativa"/>
    <x v="0"/>
    <n v="80101500"/>
    <s v="Prestación de servicios profesionales para generar informes de ventas y  garantizar la calidad y entrega oportuna de los productos y servicios ofertados por el Instituto."/>
    <x v="3"/>
    <x v="3"/>
    <n v="11"/>
    <x v="0"/>
    <x v="0"/>
    <x v="0"/>
    <n v="63335723"/>
    <n v="63335723"/>
    <x v="0"/>
    <x v="1"/>
    <x v="0"/>
    <x v="0"/>
    <x v="5"/>
    <s v="Oficina de Difusión y Mercadeo"/>
    <x v="4"/>
    <s v="Yira Paola Perez-Jefe de Oficina"/>
    <x v="4"/>
    <x v="7"/>
    <s v="Diseñar y divulgar diferentes contenidos digitales, análogos  y de apoyo a los servicios requeridos por los usuarios. "/>
    <s v="Servicios de información implementados"/>
    <n v="202"/>
    <d v="2021-02-08T00:00:00"/>
    <n v="5757793"/>
    <n v="61416459"/>
    <n v="61416459"/>
    <x v="1"/>
    <s v="MARIA CONSTANZA MESIAS"/>
    <n v="1919264"/>
    <x v="0"/>
    <n v="24391"/>
    <x v="1"/>
    <x v="3"/>
    <x v="1"/>
    <n v="270"/>
  </r>
  <r>
    <x v="4"/>
    <n v="91"/>
    <x v="3"/>
    <x v="3"/>
    <x v="0"/>
    <x v="1"/>
    <x v="3"/>
    <x v="10"/>
    <x v="0"/>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4"/>
    <x v="4"/>
    <n v="10"/>
    <x v="0"/>
    <x v="0"/>
    <x v="0"/>
    <n v="36402360"/>
    <n v="36402360"/>
    <x v="0"/>
    <x v="1"/>
    <x v="0"/>
    <x v="0"/>
    <x v="4"/>
    <s v="Oficina de Difusión y Mercadeo"/>
    <x v="4"/>
    <s v="Jefe Oficina de Difusión y Mercadeo de Información "/>
    <x v="4"/>
    <x v="7"/>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x v="0"/>
    <n v="24634"/>
    <x v="1"/>
    <x v="3"/>
    <x v="1"/>
    <m/>
  </r>
  <r>
    <x v="4"/>
    <n v="25"/>
    <x v="3"/>
    <x v="4"/>
    <x v="1"/>
    <x v="6"/>
    <x v="3"/>
    <x v="9"/>
    <x v="0"/>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0"/>
    <n v="253342879"/>
    <n v="253342879"/>
    <x v="0"/>
    <x v="1"/>
    <x v="1"/>
    <x v="0"/>
    <x v="4"/>
    <s v="Control interno"/>
    <x v="4"/>
    <s v="Jefe Oficina de Control Interno"/>
    <x v="5"/>
    <x v="9"/>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x v="0"/>
    <s v="24289_x000a_24290_x000a_24291_x000a_24293"/>
    <x v="6"/>
    <x v="3"/>
    <x v="1"/>
    <n v="330"/>
  </r>
  <r>
    <x v="4"/>
    <n v="10"/>
    <x v="3"/>
    <x v="4"/>
    <x v="0"/>
    <x v="1"/>
    <x v="3"/>
    <x v="9"/>
    <x v="0"/>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5"/>
    <x v="5"/>
    <n v="11"/>
    <x v="0"/>
    <x v="0"/>
    <x v="0"/>
    <n v="56650000"/>
    <n v="56650000"/>
    <x v="0"/>
    <x v="1"/>
    <x v="0"/>
    <x v="1"/>
    <x v="6"/>
    <s v="Despacho"/>
    <x v="4"/>
    <s v="Secretaria General"/>
    <x v="6"/>
    <x v="10"/>
    <s v="N/A"/>
    <s v="N/A"/>
    <n v="55"/>
    <d v="2021-01-14T00:00:00"/>
    <n v="5000000"/>
    <n v="55000000"/>
    <n v="55000000"/>
    <x v="1"/>
    <s v="ANDRES MURCIA VARGAS ABOGADOS ASOCIADOS SAS"/>
    <n v="1650000"/>
    <x v="0"/>
    <n v="24215"/>
    <x v="1"/>
    <x v="3"/>
    <x v="2"/>
    <n v="330"/>
  </r>
  <r>
    <x v="4"/>
    <n v="95"/>
    <x v="3"/>
    <x v="4"/>
    <x v="0"/>
    <x v="1"/>
    <x v="3"/>
    <x v="0"/>
    <x v="0"/>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1"/>
    <x v="0"/>
    <x v="0"/>
    <x v="4"/>
    <s v="Dirección General"/>
    <x v="4"/>
    <s v="Directora General "/>
    <x v="5"/>
    <x v="11"/>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x v="0"/>
    <n v="24726"/>
    <x v="1"/>
    <x v="3"/>
    <x v="1"/>
    <m/>
  </r>
  <r>
    <x v="5"/>
    <m/>
    <x v="4"/>
    <x v="5"/>
    <x v="0"/>
    <x v="0"/>
    <x v="0"/>
    <x v="2"/>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6"/>
    <x v="6"/>
    <n v="2"/>
    <x v="0"/>
    <x v="0"/>
    <x v="2"/>
    <n v="355564593"/>
    <n v="355564593"/>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17"/>
    <x v="0"/>
    <s v="Servicios de formación profesional en ingeniería"/>
    <x v="2"/>
    <n v="86101610"/>
    <s v="Prestación de servicios como copiloto de la aeronave hk 1771-g y la gestión de apoyo en el seguimiento y continuidad de los procesos y procedimientos de operaciones aéreas de los equipos tripulados y no tripulados del igac"/>
    <x v="10"/>
    <x v="10"/>
    <n v="3"/>
    <x v="0"/>
    <x v="0"/>
    <x v="0"/>
    <n v="25338000"/>
    <n v="25338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0"/>
    <m/>
    <n v="0"/>
    <x v="0"/>
    <m/>
    <x v="0"/>
    <x v="0"/>
    <x v="0"/>
    <m/>
  </r>
  <r>
    <x v="5"/>
    <m/>
    <x v="4"/>
    <x v="5"/>
    <x v="0"/>
    <x v="0"/>
    <x v="0"/>
    <x v="17"/>
    <x v="0"/>
    <s v="Servicios de formación profesional en ingeniería"/>
    <x v="2"/>
    <n v="86101610"/>
    <s v="Prestación de servicios como piloto al mando de la aeronave hk 1771-g y la gestión de seguimiento, control y continuidad de los procesos y procedimientos de operaciones aéreas de los equipos tripulados y no tripulados del igac"/>
    <x v="10"/>
    <x v="10"/>
    <n v="3"/>
    <x v="0"/>
    <x v="0"/>
    <x v="0"/>
    <n v="40170000"/>
    <n v="4017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0"/>
    <m/>
    <n v="0"/>
    <x v="0"/>
    <m/>
    <x v="0"/>
    <x v="0"/>
    <x v="0"/>
    <m/>
  </r>
  <r>
    <x v="5"/>
    <m/>
    <x v="4"/>
    <x v="5"/>
    <x v="0"/>
    <x v="0"/>
    <x v="0"/>
    <x v="17"/>
    <x v="0"/>
    <s v="Servicios de formación profesional en ingeniería"/>
    <x v="2"/>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x v="10"/>
    <x v="10"/>
    <n v="45"/>
    <x v="1"/>
    <x v="3"/>
    <x v="2"/>
    <n v="2499822874"/>
    <n v="2499822874"/>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7"/>
    <x v="0"/>
    <s v="Cartografía"/>
    <x v="0"/>
    <n v="81151600"/>
    <s v="Realizar el  mantenimiento, patronamiento y verificación de equipos geodésicos para el fortalecimiento de la red activa, red magna eco y red de nivelación nacional."/>
    <x v="0"/>
    <x v="0"/>
    <n v="5"/>
    <x v="0"/>
    <x v="4"/>
    <x v="0"/>
    <n v="57121940"/>
    <n v="57121940"/>
    <x v="0"/>
    <x v="1"/>
    <x v="0"/>
    <x v="0"/>
    <x v="7"/>
    <s v="Subdirección de Geografía y Cartografía "/>
    <x v="5"/>
    <s v="Subdirector de Geografía y Cartografía "/>
    <x v="7"/>
    <x v="13"/>
    <s v="Densificar el marco de referencia terrestre"/>
    <s v="Puntos Geodésicos Materializados"/>
    <m/>
    <m/>
    <e v="#N/A"/>
    <e v="#N/A"/>
    <e v="#N/A"/>
    <x v="0"/>
    <m/>
    <n v="0"/>
    <x v="0"/>
    <m/>
    <x v="0"/>
    <x v="0"/>
    <x v="0"/>
    <m/>
  </r>
  <r>
    <x v="5"/>
    <n v="35"/>
    <x v="4"/>
    <x v="5"/>
    <x v="3"/>
    <x v="3"/>
    <x v="3"/>
    <x v="16"/>
    <x v="0"/>
    <s v="Cartografía"/>
    <x v="0"/>
    <n v="81151600"/>
    <s v="Prestación de servicios para apoyar la generación de ortoimágenes a diferentes escalas, de conformidad con las especificaciones técnicas y rendimientos establecidos."/>
    <x v="3"/>
    <x v="3"/>
    <n v="10"/>
    <x v="0"/>
    <x v="0"/>
    <x v="0"/>
    <n v="80144490"/>
    <n v="80144490"/>
    <x v="0"/>
    <x v="1"/>
    <x v="3"/>
    <x v="0"/>
    <x v="7"/>
    <s v="Subdirección de Geografía y Cartografía "/>
    <x v="5"/>
    <s v="Subdirector de Geografía y Cartografía "/>
    <x v="7"/>
    <x v="12"/>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x v="0"/>
    <s v="24471_x000a_24474_x000a_24475_x000a_"/>
    <x v="3"/>
    <x v="3"/>
    <x v="0"/>
    <m/>
  </r>
  <r>
    <x v="5"/>
    <n v="30"/>
    <x v="4"/>
    <x v="5"/>
    <x v="2"/>
    <x v="2"/>
    <x v="3"/>
    <x v="5"/>
    <x v="0"/>
    <s v="Cartografía"/>
    <x v="0"/>
    <n v="81151600"/>
    <s v="Prestación de servicios profesionales para gestionar, controlar y hacer seguimiento de los procesos de producción cartográfica, asignados de conformidad con los lineamientos establecidos."/>
    <x v="3"/>
    <x v="3"/>
    <n v="315"/>
    <x v="1"/>
    <x v="0"/>
    <x v="1"/>
    <n v="140352534"/>
    <n v="140352534"/>
    <x v="0"/>
    <x v="1"/>
    <x v="2"/>
    <x v="0"/>
    <x v="7"/>
    <s v="Subdirección de Geografía y Cartografía "/>
    <x v="5"/>
    <s v="Subdirector de Geografía y Cartografía "/>
    <x v="7"/>
    <x v="12"/>
    <s v="Generar insumos y/o productos cartográficos"/>
    <s v="Cartografía escalas Medianas generada (1:10,000, 1:25,000)"/>
    <n v="206"/>
    <d v="2021-02-10T00:00:00"/>
    <n v="6683454"/>
    <n v="70176267"/>
    <n v="140352534"/>
    <x v="1"/>
    <s v="CARLOS ALBERTO SEDANO ARIZA  _x000a_CARLOS  EDUARDO  PLATA  CABRERA"/>
    <n v="0"/>
    <x v="0"/>
    <s v="24394_x000a_24395"/>
    <x v="2"/>
    <x v="3"/>
    <x v="1"/>
    <m/>
  </r>
  <r>
    <x v="5"/>
    <n v="31"/>
    <x v="4"/>
    <x v="5"/>
    <x v="6"/>
    <x v="8"/>
    <x v="3"/>
    <x v="5"/>
    <x v="0"/>
    <s v="Cartografía"/>
    <x v="0"/>
    <n v="81151600"/>
    <s v="Prestación de servicios para la captura o digitalización de elementos vectoriales a diferentes escalas y dimensiones, de conformidad con las especificaciones técnicas y rendimientos establecidos."/>
    <x v="3"/>
    <x v="3"/>
    <n v="11"/>
    <x v="0"/>
    <x v="0"/>
    <x v="1"/>
    <n v="381694680"/>
    <n v="381694680"/>
    <x v="0"/>
    <x v="1"/>
    <x v="6"/>
    <x v="0"/>
    <x v="7"/>
    <s v="Subdirección de Geografía y Cartografía "/>
    <x v="5"/>
    <s v="Subdirector de Geografía y Cartografía "/>
    <x v="7"/>
    <x v="12"/>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x v="0"/>
    <s v="24407_x000a_24412_x000a_24411_x000a_24413_x000a_24676"/>
    <x v="8"/>
    <x v="3"/>
    <x v="0"/>
    <m/>
  </r>
  <r>
    <x v="5"/>
    <n v="60"/>
    <x v="4"/>
    <x v="5"/>
    <x v="1"/>
    <x v="6"/>
    <x v="3"/>
    <x v="12"/>
    <x v="0"/>
    <s v="Cartografía"/>
    <x v="0"/>
    <n v="81151600"/>
    <s v="Prestacion de servicios para estructurar, integrar y validar la cartografía para los estudios y/o investigaciones geográficas asignadas"/>
    <x v="4"/>
    <x v="4"/>
    <n v="285"/>
    <x v="1"/>
    <x v="0"/>
    <x v="0"/>
    <n v="138328968"/>
    <n v="138328968"/>
    <x v="0"/>
    <x v="1"/>
    <x v="1"/>
    <x v="0"/>
    <x v="7"/>
    <s v="Subdirección de Geografía y Cartografía "/>
    <x v="4"/>
    <s v="Subdirector de Geografía y Cartografía "/>
    <x v="7"/>
    <x v="12"/>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x v="0"/>
    <s v="24564_x000a_24565_x000a_24566_x000a_24567"/>
    <x v="6"/>
    <x v="3"/>
    <x v="1"/>
    <m/>
  </r>
  <r>
    <x v="5"/>
    <n v="71"/>
    <x v="4"/>
    <x v="5"/>
    <x v="0"/>
    <x v="1"/>
    <x v="3"/>
    <x v="12"/>
    <x v="0"/>
    <s v="Servicios de mantenimiento y reparación de instalación de máquinas"/>
    <x v="0"/>
    <n v="72151800"/>
    <s v="Realizar el mantenimiento de los escáneres fotogramétricos del IGAC."/>
    <x v="4"/>
    <x v="4"/>
    <n v="10"/>
    <x v="0"/>
    <x v="0"/>
    <x v="0"/>
    <n v="218640604"/>
    <n v="218640604"/>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x v="0"/>
    <n v="24642"/>
    <x v="1"/>
    <x v="3"/>
    <x v="0"/>
    <m/>
  </r>
  <r>
    <x v="5"/>
    <n v="77"/>
    <x v="4"/>
    <x v="5"/>
    <x v="0"/>
    <x v="1"/>
    <x v="3"/>
    <x v="2"/>
    <x v="0"/>
    <s v="Cartografía"/>
    <x v="0"/>
    <n v="81151600"/>
    <s v="Realizar el mantenimiento, patronamiento y verificación de equipos geodésicos hiper sr -hiper v y estación total os 101, incluido los respuestos,  para dar cumplimiento a las labores de fotocontrol y rastreo de coordenadas."/>
    <x v="6"/>
    <x v="6"/>
    <n v="7"/>
    <x v="0"/>
    <x v="4"/>
    <x v="0"/>
    <n v="76844250"/>
    <n v="76844250"/>
    <x v="0"/>
    <x v="1"/>
    <x v="0"/>
    <x v="0"/>
    <x v="7"/>
    <s v="Subdirección de Geografía y Cartografía "/>
    <x v="5"/>
    <s v="Subdirector de Geografía y Cartografía "/>
    <x v="7"/>
    <x v="13"/>
    <s v="Densificar el marco de referencia terrestre"/>
    <s v="Puntos Geodésicos Materializados"/>
    <m/>
    <d v="2021-07-02T00:00:00"/>
    <n v="76844250"/>
    <n v="76844250"/>
    <n v="76844250"/>
    <x v="1"/>
    <s v="INICIO PROCESO"/>
    <n v="0"/>
    <x v="0"/>
    <m/>
    <x v="1"/>
    <x v="3"/>
    <x v="1"/>
    <n v="60"/>
  </r>
  <r>
    <x v="5"/>
    <n v="63"/>
    <x v="4"/>
    <x v="5"/>
    <x v="3"/>
    <x v="3"/>
    <x v="3"/>
    <x v="12"/>
    <x v="0"/>
    <s v="Cartografía"/>
    <x v="0"/>
    <n v="81151600"/>
    <s v="Prestación de servicios para la estandarización,  integración y disposición de información de ordenamiento territorial de los nodos regionales y locales al sistema de información geográfica definido para tal fin."/>
    <x v="4"/>
    <x v="4"/>
    <n v="255"/>
    <x v="1"/>
    <x v="0"/>
    <x v="1"/>
    <n v="75015390"/>
    <n v="75015390"/>
    <x v="0"/>
    <x v="1"/>
    <x v="3"/>
    <x v="0"/>
    <x v="7"/>
    <s v="Subdirección de Geografía y Cartografía "/>
    <x v="5"/>
    <s v="Subdirector de Geografía y Cartografía "/>
    <x v="8"/>
    <x v="14"/>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x v="0"/>
    <s v="24581_x000a_24582_x000a_24583"/>
    <x v="3"/>
    <x v="3"/>
    <x v="1"/>
    <m/>
  </r>
  <r>
    <x v="5"/>
    <n v="56"/>
    <x v="4"/>
    <x v="5"/>
    <x v="0"/>
    <x v="1"/>
    <x v="3"/>
    <x v="15"/>
    <x v="0"/>
    <s v="Cartografía"/>
    <x v="0"/>
    <n v="81151600"/>
    <s v="Prestación de servicios para realizar procesos de generalización de información cartográfica para los diferentes fines."/>
    <x v="3"/>
    <x v="3"/>
    <n v="8"/>
    <x v="0"/>
    <x v="0"/>
    <x v="0"/>
    <n v="21371864"/>
    <n v="21371864"/>
    <x v="0"/>
    <x v="1"/>
    <x v="0"/>
    <x v="0"/>
    <x v="7"/>
    <s v="Subdirección de Geografía y Cartografía "/>
    <x v="5"/>
    <s v="Subdirector de Geografía y Cartografía "/>
    <x v="7"/>
    <x v="12"/>
    <s v="Generar insumos y/o productos cartográficos"/>
    <s v="Cartografía escalas Medianas generada (1:10,000, 1:25,000)"/>
    <n v="399"/>
    <d v="2021-02-25T00:00:00"/>
    <n v="2671483"/>
    <n v="21371864"/>
    <n v="21371864"/>
    <x v="1"/>
    <s v="LUZ KELLY GARCÍA CONDE"/>
    <n v="0"/>
    <x v="0"/>
    <n v="24538"/>
    <x v="1"/>
    <x v="3"/>
    <x v="1"/>
    <m/>
  </r>
  <r>
    <x v="5"/>
    <n v="12"/>
    <x v="4"/>
    <x v="5"/>
    <x v="7"/>
    <x v="9"/>
    <x v="3"/>
    <x v="9"/>
    <x v="0"/>
    <s v="Cartografía"/>
    <x v="0"/>
    <n v="81151600"/>
    <s v="Prestación de servicios para la captura de información vectorial, de conformidad con las especificaciones técnicas y rendimientos establecidos."/>
    <x v="5"/>
    <x v="5"/>
    <n v="11"/>
    <x v="0"/>
    <x v="0"/>
    <x v="0"/>
    <n v="352739640"/>
    <n v="352739640"/>
    <x v="0"/>
    <x v="1"/>
    <x v="7"/>
    <x v="0"/>
    <x v="7"/>
    <s v="Subdirección de Geografía y Cartografía "/>
    <x v="5"/>
    <s v="Subdirector de Geografía y Cartografía "/>
    <x v="7"/>
    <x v="12"/>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9"/>
    <x v="3"/>
    <x v="1"/>
    <m/>
  </r>
  <r>
    <x v="5"/>
    <n v="75"/>
    <x v="4"/>
    <x v="5"/>
    <x v="2"/>
    <x v="2"/>
    <x v="3"/>
    <x v="13"/>
    <x v="0"/>
    <s v="Servicios de comercio internacional"/>
    <x v="0"/>
    <n v="80151600"/>
    <s v="Prestación de servicio para apoyar la organización, digitalización, control y seguimiento de los productos y servicios de la Subdirección de Geografía y Cartografía."/>
    <x v="8"/>
    <x v="8"/>
    <n v="8"/>
    <x v="0"/>
    <x v="0"/>
    <x v="1"/>
    <n v="33571440"/>
    <n v="33571440"/>
    <x v="0"/>
    <x v="1"/>
    <x v="2"/>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x v="0"/>
    <s v="24688_x000a_24689"/>
    <x v="2"/>
    <x v="3"/>
    <x v="0"/>
    <m/>
  </r>
  <r>
    <x v="5"/>
    <n v="73"/>
    <x v="4"/>
    <x v="5"/>
    <x v="2"/>
    <x v="2"/>
    <x v="3"/>
    <x v="13"/>
    <x v="0"/>
    <s v="Servicios de comercio internacional"/>
    <x v="0"/>
    <n v="80151600"/>
    <s v="Prestación de servicios para estructurar y elaborar cartografía temática de los proyectos asignados, de conformidad con las especificaciones técnicas y los tiempos establecidos."/>
    <x v="8"/>
    <x v="8"/>
    <n v="8"/>
    <x v="0"/>
    <x v="0"/>
    <x v="1"/>
    <n v="42743728"/>
    <n v="42743728"/>
    <x v="0"/>
    <x v="1"/>
    <x v="2"/>
    <x v="0"/>
    <x v="7"/>
    <s v="Subdirección de Geografía y Cartografía "/>
    <x v="5"/>
    <s v="Subdirector de Geografía y Cartografía "/>
    <x v="7"/>
    <x v="12"/>
    <s v="Generar insumos y/o productos cartográficos"/>
    <s v="Cartografía escalas Medianas generada (1:10,000, 1:25,000)"/>
    <n v="541"/>
    <d v="2021-04-22T00:00:00"/>
    <n v="2671483"/>
    <n v="21371864"/>
    <n v="42743728"/>
    <x v="1"/>
    <s v="SANTIAGO DÍAZ BOLÍVAR _x000a_LINA PAOLA FANDIÑO HERRERA"/>
    <n v="0"/>
    <x v="0"/>
    <s v="24686_x000a_24691"/>
    <x v="2"/>
    <x v="3"/>
    <x v="0"/>
    <m/>
  </r>
  <r>
    <x v="5"/>
    <n v="25"/>
    <x v="4"/>
    <x v="5"/>
    <x v="2"/>
    <x v="2"/>
    <x v="3"/>
    <x v="5"/>
    <x v="0"/>
    <s v="Cartografía"/>
    <x v="0"/>
    <n v="81151600"/>
    <s v="Prestación de servicios profesionales para orientar y optimizar los procesos de producción cartográfica, asignados de conformidad con los lineamientos establecidos."/>
    <x v="3"/>
    <x v="3"/>
    <n v="315"/>
    <x v="1"/>
    <x v="0"/>
    <x v="1"/>
    <n v="120913653"/>
    <n v="120913653"/>
    <x v="0"/>
    <x v="1"/>
    <x v="2"/>
    <x v="0"/>
    <x v="7"/>
    <s v="Subdirección de Geografía y Cartografía "/>
    <x v="5"/>
    <s v="Subdirector de Geografía y Cartografía "/>
    <x v="7"/>
    <x v="12"/>
    <s v="Generar insumos y/o productos cartográficos"/>
    <s v="Cartografía escalas Medianas generada (1:10,000, 1:25,000)"/>
    <n v="199"/>
    <d v="2021-02-05T00:00:00"/>
    <n v="5757793"/>
    <n v="60456826"/>
    <n v="120913652"/>
    <x v="1"/>
    <s v="MIGUEL ANGEL RAMÍREZ GUTIÉRREZ_x000a_VICTOR ANDRÉS MARTÍNEZ RUÍZ"/>
    <n v="1"/>
    <x v="0"/>
    <s v="24386_x000a_24388"/>
    <x v="2"/>
    <x v="3"/>
    <x v="1"/>
    <m/>
  </r>
  <r>
    <x v="5"/>
    <n v="5"/>
    <x v="4"/>
    <x v="5"/>
    <x v="0"/>
    <x v="1"/>
    <x v="3"/>
    <x v="9"/>
    <x v="0"/>
    <s v="Cartografía"/>
    <x v="0"/>
    <n v="81151600"/>
    <s v="Prestación de servicios para la generación de contenidos asociados a los procesos geográficos, cartográficos y geodésicos"/>
    <x v="3"/>
    <x v="3"/>
    <n v="9"/>
    <x v="0"/>
    <x v="0"/>
    <x v="0"/>
    <n v="50310810"/>
    <n v="50310810"/>
    <x v="0"/>
    <x v="1"/>
    <x v="0"/>
    <x v="0"/>
    <x v="7"/>
    <s v="Subdirección de Geografía y Cartografía "/>
    <x v="5"/>
    <s v="Subdirector de Geografía y Cartografía "/>
    <x v="8"/>
    <x v="14"/>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x v="0"/>
    <n v="24339"/>
    <x v="1"/>
    <x v="3"/>
    <x v="1"/>
    <n v="275"/>
  </r>
  <r>
    <x v="5"/>
    <n v="48"/>
    <x v="4"/>
    <x v="5"/>
    <x v="0"/>
    <x v="1"/>
    <x v="3"/>
    <x v="9"/>
    <x v="0"/>
    <s v="Cartografía"/>
    <x v="0"/>
    <n v="81151600"/>
    <s v="Prestación de servicios profesionales para realizar el control de calidad de los diagnósticos de los límites de las entidades territoriales y demás proyectos asociados"/>
    <x v="3"/>
    <x v="3"/>
    <n v="10"/>
    <x v="0"/>
    <x v="0"/>
    <x v="1"/>
    <n v="35342100"/>
    <n v="35342100"/>
    <x v="0"/>
    <x v="1"/>
    <x v="0"/>
    <x v="0"/>
    <x v="7"/>
    <s v="Subdirección de Geografía y Cartografía "/>
    <x v="5"/>
    <s v="Subdirector de Geografía y Cartografía "/>
    <x v="8"/>
    <x v="15"/>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x v="0"/>
    <n v="24516"/>
    <x v="1"/>
    <x v="3"/>
    <x v="1"/>
    <m/>
  </r>
  <r>
    <x v="5"/>
    <n v="3"/>
    <x v="4"/>
    <x v="5"/>
    <x v="0"/>
    <x v="1"/>
    <x v="3"/>
    <x v="9"/>
    <x v="0"/>
    <s v="Cartografía"/>
    <x v="0"/>
    <n v="81151600"/>
    <s v="Prestación de servicios para apoyar la implementación de métodos estadísticos en la subdirección y generación de nuevos productos."/>
    <x v="3"/>
    <x v="3"/>
    <n v="9"/>
    <x v="0"/>
    <x v="0"/>
    <x v="0"/>
    <n v="65973294"/>
    <n v="65973294"/>
    <x v="0"/>
    <x v="1"/>
    <x v="0"/>
    <x v="0"/>
    <x v="7"/>
    <s v="Subdirección de Geografía y Cartografía "/>
    <x v="5"/>
    <s v="Subdirector de Geografía y Cartografía "/>
    <x v="8"/>
    <x v="16"/>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x v="0"/>
    <n v="24207"/>
    <x v="1"/>
    <x v="3"/>
    <x v="1"/>
    <m/>
  </r>
  <r>
    <x v="5"/>
    <n v="17"/>
    <x v="4"/>
    <x v="5"/>
    <x v="0"/>
    <x v="1"/>
    <x v="3"/>
    <x v="9"/>
    <x v="0"/>
    <s v="Cartografía"/>
    <x v="0"/>
    <n v="81151600"/>
    <s v="Prestación de servicios profesionales para el seguimiento al proceso de implementación de los servicios ntrip vrs"/>
    <x v="5"/>
    <x v="5"/>
    <n v="11"/>
    <x v="0"/>
    <x v="0"/>
    <x v="1"/>
    <n v="28530403"/>
    <n v="28530403"/>
    <x v="0"/>
    <x v="1"/>
    <x v="0"/>
    <x v="0"/>
    <x v="7"/>
    <s v="Subdirección de Geografía y Cartografía "/>
    <x v="5"/>
    <s v="Subdirector de Geografía y Cartografía "/>
    <x v="7"/>
    <x v="13"/>
    <s v="Densificar el marco de referencia terrestre"/>
    <s v="Datos altimétricos generados"/>
    <n v="123"/>
    <d v="2021-01-27T00:00:00"/>
    <n v="2671483"/>
    <n v="28495819"/>
    <n v="28495819"/>
    <x v="1"/>
    <s v="JUAN DAVID HURTADO JAIMES"/>
    <n v="34584"/>
    <x v="0"/>
    <n v="24261"/>
    <x v="1"/>
    <x v="3"/>
    <x v="1"/>
    <n v="30"/>
  </r>
  <r>
    <x v="5"/>
    <n v="18"/>
    <x v="4"/>
    <x v="5"/>
    <x v="0"/>
    <x v="1"/>
    <x v="3"/>
    <x v="9"/>
    <x v="0"/>
    <s v="Cartografía"/>
    <x v="0"/>
    <n v="81151600"/>
    <s v="Prestación de servicios para el análisis, procesamiento y caracterización de imágenes insumo para la producción cartográfica."/>
    <x v="5"/>
    <x v="5"/>
    <n v="11"/>
    <x v="0"/>
    <x v="0"/>
    <x v="1"/>
    <n v="28530403"/>
    <n v="28530403"/>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x v="0"/>
    <n v="24259"/>
    <x v="1"/>
    <x v="3"/>
    <x v="1"/>
    <m/>
  </r>
  <r>
    <x v="5"/>
    <n v="20"/>
    <x v="4"/>
    <x v="5"/>
    <x v="0"/>
    <x v="1"/>
    <x v="3"/>
    <x v="5"/>
    <x v="0"/>
    <s v="Cartografía"/>
    <x v="0"/>
    <n v="81151600"/>
    <s v="Prestación de servicios para realizar actividades que promuevan la gestión y disposición de los datos geográficos, cartográficos y geodésicos."/>
    <x v="3"/>
    <x v="3"/>
    <n v="11"/>
    <x v="0"/>
    <x v="0"/>
    <x v="1"/>
    <n v="45518000"/>
    <n v="45518000"/>
    <x v="0"/>
    <x v="1"/>
    <x v="0"/>
    <x v="0"/>
    <x v="7"/>
    <s v="Subdirección de Geografía y Cartografía "/>
    <x v="5"/>
    <s v="Subdirector de Geografía y Cartografía "/>
    <x v="7"/>
    <x v="17"/>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x v="0"/>
    <n v="24358"/>
    <x v="1"/>
    <x v="3"/>
    <x v="1"/>
    <m/>
  </r>
  <r>
    <x v="5"/>
    <n v="1"/>
    <x v="4"/>
    <x v="5"/>
    <x v="0"/>
    <x v="1"/>
    <x v="3"/>
    <x v="9"/>
    <x v="0"/>
    <s v="Servicios de formación profesional en ingeniería"/>
    <x v="0"/>
    <n v="86101610"/>
    <s v="Prestación de servicios para apoyar la actualización de los procesos de la Subdirección de Geografía y Cartografía"/>
    <x v="5"/>
    <x v="5"/>
    <n v="11"/>
    <x v="0"/>
    <x v="0"/>
    <x v="1"/>
    <n v="45518000"/>
    <n v="45518000"/>
    <x v="0"/>
    <x v="1"/>
    <x v="0"/>
    <x v="0"/>
    <x v="7"/>
    <s v="Subdirección de Geografía y Cartografía "/>
    <x v="5"/>
    <s v="Subdirector de Geografía y Cartografía "/>
    <x v="7"/>
    <x v="12"/>
    <s v="Generar insumos y/o productos cartográficos"/>
    <s v="Cartografía escalas Medianas generada (1:10,000, 1:25,000)"/>
    <n v="42"/>
    <d v="2021-01-25T00:00:00"/>
    <n v="4263522"/>
    <n v="45477568"/>
    <n v="45477568"/>
    <x v="1"/>
    <s v="MARIANA  JARAMILLO RAMIREZ"/>
    <n v="40432"/>
    <x v="0"/>
    <n v="24243"/>
    <x v="1"/>
    <x v="3"/>
    <x v="1"/>
    <n v="280"/>
  </r>
  <r>
    <x v="5"/>
    <n v="46"/>
    <x v="4"/>
    <x v="5"/>
    <x v="0"/>
    <x v="1"/>
    <x v="3"/>
    <x v="9"/>
    <x v="0"/>
    <s v="Cartografía"/>
    <x v="0"/>
    <n v="81151600"/>
    <s v="Prestación de servicios para apoyar el análisis, evaluación y atención de requerimientos cartográficos relacionados con resguardos y territorios colectivos."/>
    <x v="3"/>
    <x v="3"/>
    <n v="10"/>
    <x v="0"/>
    <x v="0"/>
    <x v="1"/>
    <n v="48314800"/>
    <n v="48314800"/>
    <x v="0"/>
    <x v="1"/>
    <x v="0"/>
    <x v="0"/>
    <x v="7"/>
    <s v="Subdirección de Geografía y Cartografía "/>
    <x v="5"/>
    <s v="Subdirector de Geografía y Cartografía "/>
    <x v="8"/>
    <x v="15"/>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x v="0"/>
    <n v="24491"/>
    <x v="1"/>
    <x v="3"/>
    <x v="1"/>
    <m/>
  </r>
  <r>
    <x v="5"/>
    <n v="54"/>
    <x v="4"/>
    <x v="5"/>
    <x v="0"/>
    <x v="1"/>
    <x v="3"/>
    <x v="9"/>
    <x v="0"/>
    <s v="Cartografía"/>
    <x v="0"/>
    <n v="81151600"/>
    <s v="Prestación de servicios profesionales para la gestión y estructuración de la información de límites y fronteras."/>
    <x v="3"/>
    <x v="3"/>
    <n v="10"/>
    <x v="0"/>
    <x v="0"/>
    <x v="0"/>
    <n v="48314800"/>
    <n v="48314800"/>
    <x v="0"/>
    <x v="1"/>
    <x v="0"/>
    <x v="0"/>
    <x v="7"/>
    <s v="Subdirección de Geografía y Cartografía "/>
    <x v="5"/>
    <s v="Subdirector de Geografía y Cartografía "/>
    <x v="8"/>
    <x v="14"/>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x v="0"/>
    <n v="24521"/>
    <x v="1"/>
    <x v="3"/>
    <x v="1"/>
    <m/>
  </r>
  <r>
    <x v="5"/>
    <n v="9"/>
    <x v="4"/>
    <x v="5"/>
    <x v="0"/>
    <x v="1"/>
    <x v="3"/>
    <x v="9"/>
    <x v="0"/>
    <s v="Cartografía"/>
    <x v="0"/>
    <n v="81151600"/>
    <s v="Prestación de servicios para la revisión, compilación y validación de los datos de campo y calculados de gravimetría y geomagnetismo para su vinculación a la base de datos unificados"/>
    <x v="5"/>
    <x v="5"/>
    <n v="11"/>
    <x v="0"/>
    <x v="0"/>
    <x v="1"/>
    <n v="38876310"/>
    <n v="38876310"/>
    <x v="0"/>
    <x v="1"/>
    <x v="0"/>
    <x v="0"/>
    <x v="7"/>
    <s v="Subdirección de Geografía y Cartografía "/>
    <x v="5"/>
    <s v="Subdirector de Geografía y Cartografía "/>
    <x v="7"/>
    <x v="13"/>
    <s v="Densificar el marco de referencia gravimétricos"/>
    <s v="Valores gravimétricos generados"/>
    <n v="83"/>
    <d v="2021-01-22T00:00:00"/>
    <n v="3640236"/>
    <n v="38829184"/>
    <n v="38829184"/>
    <x v="1"/>
    <s v="DANIELA ANDREA HERNÁNDEZ BELTRÁN"/>
    <n v="47126"/>
    <x v="0"/>
    <n v="24236"/>
    <x v="1"/>
    <x v="3"/>
    <x v="1"/>
    <m/>
  </r>
  <r>
    <x v="5"/>
    <n v="7"/>
    <x v="4"/>
    <x v="5"/>
    <x v="0"/>
    <x v="1"/>
    <x v="3"/>
    <x v="9"/>
    <x v="0"/>
    <s v="Cartografía"/>
    <x v="0"/>
    <n v="81151600"/>
    <s v="Prestación de servicios profesionales para gestión de proyectos y atención a los requerimientos de la cancillería, en el marco de la demarcación de las fronteras del país."/>
    <x v="3"/>
    <x v="3"/>
    <n v="10"/>
    <x v="0"/>
    <x v="0"/>
    <x v="1"/>
    <n v="55900900"/>
    <n v="55900900"/>
    <x v="0"/>
    <x v="1"/>
    <x v="0"/>
    <x v="0"/>
    <x v="7"/>
    <s v="Subdirección de Geografía y Cartografía "/>
    <x v="5"/>
    <s v="Subdirector de Geografía y Cartografía "/>
    <x v="8"/>
    <x v="15"/>
    <s v="Realizar la apertura y expedición del acta de deslinde de tres (3) procesos"/>
    <s v="Documentos de estudios técnicos de deslindes y de Territorios Indígenas"/>
    <n v="78"/>
    <d v="2021-01-21T00:00:00"/>
    <n v="5757793"/>
    <n v="55850592"/>
    <n v="55850592"/>
    <x v="1"/>
    <s v="DEYBI LIBARDO MORA CASTAÑEDA"/>
    <n v="50308"/>
    <x v="0"/>
    <n v="24316"/>
    <x v="1"/>
    <x v="3"/>
    <x v="1"/>
    <n v="245"/>
  </r>
  <r>
    <x v="5"/>
    <n v="53"/>
    <x v="4"/>
    <x v="5"/>
    <x v="0"/>
    <x v="1"/>
    <x v="3"/>
    <x v="9"/>
    <x v="0"/>
    <s v="Servicios de implementación de aplicaciones"/>
    <x v="0"/>
    <n v="81111508"/>
    <s v="Prestación de servicios para procesar y analizar información geográfica requerida para los estudios e investigaciones asignadas."/>
    <x v="3"/>
    <x v="3"/>
    <n v="255"/>
    <x v="1"/>
    <x v="0"/>
    <x v="0"/>
    <n v="24276825"/>
    <n v="24276825"/>
    <x v="0"/>
    <x v="1"/>
    <x v="0"/>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x v="0"/>
    <n v="24548"/>
    <x v="1"/>
    <x v="3"/>
    <x v="1"/>
    <m/>
  </r>
  <r>
    <x v="5"/>
    <n v="28"/>
    <x v="4"/>
    <x v="5"/>
    <x v="0"/>
    <x v="1"/>
    <x v="3"/>
    <x v="5"/>
    <x v="0"/>
    <s v="Cartografía"/>
    <x v="0"/>
    <n v="81151600"/>
    <s v="Prestación de servicios profesionales para la gestión, análisis y respuesta oportuna asociada con los procesos y proyectos de la Subdirección"/>
    <x v="3"/>
    <x v="3"/>
    <n v="10"/>
    <x v="0"/>
    <x v="0"/>
    <x v="0"/>
    <n v="84543460"/>
    <n v="84543460"/>
    <x v="0"/>
    <x v="1"/>
    <x v="0"/>
    <x v="0"/>
    <x v="7"/>
    <s v="Subdirección de Geografía y Cartografía "/>
    <x v="5"/>
    <s v="Subdirector de Geografía y Cartografía "/>
    <x v="8"/>
    <x v="16"/>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x v="0"/>
    <n v="24409"/>
    <x v="1"/>
    <x v="3"/>
    <x v="1"/>
    <m/>
  </r>
  <r>
    <x v="5"/>
    <n v="24"/>
    <x v="4"/>
    <x v="5"/>
    <x v="2"/>
    <x v="2"/>
    <x v="3"/>
    <x v="5"/>
    <x v="0"/>
    <s v="Cartografía"/>
    <x v="0"/>
    <n v="81151600"/>
    <s v="Prestación de servicio para realizar actividades de mantenimiento, materialización y cálculo de redes geodésicas locales y estaciones de mantenimiento continuo."/>
    <x v="3"/>
    <x v="3"/>
    <n v="11"/>
    <x v="0"/>
    <x v="0"/>
    <x v="1"/>
    <n v="62834134"/>
    <n v="62834134"/>
    <x v="0"/>
    <x v="1"/>
    <x v="2"/>
    <x v="0"/>
    <x v="7"/>
    <s v="Subdirección de Geografía y Cartografía "/>
    <x v="5"/>
    <s v="Subdirector de Geografía y Cartografía "/>
    <x v="7"/>
    <x v="13"/>
    <s v="Densificar el marco de referencia terrestre"/>
    <s v="Datos Rinex de las estaciones permanentes generados"/>
    <n v="198"/>
    <d v="2021-02-05T00:00:00"/>
    <n v="2941780"/>
    <n v="31378987"/>
    <n v="62757974"/>
    <x v="1"/>
    <s v="ALEJANDRO RODRÍGUEZ URREA _x000a_DIEGO ANDRÉS GARCÍA CASTAÑEDA"/>
    <n v="76160"/>
    <x v="0"/>
    <s v="24385_x000a_24387"/>
    <x v="2"/>
    <x v="3"/>
    <x v="1"/>
    <n v="10"/>
  </r>
  <r>
    <x v="5"/>
    <n v="47"/>
    <x v="4"/>
    <x v="5"/>
    <x v="3"/>
    <x v="3"/>
    <x v="3"/>
    <x v="9"/>
    <x v="0"/>
    <s v="Cartografía"/>
    <x v="0"/>
    <n v="81151600"/>
    <s v="Prestación de servicios profesionales para realizar los diagnósticos de los límites de las entidades territoriales."/>
    <x v="3"/>
    <x v="3"/>
    <n v="10"/>
    <x v="0"/>
    <x v="0"/>
    <x v="1"/>
    <n v="85682910"/>
    <n v="85682910"/>
    <x v="0"/>
    <x v="1"/>
    <x v="3"/>
    <x v="0"/>
    <x v="7"/>
    <s v="Subdirección de Geografía y Cartografía "/>
    <x v="5"/>
    <s v="Subdirector de Geografía y Cartografía "/>
    <x v="8"/>
    <x v="15"/>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x v="0"/>
    <s v="24529_x000a_24530_x000a_24531"/>
    <x v="3"/>
    <x v="3"/>
    <x v="1"/>
    <m/>
  </r>
  <r>
    <x v="5"/>
    <n v="16"/>
    <x v="4"/>
    <x v="5"/>
    <x v="2"/>
    <x v="2"/>
    <x v="3"/>
    <x v="9"/>
    <x v="0"/>
    <s v="Cartografía"/>
    <x v="0"/>
    <n v="81151600"/>
    <s v="Prestación de servicios profesionales para realizar las actividades de cálculo de proyectos GNSS y demás asignados."/>
    <x v="5"/>
    <x v="5"/>
    <n v="11"/>
    <x v="0"/>
    <x v="0"/>
    <x v="1"/>
    <n v="66741840"/>
    <n v="66741840"/>
    <x v="0"/>
    <x v="1"/>
    <x v="2"/>
    <x v="0"/>
    <x v="7"/>
    <s v="Subdirección de Geografía y Cartografía "/>
    <x v="5"/>
    <s v="Subdirector de Geografía y Cartografía "/>
    <x v="7"/>
    <x v="13"/>
    <s v="Densificar el marco de referencia terrestre"/>
    <s v="Datos Rinex de las estaciones permanentes generados"/>
    <n v="108"/>
    <d v="2021-01-27T00:00:00"/>
    <n v="3124732"/>
    <n v="33330475"/>
    <n v="66660950"/>
    <x v="1"/>
    <s v="PABLO ALEJANDRO MENDEZ HERNANDEZ_x000a_JENNY AZUCENA HERRERA GARZON"/>
    <n v="80890"/>
    <x v="0"/>
    <s v="24250_x000a_24251"/>
    <x v="2"/>
    <x v="3"/>
    <x v="1"/>
    <m/>
  </r>
  <r>
    <x v="5"/>
    <n v="6"/>
    <x v="4"/>
    <x v="5"/>
    <x v="3"/>
    <x v="3"/>
    <x v="3"/>
    <x v="9"/>
    <x v="0"/>
    <s v="Cartografía"/>
    <x v="0"/>
    <n v="81151600"/>
    <s v="Prestación de servicios profesionales para apoyar la gestión técnica de los procesos de deslindes, de conformidad con los criterios técnicos y normatividad establecida"/>
    <x v="3"/>
    <x v="3"/>
    <n v="10"/>
    <x v="0"/>
    <x v="0"/>
    <x v="1"/>
    <n v="106026300"/>
    <n v="106026300"/>
    <x v="0"/>
    <x v="1"/>
    <x v="3"/>
    <x v="0"/>
    <x v="7"/>
    <s v="Subdirección de Geografía y Cartografía "/>
    <x v="5"/>
    <s v="Subdirector de Geografía y Cartografía "/>
    <x v="8"/>
    <x v="15"/>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x v="0"/>
    <s v="24224_x000a_24226_x000a_24227"/>
    <x v="3"/>
    <x v="3"/>
    <x v="1"/>
    <m/>
  </r>
  <r>
    <x v="5"/>
    <n v="36"/>
    <x v="4"/>
    <x v="5"/>
    <x v="0"/>
    <x v="1"/>
    <x v="3"/>
    <x v="5"/>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1"/>
    <n v="80634026"/>
    <n v="80634026"/>
    <x v="0"/>
    <x v="1"/>
    <x v="0"/>
    <x v="0"/>
    <x v="7"/>
    <s v="Subdirección de Geografía y Cartografía "/>
    <x v="5"/>
    <s v="Subdirector de Geografía y Cartografía "/>
    <x v="7"/>
    <x v="12"/>
    <s v="Generar insumos y/o productos cartográficos"/>
    <s v="Cartografía escalas Medianas generada (1:10,000, 1:25,000)"/>
    <n v="286"/>
    <d v="2021-02-15T00:00:00"/>
    <n v="7550277"/>
    <n v="80536288"/>
    <n v="80536288"/>
    <x v="1"/>
    <s v="SONIA BELTRAN"/>
    <n v="97738"/>
    <x v="0"/>
    <n v="24451"/>
    <x v="1"/>
    <x v="3"/>
    <x v="1"/>
    <m/>
  </r>
  <r>
    <x v="5"/>
    <n v="10"/>
    <x v="4"/>
    <x v="5"/>
    <x v="3"/>
    <x v="3"/>
    <x v="3"/>
    <x v="9"/>
    <x v="0"/>
    <s v="Cartografía"/>
    <x v="0"/>
    <n v="81151600"/>
    <s v="Prestación de servicios para la organización, administración y disposición de los productos cartográficos, geográficos y geodésicos de la subdirección de geografía y cartografía. "/>
    <x v="5"/>
    <x v="5"/>
    <n v="11"/>
    <x v="0"/>
    <x v="0"/>
    <x v="1"/>
    <n v="85591209"/>
    <n v="85591209"/>
    <x v="0"/>
    <x v="1"/>
    <x v="3"/>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x v="0"/>
    <s v="23237_x000a_23238_x000a_24552"/>
    <x v="3"/>
    <x v="3"/>
    <x v="0"/>
    <m/>
  </r>
  <r>
    <x v="5"/>
    <n v="52"/>
    <x v="4"/>
    <x v="5"/>
    <x v="2"/>
    <x v="2"/>
    <x v="3"/>
    <x v="9"/>
    <x v="0"/>
    <s v="Cartografía"/>
    <x v="0"/>
    <n v="81151600"/>
    <s v="Prestación de servicios para gestionar, organizar y procesar información geográfica requerida para los estudios e investigaciones asignadas."/>
    <x v="3"/>
    <x v="3"/>
    <n v="255"/>
    <x v="1"/>
    <x v="0"/>
    <x v="1"/>
    <n v="48553649"/>
    <n v="48553649"/>
    <x v="0"/>
    <x v="1"/>
    <x v="2"/>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x v="0"/>
    <s v="24522_x000a_24523"/>
    <x v="2"/>
    <x v="3"/>
    <x v="1"/>
    <m/>
  </r>
  <r>
    <x v="5"/>
    <n v="22"/>
    <x v="4"/>
    <x v="5"/>
    <x v="0"/>
    <x v="1"/>
    <x v="3"/>
    <x v="5"/>
    <x v="0"/>
    <s v="Cartografía"/>
    <x v="0"/>
    <n v="81151600"/>
    <s v="Prestación de servicios para gestionar,  realizar el control  y seguimiento a la toma de fotografía aérea y consecución de insumos necesarios para producción cartográfica."/>
    <x v="3"/>
    <x v="3"/>
    <n v="11"/>
    <x v="0"/>
    <x v="0"/>
    <x v="1"/>
    <n v="92997806"/>
    <n v="92997806"/>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x v="0"/>
    <n v="24351"/>
    <x v="1"/>
    <x v="3"/>
    <x v="1"/>
    <m/>
  </r>
  <r>
    <x v="5"/>
    <n v="21"/>
    <x v="4"/>
    <x v="5"/>
    <x v="0"/>
    <x v="1"/>
    <x v="3"/>
    <x v="5"/>
    <x v="0"/>
    <s v="Servicios de formación profesional en ingeniería"/>
    <x v="0"/>
    <n v="86101610"/>
    <s v="Prestación de servicios profesionales para el acompañamiento y seguimiento a la ejecución de los  proyectos  y procesos de la Subdirección de Geografía y Cartografía."/>
    <x v="3"/>
    <x v="3"/>
    <n v="11"/>
    <x v="0"/>
    <x v="0"/>
    <x v="1"/>
    <n v="92997806"/>
    <n v="92997806"/>
    <x v="0"/>
    <x v="1"/>
    <x v="0"/>
    <x v="0"/>
    <x v="7"/>
    <s v="Subdirección de Geografía y Cartografía "/>
    <x v="5"/>
    <s v="Subdirector de Geografía y Cartografía "/>
    <x v="7"/>
    <x v="12"/>
    <s v="Generar insumos y/o productos cartográficos"/>
    <s v="Cartografía escalas Medianas generada (1:10,000, 1:25,000)"/>
    <n v="170"/>
    <d v="2021-02-04T00:00:00"/>
    <n v="8707976"/>
    <n v="92885077"/>
    <n v="92885077"/>
    <x v="1"/>
    <s v="JOHANNA MARÍA DÍAZ DÍAZ_x000a_"/>
    <n v="112729"/>
    <x v="0"/>
    <n v="24355"/>
    <x v="1"/>
    <x v="3"/>
    <x v="1"/>
    <m/>
  </r>
  <r>
    <x v="5"/>
    <n v="8"/>
    <x v="4"/>
    <x v="5"/>
    <x v="2"/>
    <x v="2"/>
    <x v="3"/>
    <x v="9"/>
    <x v="0"/>
    <s v="Cartografía"/>
    <x v="0"/>
    <n v="81151600"/>
    <s v="Prestación de servicios para el fortalecimiento de los productos y servicios de información geográfica, cartográfica y geodésica, promoviendo su descubrimiento y uso."/>
    <x v="5"/>
    <x v="5"/>
    <n v="10"/>
    <x v="0"/>
    <x v="0"/>
    <x v="0"/>
    <n v="146607320"/>
    <n v="146607320"/>
    <x v="0"/>
    <x v="1"/>
    <x v="2"/>
    <x v="0"/>
    <x v="7"/>
    <s v="Subdirección de Geografía y Cartografía "/>
    <x v="5"/>
    <s v="Subdirector de Geografía y Cartografía "/>
    <x v="8"/>
    <x v="16"/>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x v="0"/>
    <s v="24230_x000a_24233"/>
    <x v="2"/>
    <x v="3"/>
    <x v="1"/>
    <m/>
  </r>
  <r>
    <x v="5"/>
    <n v="15"/>
    <x v="4"/>
    <x v="5"/>
    <x v="3"/>
    <x v="3"/>
    <x v="3"/>
    <x v="9"/>
    <x v="0"/>
    <s v="Cartografía"/>
    <x v="0"/>
    <n v="81151600"/>
    <s v="Prestación de servicios para realizar el proceso de aerotriangulación, de conformidad con las especificaciones técnicas y rendimientos establecidos."/>
    <x v="5"/>
    <x v="5"/>
    <n v="11"/>
    <x v="0"/>
    <x v="0"/>
    <x v="1"/>
    <n v="116628930"/>
    <n v="116628930"/>
    <x v="0"/>
    <x v="1"/>
    <x v="3"/>
    <x v="0"/>
    <x v="7"/>
    <s v="Subdirección de Geografía y Cartografía "/>
    <x v="5"/>
    <s v="Subdirector de Geografía y Cartografía "/>
    <x v="7"/>
    <x v="12"/>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x v="0"/>
    <s v="24256_x000a_24254_x000a_24256"/>
    <x v="3"/>
    <x v="3"/>
    <x v="1"/>
    <m/>
  </r>
  <r>
    <x v="5"/>
    <n v="19"/>
    <x v="4"/>
    <x v="5"/>
    <x v="0"/>
    <x v="1"/>
    <x v="3"/>
    <x v="5"/>
    <x v="0"/>
    <s v="Cartografía"/>
    <x v="0"/>
    <n v="81151600"/>
    <s v="Prestación de servicios para gestionar y orientar el cumplimiento de los proyectos liderados por la Subdirección de Geografía y Cartografía"/>
    <x v="3"/>
    <x v="3"/>
    <n v="11"/>
    <x v="0"/>
    <x v="0"/>
    <x v="0"/>
    <n v="117717006"/>
    <n v="117717006"/>
    <x v="0"/>
    <x v="1"/>
    <x v="0"/>
    <x v="0"/>
    <x v="7"/>
    <s v="Subdirección de Geografía y Cartografía "/>
    <x v="5"/>
    <s v="Subdirector de Geografía y Cartografía "/>
    <x v="7"/>
    <x v="13"/>
    <s v="Densificar el marco de referencia terrestre"/>
    <s v="Puntos Geodésicos Materializados"/>
    <n v="131"/>
    <d v="2021-02-04T00:00:00"/>
    <n v="11022592"/>
    <n v="117574315"/>
    <n v="117574315"/>
    <x v="1"/>
    <s v="ADRIANA PACHON LOZANO"/>
    <n v="142691"/>
    <x v="0"/>
    <n v="24359"/>
    <x v="1"/>
    <x v="3"/>
    <x v="2"/>
    <n v="330"/>
  </r>
  <r>
    <x v="5"/>
    <n v="51"/>
    <x v="4"/>
    <x v="5"/>
    <x v="3"/>
    <x v="3"/>
    <x v="3"/>
    <x v="9"/>
    <x v="0"/>
    <s v="Cartografía"/>
    <x v="0"/>
    <n v="81151600"/>
    <s v="Prestación de servicios para elaborar los mapas temáticos y salidas gráficas requeridas para los estudios y/o investigaciones geográficas asignadas, de conformidad con los lineamientos técnicos."/>
    <x v="3"/>
    <x v="3"/>
    <n v="255"/>
    <x v="1"/>
    <x v="0"/>
    <x v="0"/>
    <n v="66138662"/>
    <n v="66138662"/>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x v="0"/>
    <s v="24541_x000a_24542_x000a_24546"/>
    <x v="3"/>
    <x v="3"/>
    <x v="1"/>
    <m/>
  </r>
  <r>
    <x v="5"/>
    <n v="13"/>
    <x v="4"/>
    <x v="5"/>
    <x v="4"/>
    <x v="4"/>
    <x v="3"/>
    <x v="9"/>
    <x v="0"/>
    <s v="Cartografía"/>
    <x v="0"/>
    <n v="81151600"/>
    <s v="Prestación de servicios para la captura y procesamiento de coordenadas, elaboración de levantamientos topográficos y clasificación de campo, de acuerdo con las especificaciones de conformidad con los lineamientos establecidos."/>
    <x v="5"/>
    <x v="5"/>
    <n v="11"/>
    <x v="0"/>
    <x v="0"/>
    <x v="1"/>
    <n v="142652015"/>
    <n v="142652015"/>
    <x v="0"/>
    <x v="1"/>
    <x v="4"/>
    <x v="0"/>
    <x v="7"/>
    <s v="Subdirección de Geografía y Cartografía "/>
    <x v="5"/>
    <s v="Subdirector de Geografía y Cartografía "/>
    <x v="7"/>
    <x v="13"/>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x v="0"/>
    <s v="24246_x000a_24247_x000a_24272_x000a_24273_x000a_24274"/>
    <x v="4"/>
    <x v="3"/>
    <x v="1"/>
    <m/>
  </r>
  <r>
    <x v="5"/>
    <n v="44"/>
    <x v="4"/>
    <x v="5"/>
    <x v="6"/>
    <x v="8"/>
    <x v="3"/>
    <x v="5"/>
    <x v="0"/>
    <s v="Cartografía"/>
    <x v="0"/>
    <n v="81151600"/>
    <s v="Prestación de servicios para implementar y optimizar los procesos de aseguramiento de la calidad de productos cartográficos, de conformidad con las especificaciones técnicas y rendimientos establecidos."/>
    <x v="3"/>
    <x v="3"/>
    <n v="10"/>
    <x v="0"/>
    <x v="0"/>
    <x v="0"/>
    <n v="212052600"/>
    <n v="212052600"/>
    <x v="0"/>
    <x v="1"/>
    <x v="6"/>
    <x v="0"/>
    <x v="7"/>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x v="3"/>
    <x v="1"/>
    <m/>
  </r>
  <r>
    <x v="5"/>
    <n v="55"/>
    <x v="4"/>
    <x v="5"/>
    <x v="2"/>
    <x v="2"/>
    <x v="3"/>
    <x v="9"/>
    <x v="0"/>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1"/>
    <n v="51409746"/>
    <n v="51409746"/>
    <x v="0"/>
    <x v="1"/>
    <x v="2"/>
    <x v="0"/>
    <x v="7"/>
    <s v="Subdirección de Geografía y Cartografía "/>
    <x v="5"/>
    <s v="Subdirector de Geografía y Cartografía "/>
    <x v="8"/>
    <x v="15"/>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x v="0"/>
    <s v="24527_x000a_24533_x000a_"/>
    <x v="2"/>
    <x v="3"/>
    <x v="1"/>
    <m/>
  </r>
  <r>
    <x v="5"/>
    <n v="49"/>
    <x v="4"/>
    <x v="5"/>
    <x v="1"/>
    <x v="6"/>
    <x v="3"/>
    <x v="5"/>
    <x v="0"/>
    <s v="Cartografía"/>
    <x v="0"/>
    <n v="81151600"/>
    <s v="Prestación de servicios para analizar y desarrollar el componente temático de los estudios y/o investigaciones geográficas asignadas, de conformidad con la metodología establecida."/>
    <x v="3"/>
    <x v="3"/>
    <n v="255"/>
    <x v="1"/>
    <x v="0"/>
    <x v="1"/>
    <n v="120163140"/>
    <n v="120163140"/>
    <x v="0"/>
    <x v="1"/>
    <x v="1"/>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x v="0"/>
    <s v="24508_x000a_24513_x000a_24514_x000a_24515"/>
    <x v="6"/>
    <x v="3"/>
    <x v="1"/>
    <m/>
  </r>
  <r>
    <x v="5"/>
    <n v="11"/>
    <x v="4"/>
    <x v="5"/>
    <x v="4"/>
    <x v="4"/>
    <x v="3"/>
    <x v="9"/>
    <x v="0"/>
    <s v="Cartografía"/>
    <x v="0"/>
    <n v="81151600"/>
    <s v="Prestación de servicios para realizar la asignación , seguimiento y control de calidad de los procesos de producción cartográfica, de conformidad con las especificaciones técnicas y rendimientos establecidos."/>
    <x v="5"/>
    <x v="5"/>
    <n v="11"/>
    <x v="0"/>
    <x v="0"/>
    <x v="1"/>
    <n v="265731400"/>
    <n v="265731400"/>
    <x v="0"/>
    <x v="1"/>
    <x v="4"/>
    <x v="0"/>
    <x v="7"/>
    <s v="Subdirección de Geografía y Cartografía "/>
    <x v="5"/>
    <s v="Subdirector de Geografía y Cartografía "/>
    <x v="7"/>
    <x v="12"/>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x v="0"/>
    <s v="24312_x000a_24313_x000a_24322_x000a_24323_x000a_24324"/>
    <x v="4"/>
    <x v="3"/>
    <x v="1"/>
    <m/>
  </r>
  <r>
    <x v="5"/>
    <n v="50"/>
    <x v="4"/>
    <x v="5"/>
    <x v="3"/>
    <x v="3"/>
    <x v="3"/>
    <x v="9"/>
    <x v="0"/>
    <s v="Cartografía"/>
    <x v="0"/>
    <n v="81151600"/>
    <s v="Prestación de servicios para analizar, consolidar e integrar los documentos técnicos de los estudios e investigaciones geográficas, de conformidad con la metodología establecida."/>
    <x v="3"/>
    <x v="3"/>
    <n v="255"/>
    <x v="1"/>
    <x v="0"/>
    <x v="1"/>
    <n v="165464145"/>
    <n v="165464145"/>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x v="0"/>
    <s v="24543_x000a_24544_x000a_24545"/>
    <x v="3"/>
    <x v="3"/>
    <x v="1"/>
    <m/>
  </r>
  <r>
    <x v="5"/>
    <n v="14"/>
    <x v="4"/>
    <x v="5"/>
    <x v="8"/>
    <x v="10"/>
    <x v="3"/>
    <x v="9"/>
    <x v="0"/>
    <s v="Cartografía"/>
    <x v="0"/>
    <n v="81151600"/>
    <s v="Prestación de servicios para realizar la edición, estructuración e integración de la cartografía básica, de conformidad con las especificaciones técnicas establecidas."/>
    <x v="5"/>
    <x v="5"/>
    <n v="11"/>
    <x v="0"/>
    <x v="0"/>
    <x v="1"/>
    <n v="388763100"/>
    <n v="388763100"/>
    <x v="0"/>
    <x v="1"/>
    <x v="9"/>
    <x v="0"/>
    <x v="7"/>
    <s v="Subdirección de Geografía y Cartografía "/>
    <x v="5"/>
    <s v="Subdirector de Geografía y Cartografía "/>
    <x v="7"/>
    <x v="12"/>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10"/>
    <x v="3"/>
    <x v="1"/>
    <m/>
  </r>
  <r>
    <x v="5"/>
    <n v="62"/>
    <x v="4"/>
    <x v="5"/>
    <x v="3"/>
    <x v="3"/>
    <x v="3"/>
    <x v="16"/>
    <x v="0"/>
    <s v="Cartografía"/>
    <x v="0"/>
    <n v="81151600"/>
    <s v="Prestación de servicios para analizar, elaborar y consolidar la caracterización territorial para los municipios priorizados, desde cada uno de los procesos asignados y de conformidad con la metodología establecida."/>
    <x v="4"/>
    <x v="4"/>
    <n v="6"/>
    <x v="0"/>
    <x v="0"/>
    <x v="0"/>
    <n v="116798220"/>
    <n v="116798220"/>
    <x v="0"/>
    <x v="1"/>
    <x v="3"/>
    <x v="0"/>
    <x v="7"/>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x v="0"/>
    <s v="24569_x000a_24570_x000a_24637"/>
    <x v="3"/>
    <x v="3"/>
    <x v="1"/>
    <m/>
  </r>
  <r>
    <x v="5"/>
    <n v="26"/>
    <x v="4"/>
    <x v="5"/>
    <x v="5"/>
    <x v="5"/>
    <x v="3"/>
    <x v="5"/>
    <x v="0"/>
    <s v="Cartografía"/>
    <x v="0"/>
    <n v="81151600"/>
    <s v="Prestación de servicios para elaborar ortoimágenes a diferentes escalas, de conformidad con las especificaciones técnicas y rendimientos establecidos."/>
    <x v="3"/>
    <x v="3"/>
    <n v="315"/>
    <x v="1"/>
    <x v="0"/>
    <x v="1"/>
    <n v="194381550"/>
    <n v="194381550"/>
    <x v="0"/>
    <x v="1"/>
    <x v="5"/>
    <x v="0"/>
    <x v="7"/>
    <s v="Subdirección de Geografía y Cartografía "/>
    <x v="5"/>
    <s v="Subdirector de Geografía y Cartografía "/>
    <x v="7"/>
    <x v="12"/>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5"/>
    <x v="3"/>
    <x v="1"/>
    <m/>
  </r>
  <r>
    <x v="5"/>
    <n v="32"/>
    <x v="4"/>
    <x v="5"/>
    <x v="0"/>
    <x v="1"/>
    <x v="3"/>
    <x v="5"/>
    <x v="0"/>
    <s v="Servicios de formación profesional en ingeniería"/>
    <x v="0"/>
    <n v="86101610"/>
    <s v="Prestación de servicios para  la preparación y trámite de información requerida para el desarrollo de los proyectos."/>
    <x v="3"/>
    <x v="3"/>
    <n v="11"/>
    <x v="0"/>
    <x v="0"/>
    <x v="0"/>
    <n v="38876310"/>
    <n v="38876310"/>
    <x v="0"/>
    <x v="1"/>
    <x v="0"/>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x v="0"/>
    <n v="24414"/>
    <x v="1"/>
    <x v="3"/>
    <x v="1"/>
    <m/>
  </r>
  <r>
    <x v="5"/>
    <n v="61"/>
    <x v="4"/>
    <x v="5"/>
    <x v="0"/>
    <x v="1"/>
    <x v="3"/>
    <x v="12"/>
    <x v="0"/>
    <s v="Cartografía"/>
    <x v="0"/>
    <n v="81151600"/>
    <s v="Prestación de servicios para la gestión, inventario y verificación de los equipos de medición de la subdirección de geografía y cartografía"/>
    <x v="4"/>
    <x v="4"/>
    <n v="315"/>
    <x v="1"/>
    <x v="0"/>
    <x v="1"/>
    <n v="28050571.5"/>
    <n v="28050571.5"/>
    <x v="0"/>
    <x v="1"/>
    <x v="0"/>
    <x v="0"/>
    <x v="7"/>
    <s v="Subdirección de Geografía y Cartografía "/>
    <x v="5"/>
    <s v="Subdirector de Geografía y Cartografía "/>
    <x v="7"/>
    <x v="13"/>
    <s v="Densificar el marco de referencia terrestre"/>
    <s v="Puntos Geodésicos Materializados"/>
    <n v="430"/>
    <d v="2021-03-08T00:00:00"/>
    <n v="2671483"/>
    <n v="26714830"/>
    <n v="26714830"/>
    <x v="1"/>
    <s v="GABRIEL ENRIQUE MEJIA ZAMORA"/>
    <n v="1335741.5"/>
    <x v="0"/>
    <n v="24560"/>
    <x v="1"/>
    <x v="3"/>
    <x v="1"/>
    <m/>
  </r>
  <r>
    <x v="5"/>
    <n v="29"/>
    <x v="4"/>
    <x v="5"/>
    <x v="0"/>
    <x v="1"/>
    <x v="3"/>
    <x v="5"/>
    <x v="0"/>
    <s v="Cartografía"/>
    <x v="0"/>
    <n v="81151600"/>
    <s v="Prestación de servicios para gestionar los requerimientos y procesos jurídicos que lidere la subdirección de geografía y cartografía"/>
    <x v="3"/>
    <x v="3"/>
    <n v="11"/>
    <x v="0"/>
    <x v="0"/>
    <x v="0"/>
    <n v="80634026"/>
    <n v="80634026"/>
    <x v="0"/>
    <x v="1"/>
    <x v="0"/>
    <x v="0"/>
    <x v="7"/>
    <s v="Subdirección de Geografía y Cartografía "/>
    <x v="5"/>
    <s v="Subdirector de Geografía y Cartografía "/>
    <x v="7"/>
    <x v="12"/>
    <s v="Generar insumos y/o productos cartográficos"/>
    <s v="Cartografía escalas Medianas generada (1:10,000, 1:25,000)"/>
    <n v="218"/>
    <d v="2021-02-09T00:00:00"/>
    <n v="7550277"/>
    <n v="79277909"/>
    <n v="79277909"/>
    <x v="1"/>
    <s v="EDGAR CAMILO GUTIÉRREZ RODRÍGUEZ"/>
    <n v="1356117"/>
    <x v="0"/>
    <n v="24408"/>
    <x v="1"/>
    <x v="3"/>
    <x v="1"/>
    <m/>
  </r>
  <r>
    <x v="5"/>
    <n v="65"/>
    <x v="4"/>
    <x v="5"/>
    <x v="0"/>
    <x v="1"/>
    <x v="3"/>
    <x v="12"/>
    <x v="0"/>
    <s v="Cartografía"/>
    <x v="0"/>
    <n v="81151600"/>
    <s v="Prestación de servicios para realizar estudios y análisis de información geológica como apoyo a los procesos de la Subdirección."/>
    <x v="4"/>
    <x v="4"/>
    <n v="10"/>
    <x v="0"/>
    <x v="0"/>
    <x v="1"/>
    <n v="30337200"/>
    <n v="30337200"/>
    <x v="0"/>
    <x v="1"/>
    <x v="0"/>
    <x v="0"/>
    <x v="7"/>
    <s v="Subdirección de Geografía y Cartografía "/>
    <x v="5"/>
    <s v="Subdirector de Geografía y Cartografía "/>
    <x v="8"/>
    <x v="15"/>
    <s v="Realizar la apertura y expedición del acta de deslinde de tres (3) procesos"/>
    <s v="Documentos de estudios técnicos de deslindes y de Territorios Indígenas"/>
    <n v="483"/>
    <d v="2021-03-15T00:00:00"/>
    <n v="3124732"/>
    <n v="28851692"/>
    <n v="28851692"/>
    <x v="1"/>
    <s v="DANIEL ESTEBAN GONGORA BLANCO"/>
    <n v="1485508"/>
    <x v="0"/>
    <n v="24617"/>
    <x v="1"/>
    <x v="3"/>
    <x v="1"/>
    <m/>
  </r>
  <r>
    <x v="6"/>
    <n v="1"/>
    <x v="4"/>
    <x v="5"/>
    <x v="0"/>
    <x v="1"/>
    <x v="3"/>
    <x v="3"/>
    <x v="0"/>
    <s v="Placa de acero inoxidable"/>
    <x v="0"/>
    <n v="30102205"/>
    <s v="Adquisición de placas metálicas para materialización de puntos geodésicos."/>
    <x v="2"/>
    <x v="2"/>
    <n v="3"/>
    <x v="0"/>
    <x v="1"/>
    <x v="0"/>
    <n v="10000000"/>
    <n v="10000000"/>
    <x v="0"/>
    <x v="1"/>
    <x v="0"/>
    <x v="0"/>
    <x v="7"/>
    <s v="Subdirección de Geografía y Cartografía "/>
    <x v="5"/>
    <s v="Subdirector de Geografía y Cartografía "/>
    <x v="7"/>
    <x v="13"/>
    <s v="Densificar el marco de referencia terrestre"/>
    <s v="Puntos Geodésicos Materializados"/>
    <m/>
    <d v="2021-07-26T00:00:00"/>
    <n v="8408740"/>
    <n v="8408740"/>
    <n v="8408740"/>
    <x v="1"/>
    <s v="INICIO PROCESO"/>
    <n v="1591260"/>
    <x v="0"/>
    <m/>
    <x v="1"/>
    <x v="3"/>
    <x v="0"/>
    <m/>
  </r>
  <r>
    <x v="5"/>
    <n v="40"/>
    <x v="4"/>
    <x v="5"/>
    <x v="0"/>
    <x v="1"/>
    <x v="3"/>
    <x v="5"/>
    <x v="0"/>
    <s v="Cartografía"/>
    <x v="0"/>
    <n v="81151600"/>
    <s v="Prestación de servicios para realizar el seguimiento y control de calidad de los proyectos de producción cartográfica, de acuerdo con las priorizaciones"/>
    <x v="3"/>
    <x v="3"/>
    <n v="11"/>
    <x v="0"/>
    <x v="0"/>
    <x v="0"/>
    <n v="53146280"/>
    <n v="53146280"/>
    <x v="0"/>
    <x v="1"/>
    <x v="0"/>
    <x v="0"/>
    <x v="7"/>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x v="0"/>
    <n v="24473"/>
    <x v="1"/>
    <x v="3"/>
    <x v="1"/>
    <m/>
  </r>
  <r>
    <x v="5"/>
    <n v="45"/>
    <x v="4"/>
    <x v="5"/>
    <x v="0"/>
    <x v="1"/>
    <x v="3"/>
    <x v="5"/>
    <x v="0"/>
    <s v="Cartografía"/>
    <x v="0"/>
    <n v="81151600"/>
    <s v="Prestación de servicios profesionales para el apoyo en la gestión de procesamiento de estaciones y control de calidad en la obtención de coordenadas, de acuerdo con las especificaciones y prioridades establecidas"/>
    <x v="3"/>
    <x v="3"/>
    <n v="11"/>
    <x v="0"/>
    <x v="0"/>
    <x v="1"/>
    <n v="31417067"/>
    <n v="31417067"/>
    <x v="0"/>
    <x v="1"/>
    <x v="0"/>
    <x v="0"/>
    <x v="7"/>
    <s v="Subdirección de Geografía y Cartografía "/>
    <x v="5"/>
    <s v="Subdirector de Geografía y Cartografía "/>
    <x v="7"/>
    <x v="13"/>
    <s v="Densificar el marco de referencia terrestre"/>
    <s v="Datos Rinex de las estaciones permanentes generados"/>
    <n v="361"/>
    <d v="2021-02-19T00:00:00"/>
    <n v="2941780"/>
    <n v="29417800"/>
    <n v="29417800"/>
    <x v="1"/>
    <s v="MARIA CAMILA BAUTISTA"/>
    <n v="1999267"/>
    <x v="0"/>
    <n v="24517"/>
    <x v="1"/>
    <x v="3"/>
    <x v="1"/>
    <m/>
  </r>
  <r>
    <x v="5"/>
    <n v="66"/>
    <x v="4"/>
    <x v="5"/>
    <x v="0"/>
    <x v="1"/>
    <x v="3"/>
    <x v="12"/>
    <x v="0"/>
    <s v="Cartografía"/>
    <x v="0"/>
    <n v="81151600"/>
    <s v="Prestación de servicios para gestionar desde el componente administrativo, procesos y proyectos misionales de la Subdirección de Geografía y Cartografía."/>
    <x v="4"/>
    <x v="4"/>
    <n v="10"/>
    <x v="0"/>
    <x v="0"/>
    <x v="0"/>
    <n v="31247320"/>
    <n v="31247320"/>
    <x v="0"/>
    <x v="1"/>
    <x v="0"/>
    <x v="0"/>
    <x v="7"/>
    <s v="Subdirección de Geografía y Cartografía "/>
    <x v="5"/>
    <s v="Subdirector de Geografía y Cartografía "/>
    <x v="7"/>
    <x v="12"/>
    <s v="Generar insumos y/o productos cartográficos"/>
    <s v="Cartografía escalas Medianas generada (1:10,000, 1:25,000)"/>
    <n v="456"/>
    <d v="2021-03-15T00:00:00"/>
    <n v="3124732"/>
    <n v="29164165"/>
    <n v="29164165"/>
    <x v="1"/>
    <s v="CINDY JINETH FLOREZ MOLINA"/>
    <n v="2083155"/>
    <x v="0"/>
    <n v="24596"/>
    <x v="1"/>
    <x v="3"/>
    <x v="1"/>
    <m/>
  </r>
  <r>
    <x v="5"/>
    <n v="42"/>
    <x v="4"/>
    <x v="5"/>
    <x v="0"/>
    <x v="1"/>
    <x v="3"/>
    <x v="5"/>
    <x v="0"/>
    <s v="Cartografía"/>
    <x v="0"/>
    <n v="81151600"/>
    <s v="Prestación de servicios para realizar la gestión, control y seguimiento del sistema y marco de referencia geodésico nacional con GNSS"/>
    <x v="3"/>
    <x v="3"/>
    <n v="11"/>
    <x v="0"/>
    <x v="0"/>
    <x v="1"/>
    <n v="53146280"/>
    <n v="53146280"/>
    <x v="0"/>
    <x v="1"/>
    <x v="0"/>
    <x v="0"/>
    <x v="7"/>
    <s v="Subdirección de Geografía y Cartografía "/>
    <x v="5"/>
    <s v="Subdirector de Geografía y Cartografía "/>
    <x v="7"/>
    <x v="13"/>
    <s v="Densificar el marco de referencia terrestre"/>
    <s v="Puntos Geodésicos Materializados"/>
    <n v="326"/>
    <d v="2021-02-18T00:00:00"/>
    <n v="4976424"/>
    <n v="50925406"/>
    <n v="50925406"/>
    <x v="1"/>
    <s v="ANDRÉS FELIPE BELTRÁN ZAMUDIO"/>
    <n v="2220874"/>
    <x v="0"/>
    <n v="24487"/>
    <x v="1"/>
    <x v="3"/>
    <x v="1"/>
    <m/>
  </r>
  <r>
    <x v="5"/>
    <n v="41"/>
    <x v="4"/>
    <x v="5"/>
    <x v="2"/>
    <x v="2"/>
    <x v="3"/>
    <x v="5"/>
    <x v="0"/>
    <s v="Cartografía"/>
    <x v="0"/>
    <n v="81151600"/>
    <s v="Prestación de servicios para la toma de datos en campo de gravimetría y geomagnetismo."/>
    <x v="3"/>
    <x v="3"/>
    <n v="11"/>
    <x v="0"/>
    <x v="0"/>
    <x v="1"/>
    <n v="57060806"/>
    <n v="57060806"/>
    <x v="0"/>
    <x v="1"/>
    <x v="2"/>
    <x v="0"/>
    <x v="7"/>
    <s v="Subdirección de Geografía y Cartografía "/>
    <x v="5"/>
    <s v="Subdirector de Geografía y Cartografía "/>
    <x v="7"/>
    <x v="13"/>
    <s v="Densificar el marco de referencia geomagnéticos"/>
    <s v="Valores geomagnéticos generados"/>
    <n v="324"/>
    <d v="2021-02-17T00:00:00"/>
    <n v="2671483"/>
    <n v="27338176"/>
    <n v="54676352"/>
    <x v="1"/>
    <s v="KAREN MILENA SIERRA GONZÁLEZ _x000a_DEIBID STIVEEN RINCÓN VEGA"/>
    <n v="2384454"/>
    <x v="0"/>
    <s v="24485_x000a_24487"/>
    <x v="2"/>
    <x v="3"/>
    <x v="1"/>
    <m/>
  </r>
  <r>
    <x v="5"/>
    <n v="33"/>
    <x v="4"/>
    <x v="5"/>
    <x v="0"/>
    <x v="1"/>
    <x v="3"/>
    <x v="15"/>
    <x v="0"/>
    <s v="Fotogrametría"/>
    <x v="0"/>
    <n v="81151603"/>
    <s v="Prestación de servicios para el copiado, control  y organización de información resultante de los procesos de la subdirección"/>
    <x v="3"/>
    <x v="3"/>
    <n v="11"/>
    <x v="0"/>
    <x v="0"/>
    <x v="0"/>
    <n v="31417067"/>
    <n v="31417067"/>
    <x v="0"/>
    <x v="1"/>
    <x v="0"/>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x v="0"/>
    <n v="24563"/>
    <x v="1"/>
    <x v="3"/>
    <x v="1"/>
    <m/>
  </r>
  <r>
    <x v="5"/>
    <n v="78"/>
    <x v="4"/>
    <x v="5"/>
    <x v="0"/>
    <x v="1"/>
    <x v="3"/>
    <x v="4"/>
    <x v="0"/>
    <s v="Cartografía"/>
    <x v="0"/>
    <n v="81151600"/>
    <s v="Prestación de servicios profesionales para orientar técnicamente la ejecución de los  proyectos  y procesos de la Subdirección de Geografía y Cartografía."/>
    <x v="2"/>
    <x v="2"/>
    <n v="6"/>
    <x v="0"/>
    <x v="0"/>
    <x v="1"/>
    <n v="45301662"/>
    <n v="45301662"/>
    <x v="0"/>
    <x v="1"/>
    <x v="0"/>
    <x v="0"/>
    <x v="7"/>
    <s v="Subdirección de Geografía y Cartografía "/>
    <x v="4"/>
    <s v="Subdirector de Geografía y Cartografía "/>
    <x v="7"/>
    <x v="19"/>
    <s v="Generar insumos y/o productos cartográficos "/>
    <s v="Cartografía escalas Medianas generada (1:10,000, 1:25,000)"/>
    <m/>
    <d v="2021-07-06T00:00:00"/>
    <n v="7550277"/>
    <n v="42784903"/>
    <n v="42784903"/>
    <x v="1"/>
    <s v="LEIDY MARITZA BERNAL VARGAS"/>
    <n v="2516759"/>
    <x v="0"/>
    <m/>
    <x v="1"/>
    <x v="3"/>
    <x v="1"/>
    <m/>
  </r>
  <r>
    <x v="5"/>
    <n v="70"/>
    <x v="4"/>
    <x v="5"/>
    <x v="0"/>
    <x v="1"/>
    <x v="3"/>
    <x v="12"/>
    <x v="0"/>
    <s v="Cartografía"/>
    <x v="0"/>
    <n v="81151600"/>
    <s v="Prestación de servicios para apoyar la gestión logística de la Subdirección de Geografía y Cartografía"/>
    <x v="4"/>
    <x v="4"/>
    <n v="10"/>
    <x v="0"/>
    <x v="0"/>
    <x v="0"/>
    <n v="26714830"/>
    <n v="26714830"/>
    <x v="0"/>
    <x v="1"/>
    <x v="0"/>
    <x v="0"/>
    <x v="7"/>
    <s v="Subdirección de Geografía y Cartografía "/>
    <x v="5"/>
    <s v="Subdirector de Geografía y Cartografía "/>
    <x v="7"/>
    <x v="12"/>
    <s v="Generar insumos y/o productos cartográficos"/>
    <s v="Cartografía escalas Medianas generada (1:10,000, 1:25,000)"/>
    <n v="506"/>
    <d v="2021-03-24T00:00:00"/>
    <n v="2671483"/>
    <n v="24132396"/>
    <n v="24132396"/>
    <x v="1"/>
    <s v="JULIE ALEXANDRA PARRA SANTA"/>
    <n v="2582434"/>
    <x v="0"/>
    <n v="24639"/>
    <x v="1"/>
    <x v="3"/>
    <x v="1"/>
    <m/>
  </r>
  <r>
    <x v="5"/>
    <n v="64"/>
    <x v="4"/>
    <x v="5"/>
    <x v="2"/>
    <x v="2"/>
    <x v="3"/>
    <x v="12"/>
    <x v="0"/>
    <s v="Cartografía"/>
    <x v="0"/>
    <n v="81151600"/>
    <s v="Prestación de servicios para la captura de coordenadas, compilación toponímica y demás procesos en campo, de acuerdo con las especificaciones de conformidad con los lineamientos establecidos."/>
    <x v="4"/>
    <x v="4"/>
    <n v="10"/>
    <x v="0"/>
    <x v="0"/>
    <x v="0"/>
    <n v="53429660"/>
    <n v="53429660"/>
    <x v="0"/>
    <x v="1"/>
    <x v="2"/>
    <x v="0"/>
    <x v="7"/>
    <s v="Subdirección de Geografía y Cartografía "/>
    <x v="5"/>
    <s v="Subdirector de Geografía y Cartografía "/>
    <x v="7"/>
    <x v="13"/>
    <s v="Densificar el marco de referencia terrestre"/>
    <s v="Puntos Geodésicos Materializados"/>
    <n v="454"/>
    <d v="2021-03-10T00:00:00"/>
    <n v="2671483"/>
    <n v="25379089"/>
    <n v="50758178"/>
    <x v="1"/>
    <s v="DUVÁN DARIO TAVERA BERMÚDEZ  _x000a_ARELIS MONTENEGRO MENDIETA "/>
    <n v="2671482"/>
    <x v="0"/>
    <s v="24591_x000a_24592"/>
    <x v="2"/>
    <x v="3"/>
    <x v="1"/>
    <m/>
  </r>
  <r>
    <x v="5"/>
    <n v="68"/>
    <x v="4"/>
    <x v="5"/>
    <x v="0"/>
    <x v="1"/>
    <x v="3"/>
    <x v="9"/>
    <x v="0"/>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4"/>
    <x v="4"/>
    <n v="10"/>
    <x v="0"/>
    <x v="0"/>
    <x v="1"/>
    <n v="55000000"/>
    <n v="55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x v="0"/>
    <n v="24620"/>
    <x v="1"/>
    <x v="3"/>
    <x v="1"/>
    <m/>
  </r>
  <r>
    <x v="5"/>
    <n v="37"/>
    <x v="4"/>
    <x v="5"/>
    <x v="2"/>
    <x v="2"/>
    <x v="3"/>
    <x v="5"/>
    <x v="0"/>
    <s v="Cartografía"/>
    <x v="0"/>
    <n v="81151600"/>
    <s v="Prestación de servicios para  realizar la evaluación y procesamiento de las  imágenes adquiridas o gestionadas por el IGAC."/>
    <x v="3"/>
    <x v="3"/>
    <n v="11"/>
    <x v="0"/>
    <x v="0"/>
    <x v="1"/>
    <n v="57060806"/>
    <n v="57060806"/>
    <x v="0"/>
    <x v="1"/>
    <x v="2"/>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x v="0"/>
    <s v="24500_x000a_24501"/>
    <x v="2"/>
    <x v="3"/>
    <x v="1"/>
    <m/>
  </r>
  <r>
    <x v="5"/>
    <n v="23"/>
    <x v="4"/>
    <x v="5"/>
    <x v="0"/>
    <x v="1"/>
    <x v="3"/>
    <x v="5"/>
    <x v="0"/>
    <s v="Cartografía"/>
    <x v="0"/>
    <n v="81151600"/>
    <s v="Prestación de servicio para realizar la revisión y reparación de los componentes eléctricos y electrónicos de las estaciones magna-eco para su instalación en campo"/>
    <x v="3"/>
    <x v="3"/>
    <n v="11"/>
    <x v="0"/>
    <x v="0"/>
    <x v="1"/>
    <n v="31417067"/>
    <n v="31417067"/>
    <x v="0"/>
    <x v="1"/>
    <x v="0"/>
    <x v="0"/>
    <x v="7"/>
    <s v="Subdirección de Geografía y Cartografía "/>
    <x v="5"/>
    <s v="Subdirector de Geografía y Cartografía "/>
    <x v="7"/>
    <x v="13"/>
    <s v="Densificar el marco de referencia terrestre"/>
    <s v="Datos Rinex de las estaciones permanentes generados"/>
    <n v="184"/>
    <d v="2021-02-04T00:00:00"/>
    <n v="2671483"/>
    <n v="28495819"/>
    <n v="28495819"/>
    <x v="1"/>
    <s v="YIMMY FERNEY LONDOÑO HERNANDEZ"/>
    <n v="2921248"/>
    <x v="0"/>
    <n v="24369"/>
    <x v="1"/>
    <x v="3"/>
    <x v="1"/>
    <n v="45"/>
  </r>
  <r>
    <x v="5"/>
    <n v="43"/>
    <x v="4"/>
    <x v="5"/>
    <x v="0"/>
    <x v="1"/>
    <x v="3"/>
    <x v="15"/>
    <x v="0"/>
    <s v="Cartografía"/>
    <x v="0"/>
    <n v="81151600"/>
    <s v="Prestación de servicios profesionales para la evaluación del control y seguimiento al funcionamiento y modernización efectiva de la red geodésica nacional."/>
    <x v="3"/>
    <x v="3"/>
    <n v="11"/>
    <x v="0"/>
    <x v="0"/>
    <x v="1"/>
    <n v="45532762"/>
    <n v="45532762"/>
    <x v="0"/>
    <x v="1"/>
    <x v="0"/>
    <x v="0"/>
    <x v="7"/>
    <s v="Subdirección de Geografía y Cartografía "/>
    <x v="5"/>
    <s v="Subdirector de Geografía y Cartografía "/>
    <x v="7"/>
    <x v="13"/>
    <s v="Densificar el marco de referencia terrestre"/>
    <s v="Datos Rinex de las estaciones permanentes generados"/>
    <n v="320"/>
    <d v="2021-03-10T00:00:00"/>
    <n v="4263522"/>
    <n v="40503459"/>
    <n v="40503459"/>
    <x v="1"/>
    <s v="JUAN PABLO NARVAEZ SALAMANCA"/>
    <n v="5029303"/>
    <x v="0"/>
    <n v="24576"/>
    <x v="1"/>
    <x v="3"/>
    <x v="1"/>
    <m/>
  </r>
  <r>
    <x v="5"/>
    <n v="74"/>
    <x v="4"/>
    <x v="5"/>
    <x v="0"/>
    <x v="1"/>
    <x v="3"/>
    <x v="13"/>
    <x v="0"/>
    <s v="Cartografía"/>
    <x v="0"/>
    <n v="81151600"/>
    <s v="Contratar el servicio anual de rastreo y seguimiento satelital para los equipos de localización satelital SPOT GEN3"/>
    <x v="8"/>
    <x v="8"/>
    <n v="45"/>
    <x v="1"/>
    <x v="1"/>
    <x v="0"/>
    <n v="18000000"/>
    <n v="18000000"/>
    <x v="0"/>
    <x v="1"/>
    <x v="0"/>
    <x v="0"/>
    <x v="8"/>
    <s v="Subdirección de Geografia y Cartografia "/>
    <x v="4"/>
    <s v="Subdirector de Geografia y Cartografia "/>
    <x v="7"/>
    <x v="12"/>
    <s v="Generar insumos y/o productos cartográficos"/>
    <s v="Cartografía escalas Medianas generada (1:10,000, 1:25,000)"/>
    <n v="559"/>
    <d v="2021-04-22T00:00:00"/>
    <n v="11774115"/>
    <n v="11774115"/>
    <n v="11774115"/>
    <x v="1"/>
    <s v="GLOBALSAT COLOMBIA TELECOMUNICACIONES LTDA"/>
    <n v="6225885"/>
    <x v="0"/>
    <n v="24730"/>
    <x v="1"/>
    <x v="3"/>
    <x v="1"/>
    <m/>
  </r>
  <r>
    <x v="6"/>
    <n v="1"/>
    <x v="4"/>
    <x v="5"/>
    <x v="0"/>
    <x v="1"/>
    <x v="3"/>
    <x v="5"/>
    <x v="0"/>
    <s v="Placa de acero inoxidable"/>
    <x v="0"/>
    <n v="30102205"/>
    <s v="Adquisición de placas metálicas para materialización de puntos geodésicos."/>
    <x v="8"/>
    <x v="8"/>
    <n v="3"/>
    <x v="0"/>
    <x v="1"/>
    <x v="0"/>
    <n v="10000000"/>
    <n v="10000000"/>
    <x v="0"/>
    <x v="1"/>
    <x v="0"/>
    <x v="0"/>
    <x v="7"/>
    <s v="Subdirección de Geografía y Cartografía "/>
    <x v="5"/>
    <s v="Subdirector de Geografía y Cartografía "/>
    <x v="7"/>
    <x v="13"/>
    <s v="Densificar el marco de referencia terrestre"/>
    <s v="Puntos Geodésicos Materializados"/>
    <n v="544"/>
    <d v="2021-04-21T00:00:00"/>
    <n v="3659250"/>
    <n v="3659250"/>
    <n v="3659250"/>
    <x v="1"/>
    <s v="PROCESO DECLARADO DESIERTO"/>
    <n v="6340750"/>
    <x v="0"/>
    <m/>
    <x v="1"/>
    <x v="3"/>
    <x v="0"/>
    <n v="280"/>
  </r>
  <r>
    <x v="6"/>
    <n v="2"/>
    <x v="4"/>
    <x v="5"/>
    <x v="0"/>
    <x v="1"/>
    <x v="3"/>
    <x v="0"/>
    <x v="0"/>
    <s v="Placa de acero inoxidable"/>
    <x v="0"/>
    <n v="30102205"/>
    <s v="Adquisición de placas metálicas para materialización de puntos geodésicos."/>
    <x v="7"/>
    <x v="7"/>
    <n v="3"/>
    <x v="0"/>
    <x v="1"/>
    <x v="0"/>
    <n v="10000000"/>
    <n v="10000000"/>
    <x v="0"/>
    <x v="1"/>
    <x v="0"/>
    <x v="0"/>
    <x v="7"/>
    <s v="Subdirección de Geografía y Cartografía "/>
    <x v="5"/>
    <s v="Subdirector de Geografía y Cartografía "/>
    <x v="7"/>
    <x v="13"/>
    <s v="Densificar el marco de referencia terrestre"/>
    <s v="Puntos Geodésicos Materializados"/>
    <m/>
    <d v="2021-05-19T00:00:00"/>
    <n v="3659250"/>
    <n v="3659250"/>
    <n v="3659250"/>
    <x v="1"/>
    <s v="PROCESO DECLARADO DESIERTO"/>
    <n v="6340750"/>
    <x v="0"/>
    <m/>
    <x v="1"/>
    <x v="3"/>
    <x v="0"/>
    <m/>
  </r>
  <r>
    <x v="5"/>
    <n v="59"/>
    <x v="4"/>
    <x v="5"/>
    <x v="0"/>
    <x v="1"/>
    <x v="3"/>
    <x v="12"/>
    <x v="0"/>
    <s v="Cartografía"/>
    <x v="0"/>
    <n v="81151600"/>
    <s v="Prestación de servicios para la preparación de insumos, validación, y digitación de la información levantada en campo"/>
    <x v="4"/>
    <x v="4"/>
    <n v="315"/>
    <x v="1"/>
    <x v="0"/>
    <x v="1"/>
    <n v="57060806"/>
    <n v="57060806"/>
    <x v="0"/>
    <x v="1"/>
    <x v="0"/>
    <x v="0"/>
    <x v="7"/>
    <s v="Subdirección de Geografía y Cartografía "/>
    <x v="5"/>
    <s v="Subdirector de Geografía y Cartografía "/>
    <x v="7"/>
    <x v="13"/>
    <s v="Densificar el marco de referencia terrestre"/>
    <s v="Puntos Geodésicos Materializados"/>
    <n v="425"/>
    <d v="2021-03-08T00:00:00"/>
    <n v="2671483"/>
    <n v="26714830"/>
    <n v="26714830"/>
    <x v="1"/>
    <s v="JEISSON FERNANDO HERRERA GÓMEZ"/>
    <n v="30345976"/>
    <x v="0"/>
    <n v="24558"/>
    <x v="1"/>
    <x v="3"/>
    <x v="1"/>
    <m/>
  </r>
  <r>
    <x v="5"/>
    <n v="67"/>
    <x v="4"/>
    <x v="5"/>
    <x v="2"/>
    <x v="2"/>
    <x v="3"/>
    <x v="5"/>
    <x v="0"/>
    <s v="Fotogrametría"/>
    <x v="0"/>
    <n v="81151603"/>
    <s v="Prestación de servicios para apoyar el proceso de escaneo fotogramétrico  de rollos de aerofotografías análogas y compresión de imágenes."/>
    <x v="4"/>
    <x v="4"/>
    <n v="10"/>
    <x v="0"/>
    <x v="0"/>
    <x v="0"/>
    <n v="57060806"/>
    <n v="57060806"/>
    <x v="0"/>
    <x v="1"/>
    <x v="2"/>
    <x v="0"/>
    <x v="7"/>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32126965"/>
    <x v="0"/>
    <s v="24614_x000a_24733"/>
    <x v="1"/>
    <x v="0"/>
    <x v="1"/>
    <m/>
  </r>
  <r>
    <x v="6"/>
    <n v="2"/>
    <x v="4"/>
    <x v="5"/>
    <x v="0"/>
    <x v="1"/>
    <x v="3"/>
    <x v="0"/>
    <x v="0"/>
    <s v="Cartografía"/>
    <x v="0"/>
    <n v="81151600"/>
    <s v="Adquisición de estaciones de funcionamiento continua, con sus respectivos accesorios, sistemas de comunicación y de alimentación, para el fortalecimiento de la Red Geodésica Nacional. "/>
    <x v="7"/>
    <x v="7"/>
    <n v="60"/>
    <x v="1"/>
    <x v="2"/>
    <x v="0"/>
    <n v="400000000"/>
    <n v="400000000"/>
    <x v="0"/>
    <x v="0"/>
    <x v="0"/>
    <x v="0"/>
    <x v="7"/>
    <s v="Subdirección de Geografía y Cartografía "/>
    <x v="4"/>
    <s v="Subdirector de Geografía y Cartografía "/>
    <x v="7"/>
    <x v="13"/>
    <s v="Densificar el marco de referencia terrestre"/>
    <s v="Datos Rinex de las estaciones permanentes generados"/>
    <m/>
    <d v="2021-05-21T00:00:00"/>
    <n v="366698967"/>
    <n v="366698967"/>
    <n v="366698967"/>
    <x v="1"/>
    <s v="INICIO PROCESO"/>
    <n v="33301033"/>
    <x v="0"/>
    <m/>
    <x v="1"/>
    <x v="3"/>
    <x v="1"/>
    <m/>
  </r>
  <r>
    <x v="5"/>
    <n v="69"/>
    <x v="4"/>
    <x v="5"/>
    <x v="0"/>
    <x v="1"/>
    <x v="3"/>
    <x v="5"/>
    <x v="0"/>
    <s v="Sistemas y equipo de apoyo para transporte aéreo"/>
    <x v="0"/>
    <n v="25191500"/>
    <s v="Servicio de mantenimiento preventivo y correctivo, incluidos los repuestos del dron ebee plus Rta/ppk"/>
    <x v="4"/>
    <x v="4"/>
    <n v="10"/>
    <x v="0"/>
    <x v="0"/>
    <x v="1"/>
    <n v="45000000"/>
    <n v="45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x v="0"/>
    <n v="24633"/>
    <x v="1"/>
    <x v="3"/>
    <x v="1"/>
    <m/>
  </r>
  <r>
    <x v="6"/>
    <n v="1"/>
    <x v="4"/>
    <x v="5"/>
    <x v="0"/>
    <x v="1"/>
    <x v="3"/>
    <x v="7"/>
    <x v="0"/>
    <s v="Cartografía"/>
    <x v="0"/>
    <n v="81151600"/>
    <s v="Capturar y/o adquirir imágenes para la producción cartográfica de proyectos específicos del IGAC"/>
    <x v="8"/>
    <x v="8"/>
    <n v="8"/>
    <x v="0"/>
    <x v="0"/>
    <x v="0"/>
    <n v="536446618"/>
    <n v="536446618"/>
    <x v="0"/>
    <x v="1"/>
    <x v="0"/>
    <x v="0"/>
    <x v="7"/>
    <s v="Subdirección de Geografía y Cartografía "/>
    <x v="4"/>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x v="0"/>
    <n v="24682"/>
    <x v="1"/>
    <x v="3"/>
    <x v="1"/>
    <m/>
  </r>
  <r>
    <x v="5"/>
    <n v="38"/>
    <x v="4"/>
    <x v="5"/>
    <x v="1"/>
    <x v="6"/>
    <x v="3"/>
    <x v="5"/>
    <x v="0"/>
    <s v="Cartografía"/>
    <x v="0"/>
    <n v="81151600"/>
    <s v="Prestación de servicios para la generación e integración de modelos digitales de elevación, de conformidad con las especificaciones técnicas y rendimientos establecidos."/>
    <x v="3"/>
    <x v="3"/>
    <n v="11"/>
    <x v="0"/>
    <x v="0"/>
    <x v="0"/>
    <n v="194381550"/>
    <n v="194381550"/>
    <x v="0"/>
    <x v="1"/>
    <x v="1"/>
    <x v="0"/>
    <x v="7"/>
    <s v="Subdirección de Geografía y Cartografía "/>
    <x v="5"/>
    <s v="Subdirector de Geografía y Cartografía "/>
    <x v="7"/>
    <x v="12"/>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x v="0"/>
    <s v="24441_x000a_24444_x000a_24446_x000a_24447_x000a_"/>
    <x v="6"/>
    <x v="3"/>
    <x v="1"/>
    <m/>
  </r>
  <r>
    <x v="5"/>
    <n v="27"/>
    <x v="4"/>
    <x v="5"/>
    <x v="0"/>
    <x v="1"/>
    <x v="3"/>
    <x v="5"/>
    <x v="0"/>
    <s v="Cartografía"/>
    <x v="0"/>
    <n v="81151600"/>
    <s v="Prestación de servicios para realizar la preparación, revisión y consolidación de datos de campo para el cálculo y ajuste de la línea de nivelación"/>
    <x v="3"/>
    <x v="3"/>
    <n v="315"/>
    <x v="1"/>
    <x v="0"/>
    <x v="0"/>
    <n v="106292560"/>
    <n v="106292560"/>
    <x v="0"/>
    <x v="1"/>
    <x v="0"/>
    <x v="0"/>
    <x v="7"/>
    <s v="Subdirección de Geografía y Cartografía "/>
    <x v="5"/>
    <s v="Subdirector de Geografía y Cartografía "/>
    <x v="7"/>
    <x v="13"/>
    <s v="Densificar el marco de referencia gravimétricos"/>
    <s v="Valores gravimétricos generados"/>
    <n v="252"/>
    <d v="2021-02-08T00:00:00"/>
    <n v="4976424"/>
    <n v="52252452"/>
    <n v="52252452"/>
    <x v="1"/>
    <s v="LEYDI JOHANNA MOISÉS SEPÚLVEDA"/>
    <n v="54040108"/>
    <x v="0"/>
    <n v="24428"/>
    <x v="1"/>
    <x v="3"/>
    <x v="1"/>
    <m/>
  </r>
  <r>
    <x v="5"/>
    <n v="72"/>
    <x v="4"/>
    <x v="5"/>
    <x v="4"/>
    <x v="4"/>
    <x v="3"/>
    <x v="7"/>
    <x v="0"/>
    <s v="Cartografía"/>
    <x v="0"/>
    <n v="81151600"/>
    <s v="Prestación de servicios profesionales para la toma de datos en campo de exploración, materialización , gnss, nivelación geodésica y gravimetría"/>
    <x v="8"/>
    <x v="8"/>
    <n v="260"/>
    <x v="1"/>
    <x v="0"/>
    <x v="1"/>
    <n v="156236600"/>
    <n v="156236600"/>
    <x v="0"/>
    <x v="1"/>
    <x v="4"/>
    <x v="0"/>
    <x v="7"/>
    <s v="Subdirección de Geografía y Cartografía "/>
    <x v="5"/>
    <s v="Subdirector de Geografía y Cartografía "/>
    <x v="7"/>
    <x v="13"/>
    <s v="Densificar el marco de referencia terrestre"/>
    <s v="Datos altimétricos generados"/>
    <n v="535"/>
    <d v="2021-04-20T00:00:00"/>
    <n v="3124732"/>
    <n v="25518645"/>
    <n v="102074580"/>
    <x v="1"/>
    <s v="JORGE ERNESTO CORRADINE ACOSTA _x000a_NATHALIA YEPES GOMEZ_x000a_JOSE IGNACIO DUARTE_x000a_JUAN DAVID GUTIERREZ_x000a_GERMAN DAVID HERNANDEZ ESTEPA"/>
    <n v="54162020"/>
    <x v="0"/>
    <s v="24684_x000a_24727_x000a_24732_x000a_24774"/>
    <x v="6"/>
    <x v="0"/>
    <x v="1"/>
    <m/>
  </r>
  <r>
    <x v="5"/>
    <n v="58"/>
    <x v="4"/>
    <x v="5"/>
    <x v="8"/>
    <x v="10"/>
    <x v="3"/>
    <x v="5"/>
    <x v="0"/>
    <s v="Cartografía"/>
    <x v="0"/>
    <n v="81151600"/>
    <s v="Prestación de servicios para elaborar mapas y demás insumos a diferentes escalas, de conformidad con las especificaciones técnicas y rendimientos establecidos"/>
    <x v="4"/>
    <x v="4"/>
    <n v="10"/>
    <x v="0"/>
    <x v="0"/>
    <x v="0"/>
    <n v="388763100"/>
    <n v="388763100"/>
    <x v="0"/>
    <x v="1"/>
    <x v="9"/>
    <x v="0"/>
    <x v="7"/>
    <s v="Subdirección de Geografía y Cartografía "/>
    <x v="5"/>
    <s v="Subdirector de Geografía y Cartografía "/>
    <x v="7"/>
    <x v="12"/>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x v="0"/>
    <s v="24572_x000a_24573_x000a_24574_x000a_24575_x000a_24669_x000a__x000a_24671_x000a_24672_x000a_24754"/>
    <x v="11"/>
    <x v="0"/>
    <x v="1"/>
    <m/>
  </r>
  <r>
    <x v="5"/>
    <n v="2"/>
    <x v="4"/>
    <x v="5"/>
    <x v="0"/>
    <x v="1"/>
    <x v="3"/>
    <x v="9"/>
    <x v="0"/>
    <s v="Cartografía"/>
    <x v="0"/>
    <n v="81151600"/>
    <s v="Prestación de servicios para la  gestión e integración de productos y aplicaciones de la subdirección de geografía y cartografía "/>
    <x v="5"/>
    <x v="5"/>
    <n v="10"/>
    <x v="0"/>
    <x v="0"/>
    <x v="0"/>
    <n v="169086920"/>
    <n v="169086920"/>
    <x v="0"/>
    <x v="1"/>
    <x v="0"/>
    <x v="0"/>
    <x v="7"/>
    <s v="Subdirección de Geografía y Cartografía "/>
    <x v="5"/>
    <s v="Subdirector de Geografía y Cartografía "/>
    <x v="8"/>
    <x v="16"/>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x v="0"/>
    <n v="24202"/>
    <x v="1"/>
    <x v="3"/>
    <x v="1"/>
    <n v="280"/>
  </r>
  <r>
    <x v="5"/>
    <n v="79"/>
    <x v="4"/>
    <x v="5"/>
    <x v="0"/>
    <x v="1"/>
    <x v="3"/>
    <x v="2"/>
    <x v="0"/>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2"/>
    <x v="2"/>
    <n v="5"/>
    <x v="0"/>
    <x v="0"/>
    <x v="0"/>
    <n v="550000000"/>
    <n v="550000000"/>
    <x v="0"/>
    <x v="1"/>
    <x v="0"/>
    <x v="0"/>
    <x v="7"/>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d v="2021-07-26T00:00:00"/>
    <n v="354399371"/>
    <n v="354399371"/>
    <n v="354399371"/>
    <x v="1"/>
    <s v="INICIO PROCESO"/>
    <n v="195600629"/>
    <x v="0"/>
    <m/>
    <x v="1"/>
    <x v="3"/>
    <x v="1"/>
    <n v="150"/>
  </r>
  <r>
    <x v="5"/>
    <n v="34"/>
    <x v="4"/>
    <x v="5"/>
    <x v="0"/>
    <x v="1"/>
    <x v="3"/>
    <x v="10"/>
    <x v="0"/>
    <s v="Cartografía"/>
    <x v="0"/>
    <n v="81151600"/>
    <s v="Prestación de servicios para realizar apoyo a la gestión administrativa de los procesos y proyectos misionales de la Subdirección de Geografía y Cartografía"/>
    <x v="4"/>
    <x v="4"/>
    <n v="10"/>
    <x v="0"/>
    <x v="0"/>
    <x v="1"/>
    <n v="26714830"/>
    <n v="26714830"/>
    <x v="0"/>
    <x v="1"/>
    <x v="0"/>
    <x v="0"/>
    <x v="7"/>
    <s v="Subdirección de Geografía y Cartografía "/>
    <x v="5"/>
    <s v="Subdirector de Geografía y Cartografía "/>
    <x v="7"/>
    <x v="12"/>
    <s v="Generar insumos y/o productos cartográficos"/>
    <s v="Cartografía escalas Medianas generada (1:10,000, 1:25,000)"/>
    <n v="441"/>
    <d v="2021-03-11T00:00:00"/>
    <e v="#N/A"/>
    <e v="#N/A"/>
    <e v="#N/A"/>
    <x v="0"/>
    <s v="JULIE ALEXANDRA PARRA SANTA"/>
    <n v="0"/>
    <x v="0"/>
    <n v="24577"/>
    <x v="1"/>
    <x v="3"/>
    <x v="0"/>
    <m/>
  </r>
  <r>
    <x v="5"/>
    <m/>
    <x v="4"/>
    <x v="5"/>
    <x v="9"/>
    <x v="0"/>
    <x v="6"/>
    <x v="4"/>
    <x v="0"/>
    <s v="Cartografía"/>
    <x v="0"/>
    <n v="81151600"/>
    <s v="Prestación de servicios para la generación de cartografía básica, de conformidad con las especificaciones técnicas establecidas."/>
    <x v="2"/>
    <x v="2"/>
    <n v="5"/>
    <x v="0"/>
    <x v="0"/>
    <x v="2"/>
    <n v="163810620"/>
    <n v="163810620"/>
    <x v="0"/>
    <x v="1"/>
    <x v="10"/>
    <x v="0"/>
    <x v="7"/>
    <s v="Subdirección de Geografía y Cartografía "/>
    <x v="5"/>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8"/>
    <x v="0"/>
    <m/>
  </r>
  <r>
    <x v="5"/>
    <m/>
    <x v="4"/>
    <x v="5"/>
    <x v="0"/>
    <x v="0"/>
    <x v="0"/>
    <x v="0"/>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2"/>
    <x v="2"/>
    <n v="12"/>
    <x v="0"/>
    <x v="3"/>
    <x v="2"/>
    <n v="13671130281"/>
    <n v="13671130281"/>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0"/>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2"/>
    <x v="2"/>
    <n v="6"/>
    <x v="0"/>
    <x v="0"/>
    <x v="2"/>
    <n v="21841416"/>
    <n v="21841416"/>
    <x v="0"/>
    <x v="0"/>
    <x v="0"/>
    <x v="0"/>
    <x v="6"/>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2"/>
    <x v="2"/>
    <n v="6"/>
    <x v="0"/>
    <x v="0"/>
    <x v="2"/>
    <n v="21841416"/>
    <n v="21841416"/>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8"/>
    <m/>
    <x v="0"/>
    <x v="0"/>
    <x v="0"/>
    <m/>
  </r>
  <r>
    <x v="5"/>
    <m/>
    <x v="4"/>
    <x v="5"/>
    <x v="0"/>
    <x v="0"/>
    <x v="0"/>
    <x v="4"/>
    <x v="0"/>
    <s v="Cartografía"/>
    <x v="0"/>
    <n v="81151600"/>
    <s v="Prestación de servicios para realizar el seguimiento y control de calidad de la producción cartográfica, de conformidad con las especificaciones técnicas y rendimientos establecidos."/>
    <x v="2"/>
    <x v="2"/>
    <n v="5"/>
    <x v="0"/>
    <x v="0"/>
    <x v="2"/>
    <n v="24882120"/>
    <n v="24882120"/>
    <x v="0"/>
    <x v="1"/>
    <x v="0"/>
    <x v="0"/>
    <x v="7"/>
    <s v="Subdirección de Geografía y Cartografía "/>
    <x v="5"/>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2"/>
    <x v="2"/>
    <n v="6"/>
    <x v="0"/>
    <x v="0"/>
    <x v="2"/>
    <n v="29858544"/>
    <n v="2985854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2"/>
    <m/>
    <x v="0"/>
    <x v="0"/>
    <x v="0"/>
    <m/>
  </r>
  <r>
    <x v="5"/>
    <m/>
    <x v="4"/>
    <x v="5"/>
    <x v="0"/>
    <x v="0"/>
    <x v="0"/>
    <x v="0"/>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2"/>
    <x v="2"/>
    <n v="6"/>
    <x v="0"/>
    <x v="0"/>
    <x v="2"/>
    <n v="59191704"/>
    <n v="59191704"/>
    <x v="0"/>
    <x v="0"/>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m/>
    <e v="#N/A"/>
    <e v="#N/A"/>
    <e v="#N/A"/>
    <x v="0"/>
    <m/>
    <n v="0"/>
    <x v="15"/>
    <m/>
    <x v="0"/>
    <x v="0"/>
    <x v="0"/>
    <m/>
  </r>
  <r>
    <x v="5"/>
    <n v="57"/>
    <x v="4"/>
    <x v="5"/>
    <x v="0"/>
    <x v="1"/>
    <x v="3"/>
    <x v="5"/>
    <x v="1"/>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1"/>
    <x v="0"/>
    <x v="0"/>
    <x v="7"/>
    <s v="Subdirección de Geografía y Cartografía "/>
    <x v="4"/>
    <s v="Subdirector de Geografía y Cartografía "/>
    <x v="2"/>
    <x v="3"/>
    <s v="Gestionar técnicamente la operación del proyecto de catastro multipropósito, en lo correspondiente al IGAC"/>
    <s v="Sistema de Información Predial Actualizado_x000a_"/>
    <n v="516"/>
    <d v="2021-04-06T00:00:00"/>
    <n v="9865284"/>
    <n v="93720198"/>
    <n v="93720198"/>
    <x v="1"/>
    <s v="JORGE MANUEL SANCHEZ OROZCO"/>
    <n v="9865284"/>
    <x v="0"/>
    <n v="24652"/>
    <x v="1"/>
    <x v="3"/>
    <x v="1"/>
    <m/>
  </r>
  <r>
    <x v="6"/>
    <n v="3"/>
    <x v="4"/>
    <x v="5"/>
    <x v="0"/>
    <x v="1"/>
    <x v="3"/>
    <x v="5"/>
    <x v="1"/>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3"/>
    <x v="2"/>
    <n v="9485236200"/>
    <n v="9485236200"/>
    <x v="0"/>
    <x v="1"/>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n v="607"/>
    <d v="2021-05-26T00:00:00"/>
    <n v="1749300000"/>
    <n v="1749300000"/>
    <n v="1749300000"/>
    <x v="1"/>
    <s v="DATUM INGENIERIA S.A.S"/>
    <n v="7735936200"/>
    <x v="0"/>
    <n v="24752"/>
    <x v="1"/>
    <x v="3"/>
    <x v="0"/>
    <m/>
  </r>
  <r>
    <x v="5"/>
    <n v="76"/>
    <x v="4"/>
    <x v="5"/>
    <x v="0"/>
    <x v="1"/>
    <x v="3"/>
    <x v="9"/>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5"/>
    <x v="3"/>
    <n v="12"/>
    <x v="0"/>
    <x v="3"/>
    <x v="2"/>
    <n v="9767257014"/>
    <n v="9767257014"/>
    <x v="3"/>
    <x v="3"/>
    <x v="0"/>
    <x v="0"/>
    <x v="7"/>
    <s v="Subdirección de Geografía y Cartografía "/>
    <x v="4"/>
    <s v="Subdirector de Geografía y Cartografía "/>
    <x v="2"/>
    <x v="3"/>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x v="0"/>
    <m/>
    <x v="1"/>
    <x v="3"/>
    <x v="0"/>
    <m/>
  </r>
  <r>
    <x v="4"/>
    <m/>
    <x v="3"/>
    <x v="6"/>
    <x v="0"/>
    <x v="0"/>
    <x v="0"/>
    <x v="2"/>
    <x v="0"/>
    <s v="Servicio de mantenimiento de energía de emergencia o de reserva"/>
    <x v="0"/>
    <n v="72151514"/>
    <s v="Mantenimiento preventivo y correctivo de UPS en las direcciones territoriales del IGAC"/>
    <x v="6"/>
    <x v="6"/>
    <n v="6"/>
    <x v="0"/>
    <x v="2"/>
    <x v="1"/>
    <n v="60000000"/>
    <n v="60000000"/>
    <x v="0"/>
    <x v="1"/>
    <x v="0"/>
    <x v="0"/>
    <x v="9"/>
    <s v="Oficina de Informática y Telecomunicaciones"/>
    <x v="4"/>
    <s v="Guillermo Gómez Gómez (Jefe OIT)"/>
    <x v="5"/>
    <x v="20"/>
    <s v="Implementar y soportar plataformas de TI"/>
    <s v="Índice de capacidad en la prestación de servicios de tecnología."/>
    <m/>
    <m/>
    <e v="#N/A"/>
    <e v="#N/A"/>
    <e v="#N/A"/>
    <x v="0"/>
    <m/>
    <n v="0"/>
    <x v="0"/>
    <m/>
    <x v="0"/>
    <x v="0"/>
    <x v="0"/>
    <m/>
  </r>
  <r>
    <x v="4"/>
    <m/>
    <x v="3"/>
    <x v="6"/>
    <x v="0"/>
    <x v="0"/>
    <x v="0"/>
    <x v="2"/>
    <x v="0"/>
    <s v="Servicios de implementación de aplicaciones"/>
    <x v="0"/>
    <n v="81111508"/>
    <s v="Prestación de servicios profesionales para soportar, mantener, analizar, diseñar, desarrollar e integrar componentes de software para el instituto."/>
    <x v="6"/>
    <x v="6"/>
    <n v="195"/>
    <x v="1"/>
    <x v="0"/>
    <x v="0"/>
    <n v="39811392"/>
    <n v="39811392"/>
    <x v="0"/>
    <x v="1"/>
    <x v="0"/>
    <x v="0"/>
    <x v="9"/>
    <s v="Oficina de Informática y Telecomunicaciones"/>
    <x v="4"/>
    <s v="Guillermo Gómez Gómez (Jefe OIT)"/>
    <x v="5"/>
    <x v="20"/>
    <s v="Implementar y soportar plataformas de TI"/>
    <s v="Índice de capacidad en la prestación de servicios de tecnología."/>
    <m/>
    <m/>
    <e v="#N/A"/>
    <e v="#N/A"/>
    <e v="#N/A"/>
    <x v="0"/>
    <m/>
    <n v="0"/>
    <x v="26"/>
    <m/>
    <x v="0"/>
    <x v="0"/>
    <x v="0"/>
    <m/>
  </r>
  <r>
    <x v="4"/>
    <n v="68"/>
    <x v="3"/>
    <x v="6"/>
    <x v="0"/>
    <x v="1"/>
    <x v="3"/>
    <x v="5"/>
    <x v="0"/>
    <s v="Servicios de implementación de aplicaciones"/>
    <x v="0"/>
    <n v="81111508"/>
    <s v="Prestación de servicios profesionales para el soporte, mantenimiento, análisis, diseño y desarrollo de los componentes de software en plataforma Oracle de los sistemas de la Institución."/>
    <x v="3"/>
    <x v="3"/>
    <n v="9"/>
    <x v="0"/>
    <x v="0"/>
    <x v="0"/>
    <n v="60151086"/>
    <n v="60151086"/>
    <x v="0"/>
    <x v="1"/>
    <x v="0"/>
    <x v="0"/>
    <x v="9"/>
    <s v="Oficina de Informática y Telecomunicaciones"/>
    <x v="4"/>
    <s v="José Luis Ariza Vargas (Jefe OIT)"/>
    <x v="5"/>
    <x v="20"/>
    <s v="Implementar y mantener sistemas de información, portales y aplicaciones"/>
    <s v="Índice de capacidad en la prestación de servicios de tecnología."/>
    <n v="336"/>
    <d v="2021-02-22T00:00:00"/>
    <n v="6683454"/>
    <n v="60151086"/>
    <n v="60151086"/>
    <x v="1"/>
    <s v="CLAUDIA MILENA TOVAR"/>
    <n v="0"/>
    <x v="0"/>
    <n v="24505"/>
    <x v="1"/>
    <x v="3"/>
    <x v="1"/>
    <n v="150"/>
  </r>
  <r>
    <x v="4"/>
    <n v="49"/>
    <x v="3"/>
    <x v="6"/>
    <x v="0"/>
    <x v="1"/>
    <x v="3"/>
    <x v="9"/>
    <x v="0"/>
    <s v="Servicios de soporte técnico o de mesa de ayuda"/>
    <x v="0"/>
    <n v="81111811"/>
    <s v="Prestación de servicios para realizar actividades de operación, soporte de solicitudes, incidentes,  requerimientos  y pruebas técnicas según los niveles de servicio establecidos."/>
    <x v="3"/>
    <x v="3"/>
    <n v="9"/>
    <x v="0"/>
    <x v="0"/>
    <x v="0"/>
    <n v="26476020"/>
    <n v="26476020"/>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274"/>
    <d v="2021-02-11T00:00:00"/>
    <n v="2941780"/>
    <n v="26476020"/>
    <n v="26476020"/>
    <x v="1"/>
    <s v="DARWIN JAVID GONZAÑEZ ORTEGA"/>
    <n v="0"/>
    <x v="0"/>
    <n v="24440"/>
    <x v="1"/>
    <x v="3"/>
    <x v="1"/>
    <n v="270"/>
  </r>
  <r>
    <x v="4"/>
    <n v="56"/>
    <x v="3"/>
    <x v="6"/>
    <x v="0"/>
    <x v="1"/>
    <x v="3"/>
    <x v="9"/>
    <x v="0"/>
    <s v="Servicios de implementación de aplicaciones"/>
    <x v="0"/>
    <n v="81111508"/>
    <s v="Prestación de servicios profesionales para  el soporte, mantenimiento, análisis, diseño  y desarrollo de los componentes web  para la operación del sistema catastral."/>
    <x v="3"/>
    <x v="3"/>
    <n v="9"/>
    <x v="0"/>
    <x v="0"/>
    <x v="0"/>
    <n v="67952493"/>
    <n v="67952493"/>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343"/>
    <d v="2021-02-15T00:00:00"/>
    <n v="7550277"/>
    <n v="67952493"/>
    <n v="67952493"/>
    <x v="1"/>
    <s v="FELIPE ANDRES CADENA MOLANO"/>
    <n v="0"/>
    <x v="0"/>
    <n v="24498"/>
    <x v="1"/>
    <x v="3"/>
    <x v="1"/>
    <n v="270"/>
  </r>
  <r>
    <x v="4"/>
    <n v="70"/>
    <x v="3"/>
    <x v="6"/>
    <x v="0"/>
    <x v="1"/>
    <x v="3"/>
    <x v="9"/>
    <x v="0"/>
    <s v="Servicios de implementación de aplicaciones"/>
    <x v="0"/>
    <n v="81111508"/>
    <s v="Prestación de servicios profesionales para llevar a cabo la administración y monitoreo de servicios de ti y plataformas basadas en software libre adoptadas por la entidad."/>
    <x v="3"/>
    <x v="3"/>
    <n v="9"/>
    <x v="0"/>
    <x v="0"/>
    <x v="0"/>
    <n v="26476020"/>
    <n v="26476020"/>
    <x v="0"/>
    <x v="1"/>
    <x v="0"/>
    <x v="0"/>
    <x v="4"/>
    <s v="Informática y Telecomunicaciones"/>
    <x v="4"/>
    <s v="Jefe Oficina de Informática y Telecomunicaciones"/>
    <x v="5"/>
    <x v="20"/>
    <s v="Implementar y soportar plataforma de TI"/>
    <s v="Índice de capacidad en la prestación de servicios de tecnología."/>
    <n v="408"/>
    <d v="2021-02-25T00:00:00"/>
    <n v="2941780"/>
    <n v="26476020"/>
    <n v="26476020"/>
    <x v="1"/>
    <s v="FERNANDO DAVID VILLANUEVA"/>
    <n v="0"/>
    <x v="0"/>
    <n v="24549"/>
    <x v="1"/>
    <x v="3"/>
    <x v="1"/>
    <n v="270"/>
  </r>
  <r>
    <x v="4"/>
    <n v="34"/>
    <x v="3"/>
    <x v="6"/>
    <x v="0"/>
    <x v="1"/>
    <x v="3"/>
    <x v="9"/>
    <x v="0"/>
    <s v="Servicios de implementación de aplicaciones"/>
    <x v="0"/>
    <n v="81111508"/>
    <s v="Prestación de servicios profesionales para desarrollar actividades referentes a la gestión y aseguramiento del cumplimiento de la estrategia de gobierno digital."/>
    <x v="3"/>
    <x v="3"/>
    <n v="9"/>
    <x v="0"/>
    <x v="0"/>
    <x v="0"/>
    <n v="67952493"/>
    <n v="67952493"/>
    <x v="0"/>
    <x v="1"/>
    <x v="0"/>
    <x v="0"/>
    <x v="4"/>
    <s v="Informática y Telecomunicaciones"/>
    <x v="4"/>
    <s v="Jefe Oficina de Informática y Telecomunicaciones"/>
    <x v="5"/>
    <x v="20"/>
    <s v="Establecer la estrategia y gobierno de TI"/>
    <s v="Índice de capacidad en la prestación de servicios de tecnología."/>
    <n v="165"/>
    <d v="2021-01-26T00:00:00"/>
    <n v="7550277"/>
    <n v="67952493"/>
    <n v="67952493"/>
    <x v="1"/>
    <s v="GUILLERMO ANTONIO GOMEZ BOLAÑOZ"/>
    <n v="0"/>
    <x v="0"/>
    <n v="24352"/>
    <x v="1"/>
    <x v="3"/>
    <x v="1"/>
    <n v="270"/>
  </r>
  <r>
    <x v="4"/>
    <n v="43"/>
    <x v="3"/>
    <x v="6"/>
    <x v="0"/>
    <x v="1"/>
    <x v="3"/>
    <x v="9"/>
    <x v="0"/>
    <s v="Servicios de implementación de aplicaciones"/>
    <x v="0"/>
    <n v="81111508"/>
    <s v="Prestación de servicios profesionales para llevar a cabo la operación, monitoreo y soporte técnico a las infraestructuras tecnológicas asignadas por la oficina de informática y telecomunicaciones."/>
    <x v="3"/>
    <x v="3"/>
    <n v="9"/>
    <x v="0"/>
    <x v="0"/>
    <x v="0"/>
    <n v="51820134"/>
    <n v="51820134"/>
    <x v="0"/>
    <x v="1"/>
    <x v="0"/>
    <x v="0"/>
    <x v="4"/>
    <s v="Informática y Telecomunicaciones"/>
    <x v="4"/>
    <s v="Jefe Oficina de Informática y Telecomunicaciones"/>
    <x v="5"/>
    <x v="20"/>
    <s v="Implementar y soportar plataforma de TI"/>
    <s v="Índice de capacidad en la prestación de servicios de tecnología."/>
    <n v="295"/>
    <d v="2021-02-11T00:00:00"/>
    <n v="5757792"/>
    <n v="51820134"/>
    <n v="51820134"/>
    <x v="1"/>
    <s v="HERMES  RAMIREZ AROCA"/>
    <n v="0"/>
    <x v="0"/>
    <n v="24464"/>
    <x v="1"/>
    <x v="3"/>
    <x v="1"/>
    <n v="330"/>
  </r>
  <r>
    <x v="4"/>
    <n v="41"/>
    <x v="3"/>
    <x v="6"/>
    <x v="0"/>
    <x v="1"/>
    <x v="3"/>
    <x v="9"/>
    <x v="0"/>
    <s v="Servicios de implementación de aplicaciones"/>
    <x v="0"/>
    <n v="81111508"/>
    <s v="Prestación de servicios profesionales para implementar, mantener, proponer y aplicar mejoras al sistema de gestión de seguridad de la información del igac"/>
    <x v="3"/>
    <x v="3"/>
    <n v="9"/>
    <x v="0"/>
    <x v="0"/>
    <x v="0"/>
    <n v="67952493"/>
    <n v="67952493"/>
    <x v="0"/>
    <x v="1"/>
    <x v="0"/>
    <x v="0"/>
    <x v="4"/>
    <s v="Informática y Telecomunicaciones"/>
    <x v="4"/>
    <s v="Jefe Oficina de Informática y Telecomunicaciones"/>
    <x v="5"/>
    <x v="20"/>
    <s v="Implementar el sistema de gestión de seguridad de la información "/>
    <s v="Índice de capacidad en la prestación de servicios de tecnología."/>
    <n v="262"/>
    <d v="2021-02-11T00:00:00"/>
    <n v="7550277"/>
    <n v="67952493"/>
    <n v="67952493"/>
    <x v="1"/>
    <s v="ISIS JOHANNA GOMEZ PERALTA"/>
    <n v="0"/>
    <x v="0"/>
    <n v="24483"/>
    <x v="1"/>
    <x v="3"/>
    <x v="1"/>
    <n v="270"/>
  </r>
  <r>
    <x v="4"/>
    <n v="36"/>
    <x v="3"/>
    <x v="6"/>
    <x v="0"/>
    <x v="1"/>
    <x v="3"/>
    <x v="9"/>
    <x v="0"/>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0"/>
    <n v="67952493"/>
    <n v="67952493"/>
    <x v="0"/>
    <x v="1"/>
    <x v="0"/>
    <x v="0"/>
    <x v="4"/>
    <s v="Informática y Telecomunicaciones"/>
    <x v="4"/>
    <s v="Jefe Oficina de Informática y Telecomunicaciones"/>
    <x v="5"/>
    <x v="20"/>
    <s v="Establecer la estrategia y gobierno de TI"/>
    <s v="Índice de capacidad en la prestación de servicios de tecnología."/>
    <n v="157"/>
    <d v="2021-01-26T00:00:00"/>
    <n v="7550277"/>
    <n v="67952493"/>
    <n v="67952493"/>
    <x v="1"/>
    <s v="JAIME ENRIQUE CARDENAS"/>
    <n v="0"/>
    <x v="0"/>
    <n v="24346"/>
    <x v="1"/>
    <x v="3"/>
    <x v="1"/>
    <n v="270"/>
  </r>
  <r>
    <x v="4"/>
    <n v="69"/>
    <x v="3"/>
    <x v="6"/>
    <x v="0"/>
    <x v="1"/>
    <x v="3"/>
    <x v="9"/>
    <x v="0"/>
    <s v="Servicios de implementación de aplicaciones"/>
    <x v="0"/>
    <n v="81111508"/>
    <s v="Prestación de servicios profesionales para gestionar, administrar y operar la infraestructura tecnológica de las plataformas Windows, virtualización y almacenamiento de la entidad."/>
    <x v="3"/>
    <x v="3"/>
    <n v="9"/>
    <x v="0"/>
    <x v="0"/>
    <x v="0"/>
    <n v="67952493"/>
    <n v="67952493"/>
    <x v="0"/>
    <x v="1"/>
    <x v="0"/>
    <x v="0"/>
    <x v="4"/>
    <s v="Informática y Telecomunicaciones"/>
    <x v="4"/>
    <s v="Jefe Oficina de Informática y Telecomunicaciones"/>
    <x v="5"/>
    <x v="20"/>
    <s v="Implementar y soportar plataforma de TI"/>
    <s v="Índice de capacidad en la prestación de servicios de tecnología."/>
    <n v="369"/>
    <d v="2021-03-30T00:00:00"/>
    <n v="7550277"/>
    <n v="67952493"/>
    <n v="67952493"/>
    <x v="1"/>
    <s v="JAMES YESID JARAMILLO"/>
    <n v="0"/>
    <x v="0"/>
    <n v="24640"/>
    <x v="1"/>
    <x v="3"/>
    <x v="1"/>
    <n v="270"/>
  </r>
  <r>
    <x v="4"/>
    <n v="76"/>
    <x v="3"/>
    <x v="6"/>
    <x v="0"/>
    <x v="1"/>
    <x v="3"/>
    <x v="12"/>
    <x v="0"/>
    <s v="Servicios de implementación de aplicaciones"/>
    <x v="0"/>
    <n v="81111508"/>
    <s v="Prestación de servicios profesionales para elaborar las historias de usuarios y prototipado de las funcionalidades requeridas por el instituto."/>
    <x v="4"/>
    <x v="4"/>
    <n v="9"/>
    <x v="0"/>
    <x v="0"/>
    <x v="0"/>
    <n v="51820137"/>
    <n v="51820137"/>
    <x v="0"/>
    <x v="1"/>
    <x v="0"/>
    <x v="0"/>
    <x v="9"/>
    <s v="Oficina de Informática y Telecomunicaciones"/>
    <x v="4"/>
    <s v="José Luis Ariza Vargas (Jefe OIT)"/>
    <x v="5"/>
    <x v="20"/>
    <s v="Implementar y mantener sistemas de información, portales y aplicaciones"/>
    <s v="Índice de capacidad en la prestación de servicios de tecnología."/>
    <n v="467"/>
    <d v="2021-03-15T00:00:00"/>
    <n v="5757793"/>
    <n v="51820137"/>
    <n v="51820137"/>
    <x v="1"/>
    <s v="JENNIFER PAOLA RODRIGUEZ RINCON"/>
    <n v="0"/>
    <x v="0"/>
    <n v="24605"/>
    <x v="1"/>
    <x v="3"/>
    <x v="1"/>
    <n v="300"/>
  </r>
  <r>
    <x v="4"/>
    <n v="63"/>
    <x v="3"/>
    <x v="6"/>
    <x v="0"/>
    <x v="1"/>
    <x v="3"/>
    <x v="9"/>
    <x v="0"/>
    <s v="Servicios de implementación de aplicaciones"/>
    <x v="0"/>
    <n v="81111508"/>
    <s v="Prestación de servicios profesionales para realizar la gestión de la seguridad informática y Perimetral de los sistemas de la entidad."/>
    <x v="3"/>
    <x v="3"/>
    <n v="9"/>
    <x v="0"/>
    <x v="0"/>
    <x v="0"/>
    <n v="67952493"/>
    <n v="67952493"/>
    <x v="0"/>
    <x v="1"/>
    <x v="0"/>
    <x v="0"/>
    <x v="4"/>
    <s v="Informática y Telecomunicaciones"/>
    <x v="4"/>
    <s v="Jefe Oficina de Informática y Telecomunicaciones"/>
    <x v="5"/>
    <x v="20"/>
    <s v="Implementar el sistema de gestión de seguridad de la información "/>
    <s v="Índice de capacidad en la prestación de servicios de tecnología."/>
    <n v="327"/>
    <d v="2021-02-19T00:00:00"/>
    <n v="7550277"/>
    <n v="67952493"/>
    <n v="67952493"/>
    <x v="1"/>
    <s v="JORGE SANDOVAL GONZALEZ"/>
    <n v="0"/>
    <x v="0"/>
    <n v="24488"/>
    <x v="1"/>
    <x v="3"/>
    <x v="1"/>
    <n v="270"/>
  </r>
  <r>
    <x v="4"/>
    <n v="73"/>
    <x v="3"/>
    <x v="6"/>
    <x v="0"/>
    <x v="1"/>
    <x v="3"/>
    <x v="12"/>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4"/>
    <x v="4"/>
    <n v="9"/>
    <x v="0"/>
    <x v="0"/>
    <x v="0"/>
    <n v="26476020"/>
    <n v="26476020"/>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431"/>
    <d v="2021-03-08T00:00:00"/>
    <n v="2941780"/>
    <n v="26476020"/>
    <n v="26476020"/>
    <x v="1"/>
    <s v="KATHERINE ANDREA CEPEDA ZUÑIGA"/>
    <n v="0"/>
    <x v="0"/>
    <n v="24561"/>
    <x v="1"/>
    <x v="3"/>
    <x v="1"/>
    <n v="270"/>
  </r>
  <r>
    <x v="4"/>
    <n v="74"/>
    <x v="3"/>
    <x v="6"/>
    <x v="0"/>
    <x v="1"/>
    <x v="3"/>
    <x v="12"/>
    <x v="0"/>
    <s v="Servicios de implementación de aplicaciones"/>
    <x v="0"/>
    <n v="81111508"/>
    <s v="Prestación de servicios de apoyo para ejecutar actividades de soporte técnico de primer nivel en la mesa de servicio del Sistema Nacional de Catastro."/>
    <x v="4"/>
    <x v="4"/>
    <n v="5"/>
    <x v="0"/>
    <x v="0"/>
    <x v="0"/>
    <n v="13357415"/>
    <n v="13357415"/>
    <x v="0"/>
    <x v="1"/>
    <x v="0"/>
    <x v="0"/>
    <x v="1"/>
    <s v="Oficina de Informática y Telecomunicaciones"/>
    <x v="4"/>
    <s v="José Luis Ariza Vargas (Jefe OIT)"/>
    <x v="2"/>
    <x v="3"/>
    <s v="Ejecutar procesos de actualización catastral a nivel nacional"/>
    <s v="Predios actualizados catastralmente"/>
    <n v="429"/>
    <d v="2021-03-08T00:00:00"/>
    <n v="2671483"/>
    <n v="13357415"/>
    <n v="13357415"/>
    <x v="1"/>
    <s v="LEIDY PAOLA ABRIL CANTOR"/>
    <n v="0"/>
    <x v="0"/>
    <n v="24559"/>
    <x v="1"/>
    <x v="3"/>
    <x v="0"/>
    <n v="270"/>
  </r>
  <r>
    <x v="4"/>
    <n v="67"/>
    <x v="3"/>
    <x v="6"/>
    <x v="0"/>
    <x v="1"/>
    <x v="3"/>
    <x v="9"/>
    <x v="0"/>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0"/>
    <n v="51820134"/>
    <n v="51820134"/>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38"/>
    <d v="2021-02-22T00:00:00"/>
    <n v="5757793"/>
    <n v="51820134"/>
    <n v="51820134"/>
    <x v="1"/>
    <s v="LUIS FERNANADO ALEXANDER BARROS"/>
    <n v="0"/>
    <x v="0"/>
    <n v="24525"/>
    <x v="1"/>
    <x v="3"/>
    <x v="1"/>
    <n v="150"/>
  </r>
  <r>
    <x v="4"/>
    <n v="75"/>
    <x v="3"/>
    <x v="6"/>
    <x v="0"/>
    <x v="1"/>
    <x v="3"/>
    <x v="12"/>
    <x v="0"/>
    <s v="Servicios de implementación de aplicaciones"/>
    <x v="0"/>
    <n v="81111508"/>
    <s v="Prestación de servicios profesionales para realizar actividades de soporte técnico de segundo nivel en la mesa de servicio del Sistema Nacional de Catastro."/>
    <x v="4"/>
    <x v="4"/>
    <n v="5"/>
    <x v="0"/>
    <x v="0"/>
    <x v="0"/>
    <n v="24882120"/>
    <n v="24882120"/>
    <x v="0"/>
    <x v="1"/>
    <x v="0"/>
    <x v="0"/>
    <x v="1"/>
    <s v="Oficina de Informática y Telecomunicaciones"/>
    <x v="4"/>
    <s v="José Luis Ariza Vargas (Jefe OIT)"/>
    <x v="2"/>
    <x v="3"/>
    <s v="Ejecutar procesos de actualización catastral a nivel nacional"/>
    <s v="Predios actualizados catastralmente"/>
    <n v="431"/>
    <d v="2021-03-08T00:00:00"/>
    <n v="4976424"/>
    <n v="24882120"/>
    <n v="24882120"/>
    <x v="1"/>
    <s v="MARCELA PATRICIA HERRAN ALVAREZ"/>
    <n v="0"/>
    <x v="0"/>
    <n v="24561"/>
    <x v="1"/>
    <x v="3"/>
    <x v="1"/>
    <n v="300"/>
  </r>
  <r>
    <x v="4"/>
    <n v="66"/>
    <x v="3"/>
    <x v="6"/>
    <x v="0"/>
    <x v="1"/>
    <x v="3"/>
    <x v="9"/>
    <x v="0"/>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3"/>
    <x v="3"/>
    <n v="9"/>
    <x v="0"/>
    <x v="0"/>
    <x v="0"/>
    <n v="67952493"/>
    <n v="67952493"/>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337"/>
    <d v="2021-02-22T00:00:00"/>
    <n v="7550277"/>
    <n v="67952493"/>
    <n v="67952493"/>
    <x v="1"/>
    <s v="VIRGILIO SANTANDER SOCARRAS"/>
    <n v="0"/>
    <x v="0"/>
    <m/>
    <x v="1"/>
    <x v="3"/>
    <x v="1"/>
    <n v="270"/>
  </r>
  <r>
    <x v="4"/>
    <n v="88"/>
    <x v="3"/>
    <x v="6"/>
    <x v="0"/>
    <x v="1"/>
    <x v="3"/>
    <x v="10"/>
    <x v="0"/>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4"/>
    <x v="4"/>
    <n v="9"/>
    <x v="0"/>
    <x v="0"/>
    <x v="0"/>
    <n v="24043349"/>
    <n v="24043349"/>
    <x v="0"/>
    <x v="1"/>
    <x v="0"/>
    <x v="0"/>
    <x v="4"/>
    <s v="Informática y Telecomunicaciones"/>
    <x v="4"/>
    <s v="Jefe Oficina de Informática y Telecomunicaciones"/>
    <x v="5"/>
    <x v="20"/>
    <s v="Implementar y soportar plataforma de TI"/>
    <s v="Índice de capacidad en la prestación de servicios de tecnología."/>
    <n v="484"/>
    <d v="2021-03-17T00:00:00"/>
    <n v="2671483"/>
    <n v="24043347"/>
    <n v="24043347"/>
    <x v="1"/>
    <s v="JOSE GREGORIO MATEUS MALAGON"/>
    <n v="2"/>
    <x v="0"/>
    <n v="24618"/>
    <x v="1"/>
    <x v="3"/>
    <x v="1"/>
    <n v="230"/>
  </r>
  <r>
    <x v="4"/>
    <n v="59"/>
    <x v="3"/>
    <x v="6"/>
    <x v="0"/>
    <x v="1"/>
    <x v="3"/>
    <x v="9"/>
    <x v="0"/>
    <s v="Servicios de implementación de aplicaciones"/>
    <x v="0"/>
    <n v="81111508"/>
    <s v="Prestación de servicios  para realizar actividades de administración, soporte y monitoreo de las plataformas basadas en software libre adoptadas por la entidad."/>
    <x v="3"/>
    <x v="3"/>
    <n v="9"/>
    <x v="0"/>
    <x v="0"/>
    <x v="0"/>
    <n v="24043349"/>
    <n v="24043349"/>
    <x v="0"/>
    <x v="1"/>
    <x v="0"/>
    <x v="0"/>
    <x v="4"/>
    <s v="Informática y Telecomunicaciones"/>
    <x v="4"/>
    <s v="Jefe Oficina de Informática y Telecomunicaciones"/>
    <x v="5"/>
    <x v="20"/>
    <s v="Implementar y soportar plataforma de TI"/>
    <s v="Índice de capacidad en la prestación de servicios de tecnología."/>
    <n v="330"/>
    <d v="2021-02-17T00:00:00"/>
    <n v="2671483"/>
    <n v="24043347"/>
    <n v="24043347"/>
    <x v="1"/>
    <s v="JULIAN DAVID TETE MILES"/>
    <n v="2"/>
    <x v="0"/>
    <n v="24490"/>
    <x v="1"/>
    <x v="3"/>
    <x v="1"/>
    <n v="269"/>
  </r>
  <r>
    <x v="4"/>
    <n v="46"/>
    <x v="3"/>
    <x v="6"/>
    <x v="0"/>
    <x v="1"/>
    <x v="3"/>
    <x v="9"/>
    <x v="0"/>
    <s v="Servicios de soporte técnico o de mesa de ayuda"/>
    <x v="0"/>
    <n v="81111811"/>
    <s v="Prestación de servicios de apoyo para ejecutar actividades de soporte, mantenimiento y monitoreo a la infraestructura tecnológica donde se alojan los servicios web e interoperabilidad de la entidad"/>
    <x v="3"/>
    <x v="3"/>
    <n v="9"/>
    <x v="0"/>
    <x v="0"/>
    <x v="0"/>
    <n v="24043349"/>
    <n v="24043349"/>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46"/>
    <d v="2021-02-11T00:00:00"/>
    <n v="2671483"/>
    <n v="24043347"/>
    <n v="24043347"/>
    <x v="1"/>
    <s v="MIGUEL ANGEL TORRES ROMERO"/>
    <n v="2"/>
    <x v="0"/>
    <n v="24448"/>
    <x v="1"/>
    <x v="3"/>
    <x v="1"/>
    <n v="270"/>
  </r>
  <r>
    <x v="4"/>
    <n v="53"/>
    <x v="3"/>
    <x v="6"/>
    <x v="0"/>
    <x v="1"/>
    <x v="3"/>
    <x v="9"/>
    <x v="0"/>
    <s v="Servicios de implementación de aplicaciones"/>
    <x v="0"/>
    <n v="81111508"/>
    <s v="Prestación de Servicios Profesionales para realizar actividades de operación, soporte, mantenimiento y monitoreo a las plataformas tecnológicas."/>
    <x v="3"/>
    <x v="3"/>
    <n v="9"/>
    <x v="0"/>
    <x v="0"/>
    <x v="0"/>
    <n v="38371701"/>
    <n v="38371701"/>
    <x v="0"/>
    <x v="1"/>
    <x v="0"/>
    <x v="0"/>
    <x v="4"/>
    <s v="Informática y Telecomunicaciones"/>
    <x v="4"/>
    <s v="Jefe Oficina de Informática y Telecomunicaciones"/>
    <x v="5"/>
    <x v="20"/>
    <s v="Implementar y soportar plataforma de TI"/>
    <s v="Índice de capacidad en la prestación de servicios de tecnología."/>
    <n v="277"/>
    <d v="2021-02-11T00:00:00"/>
    <n v="4263522"/>
    <n v="38371698"/>
    <n v="38371698"/>
    <x v="1"/>
    <s v="JUAN CARLOS BEJARANO BAYONA"/>
    <n v="3"/>
    <x v="0"/>
    <n v="24442"/>
    <x v="1"/>
    <x v="3"/>
    <x v="1"/>
    <n v="270"/>
  </r>
  <r>
    <x v="4"/>
    <n v="60"/>
    <x v="3"/>
    <x v="6"/>
    <x v="0"/>
    <x v="1"/>
    <x v="3"/>
    <x v="9"/>
    <x v="0"/>
    <s v="Servicios de implementación de aplicaciones"/>
    <x v="0"/>
    <n v="81111508"/>
    <s v="Prestación de servicios profesionales para realizar el mantenimiento de la red regulada y el cableado estructurado de la entidad a nivel nacional."/>
    <x v="3"/>
    <x v="3"/>
    <n v="9"/>
    <x v="0"/>
    <x v="0"/>
    <x v="0"/>
    <n v="32762127"/>
    <n v="32762127"/>
    <x v="0"/>
    <x v="1"/>
    <x v="0"/>
    <x v="0"/>
    <x v="4"/>
    <s v="Informática y Telecomunicaciones"/>
    <x v="4"/>
    <s v="Jefe Oficina de Informática y Telecomunicaciones"/>
    <x v="5"/>
    <x v="20"/>
    <s v="Implementar y soportar plataforma de TI"/>
    <s v="Índice de capacidad en la prestación de servicios de tecnología."/>
    <n v="334"/>
    <d v="2021-02-17T00:00:00"/>
    <n v="3640236"/>
    <n v="32762124"/>
    <n v="32762124"/>
    <x v="1"/>
    <s v="RUBEN DARIO MARTINEZ MELLIZO"/>
    <n v="3"/>
    <x v="0"/>
    <n v="24493"/>
    <x v="1"/>
    <x v="3"/>
    <x v="1"/>
    <n v="270"/>
  </r>
  <r>
    <x v="4"/>
    <n v="98"/>
    <x v="3"/>
    <x v="6"/>
    <x v="0"/>
    <x v="1"/>
    <x v="3"/>
    <x v="0"/>
    <x v="0"/>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0"/>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593"/>
    <d v="2021-05-19T00:00:00"/>
    <n v="13116884"/>
    <n v="98376630"/>
    <n v="98376630"/>
    <x v="1"/>
    <s v="ELIAS REINALDO GAMEZ PINILLA"/>
    <n v="3.5999999940395355"/>
    <x v="0"/>
    <n v="24744"/>
    <x v="1"/>
    <x v="3"/>
    <x v="1"/>
    <n v="210"/>
  </r>
  <r>
    <x v="4"/>
    <n v="64"/>
    <x v="3"/>
    <x v="6"/>
    <x v="0"/>
    <x v="1"/>
    <x v="3"/>
    <x v="9"/>
    <x v="0"/>
    <s v="Servicios de implementación de aplicaciones"/>
    <x v="0"/>
    <n v="81111508"/>
    <s v="Prestación de servicios profesionales para soportar, mantener, analizar, diseñar, desarrollar e integrar componentes de software en el marco de la implementación de la política de catastro multipropósito."/>
    <x v="3"/>
    <x v="3"/>
    <n v="9"/>
    <x v="0"/>
    <x v="0"/>
    <x v="0"/>
    <n v="44787820"/>
    <n v="44787820"/>
    <x v="0"/>
    <x v="1"/>
    <x v="0"/>
    <x v="0"/>
    <x v="4"/>
    <s v="Informática y Telecomunicaciones"/>
    <x v="4"/>
    <s v="Jefe Oficina de Informática y Telecomunicaciones"/>
    <x v="5"/>
    <x v="20"/>
    <s v="Implementar y soportar plataforma de TI"/>
    <s v="Índice de capacidad en la prestación de servicios de tecnología."/>
    <n v="339"/>
    <d v="2021-02-19T00:00:00"/>
    <n v="4976424"/>
    <n v="44787816"/>
    <n v="44787816"/>
    <x v="1"/>
    <s v="DIEGO FERNANDO CAICEDO"/>
    <n v="4"/>
    <x v="0"/>
    <n v="24497"/>
    <x v="1"/>
    <x v="3"/>
    <x v="1"/>
    <n v="290"/>
  </r>
  <r>
    <x v="4"/>
    <n v="52"/>
    <x v="3"/>
    <x v="6"/>
    <x v="0"/>
    <x v="1"/>
    <x v="3"/>
    <x v="9"/>
    <x v="0"/>
    <s v="Servicios de implementación de aplicaciones"/>
    <x v="0"/>
    <n v="81111508"/>
    <s v="Prestación de servicios profesionales  para realizar actividades de  operación, soporte  y desarrollo relacionados con la  gestión del Sistema Nacional de Catastro."/>
    <x v="3"/>
    <x v="3"/>
    <n v="11"/>
    <x v="0"/>
    <x v="0"/>
    <x v="0"/>
    <n v="46898746"/>
    <n v="46898746"/>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3"/>
    <d v="2021-02-11T00:00:00"/>
    <n v="4263522"/>
    <n v="46898742"/>
    <n v="46898742"/>
    <x v="1"/>
    <s v="JONATHAN HORTS RODRIGUEZ QUIROGA"/>
    <n v="4"/>
    <x v="0"/>
    <n v="24439"/>
    <x v="1"/>
    <x v="3"/>
    <x v="1"/>
    <n v="270"/>
  </r>
  <r>
    <x v="4"/>
    <n v="77"/>
    <x v="3"/>
    <x v="6"/>
    <x v="0"/>
    <x v="1"/>
    <x v="3"/>
    <x v="12"/>
    <x v="0"/>
    <s v="Servicios de implementación de aplicaciones"/>
    <x v="0"/>
    <n v="81111508"/>
    <s v="Prestación de servicios profesionales para documentar, diseñar e implementar los flujos de información requeridos en el marco de la implementación de la política de catastro multipropósito."/>
    <x v="4"/>
    <x v="4"/>
    <n v="9"/>
    <x v="0"/>
    <x v="0"/>
    <x v="0"/>
    <n v="78371788"/>
    <n v="78371788"/>
    <x v="0"/>
    <x v="1"/>
    <x v="0"/>
    <x v="0"/>
    <x v="4"/>
    <s v="Informática y Telecomunicaciones"/>
    <x v="4"/>
    <s v="Jefe Oficina de Informática y Telecomunicaciones"/>
    <x v="5"/>
    <x v="20"/>
    <s v="Implementar y soportar plataforma de TI"/>
    <s v="Índice de capacidad en la prestación de servicios de tecnología."/>
    <n v="452"/>
    <d v="2021-03-15T00:00:00"/>
    <n v="8707976"/>
    <n v="78371784"/>
    <n v="78371784"/>
    <x v="1"/>
    <s v="LUISA FERNANDA CAMACHO"/>
    <n v="4"/>
    <x v="0"/>
    <n v="24586"/>
    <x v="1"/>
    <x v="3"/>
    <x v="1"/>
    <n v="300"/>
  </r>
  <r>
    <x v="4"/>
    <n v="57"/>
    <x v="3"/>
    <x v="6"/>
    <x v="0"/>
    <x v="1"/>
    <x v="3"/>
    <x v="9"/>
    <x v="0"/>
    <s v="Servicios de implementación de aplicaciones"/>
    <x v="0"/>
    <n v="81111508"/>
    <s v="Prestación de servicios profesionales para gestionar la infraestructura tecnológica, plataforma de inteligencia de negocios y bases de datos de la entidad."/>
    <x v="3"/>
    <x v="3"/>
    <n v="9"/>
    <x v="0"/>
    <x v="0"/>
    <x v="0"/>
    <n v="88787560"/>
    <n v="88787560"/>
    <x v="0"/>
    <x v="1"/>
    <x v="0"/>
    <x v="0"/>
    <x v="4"/>
    <s v="Informática y Telecomunicaciones"/>
    <x v="4"/>
    <s v="Jefe Oficina de Informática y Telecomunicaciones"/>
    <x v="5"/>
    <x v="20"/>
    <s v="Implementar y soportar plataforma de TI"/>
    <s v="Índice de capacidad en la prestación de servicios de tecnología."/>
    <n v="293"/>
    <d v="2021-02-16T00:00:00"/>
    <n v="9865284"/>
    <n v="88787556"/>
    <n v="88787556"/>
    <x v="1"/>
    <s v="NESTOR ALONSO ESPITIA DIAZ"/>
    <n v="4"/>
    <x v="0"/>
    <n v="24461"/>
    <x v="1"/>
    <x v="3"/>
    <x v="1"/>
    <n v="315"/>
  </r>
  <r>
    <x v="4"/>
    <n v="37"/>
    <x v="3"/>
    <x v="6"/>
    <x v="0"/>
    <x v="1"/>
    <x v="3"/>
    <x v="9"/>
    <x v="0"/>
    <s v="Servicios de implementación de aplicaciones"/>
    <x v="0"/>
    <n v="81111508"/>
    <s v="Prestación de servicios profesionales para orientar y realizar la gestión de la infraestructura tecnológica y seguridad informática que soportan los sistemas de la entidad."/>
    <x v="3"/>
    <x v="3"/>
    <n v="9"/>
    <x v="0"/>
    <x v="0"/>
    <x v="0"/>
    <n v="99203332"/>
    <n v="99203332"/>
    <x v="0"/>
    <x v="1"/>
    <x v="0"/>
    <x v="0"/>
    <x v="4"/>
    <s v="Informática y Telecomunicaciones"/>
    <x v="4"/>
    <s v="Jefe Oficina de Informática y Telecomunicaciones"/>
    <x v="5"/>
    <x v="20"/>
    <s v="Implementar y soportar plataforma de TI"/>
    <s v="Índice de capacidad en la prestación de servicios de tecnología."/>
    <n v="154"/>
    <d v="2021-01-28T00:00:00"/>
    <n v="11022592"/>
    <n v="99203328"/>
    <n v="99203328"/>
    <x v="1"/>
    <s v="WILMER ESPITIA MUÑOZ"/>
    <n v="4"/>
    <x v="0"/>
    <n v="24332"/>
    <x v="1"/>
    <x v="3"/>
    <x v="1"/>
    <n v="270"/>
  </r>
  <r>
    <x v="4"/>
    <n v="50"/>
    <x v="3"/>
    <x v="6"/>
    <x v="2"/>
    <x v="2"/>
    <x v="3"/>
    <x v="9"/>
    <x v="0"/>
    <s v="Servicios de implementación de aplicaciones"/>
    <x v="0"/>
    <n v="81111508"/>
    <s v="Prestación de servicios de apoyo para ejecutar actividades de soporte técnico en la mesa de servicio del Sistema Nacional Catastro."/>
    <x v="3"/>
    <x v="3"/>
    <n v="11"/>
    <x v="0"/>
    <x v="0"/>
    <x v="0"/>
    <n v="58772631"/>
    <n v="58772631"/>
    <x v="0"/>
    <x v="1"/>
    <x v="2"/>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x v="0"/>
    <s v="24435_x000a_24437"/>
    <x v="2"/>
    <x v="3"/>
    <x v="1"/>
    <n v="270"/>
  </r>
  <r>
    <x v="4"/>
    <n v="38"/>
    <x v="3"/>
    <x v="6"/>
    <x v="2"/>
    <x v="2"/>
    <x v="3"/>
    <x v="9"/>
    <x v="0"/>
    <s v="Servicios de implementación de aplicaciones"/>
    <x v="0"/>
    <n v="81111508"/>
    <s v="Prestación de servicios profesionales para  soportar, mantener  y desarrollar componentes de software de los sistemas de información de la entidad."/>
    <x v="3"/>
    <x v="3"/>
    <n v="9"/>
    <x v="0"/>
    <x v="0"/>
    <x v="0"/>
    <n v="156743575"/>
    <n v="156743575"/>
    <x v="0"/>
    <x v="1"/>
    <x v="2"/>
    <x v="0"/>
    <x v="4"/>
    <s v="Informática y Telecomunicaciones"/>
    <x v="4"/>
    <s v="Jefe Oficina de Informática y Telecomunicaciones"/>
    <x v="5"/>
    <x v="20"/>
    <s v="Implementar y mantener sistemas de información, portales y aplicaciones"/>
    <s v="Índice de capacidad en la prestación de servicios de tecnología."/>
    <n v="38"/>
    <d v="2021-01-28T00:00:00"/>
    <n v="8707976"/>
    <n v="78371784"/>
    <n v="156743568"/>
    <x v="1"/>
    <s v="GERMAN CAMACHO _x000a_SANDRA VILLARUEL"/>
    <n v="7"/>
    <x v="0"/>
    <s v="24334_x000a_24335"/>
    <x v="2"/>
    <x v="3"/>
    <x v="1"/>
    <n v="330"/>
  </r>
  <r>
    <x v="4"/>
    <n v="35"/>
    <x v="3"/>
    <x v="6"/>
    <x v="0"/>
    <x v="1"/>
    <x v="3"/>
    <x v="9"/>
    <x v="0"/>
    <s v="Servicios de implementación de aplicaciones"/>
    <x v="0"/>
    <n v="81111508"/>
    <s v="Prestación de servicios profesionales para orientar y realizar las actividades de soporte técnico de las plataformas de la oficina de informática y telecomunicaciones"/>
    <x v="3"/>
    <x v="3"/>
    <n v="9"/>
    <x v="0"/>
    <x v="0"/>
    <x v="0"/>
    <n v="60151084"/>
    <n v="60151084"/>
    <x v="0"/>
    <x v="1"/>
    <x v="0"/>
    <x v="0"/>
    <x v="4"/>
    <s v="Informática y Telecomunicaciones"/>
    <x v="4"/>
    <s v="Jefe Oficina de Informática y Telecomunicaciones"/>
    <x v="5"/>
    <x v="20"/>
    <s v="Implementar y soportar plataforma de TI"/>
    <s v="Índice de capacidad en la prestación de servicios de tecnología."/>
    <n v="162"/>
    <d v="2021-01-26T00:00:00"/>
    <n v="6683453"/>
    <n v="60151077"/>
    <n v="60151077"/>
    <x v="1"/>
    <s v="HENRY MAURICIO ROJAS PINEDA"/>
    <n v="7"/>
    <x v="0"/>
    <n v="24348"/>
    <x v="1"/>
    <x v="3"/>
    <x v="1"/>
    <n v="330"/>
  </r>
  <r>
    <x v="4"/>
    <n v="48"/>
    <x v="3"/>
    <x v="6"/>
    <x v="4"/>
    <x v="4"/>
    <x v="3"/>
    <x v="9"/>
    <x v="0"/>
    <s v="Servicios de soporte técnico o de mesa de ayuda"/>
    <x v="0"/>
    <n v="81111811"/>
    <s v="Prestación de servicios para realizar actividades de  operación, soporte  de solicitudes, incidentes y requerimientos  según los niveles de servicio establecidos."/>
    <x v="3"/>
    <x v="3"/>
    <n v="9"/>
    <x v="0"/>
    <x v="0"/>
    <x v="0"/>
    <n v="120216744"/>
    <n v="120216744"/>
    <x v="0"/>
    <x v="1"/>
    <x v="4"/>
    <x v="0"/>
    <x v="4"/>
    <s v="Informática y Telecomunicaciones"/>
    <x v="4"/>
    <s v="Jefe Oficina de Informática y Telecomunicaciones"/>
    <x v="5"/>
    <x v="20"/>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x v="0"/>
    <s v="24419_x000a_24422_x000a_24423_x000a_24424_x000a_24425"/>
    <x v="4"/>
    <x v="3"/>
    <x v="1"/>
    <n v="315"/>
  </r>
  <r>
    <x v="4"/>
    <n v="51"/>
    <x v="3"/>
    <x v="6"/>
    <x v="0"/>
    <x v="1"/>
    <x v="3"/>
    <x v="9"/>
    <x v="0"/>
    <s v="Servicios de implementación de aplicaciones"/>
    <x v="0"/>
    <n v="81111508"/>
    <s v="Prestación de servicios profesionales para desarrollar, administrar y dar soporte a los componentes de los portales web y micro sitios de la entidad."/>
    <x v="3"/>
    <x v="3"/>
    <n v="9"/>
    <x v="0"/>
    <x v="0"/>
    <x v="0"/>
    <n v="51820134"/>
    <n v="51820134"/>
    <x v="0"/>
    <x v="1"/>
    <x v="0"/>
    <x v="0"/>
    <x v="4"/>
    <s v="Informática y Telecomunicaciones"/>
    <x v="4"/>
    <s v="Jefe Oficina de Informática y Telecomunicaciones"/>
    <x v="5"/>
    <x v="20"/>
    <s v="Implementar y mantener sistemas de información, portales y aplicaciones"/>
    <s v="Índice de capacidad en la prestación de servicios de tecnología."/>
    <n v="275"/>
    <d v="2021-02-11T00:00:00"/>
    <n v="5757793"/>
    <n v="51628211"/>
    <n v="51628211"/>
    <x v="1"/>
    <s v="JOSE  LUIS SANABRIA CASIANO"/>
    <n v="191923"/>
    <x v="0"/>
    <n v="24443"/>
    <x v="1"/>
    <x v="3"/>
    <x v="1"/>
    <n v="330"/>
  </r>
  <r>
    <x v="4"/>
    <n v="40"/>
    <x v="3"/>
    <x v="6"/>
    <x v="0"/>
    <x v="1"/>
    <x v="3"/>
    <x v="9"/>
    <x v="0"/>
    <s v="Servicios de implementación de aplicaciones"/>
    <x v="0"/>
    <n v="81111508"/>
    <s v="Prestación de servicios profesionales para gestionar, administrar y monitorear la red regulada y el cableado estructurado de la entidad a nivel nacional."/>
    <x v="3"/>
    <x v="3"/>
    <n v="9"/>
    <x v="0"/>
    <x v="0"/>
    <x v="0"/>
    <n v="60151084"/>
    <n v="60151084"/>
    <x v="0"/>
    <x v="1"/>
    <x v="0"/>
    <x v="0"/>
    <x v="4"/>
    <s v="Informática y Telecomunicaciones"/>
    <x v="4"/>
    <s v="Jefe Oficina de Informática y Telecomunicaciones"/>
    <x v="5"/>
    <x v="20"/>
    <s v="Implementar y soportar plataforma de TI"/>
    <s v="Índice de capacidad en la prestación de servicios de tecnología."/>
    <n v="269"/>
    <d v="2021-02-11T00:00:00"/>
    <n v="6683454"/>
    <n v="59928304"/>
    <n v="59928304"/>
    <x v="1"/>
    <s v="LEONARDO LIZARAZO SIERRA"/>
    <n v="222780"/>
    <x v="0"/>
    <n v="24452"/>
    <x v="1"/>
    <x v="3"/>
    <x v="1"/>
    <n v="330"/>
  </r>
  <r>
    <x v="4"/>
    <n v="54"/>
    <x v="3"/>
    <x v="6"/>
    <x v="2"/>
    <x v="2"/>
    <x v="3"/>
    <x v="9"/>
    <x v="0"/>
    <s v="Servicios de implementación de aplicaciones"/>
    <x v="0"/>
    <n v="81111508"/>
    <s v="Prestación de servicios profesionales para analizar y desarrollar componentes de software en plataforma ORACLE."/>
    <x v="3"/>
    <x v="3"/>
    <n v="9"/>
    <x v="0"/>
    <x v="0"/>
    <x v="0"/>
    <n v="120302167"/>
    <n v="120302167"/>
    <x v="0"/>
    <x v="1"/>
    <x v="2"/>
    <x v="0"/>
    <x v="4"/>
    <s v="Informática y Telecomunicaciones"/>
    <x v="4"/>
    <s v="Jefe Oficina de Informática y Telecomunicaciones"/>
    <x v="5"/>
    <x v="20"/>
    <s v="Implementar y mantener sistemas de información, portales y aplicaciones"/>
    <s v="Índice de capacidad en la prestación de servicios de tecnología."/>
    <n v="292"/>
    <d v="2021-02-12T00:00:00"/>
    <n v="6683454"/>
    <n v="59928304"/>
    <n v="119856608"/>
    <x v="1"/>
    <s v="JAIME VERA_x000a_WILSON NIÑO"/>
    <n v="445559"/>
    <x v="0"/>
    <s v="24459_x000a_24460"/>
    <x v="2"/>
    <x v="3"/>
    <x v="1"/>
    <n v="310"/>
  </r>
  <r>
    <x v="4"/>
    <n v="92"/>
    <x v="3"/>
    <x v="6"/>
    <x v="0"/>
    <x v="1"/>
    <x v="3"/>
    <x v="13"/>
    <x v="0"/>
    <s v="Servicios de implementación de aplicaciones"/>
    <x v="0"/>
    <n v="81111508"/>
    <s v="Prestación de servicios profesionales para configurar, administrar, gestionar, monitorear y soportar las bases de datos de la entidad."/>
    <x v="8"/>
    <x v="8"/>
    <n v="255"/>
    <x v="1"/>
    <x v="0"/>
    <x v="0"/>
    <n v="74017796"/>
    <n v="74017796"/>
    <x v="0"/>
    <x v="1"/>
    <x v="0"/>
    <x v="0"/>
    <x v="9"/>
    <s v="Oficina de Informática y Telecomunicaciones"/>
    <x v="4"/>
    <s v="José Luis Ariza Vargas (Jefe OIT)"/>
    <x v="5"/>
    <x v="20"/>
    <s v="Establecer la estratégia y gobierno de TI"/>
    <s v="Índice de capacidad en la prestación de servicios de tecnología."/>
    <n v="531"/>
    <d v="2021-04-15T00:00:00"/>
    <n v="8707976"/>
    <n v="73146998"/>
    <n v="73146998"/>
    <x v="1"/>
    <s v="LUIS ALEXANDER DUARTE PAREJA"/>
    <n v="870798"/>
    <x v="0"/>
    <n v="24675"/>
    <x v="1"/>
    <x v="3"/>
    <x v="1"/>
    <m/>
  </r>
  <r>
    <x v="4"/>
    <n v="1"/>
    <x v="3"/>
    <x v="6"/>
    <x v="0"/>
    <x v="1"/>
    <x v="3"/>
    <x v="0"/>
    <x v="0"/>
    <s v="Servicios de alquiler o arrendamiento de licencias de software de computador"/>
    <x v="0"/>
    <n v="81112500"/>
    <s v="Adquisición de productos y servicios Microsoft"/>
    <x v="2"/>
    <x v="2"/>
    <n v="12"/>
    <x v="0"/>
    <x v="5"/>
    <x v="1"/>
    <n v="1454161872.5999999"/>
    <n v="1454161872.5999999"/>
    <x v="0"/>
    <x v="0"/>
    <x v="0"/>
    <x v="0"/>
    <x v="9"/>
    <s v="Oficina de Informática y Telecomunicaciones"/>
    <x v="4"/>
    <s v="José Luis Ariza Vargas (Jefe OIT)"/>
    <x v="5"/>
    <x v="20"/>
    <s v="Implementar y soportar plataformas de TI"/>
    <s v="Índice de capacidad en la prestación de servicios de tecnología."/>
    <m/>
    <d v="2021-07-27T00:00:00"/>
    <n v="1452467450.0899999"/>
    <n v="1452467450.0899999"/>
    <n v="1452467450.0899999"/>
    <x v="1"/>
    <s v="INICIO PROCESO"/>
    <n v="1694422.5099999905"/>
    <x v="0"/>
    <m/>
    <x v="0"/>
    <x v="0"/>
    <x v="0"/>
    <n v="315"/>
  </r>
  <r>
    <x v="4"/>
    <n v="99"/>
    <x v="3"/>
    <x v="6"/>
    <x v="0"/>
    <x v="1"/>
    <x v="3"/>
    <x v="2"/>
    <x v="0"/>
    <s v="Ingeniería de software o hardware"/>
    <x v="0"/>
    <n v="81111500"/>
    <s v="Contratar los servicios de soporte técnicoproactivo, reactivo, de configuración, actualización, afinamiento y parametrización para productos ORACLE con los que cuenta el IGAC."/>
    <x v="6"/>
    <x v="6"/>
    <n v="3"/>
    <x v="0"/>
    <x v="5"/>
    <x v="1"/>
    <n v="162242850"/>
    <n v="162242850"/>
    <x v="0"/>
    <x v="4"/>
    <x v="0"/>
    <x v="0"/>
    <x v="9"/>
    <s v="Oficina de Informática y Telecomunicaciones"/>
    <x v="4"/>
    <s v="Guillermo Gómez Gómez (Jefe OIT)"/>
    <x v="9"/>
    <x v="20"/>
    <s v="Implementar y mantener sistemas de información, portales y aplicaciones"/>
    <s v="Índice de capacidad en la prestación de servicios de tecnología."/>
    <m/>
    <d v="2021-07-13T00:00:00"/>
    <n v="159265998.68000001"/>
    <n v="159265998.68000001"/>
    <n v="159265998.68000001"/>
    <x v="1"/>
    <s v="INICIO PROCESO"/>
    <n v="2976851.3199999928"/>
    <x v="0"/>
    <m/>
    <x v="1"/>
    <x v="3"/>
    <x v="0"/>
    <m/>
  </r>
  <r>
    <x v="4"/>
    <n v="47"/>
    <x v="3"/>
    <x v="6"/>
    <x v="0"/>
    <x v="1"/>
    <x v="3"/>
    <x v="9"/>
    <x v="0"/>
    <s v="Servicios de implementación de aplicaciones"/>
    <x v="0"/>
    <n v="81111508"/>
    <s v="Prestación de servicios profesionales para especificar, mantener y/o desarrollar funcionalidades para el sistema de captura de información en campo y ajustes a los sistemas de información de la entidad"/>
    <x v="3"/>
    <x v="3"/>
    <n v="11"/>
    <x v="0"/>
    <x v="0"/>
    <x v="0"/>
    <n v="63335720"/>
    <n v="63335720"/>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79"/>
    <d v="2021-02-11T00:00:00"/>
    <n v="5757793"/>
    <n v="60072974"/>
    <n v="60072974"/>
    <x v="1"/>
    <s v="EDISON ANDRES MONDRAGON"/>
    <n v="3262746"/>
    <x v="0"/>
    <n v="24445"/>
    <x v="1"/>
    <x v="3"/>
    <x v="1"/>
    <n v="270"/>
  </r>
  <r>
    <x v="4"/>
    <n v="44"/>
    <x v="3"/>
    <x v="6"/>
    <x v="0"/>
    <x v="1"/>
    <x v="3"/>
    <x v="9"/>
    <x v="0"/>
    <s v="Servicios de implementación de aplicaciones"/>
    <x v="0"/>
    <n v="81111508"/>
    <s v="Prestación de servicios profesionales para diseñar, construir y mantener  nuevas funcionalidades   en PL/SQL para la operación del Sistema Nacional de Catastro."/>
    <x v="3"/>
    <x v="3"/>
    <n v="11"/>
    <x v="0"/>
    <x v="0"/>
    <x v="0"/>
    <n v="83053047"/>
    <n v="83053047"/>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89"/>
    <d v="2021-02-11T00:00:00"/>
    <n v="7550277"/>
    <n v="79277908"/>
    <n v="79277908"/>
    <x v="1"/>
    <s v="DAVID ANDRES MURCIA CASTRO"/>
    <n v="3775139"/>
    <x v="0"/>
    <n v="24463"/>
    <x v="1"/>
    <x v="3"/>
    <x v="1"/>
    <n v="270"/>
  </r>
  <r>
    <x v="4"/>
    <n v="42"/>
    <x v="3"/>
    <x v="6"/>
    <x v="0"/>
    <x v="1"/>
    <x v="3"/>
    <x v="9"/>
    <x v="0"/>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3"/>
    <x v="3"/>
    <n v="11"/>
    <x v="0"/>
    <x v="0"/>
    <x v="0"/>
    <n v="83053047"/>
    <n v="83053047"/>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97"/>
    <d v="2021-02-11T00:00:00"/>
    <n v="7550277"/>
    <n v="79277908"/>
    <n v="79277908"/>
    <x v="1"/>
    <s v="JENIFER PAOLA ESPINDOLA"/>
    <n v="3775139"/>
    <x v="0"/>
    <n v="24466"/>
    <x v="1"/>
    <x v="3"/>
    <x v="1"/>
    <n v="270"/>
  </r>
  <r>
    <x v="4"/>
    <n v="97"/>
    <x v="3"/>
    <x v="6"/>
    <x v="0"/>
    <x v="1"/>
    <x v="3"/>
    <x v="0"/>
    <x v="0"/>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1"/>
    <x v="0"/>
    <x v="0"/>
    <x v="9"/>
    <s v="Oficina de Informática y Telecomunicaciones"/>
    <x v="4"/>
    <s v="José Luis Ariza Vargas (Jefe OIT)"/>
    <x v="9"/>
    <x v="20"/>
    <s v="Implementar y mantener sistemas de información, portales y aplicaciones"/>
    <s v="Índice de capacidad en la prestación de servicios de tecnología."/>
    <n v="592"/>
    <d v="2021-05-18T00:00:00"/>
    <n v="8707976"/>
    <n v="65309819.999999993"/>
    <n v="65309819.999999993"/>
    <x v="1"/>
    <s v="DARZEE YULI TORRES MORALES"/>
    <n v="4353988.0000000075"/>
    <x v="0"/>
    <n v="24751"/>
    <x v="1"/>
    <x v="3"/>
    <x v="1"/>
    <n v="210"/>
  </r>
  <r>
    <x v="4"/>
    <n v="45"/>
    <x v="3"/>
    <x v="6"/>
    <x v="2"/>
    <x v="2"/>
    <x v="3"/>
    <x v="9"/>
    <x v="0"/>
    <s v="Servicios de implementación de aplicaciones"/>
    <x v="0"/>
    <n v="81111508"/>
    <s v="Prestación de servicios profesionales para realizar actividades de soporte técnico y temático de los sistemas de información para la operación del Sistema Nacional de Catastro."/>
    <x v="3"/>
    <x v="3"/>
    <n v="11"/>
    <x v="0"/>
    <x v="0"/>
    <x v="0"/>
    <n v="109481337"/>
    <n v="109481337"/>
    <x v="0"/>
    <x v="1"/>
    <x v="2"/>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x v="0"/>
    <s v="24433_x000a_24436"/>
    <x v="2"/>
    <x v="3"/>
    <x v="1"/>
    <n v="330"/>
  </r>
  <r>
    <x v="4"/>
    <n v="65"/>
    <x v="3"/>
    <x v="6"/>
    <x v="0"/>
    <x v="1"/>
    <x v="3"/>
    <x v="9"/>
    <x v="0"/>
    <s v="Servicios de implementación de aplicaciones"/>
    <x v="0"/>
    <n v="81111508"/>
    <s v="Prestación de servicios profesionales para orientar y ejecutar  las tareas de análisis y diseño en la construcción de los sistemas de información para la operación del Sistema Nacional de Catastro."/>
    <x v="3"/>
    <x v="3"/>
    <n v="11"/>
    <x v="0"/>
    <x v="0"/>
    <x v="0"/>
    <n v="73517991"/>
    <n v="7351799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6"/>
    <d v="2021-02-19T00:00:00"/>
    <n v="6683454"/>
    <n v="67948449"/>
    <n v="67948449"/>
    <x v="1"/>
    <s v="ANGEL VIVIANA GUZMAN CHACON"/>
    <n v="5569542"/>
    <x v="0"/>
    <n v="24503"/>
    <x v="1"/>
    <x v="3"/>
    <x v="1"/>
    <n v="285"/>
  </r>
  <r>
    <x v="4"/>
    <n v="55"/>
    <x v="3"/>
    <x v="6"/>
    <x v="0"/>
    <x v="1"/>
    <x v="3"/>
    <x v="9"/>
    <x v="0"/>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3"/>
    <x v="3"/>
    <n v="11"/>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1"/>
    <d v="2021-02-15T00:00:00"/>
    <n v="8707976"/>
    <n v="89111621"/>
    <n v="89111621"/>
    <x v="1"/>
    <s v="CLARA INES PEREZ CACERES"/>
    <n v="6676120"/>
    <x v="0"/>
    <n v="24496"/>
    <x v="1"/>
    <x v="3"/>
    <x v="1"/>
    <n v="270"/>
  </r>
  <r>
    <x v="4"/>
    <n v="61"/>
    <x v="3"/>
    <x v="6"/>
    <x v="0"/>
    <x v="1"/>
    <x v="3"/>
    <x v="9"/>
    <x v="0"/>
    <s v="Servicios de implementación de aplicaciones"/>
    <x v="0"/>
    <n v="81111508"/>
    <s v="Prestación de servicios profesionales para orientar y ejecutar actividades relacionadas con el componente geográfico de los sistemas de información y para la operación del Sistema Nacional de Catastro."/>
    <x v="3"/>
    <x v="3"/>
    <n v="11"/>
    <x v="0"/>
    <x v="0"/>
    <x v="0"/>
    <n v="108518129"/>
    <n v="108518129"/>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340"/>
    <d v="2021-02-17T00:00:00"/>
    <n v="9865284"/>
    <n v="100297054"/>
    <n v="100297054"/>
    <x v="1"/>
    <s v="LUIS ALBERTO MORENO VEGA"/>
    <n v="8221075"/>
    <x v="0"/>
    <n v="24495"/>
    <x v="1"/>
    <x v="3"/>
    <x v="1"/>
    <n v="270"/>
  </r>
  <r>
    <x v="4"/>
    <n v="72"/>
    <x v="3"/>
    <x v="6"/>
    <x v="0"/>
    <x v="1"/>
    <x v="3"/>
    <x v="12"/>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4"/>
    <x v="4"/>
    <n v="10"/>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_x000a_"/>
    <n v="418"/>
    <d v="2021-03-04T00:00:00"/>
    <n v="8707976"/>
    <n v="85628431"/>
    <n v="85628431"/>
    <x v="1"/>
    <s v="LEIDY NATHALY GONZALEZ DIAZ"/>
    <n v="10159310"/>
    <x v="0"/>
    <n v="24553"/>
    <x v="1"/>
    <x v="3"/>
    <x v="1"/>
    <n v="270"/>
  </r>
  <r>
    <x v="4"/>
    <n v="71"/>
    <x v="3"/>
    <x v="6"/>
    <x v="0"/>
    <x v="1"/>
    <x v="3"/>
    <x v="12"/>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4"/>
    <x v="4"/>
    <n v="10"/>
    <x v="0"/>
    <x v="0"/>
    <x v="0"/>
    <n v="95787741"/>
    <n v="95787741"/>
    <x v="0"/>
    <x v="1"/>
    <x v="0"/>
    <x v="0"/>
    <x v="1"/>
    <s v="Informática y Telecomunicaciones"/>
    <x v="4"/>
    <s v="Jefe Oficina de Informática y Telecomunicaciones"/>
    <x v="2"/>
    <x v="3"/>
    <s v="Alinear el componente tecnológico de las nuevas y mejores prácticas catastrales definidas para la operación"/>
    <s v="Sistema de Información predial actualizado"/>
    <m/>
    <d v="2021-03-09T00:00:00"/>
    <n v="8707976"/>
    <n v="84177101"/>
    <n v="84177101"/>
    <x v="1"/>
    <s v="JUAN CARLOS MENDEZ MELO"/>
    <n v="11610640"/>
    <x v="0"/>
    <n v="24555"/>
    <x v="1"/>
    <x v="3"/>
    <x v="1"/>
    <n v="270"/>
  </r>
  <r>
    <x v="4"/>
    <m/>
    <x v="3"/>
    <x v="6"/>
    <x v="0"/>
    <x v="0"/>
    <x v="0"/>
    <x v="3"/>
    <x v="0"/>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0"/>
    <x v="0"/>
    <n v="10"/>
    <x v="0"/>
    <x v="0"/>
    <x v="2"/>
    <n v="86657050"/>
    <n v="86657050"/>
    <x v="0"/>
    <x v="4"/>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60"/>
    <n v="751362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70"/>
    <n v="7513627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80"/>
    <n v="7513628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90"/>
    <n v="7513629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300"/>
    <n v="7513630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0"/>
    <x v="0"/>
    <x v="2"/>
    <n v="95779460"/>
    <n v="95779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0"/>
    <x v="0"/>
    <x v="2"/>
    <n v="86657050"/>
    <n v="866570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0"/>
    <x v="0"/>
    <n v="10"/>
    <x v="0"/>
    <x v="0"/>
    <x v="2"/>
    <n v="86657050"/>
    <n v="866570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0"/>
    <x v="0"/>
    <x v="2"/>
    <n v="95779460"/>
    <n v="95779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3"/>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10"/>
    <x v="0"/>
    <x v="0"/>
    <x v="2"/>
    <n v="57298420"/>
    <n v="5729842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3"/>
    <x v="0"/>
    <x v="4"/>
    <x v="18"/>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2"/>
    <x v="0"/>
    <n v="5"/>
    <x v="0"/>
    <x v="0"/>
    <x v="2"/>
    <n v="130619640"/>
    <n v="130619640"/>
    <x v="0"/>
    <x v="1"/>
    <x v="3"/>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5"/>
    <x v="0"/>
    <m/>
  </r>
  <r>
    <x v="4"/>
    <m/>
    <x v="3"/>
    <x v="6"/>
    <x v="0"/>
    <x v="0"/>
    <x v="0"/>
    <x v="17"/>
    <x v="0"/>
    <s v="Gerencia de proyectos"/>
    <x v="2"/>
    <n v="80101600"/>
    <s v="Prestacion de servicios profesionales para ejercer la gerencia técnica del proyecto de software requerido por la entidad para el cumplimiento de los objetivos del catastro multipropósito."/>
    <x v="0"/>
    <x v="1"/>
    <n v="4"/>
    <x v="0"/>
    <x v="0"/>
    <x v="2"/>
    <n v="53348832"/>
    <n v="53348832"/>
    <x v="0"/>
    <x v="1"/>
    <x v="0"/>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7"/>
    <x v="0"/>
    <s v="Servicios de implementación de aplicaciones"/>
    <x v="2"/>
    <n v="81111508"/>
    <s v="Prestación de servicios profesionales para soportar, analizar, diseñar e implementar la arquitectura de sistemas de información de la entidad y para la operación y cumplimiento de los objetivos de catastro multipropósito."/>
    <x v="0"/>
    <x v="1"/>
    <n v="4"/>
    <x v="0"/>
    <x v="0"/>
    <x v="2"/>
    <n v="53348832"/>
    <n v="53348832"/>
    <x v="0"/>
    <x v="1"/>
    <x v="0"/>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0"/>
    <x v="0"/>
    <m/>
  </r>
  <r>
    <x v="4"/>
    <m/>
    <x v="3"/>
    <x v="6"/>
    <x v="2"/>
    <x v="0"/>
    <x v="2"/>
    <x v="17"/>
    <x v="0"/>
    <s v="Servicios de implementación de aplicaciones"/>
    <x v="2"/>
    <n v="81111508"/>
    <s v="Prestación de servicios profesionales para realizar la gestión del proceso administrativo y su evolucion para  la gerencia del  proyecto que permita  el mantenimiento y la construccion de los sistemas de información catastral con enfoque multipropósito. "/>
    <x v="0"/>
    <x v="1"/>
    <n v="4"/>
    <x v="0"/>
    <x v="0"/>
    <x v="2"/>
    <n v="69663808"/>
    <n v="69663808"/>
    <x v="0"/>
    <x v="1"/>
    <x v="2"/>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2"/>
    <x v="0"/>
    <m/>
  </r>
  <r>
    <x v="4"/>
    <m/>
    <x v="3"/>
    <x v="6"/>
    <x v="1"/>
    <x v="0"/>
    <x v="1"/>
    <x v="17"/>
    <x v="0"/>
    <s v="Servicios de implementación de aplicaciones"/>
    <x v="2"/>
    <n v="81111508"/>
    <s v="Prestación de servicios profesionales para documentar las actividades relacionadas con ajustes, nuevas funcionalidades, análisis, diseño y desarrollo de componentes de software requeridos por la entidad para el cumplimiento de los objetivos del catastro multipropósito."/>
    <x v="0"/>
    <x v="1"/>
    <n v="4"/>
    <x v="0"/>
    <x v="0"/>
    <x v="2"/>
    <n v="139327616"/>
    <n v="139327616"/>
    <x v="0"/>
    <x v="1"/>
    <x v="1"/>
    <x v="0"/>
    <x v="9"/>
    <s v="Oficina de Informática y Telecomunicaciones"/>
    <x v="4"/>
    <s v="Guillermo Gómez Gómez (Jefe OIT)"/>
    <x v="2"/>
    <x v="3"/>
    <s v="Implementar el componente tecnológico para el catastro multipropósito y su integración con el registro de la propiedad"/>
    <s v="Sistema de Información Predial Actualizado_x000a_"/>
    <m/>
    <m/>
    <e v="#N/A"/>
    <e v="#N/A"/>
    <e v="#N/A"/>
    <x v="0"/>
    <m/>
    <n v="0"/>
    <x v="0"/>
    <m/>
    <x v="0"/>
    <x v="1"/>
    <x v="0"/>
    <m/>
  </r>
  <r>
    <x v="4"/>
    <m/>
    <x v="3"/>
    <x v="6"/>
    <x v="0"/>
    <x v="0"/>
    <x v="0"/>
    <x v="7"/>
    <x v="0"/>
    <s v="Cartografía"/>
    <x v="0"/>
    <n v="81151600"/>
    <s v="Renovar los servicios de software update support y Oracle premie support for systems"/>
    <x v="2"/>
    <x v="0"/>
    <n v="12"/>
    <x v="0"/>
    <x v="3"/>
    <x v="2"/>
    <n v="2200000000"/>
    <n v="2200000000"/>
    <x v="3"/>
    <x v="3"/>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1"/>
    <x v="10"/>
    <n v="12"/>
    <x v="0"/>
    <x v="3"/>
    <x v="2"/>
    <n v="3100000000"/>
    <n v="3100000000"/>
    <x v="2"/>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1"/>
    <x v="10"/>
    <n v="12"/>
    <x v="0"/>
    <x v="3"/>
    <x v="2"/>
    <n v="3387012400"/>
    <n v="33870124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Servicios de sistemas de información geográfica (sig)"/>
    <x v="0"/>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0"/>
    <x v="1"/>
    <n v="4"/>
    <x v="0"/>
    <x v="3"/>
    <x v="2"/>
    <n v="5000000000"/>
    <n v="5000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Diseño del intercambio electrónico de datos (ied)"/>
    <x v="0"/>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0"/>
    <x v="1"/>
    <n v="3"/>
    <x v="0"/>
    <x v="3"/>
    <x v="2"/>
    <n v="4208000000"/>
    <n v="4208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m/>
    <x v="3"/>
    <x v="6"/>
    <x v="0"/>
    <x v="0"/>
    <x v="0"/>
    <x v="18"/>
    <x v="0"/>
    <s v="Mantenimiento de sistemas de almacenamiento de discos"/>
    <x v="0"/>
    <n v="81112301"/>
    <s v="Suministrar e implementar (Instalación y configuración, prueba, puesta en funcionamiento, y transferencia de conocimiento), soporte y mantenimiento de equipos tecnológicos y periféricos para el Instituto Geográfico “Agustín Codazzi” – IGAC a nivel nacional."/>
    <x v="0"/>
    <x v="1"/>
    <n v="3"/>
    <x v="0"/>
    <x v="3"/>
    <x v="2"/>
    <n v="4000000000"/>
    <n v="4000000000"/>
    <x v="3"/>
    <x v="2"/>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m/>
    <m/>
    <e v="#N/A"/>
    <e v="#N/A"/>
    <e v="#N/A"/>
    <x v="0"/>
    <m/>
    <n v="0"/>
    <x v="0"/>
    <m/>
    <x v="0"/>
    <x v="0"/>
    <x v="0"/>
    <m/>
  </r>
  <r>
    <x v="4"/>
    <n v="78"/>
    <x v="3"/>
    <x v="6"/>
    <x v="0"/>
    <x v="1"/>
    <x v="3"/>
    <x v="9"/>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x v="0"/>
    <n v="24627"/>
    <x v="1"/>
    <x v="3"/>
    <x v="1"/>
    <n v="240"/>
  </r>
  <r>
    <x v="4"/>
    <n v="81"/>
    <x v="3"/>
    <x v="6"/>
    <x v="0"/>
    <x v="1"/>
    <x v="3"/>
    <x v="9"/>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x v="0"/>
    <n v="24615"/>
    <x v="1"/>
    <x v="3"/>
    <x v="1"/>
    <n v="270"/>
  </r>
  <r>
    <x v="4"/>
    <n v="79"/>
    <x v="3"/>
    <x v="6"/>
    <x v="0"/>
    <x v="1"/>
    <x v="3"/>
    <x v="9"/>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x v="0"/>
    <n v="24610"/>
    <x v="1"/>
    <x v="3"/>
    <x v="1"/>
    <n v="240"/>
  </r>
  <r>
    <x v="4"/>
    <n v="80"/>
    <x v="3"/>
    <x v="6"/>
    <x v="0"/>
    <x v="1"/>
    <x v="3"/>
    <x v="9"/>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1"/>
    <x v="0"/>
    <x v="0"/>
    <x v="10"/>
    <s v="Informática y Telecomunicaciones"/>
    <x v="4"/>
    <s v="Jefe Oficina de Informática y Telecomunicaciones"/>
    <x v="2"/>
    <x v="3"/>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x v="0"/>
    <n v="24628"/>
    <x v="1"/>
    <x v="3"/>
    <x v="1"/>
    <m/>
  </r>
  <r>
    <x v="4"/>
    <n v="100"/>
    <x v="3"/>
    <x v="6"/>
    <x v="0"/>
    <x v="1"/>
    <x v="3"/>
    <x v="17"/>
    <x v="0"/>
    <s v="Servicios de implementación de aplicaciones"/>
    <x v="2"/>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x v="2"/>
    <x v="2"/>
    <n v="6"/>
    <x v="0"/>
    <x v="0"/>
    <x v="0"/>
    <n v="66135552"/>
    <n v="66135552"/>
    <x v="0"/>
    <x v="1"/>
    <x v="0"/>
    <x v="0"/>
    <x v="9"/>
    <s v="Oficina de Informática y Telecomunicaciones"/>
    <x v="4"/>
    <s v="Guillermo Gómez Gómez (Jefe OIT)"/>
    <x v="5"/>
    <x v="20"/>
    <s v="Implementar el sistema de gestión de seguridad de la información "/>
    <s v="Índice de capacidad en la prestación de servicios de tecnología."/>
    <m/>
    <d v="2021-07-23T00:00:00"/>
    <n v="11022592"/>
    <n v="58787157.333333336"/>
    <n v="58787157.333333336"/>
    <x v="1"/>
    <s v="ORLANDO  BENEVIDES SANTACRUZ"/>
    <n v="7348394.6666666642"/>
    <x v="0"/>
    <m/>
    <x v="1"/>
    <x v="3"/>
    <x v="1"/>
    <m/>
  </r>
  <r>
    <x v="4"/>
    <n v="24"/>
    <x v="3"/>
    <x v="6"/>
    <x v="0"/>
    <x v="1"/>
    <x v="3"/>
    <x v="9"/>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5"/>
    <x v="5"/>
    <n v="345"/>
    <x v="1"/>
    <x v="0"/>
    <x v="2"/>
    <n v="116150000"/>
    <n v="116150000"/>
    <x v="0"/>
    <x v="1"/>
    <x v="0"/>
    <x v="0"/>
    <x v="10"/>
    <s v="Informática y Telecomunicaciones"/>
    <x v="4"/>
    <s v="Jefe Oficina de Informática y Telecomunicaciones"/>
    <x v="2"/>
    <x v="3"/>
    <s v="Gestionar técnicamente la operación del proyecto de catastro multipropósito, en lo correspondiente al IGAC"/>
    <s v="Sistema de Información Predial Actualizado_x000a_"/>
    <n v="345"/>
    <d v="2021-01-10T00:00:00"/>
    <n v="9865284"/>
    <n v="103585482"/>
    <n v="103585482"/>
    <x v="1"/>
    <s v="ELIECER VANEGAS MURCIA"/>
    <n v="12564518"/>
    <x v="0"/>
    <n v="24502"/>
    <x v="1"/>
    <x v="3"/>
    <x v="1"/>
    <n v="330"/>
  </r>
  <r>
    <x v="4"/>
    <n v="29"/>
    <x v="3"/>
    <x v="4"/>
    <x v="0"/>
    <x v="1"/>
    <x v="3"/>
    <x v="9"/>
    <x v="0"/>
    <s v="Servicios secretariales o de administración de oficinas  "/>
    <x v="0"/>
    <n v="80161501"/>
    <s v="Prestación de servicios profesionales en el área penal, actuando en representación y defensa del IGAC a nivel Nacional."/>
    <x v="5"/>
    <x v="5"/>
    <n v="11"/>
    <x v="0"/>
    <x v="0"/>
    <x v="0"/>
    <n v="83053047"/>
    <n v="83053047"/>
    <x v="0"/>
    <x v="1"/>
    <x v="0"/>
    <x v="1"/>
    <x v="11"/>
    <s v="Oficina Asesora Jurídica"/>
    <x v="4"/>
    <s v="Jefe Oficina Asesora Jurídica"/>
    <x v="6"/>
    <x v="10"/>
    <s v="N/A"/>
    <s v="N/A"/>
    <n v="117"/>
    <d v="2021-01-26T00:00:00"/>
    <n v="7550277"/>
    <n v="83053047"/>
    <n v="83053047"/>
    <x v="1"/>
    <s v="ALDEMAR GUARNIZO GARCÍA"/>
    <n v="0"/>
    <x v="0"/>
    <n v="24262"/>
    <x v="1"/>
    <x v="3"/>
    <x v="1"/>
    <n v="270"/>
  </r>
  <r>
    <x v="4"/>
    <n v="11"/>
    <x v="3"/>
    <x v="4"/>
    <x v="0"/>
    <x v="1"/>
    <x v="3"/>
    <x v="9"/>
    <x v="0"/>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5"/>
    <x v="5"/>
    <n v="11"/>
    <x v="0"/>
    <x v="0"/>
    <x v="0"/>
    <n v="269654000"/>
    <n v="269654000"/>
    <x v="0"/>
    <x v="1"/>
    <x v="0"/>
    <x v="1"/>
    <x v="11"/>
    <s v="Oficina Asesora Jurídica"/>
    <x v="4"/>
    <s v="Jefe Oficina Asesora Jurídica"/>
    <x v="6"/>
    <x v="10"/>
    <s v="N/A"/>
    <s v="N/A"/>
    <n v="36"/>
    <d v="2021-01-14T00:00:00"/>
    <n v="24514000"/>
    <n v="269654000"/>
    <n v="269654000"/>
    <x v="1"/>
    <s v="CARLOS EDUARDO MEDELLIN BECERRA"/>
    <n v="0"/>
    <x v="0"/>
    <n v="24197"/>
    <x v="1"/>
    <x v="3"/>
    <x v="2"/>
    <n v="330"/>
  </r>
  <r>
    <x v="4"/>
    <n v="27"/>
    <x v="3"/>
    <x v="4"/>
    <x v="0"/>
    <x v="1"/>
    <x v="3"/>
    <x v="9"/>
    <x v="0"/>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5"/>
    <x v="5"/>
    <n v="11"/>
    <x v="0"/>
    <x v="0"/>
    <x v="0"/>
    <n v="73517994"/>
    <n v="73517994"/>
    <x v="0"/>
    <x v="1"/>
    <x v="0"/>
    <x v="0"/>
    <x v="4"/>
    <s v="Oficina Asesora Jurídica"/>
    <x v="4"/>
    <s v="Jefe Oficina Asesora de Planeación"/>
    <x v="5"/>
    <x v="11"/>
    <s v="Realizar el seguimiento de los planes de acción anual"/>
    <s v="Documentos de planeación realizados_x000a__x000a_Documentos de planeación con seguimientos realizados_x000a_"/>
    <n v="127"/>
    <d v="2021-01-26T00:00:00"/>
    <n v="6683454"/>
    <n v="73517994"/>
    <n v="73517994"/>
    <x v="1"/>
    <s v="ESTEFANÍA DUQUE RINCÓN"/>
    <n v="0"/>
    <x v="0"/>
    <n v="24270"/>
    <x v="1"/>
    <x v="3"/>
    <x v="1"/>
    <n v="270"/>
  </r>
  <r>
    <x v="4"/>
    <n v="26"/>
    <x v="3"/>
    <x v="4"/>
    <x v="0"/>
    <x v="1"/>
    <x v="3"/>
    <x v="9"/>
    <x v="0"/>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5"/>
    <x v="5"/>
    <n v="11"/>
    <x v="0"/>
    <x v="0"/>
    <x v="0"/>
    <n v="95787741"/>
    <n v="95787741"/>
    <x v="0"/>
    <x v="1"/>
    <x v="0"/>
    <x v="1"/>
    <x v="11"/>
    <s v="Oficina Asesora Jurídica"/>
    <x v="4"/>
    <s v="Jefe Oficina Asesora Jurídica"/>
    <x v="6"/>
    <x v="10"/>
    <s v="N/A"/>
    <s v="N/A"/>
    <n v="148"/>
    <d v="2021-01-26T00:00:00"/>
    <n v="8707975"/>
    <n v="95787736"/>
    <n v="95787736"/>
    <x v="1"/>
    <s v="DIANA KARIME VELEZ GONAZALE"/>
    <n v="5"/>
    <x v="0"/>
    <n v="24287"/>
    <x v="1"/>
    <x v="3"/>
    <x v="1"/>
    <n v="240"/>
  </r>
  <r>
    <x v="4"/>
    <n v="31"/>
    <x v="3"/>
    <x v="4"/>
    <x v="0"/>
    <x v="1"/>
    <x v="3"/>
    <x v="9"/>
    <x v="0"/>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5"/>
    <x v="5"/>
    <n v="11"/>
    <x v="0"/>
    <x v="0"/>
    <x v="0"/>
    <n v="95787741"/>
    <n v="95787741"/>
    <x v="0"/>
    <x v="1"/>
    <x v="0"/>
    <x v="1"/>
    <x v="11"/>
    <s v="Oficina Asesora Jurídica"/>
    <x v="4"/>
    <s v="Jefe Oficina Asesora Jurídica"/>
    <x v="6"/>
    <x v="10"/>
    <s v="N/A"/>
    <s v="N/A"/>
    <n v="147"/>
    <d v="2021-01-26T00:00:00"/>
    <n v="8707976"/>
    <n v="95787736"/>
    <n v="95787736"/>
    <x v="1"/>
    <s v="JULIO CESAR AMAYA MENDEZ"/>
    <n v="5"/>
    <x v="0"/>
    <n v="24286"/>
    <x v="1"/>
    <x v="3"/>
    <x v="1"/>
    <n v="270"/>
  </r>
  <r>
    <x v="4"/>
    <n v="32"/>
    <x v="3"/>
    <x v="4"/>
    <x v="0"/>
    <x v="1"/>
    <x v="3"/>
    <x v="9"/>
    <x v="0"/>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5"/>
    <x v="5"/>
    <n v="11"/>
    <x v="0"/>
    <x v="0"/>
    <x v="0"/>
    <n v="95787741"/>
    <n v="95787741"/>
    <x v="0"/>
    <x v="1"/>
    <x v="0"/>
    <x v="1"/>
    <x v="11"/>
    <s v="Oficina Asesora Jurídica"/>
    <x v="4"/>
    <s v="Jefe Oficina Asesora Jurídica"/>
    <x v="6"/>
    <x v="10"/>
    <s v="N/A"/>
    <s v="N/A"/>
    <n v="138"/>
    <d v="2021-01-26T00:00:00"/>
    <n v="8707976"/>
    <n v="95787736"/>
    <n v="95787736"/>
    <x v="1"/>
    <s v="LAURA VILLARRAGA ALBINO,"/>
    <n v="5"/>
    <x v="0"/>
    <n v="24271"/>
    <x v="1"/>
    <x v="3"/>
    <x v="1"/>
    <n v="330"/>
  </r>
  <r>
    <x v="4"/>
    <n v="28"/>
    <x v="3"/>
    <x v="4"/>
    <x v="0"/>
    <x v="1"/>
    <x v="3"/>
    <x v="9"/>
    <x v="0"/>
    <s v="Servicios secretariales o de administración de oficinas  "/>
    <x v="0"/>
    <n v="80161501"/>
    <s v="Prestación de servicios profesionales en los asuntos legales y contractuales que le sean asignados por la Oficina Asesora Jurídica."/>
    <x v="5"/>
    <x v="5"/>
    <n v="11"/>
    <x v="0"/>
    <x v="0"/>
    <x v="1"/>
    <n v="121248517"/>
    <n v="121248517"/>
    <x v="0"/>
    <x v="1"/>
    <x v="0"/>
    <x v="1"/>
    <x v="11"/>
    <s v="Oficina Asesora Jurídica"/>
    <x v="4"/>
    <s v="Jefe Oficina Asesora Jurídica"/>
    <x v="6"/>
    <x v="10"/>
    <s v="N/A"/>
    <s v="N/A"/>
    <n v="125"/>
    <d v="2021-01-26T00:00:00"/>
    <n v="11022592"/>
    <n v="121248512"/>
    <n v="121248512"/>
    <x v="1"/>
    <s v="LUZ ÁNGELA VILLALBA PACHÓ"/>
    <n v="5"/>
    <x v="0"/>
    <n v="24263"/>
    <x v="1"/>
    <x v="3"/>
    <x v="1"/>
    <n v="270"/>
  </r>
  <r>
    <x v="4"/>
    <n v="30"/>
    <x v="3"/>
    <x v="4"/>
    <x v="0"/>
    <x v="1"/>
    <x v="3"/>
    <x v="9"/>
    <x v="0"/>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5"/>
    <x v="5"/>
    <n v="8"/>
    <x v="0"/>
    <x v="0"/>
    <x v="0"/>
    <n v="60678706"/>
    <n v="60678706"/>
    <x v="0"/>
    <x v="1"/>
    <x v="0"/>
    <x v="1"/>
    <x v="11"/>
    <s v="Oficina Asesora Jurídica"/>
    <x v="4"/>
    <s v="Jefe Oficina Asesora Jurídica"/>
    <x v="6"/>
    <x v="10"/>
    <s v="N/A"/>
    <s v="N/A"/>
    <n v="146"/>
    <d v="2021-01-26T00:00:00"/>
    <n v="7550277"/>
    <n v="60402216"/>
    <n v="60402216"/>
    <x v="1"/>
    <s v="SANDRA MAGALLY SALGADO LEYV"/>
    <n v="276490"/>
    <x v="0"/>
    <n v="24285"/>
    <x v="1"/>
    <x v="3"/>
    <x v="1"/>
    <n v="270"/>
  </r>
  <r>
    <x v="4"/>
    <n v="33"/>
    <x v="3"/>
    <x v="4"/>
    <x v="2"/>
    <x v="2"/>
    <x v="3"/>
    <x v="9"/>
    <x v="0"/>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5"/>
    <x v="5"/>
    <n v="8"/>
    <x v="0"/>
    <x v="0"/>
    <x v="0"/>
    <n v="121357412"/>
    <n v="121357412"/>
    <x v="0"/>
    <x v="1"/>
    <x v="2"/>
    <x v="1"/>
    <x v="11"/>
    <s v="Oficina Asesora Jurídica"/>
    <x v="4"/>
    <s v="Jefe Oficina Asesora Jurídica"/>
    <x v="6"/>
    <x v="10"/>
    <s v="N/A"/>
    <s v="N/A"/>
    <n v="128"/>
    <d v="2021-01-26T00:00:00"/>
    <n v="7550277"/>
    <n v="60402216"/>
    <n v="120804432"/>
    <x v="1"/>
    <s v="ENIRQUE LESMES RODRIGUEZ_x000a_CAROLINA CARDONA BUENO"/>
    <n v="552980"/>
    <x v="0"/>
    <s v="24267_x000a_24268"/>
    <x v="2"/>
    <x v="3"/>
    <x v="1"/>
    <n v="270"/>
  </r>
  <r>
    <x v="7"/>
    <m/>
    <x v="3"/>
    <x v="7"/>
    <x v="0"/>
    <x v="7"/>
    <x v="0"/>
    <x v="9"/>
    <x v="0"/>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1"/>
    <x v="0"/>
    <x v="0"/>
    <x v="4"/>
    <s v="Oficina Asesora de Planeación"/>
    <x v="4"/>
    <s v="Jefe Oficina Asesora de Planeación"/>
    <x v="5"/>
    <x v="9"/>
    <s v="Ejecutar el programa de auditoria"/>
    <s v="Sistema de Gestión implementado_x000a_"/>
    <m/>
    <m/>
    <e v="#N/A"/>
    <e v="#N/A"/>
    <e v="#N/A"/>
    <x v="0"/>
    <m/>
    <n v="0"/>
    <x v="0"/>
    <m/>
    <x v="7"/>
    <x v="0"/>
    <x v="0"/>
    <m/>
  </r>
  <r>
    <x v="4"/>
    <n v="18"/>
    <x v="3"/>
    <x v="7"/>
    <x v="0"/>
    <x v="1"/>
    <x v="3"/>
    <x v="9"/>
    <x v="0"/>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0"/>
    <n v="83053047"/>
    <n v="83053047"/>
    <x v="0"/>
    <x v="1"/>
    <x v="0"/>
    <x v="0"/>
    <x v="4"/>
    <s v="Oficina Asesora de Planeación"/>
    <x v="4"/>
    <s v="Jefe Oficina Asesora de Planeación"/>
    <x v="5"/>
    <x v="9"/>
    <s v="Actualizar e implementar los planes de trabajo y/o mejoramiento anual"/>
    <s v="Sistema de Gestión implementado_x000a_"/>
    <n v="95"/>
    <d v="2021-01-19T00:00:00"/>
    <n v="7550277"/>
    <n v="83053047"/>
    <n v="83053047"/>
    <x v="1"/>
    <s v="DAVID LEONARDO CARO PEDREROS"/>
    <n v="0"/>
    <x v="0"/>
    <n v="24295"/>
    <x v="1"/>
    <x v="3"/>
    <x v="1"/>
    <n v="11"/>
  </r>
  <r>
    <x v="4"/>
    <n v="21"/>
    <x v="3"/>
    <x v="7"/>
    <x v="3"/>
    <x v="3"/>
    <x v="3"/>
    <x v="9"/>
    <x v="0"/>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0"/>
    <n v="249159141"/>
    <n v="249159141"/>
    <x v="0"/>
    <x v="1"/>
    <x v="3"/>
    <x v="0"/>
    <x v="4"/>
    <s v="Oficina Asesora de Planeación"/>
    <x v="4"/>
    <s v="Jefe Oficina Asesora de Planeación"/>
    <x v="5"/>
    <x v="11"/>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x v="0"/>
    <s v="24304_x000a_24305_x000a_24306"/>
    <x v="3"/>
    <x v="3"/>
    <x v="0"/>
    <n v="330"/>
  </r>
  <r>
    <x v="4"/>
    <n v="94"/>
    <x v="3"/>
    <x v="7"/>
    <x v="0"/>
    <x v="1"/>
    <x v="3"/>
    <x v="5"/>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1"/>
    <x v="0"/>
    <x v="0"/>
    <x v="4"/>
    <s v="Oficina Asesora de Planeación"/>
    <x v="4"/>
    <s v="Jefe Oficina Asesora de Planeación"/>
    <x v="5"/>
    <x v="11"/>
    <s v="Actualizar planes institucionales"/>
    <s v="Documentos de planeación realizados_x000a__x000a_Documentos de planeación con seguimientos realizados_x000a_"/>
    <n v="571"/>
    <d v="2021-04-15T00:00:00"/>
    <n v="7550277"/>
    <n v="60402216"/>
    <n v="60402216"/>
    <x v="1"/>
    <s v="NATALIA MARIA PINEDA BETANCOURT"/>
    <n v="0"/>
    <x v="0"/>
    <n v="24704"/>
    <x v="1"/>
    <x v="3"/>
    <x v="1"/>
    <m/>
  </r>
  <r>
    <x v="4"/>
    <n v="13"/>
    <x v="3"/>
    <x v="7"/>
    <x v="1"/>
    <x v="6"/>
    <x v="3"/>
    <x v="9"/>
    <x v="0"/>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1"/>
    <n v="332212188"/>
    <n v="332212188"/>
    <x v="0"/>
    <x v="1"/>
    <x v="1"/>
    <x v="0"/>
    <x v="4"/>
    <s v="Oficina Asesora de Planeación"/>
    <x v="4"/>
    <s v="Jefe Oficina Asesora de Planeación"/>
    <x v="5"/>
    <x v="11"/>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x v="0"/>
    <s v="24296_x000a_24297_x000a_24299_x000a_24302"/>
    <x v="6"/>
    <x v="3"/>
    <x v="1"/>
    <m/>
  </r>
  <r>
    <x v="4"/>
    <n v="16"/>
    <x v="3"/>
    <x v="7"/>
    <x v="0"/>
    <x v="1"/>
    <x v="3"/>
    <x v="9"/>
    <x v="0"/>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0"/>
    <n v="108518128"/>
    <n v="108518128"/>
    <x v="0"/>
    <x v="1"/>
    <x v="0"/>
    <x v="0"/>
    <x v="4"/>
    <s v="Oficina Asesora de Planeación"/>
    <x v="4"/>
    <s v="Jefe Oficina Asesora de Planeación"/>
    <x v="5"/>
    <x v="9"/>
    <s v="Actualizar e implementar los planes de trabajo y/o mejoramiento anual"/>
    <s v="Sistema de Gestión implementado_x000a_"/>
    <n v="92"/>
    <d v="2021-01-19T00:00:00"/>
    <n v="9865284"/>
    <n v="108518124"/>
    <n v="108518124"/>
    <x v="1"/>
    <s v="CARLOS RAFAEL GONZÁLEZ CONTRERAS"/>
    <n v="4"/>
    <x v="0"/>
    <n v="24288"/>
    <x v="1"/>
    <x v="3"/>
    <x v="1"/>
    <n v="330"/>
  </r>
  <r>
    <x v="4"/>
    <n v="17"/>
    <x v="3"/>
    <x v="7"/>
    <x v="0"/>
    <x v="1"/>
    <x v="3"/>
    <x v="9"/>
    <x v="0"/>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3"/>
    <x v="3"/>
    <n v="11"/>
    <x v="0"/>
    <x v="0"/>
    <x v="0"/>
    <n v="54740668"/>
    <n v="54740668"/>
    <x v="0"/>
    <x v="1"/>
    <x v="0"/>
    <x v="0"/>
    <x v="4"/>
    <s v="Oficina Asesora de Planeación"/>
    <x v="4"/>
    <s v="Jefe Oficina Asesora de Planeación"/>
    <x v="5"/>
    <x v="11"/>
    <s v="Realizar el seguimiento de los planes de acción anual"/>
    <s v="Documentos de planeación con seguimientos realizados"/>
    <n v="93"/>
    <d v="2021-01-19T00:00:00"/>
    <n v="4976424"/>
    <n v="54740664"/>
    <n v="54740664"/>
    <x v="1"/>
    <s v="DANIEL FERNANDO GALLEGO MORENO"/>
    <n v="4"/>
    <x v="0"/>
    <n v="24294"/>
    <x v="1"/>
    <x v="3"/>
    <x v="1"/>
    <n v="345"/>
  </r>
  <r>
    <x v="4"/>
    <n v="22"/>
    <x v="3"/>
    <x v="7"/>
    <x v="0"/>
    <x v="1"/>
    <x v="3"/>
    <x v="9"/>
    <x v="0"/>
    <s v="Servicios de auditoría"/>
    <x v="0"/>
    <n v="84111600"/>
    <s v="Prestación de servicios profesionales para realizar las actividades del sistema de gestión ambiental del instituto en el marco del modelo de planeación y gestión vigente para la nación "/>
    <x v="5"/>
    <x v="5"/>
    <n v="11"/>
    <x v="0"/>
    <x v="0"/>
    <x v="0"/>
    <n v="73517991"/>
    <n v="73517991"/>
    <x v="0"/>
    <x v="1"/>
    <x v="0"/>
    <x v="0"/>
    <x v="4"/>
    <s v="Oficina Asesora de Planeación"/>
    <x v="4"/>
    <s v="Jefe Oficina Asesora de Planeación"/>
    <x v="5"/>
    <x v="9"/>
    <s v="Actualizar e implementar los planes de trabajo y/o mejoramiento anual"/>
    <s v="Sistema de Gestión implementado_x000a_"/>
    <n v="94"/>
    <d v="2021-01-19T00:00:00"/>
    <n v="6683453"/>
    <n v="73517983"/>
    <n v="73517983"/>
    <x v="1"/>
    <s v="DANIEL ALEJANDRO VELASQUEZ PIRA"/>
    <n v="8"/>
    <x v="0"/>
    <n v="24260"/>
    <x v="1"/>
    <x v="3"/>
    <x v="1"/>
    <n v="330"/>
  </r>
  <r>
    <x v="4"/>
    <n v="15"/>
    <x v="3"/>
    <x v="7"/>
    <x v="0"/>
    <x v="1"/>
    <x v="3"/>
    <x v="5"/>
    <x v="0"/>
    <s v="Servicios secretariales o de administración de oficinas  "/>
    <x v="0"/>
    <n v="80161501"/>
    <s v="Prestación de servicios profesionales para apoyar la implementación del Modelo Integrado de Planeación y Gestión en el Instituto, con énfasis en la actualización documental."/>
    <x v="3"/>
    <x v="3"/>
    <n v="11"/>
    <x v="0"/>
    <x v="0"/>
    <x v="0"/>
    <n v="46898742"/>
    <n v="46898742"/>
    <x v="0"/>
    <x v="1"/>
    <x v="0"/>
    <x v="0"/>
    <x v="4"/>
    <s v="Oficina Asesora de Planeación"/>
    <x v="4"/>
    <s v="Jefe Oficina Asesora de Planeación"/>
    <x v="5"/>
    <x v="9"/>
    <s v="Actualizar e implementar los planes de trabajo y/o mejoramiento anual"/>
    <s v="Sistema de Gestión implementado_x000a_"/>
    <n v="100"/>
    <d v="2021-01-19T00:00:00"/>
    <n v="4263522"/>
    <n v="46472390"/>
    <n v="46472390"/>
    <x v="1"/>
    <s v="LAURA ISABEL GONZALEZ"/>
    <n v="426352"/>
    <x v="0"/>
    <n v="24340"/>
    <x v="1"/>
    <x v="3"/>
    <x v="1"/>
    <n v="330"/>
  </r>
  <r>
    <x v="4"/>
    <n v="19"/>
    <x v="3"/>
    <x v="7"/>
    <x v="0"/>
    <x v="1"/>
    <x v="3"/>
    <x v="9"/>
    <x v="0"/>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1"/>
    <n v="83053047"/>
    <n v="83053047"/>
    <x v="0"/>
    <x v="1"/>
    <x v="0"/>
    <x v="0"/>
    <x v="4"/>
    <s v="Oficina Asesora de Planeación"/>
    <x v="4"/>
    <s v="Jefe Oficina Asesora de Planeación"/>
    <x v="5"/>
    <x v="11"/>
    <s v="Actualizar planes institucionales"/>
    <s v="Documentos de planeación realizados_x000a__x000a_Documentos de planeación con seguimientos realizados_x000a_"/>
    <n v="98"/>
    <d v="2021-01-19T00:00:00"/>
    <n v="7550277"/>
    <n v="79277909"/>
    <n v="79277909"/>
    <x v="1"/>
    <s v="DIANA XIMENA SIERRA MÉNDEZ"/>
    <n v="3775138"/>
    <x v="0"/>
    <n v="24429"/>
    <x v="1"/>
    <x v="3"/>
    <x v="1"/>
    <n v="11"/>
  </r>
  <r>
    <x v="4"/>
    <n v="93"/>
    <x v="3"/>
    <x v="7"/>
    <x v="0"/>
    <x v="1"/>
    <x v="3"/>
    <x v="10"/>
    <x v="0"/>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4"/>
    <x v="4"/>
    <n v="285"/>
    <x v="1"/>
    <x v="0"/>
    <x v="1"/>
    <n v="63492813"/>
    <n v="63492813"/>
    <x v="0"/>
    <x v="0"/>
    <x v="0"/>
    <x v="0"/>
    <x v="12"/>
    <s v="Oficina Asesora de Planeación"/>
    <x v="4"/>
    <s v="Jefe Oficina Asesora de Planeación"/>
    <x v="5"/>
    <x v="11"/>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x v="0"/>
    <n v="24693"/>
    <x v="1"/>
    <x v="3"/>
    <x v="1"/>
    <m/>
  </r>
  <r>
    <x v="4"/>
    <m/>
    <x v="3"/>
    <x v="7"/>
    <x v="0"/>
    <x v="0"/>
    <x v="0"/>
    <x v="4"/>
    <x v="0"/>
    <s v="Servicios de asesoramiento sobre tecnologías de la información"/>
    <x v="0"/>
    <n v="80101507"/>
    <s v="Análisis y asesoría en el modelamiento BPMN 2.0, optimización, instalación, parametrización, diseño y soporte de los procesos de la Entidad en la plataforma BPMS Bizagi."/>
    <x v="10"/>
    <x v="10"/>
    <n v="3"/>
    <x v="0"/>
    <x v="0"/>
    <x v="2"/>
    <n v="1001900000"/>
    <n v="1001900000"/>
    <x v="0"/>
    <x v="1"/>
    <x v="0"/>
    <x v="0"/>
    <x v="12"/>
    <s v="Oficina Asesora de Planeación "/>
    <x v="4"/>
    <s v="Jefe Oficina Asesora de Planeación"/>
    <x v="2"/>
    <x v="3"/>
    <s v="Fortalecer al IGAC para la implementación del sistema de administración de tierras"/>
    <s v="Sistema de Información Predial Actualizado_x000a_"/>
    <m/>
    <m/>
    <e v="#N/A"/>
    <e v="#N/A"/>
    <e v="#N/A"/>
    <x v="0"/>
    <m/>
    <n v="0"/>
    <x v="0"/>
    <m/>
    <x v="0"/>
    <x v="0"/>
    <x v="0"/>
    <m/>
  </r>
  <r>
    <x v="4"/>
    <n v="23"/>
    <x v="3"/>
    <x v="7"/>
    <x v="0"/>
    <x v="1"/>
    <x v="3"/>
    <x v="9"/>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1"/>
    <x v="0"/>
    <x v="0"/>
    <x v="12"/>
    <s v="Oficina Asesora de Planeación "/>
    <x v="4"/>
    <s v="Jefe Oficina Asesora de Planeación"/>
    <x v="2"/>
    <x v="3"/>
    <s v="Fortalecer al IGAC para la implementación del sistema de administración de tierras"/>
    <s v="Sistema de Información Predial Actualizado_x000a_"/>
    <n v="267"/>
    <d v="2021-01-27T00:00:00"/>
    <n v="13337208"/>
    <n v="140040684"/>
    <n v="140040684"/>
    <x v="1"/>
    <s v="MARIA JULIANA MARTINZ GONZALEZ"/>
    <n v="6668609"/>
    <x v="0"/>
    <n v="24432"/>
    <x v="1"/>
    <x v="3"/>
    <x v="1"/>
    <n v="240"/>
  </r>
  <r>
    <x v="7"/>
    <n v="41"/>
    <x v="5"/>
    <x v="8"/>
    <x v="0"/>
    <x v="1"/>
    <x v="3"/>
    <x v="14"/>
    <x v="0"/>
    <s v="Alquiler y arrendamiento de propiedades o edificaciones"/>
    <x v="0"/>
    <n v="80131500"/>
    <s v="Arrendamiento de bien inmueble para el funcionamiento de la dirección territorial casanare del instituto geográfico agustín codazzi-igac."/>
    <x v="5"/>
    <x v="5"/>
    <n v="11"/>
    <x v="0"/>
    <x v="0"/>
    <x v="1"/>
    <n v="162316000"/>
    <n v="162316000"/>
    <x v="0"/>
    <x v="1"/>
    <x v="0"/>
    <x v="0"/>
    <x v="13"/>
    <s v="DT Casanare"/>
    <x v="6"/>
    <s v="HERMES SALCEDO RODRIGUEZ"/>
    <x v="10"/>
    <x v="21"/>
    <s v="Realizar actividades preliminares"/>
    <s v="Sedes adecuadas"/>
    <n v="70"/>
    <d v="2021-01-19T00:00:00"/>
    <n v="14756000"/>
    <n v="162316000"/>
    <n v="162316000"/>
    <x v="1"/>
    <s v="INMOBILIARIA ROYALS COMPANY SAS"/>
    <n v="0"/>
    <x v="0"/>
    <n v="24234"/>
    <x v="1"/>
    <x v="3"/>
    <x v="1"/>
    <n v="330"/>
  </r>
  <r>
    <x v="7"/>
    <n v="17"/>
    <x v="5"/>
    <x v="8"/>
    <x v="0"/>
    <x v="1"/>
    <x v="3"/>
    <x v="9"/>
    <x v="0"/>
    <s v="Servicios secretariales o de administración de oficinas  "/>
    <x v="0"/>
    <n v="80161501"/>
    <s v="Prestación de servicios para apoyar las actividades relacionadas con la organización de expedientes disciplinarios"/>
    <x v="5"/>
    <x v="5"/>
    <n v="11"/>
    <x v="0"/>
    <x v="0"/>
    <x v="0"/>
    <n v="29367360"/>
    <n v="29367360"/>
    <x v="0"/>
    <x v="0"/>
    <x v="0"/>
    <x v="1"/>
    <x v="14"/>
    <s v="Secretaría General - GIT Control Disciplinario"/>
    <x v="4"/>
    <s v="Coordinador GIT Control Disciplinario"/>
    <x v="6"/>
    <x v="10"/>
    <s v="N/A"/>
    <s v="N/A"/>
    <n v="18"/>
    <d v="2021-01-08T00:00:00"/>
    <n v="2669760"/>
    <n v="29367360"/>
    <n v="29367360"/>
    <x v="1"/>
    <s v="LISSETH TATIANA BOBADILLA BOJACA"/>
    <n v="0"/>
    <x v="0"/>
    <n v="24176"/>
    <x v="1"/>
    <x v="3"/>
    <x v="0"/>
    <m/>
  </r>
  <r>
    <x v="7"/>
    <n v="18"/>
    <x v="5"/>
    <x v="8"/>
    <x v="0"/>
    <x v="1"/>
    <x v="3"/>
    <x v="9"/>
    <x v="0"/>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5"/>
    <x v="5"/>
    <n v="11"/>
    <x v="0"/>
    <x v="0"/>
    <x v="0"/>
    <n v="34372048"/>
    <n v="34372048"/>
    <x v="0"/>
    <x v="0"/>
    <x v="0"/>
    <x v="1"/>
    <x v="14"/>
    <s v="Secretaría General - GIT Control Disciplinario"/>
    <x v="4"/>
    <s v="Coordinador GIT Control Disciplinario"/>
    <x v="6"/>
    <x v="10"/>
    <s v="N/A"/>
    <s v="N/A"/>
    <n v="17"/>
    <d v="2021-01-07T00:00:00"/>
    <n v="3124731"/>
    <n v="34372041"/>
    <n v="34372041"/>
    <x v="1"/>
    <s v="SERGIO  CALDERON HERNANDEZ"/>
    <n v="7"/>
    <x v="0"/>
    <n v="24175"/>
    <x v="1"/>
    <x v="3"/>
    <x v="2"/>
    <n v="11"/>
  </r>
  <r>
    <x v="7"/>
    <n v="16"/>
    <x v="5"/>
    <x v="8"/>
    <x v="0"/>
    <x v="1"/>
    <x v="3"/>
    <x v="9"/>
    <x v="0"/>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5"/>
    <x v="5"/>
    <n v="11"/>
    <x v="0"/>
    <x v="0"/>
    <x v="0"/>
    <n v="73517991"/>
    <n v="73517991"/>
    <x v="0"/>
    <x v="0"/>
    <x v="0"/>
    <x v="1"/>
    <x v="14"/>
    <s v="Secretaría General - GIT Control Disciplinario"/>
    <x v="4"/>
    <s v="Coordinador GIT Control Disciplinario"/>
    <x v="6"/>
    <x v="10"/>
    <s v="N/A"/>
    <s v="N/A"/>
    <n v="16"/>
    <d v="2021-01-25T00:00:00"/>
    <n v="6683453"/>
    <n v="73517983"/>
    <n v="73517983"/>
    <x v="1"/>
    <s v="NINI YOHANA MARROQUIN COLLAZOS"/>
    <n v="8"/>
    <x v="0"/>
    <n v="24240"/>
    <x v="1"/>
    <x v="3"/>
    <x v="2"/>
    <n v="11"/>
  </r>
  <r>
    <x v="7"/>
    <n v="15"/>
    <x v="5"/>
    <x v="8"/>
    <x v="0"/>
    <x v="1"/>
    <x v="3"/>
    <x v="9"/>
    <x v="0"/>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5"/>
    <x v="5"/>
    <n v="11"/>
    <x v="0"/>
    <x v="0"/>
    <x v="0"/>
    <n v="83053047"/>
    <n v="83053047"/>
    <x v="0"/>
    <x v="0"/>
    <x v="0"/>
    <x v="1"/>
    <x v="14"/>
    <s v="Secretaría General - GIT Control Disciplinario"/>
    <x v="4"/>
    <s v="Coordinador GIT Control Disciplinario"/>
    <x v="6"/>
    <x v="10"/>
    <s v="N/A"/>
    <s v="N/A"/>
    <n v="15"/>
    <d v="2021-01-07T00:00:00"/>
    <n v="7550276"/>
    <n v="83053036"/>
    <n v="83053036"/>
    <x v="1"/>
    <s v="LUIS ALFREDO AGUDELO FLOREZ"/>
    <n v="11"/>
    <x v="0"/>
    <n v="24174"/>
    <x v="1"/>
    <x v="3"/>
    <x v="2"/>
    <n v="11"/>
  </r>
  <r>
    <x v="7"/>
    <n v="12"/>
    <x v="5"/>
    <x v="8"/>
    <x v="3"/>
    <x v="3"/>
    <x v="3"/>
    <x v="9"/>
    <x v="0"/>
    <s v="Servicios secretariales o de administración de oficinas  "/>
    <x v="0"/>
    <n v="80161501"/>
    <s v="Prestación de servicios profesionales para brindar apoyo jurídico en la evaluación, sustanciación y  revisión de los procesos disciplinarios que se adelantan en el IGAC."/>
    <x v="5"/>
    <x v="5"/>
    <n v="11"/>
    <x v="0"/>
    <x v="0"/>
    <x v="1"/>
    <n v="220553972"/>
    <n v="220553972"/>
    <x v="0"/>
    <x v="0"/>
    <x v="3"/>
    <x v="1"/>
    <x v="14"/>
    <s v="Secretaría General - GIT Control Disciplinario"/>
    <x v="4"/>
    <s v="Coordinador GIT Control Disciplinario"/>
    <x v="6"/>
    <x v="10"/>
    <s v="N/A"/>
    <s v="N/A"/>
    <n v="12"/>
    <d v="2021-01-07T00:00:00"/>
    <n v="6683453"/>
    <n v="73517983"/>
    <n v="220553949"/>
    <x v="1"/>
    <s v="GABRIEL ANTONIO MORATO RODRIGUEZ_x000a_NELSON ORLANDO YAZO MARTINEZ_x000a_YESSICA JULIETH MAHECHA TOVAR_x000a_"/>
    <n v="23"/>
    <x v="0"/>
    <s v="24166_x000a_24171_x000a_24173_x000a_"/>
    <x v="3"/>
    <x v="3"/>
    <x v="2"/>
    <n v="11"/>
  </r>
  <r>
    <x v="7"/>
    <n v="74"/>
    <x v="5"/>
    <x v="8"/>
    <x v="0"/>
    <x v="1"/>
    <x v="3"/>
    <x v="12"/>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8"/>
    <x v="8"/>
    <n v="7"/>
    <x v="0"/>
    <x v="0"/>
    <x v="0"/>
    <n v="46784176"/>
    <n v="46784176"/>
    <x v="0"/>
    <x v="5"/>
    <x v="0"/>
    <x v="1"/>
    <x v="14"/>
    <s v="Secretaría General - GIT Control Disciplinario"/>
    <x v="4"/>
    <s v="Coordinador GIT Control Disciplinario"/>
    <x v="6"/>
    <x v="10"/>
    <s v="N/A"/>
    <s v="N/A"/>
    <n v="561"/>
    <d v="2021-04-29T00:00:00"/>
    <n v="5757793"/>
    <n v="40304551"/>
    <n v="40304551"/>
    <x v="1"/>
    <s v="ANA MARIA VILLA ROJAS"/>
    <n v="6479625"/>
    <x v="0"/>
    <n v="24696"/>
    <x v="1"/>
    <x v="3"/>
    <x v="1"/>
    <n v="270"/>
  </r>
  <r>
    <x v="7"/>
    <n v="13"/>
    <x v="5"/>
    <x v="8"/>
    <x v="0"/>
    <x v="1"/>
    <x v="3"/>
    <x v="9"/>
    <x v="0"/>
    <s v="Servicios secretariales o de administración de oficinas  "/>
    <x v="0"/>
    <n v="80161501"/>
    <s v="Prestación de servicios profesionales para tramitar, impulsar y sustanciar cada una de las actuaciones de los procesos disciplinarios a nivel nacional."/>
    <x v="5"/>
    <x v="5"/>
    <n v="11"/>
    <x v="0"/>
    <x v="0"/>
    <x v="0"/>
    <n v="147035981"/>
    <n v="147035981"/>
    <x v="0"/>
    <x v="0"/>
    <x v="0"/>
    <x v="1"/>
    <x v="14"/>
    <s v="Secretaría General - GIT Control Disciplinario"/>
    <x v="4"/>
    <s v="Coordinador GIT Control Disciplinario"/>
    <x v="6"/>
    <x v="10"/>
    <s v="N/A"/>
    <s v="N/A"/>
    <n v="13"/>
    <d v="2021-01-08T00:00:00"/>
    <n v="6683453"/>
    <n v="73517983"/>
    <n v="73517983"/>
    <x v="1"/>
    <s v="DORIS  ROJAS URRUEGO"/>
    <n v="73517998"/>
    <x v="0"/>
    <n v="24182"/>
    <x v="1"/>
    <x v="3"/>
    <x v="0"/>
    <m/>
  </r>
  <r>
    <x v="7"/>
    <m/>
    <x v="5"/>
    <x v="8"/>
    <x v="0"/>
    <x v="0"/>
    <x v="0"/>
    <x v="2"/>
    <x v="0"/>
    <s v="Tóner para impresoras o fax"/>
    <x v="0"/>
    <n v="44103103"/>
    <s v="Adquisición de consumibles de impresión a nivel nacional "/>
    <x v="2"/>
    <x v="2"/>
    <n v="1"/>
    <x v="0"/>
    <x v="5"/>
    <x v="0"/>
    <n v="265600000"/>
    <n v="265600000"/>
    <x v="0"/>
    <x v="0"/>
    <x v="0"/>
    <x v="1"/>
    <x v="15"/>
    <s v="Secretaría General - GIT Gestión Contractual"/>
    <x v="4"/>
    <s v="Coordinador GIT Gestión Contractual"/>
    <x v="6"/>
    <x v="10"/>
    <s v="N/A"/>
    <s v="N/A"/>
    <m/>
    <m/>
    <e v="#N/A"/>
    <e v="#N/A"/>
    <e v="#N/A"/>
    <x v="0"/>
    <m/>
    <n v="0"/>
    <x v="0"/>
    <m/>
    <x v="0"/>
    <x v="0"/>
    <x v="0"/>
    <m/>
  </r>
  <r>
    <x v="7"/>
    <n v="2"/>
    <x v="5"/>
    <x v="8"/>
    <x v="2"/>
    <x v="2"/>
    <x v="3"/>
    <x v="9"/>
    <x v="0"/>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5"/>
    <x v="5"/>
    <n v="11"/>
    <x v="0"/>
    <x v="0"/>
    <x v="0"/>
    <n v="161268052"/>
    <n v="161268052"/>
    <x v="0"/>
    <x v="0"/>
    <x v="2"/>
    <x v="1"/>
    <x v="15"/>
    <s v="Secretaría General - GIT Gestión Contractual"/>
    <x v="4"/>
    <s v="Coordinador GIT Gestión Contractual"/>
    <x v="6"/>
    <x v="10"/>
    <s v="N/A"/>
    <s v="N/A"/>
    <n v="4"/>
    <d v="2021-01-07T00:00:00"/>
    <n v="7330366"/>
    <n v="80634026"/>
    <n v="161268052"/>
    <x v="1"/>
    <s v="ADRIANA PAOLA ALVAREZ MORENO_x000a_ORLANDO  RAMIREZ OLAYA"/>
    <n v="0"/>
    <x v="0"/>
    <s v="24163_x000a_24170"/>
    <x v="2"/>
    <x v="3"/>
    <x v="2"/>
    <n v="11"/>
  </r>
  <r>
    <x v="7"/>
    <n v="10"/>
    <x v="5"/>
    <x v="8"/>
    <x v="0"/>
    <x v="1"/>
    <x v="3"/>
    <x v="9"/>
    <x v="0"/>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5"/>
    <x v="5"/>
    <n v="11"/>
    <x v="0"/>
    <x v="0"/>
    <x v="0"/>
    <n v="41110377"/>
    <n v="41110377"/>
    <x v="0"/>
    <x v="0"/>
    <x v="0"/>
    <x v="1"/>
    <x v="15"/>
    <s v="Secretaría General - GIT Gestión Contractual"/>
    <x v="4"/>
    <s v="Coordinador GIT Gestión Contractual"/>
    <x v="6"/>
    <x v="10"/>
    <s v="N/A"/>
    <s v="N/A"/>
    <n v="10"/>
    <d v="2021-01-07T00:00:00"/>
    <n v="3737307"/>
    <n v="41110377"/>
    <n v="41110377"/>
    <x v="1"/>
    <s v="CRISTIAN CAMILO ROJAS MORALES"/>
    <n v="0"/>
    <x v="0"/>
    <n v="24154"/>
    <x v="1"/>
    <x v="3"/>
    <x v="2"/>
    <n v="11"/>
  </r>
  <r>
    <x v="7"/>
    <n v="9"/>
    <x v="5"/>
    <x v="8"/>
    <x v="3"/>
    <x v="3"/>
    <x v="3"/>
    <x v="9"/>
    <x v="0"/>
    <s v="Servicios secretariales o de administración de oficinas  "/>
    <x v="0"/>
    <n v="80161501"/>
    <s v="Prestación de servicios personales para adelantar actividades relacionadas con el ingreso, egreso y baja de bienes del IGAV. "/>
    <x v="5"/>
    <x v="5"/>
    <n v="11"/>
    <x v="0"/>
    <x v="0"/>
    <x v="0"/>
    <n v="85591209"/>
    <n v="85591209"/>
    <x v="0"/>
    <x v="0"/>
    <x v="3"/>
    <x v="1"/>
    <x v="15"/>
    <s v="Secretaría General - GIT Gestión Contractual"/>
    <x v="4"/>
    <s v="Coordinador GIT Gestión Contractual"/>
    <x v="6"/>
    <x v="10"/>
    <s v="N/A"/>
    <s v="N/A"/>
    <n v="9"/>
    <d v="2021-01-07T00:00:00"/>
    <n v="2593673"/>
    <n v="28530403"/>
    <n v="85591209"/>
    <x v="1"/>
    <s v="DANNY ADALBERTO GUARNIZO MOLINA_x000a_DANIELA FERNANDA CASAS SIERRA_x000a_WILLIAM  SANCHEZ SANDOVAL_x000a_"/>
    <n v="0"/>
    <x v="0"/>
    <s v="24152_x000a_24156_x000a_24158_x000a_"/>
    <x v="3"/>
    <x v="3"/>
    <x v="2"/>
    <n v="11"/>
  </r>
  <r>
    <x v="7"/>
    <n v="7"/>
    <x v="5"/>
    <x v="8"/>
    <x v="0"/>
    <x v="1"/>
    <x v="3"/>
    <x v="9"/>
    <x v="0"/>
    <s v="Servicios secretariales o de administración de oficinas  "/>
    <x v="0"/>
    <n v="80161501"/>
    <s v="Prestación de servicios profesionales para realizar contratación directa"/>
    <x v="5"/>
    <x v="5"/>
    <n v="5"/>
    <x v="0"/>
    <x v="0"/>
    <x v="0"/>
    <n v="24157400"/>
    <n v="24157400"/>
    <x v="0"/>
    <x v="0"/>
    <x v="0"/>
    <x v="1"/>
    <x v="15"/>
    <s v="Secretaría General - GIT Gestión Contractual"/>
    <x v="4"/>
    <s v="Coordinador GIT Gestión Contractual"/>
    <x v="6"/>
    <x v="10"/>
    <s v="N/A"/>
    <s v="N/A"/>
    <n v="7"/>
    <d v="2021-01-08T00:00:00"/>
    <n v="4831480"/>
    <n v="24157400"/>
    <n v="24157400"/>
    <x v="1"/>
    <s v="ERIKA PAOLA SERRANO RICAURTE"/>
    <n v="0"/>
    <x v="0"/>
    <n v="24177"/>
    <x v="1"/>
    <x v="3"/>
    <x v="1"/>
    <n v="5"/>
  </r>
  <r>
    <x v="7"/>
    <n v="78"/>
    <x v="5"/>
    <x v="8"/>
    <x v="0"/>
    <x v="1"/>
    <x v="3"/>
    <x v="1"/>
    <x v="0"/>
    <s v="Servicios secretariales o de administración de oficinas  "/>
    <x v="0"/>
    <n v="80161501"/>
    <s v="Prestación de servicios profesionales para realizar contratación directa"/>
    <x v="6"/>
    <x v="6"/>
    <n v="204"/>
    <x v="1"/>
    <x v="0"/>
    <x v="0"/>
    <n v="33839683"/>
    <n v="33839683"/>
    <x v="0"/>
    <x v="0"/>
    <x v="0"/>
    <x v="1"/>
    <x v="15"/>
    <s v="Secretaría General - GIT Gestión Contractual"/>
    <x v="4"/>
    <s v="Coordinador GIT Gestión Contractual"/>
    <x v="6"/>
    <x v="10"/>
    <s v="N/A"/>
    <s v="N/A"/>
    <m/>
    <d v="2021-06-04T00:00:00"/>
    <n v="4976424"/>
    <n v="33839683"/>
    <n v="33839683"/>
    <x v="1"/>
    <s v="ERIKA PAOLA SERRANO RICAURTE"/>
    <n v="0"/>
    <x v="0"/>
    <n v="24757"/>
    <x v="0"/>
    <x v="0"/>
    <x v="1"/>
    <n v="204"/>
  </r>
  <r>
    <x v="7"/>
    <n v="1"/>
    <x v="5"/>
    <x v="8"/>
    <x v="2"/>
    <x v="2"/>
    <x v="3"/>
    <x v="9"/>
    <x v="0"/>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5"/>
    <x v="5"/>
    <n v="11"/>
    <x v="0"/>
    <x v="0"/>
    <x v="1"/>
    <n v="209000000"/>
    <n v="209000000"/>
    <x v="0"/>
    <x v="0"/>
    <x v="2"/>
    <x v="1"/>
    <x v="15"/>
    <s v="Secretaría General - GIT Gestión Contractual"/>
    <x v="4"/>
    <s v="Coordinador GIT Gestión Contractual"/>
    <x v="6"/>
    <x v="10"/>
    <s v="N/A"/>
    <s v="N/A"/>
    <n v="1"/>
    <d v="2021-01-07T00:00:00"/>
    <n v="9500000"/>
    <n v="104500000"/>
    <n v="209000000"/>
    <x v="1"/>
    <s v="GINNA PAOLA GARCIA BOHORQUEZ_x000a_BRENDA VIVIANA JIMENEZ DIAZ"/>
    <n v="0"/>
    <x v="0"/>
    <s v="24165_x000a_24169"/>
    <x v="2"/>
    <x v="3"/>
    <x v="1"/>
    <n v="11"/>
  </r>
  <r>
    <x v="7"/>
    <n v="4"/>
    <x v="5"/>
    <x v="8"/>
    <x v="0"/>
    <x v="1"/>
    <x v="3"/>
    <x v="9"/>
    <x v="0"/>
    <s v="Servicios secretariales o de administración de oficinas  "/>
    <x v="0"/>
    <n v="80161501"/>
    <s v="Prestación de servicios profesionales para realizar actividades relacionadas con el plan de compras y elaboración de informes."/>
    <x v="5"/>
    <x v="5"/>
    <n v="11"/>
    <x v="0"/>
    <x v="0"/>
    <x v="1"/>
    <n v="80634026"/>
    <n v="80634026"/>
    <x v="0"/>
    <x v="0"/>
    <x v="0"/>
    <x v="1"/>
    <x v="15"/>
    <s v="Secretaría General - GIT Gestión Contractual"/>
    <x v="4"/>
    <s v="Coordinador GIT Gestión Contractual"/>
    <x v="6"/>
    <x v="10"/>
    <s v="N/A"/>
    <s v="N/A"/>
    <n v="5"/>
    <d v="2021-01-07T00:00:00"/>
    <n v="7330366"/>
    <n v="80634026"/>
    <n v="80634026"/>
    <x v="1"/>
    <s v="HECTOR MAURICIO CUBIDES GARZON"/>
    <n v="0"/>
    <x v="0"/>
    <n v="24161"/>
    <x v="1"/>
    <x v="3"/>
    <x v="2"/>
    <n v="11"/>
  </r>
  <r>
    <x v="7"/>
    <n v="6"/>
    <x v="5"/>
    <x v="8"/>
    <x v="1"/>
    <x v="6"/>
    <x v="3"/>
    <x v="9"/>
    <x v="0"/>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5"/>
    <x v="5"/>
    <n v="11"/>
    <x v="0"/>
    <x v="0"/>
    <x v="1"/>
    <n v="283746760"/>
    <n v="283746760"/>
    <x v="0"/>
    <x v="0"/>
    <x v="1"/>
    <x v="1"/>
    <x v="15"/>
    <s v="Secretaría General - GIT Gestión Contractual"/>
    <x v="4"/>
    <s v="Coordinador GIT Gestión Contractual"/>
    <x v="6"/>
    <x v="10"/>
    <s v="N/A"/>
    <s v="N/A"/>
    <n v="2"/>
    <d v="2021-01-07T00:00:00"/>
    <n v="6448790"/>
    <n v="70936690"/>
    <n v="283746760"/>
    <x v="1"/>
    <s v="JAVIER ENRIQUE GUTIERREZ ROCHA_x000a_JUAN MANUEL CORDOBA MARTINEZ_x000a_MARIA MERCEDES GONZALEZ VARGAS_x000a_VIVIANA DEL PILAR RAMIREZ ROZO_x000a_"/>
    <n v="0"/>
    <x v="0"/>
    <s v="24153_x000a_24155_x000a_24157_x000a_24159_x000a_"/>
    <x v="6"/>
    <x v="3"/>
    <x v="2"/>
    <n v="4"/>
  </r>
  <r>
    <x v="7"/>
    <n v="11"/>
    <x v="5"/>
    <x v="8"/>
    <x v="0"/>
    <x v="1"/>
    <x v="3"/>
    <x v="9"/>
    <x v="0"/>
    <s v="Servicios secretariales o de administración de oficinas  "/>
    <x v="0"/>
    <n v="80161501"/>
    <s v="Prestación de servicios profesionales para adelantar la revisión de los procesos de contratación que ingresan al área para asignación posterior."/>
    <x v="5"/>
    <x v="5"/>
    <n v="11"/>
    <x v="0"/>
    <x v="0"/>
    <x v="0"/>
    <n v="31417067"/>
    <n v="31417067"/>
    <x v="0"/>
    <x v="0"/>
    <x v="0"/>
    <x v="1"/>
    <x v="15"/>
    <s v="Secretaría General - GIT Gestión Contractual"/>
    <x v="4"/>
    <s v="Coordinador GIT Gestión Contractual"/>
    <x v="6"/>
    <x v="10"/>
    <s v="N/A"/>
    <s v="N/A"/>
    <n v="3"/>
    <d v="2021-01-07T00:00:00"/>
    <n v="2856097"/>
    <n v="31417067"/>
    <n v="31417067"/>
    <x v="1"/>
    <s v="KARIME ESPERANZA ARENAS DOMINGUEZ"/>
    <n v="0"/>
    <x v="0"/>
    <n v="24162"/>
    <x v="1"/>
    <x v="3"/>
    <x v="2"/>
    <n v="11"/>
  </r>
  <r>
    <x v="7"/>
    <n v="5"/>
    <x v="5"/>
    <x v="8"/>
    <x v="0"/>
    <x v="1"/>
    <x v="3"/>
    <x v="9"/>
    <x v="0"/>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5"/>
    <x v="5"/>
    <n v="11"/>
    <x v="0"/>
    <x v="0"/>
    <x v="0"/>
    <n v="80634026"/>
    <n v="80634026"/>
    <x v="0"/>
    <x v="0"/>
    <x v="0"/>
    <x v="1"/>
    <x v="15"/>
    <s v="Secretaría General - GIT Gestión Contractual"/>
    <x v="4"/>
    <s v="Coordinador GIT Gestión Contractual"/>
    <x v="6"/>
    <x v="10"/>
    <s v="N/A"/>
    <s v="N/A"/>
    <n v="6"/>
    <d v="2021-01-07T00:00:00"/>
    <n v="7330366"/>
    <n v="80634026"/>
    <n v="80634026"/>
    <x v="1"/>
    <s v="MARIA VICTORIA MOLINA MELO"/>
    <n v="0"/>
    <x v="0"/>
    <n v="24160"/>
    <x v="1"/>
    <x v="3"/>
    <x v="1"/>
    <n v="11"/>
  </r>
  <r>
    <x v="8"/>
    <s v="6-7-8-9-10-11-12-13-14-15-16-17-18"/>
    <x v="5"/>
    <x v="8"/>
    <x v="0"/>
    <x v="1"/>
    <x v="3"/>
    <x v="19"/>
    <x v="0"/>
    <s v="Suministros de escritorio"/>
    <x v="0"/>
    <n v="44121600"/>
    <s v="Adquisición de elementos de papelería e insumos"/>
    <x v="8"/>
    <x v="8"/>
    <n v="1"/>
    <x v="0"/>
    <x v="5"/>
    <x v="0"/>
    <n v="8531146"/>
    <n v="8531146"/>
    <x v="0"/>
    <x v="1"/>
    <x v="0"/>
    <x v="1"/>
    <x v="15"/>
    <s v="Secretaría General - GIT Gestión Contractual"/>
    <x v="4"/>
    <s v="Coordinador GIT Gestión Contractual"/>
    <x v="6"/>
    <x v="10"/>
    <s v="N/A"/>
    <s v="N/A"/>
    <n v="552"/>
    <d v="2021-04-27T00:00:00"/>
    <n v="8531146"/>
    <n v="8531146"/>
    <n v="8531146"/>
    <x v="1"/>
    <s v="PANAMERICANA LIBRERIA Y PAPELERIA SA"/>
    <n v="0"/>
    <x v="0"/>
    <n v="24694"/>
    <x v="1"/>
    <x v="3"/>
    <x v="0"/>
    <m/>
  </r>
  <r>
    <x v="7"/>
    <n v="3"/>
    <x v="5"/>
    <x v="8"/>
    <x v="0"/>
    <x v="1"/>
    <x v="3"/>
    <x v="9"/>
    <x v="0"/>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5"/>
    <x v="5"/>
    <n v="11"/>
    <x v="0"/>
    <x v="0"/>
    <x v="0"/>
    <n v="70936690"/>
    <n v="70936690"/>
    <x v="0"/>
    <x v="0"/>
    <x v="0"/>
    <x v="1"/>
    <x v="15"/>
    <s v="Secretaría General - GIT Gestión Contractual"/>
    <x v="4"/>
    <s v="Coordinador GIT Gestión Contractual"/>
    <x v="6"/>
    <x v="10"/>
    <s v="N/A"/>
    <s v="N/A"/>
    <n v="11"/>
    <d v="2021-01-07T00:00:00"/>
    <n v="6448790"/>
    <n v="70936690"/>
    <n v="70936690"/>
    <x v="1"/>
    <s v="WILDER ANDRES GONZALEZ ROJAS"/>
    <n v="0"/>
    <x v="0"/>
    <n v="24172"/>
    <x v="1"/>
    <x v="3"/>
    <x v="2"/>
    <n v="11"/>
  </r>
  <r>
    <x v="7"/>
    <n v="8"/>
    <x v="5"/>
    <x v="8"/>
    <x v="2"/>
    <x v="2"/>
    <x v="3"/>
    <x v="9"/>
    <x v="0"/>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5"/>
    <x v="5"/>
    <n v="11"/>
    <x v="0"/>
    <x v="0"/>
    <x v="0"/>
    <n v="58772630"/>
    <n v="58772630"/>
    <x v="0"/>
    <x v="0"/>
    <x v="2"/>
    <x v="1"/>
    <x v="15"/>
    <s v="Secretaría General - GIT Gestión Contractual"/>
    <x v="4"/>
    <s v="Coordinador GIT Gestión Contractual"/>
    <x v="6"/>
    <x v="10"/>
    <s v="N/A"/>
    <s v="N/A"/>
    <n v="8"/>
    <d v="2021-01-07T00:00:00"/>
    <n v="2671483"/>
    <n v="29386313"/>
    <n v="58772626"/>
    <x v="1"/>
    <s v="SANDRA YANETH CELEMIN_x000a_BIBIANA ANDREA CASAS SIERRA_x000a_"/>
    <n v="4"/>
    <x v="0"/>
    <s v="24164_x000a_24167_x000a_"/>
    <x v="2"/>
    <x v="3"/>
    <x v="2"/>
    <n v="2"/>
  </r>
  <r>
    <x v="7"/>
    <n v="61"/>
    <x v="5"/>
    <x v="8"/>
    <x v="0"/>
    <x v="1"/>
    <x v="3"/>
    <x v="10"/>
    <x v="0"/>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4"/>
    <x v="4"/>
    <n v="10"/>
    <x v="0"/>
    <x v="0"/>
    <x v="1"/>
    <n v="102877526"/>
    <n v="102877526"/>
    <x v="0"/>
    <x v="1"/>
    <x v="0"/>
    <x v="1"/>
    <x v="15"/>
    <s v="Secretaría General - GIT Gestión Contractual"/>
    <x v="4"/>
    <s v="Coordinador GIT Gestión Contractual"/>
    <x v="6"/>
    <x v="10"/>
    <s v="N/A"/>
    <s v="N/A"/>
    <n v="520"/>
    <d v="2021-04-12T00:00:00"/>
    <n v="11022592"/>
    <n v="95529131"/>
    <n v="95529131"/>
    <x v="1"/>
    <s v="BRENDA VIVIANA JIMENEZ DIAZ"/>
    <n v="7348395"/>
    <x v="0"/>
    <n v="24653"/>
    <x v="1"/>
    <x v="3"/>
    <x v="1"/>
    <m/>
  </r>
  <r>
    <x v="8"/>
    <n v="5"/>
    <x v="5"/>
    <x v="8"/>
    <x v="0"/>
    <x v="1"/>
    <x v="3"/>
    <x v="19"/>
    <x v="0"/>
    <s v="Papel de imprenta y papel de escribir"/>
    <x v="0"/>
    <n v="14111500"/>
    <s v="Adquisición de productos derivados del papel, cartón y corrugados en Colombia"/>
    <x v="8"/>
    <x v="8"/>
    <n v="1"/>
    <x v="0"/>
    <x v="5"/>
    <x v="0"/>
    <n v="230000000"/>
    <n v="230000000"/>
    <x v="0"/>
    <x v="1"/>
    <x v="0"/>
    <x v="1"/>
    <x v="15"/>
    <s v="Secretaría General - GIT Gestión Contractual"/>
    <x v="4"/>
    <s v="Coordinador GIT Gestión Contractual"/>
    <x v="6"/>
    <x v="10"/>
    <s v="N/A"/>
    <s v="N/A"/>
    <n v="583"/>
    <d v="2021-04-27T00:00:00"/>
    <n v="16879994.82"/>
    <n v="16879994.82"/>
    <n v="16879994.82"/>
    <x v="1"/>
    <s v="SUMIMAS SAS"/>
    <n v="213120005.18000001"/>
    <x v="0"/>
    <n v="24723"/>
    <x v="1"/>
    <x v="3"/>
    <x v="0"/>
    <m/>
  </r>
  <r>
    <x v="7"/>
    <n v="47"/>
    <x v="5"/>
    <x v="8"/>
    <x v="0"/>
    <x v="1"/>
    <x v="3"/>
    <x v="14"/>
    <x v="0"/>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5"/>
    <x v="5"/>
    <n v="12"/>
    <x v="0"/>
    <x v="4"/>
    <x v="0"/>
    <n v="0"/>
    <n v="0"/>
    <x v="0"/>
    <x v="0"/>
    <x v="0"/>
    <x v="1"/>
    <x v="15"/>
    <s v="Secretaría General - GIT Gestión Contractual"/>
    <x v="4"/>
    <s v="Coordinador GIT Gestión Contractual"/>
    <x v="6"/>
    <x v="10"/>
    <s v="N/A"/>
    <s v="N/A"/>
    <n v="82"/>
    <d v="2021-01-22T00:00:00"/>
    <e v="#N/A"/>
    <e v="#N/A"/>
    <e v="#N/A"/>
    <x v="0"/>
    <s v="INICIO PROCESO"/>
    <n v="0"/>
    <x v="0"/>
    <m/>
    <x v="1"/>
    <x v="3"/>
    <x v="0"/>
    <m/>
  </r>
  <r>
    <x v="7"/>
    <m/>
    <x v="5"/>
    <x v="8"/>
    <x v="0"/>
    <x v="7"/>
    <x v="0"/>
    <x v="12"/>
    <x v="0"/>
    <s v="Servicios de envío, recogida o entrega de correo"/>
    <x v="0"/>
    <n v="78102203"/>
    <s v="Prestación de Servicios de administración, curso y entrega de toda clase de  correspondencia y demás envíos postales. "/>
    <x v="2"/>
    <x v="2"/>
    <n v="9"/>
    <x v="0"/>
    <x v="0"/>
    <x v="0"/>
    <n v="898185726"/>
    <n v="898185726"/>
    <x v="0"/>
    <x v="5"/>
    <x v="0"/>
    <x v="1"/>
    <x v="16"/>
    <s v="Secretaría General - GIT Gestión Documental"/>
    <x v="4"/>
    <s v="Coordinador GIT Gestión Documental"/>
    <x v="6"/>
    <x v="10"/>
    <s v="N/A"/>
    <s v="N/A"/>
    <m/>
    <m/>
    <e v="#N/A"/>
    <e v="#N/A"/>
    <e v="#N/A"/>
    <x v="0"/>
    <m/>
    <n v="0"/>
    <x v="0"/>
    <m/>
    <x v="7"/>
    <x v="0"/>
    <x v="0"/>
    <m/>
  </r>
  <r>
    <x v="7"/>
    <n v="57"/>
    <x v="5"/>
    <x v="8"/>
    <x v="0"/>
    <x v="1"/>
    <x v="3"/>
    <x v="5"/>
    <x v="0"/>
    <s v="Servicios secretariales o de administración de oficinas  "/>
    <x v="0"/>
    <n v="80161501"/>
    <s v="prestación de servicios profesionales para la implementación y seguimiento del proceso de gestión documental conforme a los lineamienos dados por la entidad y el agn."/>
    <x v="3"/>
    <x v="3"/>
    <n v="11"/>
    <x v="0"/>
    <x v="0"/>
    <x v="1"/>
    <n v="51970000"/>
    <n v="51970000"/>
    <x v="0"/>
    <x v="1"/>
    <x v="0"/>
    <x v="0"/>
    <x v="6"/>
    <s v="Secretaria General- Gestión documental"/>
    <x v="4"/>
    <s v="Coordinador GIT Gestión Documental"/>
    <x v="11"/>
    <x v="22"/>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x v="0"/>
    <n v="24518"/>
    <x v="1"/>
    <x v="3"/>
    <x v="1"/>
    <n v="300"/>
  </r>
  <r>
    <x v="7"/>
    <n v="79"/>
    <x v="5"/>
    <x v="8"/>
    <x v="0"/>
    <x v="1"/>
    <x v="3"/>
    <x v="1"/>
    <x v="0"/>
    <s v="Mantenimiento y soporte de software"/>
    <x v="0"/>
    <n v="81112200"/>
    <s v="Prestación de servicios para el soporte tecnico, mantenimiento y actualización del Sistema de Gestión Documental -SIGAC sobre la plataforma BPM/FOREST."/>
    <x v="6"/>
    <x v="6"/>
    <n v="6"/>
    <x v="0"/>
    <x v="0"/>
    <x v="1"/>
    <n v="154403359"/>
    <n v="154403359"/>
    <x v="0"/>
    <x v="1"/>
    <x v="0"/>
    <x v="0"/>
    <x v="6"/>
    <s v="Secretaria General-GIT Gestión Documental"/>
    <x v="4"/>
    <s v="Coordinadora GIT Gestión Documental"/>
    <x v="11"/>
    <x v="7"/>
    <s v="Implementar las funcionalidades de la fase 2 del Sistema de Gestión de Documento Electrónico de Archivo  "/>
    <s v="Automatizar los procedimientos para la gestión de la información."/>
    <n v="627"/>
    <d v="2021-06-17T00:00:00"/>
    <n v="154403359"/>
    <n v="154403359"/>
    <n v="154403359"/>
    <x v="1"/>
    <s v="MACRO PROYECTOS S.A.S"/>
    <n v="0"/>
    <x v="0"/>
    <n v="24771"/>
    <x v="0"/>
    <x v="0"/>
    <x v="2"/>
    <n v="4"/>
  </r>
  <r>
    <x v="7"/>
    <n v="80"/>
    <x v="5"/>
    <x v="8"/>
    <x v="0"/>
    <x v="1"/>
    <x v="3"/>
    <x v="2"/>
    <x v="0"/>
    <s v="Servicios secretariales o de administración de oficinas  "/>
    <x v="0"/>
    <n v="80161501"/>
    <s v="Prestación de servicios profesionales para gestionar y apoyar el proceso de convalidación de las tablas de retención documental de la entidad."/>
    <x v="6"/>
    <x v="6"/>
    <n v="6"/>
    <x v="0"/>
    <x v="0"/>
    <x v="1"/>
    <n v="29894546"/>
    <n v="29894546"/>
    <x v="0"/>
    <x v="1"/>
    <x v="0"/>
    <x v="1"/>
    <x v="6"/>
    <s v="Secretaria General-GIT Gestión Documental"/>
    <x v="4"/>
    <s v="Coordinadora GIT Gestión Documental"/>
    <x v="6"/>
    <x v="10"/>
    <s v="N/A"/>
    <s v="N/A"/>
    <m/>
    <d v="2021-06-24T00:00:00"/>
    <n v="29894546"/>
    <n v="29894546"/>
    <n v="29894546"/>
    <x v="1"/>
    <s v="OLGA LUCIA QUINTERO "/>
    <n v="0"/>
    <x v="0"/>
    <m/>
    <x v="1"/>
    <x v="3"/>
    <x v="0"/>
    <m/>
  </r>
  <r>
    <x v="7"/>
    <n v="59"/>
    <x v="5"/>
    <x v="8"/>
    <x v="0"/>
    <x v="1"/>
    <x v="3"/>
    <x v="9"/>
    <x v="0"/>
    <s v="Servicios secretariales o de administración de oficinas  "/>
    <x v="0"/>
    <n v="80161501"/>
    <s v="Prestación de servicios profesionales para la implementación del sistema de gestión documental SIGAC a nivel nacional."/>
    <x v="3"/>
    <x v="3"/>
    <n v="10"/>
    <x v="0"/>
    <x v="0"/>
    <x v="1"/>
    <n v="36402363"/>
    <n v="36402363"/>
    <x v="0"/>
    <x v="1"/>
    <x v="0"/>
    <x v="0"/>
    <x v="6"/>
    <s v="Secretaria General- Gestión documental"/>
    <x v="4"/>
    <s v="Coordinador GIT Gestión Documental"/>
    <x v="11"/>
    <x v="7"/>
    <s v="Dar soporte a la fase 1 del Sistema de Gestión de Documento Electrónico de Archivo   "/>
    <s v="Automatizar los procedimientos para la gestión de la información."/>
    <n v="422"/>
    <d v="2021-02-24T00:00:00"/>
    <n v="3640236"/>
    <n v="36402360"/>
    <n v="36402360"/>
    <x v="1"/>
    <s v="PIEDAD  AMPARO MARTINEZ REDONDO"/>
    <n v="3"/>
    <x v="0"/>
    <n v="24556"/>
    <x v="1"/>
    <x v="3"/>
    <x v="1"/>
    <n v="300"/>
  </r>
  <r>
    <x v="7"/>
    <n v="40"/>
    <x v="5"/>
    <x v="8"/>
    <x v="0"/>
    <x v="1"/>
    <x v="3"/>
    <x v="9"/>
    <x v="0"/>
    <s v="Servicios secretariales o de administración de oficinas  "/>
    <x v="0"/>
    <n v="80161501"/>
    <s v="Prestación de servicios personales para el acompañamiento y seguimiento de las actividades del procesos de gestión documental de la entidad de acuerdo a las normas vigentes."/>
    <x v="5"/>
    <x v="5"/>
    <n v="9"/>
    <x v="0"/>
    <x v="0"/>
    <x v="1"/>
    <n v="24043349"/>
    <n v="24043349"/>
    <x v="0"/>
    <x v="1"/>
    <x v="0"/>
    <x v="0"/>
    <x v="6"/>
    <s v="Secretaria General- Gestión documental"/>
    <x v="4"/>
    <s v="Coordinador GIT Gestión Documental"/>
    <x v="11"/>
    <x v="22"/>
    <s v="Realizar los procesos de organización al acervo documental de  30 metros lineales."/>
    <s v="Aplicar los procesos archivísticos al acervo documental."/>
    <n v="59"/>
    <d v="2021-01-19T00:00:00"/>
    <n v="2593673"/>
    <n v="23343057"/>
    <n v="23343057"/>
    <x v="1"/>
    <s v="MARTHA LUCIA ROCHA AREVALO"/>
    <n v="700292"/>
    <x v="0"/>
    <n v="24222"/>
    <x v="1"/>
    <x v="3"/>
    <x v="1"/>
    <n v="270"/>
  </r>
  <r>
    <x v="7"/>
    <n v="39"/>
    <x v="5"/>
    <x v="8"/>
    <x v="3"/>
    <x v="3"/>
    <x v="3"/>
    <x v="9"/>
    <x v="0"/>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5"/>
    <x v="5"/>
    <n v="9"/>
    <x v="0"/>
    <x v="0"/>
    <x v="1"/>
    <n v="53527075"/>
    <n v="53527075"/>
    <x v="0"/>
    <x v="1"/>
    <x v="3"/>
    <x v="0"/>
    <x v="6"/>
    <s v="Secretaria General- Gestión documental"/>
    <x v="4"/>
    <s v="Coordinador GIT Gestión Documental"/>
    <x v="11"/>
    <x v="22"/>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x v="0"/>
    <s v="24208_x000a_24209_x000a_24210"/>
    <x v="3"/>
    <x v="3"/>
    <x v="1"/>
    <n v="270"/>
  </r>
  <r>
    <x v="7"/>
    <n v="48"/>
    <x v="5"/>
    <x v="8"/>
    <x v="0"/>
    <x v="1"/>
    <x v="3"/>
    <x v="5"/>
    <x v="0"/>
    <s v="Servicios secretariales o de administración de oficinas  "/>
    <x v="0"/>
    <n v="80161501"/>
    <s v="Prestación de servicios personales para apoyar la implementación del sistema de gestión documental de la entidad de acuerdo a las normas vigentes."/>
    <x v="3"/>
    <x v="3"/>
    <n v="11"/>
    <x v="0"/>
    <x v="0"/>
    <x v="0"/>
    <n v="29566233.890000001"/>
    <n v="29566233.890000001"/>
    <x v="0"/>
    <x v="1"/>
    <x v="0"/>
    <x v="1"/>
    <x v="16"/>
    <s v="Secretaría General - GIT Gestión Documental"/>
    <x v="4"/>
    <s v="Coordinador GIT Gestión Documental"/>
    <x v="6"/>
    <x v="10"/>
    <s v="N/A"/>
    <s v="N/A"/>
    <n v="235"/>
    <d v="2021-02-03T00:00:00"/>
    <n v="2593673"/>
    <n v="27406478"/>
    <n v="27406478"/>
    <x v="1"/>
    <s v="EDWIN DIDIER CASAS ARDILA"/>
    <n v="2159755.8900000006"/>
    <x v="0"/>
    <n v="24418"/>
    <x v="1"/>
    <x v="3"/>
    <x v="1"/>
    <n v="330"/>
  </r>
  <r>
    <x v="7"/>
    <n v="49"/>
    <x v="5"/>
    <x v="8"/>
    <x v="2"/>
    <x v="2"/>
    <x v="3"/>
    <x v="5"/>
    <x v="0"/>
    <s v="Servicios secretariales o de administración de oficinas  "/>
    <x v="0"/>
    <n v="80161501"/>
    <s v="Prestación de servicios personales para la aplicación de los procesos archvísticos  de acuerdo a las directrices de la entidad y las normas del archivo general de la nación. "/>
    <x v="3"/>
    <x v="3"/>
    <n v="11"/>
    <x v="0"/>
    <x v="0"/>
    <x v="0"/>
    <n v="43614654"/>
    <n v="43614653.780000001"/>
    <x v="0"/>
    <x v="1"/>
    <x v="2"/>
    <x v="1"/>
    <x v="16"/>
    <s v="Secretaría General - GIT Gestión Documental"/>
    <x v="4"/>
    <s v="Coordinador GIT Gestión Documental"/>
    <x v="6"/>
    <x v="10"/>
    <s v="N/A"/>
    <s v="N/A"/>
    <n v="196"/>
    <d v="2021-02-03T00:00:00"/>
    <n v="1924742"/>
    <n v="20402265"/>
    <n v="40804530"/>
    <x v="1"/>
    <s v="JENNY ALEXANDRA PEREZ GONZALEZ_x000a_RAFAEL ALIRIO GONZALEZ "/>
    <n v="2810123.7800000012"/>
    <x v="0"/>
    <s v="24380_x000a_24382"/>
    <x v="2"/>
    <x v="3"/>
    <x v="1"/>
    <n v="330"/>
  </r>
  <r>
    <x v="7"/>
    <m/>
    <x v="5"/>
    <x v="8"/>
    <x v="0"/>
    <x v="7"/>
    <x v="0"/>
    <x v="9"/>
    <x v="0"/>
    <s v="Software de servidor de autenticación"/>
    <x v="0"/>
    <n v="43233201"/>
    <s v="Adquisición certificados digitales acceso a SIIF"/>
    <x v="1"/>
    <x v="1"/>
    <n v="1"/>
    <x v="0"/>
    <x v="1"/>
    <x v="0"/>
    <n v="10000000"/>
    <n v="10000000"/>
    <x v="0"/>
    <x v="0"/>
    <x v="0"/>
    <x v="1"/>
    <x v="17"/>
    <s v="Secretaria General - GIT Gestión Financiera"/>
    <x v="4"/>
    <s v="Coordinador GIT Gestión Financiera"/>
    <x v="6"/>
    <x v="10"/>
    <s v="N/A"/>
    <s v="N/A"/>
    <m/>
    <m/>
    <e v="#N/A"/>
    <e v="#N/A"/>
    <e v="#N/A"/>
    <x v="0"/>
    <m/>
    <n v="0"/>
    <x v="0"/>
    <m/>
    <x v="7"/>
    <x v="0"/>
    <x v="0"/>
    <m/>
  </r>
  <r>
    <x v="7"/>
    <m/>
    <x v="5"/>
    <x v="8"/>
    <x v="0"/>
    <x v="0"/>
    <x v="0"/>
    <x v="4"/>
    <x v="0"/>
    <s v="Servicios secretariales o de administración de oficinas  "/>
    <x v="0"/>
    <n v="80161501"/>
    <s v="Prestación de servicios profesionales  para apoyar los temas tributarios, contables y financieros que se desarollen al interior de la entidad"/>
    <x v="6"/>
    <x v="6"/>
    <n v="195"/>
    <x v="1"/>
    <x v="0"/>
    <x v="0"/>
    <n v="57000000"/>
    <n v="57000000"/>
    <x v="0"/>
    <x v="0"/>
    <x v="0"/>
    <x v="1"/>
    <x v="18"/>
    <s v="Secretaría General - GIT Gestión Financiera"/>
    <x v="4"/>
    <s v="Coordinador GIT Gestión Financiera"/>
    <x v="6"/>
    <x v="10"/>
    <s v="N/A"/>
    <s v="N/A"/>
    <m/>
    <m/>
    <e v="#N/A"/>
    <e v="#N/A"/>
    <e v="#N/A"/>
    <x v="0"/>
    <m/>
    <n v="0"/>
    <x v="27"/>
    <m/>
    <x v="0"/>
    <x v="0"/>
    <x v="0"/>
    <m/>
  </r>
  <r>
    <x v="7"/>
    <n v="29"/>
    <x v="5"/>
    <x v="8"/>
    <x v="0"/>
    <x v="1"/>
    <x v="3"/>
    <x v="9"/>
    <x v="0"/>
    <s v="Servicios secretariales o de administración de oficinas  "/>
    <x v="0"/>
    <n v="80161501"/>
    <s v="Prestación de servicios profesionales especializados para apoyar los temas tributarios, contables y financieros del Instituto Geográfico Agustín Codazzi a nivel nacional"/>
    <x v="5"/>
    <x v="5"/>
    <n v="4"/>
    <x v="0"/>
    <x v="0"/>
    <x v="0"/>
    <n v="34831906"/>
    <n v="34831906"/>
    <x v="0"/>
    <x v="0"/>
    <x v="0"/>
    <x v="1"/>
    <x v="17"/>
    <s v="Secretaría General - GIT Gestión Financiera"/>
    <x v="4"/>
    <s v="Coordinador GIT Gestión Financiera"/>
    <x v="6"/>
    <x v="10"/>
    <s v="N/A"/>
    <s v="N/A"/>
    <n v="27"/>
    <d v="2021-01-12T00:00:00"/>
    <n v="8707976"/>
    <n v="34831904"/>
    <n v="34831904"/>
    <x v="1"/>
    <s v="CARLOS JULIO AGUILAR RUIZ"/>
    <n v="2"/>
    <x v="0"/>
    <n v="24186"/>
    <x v="1"/>
    <x v="3"/>
    <x v="2"/>
    <n v="11"/>
  </r>
  <r>
    <x v="7"/>
    <n v="30"/>
    <x v="5"/>
    <x v="8"/>
    <x v="0"/>
    <x v="1"/>
    <x v="3"/>
    <x v="9"/>
    <x v="0"/>
    <s v="Servicios secretariales o de administración de oficinas  "/>
    <x v="0"/>
    <n v="80161501"/>
    <s v="Prestación de servicios personales para apoyar la gestión de la tesorería del Instituto Geográfico Agustín Codazzi."/>
    <x v="5"/>
    <x v="5"/>
    <n v="11"/>
    <x v="0"/>
    <x v="0"/>
    <x v="0"/>
    <n v="29386316"/>
    <n v="29386316"/>
    <x v="0"/>
    <x v="0"/>
    <x v="0"/>
    <x v="1"/>
    <x v="17"/>
    <s v="Secretaría General - GIT Gestión Financiera"/>
    <x v="4"/>
    <s v="Coordinador GIT Gestión Financiera"/>
    <x v="6"/>
    <x v="10"/>
    <s v="N/A"/>
    <s v="N/A"/>
    <n v="34"/>
    <d v="2021-01-13T00:00:00"/>
    <n v="2671483"/>
    <n v="29386313"/>
    <n v="29386313"/>
    <x v="1"/>
    <s v="LEONARDO  SEGURA CAMELO"/>
    <n v="3"/>
    <x v="0"/>
    <n v="24188"/>
    <x v="1"/>
    <x v="3"/>
    <x v="0"/>
    <m/>
  </r>
  <r>
    <x v="7"/>
    <n v="24"/>
    <x v="5"/>
    <x v="8"/>
    <x v="0"/>
    <x v="1"/>
    <x v="3"/>
    <x v="9"/>
    <x v="0"/>
    <s v="Servicios secretariales o de administración de oficinas  "/>
    <x v="0"/>
    <n v="80161501"/>
    <s v="Prestación de servicios personales para la recepción, revisión y elaboración de las cuentas por pagar y obligaciones del instituto en el sistema SIIF Nación."/>
    <x v="5"/>
    <x v="5"/>
    <n v="11"/>
    <x v="0"/>
    <x v="0"/>
    <x v="1"/>
    <n v="29386316"/>
    <n v="29386316"/>
    <x v="0"/>
    <x v="0"/>
    <x v="0"/>
    <x v="1"/>
    <x v="17"/>
    <s v="Secretaría General - GIT Gestión Financiera"/>
    <x v="4"/>
    <s v="Coordinador GIT Gestión Financiera"/>
    <x v="6"/>
    <x v="10"/>
    <s v="N/A"/>
    <s v="N/A"/>
    <n v="33"/>
    <d v="2021-01-13T00:00:00"/>
    <n v="2671483"/>
    <n v="29386313"/>
    <n v="29386313"/>
    <x v="1"/>
    <s v="MIREYA  ARTUNDUAGA CALDERON"/>
    <n v="3"/>
    <x v="0"/>
    <n v="24190"/>
    <x v="1"/>
    <x v="3"/>
    <x v="0"/>
    <m/>
  </r>
  <r>
    <x v="7"/>
    <n v="26"/>
    <x v="5"/>
    <x v="8"/>
    <x v="0"/>
    <x v="1"/>
    <x v="3"/>
    <x v="9"/>
    <x v="0"/>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5"/>
    <x v="5"/>
    <n v="11"/>
    <x v="0"/>
    <x v="0"/>
    <x v="0"/>
    <n v="40042599"/>
    <n v="40042599"/>
    <x v="0"/>
    <x v="0"/>
    <x v="0"/>
    <x v="1"/>
    <x v="17"/>
    <s v="Secretaría General - GIT Gestión Financiera"/>
    <x v="4"/>
    <s v="Coordinador GIT Gestión Financiera"/>
    <x v="6"/>
    <x v="10"/>
    <s v="N/A"/>
    <s v="N/A"/>
    <n v="32"/>
    <d v="2021-01-13T00:00:00"/>
    <n v="3640236"/>
    <n v="40042596"/>
    <n v="40042596"/>
    <x v="1"/>
    <s v="YOLI ANDREA MARTINEZ MOLINA"/>
    <n v="3"/>
    <x v="0"/>
    <n v="24189"/>
    <x v="1"/>
    <x v="3"/>
    <x v="0"/>
    <m/>
  </r>
  <r>
    <x v="7"/>
    <n v="28"/>
    <x v="5"/>
    <x v="8"/>
    <x v="0"/>
    <x v="1"/>
    <x v="3"/>
    <x v="9"/>
    <x v="0"/>
    <s v="Servicios secretariales o de administración de oficinas  "/>
    <x v="0"/>
    <n v="80161501"/>
    <s v="Prestación de servicios profesionales para realizar las actividades relacionadas con el manejo del presupuesto del Instituto Geográfico Agustín Codazzi."/>
    <x v="5"/>
    <x v="5"/>
    <n v="11"/>
    <x v="0"/>
    <x v="0"/>
    <x v="0"/>
    <n v="73517991"/>
    <n v="73517991"/>
    <x v="0"/>
    <x v="0"/>
    <x v="0"/>
    <x v="1"/>
    <x v="17"/>
    <s v="Secretaría General - GIT Gestión Financiera"/>
    <x v="4"/>
    <s v="Coordinador GIT Gestión Financiera"/>
    <x v="6"/>
    <x v="10"/>
    <s v="N/A"/>
    <s v="N/A"/>
    <n v="28"/>
    <d v="2021-01-13T00:00:00"/>
    <n v="6683453"/>
    <n v="73517983"/>
    <n v="73517983"/>
    <x v="1"/>
    <s v="BRENDA LUCIA FONSECA ROJAS"/>
    <n v="8"/>
    <x v="0"/>
    <n v="24187"/>
    <x v="1"/>
    <x v="3"/>
    <x v="0"/>
    <m/>
  </r>
  <r>
    <x v="7"/>
    <n v="23"/>
    <x v="5"/>
    <x v="8"/>
    <x v="0"/>
    <x v="1"/>
    <x v="3"/>
    <x v="9"/>
    <x v="0"/>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5"/>
    <x v="5"/>
    <n v="11"/>
    <x v="0"/>
    <x v="0"/>
    <x v="0"/>
    <n v="63335720"/>
    <n v="63335720"/>
    <x v="0"/>
    <x v="0"/>
    <x v="0"/>
    <x v="1"/>
    <x v="17"/>
    <s v="Secretaría General - GIT Gestión Financiera"/>
    <x v="4"/>
    <s v="Coordinador GIT Gestión Financiera"/>
    <x v="6"/>
    <x v="10"/>
    <s v="N/A"/>
    <s v="N/A"/>
    <n v="26"/>
    <d v="2021-01-12T00:00:00"/>
    <n v="5757792"/>
    <n v="63335712"/>
    <n v="63335712"/>
    <x v="1"/>
    <s v="DIANA MARCELA SANDOVAL HERRERA"/>
    <n v="8"/>
    <x v="0"/>
    <n v="24185"/>
    <x v="1"/>
    <x v="3"/>
    <x v="1"/>
    <n v="330"/>
  </r>
  <r>
    <x v="7"/>
    <n v="27"/>
    <x v="5"/>
    <x v="8"/>
    <x v="2"/>
    <x v="2"/>
    <x v="3"/>
    <x v="9"/>
    <x v="0"/>
    <s v="Servicios secretariales o de administración de oficinas  "/>
    <x v="0"/>
    <n v="80161501"/>
    <s v="Prestación de servicios profesionales para realizar la gestión de la tesorería del Instituto Geográfico Agustín Codazzi."/>
    <x v="5"/>
    <x v="5"/>
    <n v="11"/>
    <x v="0"/>
    <x v="0"/>
    <x v="0"/>
    <n v="147035981"/>
    <n v="147035981"/>
    <x v="0"/>
    <x v="0"/>
    <x v="2"/>
    <x v="1"/>
    <x v="17"/>
    <s v="Secretaría General - GIT Gestión Financiera"/>
    <x v="4"/>
    <s v="Coordinador GIT Gestión Financiera"/>
    <x v="6"/>
    <x v="10"/>
    <s v="N/A"/>
    <s v="N/A"/>
    <n v="31"/>
    <d v="2021-01-13T00:00:00"/>
    <n v="6683453"/>
    <n v="73517983"/>
    <n v="147035966"/>
    <x v="1"/>
    <s v="ALICIA PAOLA GARCIA MUÑOZ_x000a_ANGELA  MORALES RONCANCIO_x000a_"/>
    <n v="15"/>
    <x v="0"/>
    <s v="24191_x000a_24194"/>
    <x v="2"/>
    <x v="3"/>
    <x v="0"/>
    <m/>
  </r>
  <r>
    <x v="7"/>
    <n v="25"/>
    <x v="5"/>
    <x v="8"/>
    <x v="0"/>
    <x v="1"/>
    <x v="3"/>
    <x v="9"/>
    <x v="0"/>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5"/>
    <x v="5"/>
    <n v="11"/>
    <x v="0"/>
    <x v="0"/>
    <x v="1"/>
    <n v="73517991"/>
    <n v="73517991"/>
    <x v="0"/>
    <x v="0"/>
    <x v="0"/>
    <x v="1"/>
    <x v="17"/>
    <s v="Secretaría General - GIT Gestión Financiera"/>
    <x v="4"/>
    <s v="Coordinador GIT Gestión Financiera"/>
    <x v="6"/>
    <x v="10"/>
    <s v="N/A"/>
    <s v="N/A"/>
    <n v="35"/>
    <d v="2021-01-13T00:00:00"/>
    <n v="6683454"/>
    <n v="73295212"/>
    <n v="73295212"/>
    <x v="1"/>
    <s v="EDGAR GERMAN CAICEDO GONZALEZ"/>
    <n v="222779"/>
    <x v="0"/>
    <n v="24192"/>
    <x v="1"/>
    <x v="3"/>
    <x v="0"/>
    <m/>
  </r>
  <r>
    <x v="7"/>
    <n v="75"/>
    <x v="5"/>
    <x v="8"/>
    <x v="0"/>
    <x v="1"/>
    <x v="3"/>
    <x v="13"/>
    <x v="0"/>
    <s v="Servicios secretariales o de administración de oficinas  "/>
    <x v="0"/>
    <n v="80161501"/>
    <s v="Prestación de servicios para apoyar en la gestión de procesos financieros, contables y de Tesoreria a cargo de la Secretaria General "/>
    <x v="8"/>
    <x v="8"/>
    <n v="8"/>
    <x v="0"/>
    <x v="0"/>
    <x v="0"/>
    <n v="42743728"/>
    <n v="42743728"/>
    <x v="0"/>
    <x v="5"/>
    <x v="0"/>
    <x v="1"/>
    <x v="19"/>
    <m/>
    <x v="4"/>
    <m/>
    <x v="6"/>
    <x v="10"/>
    <s v="N/A"/>
    <s v="N/A"/>
    <n v="576"/>
    <d v="2021-05-04T00:00:00"/>
    <n v="4263522"/>
    <n v="29844654"/>
    <n v="29844654"/>
    <x v="1"/>
    <s v="DAVID AUGUSTO ZABARAIN COGOLLO"/>
    <n v="12899074"/>
    <x v="0"/>
    <n v="24708"/>
    <x v="1"/>
    <x v="3"/>
    <x v="1"/>
    <n v="210"/>
  </r>
  <r>
    <x v="7"/>
    <m/>
    <x v="5"/>
    <x v="8"/>
    <x v="0"/>
    <x v="0"/>
    <x v="0"/>
    <x v="20"/>
    <x v="0"/>
    <s v="Máquinas clasificadoras"/>
    <x v="0"/>
    <n v="44102500"/>
    <s v="Realizar el mantenimiento y/o adecuación de los digiturnos que tiene el IGAC a nivel nacional"/>
    <x v="6"/>
    <x v="6"/>
    <n v="7"/>
    <x v="0"/>
    <x v="0"/>
    <x v="0"/>
    <n v="120000000"/>
    <n v="120000000"/>
    <x v="0"/>
    <x v="0"/>
    <x v="0"/>
    <x v="1"/>
    <x v="20"/>
    <s v="Secretaria General - GIT Servicio al Ciudadano"/>
    <x v="4"/>
    <s v="Coordinador GIT Servicio al Ciudadano"/>
    <x v="6"/>
    <x v="10"/>
    <s v="N/A"/>
    <s v="N/A"/>
    <m/>
    <m/>
    <e v="#N/A"/>
    <e v="#N/A"/>
    <e v="#N/A"/>
    <x v="0"/>
    <m/>
    <n v="0"/>
    <x v="0"/>
    <m/>
    <x v="0"/>
    <x v="0"/>
    <x v="0"/>
    <n v="30"/>
  </r>
  <r>
    <x v="7"/>
    <m/>
    <x v="5"/>
    <x v="8"/>
    <x v="0"/>
    <x v="0"/>
    <x v="0"/>
    <x v="1"/>
    <x v="0"/>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6"/>
    <x v="6"/>
    <n v="6"/>
    <x v="0"/>
    <x v="0"/>
    <x v="0"/>
    <n v="14000000"/>
    <n v="14000000"/>
    <x v="0"/>
    <x v="1"/>
    <x v="0"/>
    <x v="1"/>
    <x v="21"/>
    <s v="Secretaria General - GIT Talento Humano"/>
    <x v="4"/>
    <s v="Coordinador GIT Talento Humano"/>
    <x v="5"/>
    <x v="23"/>
    <s v="Desarrollar actividades de educación informal en competencias laborales y socioemocionales virtuales y presenciales"/>
    <s v="Personas Capacitadas"/>
    <m/>
    <m/>
    <e v="#N/A"/>
    <e v="#N/A"/>
    <e v="#N/A"/>
    <x v="0"/>
    <m/>
    <n v="0"/>
    <x v="28"/>
    <m/>
    <x v="0"/>
    <x v="0"/>
    <x v="0"/>
    <m/>
  </r>
  <r>
    <x v="7"/>
    <n v="45"/>
    <x v="5"/>
    <x v="8"/>
    <x v="0"/>
    <x v="1"/>
    <x v="3"/>
    <x v="14"/>
    <x v="0"/>
    <s v="Servicios secretariales o de administración de oficinas  "/>
    <x v="0"/>
    <n v="80161501"/>
    <s v="Prestación de servicios profesionales para apoyar la gestión de atención al ciudadano en Sede Central y a nivel nacional."/>
    <x v="5"/>
    <x v="5"/>
    <n v="11"/>
    <x v="0"/>
    <x v="0"/>
    <x v="0"/>
    <n v="40042596"/>
    <n v="40042596"/>
    <x v="0"/>
    <x v="1"/>
    <x v="0"/>
    <x v="1"/>
    <x v="22"/>
    <s v="Secretaría General - Grupo Interno de Trabajo Servicio al Ciudadano"/>
    <x v="4"/>
    <s v="Coordinador Grupo Interno de Trabajo Servicio al Ciudadano"/>
    <x v="6"/>
    <x v="10"/>
    <s v="N/A"/>
    <s v="N/A"/>
    <n v="81"/>
    <d v="2021-01-22T00:00:00"/>
    <n v="3640236"/>
    <n v="40042596"/>
    <n v="40042596"/>
    <x v="1"/>
    <s v="ANYI MARCELA LEON RUBIANO"/>
    <n v="0"/>
    <x v="0"/>
    <n v="24239"/>
    <x v="1"/>
    <x v="3"/>
    <x v="1"/>
    <n v="330"/>
  </r>
  <r>
    <x v="7"/>
    <n v="46"/>
    <x v="5"/>
    <x v="8"/>
    <x v="0"/>
    <x v="1"/>
    <x v="3"/>
    <x v="14"/>
    <x v="0"/>
    <s v="Servicios secretariales o de administración de oficinas  "/>
    <x v="0"/>
    <n v="80161501"/>
    <s v="Prestación de servicios profesionales para apoyar la gestión administrativa del servicio al ciudadano en Sede Central y a nivel nacional."/>
    <x v="5"/>
    <x v="5"/>
    <n v="11"/>
    <x v="0"/>
    <x v="0"/>
    <x v="0"/>
    <n v="29386313"/>
    <n v="29386313"/>
    <x v="0"/>
    <x v="1"/>
    <x v="0"/>
    <x v="1"/>
    <x v="22"/>
    <s v="Secretaría General - Grupo Interno de Trabajo Servicio al Ciudadano"/>
    <x v="4"/>
    <s v="Coordinador Grupo Interno de Trabajo Servicio al Ciudadano"/>
    <x v="6"/>
    <x v="10"/>
    <s v="N/A"/>
    <s v="N/A"/>
    <n v="86"/>
    <d v="2021-01-22T00:00:00"/>
    <n v="2671483"/>
    <n v="29386313"/>
    <n v="29386313"/>
    <x v="1"/>
    <s v="JUAN DAVID DIAZ BUENDIA"/>
    <n v="0"/>
    <x v="0"/>
    <n v="24241"/>
    <x v="1"/>
    <x v="3"/>
    <x v="1"/>
    <n v="330"/>
  </r>
  <r>
    <x v="7"/>
    <n v="44"/>
    <x v="5"/>
    <x v="8"/>
    <x v="0"/>
    <x v="1"/>
    <x v="3"/>
    <x v="9"/>
    <x v="0"/>
    <s v="Servicios secretariales o de administración de oficinas  "/>
    <x v="0"/>
    <n v="80161501"/>
    <s v="Prestación de servicios profesionales para apoyar la gestión del servicio al ciudadano en Sede Central y a nivel nacional."/>
    <x v="5"/>
    <x v="5"/>
    <n v="11"/>
    <x v="0"/>
    <x v="0"/>
    <x v="0"/>
    <n v="46898742"/>
    <n v="46898742"/>
    <x v="0"/>
    <x v="1"/>
    <x v="0"/>
    <x v="1"/>
    <x v="22"/>
    <s v="Secretaría General - Grupo Interno de Trabajo Servicio al Ciudadano"/>
    <x v="4"/>
    <s v="Coordinador Grupo Interno de Trabajo Servicio al Ciudadano"/>
    <x v="6"/>
    <x v="10"/>
    <s v="N/A"/>
    <s v="N/A"/>
    <n v="75"/>
    <d v="2021-01-20T00:00:00"/>
    <n v="4263522"/>
    <n v="46898742"/>
    <n v="46898742"/>
    <x v="1"/>
    <s v="KAROL VIVIANA MORALES ALZATE"/>
    <n v="0"/>
    <x v="0"/>
    <n v="24229"/>
    <x v="1"/>
    <x v="3"/>
    <x v="1"/>
    <n v="330"/>
  </r>
  <r>
    <x v="7"/>
    <n v="36"/>
    <x v="5"/>
    <x v="8"/>
    <x v="0"/>
    <x v="1"/>
    <x v="3"/>
    <x v="9"/>
    <x v="0"/>
    <s v="Servicios secretariales o de administración de oficinas  "/>
    <x v="0"/>
    <n v="80161501"/>
    <s v="Prestación de servicios profesionales para apoyar las estrategias, procesos, procedimientos y actividades del servicio al ciudadano en Sede Central y a nivel nacional."/>
    <x v="5"/>
    <x v="5"/>
    <n v="11"/>
    <x v="0"/>
    <x v="0"/>
    <x v="0"/>
    <n v="63335720"/>
    <n v="63335720"/>
    <x v="0"/>
    <x v="1"/>
    <x v="0"/>
    <x v="1"/>
    <x v="20"/>
    <s v="Secretaria General - GIT Servicio al Ciudadano"/>
    <x v="4"/>
    <s v="Coordinador GIT Servicio al Ciudadano"/>
    <x v="6"/>
    <x v="10"/>
    <s v="N/A"/>
    <s v="N/A"/>
    <n v="36"/>
    <d v="2021-01-15T00:00:00"/>
    <n v="5757792"/>
    <n v="63335712"/>
    <n v="63335712"/>
    <x v="1"/>
    <s v="SHADIA  GENE BELTRAN"/>
    <n v="8"/>
    <x v="0"/>
    <n v="24228"/>
    <x v="1"/>
    <x v="3"/>
    <x v="2"/>
    <n v="11"/>
  </r>
  <r>
    <x v="7"/>
    <n v="32"/>
    <x v="5"/>
    <x v="8"/>
    <x v="0"/>
    <x v="1"/>
    <x v="3"/>
    <x v="9"/>
    <x v="0"/>
    <s v="Servicios secretariales o de administración de oficinas  "/>
    <x v="0"/>
    <n v="80161501"/>
    <s v="Prestación de servicios profesionales para apoyar la gestión jurídica del servicio al ciudadano en Sede Central y a nivel nacional."/>
    <x v="5"/>
    <x v="5"/>
    <n v="11"/>
    <x v="0"/>
    <x v="0"/>
    <x v="1"/>
    <n v="66214619"/>
    <n v="66214619"/>
    <x v="0"/>
    <x v="1"/>
    <x v="0"/>
    <x v="1"/>
    <x v="22"/>
    <s v="Secretaría General - Grupo Interno de Trabajo Servicio al Ciudadano"/>
    <x v="4"/>
    <s v="Coordinador Grupo Interno de Trabajo Servicio al Ciudadano"/>
    <x v="6"/>
    <x v="10"/>
    <s v="N/A"/>
    <s v="N/A"/>
    <n v="38"/>
    <d v="2021-01-19T00:00:00"/>
    <n v="5757793"/>
    <n v="63335723"/>
    <n v="63335723"/>
    <x v="1"/>
    <s v="MARIA PATRICIA ALDANA OSPINA"/>
    <n v="2878896"/>
    <x v="0"/>
    <n v="24214"/>
    <x v="1"/>
    <x v="3"/>
    <x v="2"/>
    <n v="11"/>
  </r>
  <r>
    <x v="7"/>
    <n v="76"/>
    <x v="5"/>
    <x v="8"/>
    <x v="0"/>
    <x v="1"/>
    <x v="3"/>
    <x v="0"/>
    <x v="0"/>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0"/>
    <x v="0"/>
    <x v="0"/>
    <x v="23"/>
    <s v="Secretaria General "/>
    <x v="4"/>
    <s v="María del Pilar Gonzalez Moreno"/>
    <x v="5"/>
    <x v="23"/>
    <s v="Desarrollar, hacer seguimiento y evaluar el avance en el proceso de gestión del conocimiento en la entidad."/>
    <s v="Personas capacitadas"/>
    <n v="584"/>
    <d v="2021-05-12T00:00:00"/>
    <n v="5757793"/>
    <n v="34546758"/>
    <n v="34546758"/>
    <x v="1"/>
    <s v="CLAUDIA EDITH MEJIA MEJIA"/>
    <n v="0"/>
    <x v="0"/>
    <n v="24725"/>
    <x v="1"/>
    <x v="3"/>
    <x v="0"/>
    <m/>
  </r>
  <r>
    <x v="7"/>
    <n v="81"/>
    <x v="5"/>
    <x v="8"/>
    <x v="0"/>
    <x v="1"/>
    <x v="3"/>
    <x v="2"/>
    <x v="0"/>
    <s v="Centros o servicios móviles de atención de salud"/>
    <x v="0"/>
    <n v="85101508"/>
    <s v="Capacitar a los funcionarios en el manejo y operación técnica de las aeronaves no tripuladas tipo UAS, propiedad del IGAC"/>
    <x v="6"/>
    <x v="6"/>
    <n v="8"/>
    <x v="0"/>
    <x v="1"/>
    <x v="0"/>
    <n v="10000000"/>
    <n v="10000000"/>
    <x v="0"/>
    <x v="0"/>
    <x v="0"/>
    <x v="1"/>
    <x v="6"/>
    <s v="Secretaría General - GIT de Talento Humano"/>
    <x v="4"/>
    <s v="Coordinador GIT Talento Humano"/>
    <x v="5"/>
    <x v="23"/>
    <s v="Desarrollar actividades de educación informal en competencias laborales y socioemocionales virtuales y presenciales"/>
    <s v="Personas Capacitadas"/>
    <m/>
    <d v="2021-06-28T00:00:00"/>
    <n v="10000000"/>
    <n v="10000000"/>
    <n v="10000000"/>
    <x v="1"/>
    <s v="INICIO PROCESO"/>
    <n v="0"/>
    <x v="0"/>
    <m/>
    <x v="1"/>
    <x v="3"/>
    <x v="1"/>
    <n v="180"/>
  </r>
  <r>
    <x v="7"/>
    <n v="38"/>
    <x v="5"/>
    <x v="8"/>
    <x v="0"/>
    <x v="1"/>
    <x v="3"/>
    <x v="9"/>
    <x v="0"/>
    <s v="Servicios secretariales o de administración de oficinas  "/>
    <x v="0"/>
    <n v="80161501"/>
    <s v="Prestación de servicios profesionales al IGAC apoyando la vinculación del personal requerido por la entidad, de conformidad con las solicitudes efectuadas por el supervisor del contrato"/>
    <x v="5"/>
    <x v="5"/>
    <n v="345"/>
    <x v="1"/>
    <x v="0"/>
    <x v="1"/>
    <n v="123067779"/>
    <n v="123067779"/>
    <x v="0"/>
    <x v="1"/>
    <x v="0"/>
    <x v="2"/>
    <x v="19"/>
    <m/>
    <x v="7"/>
    <m/>
    <x v="12"/>
    <x v="24"/>
    <m/>
    <m/>
    <n v="40"/>
    <d v="2021-01-15T00:00:00"/>
    <n v="10701546"/>
    <n v="122354343"/>
    <n v="122354343"/>
    <x v="1"/>
    <s v="LINDA CRISTINA SANTOS MEJIA"/>
    <n v="713436"/>
    <x v="0"/>
    <n v="24199"/>
    <x v="1"/>
    <x v="3"/>
    <x v="0"/>
    <m/>
  </r>
  <r>
    <x v="7"/>
    <n v="52"/>
    <x v="5"/>
    <x v="8"/>
    <x v="0"/>
    <x v="1"/>
    <x v="3"/>
    <x v="9"/>
    <x v="0"/>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3"/>
    <x v="3"/>
    <n v="11"/>
    <x v="0"/>
    <x v="0"/>
    <x v="0"/>
    <n v="73517991"/>
    <n v="73517991"/>
    <x v="0"/>
    <x v="1"/>
    <x v="0"/>
    <x v="0"/>
    <x v="6"/>
    <s v="Secretaría General"/>
    <x v="4"/>
    <s v="Secretaria General"/>
    <x v="5"/>
    <x v="11"/>
    <s v="Realizar el seguimiento de los planes de acción anual"/>
    <s v="Documentos de planeación con seguimientos realizados"/>
    <n v="194"/>
    <d v="2021-02-08T00:00:00"/>
    <n v="6683454"/>
    <n v="71290173"/>
    <n v="71290173"/>
    <x v="1"/>
    <s v="JENNFER  ABRIL"/>
    <n v="2227818"/>
    <x v="0"/>
    <n v="24378"/>
    <x v="1"/>
    <x v="3"/>
    <x v="1"/>
    <n v="315"/>
  </r>
  <r>
    <x v="7"/>
    <n v="56"/>
    <x v="5"/>
    <x v="8"/>
    <x v="0"/>
    <x v="1"/>
    <x v="3"/>
    <x v="16"/>
    <x v="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0"/>
    <n v="83053047"/>
    <n v="83053047"/>
    <x v="0"/>
    <x v="1"/>
    <x v="0"/>
    <x v="1"/>
    <x v="6"/>
    <s v="Secretaría General"/>
    <x v="4"/>
    <s v="Secretaria General"/>
    <x v="6"/>
    <x v="10"/>
    <s v="N/A"/>
    <s v="N/A"/>
    <n v="265"/>
    <d v="2021-02-15T00:00:00"/>
    <n v="7550277"/>
    <n v="79277909"/>
    <n v="79277909"/>
    <x v="1"/>
    <s v="JULIAN ALEJANDRO CRUZ ALARCON"/>
    <n v="3775138"/>
    <x v="0"/>
    <n v="24430"/>
    <x v="1"/>
    <x v="3"/>
    <x v="1"/>
    <n v="315"/>
  </r>
  <r>
    <x v="7"/>
    <n v="51"/>
    <x v="5"/>
    <x v="8"/>
    <x v="0"/>
    <x v="1"/>
    <x v="3"/>
    <x v="9"/>
    <x v="0"/>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3"/>
    <x v="3"/>
    <n v="11"/>
    <x v="0"/>
    <x v="0"/>
    <x v="0"/>
    <n v="83053047"/>
    <n v="83053047"/>
    <x v="0"/>
    <x v="1"/>
    <x v="0"/>
    <x v="0"/>
    <x v="6"/>
    <s v="Secretaría General"/>
    <x v="4"/>
    <s v="Secretaria General"/>
    <x v="5"/>
    <x v="11"/>
    <s v="Realizar el seguimiento de los planes de acción anual"/>
    <s v="Documentos de planeación con seguimientos realizados"/>
    <n v="287"/>
    <d v="2021-02-15T00:00:00"/>
    <n v="7550277"/>
    <n v="79026233"/>
    <n v="79026233"/>
    <x v="1"/>
    <s v="HELVIN IVAN CIFUENTES GONZALEZ"/>
    <n v="4026814"/>
    <x v="0"/>
    <n v="24449"/>
    <x v="1"/>
    <x v="3"/>
    <x v="1"/>
    <n v="315"/>
  </r>
  <r>
    <x v="7"/>
    <n v="70"/>
    <x v="5"/>
    <x v="8"/>
    <x v="0"/>
    <x v="1"/>
    <x v="3"/>
    <x v="12"/>
    <x v="0"/>
    <s v="Servicios secretariales o de administración de oficinas  "/>
    <x v="0"/>
    <n v="80161501"/>
    <s v="Adquisición del seguro de casco avión y seguro vehículo aéreo no tripulado que ampare los bienes e intereses patrimoniales del IGAC"/>
    <x v="8"/>
    <x v="6"/>
    <n v="12"/>
    <x v="0"/>
    <x v="4"/>
    <x v="0"/>
    <n v="800000000"/>
    <n v="800000000"/>
    <x v="0"/>
    <x v="5"/>
    <x v="0"/>
    <x v="0"/>
    <x v="7"/>
    <s v="Secretaría General"/>
    <x v="5"/>
    <s v="Secretaría General"/>
    <x v="7"/>
    <x v="12"/>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x v="0"/>
    <m/>
    <x v="1"/>
    <x v="3"/>
    <x v="1"/>
    <m/>
  </r>
  <r>
    <x v="7"/>
    <n v="34"/>
    <x v="5"/>
    <x v="8"/>
    <x v="0"/>
    <x v="1"/>
    <x v="3"/>
    <x v="9"/>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5"/>
    <x v="5"/>
    <n v="345"/>
    <x v="1"/>
    <x v="0"/>
    <x v="2"/>
    <n v="116150000"/>
    <n v="116150000"/>
    <x v="0"/>
    <x v="1"/>
    <x v="0"/>
    <x v="0"/>
    <x v="6"/>
    <s v="Secretaría General"/>
    <x v="4"/>
    <s v="Secretaria General"/>
    <x v="2"/>
    <x v="3"/>
    <s v="Gestionar técnicamente la operación del proyecto de catastro multipropósito, en lo correspondiente al IGAC"/>
    <s v="Sistema de Información Predial Actualizado_x000a_"/>
    <n v="43"/>
    <d v="2021-01-14T00:00:00"/>
    <n v="9865284"/>
    <n v="113450770"/>
    <n v="113450770"/>
    <x v="1"/>
    <s v="CONSTANZA  BARROS PULIDO"/>
    <n v="2699230"/>
    <x v="0"/>
    <n v="24201"/>
    <x v="1"/>
    <x v="3"/>
    <x v="1"/>
    <n v="345"/>
  </r>
  <r>
    <x v="7"/>
    <n v="60"/>
    <x v="5"/>
    <x v="8"/>
    <x v="0"/>
    <x v="1"/>
    <x v="3"/>
    <x v="10"/>
    <x v="1"/>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4"/>
    <x v="4"/>
    <n v="10"/>
    <x v="0"/>
    <x v="0"/>
    <x v="2"/>
    <n v="144200000"/>
    <n v="144200000"/>
    <x v="0"/>
    <x v="1"/>
    <x v="0"/>
    <x v="0"/>
    <x v="6"/>
    <s v="Secretaria General"/>
    <x v="4"/>
    <s v="Maria del Pilar Gonzalez Moreno"/>
    <x v="2"/>
    <x v="3"/>
    <s v="Gestionar técnicamente la operación del proyecto de catastro multipropósito, en lo correspondiente al IGAC"/>
    <s v="Predios actualizados catastralmente "/>
    <n v="474"/>
    <d v="2021-03-16T00:00:00"/>
    <n v="14420000"/>
    <n v="136990000"/>
    <n v="136990000"/>
    <x v="1"/>
    <s v="YANETH EUGENIA BRAVO CASTRO"/>
    <n v="7210000"/>
    <x v="0"/>
    <n v="24609"/>
    <x v="1"/>
    <x v="3"/>
    <x v="0"/>
    <m/>
  </r>
  <r>
    <x v="4"/>
    <n v="82"/>
    <x v="5"/>
    <x v="8"/>
    <x v="0"/>
    <x v="1"/>
    <x v="3"/>
    <x v="16"/>
    <x v="1"/>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1"/>
    <x v="0"/>
    <x v="0"/>
    <x v="6"/>
    <s v="Secretaria General"/>
    <x v="4"/>
    <s v="Secretaria General"/>
    <x v="13"/>
    <x v="3"/>
    <s v="Gestionar técnicamente la operación del proyecto de catastro multipropósito, en lo correspondiente al IGAC"/>
    <s v="Sistema de Información predial actualizado"/>
    <n v="488"/>
    <d v="2021-03-16T00:00:00"/>
    <n v="9865284"/>
    <n v="93720198"/>
    <n v="93720198"/>
    <x v="1"/>
    <s v="MARIA CONSUELO BERNAL"/>
    <n v="9865284"/>
    <x v="0"/>
    <n v="24622"/>
    <x v="1"/>
    <x v="3"/>
    <x v="1"/>
    <n v="255"/>
  </r>
  <r>
    <x v="7"/>
    <n v="35"/>
    <x v="5"/>
    <x v="8"/>
    <x v="0"/>
    <x v="1"/>
    <x v="3"/>
    <x v="9"/>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5"/>
    <x v="5"/>
    <n v="345"/>
    <x v="1"/>
    <x v="0"/>
    <x v="2"/>
    <n v="201400000"/>
    <n v="201400000"/>
    <x v="0"/>
    <x v="1"/>
    <x v="0"/>
    <x v="0"/>
    <x v="6"/>
    <s v="Secretaría General"/>
    <x v="4"/>
    <s v="Secretaria General"/>
    <x v="2"/>
    <x v="3"/>
    <s v="Gestionar técnicamente la operación del proyecto de catastro multipropósito, en lo correspondiente al IGAC"/>
    <s v="Sistema de Información Predial Actualizado_x000a_"/>
    <n v="37"/>
    <d v="2021-01-14T00:00:00"/>
    <n v="16480000"/>
    <n v="189520000"/>
    <n v="189520000"/>
    <x v="1"/>
    <s v="ALEXANDER  AYALA RODRIGUEZ"/>
    <n v="11880000"/>
    <x v="0"/>
    <n v="24198"/>
    <x v="1"/>
    <x v="3"/>
    <x v="2"/>
    <n v="11"/>
  </r>
  <r>
    <x v="7"/>
    <n v="33"/>
    <x v="5"/>
    <x v="8"/>
    <x v="0"/>
    <x v="1"/>
    <x v="3"/>
    <x v="9"/>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5"/>
    <x v="5"/>
    <n v="345"/>
    <x v="1"/>
    <x v="0"/>
    <x v="2"/>
    <n v="167000000"/>
    <n v="167000000"/>
    <x v="0"/>
    <x v="1"/>
    <x v="0"/>
    <x v="0"/>
    <x v="6"/>
    <s v="Secretaría General"/>
    <x v="4"/>
    <s v="Secretaria General"/>
    <x v="2"/>
    <x v="3"/>
    <s v="Gestionar técnicamente la operación del proyecto de catastro multipropósito, en lo correspondiente al IGAC"/>
    <s v="Sistema de Información Predial Actualizado_x000a_"/>
    <n v="39"/>
    <d v="2021-01-14T00:00:00"/>
    <n v="12700000"/>
    <n v="144780000"/>
    <n v="144780000"/>
    <x v="1"/>
    <s v="LUIS EDDY ACERO CAMACHO"/>
    <n v="22220000"/>
    <x v="0"/>
    <n v="24200"/>
    <x v="1"/>
    <x v="3"/>
    <x v="1"/>
    <n v="345"/>
  </r>
  <r>
    <x v="7"/>
    <n v="71"/>
    <x v="5"/>
    <x v="8"/>
    <x v="0"/>
    <x v="1"/>
    <x v="3"/>
    <x v="12"/>
    <x v="1"/>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4"/>
    <x v="4"/>
    <n v="9"/>
    <x v="0"/>
    <x v="0"/>
    <x v="2"/>
    <n v="94300000"/>
    <n v="94300000"/>
    <x v="0"/>
    <x v="5"/>
    <x v="0"/>
    <x v="0"/>
    <x v="6"/>
    <s v="Secretaría General"/>
    <x v="4"/>
    <s v="Secretaria General"/>
    <x v="2"/>
    <x v="3"/>
    <s v="Gestionar técnicamente la operación del proyecto de catastro multipropósito, en lo correspondiente al IGAC"/>
    <s v="Sistema de Información Predial Actualizado_x000a_"/>
    <n v="547"/>
    <d v="2021-04-26T00:00:00"/>
    <n v="7550277"/>
    <n v="61157244"/>
    <n v="61157244"/>
    <x v="1"/>
    <s v="FABIAN ANDRE DACCARETT DELGADO"/>
    <n v="33142756"/>
    <x v="0"/>
    <n v="24690"/>
    <x v="1"/>
    <x v="3"/>
    <x v="1"/>
    <n v="240"/>
  </r>
  <r>
    <x v="7"/>
    <n v="77"/>
    <x v="5"/>
    <x v="8"/>
    <x v="0"/>
    <x v="1"/>
    <x v="3"/>
    <x v="0"/>
    <x v="1"/>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0"/>
    <x v="0"/>
    <x v="0"/>
    <x v="6"/>
    <s v="Secretaría General"/>
    <x v="4"/>
    <s v="Secretaria General"/>
    <x v="2"/>
    <x v="3"/>
    <s v="Gestionar técnicamente la operación del proyecto de catastro multipropósito, en lo correspondiente al IGAC"/>
    <s v="Sistema de Información Predial Actualizado_x000a_"/>
    <m/>
    <d v="2021-06-03T00:00:00"/>
    <n v="15450000"/>
    <n v="108150000"/>
    <n v="108150000"/>
    <x v="1"/>
    <s v="MARIO PEDRO MAURICIO DE MILLERI BONILLA"/>
    <n v="70100000"/>
    <x v="0"/>
    <m/>
    <x v="1"/>
    <x v="3"/>
    <x v="0"/>
    <m/>
  </r>
  <r>
    <x v="5"/>
    <n v="83"/>
    <x v="5"/>
    <x v="8"/>
    <x v="0"/>
    <x v="1"/>
    <x v="3"/>
    <x v="17"/>
    <x v="0"/>
    <s v="Investigación de mercados"/>
    <x v="2"/>
    <n v="80141500"/>
    <s v="Contrato de prestación de servicios para realizar el avalúo de las aeronaves del IGAC"/>
    <x v="2"/>
    <x v="2"/>
    <n v="1"/>
    <x v="0"/>
    <x v="1"/>
    <x v="0"/>
    <n v="18000000"/>
    <n v="18000000"/>
    <x v="0"/>
    <x v="1"/>
    <x v="0"/>
    <x v="1"/>
    <x v="24"/>
    <s v="Secretaría General - GIT servicios admnistrativos "/>
    <x v="4"/>
    <s v="Coordinador GIT servicios admnistrativos "/>
    <x v="6"/>
    <x v="10"/>
    <s v="N/A"/>
    <s v="N/A"/>
    <m/>
    <d v="2021-07-13T00:00:00"/>
    <n v="18000000"/>
    <n v="18000000"/>
    <n v="18000000"/>
    <x v="1"/>
    <s v="INICIO PROCESO"/>
    <n v="0"/>
    <x v="0"/>
    <m/>
    <x v="1"/>
    <x v="3"/>
    <x v="1"/>
    <n v="150"/>
  </r>
  <r>
    <x v="7"/>
    <n v="42"/>
    <x v="5"/>
    <x v="8"/>
    <x v="2"/>
    <x v="2"/>
    <x v="3"/>
    <x v="14"/>
    <x v="0"/>
    <s v="Servicios secretariales o de administración de oficinas  "/>
    <x v="0"/>
    <n v="80161501"/>
    <s v=" Prestación de servicios profesionales para recibir, programar y controlar solicitudes que deba tramitar el git de servicios administrativos."/>
    <x v="5"/>
    <x v="5"/>
    <n v="11"/>
    <x v="0"/>
    <x v="0"/>
    <x v="0"/>
    <n v="68744104"/>
    <n v="68744104"/>
    <x v="0"/>
    <x v="1"/>
    <x v="2"/>
    <x v="1"/>
    <x v="25"/>
    <s v="Secretaría General - Servicios Administrativos"/>
    <x v="4"/>
    <s v="N/A"/>
    <x v="6"/>
    <x v="10"/>
    <s v="N/A"/>
    <s v="N/A"/>
    <n v="87"/>
    <d v="2021-01-20T00:00:00"/>
    <n v="3124732"/>
    <n v="34372052"/>
    <n v="68744104"/>
    <x v="1"/>
    <s v="LIESEL STEFHANIE CASTIBLANCO ROMERO_x000a_ANDRES LEONARDO RACHE MOYANO"/>
    <n v="0"/>
    <x v="0"/>
    <s v="24242_x000a_24245"/>
    <x v="2"/>
    <x v="3"/>
    <x v="1"/>
    <n v="330"/>
  </r>
  <r>
    <x v="8"/>
    <n v="2"/>
    <x v="5"/>
    <x v="8"/>
    <x v="0"/>
    <x v="1"/>
    <x v="3"/>
    <x v="5"/>
    <x v="0"/>
    <s v="Servicio de abastecimiento de combustible para vehículos"/>
    <x v="0"/>
    <n v="78181701"/>
    <s v="Suministro de combustible para el funcionamiento de los vehículos del Instituto Geográfico Agustín Codazzi a nivel nacional"/>
    <x v="3"/>
    <x v="3"/>
    <n v="11"/>
    <x v="0"/>
    <x v="5"/>
    <x v="0"/>
    <n v="175709558"/>
    <n v="175709558"/>
    <x v="0"/>
    <x v="1"/>
    <x v="0"/>
    <x v="1"/>
    <x v="26"/>
    <s v="Secretaria General - GIT Servicios Administrativos"/>
    <x v="4"/>
    <s v="Coordinador GIT Servicios Administrativos"/>
    <x v="6"/>
    <x v="10"/>
    <s v="N/A"/>
    <s v="N/A"/>
    <n v="158"/>
    <d v="2021-02-03T00:00:00"/>
    <m/>
    <n v="175709558"/>
    <n v="175709558"/>
    <x v="1"/>
    <s v="ORGANIZACION TERPEL S.A."/>
    <n v="0"/>
    <x v="0"/>
    <n v="24342"/>
    <x v="1"/>
    <x v="3"/>
    <x v="1"/>
    <m/>
  </r>
  <r>
    <x v="7"/>
    <n v="37"/>
    <x v="5"/>
    <x v="8"/>
    <x v="0"/>
    <x v="1"/>
    <x v="3"/>
    <x v="9"/>
    <x v="0"/>
    <s v="Viajes en aviones comerciales"/>
    <x v="0"/>
    <n v="78111502"/>
    <s v="Suministro de tiquetes aéreos nacionales e internacionales para el Instituto Geográfico Agustín Codazzi."/>
    <x v="5"/>
    <x v="5"/>
    <n v="12"/>
    <x v="0"/>
    <x v="5"/>
    <x v="0"/>
    <n v="739850240"/>
    <n v="739850240"/>
    <x v="0"/>
    <x v="1"/>
    <x v="0"/>
    <x v="1"/>
    <x v="26"/>
    <s v="Secretaria General - GIT Servicios Administrativos"/>
    <x v="4"/>
    <s v="Coordinador GIT Servicios Administrativos"/>
    <x v="6"/>
    <x v="10"/>
    <s v="N/A"/>
    <s v="N/A"/>
    <n v="72"/>
    <d v="2021-01-15T00:00:00"/>
    <n v="0"/>
    <n v="739850240"/>
    <n v="739850240"/>
    <x v="1"/>
    <s v="SUBATOURS LTDA"/>
    <n v="0"/>
    <x v="0"/>
    <n v="24331"/>
    <x v="1"/>
    <x v="3"/>
    <x v="1"/>
    <n v="330"/>
  </r>
  <r>
    <x v="7"/>
    <n v="54"/>
    <x v="5"/>
    <x v="8"/>
    <x v="0"/>
    <x v="1"/>
    <x v="3"/>
    <x v="5"/>
    <x v="0"/>
    <s v="Transporte de personal"/>
    <x v="0"/>
    <n v="20102301"/>
    <s v="Servicio de Transporte Especial de Pasajeros y de carga a Nivel Nacional del Instituto Geográfico Agustín Codazzi. "/>
    <x v="3"/>
    <x v="3"/>
    <n v="11"/>
    <x v="0"/>
    <x v="5"/>
    <x v="0"/>
    <n v="1421305246"/>
    <n v="1421305246"/>
    <x v="0"/>
    <x v="1"/>
    <x v="0"/>
    <x v="1"/>
    <x v="26"/>
    <s v="Secretaria General - GIT Servicios Administrativos"/>
    <x v="4"/>
    <s v="Coordinador GIT Servicios Administrativos"/>
    <x v="6"/>
    <x v="10"/>
    <s v="N/A"/>
    <s v="N/A"/>
    <n v="210"/>
    <d v="2021-02-08T00:00:00"/>
    <n v="1421305246"/>
    <n v="1421305246"/>
    <n v="1421305246"/>
    <x v="1"/>
    <s v="UNION TEMPORAL UT G3 IGAC 2021"/>
    <n v="0"/>
    <x v="0"/>
    <n v="24738"/>
    <x v="1"/>
    <x v="3"/>
    <x v="1"/>
    <n v="320"/>
  </r>
  <r>
    <x v="7"/>
    <n v="68"/>
    <x v="5"/>
    <x v="8"/>
    <x v="0"/>
    <x v="1"/>
    <x v="3"/>
    <x v="13"/>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8"/>
    <x v="8"/>
    <n v="8"/>
    <x v="0"/>
    <x v="5"/>
    <x v="1"/>
    <n v="346300000"/>
    <n v="346300000"/>
    <x v="0"/>
    <x v="1"/>
    <x v="0"/>
    <x v="1"/>
    <x v="26"/>
    <s v="Secretaria General - GIT Servicios Administrativos"/>
    <x v="4"/>
    <s v="Coordinador GIT Servicios Administrativos"/>
    <x v="6"/>
    <x v="10"/>
    <s v="N/A"/>
    <s v="N/A"/>
    <n v="528"/>
    <d v="2021-04-14T00:00:00"/>
    <n v="0"/>
    <n v="346223527"/>
    <n v="346223527"/>
    <x v="1"/>
    <s v="UNION TEMPORAL AUTOMOTRIZ 2020_x000a_AUTO INVERSIONES COLOMBIA S.A AUTOINVERCOL_x000a_CENTRO INTEGRAL DE MANTENIMIENTO ATOCARS SAS_x000a_"/>
    <n v="76473"/>
    <x v="0"/>
    <s v="24711_x000a_24712_x000a_24713_x000a_24735"/>
    <x v="1"/>
    <x v="3"/>
    <x v="0"/>
    <m/>
  </r>
  <r>
    <x v="7"/>
    <n v="63"/>
    <x v="5"/>
    <x v="8"/>
    <x v="0"/>
    <x v="1"/>
    <x v="3"/>
    <x v="10"/>
    <x v="0"/>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4"/>
    <x v="4"/>
    <n v="9"/>
    <x v="0"/>
    <x v="0"/>
    <x v="0"/>
    <n v="40500000"/>
    <n v="40500000"/>
    <x v="0"/>
    <x v="5"/>
    <x v="0"/>
    <x v="1"/>
    <x v="27"/>
    <s v="Secretaria General - GIT servicios administrativos"/>
    <x v="4"/>
    <s v="Coordinador GIT GIT servicios administrativos"/>
    <x v="12"/>
    <x v="24"/>
    <m/>
    <m/>
    <n v="504"/>
    <d v="2021-03-25T00:00:00"/>
    <n v="4382339"/>
    <n v="39441051"/>
    <n v="39441051"/>
    <x v="1"/>
    <s v="ASTRID ANGELICA VELA MARTINEZ"/>
    <n v="1058949"/>
    <x v="0"/>
    <n v="24638"/>
    <x v="1"/>
    <x v="3"/>
    <x v="0"/>
    <m/>
  </r>
  <r>
    <x v="7"/>
    <n v="53"/>
    <x v="5"/>
    <x v="8"/>
    <x v="0"/>
    <x v="1"/>
    <x v="3"/>
    <x v="5"/>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3"/>
    <x v="3"/>
    <n v="11"/>
    <x v="0"/>
    <x v="0"/>
    <x v="1"/>
    <n v="80634026"/>
    <n v="80634026"/>
    <x v="0"/>
    <x v="1"/>
    <x v="0"/>
    <x v="0"/>
    <x v="25"/>
    <s v="Secretaría General - Servicios Administrativos"/>
    <x v="4"/>
    <s v="Coordinador(a) GIT Servicios Administrativos"/>
    <x v="14"/>
    <x v="25"/>
    <s v="Dotar de equipamentos las sedes"/>
    <s v="Sedes Mantenidas"/>
    <n v="192"/>
    <d v="2021-02-08T00:00:00"/>
    <n v="7330366"/>
    <n v="78190571"/>
    <n v="78190571"/>
    <x v="1"/>
    <s v="WILSON BENITES CORREA"/>
    <n v="2443455"/>
    <x v="0"/>
    <n v="24373"/>
    <x v="1"/>
    <x v="3"/>
    <x v="1"/>
    <n v="330"/>
  </r>
  <r>
    <x v="7"/>
    <n v="55"/>
    <x v="5"/>
    <x v="8"/>
    <x v="0"/>
    <x v="1"/>
    <x v="3"/>
    <x v="5"/>
    <x v="0"/>
    <s v="Servicios de mantenimiento y reparación de vehículos"/>
    <x v="0"/>
    <n v="78181500"/>
    <s v="Prestación de servicios para la revision tecnico mecanica de los vehiculos de propiedad del IGAC C "/>
    <x v="3"/>
    <x v="3"/>
    <n v="12"/>
    <x v="0"/>
    <x v="1"/>
    <x v="0"/>
    <n v="16000000"/>
    <n v="16000000"/>
    <x v="0"/>
    <x v="1"/>
    <x v="0"/>
    <x v="1"/>
    <x v="26"/>
    <s v="Secretaria General - GIT Servicios Administrativos"/>
    <x v="4"/>
    <s v="Coordinador GIT Servicios Administrativos"/>
    <x v="6"/>
    <x v="10"/>
    <s v="N/A"/>
    <s v="N/A"/>
    <n v="312"/>
    <d v="2021-02-15T00:00:00"/>
    <n v="0"/>
    <n v="13492673"/>
    <n v="13492673"/>
    <x v="1"/>
    <s v="INSPECCION TECNICA AUTOMOTRIZ INTECO SAS"/>
    <n v="2507327"/>
    <x v="0"/>
    <n v="24534"/>
    <x v="1"/>
    <x v="3"/>
    <x v="0"/>
    <m/>
  </r>
  <r>
    <x v="7"/>
    <n v="50"/>
    <x v="5"/>
    <x v="8"/>
    <x v="0"/>
    <x v="1"/>
    <x v="3"/>
    <x v="5"/>
    <x v="0"/>
    <s v="Servicios secretariales o de administración de oficinas  "/>
    <x v="0"/>
    <n v="80161501"/>
    <s v="Prestación de servicios personales  para apoyar los asuntos  y las supervisiones que sean designadas en cabeza de los funcionarios del GIT de Servicios Administrativos"/>
    <x v="3"/>
    <x v="3"/>
    <n v="11"/>
    <x v="0"/>
    <x v="0"/>
    <x v="0"/>
    <n v="34372052"/>
    <n v="34372052"/>
    <x v="0"/>
    <x v="1"/>
    <x v="0"/>
    <x v="1"/>
    <x v="25"/>
    <s v="Secretaría General - Servicios Administrativos"/>
    <x v="4"/>
    <s v="N/A"/>
    <x v="6"/>
    <x v="10"/>
    <s v="N/A"/>
    <s v="N/A"/>
    <n v="176"/>
    <d v="2021-02-03T00:00:00"/>
    <n v="2671483"/>
    <n v="29386313"/>
    <n v="29386313"/>
    <x v="1"/>
    <s v="SONIA BAUTISTA CIFUENTE"/>
    <n v="4985739"/>
    <x v="0"/>
    <n v="24377"/>
    <x v="1"/>
    <x v="3"/>
    <x v="1"/>
    <n v="330"/>
  </r>
  <r>
    <x v="7"/>
    <n v="82"/>
    <x v="5"/>
    <x v="8"/>
    <x v="0"/>
    <x v="1"/>
    <x v="3"/>
    <x v="2"/>
    <x v="0"/>
    <s v="Desinfección"/>
    <x v="0"/>
    <n v="76101500"/>
    <s v="Prestación de servicios para saneamiento básico de la sede central IGAC"/>
    <x v="6"/>
    <x v="6"/>
    <n v="7"/>
    <x v="0"/>
    <x v="1"/>
    <x v="0"/>
    <n v="15000000"/>
    <n v="15000000"/>
    <x v="0"/>
    <x v="0"/>
    <x v="0"/>
    <x v="1"/>
    <x v="21"/>
    <s v="sertvcios admnistrativos "/>
    <x v="4"/>
    <s v="Coordinador GIT Talento Humano"/>
    <x v="6"/>
    <x v="10"/>
    <s v="N/A"/>
    <s v="N/A"/>
    <m/>
    <d v="2021-07-13T00:00:00"/>
    <n v="9557750"/>
    <n v="9557750"/>
    <n v="9557750"/>
    <x v="1"/>
    <s v="INICIO PROCESO"/>
    <n v="5442250"/>
    <x v="0"/>
    <m/>
    <x v="1"/>
    <x v="3"/>
    <x v="1"/>
    <m/>
  </r>
  <r>
    <x v="7"/>
    <n v="67"/>
    <x v="5"/>
    <x v="8"/>
    <x v="0"/>
    <x v="1"/>
    <x v="3"/>
    <x v="13"/>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8"/>
    <x v="8"/>
    <n v="8"/>
    <x v="0"/>
    <x v="2"/>
    <x v="0"/>
    <n v="117600000"/>
    <n v="117600000"/>
    <x v="0"/>
    <x v="1"/>
    <x v="0"/>
    <x v="1"/>
    <x v="26"/>
    <s v="Secretaria General - GIT Servicios Administrativos"/>
    <x v="4"/>
    <s v="Coordinador GIT Servicios Administrativos"/>
    <x v="6"/>
    <x v="10"/>
    <s v="N/A"/>
    <s v="N/A"/>
    <n v="542"/>
    <d v="2021-04-14T00:00:00"/>
    <n v="109168733"/>
    <n v="109168733"/>
    <n v="109168733"/>
    <x v="1"/>
    <s v="COMPAÑIA OPERADORA DE CONTRATOS SAS"/>
    <n v="8431267"/>
    <x v="0"/>
    <n v="24763"/>
    <x v="1"/>
    <x v="3"/>
    <x v="0"/>
    <m/>
  </r>
  <r>
    <x v="7"/>
    <n v="73"/>
    <x v="5"/>
    <x v="8"/>
    <x v="0"/>
    <x v="1"/>
    <x v="3"/>
    <x v="21"/>
    <x v="0"/>
    <s v="Servicios de mantenimiento de ascensores"/>
    <x v="0"/>
    <n v="72101506"/>
    <s v="Prestación de servicios para el mantenimiento correctivo y preventivo ascensores sede central "/>
    <x v="8"/>
    <x v="8"/>
    <n v="8"/>
    <x v="0"/>
    <x v="0"/>
    <x v="0"/>
    <n v="60000000"/>
    <n v="60000000"/>
    <x v="0"/>
    <x v="5"/>
    <x v="0"/>
    <x v="0"/>
    <x v="21"/>
    <s v="Secretaria General - GIT Talento Humano"/>
    <x v="4"/>
    <s v="Coordinador GIT Talento Humano"/>
    <x v="10"/>
    <x v="25"/>
    <s v="Dotar de equipamientos las sedes"/>
    <s v="Sedes Mantenidas"/>
    <n v="555"/>
    <d v="2021-04-26T00:00:00"/>
    <n v="0"/>
    <n v="18329600"/>
    <n v="18329600"/>
    <x v="1"/>
    <s v="OTIS ELEVATOR COMPANY COLOMBIA SAS"/>
    <n v="41670400"/>
    <x v="0"/>
    <n v="24698"/>
    <x v="1"/>
    <x v="3"/>
    <x v="0"/>
    <m/>
  </r>
  <r>
    <x v="7"/>
    <m/>
    <x v="5"/>
    <x v="8"/>
    <x v="0"/>
    <x v="0"/>
    <x v="0"/>
    <x v="1"/>
    <x v="0"/>
    <s v="Batas protectoras"/>
    <x v="0"/>
    <n v="46181533"/>
    <s v="Adquisición de elementos de protección personal para el personal que desarrolla actividades a nivel territorial en el desarrollo de la misionalidad del IGAC. "/>
    <x v="6"/>
    <x v="6"/>
    <n v="16"/>
    <x v="0"/>
    <x v="5"/>
    <x v="0"/>
    <n v="40000000"/>
    <n v="40000000"/>
    <x v="0"/>
    <x v="0"/>
    <x v="0"/>
    <x v="1"/>
    <x v="21"/>
    <s v="Secretaria General - GIT Talento Humano"/>
    <x v="4"/>
    <s v="Coordinador GIT Talento Humano"/>
    <x v="6"/>
    <x v="10"/>
    <s v="N/A"/>
    <s v="N/A"/>
    <m/>
    <m/>
    <e v="#N/A"/>
    <e v="#N/A"/>
    <e v="#N/A"/>
    <x v="0"/>
    <m/>
    <n v="0"/>
    <x v="0"/>
    <m/>
    <x v="0"/>
    <x v="0"/>
    <x v="0"/>
    <m/>
  </r>
  <r>
    <x v="7"/>
    <m/>
    <x v="5"/>
    <x v="8"/>
    <x v="0"/>
    <x v="0"/>
    <x v="0"/>
    <x v="1"/>
    <x v="0"/>
    <s v="Servicios de compra de vestuario"/>
    <x v="0"/>
    <n v="91111703"/>
    <s v="Adquición de zapatos y elementos de vestuario de protección "/>
    <x v="6"/>
    <x v="6"/>
    <n v="16"/>
    <x v="0"/>
    <x v="5"/>
    <x v="0"/>
    <n v="20000000"/>
    <n v="20000000"/>
    <x v="0"/>
    <x v="0"/>
    <x v="0"/>
    <x v="1"/>
    <x v="21"/>
    <s v="Secretaria General - GIT Talento Humano"/>
    <x v="4"/>
    <s v="Coordinador GIT Talento Humano"/>
    <x v="6"/>
    <x v="10"/>
    <s v="N/A"/>
    <s v="N/A"/>
    <m/>
    <m/>
    <e v="#N/A"/>
    <e v="#N/A"/>
    <e v="#N/A"/>
    <x v="0"/>
    <m/>
    <n v="0"/>
    <x v="0"/>
    <m/>
    <x v="0"/>
    <x v="0"/>
    <x v="0"/>
    <m/>
  </r>
  <r>
    <x v="7"/>
    <m/>
    <x v="5"/>
    <x v="8"/>
    <x v="0"/>
    <x v="0"/>
    <x v="0"/>
    <x v="0"/>
    <x v="0"/>
    <s v="Centros o servicios móviles de atención de salud"/>
    <x v="0"/>
    <n v="85101508"/>
    <s v="Prestación de servicios para la realización de los exámenes ocupacionales para los funcionarios de la entidad a nivel nacional"/>
    <x v="6"/>
    <x v="6"/>
    <n v="7"/>
    <x v="0"/>
    <x v="2"/>
    <x v="0"/>
    <n v="80000000"/>
    <n v="80000000"/>
    <x v="0"/>
    <x v="0"/>
    <x v="0"/>
    <x v="1"/>
    <x v="21"/>
    <s v="Secretaria General - GIT Talento Humano"/>
    <x v="4"/>
    <s v="Coordinador GIT Talento Humano"/>
    <x v="6"/>
    <x v="10"/>
    <s v="N/A"/>
    <s v="N/A"/>
    <m/>
    <m/>
    <e v="#N/A"/>
    <e v="#N/A"/>
    <e v="#N/A"/>
    <x v="0"/>
    <m/>
    <n v="0"/>
    <x v="0"/>
    <m/>
    <x v="0"/>
    <x v="0"/>
    <x v="0"/>
    <n v="11"/>
  </r>
  <r>
    <x v="7"/>
    <n v="69"/>
    <x v="5"/>
    <x v="8"/>
    <x v="0"/>
    <x v="1"/>
    <x v="3"/>
    <x v="7"/>
    <x v="0"/>
    <s v="Publicidad en periódicos"/>
    <x v="0"/>
    <n v="82101504"/>
    <s v="Prestación de servicios para realizar la publicación de avisos en un diario de circulación nacional"/>
    <x v="8"/>
    <x v="8"/>
    <n v="9"/>
    <x v="0"/>
    <x v="1"/>
    <x v="0"/>
    <n v="7000000"/>
    <n v="7000000"/>
    <x v="0"/>
    <x v="5"/>
    <x v="0"/>
    <x v="1"/>
    <x v="21"/>
    <s v="Secretaria General - GIT Talento Humano"/>
    <x v="4"/>
    <s v="Coordinador GIT Talento Humano"/>
    <x v="6"/>
    <x v="10"/>
    <s v="N/A"/>
    <s v="N/A"/>
    <n v="538"/>
    <d v="2021-04-20T00:00:00"/>
    <e v="#N/A"/>
    <n v="7000000"/>
    <n v="7000000"/>
    <x v="1"/>
    <s v="BIG MEDIA PUBLICIDAD S.A.S"/>
    <n v="0"/>
    <x v="0"/>
    <n v="24719"/>
    <x v="1"/>
    <x v="3"/>
    <x v="1"/>
    <n v="270"/>
  </r>
  <r>
    <x v="7"/>
    <n v="64"/>
    <x v="5"/>
    <x v="8"/>
    <x v="0"/>
    <x v="1"/>
    <x v="3"/>
    <x v="12"/>
    <x v="0"/>
    <s v="Servicios secretariales o de administración de oficinas  "/>
    <x v="0"/>
    <n v="80161501"/>
    <s v="prestación de servicios personales para realizar actividades relacionadas con la elaboración de novedades administrativas de los funcionarios  de la entidad"/>
    <x v="4"/>
    <x v="4"/>
    <n v="4"/>
    <x v="0"/>
    <x v="0"/>
    <x v="0"/>
    <n v="10685932"/>
    <n v="10685932"/>
    <x v="0"/>
    <x v="5"/>
    <x v="0"/>
    <x v="1"/>
    <x v="21"/>
    <s v="Secretaria General - GIT Talento Humano"/>
    <x v="4"/>
    <s v="Coordinador GIT Talento Humano"/>
    <x v="12"/>
    <x v="24"/>
    <m/>
    <m/>
    <m/>
    <d v="2021-08-02T00:00:00"/>
    <n v="2671483"/>
    <n v="10685932"/>
    <n v="10685932"/>
    <x v="1"/>
    <s v="DAIRO JAVIER MARINEZ ACHURY "/>
    <n v="0"/>
    <x v="0"/>
    <n v="24703"/>
    <x v="1"/>
    <x v="3"/>
    <x v="1"/>
    <n v="120"/>
  </r>
  <r>
    <x v="8"/>
    <n v="39"/>
    <x v="5"/>
    <x v="8"/>
    <x v="0"/>
    <x v="1"/>
    <x v="3"/>
    <x v="2"/>
    <x v="0"/>
    <s v="Servicios de compra de vestuario"/>
    <x v="0"/>
    <n v="91111703"/>
    <s v="Adquisición de dotación de vestuario de calle para los funcionarios a nivel nacional "/>
    <x v="6"/>
    <x v="6"/>
    <n v="5"/>
    <x v="0"/>
    <x v="5"/>
    <x v="0"/>
    <n v="400000000"/>
    <n v="400000000"/>
    <x v="0"/>
    <x v="0"/>
    <x v="0"/>
    <x v="1"/>
    <x v="21"/>
    <s v="Secretaria General - GIT Talento Humano"/>
    <x v="4"/>
    <s v="Coordinador GIT Talento Humano"/>
    <x v="6"/>
    <x v="10"/>
    <s v="N/A"/>
    <s v="N/A"/>
    <m/>
    <d v="2021-07-02T00:00:00"/>
    <n v="400000000"/>
    <n v="400000000"/>
    <n v="400000000"/>
    <x v="1"/>
    <s v="INICIO PROCESO"/>
    <n v="0"/>
    <x v="0"/>
    <m/>
    <x v="0"/>
    <x v="0"/>
    <x v="0"/>
    <m/>
  </r>
  <r>
    <x v="7"/>
    <n v="22"/>
    <x v="5"/>
    <x v="8"/>
    <x v="0"/>
    <x v="1"/>
    <x v="3"/>
    <x v="9"/>
    <x v="0"/>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5"/>
    <x v="5"/>
    <n v="345"/>
    <x v="1"/>
    <x v="0"/>
    <x v="1"/>
    <n v="32845116"/>
    <n v="32845116"/>
    <x v="0"/>
    <x v="0"/>
    <x v="0"/>
    <x v="1"/>
    <x v="28"/>
    <s v="Secretaría General - GIT de Talento Humano"/>
    <x v="4"/>
    <s v="Coordinador GIT de Talento Humano"/>
    <x v="6"/>
    <x v="10"/>
    <s v="N/A"/>
    <s v="N/A"/>
    <n v="22"/>
    <d v="2021-01-08T00:00:00"/>
    <n v="2856097"/>
    <n v="32845116"/>
    <n v="32845116"/>
    <x v="1"/>
    <s v="MARIA FERNANDA CELY VARGAS"/>
    <n v="0"/>
    <x v="0"/>
    <n v="24183"/>
    <x v="1"/>
    <x v="3"/>
    <x v="0"/>
    <m/>
  </r>
  <r>
    <x v="7"/>
    <n v="21"/>
    <x v="5"/>
    <x v="8"/>
    <x v="1"/>
    <x v="6"/>
    <x v="3"/>
    <x v="9"/>
    <x v="0"/>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5"/>
    <x v="5"/>
    <n v="345"/>
    <x v="1"/>
    <x v="0"/>
    <x v="0"/>
    <n v="267858460"/>
    <n v="267858460"/>
    <x v="0"/>
    <x v="0"/>
    <x v="1"/>
    <x v="1"/>
    <x v="28"/>
    <s v="Secretaría General - GIT de Talento Humano"/>
    <x v="4"/>
    <s v="Coordinador GIT de Talento Humano"/>
    <x v="6"/>
    <x v="10"/>
    <s v="N/A"/>
    <s v="N/A"/>
    <n v="19"/>
    <d v="2021-01-08T00:00:00"/>
    <n v="5823010"/>
    <n v="66964615"/>
    <n v="267858460"/>
    <x v="1"/>
    <s v="NELSON ENRIQUE ARAQUE RODRIGUEZ_x000a_DIANA CRISTINA HENRIQUEZ RUIZ_x000a_DIANA MARLEN GÁMEZ BELLO_x000a_NATALIA MARIA CHAVEZ NAVARRETE_x000a_"/>
    <n v="0"/>
    <x v="0"/>
    <s v="24178_x000a_24179_x000a_24180_x000a_24181_x000a_"/>
    <x v="6"/>
    <x v="3"/>
    <x v="2"/>
    <n v="345"/>
  </r>
  <r>
    <x v="7"/>
    <n v="19"/>
    <x v="5"/>
    <x v="8"/>
    <x v="0"/>
    <x v="1"/>
    <x v="3"/>
    <x v="9"/>
    <x v="0"/>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5"/>
    <x v="5"/>
    <n v="345"/>
    <x v="1"/>
    <x v="0"/>
    <x v="0"/>
    <n v="92327704"/>
    <n v="92327704"/>
    <x v="0"/>
    <x v="0"/>
    <x v="0"/>
    <x v="1"/>
    <x v="28"/>
    <s v="Secretaría General - GIT de Talento Humano"/>
    <x v="4"/>
    <s v="Coordinador GIT de Talento Humano"/>
    <x v="6"/>
    <x v="10"/>
    <s v="N/A"/>
    <s v="N/A"/>
    <n v="20"/>
    <d v="2021-01-12T00:00:00"/>
    <n v="8028496"/>
    <n v="92327704"/>
    <n v="92327704"/>
    <x v="1"/>
    <s v="NYDIA MARCELA RIVERA RODRIGUEZ"/>
    <n v="0"/>
    <x v="0"/>
    <n v="24184"/>
    <x v="1"/>
    <x v="3"/>
    <x v="1"/>
    <n v="345"/>
  </r>
  <r>
    <x v="7"/>
    <n v="20"/>
    <x v="5"/>
    <x v="8"/>
    <x v="0"/>
    <x v="1"/>
    <x v="3"/>
    <x v="9"/>
    <x v="0"/>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5"/>
    <x v="5"/>
    <n v="345"/>
    <x v="1"/>
    <x v="0"/>
    <x v="1"/>
    <n v="92327704"/>
    <n v="92327704"/>
    <x v="0"/>
    <x v="0"/>
    <x v="0"/>
    <x v="1"/>
    <x v="28"/>
    <s v="Secretaría General - GIT de Talento Humano"/>
    <x v="4"/>
    <s v="Coordinador GIT de Talento Humano"/>
    <x v="6"/>
    <x v="10"/>
    <s v="N/A"/>
    <s v="N/A"/>
    <n v="21"/>
    <d v="2021-01-07T00:00:00"/>
    <n v="8028496"/>
    <n v="92327704"/>
    <n v="92327704"/>
    <x v="1"/>
    <s v="YENNY ZULEIMA CARREÑO CONTRERAS"/>
    <n v="0"/>
    <x v="0"/>
    <n v="24168"/>
    <x v="1"/>
    <x v="3"/>
    <x v="2"/>
    <n v="11"/>
  </r>
  <r>
    <x v="7"/>
    <n v="65"/>
    <x v="5"/>
    <x v="8"/>
    <x v="2"/>
    <x v="2"/>
    <x v="3"/>
    <x v="10"/>
    <x v="0"/>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4"/>
    <x v="4"/>
    <n v="4"/>
    <x v="0"/>
    <x v="0"/>
    <x v="0"/>
    <n v="34108176"/>
    <n v="34108176"/>
    <x v="0"/>
    <x v="5"/>
    <x v="2"/>
    <x v="1"/>
    <x v="21"/>
    <s v="Secretaria General - GIT Talento Humano"/>
    <x v="4"/>
    <s v="Coordinador GIT Talento Humano"/>
    <x v="12"/>
    <x v="24"/>
    <m/>
    <m/>
    <n v="511"/>
    <d v="2021-03-29T00:00:00"/>
    <n v="4263522"/>
    <n v="17054088"/>
    <n v="34108176"/>
    <x v="1"/>
    <s v="YESED ALEJANDRA RODRIGUEZ ROJAS_x000a_DIANAMARCELA RAMIREZ CASTILLO"/>
    <n v="0"/>
    <x v="0"/>
    <s v="24646_x000a_24648"/>
    <x v="2"/>
    <x v="3"/>
    <x v="1"/>
    <n v="120"/>
  </r>
  <r>
    <x v="8"/>
    <n v="1"/>
    <x v="5"/>
    <x v="8"/>
    <x v="0"/>
    <x v="1"/>
    <x v="3"/>
    <x v="0"/>
    <x v="0"/>
    <s v="Desfibrilador cardiovertidor implantable icd o desfibrilador para terapia de re sincronización cardíaca crt-d"/>
    <x v="0"/>
    <n v="42203505"/>
    <s v="Adquisición de desfibrilador para las direcciones territoriales"/>
    <x v="7"/>
    <x v="7"/>
    <n v="1"/>
    <x v="0"/>
    <x v="1"/>
    <x v="0"/>
    <n v="20000000"/>
    <n v="20000000"/>
    <x v="0"/>
    <x v="0"/>
    <x v="0"/>
    <x v="1"/>
    <x v="21"/>
    <s v="Secretaria General - GIT Talento Humano"/>
    <x v="4"/>
    <s v="Coordinador GIT Talento Humano"/>
    <x v="6"/>
    <x v="10"/>
    <s v="N/A"/>
    <s v="N/A"/>
    <n v="591"/>
    <d v="2021-05-19T00:00:00"/>
    <n v="12530700"/>
    <n v="12530700"/>
    <n v="12530700"/>
    <x v="1"/>
    <s v="HEALTHCORP SAS"/>
    <n v="7469300"/>
    <x v="0"/>
    <n v="24745"/>
    <x v="1"/>
    <x v="3"/>
    <x v="1"/>
    <m/>
  </r>
  <r>
    <x v="8"/>
    <s v="3--4"/>
    <x v="5"/>
    <x v="8"/>
    <x v="0"/>
    <x v="1"/>
    <x v="3"/>
    <x v="12"/>
    <x v="0"/>
    <s v="Ropa de seguridad"/>
    <x v="0"/>
    <n v="46181500"/>
    <s v="Adquisición de elementos de Protección Personal (EPP) para la protección de los colaboradores del IGAC a nivel nacional en el marco de la emergencia declarada&quot; COVD-19&quot;"/>
    <x v="4"/>
    <x v="4"/>
    <n v="1"/>
    <x v="0"/>
    <x v="5"/>
    <x v="0"/>
    <n v="100000000"/>
    <n v="100000000"/>
    <x v="0"/>
    <x v="5"/>
    <x v="0"/>
    <x v="1"/>
    <x v="21"/>
    <s v="Secretaria General - GIT Talento Humano"/>
    <x v="4"/>
    <s v="Coordinador GIT Talento Humano"/>
    <x v="6"/>
    <x v="10"/>
    <s v="N/A"/>
    <s v="N/A"/>
    <n v="487"/>
    <d v="2021-03-18T00:00:00"/>
    <e v="#N/A"/>
    <n v="84103190"/>
    <n v="84103190"/>
    <x v="1"/>
    <s v="BON SANTE SAS_x000a_LOGISTICA Y GESTION DE NEGOCIOS SAS"/>
    <n v="15896810"/>
    <x v="0"/>
    <s v="24621_x000a_24635"/>
    <x v="1"/>
    <x v="3"/>
    <x v="0"/>
    <m/>
  </r>
  <r>
    <x v="7"/>
    <n v="72"/>
    <x v="5"/>
    <x v="8"/>
    <x v="2"/>
    <x v="2"/>
    <x v="3"/>
    <x v="13"/>
    <x v="0"/>
    <s v="Servicios de capacitación vocacional científica"/>
    <x v="0"/>
    <n v="86101600"/>
    <s v="Prestación de servicios de apoyo a la Gestión para llevar a cabo los programas y proyectos del Plan Institucional de Capacitación de la entidad."/>
    <x v="8"/>
    <x v="8"/>
    <n v="8"/>
    <x v="0"/>
    <x v="0"/>
    <x v="0"/>
    <n v="374494211"/>
    <n v="374494211"/>
    <x v="0"/>
    <x v="1"/>
    <x v="2"/>
    <x v="0"/>
    <x v="6"/>
    <s v="Secretaría General - GIT de Talento Humano"/>
    <x v="4"/>
    <s v="Coordinador GIT Talento Humano"/>
    <x v="5"/>
    <x v="23"/>
    <s v="Desarrollar actividades de educación informal en competencias laborales y socioemocionales virtuales y presenciales"/>
    <s v="Personas Capacitadas"/>
    <n v="576"/>
    <d v="2021-04-26T00:00:00"/>
    <n v="0"/>
    <n v="320700000"/>
    <n v="320700000"/>
    <x v="1"/>
    <s v="UNIVERSIDAD NACIONAL _x000a_UNIVERSIDAD DISTRITAL"/>
    <n v="53794211"/>
    <x v="0"/>
    <s v="24709_x000a_24715"/>
    <x v="2"/>
    <x v="3"/>
    <x v="0"/>
    <m/>
  </r>
  <r>
    <x v="7"/>
    <n v="62"/>
    <x v="5"/>
    <x v="8"/>
    <x v="0"/>
    <x v="1"/>
    <x v="3"/>
    <x v="12"/>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4"/>
    <x v="4"/>
    <n v="9"/>
    <x v="0"/>
    <x v="0"/>
    <x v="0"/>
    <n v="250000000"/>
    <n v="250000000"/>
    <x v="0"/>
    <x v="5"/>
    <x v="0"/>
    <x v="1"/>
    <x v="21"/>
    <s v="Secretaria General - GIT Talento Humano"/>
    <x v="4"/>
    <s v="Coordinador GIT Talento Humano"/>
    <x v="6"/>
    <x v="10"/>
    <s v="N/A"/>
    <s v="N/A"/>
    <n v="499"/>
    <d v="2021-03-25T00:00:00"/>
    <n v="0"/>
    <n v="142694916"/>
    <n v="142694916"/>
    <x v="1"/>
    <s v="CAFAM"/>
    <n v="107305084"/>
    <x v="0"/>
    <n v="24632"/>
    <x v="1"/>
    <x v="3"/>
    <x v="0"/>
    <m/>
  </r>
  <r>
    <x v="8"/>
    <s v="19-20-21-22-23-24-25-26-27-28-29-30-31-32-33-34-35-36-37-38"/>
    <x v="5"/>
    <x v="8"/>
    <x v="0"/>
    <x v="1"/>
    <x v="3"/>
    <x v="0"/>
    <x v="0"/>
    <s v="Batas protectoras"/>
    <x v="0"/>
    <n v="46181533"/>
    <s v="Adquisición de elementos de seguridad industrial "/>
    <x v="7"/>
    <x v="7"/>
    <n v="11"/>
    <x v="0"/>
    <x v="5"/>
    <x v="0"/>
    <n v="400000000"/>
    <n v="400000000"/>
    <x v="0"/>
    <x v="0"/>
    <x v="0"/>
    <x v="1"/>
    <x v="21"/>
    <s v="Secretaria General - GIT Talento Humano"/>
    <x v="4"/>
    <s v="Coordinador GIT Talento Humano"/>
    <x v="6"/>
    <x v="10"/>
    <s v="N/A"/>
    <s v="N/A"/>
    <n v="603"/>
    <d v="2021-05-21T00:00:00"/>
    <n v="39174441"/>
    <n v="39174441"/>
    <n v="39174441"/>
    <x v="1"/>
    <s v="CENCOSUD_x000a_PANAMERICANA LIBRERIA Y PAPELERIA SA_x000a_PROVEER INSTITUCIONAL SAS_x000a_ALMACENES EXITO S A"/>
    <n v="360825559"/>
    <x v="0"/>
    <s v="24739_x000a_24740_x000a_24741_x000a_24742"/>
    <x v="1"/>
    <x v="3"/>
    <x v="0"/>
    <m/>
  </r>
  <r>
    <x v="7"/>
    <n v="66"/>
    <x v="5"/>
    <x v="8"/>
    <x v="2"/>
    <x v="2"/>
    <x v="3"/>
    <x v="12"/>
    <x v="0"/>
    <s v="Servicios secretariales o de administración de oficinas  "/>
    <x v="0"/>
    <n v="80161501"/>
    <s v="prestación de servicios personales para la actualización y el mantenimiento de la información generada desde el proc eso  de talento humano"/>
    <x v="4"/>
    <x v="4"/>
    <n v="4"/>
    <x v="0"/>
    <x v="0"/>
    <x v="0"/>
    <n v="16785720"/>
    <n v="16785720"/>
    <x v="0"/>
    <x v="5"/>
    <x v="2"/>
    <x v="1"/>
    <x v="19"/>
    <m/>
    <x v="7"/>
    <m/>
    <x v="12"/>
    <x v="24"/>
    <m/>
    <m/>
    <n v="562"/>
    <d v="2021-04-28T00:00:00"/>
    <e v="#N/A"/>
    <e v="#N/A"/>
    <e v="#N/A"/>
    <x v="0"/>
    <s v="GINA VANESSA CRUZ GARCIA_x000a_YEISON FABIÁN MORALES BOTACHE"/>
    <n v="0"/>
    <x v="0"/>
    <m/>
    <x v="2"/>
    <x v="3"/>
    <x v="1"/>
    <n v="120"/>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0">
  <r>
    <x v="0"/>
    <m/>
    <x v="0"/>
    <x v="0"/>
    <x v="0"/>
    <x v="0"/>
    <x v="0"/>
    <x v="0"/>
    <x v="0"/>
    <x v="0"/>
    <x v="0"/>
    <x v="0"/>
    <x v="0"/>
    <s v="Servicios de sistemas de información geográfica (sig)"/>
    <x v="0"/>
    <n v="81101512"/>
    <s v="Adelantar la actualización catastral para la intervención de municipios priorizados, financiados con recursos del Banco Mundial."/>
    <x v="0"/>
    <x v="0"/>
    <n v="180"/>
    <x v="0"/>
    <x v="0"/>
    <x v="0"/>
    <n v="15100588991"/>
    <n v="15100588991"/>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n v="67"/>
    <x v="1"/>
    <x v="0"/>
    <x v="0"/>
    <x v="0"/>
    <x v="1"/>
    <x v="1"/>
    <x v="1"/>
    <x v="1"/>
    <x v="1"/>
    <x v="1"/>
    <x v="1"/>
    <s v="Servicios secretariales o de administración de oficinas  "/>
    <x v="0"/>
    <n v="80161501"/>
    <s v="Prestación de servicios personales para realizar actividades de apoyo operativo  del proceso de actualización catastral  multipropósito de Arauquita - Arauca"/>
    <x v="1"/>
    <x v="1"/>
    <n v="180"/>
    <x v="0"/>
    <x v="1"/>
    <x v="1"/>
    <n v="20414916"/>
    <n v="20414916"/>
    <x v="1"/>
    <x v="1"/>
    <x v="1"/>
    <x v="0"/>
    <s v="Subdirección de Catastro"/>
    <s v="Subdirección de Catastro"/>
    <x v="1"/>
    <s v="Subdirectora de Catastro"/>
    <x v="0"/>
    <x v="0"/>
    <s v="Ejecutar procesos de actualización catastral a nivel nacional"/>
    <s v="Predios actualizados catastralmente"/>
    <n v="590"/>
    <d v="2021-05-18T00:00:00"/>
    <n v="1701243"/>
    <n v="10207458"/>
    <n v="20414916"/>
    <x v="1"/>
    <s v="DIANA CAROLINA HERNANDEZ_x000a_YARLY JOHANNA MARIN TINEO"/>
    <n v="0"/>
    <n v="0"/>
    <s v="24731_x000a_24743"/>
    <x v="1"/>
    <x v="0"/>
    <x v="1"/>
    <m/>
    <x v="0"/>
  </r>
  <r>
    <x v="1"/>
    <n v="51"/>
    <x v="1"/>
    <x v="0"/>
    <x v="0"/>
    <x v="0"/>
    <x v="1"/>
    <x v="1"/>
    <x v="0"/>
    <x v="2"/>
    <x v="1"/>
    <x v="2"/>
    <x v="1"/>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1"/>
    <x v="1"/>
    <x v="2"/>
    <n v="18748392"/>
    <n v="18748392"/>
    <x v="1"/>
    <x v="1"/>
    <x v="0"/>
    <x v="0"/>
    <s v="Subdirección de Catastro"/>
    <s v="DT Casanare"/>
    <x v="2"/>
    <s v="HERMES SALCEDO RODRIGUEZ"/>
    <x v="0"/>
    <x v="0"/>
    <s v="Ejecutar procesos de conservación catastral a nivel nacional"/>
    <s v="Mutaciones realizadas"/>
    <n v="512"/>
    <d v="2021-03-30T00:00:00"/>
    <n v="3124732"/>
    <n v="18748392"/>
    <n v="18748392"/>
    <x v="1"/>
    <s v="HONOFRE QUINTERO CABICHE"/>
    <n v="0"/>
    <n v="0"/>
    <n v="24645"/>
    <x v="1"/>
    <x v="1"/>
    <x v="1"/>
    <m/>
    <x v="0"/>
  </r>
  <r>
    <x v="1"/>
    <n v="53"/>
    <x v="1"/>
    <x v="0"/>
    <x v="0"/>
    <x v="0"/>
    <x v="1"/>
    <x v="1"/>
    <x v="0"/>
    <x v="2"/>
    <x v="1"/>
    <x v="2"/>
    <x v="1"/>
    <s v="Servicios secretariales o de administración de oficinas  "/>
    <x v="0"/>
    <n v="80161501"/>
    <s v="Prestación de servicios de apoyo a la gestión en ventanilla para atencion al usuario presencial y virtual en los procesos catastrales de la dirección territorial casanare"/>
    <x v="2"/>
    <x v="2"/>
    <n v="6"/>
    <x v="1"/>
    <x v="1"/>
    <x v="2"/>
    <n v="12589290"/>
    <n v="12589290"/>
    <x v="1"/>
    <x v="1"/>
    <x v="0"/>
    <x v="0"/>
    <s v="Subdirección de Catastro"/>
    <s v="DT Casanare"/>
    <x v="2"/>
    <s v="HERMES SALCEDO RODRIGUEZ"/>
    <x v="0"/>
    <x v="0"/>
    <s v="Ejecutar procesos de conservación catastral a nivel nacional"/>
    <s v="Mutaciones realizadas"/>
    <n v="508"/>
    <d v="2021-03-30T00:00:00"/>
    <n v="2098215"/>
    <n v="12589290"/>
    <n v="12589290"/>
    <x v="1"/>
    <s v="JOSE LEONIDAS VEGA PEREZ_x000a_"/>
    <n v="0"/>
    <n v="0"/>
    <n v="24641"/>
    <x v="1"/>
    <x v="1"/>
    <x v="1"/>
    <m/>
    <x v="0"/>
  </r>
  <r>
    <x v="1"/>
    <n v="62"/>
    <x v="1"/>
    <x v="0"/>
    <x v="0"/>
    <x v="0"/>
    <x v="1"/>
    <x v="1"/>
    <x v="0"/>
    <x v="2"/>
    <x v="1"/>
    <x v="3"/>
    <x v="1"/>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3"/>
    <x v="3"/>
    <n v="150"/>
    <x v="0"/>
    <x v="1"/>
    <x v="2"/>
    <n v="15623660"/>
    <n v="15623660"/>
    <x v="1"/>
    <x v="1"/>
    <x v="0"/>
    <x v="0"/>
    <s v="Subdirección de Catastro"/>
    <s v="DT Casanare"/>
    <x v="2"/>
    <s v="HERMES SALCEDO RODRIGUEZ"/>
    <x v="0"/>
    <x v="0"/>
    <s v="Ejecutar procesos de conservación catastral a nivel nacional"/>
    <s v="Mutaciones realizadas"/>
    <n v="548"/>
    <d v="2021-04-23T00:00:00"/>
    <n v="3124732"/>
    <n v="15623660"/>
    <n v="15623660"/>
    <x v="1"/>
    <s v="LILIANA  ALFONSO CHAVITA"/>
    <n v="0"/>
    <n v="0"/>
    <n v="24692"/>
    <x v="1"/>
    <x v="1"/>
    <x v="1"/>
    <m/>
    <x v="0"/>
  </r>
  <r>
    <x v="1"/>
    <n v="52"/>
    <x v="1"/>
    <x v="0"/>
    <x v="0"/>
    <x v="0"/>
    <x v="1"/>
    <x v="1"/>
    <x v="0"/>
    <x v="2"/>
    <x v="1"/>
    <x v="2"/>
    <x v="1"/>
    <s v="Servicios secretariales o de administración de oficinas  "/>
    <x v="0"/>
    <n v="80161501"/>
    <s v="Prestación de servicios de apoyo a la gestión desarrollada en procesos catastrales de la dirección territorial casanare "/>
    <x v="2"/>
    <x v="2"/>
    <n v="6"/>
    <x v="1"/>
    <x v="1"/>
    <x v="2"/>
    <n v="10207458"/>
    <n v="10207458"/>
    <x v="1"/>
    <x v="1"/>
    <x v="0"/>
    <x v="0"/>
    <s v="Subdirección de Catastro"/>
    <s v="DT Casanare"/>
    <x v="2"/>
    <s v="HERMES SALCEDO RODRIGUEZ"/>
    <x v="0"/>
    <x v="0"/>
    <s v="Ejecutar procesos de conservación catastral a nivel nacional"/>
    <s v="Mutaciones realizadas"/>
    <n v="513"/>
    <d v="2021-03-30T00:00:00"/>
    <n v="1701243"/>
    <n v="10207458"/>
    <n v="10207458"/>
    <x v="1"/>
    <s v="YULY MARICELA ROJAS PACAGUI_x000a_"/>
    <n v="0"/>
    <n v="0"/>
    <n v="24650"/>
    <x v="1"/>
    <x v="1"/>
    <x v="1"/>
    <n v="180"/>
    <x v="0"/>
  </r>
  <r>
    <x v="1"/>
    <n v="68"/>
    <x v="1"/>
    <x v="0"/>
    <x v="0"/>
    <x v="0"/>
    <x v="1"/>
    <x v="1"/>
    <x v="0"/>
    <x v="2"/>
    <x v="1"/>
    <x v="4"/>
    <x v="1"/>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1"/>
    <x v="1"/>
    <n v="225"/>
    <x v="0"/>
    <x v="1"/>
    <x v="1"/>
    <n v="20036123"/>
    <n v="20036122.5"/>
    <x v="1"/>
    <x v="2"/>
    <x v="0"/>
    <x v="0"/>
    <s v="Subdirección de Catastro"/>
    <s v="DT Casanare"/>
    <x v="2"/>
    <s v="HERMES SALCEDO RODRIGUEZ"/>
    <x v="0"/>
    <x v="0"/>
    <s v="Ejecutar procesos de conservación catastral a nivel nacional"/>
    <s v="Mutaciones realizadas"/>
    <n v="604"/>
    <d v="2021-05-27T00:00:00"/>
    <n v="2671483"/>
    <n v="18700381"/>
    <n v="18700381"/>
    <x v="1"/>
    <s v="OSCAR FABIAN VILLARRAGA MALLUNGO"/>
    <n v="1335741.5"/>
    <n v="0"/>
    <n v="24748"/>
    <x v="1"/>
    <x v="1"/>
    <x v="1"/>
    <n v="285"/>
    <x v="0"/>
  </r>
  <r>
    <x v="1"/>
    <n v="59"/>
    <x v="1"/>
    <x v="0"/>
    <x v="0"/>
    <x v="0"/>
    <x v="1"/>
    <x v="1"/>
    <x v="0"/>
    <x v="2"/>
    <x v="1"/>
    <x v="5"/>
    <x v="1"/>
    <s v="Servicios secretariales o de administración de oficinas  "/>
    <x v="0"/>
    <n v="80161501"/>
    <s v="Prestación de servicios profesionales para realizar las socializaciones requeridas en el proceso de actualización catastral multipropósito de Arauquita - Arauca"/>
    <x v="3"/>
    <x v="3"/>
    <n v="240"/>
    <x v="0"/>
    <x v="1"/>
    <x v="1"/>
    <n v="29121888"/>
    <n v="29121888"/>
    <x v="1"/>
    <x v="1"/>
    <x v="0"/>
    <x v="0"/>
    <s v="Subdirección de Catastro"/>
    <s v="Subdirección de Catastro"/>
    <x v="1"/>
    <s v="Subdirectora de Catastro"/>
    <x v="0"/>
    <x v="0"/>
    <s v="Ejecutar procesos de actualización catastral a nivel nacional"/>
    <s v="Predios actualizados catastralmente"/>
    <n v="526"/>
    <d v="2021-04-14T00:00:00"/>
    <n v="3640236"/>
    <n v="27301770"/>
    <n v="27301770"/>
    <x v="1"/>
    <s v="YECNNY PATRICIA CASTELLANOS GONZALEZ"/>
    <n v="1820118"/>
    <n v="0"/>
    <n v="24668"/>
    <x v="1"/>
    <x v="1"/>
    <x v="1"/>
    <m/>
    <x v="0"/>
  </r>
  <r>
    <x v="1"/>
    <n v="58"/>
    <x v="1"/>
    <x v="0"/>
    <x v="0"/>
    <x v="0"/>
    <x v="1"/>
    <x v="1"/>
    <x v="0"/>
    <x v="2"/>
    <x v="1"/>
    <x v="5"/>
    <x v="1"/>
    <s v="Servicios secretariales o de administración de oficinas  "/>
    <x v="0"/>
    <n v="80161501"/>
    <s v="Prestación de servicios profesionales para el seguimiento y control de las actividades de la etapa operativa del proyecto de gestión catastral multipropósito de Arauquita - Arauca"/>
    <x v="3"/>
    <x v="3"/>
    <n v="240"/>
    <x v="0"/>
    <x v="1"/>
    <x v="1"/>
    <n v="69663808"/>
    <n v="69663808"/>
    <x v="1"/>
    <x v="1"/>
    <x v="0"/>
    <x v="0"/>
    <s v="Subdirección de Catastro"/>
    <s v="Subdirección de Catastro"/>
    <x v="1"/>
    <s v="Subdirectora de Catastro"/>
    <x v="0"/>
    <x v="0"/>
    <s v="Ejecutar procesos de actualización catastral a nivel nacional"/>
    <s v="Predios actualizados catastralmente"/>
    <n v="523"/>
    <d v="2021-04-12T00:00:00"/>
    <n v="8707976"/>
    <n v="66761149"/>
    <n v="66761149"/>
    <x v="1"/>
    <s v="ELMO ADOLFO SANCHEZ CALDERON"/>
    <n v="2902659"/>
    <n v="0"/>
    <n v="24665"/>
    <x v="1"/>
    <x v="1"/>
    <x v="1"/>
    <m/>
    <x v="0"/>
  </r>
  <r>
    <x v="1"/>
    <n v="70"/>
    <x v="1"/>
    <x v="0"/>
    <x v="0"/>
    <x v="0"/>
    <x v="1"/>
    <x v="1"/>
    <x v="0"/>
    <x v="2"/>
    <x v="1"/>
    <x v="4"/>
    <x v="1"/>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1"/>
    <x v="1"/>
    <n v="210"/>
    <x v="0"/>
    <x v="1"/>
    <x v="2"/>
    <n v="19827500"/>
    <n v="19827500"/>
    <x v="1"/>
    <x v="2"/>
    <x v="0"/>
    <x v="0"/>
    <s v="Subdirección de Catastro"/>
    <s v="DT Casanare"/>
    <x v="2"/>
    <s v="HERMES SALCEDO RODRIGUEZ"/>
    <x v="0"/>
    <x v="0"/>
    <s v="Atender las solicitudes en materia de Política de Restitución de Tierras y Ley de Víctimas"/>
    <s v="Solicitudes Atendidas"/>
    <n v="616"/>
    <d v="2021-06-04T00:00:00"/>
    <n v="2832500"/>
    <n v="14162500"/>
    <n v="14162500"/>
    <x v="1"/>
    <s v="LUISA FERNANDA LONDOÑO ORTIZ"/>
    <n v="5665000"/>
    <n v="0"/>
    <n v="24761"/>
    <x v="1"/>
    <x v="1"/>
    <x v="1"/>
    <s v="Día(s)"/>
    <x v="0"/>
  </r>
  <r>
    <x v="1"/>
    <n v="66"/>
    <x v="1"/>
    <x v="0"/>
    <x v="0"/>
    <x v="0"/>
    <x v="1"/>
    <x v="1"/>
    <x v="2"/>
    <x v="3"/>
    <x v="0"/>
    <x v="1"/>
    <x v="1"/>
    <s v="Servicios secretariales o de administración de oficinas  "/>
    <x v="0"/>
    <n v="80161501"/>
    <s v="Prestación de servicios personales para realizar actividades de reconocimiento predial en el proceso de actualización catastral multipropósito de Arauquita - Arauca"/>
    <x v="1"/>
    <x v="1"/>
    <n v="180"/>
    <x v="0"/>
    <x v="1"/>
    <x v="1"/>
    <n v="112490352"/>
    <n v="112490352"/>
    <x v="1"/>
    <x v="1"/>
    <x v="2"/>
    <x v="0"/>
    <s v="Subdirección de Catastro"/>
    <s v="Subdirección de Catastro"/>
    <x v="1"/>
    <s v="Subdirectora de Catastro"/>
    <x v="0"/>
    <x v="0"/>
    <s v="Ejecutar procesos de actualización catastral a nivel nacional"/>
    <s v="Predios actualizados catastralmente"/>
    <n v="581"/>
    <d v="2021-05-07T00:00:00"/>
    <n v="3124732"/>
    <n v="18748392"/>
    <n v="93741960"/>
    <x v="1"/>
    <s v="MARIA ERMINDA QUIRIFE PABON _x000a_DESIDERIO  RINCON CALDERON_x000a_LUIS ALBERTO MORENO_x000a_JULIO ROBERTO SANTIAGO MIÑOZ_x000a_FREY MARTIN MORENO"/>
    <n v="18748392"/>
    <n v="0"/>
    <s v="24721_x000a_24724_x000a_24749_x000a_24752_x000a_24756"/>
    <x v="2"/>
    <x v="0"/>
    <x v="0"/>
    <m/>
    <x v="0"/>
  </r>
  <r>
    <x v="1"/>
    <m/>
    <x v="0"/>
    <x v="1"/>
    <x v="0"/>
    <x v="0"/>
    <x v="1"/>
    <x v="1"/>
    <x v="0"/>
    <x v="0"/>
    <x v="0"/>
    <x v="6"/>
    <x v="1"/>
    <s v="Servicios secretariales o de administración de oficinas  "/>
    <x v="0"/>
    <n v="80161501"/>
    <s v="Prestación de servicios técnicos de apoyo al seguimiento, planeación y gestión del reconocimiento predial  en el proceso de actualización catastral multipropósito de Arauquita - Arauca"/>
    <x v="4"/>
    <x v="4"/>
    <n v="180"/>
    <x v="0"/>
    <x v="1"/>
    <x v="1"/>
    <n v="21630000"/>
    <n v="21630000"/>
    <x v="1"/>
    <x v="1"/>
    <x v="0"/>
    <x v="0"/>
    <s v="Subdirección de Catastro"/>
    <s v="Subdirección de Catastro"/>
    <x v="1"/>
    <s v="Subdirectora de Catastro"/>
    <x v="0"/>
    <x v="0"/>
    <s v="Ejecutar procesos de actualización catastral a nivel nacional"/>
    <s v="Predios actualizados catastralmente"/>
    <m/>
    <d v="2021-08-30T00:00:00"/>
    <n v="3605000"/>
    <n v="14420000"/>
    <n v="0"/>
    <x v="1"/>
    <s v="DESIDERIO RINCON"/>
    <n v="21630000"/>
    <n v="0"/>
    <m/>
    <x v="1"/>
    <x v="1"/>
    <x v="1"/>
    <n v="120"/>
    <x v="0"/>
  </r>
  <r>
    <x v="0"/>
    <m/>
    <x v="0"/>
    <x v="0"/>
    <x v="0"/>
    <x v="0"/>
    <x v="0"/>
    <x v="0"/>
    <x v="0"/>
    <x v="0"/>
    <x v="0"/>
    <x v="7"/>
    <x v="1"/>
    <s v="Servicios secretariales o de administración de oficinas  "/>
    <x v="0"/>
    <n v="80161501"/>
    <s v="Prestación de servicios de apoyo a la gestión reconocedor predial  y atención de requerimientos administrativos y judiciales en el proceso de actualización catastral multiproposito en el municipio de Arauquita - Arauca."/>
    <x v="0"/>
    <x v="0"/>
    <n v="4"/>
    <x v="1"/>
    <x v="1"/>
    <x v="3"/>
    <n v="11330000"/>
    <n v="11330000"/>
    <x v="1"/>
    <x v="1"/>
    <x v="0"/>
    <x v="0"/>
    <s v="Subdirección de Catastro"/>
    <s v="Dirección Territorial Casanare"/>
    <x v="3"/>
    <s v="HERMES SALCEDO RODRIGUEZ"/>
    <x v="0"/>
    <x v="0"/>
    <s v="Ejecutar procesos de actualización catastral a nivel nacional"/>
    <s v="Predios actualizados catastralmente"/>
    <m/>
    <m/>
    <e v="#N/A"/>
    <e v="#N/A"/>
    <e v="#N/A"/>
    <x v="0"/>
    <m/>
    <n v="0"/>
    <n v="2832500"/>
    <m/>
    <x v="0"/>
    <x v="0"/>
    <x v="0"/>
    <m/>
    <x v="0"/>
  </r>
  <r>
    <x v="0"/>
    <m/>
    <x v="0"/>
    <x v="0"/>
    <x v="0"/>
    <x v="0"/>
    <x v="0"/>
    <x v="0"/>
    <x v="0"/>
    <x v="0"/>
    <x v="0"/>
    <x v="7"/>
    <x v="1"/>
    <s v="Servicios secretariales o de administración de oficinas  "/>
    <x v="0"/>
    <n v="80161501"/>
    <s v="Prestación de servicios profesionales para el seguimiento y control de las actividades del proyecto de gestión catastral multiproposito en el municipio de Arauquita - Arauca."/>
    <x v="0"/>
    <x v="0"/>
    <n v="4"/>
    <x v="1"/>
    <x v="1"/>
    <x v="3"/>
    <n v="34831904"/>
    <n v="34831904"/>
    <x v="1"/>
    <x v="1"/>
    <x v="0"/>
    <x v="0"/>
    <s v="Subdirección de Catastro"/>
    <s v="Dirección Territorial Casanare"/>
    <x v="3"/>
    <s v="HERMES SALCEDO RODRIGUEZ"/>
    <x v="0"/>
    <x v="0"/>
    <s v="Ejecutar procesos de actualización catastral a nivel nacional"/>
    <s v="Predios actualizados catastralmente"/>
    <m/>
    <m/>
    <e v="#N/A"/>
    <e v="#N/A"/>
    <e v="#N/A"/>
    <x v="0"/>
    <m/>
    <n v="0"/>
    <n v="8707976"/>
    <m/>
    <x v="0"/>
    <x v="0"/>
    <x v="0"/>
    <m/>
    <x v="0"/>
  </r>
  <r>
    <x v="1"/>
    <m/>
    <x v="1"/>
    <x v="0"/>
    <x v="0"/>
    <x v="0"/>
    <x v="1"/>
    <x v="1"/>
    <x v="0"/>
    <x v="0"/>
    <x v="0"/>
    <x v="6"/>
    <x v="1"/>
    <s v="Servicios secretariales o de administración de oficinas  "/>
    <x v="0"/>
    <n v="80161501"/>
    <s v="Prestación de servicios personales para realizar actividades de digitalización y generación de productos resultantes del proceso de actualización catastral multipropósito de Arauquita - Arauca"/>
    <x v="4"/>
    <x v="4"/>
    <n v="180"/>
    <x v="0"/>
    <x v="1"/>
    <x v="1"/>
    <n v="16028898"/>
    <n v="16028898"/>
    <x v="1"/>
    <x v="1"/>
    <x v="0"/>
    <x v="0"/>
    <s v="Subdirección de Catastro"/>
    <s v="Subdirección de Catastro"/>
    <x v="1"/>
    <s v="Subdirectora de Catastro"/>
    <x v="0"/>
    <x v="0"/>
    <s v="Ejecutar procesos de actualización catastral a nivel nacional"/>
    <s v="Predios actualizados catastralmente"/>
    <m/>
    <m/>
    <e v="#N/A"/>
    <e v="#N/A"/>
    <e v="#N/A"/>
    <x v="0"/>
    <m/>
    <n v="0"/>
    <n v="8014449"/>
    <m/>
    <x v="0"/>
    <x v="0"/>
    <x v="0"/>
    <m/>
    <x v="0"/>
  </r>
  <r>
    <x v="1"/>
    <m/>
    <x v="1"/>
    <x v="0"/>
    <x v="0"/>
    <x v="0"/>
    <x v="1"/>
    <x v="1"/>
    <x v="0"/>
    <x v="0"/>
    <x v="0"/>
    <x v="6"/>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de Arauquita - Arauca"/>
    <x v="4"/>
    <x v="4"/>
    <n v="180"/>
    <x v="0"/>
    <x v="1"/>
    <x v="1"/>
    <n v="29858544"/>
    <n v="29858544"/>
    <x v="1"/>
    <x v="1"/>
    <x v="0"/>
    <x v="0"/>
    <s v="Subdirección de Catastro"/>
    <s v="Subdirección de Catastro"/>
    <x v="1"/>
    <s v="Subdirectora de Catastro"/>
    <x v="0"/>
    <x v="0"/>
    <s v="Ejecutar procesos de actualización catastral a nivel nacional"/>
    <s v="Predios actualizados catastralmente"/>
    <m/>
    <m/>
    <e v="#N/A"/>
    <e v="#N/A"/>
    <e v="#N/A"/>
    <x v="0"/>
    <m/>
    <n v="0"/>
    <n v="14929271.999999998"/>
    <m/>
    <x v="0"/>
    <x v="0"/>
    <x v="0"/>
    <m/>
    <x v="0"/>
  </r>
  <r>
    <x v="1"/>
    <m/>
    <x v="1"/>
    <x v="0"/>
    <x v="0"/>
    <x v="0"/>
    <x v="1"/>
    <x v="1"/>
    <x v="0"/>
    <x v="0"/>
    <x v="0"/>
    <x v="6"/>
    <x v="1"/>
    <s v="Servicios secretariales o de administración de oficinas  "/>
    <x v="0"/>
    <n v="80161501"/>
    <s v="Prestación de servicios para realizar el control calidad de los productos geográficos, alfanuméricos y documentales generados en los procesos de actualización multipropósito de Arauquita - Arauca"/>
    <x v="4"/>
    <x v="4"/>
    <n v="180"/>
    <x v="0"/>
    <x v="1"/>
    <x v="1"/>
    <n v="34546758"/>
    <n v="34546758"/>
    <x v="1"/>
    <x v="1"/>
    <x v="0"/>
    <x v="0"/>
    <s v="Subdirección de Catastro"/>
    <s v="Subdirección de Catastro"/>
    <x v="1"/>
    <s v="Subdirectora de Catastro"/>
    <x v="0"/>
    <x v="0"/>
    <s v="Ejecutar procesos de actualización catastral a nivel nacional"/>
    <s v="Predios actualizados catastralmente"/>
    <m/>
    <m/>
    <e v="#N/A"/>
    <e v="#N/A"/>
    <e v="#N/A"/>
    <x v="0"/>
    <m/>
    <n v="0"/>
    <n v="17273379"/>
    <m/>
    <x v="0"/>
    <x v="0"/>
    <x v="0"/>
    <m/>
    <x v="0"/>
  </r>
  <r>
    <x v="1"/>
    <n v="55"/>
    <x v="1"/>
    <x v="0"/>
    <x v="0"/>
    <x v="0"/>
    <x v="1"/>
    <x v="2"/>
    <x v="3"/>
    <x v="3"/>
    <x v="1"/>
    <x v="5"/>
    <x v="1"/>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3"/>
    <x v="3"/>
    <n v="270"/>
    <x v="0"/>
    <x v="1"/>
    <x v="1"/>
    <n v="339762465"/>
    <n v="339762465"/>
    <x v="1"/>
    <x v="1"/>
    <x v="3"/>
    <x v="0"/>
    <s v="Subdirección de Catastro"/>
    <s v="Subdirección de Catastro"/>
    <x v="1"/>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2"/>
    <x v="1"/>
    <x v="0"/>
    <m/>
    <x v="0"/>
  </r>
  <r>
    <x v="1"/>
    <n v="20"/>
    <x v="1"/>
    <x v="0"/>
    <x v="0"/>
    <x v="0"/>
    <x v="1"/>
    <x v="3"/>
    <x v="0"/>
    <x v="2"/>
    <x v="1"/>
    <x v="8"/>
    <x v="1"/>
    <s v="Servicios de sistemas de información geográfica (sig)"/>
    <x v="0"/>
    <n v="81101512"/>
    <s v="Prestación de servicios profesionales para el desarrollo del componente tecnológico requerido de los procesos de gestión catastral desarrollados por el IGAC"/>
    <x v="5"/>
    <x v="5"/>
    <n v="11"/>
    <x v="1"/>
    <x v="1"/>
    <x v="1"/>
    <n v="108518124"/>
    <n v="108518124"/>
    <x v="2"/>
    <x v="2"/>
    <x v="0"/>
    <x v="0"/>
    <s v="Subdirección de Catastro"/>
    <s v="Subdirección de Catastro"/>
    <x v="1"/>
    <s v="Subdirectora de Catastro"/>
    <x v="0"/>
    <x v="0"/>
    <s v="Ejecutar procesos de actualización catastral a nivel nacional"/>
    <s v="Predios actualizados catastralmente"/>
    <n v="104"/>
    <d v="2021-01-25T00:00:00"/>
    <n v="9865284"/>
    <n v="108518124"/>
    <n v="108518124"/>
    <x v="1"/>
    <s v="ALDEMAR  GUZMAN YARA"/>
    <n v="0"/>
    <n v="0"/>
    <n v="24252"/>
    <x v="1"/>
    <x v="1"/>
    <x v="1"/>
    <m/>
    <x v="0"/>
  </r>
  <r>
    <x v="0"/>
    <m/>
    <x v="0"/>
    <x v="2"/>
    <x v="0"/>
    <x v="0"/>
    <x v="0"/>
    <x v="0"/>
    <x v="0"/>
    <x v="2"/>
    <x v="1"/>
    <x v="0"/>
    <x v="1"/>
    <s v="Servicios de sistemas de información geográfica (sig)"/>
    <x v="0"/>
    <n v="81101512"/>
    <s v="Prestación de servicios para la actualización y elaboración de productos a partir de la información catastral en su componente alfanumérico de los municipios jurisdicción del IGAC."/>
    <x v="0"/>
    <x v="0"/>
    <n v="4"/>
    <x v="1"/>
    <x v="1"/>
    <x v="2"/>
    <n v="10685932"/>
    <n v="10685932"/>
    <x v="1"/>
    <x v="1"/>
    <x v="0"/>
    <x v="0"/>
    <s v="Subdirección de Catastro"/>
    <s v="Subdirección de Catastro"/>
    <x v="4"/>
    <s v="Subdirección de Catastro"/>
    <x v="0"/>
    <x v="0"/>
    <s v="Estandarizar las coberturas de información del proceso de catastro"/>
    <s v="Sistema de Información predial actualizado"/>
    <m/>
    <d v="2021-08-26T00:00:00"/>
    <n v="2671483"/>
    <n v="10685932"/>
    <n v="10685932"/>
    <x v="1"/>
    <s v="ALEJANDRO ORTIZ BARON"/>
    <n v="0"/>
    <n v="0"/>
    <m/>
    <x v="1"/>
    <x v="1"/>
    <x v="1"/>
    <n v="120"/>
    <x v="0"/>
  </r>
  <r>
    <x v="1"/>
    <n v="2"/>
    <x v="1"/>
    <x v="0"/>
    <x v="0"/>
    <x v="0"/>
    <x v="1"/>
    <x v="3"/>
    <x v="0"/>
    <x v="2"/>
    <x v="1"/>
    <x v="9"/>
    <x v="1"/>
    <s v="Servicios secretariales o de administración de oficinas  "/>
    <x v="0"/>
    <n v="80161501"/>
    <s v="Prestación de servicios profesionales para apoyar desde el componente social, el desarrollo de los proyectos programados para la gestión catastral."/>
    <x v="5"/>
    <x v="5"/>
    <n v="11"/>
    <x v="1"/>
    <x v="1"/>
    <x v="2"/>
    <n v="121248517"/>
    <n v="121248517"/>
    <x v="1"/>
    <x v="1"/>
    <x v="0"/>
    <x v="0"/>
    <s v="Subdirección de Catastro"/>
    <s v="Subdirección de Catastro"/>
    <x v="1"/>
    <s v="Subdirectora de Catastro"/>
    <x v="0"/>
    <x v="0"/>
    <s v="Ejecutar procesos de actualización catastral a nivel nacional"/>
    <s v="Predios actualizados catastralmente"/>
    <n v="45"/>
    <d v="2021-01-18T00:00:00"/>
    <n v="11022592"/>
    <n v="121248517"/>
    <n v="121248517"/>
    <x v="1"/>
    <s v="ANA MARIA SANTOFIMIO MAHECHA"/>
    <n v="0"/>
    <n v="0"/>
    <n v="24205"/>
    <x v="1"/>
    <x v="1"/>
    <x v="2"/>
    <n v="230"/>
    <x v="0"/>
  </r>
  <r>
    <x v="0"/>
    <m/>
    <x v="0"/>
    <x v="3"/>
    <x v="0"/>
    <x v="0"/>
    <x v="0"/>
    <x v="0"/>
    <x v="0"/>
    <x v="2"/>
    <x v="1"/>
    <x v="0"/>
    <x v="1"/>
    <s v="Servicios secretariales o de administración de oficinas  "/>
    <x v="0"/>
    <n v="80161501"/>
    <s v="Prestación de servicios de apoyo a la gestión desarrollada en el proyecto de actualización catastral con enfoque multipropósito."/>
    <x v="0"/>
    <x v="0"/>
    <n v="4"/>
    <x v="1"/>
    <x v="1"/>
    <x v="2"/>
    <n v="10685932"/>
    <n v="10685932"/>
    <x v="1"/>
    <x v="1"/>
    <x v="0"/>
    <x v="0"/>
    <s v="Subdirección de Catastro"/>
    <s v="Subdirección de Catastro"/>
    <x v="0"/>
    <s v="Director Territorial"/>
    <x v="0"/>
    <x v="0"/>
    <s v="Ejecutar procesos de actualización catastral a nivel nacional"/>
    <s v="Predios actualizados catastralmente"/>
    <m/>
    <d v="2021-08-25T00:00:00"/>
    <n v="2671483"/>
    <n v="10685932"/>
    <n v="10685932"/>
    <x v="1"/>
    <s v="ANA MILENA BUSTOS PEREA"/>
    <n v="0"/>
    <n v="0"/>
    <m/>
    <x v="1"/>
    <x v="1"/>
    <x v="1"/>
    <n v="120"/>
    <x v="0"/>
  </r>
  <r>
    <x v="1"/>
    <n v="83"/>
    <x v="1"/>
    <x v="0"/>
    <x v="0"/>
    <x v="0"/>
    <x v="1"/>
    <x v="4"/>
    <x v="0"/>
    <x v="2"/>
    <x v="1"/>
    <x v="6"/>
    <x v="0"/>
    <s v="Servicios secretariales o de administración de oficinas  "/>
    <x v="0"/>
    <n v="80161501"/>
    <s v="Prestación de servicios profesionales para apoyar desde el componente financiero la supervisión de los contratos suscritos por el IGAC, con los operadores catastrales  para la implementación del Catastro Multipropósito."/>
    <x v="4"/>
    <x v="4"/>
    <n v="6"/>
    <x v="1"/>
    <x v="1"/>
    <x v="0"/>
    <n v="45301662"/>
    <n v="45301662"/>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09T00:00:00"/>
    <n v="7550277"/>
    <n v="45301662"/>
    <n v="45301662"/>
    <x v="1"/>
    <s v="CARLOS ALBERTO MARTÍNEZ CRUZ"/>
    <n v="0"/>
    <n v="0"/>
    <m/>
    <x v="1"/>
    <x v="1"/>
    <x v="2"/>
    <n v="6"/>
    <x v="0"/>
  </r>
  <r>
    <x v="0"/>
    <m/>
    <x v="0"/>
    <x v="4"/>
    <x v="0"/>
    <x v="0"/>
    <x v="0"/>
    <x v="0"/>
    <x v="1"/>
    <x v="1"/>
    <x v="1"/>
    <x v="0"/>
    <x v="1"/>
    <s v="Servicios de sistemas de información geográfica (sig)"/>
    <x v="0"/>
    <n v="81101512"/>
    <s v="Prestación de servicios profesionales para la consolidación y análisis de la información catastral en su componente geográfico de los municipios jurisdicción del IGAC. "/>
    <x v="0"/>
    <x v="0"/>
    <n v="4"/>
    <x v="1"/>
    <x v="1"/>
    <x v="2"/>
    <n v="46062344"/>
    <n v="46062344"/>
    <x v="1"/>
    <x v="1"/>
    <x v="1"/>
    <x v="0"/>
    <s v="Subdirección de Catastro"/>
    <s v="Subdirección de Catastro"/>
    <x v="4"/>
    <s v="Subdirección de Catastro"/>
    <x v="0"/>
    <x v="0"/>
    <s v="Estandarizar las coberturas de información del proceso de catastro"/>
    <s v="Sistema de Información predial actualizado"/>
    <m/>
    <d v="2021-08-26T00:00:00"/>
    <n v="5757793"/>
    <n v="23031172"/>
    <n v="46062344"/>
    <x v="1"/>
    <s v="CLAUDIA ALEJANDRA BELTRAN FERNANDEZ_x000a_ SONIA ELIZABETH ERASO"/>
    <n v="0"/>
    <n v="0"/>
    <m/>
    <x v="3"/>
    <x v="1"/>
    <x v="1"/>
    <n v="120"/>
    <x v="0"/>
  </r>
  <r>
    <x v="1"/>
    <n v="73"/>
    <x v="1"/>
    <x v="0"/>
    <x v="0"/>
    <x v="0"/>
    <x v="1"/>
    <x v="3"/>
    <x v="0"/>
    <x v="2"/>
    <x v="1"/>
    <x v="6"/>
    <x v="1"/>
    <s v="Servicios secretariales o de administración de oficinas  "/>
    <x v="0"/>
    <n v="80161501"/>
    <s v="Arrendamiento  de bien inmueble para funcionamiento de sede operativa del contrato 02-2021 actualización catastral con enfoque multipropósito del munincipio de arauquita"/>
    <x v="4"/>
    <x v="4"/>
    <n v="225"/>
    <x v="0"/>
    <x v="1"/>
    <x v="1"/>
    <n v="11250000"/>
    <n v="11250000"/>
    <x v="1"/>
    <x v="2"/>
    <x v="0"/>
    <x v="0"/>
    <s v="Subdirección de Catastro"/>
    <s v="DT Casanare"/>
    <x v="2"/>
    <s v="HERMES SALCEDO RODRIGUEZ"/>
    <x v="0"/>
    <x v="0"/>
    <s v="Ejecutar procesos de actualización catastral a nivel nacional"/>
    <s v="Predios actualizados catastralmente"/>
    <n v="619"/>
    <d v="2021-06-11T00:00:00"/>
    <n v="11250000"/>
    <n v="11250000"/>
    <n v="11250000"/>
    <x v="1"/>
    <s v="COMITE DE GANADEROS DE ARAUQUITA"/>
    <n v="0"/>
    <n v="0"/>
    <n v="24764"/>
    <x v="1"/>
    <x v="1"/>
    <x v="1"/>
    <n v="195"/>
    <x v="0"/>
  </r>
  <r>
    <x v="1"/>
    <n v="80"/>
    <x v="1"/>
    <x v="0"/>
    <x v="0"/>
    <x v="0"/>
    <x v="1"/>
    <x v="3"/>
    <x v="0"/>
    <x v="2"/>
    <x v="1"/>
    <x v="10"/>
    <x v="1"/>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4"/>
    <x v="4"/>
    <n v="120"/>
    <x v="0"/>
    <x v="1"/>
    <x v="2"/>
    <n v="12498928"/>
    <n v="12498928"/>
    <x v="1"/>
    <x v="1"/>
    <x v="0"/>
    <x v="0"/>
    <s v="Subdirección de Catastro"/>
    <s v="Subdirección de Catastro"/>
    <x v="1"/>
    <s v="Subdirectora de Catastro"/>
    <x v="0"/>
    <x v="0"/>
    <s v="Ejecutar procesos de actualización catastral a nivel nacional"/>
    <s v="Predios actualizados catastralmente"/>
    <n v="639"/>
    <d v="2021-07-01T00:00:00"/>
    <n v="3124732"/>
    <n v="12498928"/>
    <n v="12498928"/>
    <x v="1"/>
    <s v="CRISTIAN ENRIQUE PALACIOS AMEZQUITA"/>
    <n v="0"/>
    <n v="0"/>
    <n v="24779"/>
    <x v="1"/>
    <x v="1"/>
    <x v="1"/>
    <n v="120"/>
    <x v="0"/>
  </r>
  <r>
    <x v="0"/>
    <m/>
    <x v="0"/>
    <x v="5"/>
    <x v="0"/>
    <x v="0"/>
    <x v="0"/>
    <x v="0"/>
    <x v="0"/>
    <x v="2"/>
    <x v="1"/>
    <x v="0"/>
    <x v="1"/>
    <s v="Servicios de sistemas de información geográfica (sig)"/>
    <x v="0"/>
    <n v="81101512"/>
    <s v="Prestación de servicios profesionales para la consolidación, análisis y trazabilidad de la información catastral en su componente alfanumérico de los municipios jurisdicción del IGAC."/>
    <x v="0"/>
    <x v="0"/>
    <n v="4"/>
    <x v="1"/>
    <x v="1"/>
    <x v="2"/>
    <n v="19905696"/>
    <n v="19905696"/>
    <x v="1"/>
    <x v="1"/>
    <x v="0"/>
    <x v="0"/>
    <s v="Subdirección de Catastro"/>
    <s v="Subdirección de Catastro"/>
    <x v="4"/>
    <s v="Subdirección de Catastro"/>
    <x v="0"/>
    <x v="0"/>
    <s v="Estandarizar las coberturas de información del proceso de catastro"/>
    <s v="Sistema de Información predial actualizado"/>
    <m/>
    <d v="2021-08-26T00:00:00"/>
    <n v="4976424"/>
    <n v="19905696"/>
    <n v="19905696"/>
    <x v="1"/>
    <s v="DIEGO FERNANDO GRISALES RAMIREZ"/>
    <n v="0"/>
    <n v="0"/>
    <m/>
    <x v="1"/>
    <x v="1"/>
    <x v="1"/>
    <n v="120"/>
    <x v="0"/>
  </r>
  <r>
    <x v="0"/>
    <m/>
    <x v="0"/>
    <x v="6"/>
    <x v="0"/>
    <x v="0"/>
    <x v="1"/>
    <x v="4"/>
    <x v="0"/>
    <x v="2"/>
    <x v="1"/>
    <x v="6"/>
    <x v="0"/>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4"/>
    <x v="4"/>
    <n v="240"/>
    <x v="1"/>
    <x v="1"/>
    <x v="0"/>
    <n v="714000000"/>
    <n v="714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n v="734"/>
    <d v="2021-08-17T00:00:00"/>
    <n v="714000000"/>
    <n v="714000000"/>
    <n v="714000000"/>
    <x v="1"/>
    <s v="FEDERACION DE CONSEJOS COMUNITARIOS DEL VALLE Y OTRAS ORGANIZACIONES DE COLOMBIA"/>
    <n v="0"/>
    <n v="0"/>
    <n v="24827"/>
    <x v="1"/>
    <x v="1"/>
    <x v="1"/>
    <m/>
    <x v="0"/>
  </r>
  <r>
    <x v="1"/>
    <n v="76"/>
    <x v="1"/>
    <x v="0"/>
    <x v="0"/>
    <x v="0"/>
    <x v="1"/>
    <x v="3"/>
    <x v="0"/>
    <x v="2"/>
    <x v="1"/>
    <x v="10"/>
    <x v="1"/>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4"/>
    <x v="4"/>
    <n v="150"/>
    <x v="0"/>
    <x v="1"/>
    <x v="2"/>
    <n v="18025000"/>
    <n v="18025000"/>
    <x v="1"/>
    <x v="1"/>
    <x v="0"/>
    <x v="0"/>
    <s v="Subdirección de Catastro"/>
    <s v="Subdirección de Catastro"/>
    <x v="1"/>
    <s v="Subdirectora de Catastro"/>
    <x v="0"/>
    <x v="0"/>
    <s v="Ejecutar procesos de actualización catastral a nivel nacional"/>
    <s v="Predios actualizados catastralmente"/>
    <n v="630"/>
    <d v="2021-06-24T00:00:00"/>
    <n v="3605000"/>
    <n v="18025000"/>
    <n v="18025000"/>
    <x v="1"/>
    <s v="FREDY LEONARDO SOLORZANO VASQUEZ"/>
    <n v="0"/>
    <n v="0"/>
    <n v="24772"/>
    <x v="1"/>
    <x v="1"/>
    <x v="1"/>
    <n v="150"/>
    <x v="0"/>
  </r>
  <r>
    <x v="1"/>
    <n v="10"/>
    <x v="1"/>
    <x v="0"/>
    <x v="0"/>
    <x v="0"/>
    <x v="1"/>
    <x v="3"/>
    <x v="0"/>
    <x v="2"/>
    <x v="1"/>
    <x v="9"/>
    <x v="1"/>
    <s v="Servicios secretariales o de administración de oficinas  "/>
    <x v="0"/>
    <n v="80161501"/>
    <s v="Prestación de servicios profesionales para el desarrollo de procesos estadísticos en el marco de la gestión catastral a cargo del IGAC."/>
    <x v="5"/>
    <x v="5"/>
    <n v="11"/>
    <x v="1"/>
    <x v="1"/>
    <x v="2"/>
    <n v="164285000"/>
    <n v="164285000"/>
    <x v="1"/>
    <x v="1"/>
    <x v="0"/>
    <x v="0"/>
    <s v="Subdirección de Catastro"/>
    <s v="Subdirección de Catastro"/>
    <x v="1"/>
    <s v="Subdirectora de Catastro"/>
    <x v="0"/>
    <x v="0"/>
    <s v="Ejecutar procesos de actualización catastral a nivel nacional"/>
    <s v="Predios actualizados catastralmente"/>
    <n v="57"/>
    <d v="2021-01-20T00:00:00"/>
    <n v="14935000"/>
    <n v="164285000"/>
    <n v="164285000"/>
    <x v="1"/>
    <s v="GABRIEL ANTONIO VALLEJO HERNANDEZ"/>
    <n v="0"/>
    <n v="0"/>
    <n v="24220"/>
    <x v="1"/>
    <x v="1"/>
    <x v="1"/>
    <m/>
    <x v="0"/>
  </r>
  <r>
    <x v="1"/>
    <n v="82"/>
    <x v="1"/>
    <x v="0"/>
    <x v="0"/>
    <x v="0"/>
    <x v="1"/>
    <x v="3"/>
    <x v="0"/>
    <x v="2"/>
    <x v="1"/>
    <x v="6"/>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4"/>
    <x v="4"/>
    <n v="165"/>
    <x v="0"/>
    <x v="1"/>
    <x v="2"/>
    <n v="27370332"/>
    <n v="27370332"/>
    <x v="1"/>
    <x v="2"/>
    <x v="0"/>
    <x v="0"/>
    <s v="Subdirección de Catastro"/>
    <s v="Subdirección de Catastro"/>
    <x v="1"/>
    <s v="Subdirectora de Catastro"/>
    <x v="0"/>
    <x v="0"/>
    <s v="Ejecutar procesos de actualización catastral a nivel nacional"/>
    <s v="Predios actualizados catastralmente"/>
    <n v="641"/>
    <d v="2021-07-02T00:00:00"/>
    <n v="4976424"/>
    <n v="27370331.999999996"/>
    <n v="27370331.999999996"/>
    <x v="1"/>
    <s v="GUILLERMO JOSE ROMERO CHARRY"/>
    <n v="0"/>
    <n v="0"/>
    <n v="24782"/>
    <x v="1"/>
    <x v="1"/>
    <x v="1"/>
    <n v="165"/>
    <x v="0"/>
  </r>
  <r>
    <x v="1"/>
    <n v="49"/>
    <x v="1"/>
    <x v="0"/>
    <x v="0"/>
    <x v="0"/>
    <x v="1"/>
    <x v="3"/>
    <x v="0"/>
    <x v="2"/>
    <x v="1"/>
    <x v="2"/>
    <x v="1"/>
    <s v="Publicidad en periódicos"/>
    <x v="0"/>
    <n v="82101504"/>
    <s v="Prestación de servicios para la publicación de los actos administrativos de la entidad en el diario oficial"/>
    <x v="2"/>
    <x v="2"/>
    <n v="9"/>
    <x v="1"/>
    <x v="1"/>
    <x v="2"/>
    <n v="30000000"/>
    <n v="30000000"/>
    <x v="1"/>
    <x v="1"/>
    <x v="0"/>
    <x v="0"/>
    <s v="Subdirección de Catastro"/>
    <s v="Subdirección de Catastro"/>
    <x v="1"/>
    <s v="Subdirectora de Catastro"/>
    <x v="0"/>
    <x v="0"/>
    <s v="Ejecutar procesos de actualización catastral a nivel nacional"/>
    <s v="Predios actualizados catastralmente"/>
    <n v="491"/>
    <d v="2021-03-19T00:00:00"/>
    <n v="0"/>
    <n v="30000000"/>
    <n v="30000000"/>
    <x v="1"/>
    <s v="IMPRENTA NACIONAL"/>
    <n v="0"/>
    <n v="0"/>
    <n v="24626"/>
    <x v="1"/>
    <x v="1"/>
    <x v="1"/>
    <m/>
    <x v="0"/>
  </r>
  <r>
    <x v="1"/>
    <n v="84"/>
    <x v="1"/>
    <x v="0"/>
    <x v="0"/>
    <x v="0"/>
    <x v="1"/>
    <x v="4"/>
    <x v="0"/>
    <x v="2"/>
    <x v="1"/>
    <x v="6"/>
    <x v="0"/>
    <s v="Servicios secretariales o de administración de oficinas  "/>
    <x v="0"/>
    <n v="80161501"/>
    <s v="Prestación de servicios profesionales para apoyar desde el componente jurídicos la supervisión de los contratos suscritos por el IGAC, con los operadores catastrales  para la implementación del Catastro Multipropósito."/>
    <x v="4"/>
    <x v="4"/>
    <n v="6"/>
    <x v="1"/>
    <x v="1"/>
    <x v="0"/>
    <n v="45301662"/>
    <n v="45301662"/>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09T00:00:00"/>
    <n v="7550277"/>
    <n v="45301662"/>
    <n v="45301662"/>
    <x v="1"/>
    <s v="IRMA AMPARO GONZÁLEZ SIERRA"/>
    <n v="0"/>
    <n v="0"/>
    <m/>
    <x v="1"/>
    <x v="1"/>
    <x v="1"/>
    <n v="180"/>
    <x v="0"/>
  </r>
  <r>
    <x v="1"/>
    <n v="91"/>
    <x v="1"/>
    <x v="0"/>
    <x v="0"/>
    <x v="0"/>
    <x v="1"/>
    <x v="3"/>
    <x v="0"/>
    <x v="2"/>
    <x v="1"/>
    <x v="4"/>
    <x v="1"/>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4"/>
    <x v="4"/>
    <n v="150"/>
    <x v="0"/>
    <x v="1"/>
    <x v="2"/>
    <n v="13357415"/>
    <n v="13357415"/>
    <x v="1"/>
    <x v="2"/>
    <x v="0"/>
    <x v="0"/>
    <s v="Subdirección de Catastro"/>
    <s v="Subdirección de Catastro"/>
    <x v="1"/>
    <s v="Subdirectora de Catastro"/>
    <x v="0"/>
    <x v="0"/>
    <s v="Ejecutar procesos de actualización catastral a nivel nacional"/>
    <s v="Predios actualizados catastralmente"/>
    <n v="687"/>
    <d v="2021-07-23T00:00:00"/>
    <n v="2671483"/>
    <n v="13357415"/>
    <n v="13357415"/>
    <x v="1"/>
    <s v="JAVIER ANDRES RINCON LOPEZ "/>
    <n v="0"/>
    <n v="0"/>
    <n v="24803"/>
    <x v="0"/>
    <x v="0"/>
    <x v="2"/>
    <n v="150"/>
    <x v="0"/>
  </r>
  <r>
    <x v="1"/>
    <n v="75"/>
    <x v="1"/>
    <x v="0"/>
    <x v="0"/>
    <x v="0"/>
    <x v="1"/>
    <x v="3"/>
    <x v="0"/>
    <x v="2"/>
    <x v="1"/>
    <x v="4"/>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4"/>
    <x v="4"/>
    <n v="150"/>
    <x v="0"/>
    <x v="1"/>
    <x v="2"/>
    <n v="24882120"/>
    <n v="24882120"/>
    <x v="1"/>
    <x v="2"/>
    <x v="0"/>
    <x v="0"/>
    <s v="Subdirección de Catastro"/>
    <s v="Subdirección de Catastro"/>
    <x v="1"/>
    <s v="Subdirectora de Catastro"/>
    <x v="0"/>
    <x v="0"/>
    <s v="Ejecutar procesos de actualización catastral a nivel nacional"/>
    <s v="Predios actualizados catastralmente"/>
    <n v="629"/>
    <d v="2021-06-24T00:00:00"/>
    <n v="4976424"/>
    <n v="24882120"/>
    <n v="24882120"/>
    <x v="1"/>
    <s v="JUAN CAMILO MADERA CALAO"/>
    <n v="0"/>
    <n v="0"/>
    <n v="24770"/>
    <x v="1"/>
    <x v="1"/>
    <x v="1"/>
    <n v="150"/>
    <x v="0"/>
  </r>
  <r>
    <x v="1"/>
    <n v="86"/>
    <x v="1"/>
    <x v="0"/>
    <x v="0"/>
    <x v="0"/>
    <x v="1"/>
    <x v="3"/>
    <x v="0"/>
    <x v="2"/>
    <x v="1"/>
    <x v="4"/>
    <x v="1"/>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4"/>
    <x v="4"/>
    <n v="150"/>
    <x v="0"/>
    <x v="1"/>
    <x v="2"/>
    <n v="13357415"/>
    <n v="13357415"/>
    <x v="1"/>
    <x v="2"/>
    <x v="0"/>
    <x v="0"/>
    <s v="Subdirección de Catastro"/>
    <s v="Subdirección de Catastro"/>
    <x v="1"/>
    <s v="Subdirectora de Catastro"/>
    <x v="0"/>
    <x v="0"/>
    <s v="Ejecutar procesos de actualización catastral a nivel nacional"/>
    <s v="Predios actualizados catastralmente"/>
    <n v="673"/>
    <d v="2021-07-12T00:00:00"/>
    <n v="2671483"/>
    <n v="13357415"/>
    <n v="13357415"/>
    <x v="1"/>
    <s v="JULIETH ANDREA GARCIA HERNANDEZ"/>
    <n v="0"/>
    <n v="0"/>
    <n v="24796"/>
    <x v="0"/>
    <x v="0"/>
    <x v="0"/>
    <n v="291"/>
    <x v="0"/>
  </r>
  <r>
    <x v="1"/>
    <n v="23"/>
    <x v="1"/>
    <x v="0"/>
    <x v="0"/>
    <x v="0"/>
    <x v="1"/>
    <x v="3"/>
    <x v="0"/>
    <x v="2"/>
    <x v="1"/>
    <x v="9"/>
    <x v="1"/>
    <s v="Servicios secretariales o de administración de oficinas  "/>
    <x v="0"/>
    <n v="80161501"/>
    <s v="Prestación de servicios profesionales para adelantar el control de calidad de los avalúos asignados, así como la elaboración de avalúos comerciales e IVP."/>
    <x v="5"/>
    <x v="5"/>
    <n v="11"/>
    <x v="1"/>
    <x v="1"/>
    <x v="2"/>
    <n v="83053047"/>
    <n v="83053047"/>
    <x v="1"/>
    <x v="1"/>
    <x v="0"/>
    <x v="0"/>
    <s v="Subdirección de Catastro"/>
    <s v="Subdirección de Catastro"/>
    <x v="1"/>
    <s v="Subdirectora de Catastro"/>
    <x v="0"/>
    <x v="1"/>
    <s v="Realizar avalúos IVP"/>
    <s v="Avalúos realizados"/>
    <n v="110"/>
    <d v="2021-01-27T00:00:00"/>
    <n v="7550277"/>
    <n v="83053047"/>
    <n v="83053047"/>
    <x v="1"/>
    <s v="JULIO CESAR DIAZ"/>
    <n v="0"/>
    <n v="0"/>
    <n v="24255"/>
    <x v="1"/>
    <x v="1"/>
    <x v="1"/>
    <m/>
    <x v="0"/>
  </r>
  <r>
    <x v="1"/>
    <n v="26"/>
    <x v="1"/>
    <x v="0"/>
    <x v="0"/>
    <x v="0"/>
    <x v="1"/>
    <x v="3"/>
    <x v="0"/>
    <x v="2"/>
    <x v="1"/>
    <x v="11"/>
    <x v="1"/>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171"/>
    <d v="2021-02-04T00:00:00"/>
    <n v="7550277"/>
    <n v="81794668"/>
    <n v="81794668"/>
    <x v="1"/>
    <s v="LAURA FERNANDA PARRA PINZON"/>
    <n v="0"/>
    <n v="0"/>
    <n v="24356"/>
    <x v="1"/>
    <x v="1"/>
    <x v="1"/>
    <m/>
    <x v="0"/>
  </r>
  <r>
    <x v="1"/>
    <n v="13"/>
    <x v="1"/>
    <x v="0"/>
    <x v="0"/>
    <x v="0"/>
    <x v="1"/>
    <x v="3"/>
    <x v="0"/>
    <x v="2"/>
    <x v="1"/>
    <x v="11"/>
    <x v="1"/>
    <s v="Servicios de formación profesional en derecho"/>
    <x v="0"/>
    <n v="86101713"/>
    <s v="Prestación de servicios profesionales para apoyar el desarrollo de los proyectos programados en el marco de la habilitación de gestores catastrales."/>
    <x v="6"/>
    <x v="6"/>
    <n v="325"/>
    <x v="0"/>
    <x v="1"/>
    <x v="2"/>
    <n v="144486420"/>
    <n v="144486420"/>
    <x v="1"/>
    <x v="1"/>
    <x v="0"/>
    <x v="0"/>
    <s v="Subdirección de Catastro"/>
    <s v="Subdirección de Catastro"/>
    <x v="1"/>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1"/>
    <x v="1"/>
    <x v="1"/>
    <m/>
    <x v="0"/>
  </r>
  <r>
    <x v="1"/>
    <n v="79"/>
    <x v="1"/>
    <x v="0"/>
    <x v="0"/>
    <x v="0"/>
    <x v="1"/>
    <x v="3"/>
    <x v="3"/>
    <x v="3"/>
    <x v="1"/>
    <x v="4"/>
    <x v="1"/>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4"/>
    <x v="4"/>
    <n v="120"/>
    <x v="0"/>
    <x v="1"/>
    <x v="2"/>
    <n v="62494640"/>
    <n v="62494640"/>
    <x v="1"/>
    <x v="2"/>
    <x v="3"/>
    <x v="0"/>
    <s v="Subdirección de Catastro"/>
    <s v="Subdirección de Catastro"/>
    <x v="1"/>
    <s v="Subdirectora de Catastro"/>
    <x v="0"/>
    <x v="0"/>
    <s v="Ejecutar procesos de actualización catastral a nivel nacional"/>
    <s v="Predios actualizados catastralmente"/>
    <n v="643"/>
    <d v="2021-07-01T00:00:00"/>
    <n v="3124732"/>
    <n v="12498928"/>
    <n v="62494640"/>
    <x v="1"/>
    <s v="MARIELA ISABEL MEDINA FRANCO_x000a_CELCI DEL CARMEN QUINTANA_x000a_EDGAR LAMBIS CONEO_x000a_JOSE ANTONIO HOYOS GARCIA_x000a_NADITH JOSE MIRANDA GARCIA "/>
    <n v="0"/>
    <n v="0"/>
    <s v="24777_x000a_24778_x000a_24780_x000a_24783_x000a_24784"/>
    <x v="2"/>
    <x v="1"/>
    <x v="0"/>
    <n v="120"/>
    <x v="0"/>
  </r>
  <r>
    <x v="1"/>
    <n v="43"/>
    <x v="1"/>
    <x v="0"/>
    <x v="0"/>
    <x v="0"/>
    <x v="1"/>
    <x v="3"/>
    <x v="3"/>
    <x v="3"/>
    <x v="1"/>
    <x v="12"/>
    <x v="1"/>
    <s v="Servicios secretariales o de administración de oficinas  "/>
    <x v="0"/>
    <n v="80161501"/>
    <s v="Prestación de servicios profesionales para adelantar los avalúos comerciales que le sean asignados a nivel nacional."/>
    <x v="2"/>
    <x v="2"/>
    <n v="300"/>
    <x v="0"/>
    <x v="1"/>
    <x v="1"/>
    <n v="300000000"/>
    <n v="300000000"/>
    <x v="1"/>
    <x v="1"/>
    <x v="3"/>
    <x v="0"/>
    <s v="Subdirección de Catastro"/>
    <s v="Subdirección de Catastro"/>
    <x v="1"/>
    <s v="Subdirectora de Catastro"/>
    <x v="0"/>
    <x v="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2"/>
    <x v="1"/>
    <x v="1"/>
    <m/>
    <x v="0"/>
  </r>
  <r>
    <x v="0"/>
    <m/>
    <x v="0"/>
    <x v="7"/>
    <x v="0"/>
    <x v="0"/>
    <x v="0"/>
    <x v="0"/>
    <x v="0"/>
    <x v="2"/>
    <x v="1"/>
    <x v="0"/>
    <x v="1"/>
    <s v="Servicios secretariales o de administración de oficinas  "/>
    <x v="0"/>
    <n v="80161501"/>
    <s v="Prestación de servicios para realizar actividades de gestión derivada de los contratos que tiene a cargo la Dirección de Gestión Catastral en materia de Avalúos"/>
    <x v="0"/>
    <x v="0"/>
    <n v="4"/>
    <x v="1"/>
    <x v="1"/>
    <x v="3"/>
    <n v="10685932"/>
    <n v="10685932"/>
    <x v="1"/>
    <x v="2"/>
    <x v="0"/>
    <x v="0"/>
    <s v="Subdirección de Catastro"/>
    <s v="Subdirección de Catastro"/>
    <x v="0"/>
    <s v="Director Territorial"/>
    <x v="0"/>
    <x v="2"/>
    <s v="Realizar avalúos comerciales, de acuerdo a las solicitudes recibidas."/>
    <s v="Avalúos realizados"/>
    <m/>
    <d v="2021-08-26T00:00:00"/>
    <n v="2671483"/>
    <n v="10685932"/>
    <n v="10685932"/>
    <x v="1"/>
    <s v="NANCY AMPARO VEGA RUIZ"/>
    <n v="0"/>
    <n v="0"/>
    <m/>
    <x v="1"/>
    <x v="1"/>
    <x v="1"/>
    <n v="120"/>
    <x v="0"/>
  </r>
  <r>
    <x v="0"/>
    <m/>
    <x v="0"/>
    <x v="8"/>
    <x v="0"/>
    <x v="0"/>
    <x v="0"/>
    <x v="0"/>
    <x v="0"/>
    <x v="2"/>
    <x v="1"/>
    <x v="0"/>
    <x v="1"/>
    <s v="Servicios de sistemas de información geográfica (sig)"/>
    <x v="0"/>
    <n v="81101512"/>
    <s v="Prestación de servicios profesionales para apoyar las actividades que correspondan en la administración de la información catastral en su componente geográfico mediante el uso de tecnologías de sistemas de información geográfica en los municipios jurisdicción del IGAC."/>
    <x v="0"/>
    <x v="0"/>
    <n v="4"/>
    <x v="1"/>
    <x v="1"/>
    <x v="2"/>
    <n v="19905696"/>
    <n v="19905696"/>
    <x v="1"/>
    <x v="1"/>
    <x v="0"/>
    <x v="0"/>
    <s v="Subdirección de Catastro"/>
    <s v="Subdirección de Catastro"/>
    <x v="4"/>
    <s v="Subdirección de Catastro"/>
    <x v="0"/>
    <x v="0"/>
    <s v="Estandarizar las coberturas de información del proceso de catastro"/>
    <s v="Sistema de Información predial actualizado"/>
    <m/>
    <d v="2021-08-30T00:00:00"/>
    <n v="4976424"/>
    <n v="19905696"/>
    <n v="19905696"/>
    <x v="1"/>
    <s v="NANCY YOLANDA LOPEZ FORERO"/>
    <n v="0"/>
    <n v="0"/>
    <m/>
    <x v="1"/>
    <x v="1"/>
    <x v="1"/>
    <n v="120"/>
    <x v="0"/>
  </r>
  <r>
    <x v="1"/>
    <n v="5"/>
    <x v="1"/>
    <x v="0"/>
    <x v="0"/>
    <x v="0"/>
    <x v="1"/>
    <x v="3"/>
    <x v="0"/>
    <x v="2"/>
    <x v="1"/>
    <x v="9"/>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5"/>
    <x v="5"/>
    <n v="11"/>
    <x v="1"/>
    <x v="1"/>
    <x v="2"/>
    <n v="83053047"/>
    <n v="83053047"/>
    <x v="1"/>
    <x v="1"/>
    <x v="0"/>
    <x v="0"/>
    <s v="Subdirección de Catastro"/>
    <s v="Subdirección de Catastro"/>
    <x v="1"/>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1"/>
    <x v="1"/>
    <x v="2"/>
    <n v="215"/>
    <x v="0"/>
  </r>
  <r>
    <x v="1"/>
    <n v="29"/>
    <x v="1"/>
    <x v="0"/>
    <x v="0"/>
    <x v="0"/>
    <x v="1"/>
    <x v="4"/>
    <x v="0"/>
    <x v="2"/>
    <x v="1"/>
    <x v="11"/>
    <x v="0"/>
    <s v="Servicios de sistemas de información geográfica (sig)"/>
    <x v="0"/>
    <n v="81101512"/>
    <s v="Adelantar los procesos de actualización catastral de 4 municipios del departamento de Boyacá financiados con recursos del Banco Interamericano de Desarrollo"/>
    <x v="6"/>
    <x v="6"/>
    <n v="8"/>
    <x v="1"/>
    <x v="0"/>
    <x v="0"/>
    <n v="2901108715"/>
    <n v="2901108715"/>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1"/>
    <x v="1"/>
    <x v="1"/>
    <m/>
    <x v="0"/>
  </r>
  <r>
    <x v="1"/>
    <n v="31"/>
    <x v="1"/>
    <x v="0"/>
    <x v="0"/>
    <x v="0"/>
    <x v="1"/>
    <x v="4"/>
    <x v="0"/>
    <x v="2"/>
    <x v="1"/>
    <x v="11"/>
    <x v="0"/>
    <s v="Servicios de sistemas de información geográfica (sig)"/>
    <x v="0"/>
    <n v="81101512"/>
    <s v="Adelantar los procesos de actualización catastral de 4 municipios del departamento de Boyacá financiados con recursos del Banco Mundial -BM"/>
    <x v="6"/>
    <x v="6"/>
    <n v="8"/>
    <x v="1"/>
    <x v="0"/>
    <x v="0"/>
    <n v="4875235099"/>
    <n v="4875235099"/>
    <x v="1"/>
    <x v="1"/>
    <x v="0"/>
    <x v="0"/>
    <s v="Subdirección de Catastro"/>
    <s v="Subdirección de Catastro"/>
    <x v="1"/>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1"/>
    <x v="1"/>
    <x v="1"/>
    <m/>
    <x v="0"/>
  </r>
  <r>
    <x v="1"/>
    <n v="78"/>
    <x v="1"/>
    <x v="0"/>
    <x v="0"/>
    <x v="0"/>
    <x v="1"/>
    <x v="3"/>
    <x v="0"/>
    <x v="2"/>
    <x v="1"/>
    <x v="4"/>
    <x v="1"/>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4"/>
    <x v="4"/>
    <n v="150"/>
    <x v="0"/>
    <x v="1"/>
    <x v="2"/>
    <n v="18025000"/>
    <n v="18025000"/>
    <x v="1"/>
    <x v="2"/>
    <x v="0"/>
    <x v="0"/>
    <s v="Subdirección de Catastro"/>
    <s v="Subdirección de Catastro"/>
    <x v="1"/>
    <s v="Subdirectora de Catastro"/>
    <x v="0"/>
    <x v="0"/>
    <s v="Ejecutar procesos de actualización catastral a nivel nacional"/>
    <s v="Predios actualizados catastralmente"/>
    <n v="637"/>
    <d v="2021-07-01T00:00:00"/>
    <n v="3605000"/>
    <n v="18025000"/>
    <n v="18025000"/>
    <x v="1"/>
    <s v="YESMY  BATISTA PALOMINO"/>
    <n v="0"/>
    <n v="0"/>
    <n v="24776"/>
    <x v="1"/>
    <x v="1"/>
    <x v="1"/>
    <n v="150"/>
    <x v="0"/>
  </r>
  <r>
    <x v="1"/>
    <n v="22"/>
    <x v="1"/>
    <x v="0"/>
    <x v="0"/>
    <x v="0"/>
    <x v="1"/>
    <x v="3"/>
    <x v="0"/>
    <x v="2"/>
    <x v="1"/>
    <x v="11"/>
    <x v="1"/>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6"/>
    <x v="6"/>
    <n v="325"/>
    <x v="0"/>
    <x v="1"/>
    <x v="2"/>
    <n v="53911260"/>
    <n v="53911260"/>
    <x v="1"/>
    <x v="1"/>
    <x v="0"/>
    <x v="0"/>
    <s v="Subdirección de Catastro"/>
    <s v="Subdirección de Catastro"/>
    <x v="1"/>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1"/>
    <x v="1"/>
    <x v="1"/>
    <m/>
    <x v="0"/>
  </r>
  <r>
    <x v="1"/>
    <n v="12"/>
    <x v="1"/>
    <x v="0"/>
    <x v="0"/>
    <x v="0"/>
    <x v="1"/>
    <x v="3"/>
    <x v="4"/>
    <x v="4"/>
    <x v="1"/>
    <x v="11"/>
    <x v="1"/>
    <s v="Servicios de sistemas de información geográfica (sig)"/>
    <x v="0"/>
    <n v="81101512"/>
    <s v="Prestación de servicios profesionales para apoyar la gestión requerida para la habilitación de gestores catastrales."/>
    <x v="6"/>
    <x v="6"/>
    <n v="325"/>
    <x v="0"/>
    <x v="1"/>
    <x v="2"/>
    <n v="187128273"/>
    <n v="187128273"/>
    <x v="1"/>
    <x v="1"/>
    <x v="4"/>
    <x v="0"/>
    <s v="Subdirección de Catastro"/>
    <s v="Subdirección de Catastro"/>
    <x v="1"/>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4"/>
    <x v="1"/>
    <x v="1"/>
    <m/>
    <x v="0"/>
  </r>
  <r>
    <x v="1"/>
    <n v="33"/>
    <x v="1"/>
    <x v="0"/>
    <x v="0"/>
    <x v="0"/>
    <x v="1"/>
    <x v="3"/>
    <x v="0"/>
    <x v="2"/>
    <x v="1"/>
    <x v="11"/>
    <x v="1"/>
    <s v="Servicios secretariales o de administración de oficinas  "/>
    <x v="0"/>
    <n v="80161501"/>
    <s v="Prestación de servicios para la generación de productos de la información alfanumérica catastral en el marco del Proyecto de &quot;Actualización y gestión catastral Nacional&quot;"/>
    <x v="6"/>
    <x v="6"/>
    <n v="6"/>
    <x v="1"/>
    <x v="1"/>
    <x v="2"/>
    <n v="16028900"/>
    <n v="16028900"/>
    <x v="1"/>
    <x v="1"/>
    <x v="0"/>
    <x v="0"/>
    <s v="Subdirección de Catastro"/>
    <s v="Subdirección de Catastro"/>
    <x v="1"/>
    <s v="Subdirectora de Catastro"/>
    <x v="0"/>
    <x v="0"/>
    <s v="Estandarizar las coberturas de información del proceso de catastro"/>
    <s v="Sistema de Información predial actualizado"/>
    <n v="259"/>
    <d v="2021-02-09T00:00:00"/>
    <n v="2671483"/>
    <n v="16028898"/>
    <n v="16028898"/>
    <x v="1"/>
    <s v="ALEJANDRO ORTIZ BARON"/>
    <n v="2"/>
    <n v="0"/>
    <n v="24438"/>
    <x v="1"/>
    <x v="1"/>
    <x v="1"/>
    <m/>
    <x v="0"/>
  </r>
  <r>
    <x v="1"/>
    <n v="9"/>
    <x v="1"/>
    <x v="0"/>
    <x v="0"/>
    <x v="0"/>
    <x v="1"/>
    <x v="3"/>
    <x v="5"/>
    <x v="5"/>
    <x v="1"/>
    <x v="9"/>
    <x v="1"/>
    <s v="Servicios secretariales o de administración de oficinas  "/>
    <x v="0"/>
    <n v="80161501"/>
    <s v="Prestación de servicios de apoyo orientados a la gestión y enrutamiento de la información derivada de los procesos catastrales."/>
    <x v="5"/>
    <x v="5"/>
    <n v="11"/>
    <x v="1"/>
    <x v="1"/>
    <x v="2"/>
    <n v="92321463"/>
    <n v="92321463"/>
    <x v="1"/>
    <x v="1"/>
    <x v="5"/>
    <x v="0"/>
    <s v="Subdirección de Catastro"/>
    <s v="Subdirección de Catastro"/>
    <x v="1"/>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5"/>
    <x v="1"/>
    <x v="1"/>
    <n v="210"/>
    <x v="0"/>
  </r>
  <r>
    <x v="1"/>
    <n v="36"/>
    <x v="1"/>
    <x v="0"/>
    <x v="0"/>
    <x v="0"/>
    <x v="1"/>
    <x v="3"/>
    <x v="0"/>
    <x v="2"/>
    <x v="1"/>
    <x v="11"/>
    <x v="1"/>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6"/>
    <x v="6"/>
    <n v="6"/>
    <x v="1"/>
    <x v="1"/>
    <x v="2"/>
    <n v="29858547"/>
    <n v="29858547"/>
    <x v="1"/>
    <x v="1"/>
    <x v="0"/>
    <x v="0"/>
    <s v="Subdirección de Catastro"/>
    <s v="Subdirección de Catastro"/>
    <x v="1"/>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1"/>
    <x v="1"/>
    <x v="1"/>
    <m/>
    <x v="0"/>
  </r>
  <r>
    <x v="1"/>
    <n v="39"/>
    <x v="1"/>
    <x v="0"/>
    <x v="0"/>
    <x v="0"/>
    <x v="1"/>
    <x v="3"/>
    <x v="0"/>
    <x v="2"/>
    <x v="1"/>
    <x v="11"/>
    <x v="1"/>
    <s v="Servicios de sistemas de información geográfica (sig)"/>
    <x v="0"/>
    <n v="81101512"/>
    <s v="Prestación de servicios profesionales para gestionar, controlar y hacer seguimiento de la información  alfanumérica y gráfica de los procesos catastrales."/>
    <x v="6"/>
    <x v="6"/>
    <n v="6"/>
    <x v="1"/>
    <x v="1"/>
    <x v="2"/>
    <n v="29858547"/>
    <n v="29858547"/>
    <x v="1"/>
    <x v="1"/>
    <x v="0"/>
    <x v="0"/>
    <s v="Subdirección de Catastro"/>
    <s v="Subdirección de Catastro"/>
    <x v="1"/>
    <s v="Subdirectora de Catastro"/>
    <x v="0"/>
    <x v="0"/>
    <s v="Estandarizar las coberturas de información del proceso de catastro"/>
    <s v="Sistema de Información predial actualizado"/>
    <n v="316"/>
    <d v="2021-02-16T00:00:00"/>
    <n v="4976424"/>
    <n v="29858544"/>
    <n v="29858544"/>
    <x v="1"/>
    <s v="NANCY YOLANDA LÓPEZ FORERO"/>
    <n v="3"/>
    <n v="0"/>
    <n v="24477"/>
    <x v="1"/>
    <x v="1"/>
    <x v="1"/>
    <m/>
    <x v="0"/>
  </r>
  <r>
    <x v="1"/>
    <n v="21"/>
    <x v="1"/>
    <x v="0"/>
    <x v="0"/>
    <x v="0"/>
    <x v="1"/>
    <x v="3"/>
    <x v="0"/>
    <x v="2"/>
    <x v="1"/>
    <x v="9"/>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5"/>
    <x v="5"/>
    <n v="11"/>
    <x v="1"/>
    <x v="1"/>
    <x v="2"/>
    <n v="54740669"/>
    <n v="54740669"/>
    <x v="1"/>
    <x v="1"/>
    <x v="0"/>
    <x v="0"/>
    <s v="Subdirección de Catastro"/>
    <s v="Subdirección de Catastro"/>
    <x v="1"/>
    <s v="Subdirectora de Catastro"/>
    <x v="0"/>
    <x v="0"/>
    <s v="Atender las solicitudes en materia de Política de Restitución de Tierras y Ley de Víctimas"/>
    <s v="Solicitudes Atendidas"/>
    <n v="124"/>
    <d v="2021-01-25T00:00:00"/>
    <n v="4976424"/>
    <n v="54740664"/>
    <n v="54740664"/>
    <x v="1"/>
    <s v="DANILO BERNAL DIAZ"/>
    <n v="5"/>
    <n v="0"/>
    <n v="24264"/>
    <x v="1"/>
    <x v="1"/>
    <x v="1"/>
    <m/>
    <x v="0"/>
  </r>
  <r>
    <x v="1"/>
    <n v="4"/>
    <x v="1"/>
    <x v="0"/>
    <x v="0"/>
    <x v="0"/>
    <x v="1"/>
    <x v="3"/>
    <x v="0"/>
    <x v="2"/>
    <x v="1"/>
    <x v="9"/>
    <x v="1"/>
    <s v="Servicios de formación profesional en derecho"/>
    <x v="0"/>
    <n v="86101713"/>
    <s v="Prestación de servicios profesionales para apoyar el componente jurídico en los proyectos de Gestión Catastral desarrollados por el IGAC"/>
    <x v="5"/>
    <x v="5"/>
    <n v="11"/>
    <x v="1"/>
    <x v="1"/>
    <x v="1"/>
    <n v="95787741"/>
    <n v="95787741"/>
    <x v="1"/>
    <x v="1"/>
    <x v="0"/>
    <x v="0"/>
    <s v="Subdirección de Catastro"/>
    <s v="Subdirección de Catastro"/>
    <x v="1"/>
    <s v="Subdirectora de Catastro"/>
    <x v="0"/>
    <x v="0"/>
    <s v="Ejecutar procesos de actualización catastral a nivel nacional"/>
    <s v="Predios actualizados catastralmente"/>
    <n v="48"/>
    <d v="2021-01-18T00:00:00"/>
    <n v="8707976"/>
    <n v="95787736"/>
    <n v="95787736"/>
    <x v="1"/>
    <s v="LIZZY KAROLAY RINCON CAMELO"/>
    <n v="5"/>
    <n v="0"/>
    <n v="24206"/>
    <x v="1"/>
    <x v="1"/>
    <x v="2"/>
    <n v="235"/>
    <x v="0"/>
  </r>
  <r>
    <x v="1"/>
    <n v="6"/>
    <x v="1"/>
    <x v="0"/>
    <x v="0"/>
    <x v="0"/>
    <x v="1"/>
    <x v="3"/>
    <x v="0"/>
    <x v="2"/>
    <x v="1"/>
    <x v="9"/>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5"/>
    <x v="5"/>
    <n v="11"/>
    <x v="1"/>
    <x v="1"/>
    <x v="1"/>
    <n v="108518129"/>
    <n v="108518129"/>
    <x v="1"/>
    <x v="1"/>
    <x v="0"/>
    <x v="0"/>
    <s v="Subdirección de Catastro"/>
    <s v="Subdirección de Catastro"/>
    <x v="1"/>
    <s v="Subdirectora de Catastro"/>
    <x v="0"/>
    <x v="0"/>
    <s v="Ejecutar procesos de actualización catastral a nivel nacional"/>
    <s v="Predios actualizados catastralmente"/>
    <n v="61"/>
    <d v="2021-01-19T00:00:00"/>
    <n v="9865284"/>
    <n v="108518124"/>
    <n v="108518124"/>
    <x v="1"/>
    <s v="MARYSOL  RUIZ CANO"/>
    <n v="5"/>
    <n v="0"/>
    <n v="24223"/>
    <x v="1"/>
    <x v="1"/>
    <x v="1"/>
    <n v="150"/>
    <x v="0"/>
  </r>
  <r>
    <x v="1"/>
    <n v="8"/>
    <x v="1"/>
    <x v="0"/>
    <x v="0"/>
    <x v="0"/>
    <x v="1"/>
    <x v="3"/>
    <x v="1"/>
    <x v="1"/>
    <x v="1"/>
    <x v="9"/>
    <x v="1"/>
    <s v="Servicios secretariales o de administración de oficinas  "/>
    <x v="0"/>
    <n v="80161501"/>
    <s v="Prestación de servicios para apoyar las actividades técnicas y operativas para la habilitación de gestores catastrales."/>
    <x v="5"/>
    <x v="5"/>
    <n v="11"/>
    <x v="1"/>
    <x v="1"/>
    <x v="2"/>
    <n v="58772631"/>
    <n v="58772631"/>
    <x v="1"/>
    <x v="1"/>
    <x v="1"/>
    <x v="0"/>
    <s v="Subdirección de Catastro"/>
    <s v="Subdirección de Catastro"/>
    <x v="1"/>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3"/>
    <x v="1"/>
    <x v="1"/>
    <m/>
    <x v="0"/>
  </r>
  <r>
    <x v="1"/>
    <n v="18"/>
    <x v="1"/>
    <x v="0"/>
    <x v="0"/>
    <x v="0"/>
    <x v="1"/>
    <x v="3"/>
    <x v="5"/>
    <x v="5"/>
    <x v="1"/>
    <x v="9"/>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5"/>
    <x v="5"/>
    <n v="11"/>
    <x v="1"/>
    <x v="1"/>
    <x v="2"/>
    <n v="434072513"/>
    <n v="434072513"/>
    <x v="1"/>
    <x v="1"/>
    <x v="5"/>
    <x v="0"/>
    <s v="Subdirección de Catastro"/>
    <s v="Subdirección de Catastro"/>
    <x v="1"/>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5"/>
    <x v="1"/>
    <x v="1"/>
    <m/>
    <x v="0"/>
  </r>
  <r>
    <x v="0"/>
    <m/>
    <x v="0"/>
    <x v="9"/>
    <x v="0"/>
    <x v="0"/>
    <x v="0"/>
    <x v="0"/>
    <x v="0"/>
    <x v="2"/>
    <x v="1"/>
    <x v="0"/>
    <x v="1"/>
    <s v="Servicios de sistemas de información geográfica (sig)"/>
    <x v="0"/>
    <n v="81101512"/>
    <s v="Prestación de servicios profesionales para establecer actividades de seguimiento, planeación y control de los proyectos de la Actualización y Gestión Catastral Nacional multipropósito adelantados por el IGAC. "/>
    <x v="0"/>
    <x v="0"/>
    <n v="4"/>
    <x v="1"/>
    <x v="1"/>
    <x v="3"/>
    <n v="57978064"/>
    <n v="57978064"/>
    <x v="1"/>
    <x v="2"/>
    <x v="0"/>
    <x v="0"/>
    <s v="Subdirección de Catastro"/>
    <s v="Subdirección de Catastro"/>
    <x v="0"/>
    <s v="Director Territorial"/>
    <x v="0"/>
    <x v="0"/>
    <s v="Ejecutar procesos de actualización catastral a nivel nacional"/>
    <s v="Predios actualizados catastralmente"/>
    <m/>
    <d v="2021-08-26T00:00:00"/>
    <n v="14494081"/>
    <n v="57976324"/>
    <n v="57976324"/>
    <x v="1"/>
    <s v="ARIMAN LOPEZ MURILLO"/>
    <n v="1740"/>
    <n v="0"/>
    <m/>
    <x v="1"/>
    <x v="1"/>
    <x v="1"/>
    <n v="120"/>
    <x v="0"/>
  </r>
  <r>
    <x v="1"/>
    <n v="7"/>
    <x v="1"/>
    <x v="0"/>
    <x v="0"/>
    <x v="0"/>
    <x v="1"/>
    <x v="3"/>
    <x v="0"/>
    <x v="2"/>
    <x v="1"/>
    <x v="9"/>
    <x v="1"/>
    <s v="Servicios de formación profesional en derecho"/>
    <x v="0"/>
    <n v="86101713"/>
    <s v="Prestación de servicios profesionales para el desarrollo del componente social requerido de los procesos de gestión catastral desarrollados por el IGAC"/>
    <x v="5"/>
    <x v="5"/>
    <n v="11"/>
    <x v="1"/>
    <x v="1"/>
    <x v="1"/>
    <n v="63335720"/>
    <n v="63335720"/>
    <x v="1"/>
    <x v="1"/>
    <x v="0"/>
    <x v="0"/>
    <s v="Subdirección de Catastro"/>
    <s v="Subdirección de Catastro"/>
    <x v="1"/>
    <s v="Subdirectora de Catastro"/>
    <x v="0"/>
    <x v="0"/>
    <s v="Ejecutar procesos de actualización catastral a nivel nacional"/>
    <s v="Predios actualizados catastralmente"/>
    <n v="54"/>
    <d v="2021-01-19T00:00:00"/>
    <n v="5757793"/>
    <n v="63143797"/>
    <n v="63143797"/>
    <x v="1"/>
    <s v="GERMAN ANDRES HERRERA SIERRA"/>
    <n v="191923"/>
    <n v="0"/>
    <n v="24213"/>
    <x v="1"/>
    <x v="1"/>
    <x v="1"/>
    <n v="7"/>
    <x v="0"/>
  </r>
  <r>
    <x v="1"/>
    <n v="11"/>
    <x v="1"/>
    <x v="0"/>
    <x v="0"/>
    <x v="0"/>
    <x v="1"/>
    <x v="3"/>
    <x v="0"/>
    <x v="2"/>
    <x v="1"/>
    <x v="9"/>
    <x v="1"/>
    <s v="Servicios secretariales o de administración de oficinas  "/>
    <x v="0"/>
    <n v="80161501"/>
    <s v="Prestación de servicios profesionales para la atención, control y seguimiento a las peticiones presentadas en el área asignada."/>
    <x v="5"/>
    <x v="5"/>
    <n v="11"/>
    <x v="1"/>
    <x v="1"/>
    <x v="2"/>
    <n v="63335720"/>
    <n v="63335720"/>
    <x v="1"/>
    <x v="1"/>
    <x v="0"/>
    <x v="0"/>
    <s v="Subdirección de Catastro"/>
    <s v="Subdirección de Catastro"/>
    <x v="1"/>
    <s v="Subdirectora de Catastro"/>
    <x v="0"/>
    <x v="0"/>
    <s v="Ejecutar procesos de actualización catastral a nivel nacional"/>
    <s v="Predios actualizados catastralmente"/>
    <n v="68"/>
    <d v="2021-01-20T00:00:00"/>
    <n v="5757793"/>
    <n v="63143797"/>
    <n v="63143797"/>
    <x v="1"/>
    <s v="MARTHA YANET DIAZ AYALA"/>
    <n v="191923"/>
    <n v="0"/>
    <n v="24225"/>
    <x v="1"/>
    <x v="1"/>
    <x v="1"/>
    <m/>
    <x v="0"/>
  </r>
  <r>
    <x v="1"/>
    <n v="35"/>
    <x v="1"/>
    <x v="0"/>
    <x v="0"/>
    <x v="0"/>
    <x v="1"/>
    <x v="3"/>
    <x v="1"/>
    <x v="1"/>
    <x v="1"/>
    <x v="11"/>
    <x v="1"/>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6"/>
    <x v="6"/>
    <n v="6"/>
    <x v="1"/>
    <x v="1"/>
    <x v="2"/>
    <n v="69093513"/>
    <n v="69093513"/>
    <x v="1"/>
    <x v="1"/>
    <x v="1"/>
    <x v="0"/>
    <s v="Subdirección de Catastro"/>
    <s v="Subdirección de Catastro"/>
    <x v="1"/>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3"/>
    <x v="1"/>
    <x v="1"/>
    <m/>
    <x v="0"/>
  </r>
  <r>
    <x v="1"/>
    <n v="24"/>
    <x v="1"/>
    <x v="0"/>
    <x v="0"/>
    <x v="0"/>
    <x v="1"/>
    <x v="3"/>
    <x v="5"/>
    <x v="5"/>
    <x v="1"/>
    <x v="9"/>
    <x v="1"/>
    <s v="Servicios de sistemas de información geográfica (sig)"/>
    <x v="0"/>
    <n v="81101512"/>
    <s v="Prestación de servicios profesionales para adelantar los avalúos comerciales asignados, de acuerdo a la programación establecida. "/>
    <x v="5"/>
    <x v="5"/>
    <n v="11"/>
    <x v="1"/>
    <x v="1"/>
    <x v="1"/>
    <n v="253342879"/>
    <n v="253342879"/>
    <x v="1"/>
    <x v="1"/>
    <x v="5"/>
    <x v="0"/>
    <s v="Subdirección de Catastro"/>
    <s v="Subdirección de Catastro"/>
    <x v="1"/>
    <s v="Subdirectora de Catastro"/>
    <x v="0"/>
    <x v="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5"/>
    <x v="1"/>
    <x v="1"/>
    <m/>
    <x v="0"/>
  </r>
  <r>
    <x v="1"/>
    <n v="48"/>
    <x v="1"/>
    <x v="0"/>
    <x v="0"/>
    <x v="0"/>
    <x v="1"/>
    <x v="3"/>
    <x v="0"/>
    <x v="2"/>
    <x v="1"/>
    <x v="12"/>
    <x v="1"/>
    <s v="Servicios secretariales o de administración de oficinas  "/>
    <x v="0"/>
    <n v="80161501"/>
    <s v="Prestación de servicios profesionales para el procesamiento, análisis y generación de productos geográficos que apoyen el proceso de actualización catastral"/>
    <x v="2"/>
    <x v="2"/>
    <n v="285"/>
    <x v="0"/>
    <x v="1"/>
    <x v="1"/>
    <n v="25379089"/>
    <n v="25379089"/>
    <x v="1"/>
    <x v="1"/>
    <x v="0"/>
    <x v="0"/>
    <s v="Subdirección de Catastro"/>
    <s v="Subdirección de Catastro"/>
    <x v="1"/>
    <s v="Subdirectora de Catastro"/>
    <x v="0"/>
    <x v="0"/>
    <s v="Ejecutar procesos de actualización catastral a nivel nacional"/>
    <s v="Predios actualizados catastralmente"/>
    <n v="470"/>
    <d v="2021-03-18T00:00:00"/>
    <n v="2671483"/>
    <n v="24577644"/>
    <n v="24577644"/>
    <x v="1"/>
    <s v="LAURA ALEJANDRA MARTINEZ CONDE"/>
    <n v="801445"/>
    <n v="0"/>
    <n v="24681"/>
    <x v="1"/>
    <x v="1"/>
    <x v="1"/>
    <m/>
    <x v="0"/>
  </r>
  <r>
    <x v="1"/>
    <n v="17"/>
    <x v="1"/>
    <x v="0"/>
    <x v="0"/>
    <x v="0"/>
    <x v="1"/>
    <x v="3"/>
    <x v="0"/>
    <x v="2"/>
    <x v="1"/>
    <x v="11"/>
    <x v="1"/>
    <s v="Servicios secretariales o de administración de oficinas  "/>
    <x v="0"/>
    <n v="80161501"/>
    <s v="Prestación de servicios profesionales para la programación, control y seguimiento presupuestal y financiero del proyecto de inversión &quot;Actualización y gestión catastral Nacional&quot;"/>
    <x v="6"/>
    <x v="6"/>
    <n v="325"/>
    <x v="0"/>
    <x v="1"/>
    <x v="2"/>
    <n v="72404085"/>
    <n v="72404085"/>
    <x v="1"/>
    <x v="1"/>
    <x v="0"/>
    <x v="0"/>
    <s v="Subdirección de Catastro"/>
    <s v="Subdirección de Catastro"/>
    <x v="1"/>
    <s v="Subdirectora de Catastro"/>
    <x v="0"/>
    <x v="0"/>
    <s v="Ejecutar procesos de actualización catastral a nivel nacional"/>
    <s v="Predios actualizados catastralmente"/>
    <n v="115"/>
    <d v="2021-02-04T00:00:00"/>
    <n v="6683454"/>
    <n v="71290176"/>
    <n v="71290176"/>
    <x v="1"/>
    <s v="LEIDY ANDREA GUZMAN_x000a_CAMELO"/>
    <n v="1113909"/>
    <n v="0"/>
    <n v="24367"/>
    <x v="1"/>
    <x v="1"/>
    <x v="1"/>
    <m/>
    <x v="0"/>
  </r>
  <r>
    <x v="1"/>
    <n v="38"/>
    <x v="1"/>
    <x v="0"/>
    <x v="0"/>
    <x v="0"/>
    <x v="1"/>
    <x v="3"/>
    <x v="0"/>
    <x v="2"/>
    <x v="1"/>
    <x v="11"/>
    <x v="1"/>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6"/>
    <x v="6"/>
    <n v="325"/>
    <x v="0"/>
    <x v="1"/>
    <x v="2"/>
    <n v="28941066"/>
    <n v="28941066"/>
    <x v="1"/>
    <x v="1"/>
    <x v="0"/>
    <x v="0"/>
    <s v="Subdirección de Catastro"/>
    <s v="Subdirección de Catastro"/>
    <x v="1"/>
    <s v="Subdirectora de Catastro"/>
    <x v="0"/>
    <x v="1"/>
    <s v="Realizar avalúos IVP"/>
    <s v="Avalúos realizados"/>
    <n v="332"/>
    <d v="2021-02-16T00:00:00"/>
    <n v="2671483"/>
    <n v="27694374"/>
    <n v="27694374"/>
    <x v="1"/>
    <s v="WILSON JAVIER NUÑEZ BARRERA"/>
    <n v="1246692"/>
    <n v="0"/>
    <n v="24492"/>
    <x v="1"/>
    <x v="1"/>
    <x v="1"/>
    <m/>
    <x v="0"/>
  </r>
  <r>
    <x v="1"/>
    <n v="14"/>
    <x v="1"/>
    <x v="0"/>
    <x v="0"/>
    <x v="0"/>
    <x v="1"/>
    <x v="3"/>
    <x v="0"/>
    <x v="2"/>
    <x v="1"/>
    <x v="11"/>
    <x v="1"/>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193"/>
    <d v="2021-02-03T00:00:00"/>
    <n v="7550277"/>
    <n v="80536288"/>
    <n v="80536288"/>
    <x v="1"/>
    <s v="ADRIANA MARIA MARTINEZ BUSTOS"/>
    <n v="1258380"/>
    <n v="0"/>
    <n v="24376"/>
    <x v="1"/>
    <x v="1"/>
    <x v="1"/>
    <m/>
    <x v="0"/>
  </r>
  <r>
    <x v="1"/>
    <n v="30"/>
    <x v="1"/>
    <x v="0"/>
    <x v="0"/>
    <x v="0"/>
    <x v="1"/>
    <x v="3"/>
    <x v="0"/>
    <x v="2"/>
    <x v="1"/>
    <x v="11"/>
    <x v="1"/>
    <s v="Servicios secretariales o de administración de oficinas  "/>
    <x v="0"/>
    <n v="80161501"/>
    <s v="Prestación de servicios profesionales para apoyar los análisis estadísticos requeridos para los procesos de gestión catastral con enfoque multipropósito."/>
    <x v="6"/>
    <x v="6"/>
    <n v="325"/>
    <x v="0"/>
    <x v="1"/>
    <x v="2"/>
    <n v="81794668"/>
    <n v="81794668"/>
    <x v="1"/>
    <x v="1"/>
    <x v="0"/>
    <x v="0"/>
    <s v="Subdirección de Catastro"/>
    <s v="Subdirección de Catastro"/>
    <x v="1"/>
    <s v="Subdirectora de Catastro"/>
    <x v="0"/>
    <x v="0"/>
    <s v="Ejecutar procesos de actualización catastral a nivel nacional"/>
    <s v="Predios actualizados catastralmente"/>
    <n v="215"/>
    <d v="2021-02-10T00:00:00"/>
    <n v="7550277"/>
    <n v="80536288"/>
    <n v="80536288"/>
    <x v="1"/>
    <s v="SANTIAGO ANDRES BARRAGAN LOPEZ"/>
    <n v="1258380"/>
    <n v="0"/>
    <n v="24398"/>
    <x v="1"/>
    <x v="1"/>
    <x v="1"/>
    <m/>
    <x v="0"/>
  </r>
  <r>
    <x v="1"/>
    <n v="27"/>
    <x v="1"/>
    <x v="0"/>
    <x v="0"/>
    <x v="0"/>
    <x v="1"/>
    <x v="3"/>
    <x v="0"/>
    <x v="2"/>
    <x v="1"/>
    <x v="11"/>
    <x v="1"/>
    <s v="Servicios secretariales o de administración de oficinas  "/>
    <x v="0"/>
    <n v="80161501"/>
    <s v="Prestación de servicios profesionales para adelantar los análisis estadísticos requeridos para el desarrollo de los procesos de catastro multipropósito."/>
    <x v="6"/>
    <x v="6"/>
    <n v="325"/>
    <x v="0"/>
    <x v="1"/>
    <x v="2"/>
    <n v="106873910"/>
    <n v="106873910"/>
    <x v="1"/>
    <x v="1"/>
    <x v="0"/>
    <x v="0"/>
    <s v="Subdirección de Catastro"/>
    <s v="Subdirección de Catastro"/>
    <x v="1"/>
    <s v="Subdirectora de Catastro"/>
    <x v="0"/>
    <x v="0"/>
    <s v="Ejecutar procesos de actualización catastral a nivel nacional"/>
    <s v="Predios actualizados catastralmente"/>
    <n v="180"/>
    <d v="2021-02-04T00:00:00"/>
    <n v="9865284"/>
    <n v="105229696"/>
    <n v="105229696"/>
    <x v="1"/>
    <s v="BRAYAN ARTURO CAMARGO LOZANO"/>
    <n v="1644214"/>
    <n v="0"/>
    <n v="24366"/>
    <x v="1"/>
    <x v="1"/>
    <x v="1"/>
    <m/>
    <x v="0"/>
  </r>
  <r>
    <x v="1"/>
    <n v="28"/>
    <x v="1"/>
    <x v="0"/>
    <x v="0"/>
    <x v="0"/>
    <x v="1"/>
    <x v="3"/>
    <x v="0"/>
    <x v="2"/>
    <x v="1"/>
    <x v="11"/>
    <x v="1"/>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6"/>
    <x v="6"/>
    <n v="325"/>
    <x v="0"/>
    <x v="1"/>
    <x v="1"/>
    <n v="106873910"/>
    <n v="106873910"/>
    <x v="1"/>
    <x v="1"/>
    <x v="0"/>
    <x v="0"/>
    <s v="Subdirección de Catastro"/>
    <s v="Subdirección de Catastro"/>
    <x v="1"/>
    <s v="Subdirectora de Catastro"/>
    <x v="0"/>
    <x v="0"/>
    <s v="Ejecutar procesos de actualización catastral a nivel nacional"/>
    <s v="Predios actualizados catastralmente"/>
    <n v="177"/>
    <d v="2021-02-04T00:00:00"/>
    <n v="9865284"/>
    <n v="105229696"/>
    <n v="105229696"/>
    <x v="1"/>
    <s v="ELENA ROCÍO VERÁSTEGUI NIÑO"/>
    <n v="1644214"/>
    <n v="0"/>
    <n v="24361"/>
    <x v="1"/>
    <x v="1"/>
    <x v="1"/>
    <m/>
    <x v="0"/>
  </r>
  <r>
    <x v="1"/>
    <n v="81"/>
    <x v="1"/>
    <x v="0"/>
    <x v="0"/>
    <x v="0"/>
    <x v="1"/>
    <x v="3"/>
    <x v="0"/>
    <x v="2"/>
    <x v="1"/>
    <x v="6"/>
    <x v="1"/>
    <s v="Servicios secretariales o de administración de oficinas  "/>
    <x v="0"/>
    <n v="80161501"/>
    <s v="Prestación de servicios profesionales para realizar las socializaciones requeridas en el proceso de actualización catastral multiproposito de El Guamo y Córdoba (Bolivar)  y Río Blanco (Tolima)"/>
    <x v="4"/>
    <x v="4"/>
    <n v="195"/>
    <x v="0"/>
    <x v="1"/>
    <x v="2"/>
    <n v="23661534"/>
    <n v="23661534"/>
    <x v="1"/>
    <x v="2"/>
    <x v="0"/>
    <x v="0"/>
    <s v="Subdirección de Catastro"/>
    <s v="Subdirección de Catastro"/>
    <x v="1"/>
    <s v="Subdirectora de Catastro"/>
    <x v="0"/>
    <x v="0"/>
    <s v="Ejecutar procesos de actualización catastral a nivel nacional"/>
    <s v="Predios actualizados catastralmente"/>
    <n v="640"/>
    <d v="2021-07-01T00:00:00"/>
    <n v="3640236"/>
    <n v="21841416"/>
    <n v="21841416"/>
    <x v="1"/>
    <s v="NORELIS DEL CARMEN ANAYA PEREZ"/>
    <n v="1820118"/>
    <n v="0"/>
    <n v="24781"/>
    <x v="1"/>
    <x v="1"/>
    <x v="1"/>
    <n v="180"/>
    <x v="0"/>
  </r>
  <r>
    <x v="1"/>
    <n v="32"/>
    <x v="1"/>
    <x v="0"/>
    <x v="0"/>
    <x v="0"/>
    <x v="1"/>
    <x v="3"/>
    <x v="0"/>
    <x v="2"/>
    <x v="1"/>
    <x v="11"/>
    <x v="1"/>
    <s v="Servicios de sistemas de información geográfica (sig)"/>
    <x v="0"/>
    <n v="81101512"/>
    <s v="Prestación de servicios profesionales para el seguimiento y control de los proyectos de gestión catastral con enforque multipropósito."/>
    <x v="6"/>
    <x v="6"/>
    <n v="325"/>
    <x v="0"/>
    <x v="1"/>
    <x v="1"/>
    <n v="131948917"/>
    <n v="131948917"/>
    <x v="1"/>
    <x v="1"/>
    <x v="0"/>
    <x v="0"/>
    <s v="Subdirección de Catastro"/>
    <s v="Subdirección de Catastro"/>
    <x v="1"/>
    <s v="Subdirectora de Catastro"/>
    <x v="0"/>
    <x v="0"/>
    <s v="Ejecutar procesos de actualización catastral a nivel nacional"/>
    <s v="Predios actualizados catastralmente"/>
    <n v="183"/>
    <d v="2021-02-05T00:00:00"/>
    <n v="12179900"/>
    <n v="129918933"/>
    <n v="129918933"/>
    <x v="1"/>
    <s v="AVIER ENRIQUE ZULUAGA GONZALEZ"/>
    <n v="2029984"/>
    <n v="0"/>
    <n v="24371"/>
    <x v="1"/>
    <x v="1"/>
    <x v="1"/>
    <m/>
    <x v="0"/>
  </r>
  <r>
    <x v="1"/>
    <n v="46"/>
    <x v="1"/>
    <x v="0"/>
    <x v="0"/>
    <x v="0"/>
    <x v="1"/>
    <x v="3"/>
    <x v="0"/>
    <x v="2"/>
    <x v="1"/>
    <x v="2"/>
    <x v="1"/>
    <s v="Servicios secretariales o de administración de oficinas  "/>
    <x v="0"/>
    <n v="80161501"/>
    <s v="Prestación de servicios para apoyar la atención y trámite de las solicitudes de avalúos y de requerimientos de información relacionados con  la ejecución de avalúos."/>
    <x v="2"/>
    <x v="2"/>
    <n v="300"/>
    <x v="0"/>
    <x v="1"/>
    <x v="1"/>
    <n v="28941066"/>
    <n v="28941066"/>
    <x v="1"/>
    <x v="1"/>
    <x v="0"/>
    <x v="0"/>
    <s v="Subdirección de Catastro"/>
    <s v="Subdirección de Catastro"/>
    <x v="1"/>
    <s v="Subdirectora de Catastro"/>
    <x v="0"/>
    <x v="1"/>
    <s v="Realizar avalúos comerciales, de acuerdo a las solicitudes recibidas."/>
    <s v="Avalúos realizados"/>
    <n v="433"/>
    <d v="2021-03-08T00:00:00"/>
    <n v="2671483"/>
    <n v="26269583"/>
    <n v="26269583"/>
    <x v="1"/>
    <s v="MARIA NIRIAM URREA"/>
    <n v="2671483"/>
    <n v="0"/>
    <n v="24562"/>
    <x v="1"/>
    <x v="1"/>
    <x v="1"/>
    <m/>
    <x v="0"/>
  </r>
  <r>
    <x v="1"/>
    <n v="40"/>
    <x v="1"/>
    <x v="0"/>
    <x v="0"/>
    <x v="0"/>
    <x v="1"/>
    <x v="3"/>
    <x v="1"/>
    <x v="1"/>
    <x v="1"/>
    <x v="11"/>
    <x v="1"/>
    <s v="Servicios secretariales o de administración de oficinas  "/>
    <x v="0"/>
    <n v="80161501"/>
    <s v="Prestación de servicios profesionales para actuar como auxiliares de la justicia y en la ejecución de avalúos IVP, de acuerdo a los procesos que le sean asignados."/>
    <x v="6"/>
    <x v="6"/>
    <n v="325"/>
    <x v="0"/>
    <x v="1"/>
    <x v="2"/>
    <n v="63738567"/>
    <n v="63738567"/>
    <x v="1"/>
    <x v="1"/>
    <x v="1"/>
    <x v="0"/>
    <s v="Subdirección de Catastro"/>
    <s v="Subdirección de Catastro"/>
    <x v="1"/>
    <s v="Subdirectora de Catastro"/>
    <x v="0"/>
    <x v="1"/>
    <s v="Realizar avalúos IVP"/>
    <s v="Avalúos realizados"/>
    <n v="342"/>
    <d v="2021-02-16T00:00:00"/>
    <n v="2941780"/>
    <n v="30398393"/>
    <n v="60796786"/>
    <x v="1"/>
    <s v="STEFANNYE BUITRAGO MARULANDA _x000a_YEISON ALEJANDRO SÁNCHEZ GONZALEZ"/>
    <n v="2941781"/>
    <n v="0"/>
    <s v="24504_x000a_24507"/>
    <x v="3"/>
    <x v="1"/>
    <x v="1"/>
    <m/>
    <x v="0"/>
  </r>
  <r>
    <x v="1"/>
    <n v="92"/>
    <x v="1"/>
    <x v="0"/>
    <x v="0"/>
    <x v="0"/>
    <x v="1"/>
    <x v="4"/>
    <x v="0"/>
    <x v="2"/>
    <x v="1"/>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26T00:00:00"/>
    <n v="5757793"/>
    <n v="29748597.166666664"/>
    <n v="29748597.166666664"/>
    <x v="1"/>
    <s v="ALEJANDRA GOMEZ"/>
    <n v="3791942.83333334"/>
    <n v="0"/>
    <m/>
    <x v="1"/>
    <x v="1"/>
    <x v="1"/>
    <n v="155"/>
    <x v="0"/>
  </r>
  <r>
    <x v="1"/>
    <n v="44"/>
    <x v="1"/>
    <x v="0"/>
    <x v="0"/>
    <x v="0"/>
    <x v="1"/>
    <x v="3"/>
    <x v="0"/>
    <x v="2"/>
    <x v="1"/>
    <x v="13"/>
    <x v="1"/>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0"/>
    <x v="1"/>
    <x v="1"/>
    <n v="113450766"/>
    <n v="113450766"/>
    <x v="1"/>
    <x v="1"/>
    <x v="0"/>
    <x v="0"/>
    <s v="Subdirección de Catastro"/>
    <s v="Subdirección de Catastro"/>
    <x v="1"/>
    <s v="Subdirectora de Catastro"/>
    <x v="0"/>
    <x v="0"/>
    <s v="Ejecutar procesos de actualización catastral a nivel nacional"/>
    <s v="Predios actualizados catastralmente"/>
    <n v="445"/>
    <d v="2021-02-25T00:00:00"/>
    <n v="12179900"/>
    <n v="109619100"/>
    <n v="109619100"/>
    <x v="1"/>
    <s v="CLAUDIA CECILIA PUENTES RIAÑO"/>
    <n v="3831666"/>
    <n v="0"/>
    <m/>
    <x v="1"/>
    <x v="1"/>
    <x v="1"/>
    <m/>
    <x v="0"/>
  </r>
  <r>
    <x v="1"/>
    <n v="34"/>
    <x v="1"/>
    <x v="0"/>
    <x v="0"/>
    <x v="0"/>
    <x v="1"/>
    <x v="3"/>
    <x v="1"/>
    <x v="1"/>
    <x v="1"/>
    <x v="11"/>
    <x v="1"/>
    <s v="Servicios secretariales o de administración de oficinas  "/>
    <x v="0"/>
    <n v="80161501"/>
    <s v="Prestación de servicios profesionales para adelantar la ejecución de los procesos de gestión catastral a cargo del IGAC, programados en la vigencia"/>
    <x v="6"/>
    <x v="6"/>
    <n v="325"/>
    <x v="0"/>
    <x v="1"/>
    <x v="1"/>
    <n v="213747820"/>
    <n v="213747820"/>
    <x v="1"/>
    <x v="1"/>
    <x v="1"/>
    <x v="0"/>
    <s v="Subdirección de Catastro"/>
    <s v="Subdirección de Catastro"/>
    <x v="1"/>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3"/>
    <x v="1"/>
    <x v="1"/>
    <m/>
    <x v="0"/>
  </r>
  <r>
    <x v="1"/>
    <n v="41"/>
    <x v="1"/>
    <x v="0"/>
    <x v="0"/>
    <x v="0"/>
    <x v="1"/>
    <x v="3"/>
    <x v="0"/>
    <x v="2"/>
    <x v="1"/>
    <x v="14"/>
    <x v="1"/>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6"/>
    <x v="6"/>
    <n v="325"/>
    <x v="0"/>
    <x v="1"/>
    <x v="2"/>
    <n v="81794668"/>
    <n v="81794668"/>
    <x v="1"/>
    <x v="2"/>
    <x v="0"/>
    <x v="0"/>
    <s v="Subdirección de Catastro"/>
    <s v="Subdirección de Catastro"/>
    <x v="1"/>
    <s v="Subdirectora de Catastro"/>
    <x v="0"/>
    <x v="0"/>
    <s v="Ejecutar procesos de actualización catastral a nivel nacional"/>
    <s v="Predios actualizados catastralmente"/>
    <n v="350"/>
    <d v="2021-02-19T00:00:00"/>
    <n v="7550277"/>
    <n v="77012825"/>
    <n v="77012825"/>
    <x v="1"/>
    <s v="DANIEL MUÑOZ CASTRO"/>
    <n v="4781843"/>
    <n v="0"/>
    <n v="24506"/>
    <x v="1"/>
    <x v="1"/>
    <x v="1"/>
    <m/>
    <x v="0"/>
  </r>
  <r>
    <x v="1"/>
    <n v="37"/>
    <x v="1"/>
    <x v="0"/>
    <x v="0"/>
    <x v="0"/>
    <x v="1"/>
    <x v="3"/>
    <x v="1"/>
    <x v="1"/>
    <x v="1"/>
    <x v="14"/>
    <x v="1"/>
    <s v="Servicios de sistemas de información geográfica (sig)"/>
    <x v="0"/>
    <n v="81101512"/>
    <s v="Prestación de servicios profesionales para la gestión, control y seguimiento a los procesos catastrales de formación, actualización y conservación catastral con enfoque multipropósito"/>
    <x v="6"/>
    <x v="6"/>
    <n v="325"/>
    <x v="0"/>
    <x v="1"/>
    <x v="2"/>
    <n v="124752182"/>
    <n v="124752182"/>
    <x v="1"/>
    <x v="2"/>
    <x v="1"/>
    <x v="0"/>
    <s v="Subdirección de Catastro"/>
    <s v="Subdirección de Catastro"/>
    <x v="1"/>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3"/>
    <x v="1"/>
    <x v="1"/>
    <m/>
    <x v="0"/>
  </r>
  <r>
    <x v="1"/>
    <n v="77"/>
    <x v="1"/>
    <x v="0"/>
    <x v="0"/>
    <x v="0"/>
    <x v="1"/>
    <x v="3"/>
    <x v="0"/>
    <x v="2"/>
    <x v="1"/>
    <x v="10"/>
    <x v="1"/>
    <s v="Servicios secretariales o de administración de oficinas  "/>
    <x v="0"/>
    <n v="80161501"/>
    <s v="Prestación de servicios profesionales para revisar y aprobar los estudios de zonas homogéneas físicas y geoeconómicas requeridos en los procesos de la gestión catastral."/>
    <x v="4"/>
    <x v="4"/>
    <n v="210"/>
    <x v="0"/>
    <x v="1"/>
    <x v="1"/>
    <n v="40304551"/>
    <n v="40304551"/>
    <x v="1"/>
    <x v="1"/>
    <x v="0"/>
    <x v="0"/>
    <s v="Subdirección de Catastro"/>
    <s v="Subdirección de Catastro"/>
    <x v="1"/>
    <s v="Subdirectora de Catastro"/>
    <x v="0"/>
    <x v="0"/>
    <s v="Ejecutar procesos de actualización catastral a nivel nacional"/>
    <s v="Predios actualizados catastralmente"/>
    <n v="632"/>
    <d v="2021-06-28T00:00:00"/>
    <n v="5757793"/>
    <n v="34546758"/>
    <n v="34546758"/>
    <x v="1"/>
    <s v="AMANDA TOVAR GONZALEZ"/>
    <n v="5757793"/>
    <n v="0"/>
    <n v="24773"/>
    <x v="1"/>
    <x v="1"/>
    <x v="1"/>
    <n v="180"/>
    <x v="0"/>
  </r>
  <r>
    <x v="1"/>
    <n v="19"/>
    <x v="1"/>
    <x v="0"/>
    <x v="0"/>
    <x v="0"/>
    <x v="1"/>
    <x v="3"/>
    <x v="1"/>
    <x v="1"/>
    <x v="1"/>
    <x v="11"/>
    <x v="1"/>
    <s v="Servicios de sistemas de información geográfica (sig)"/>
    <x v="0"/>
    <n v="81101512"/>
    <s v="Prestación de servicios profesionales para orientar y controlar, la operación de los proyectos de Gestión Catastral adelantados por el IGAC"/>
    <x v="6"/>
    <x v="6"/>
    <n v="325"/>
    <x v="0"/>
    <x v="1"/>
    <x v="1"/>
    <n v="188672813"/>
    <n v="188672813"/>
    <x v="1"/>
    <x v="1"/>
    <x v="1"/>
    <x v="0"/>
    <s v="Subdirección de Catastro"/>
    <s v="Subdirección de Catastro"/>
    <x v="1"/>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3"/>
    <x v="1"/>
    <x v="2"/>
    <m/>
    <x v="0"/>
  </r>
  <r>
    <x v="1"/>
    <n v="25"/>
    <x v="1"/>
    <x v="0"/>
    <x v="0"/>
    <x v="0"/>
    <x v="1"/>
    <x v="3"/>
    <x v="3"/>
    <x v="3"/>
    <x v="1"/>
    <x v="11"/>
    <x v="1"/>
    <s v="Servicios secretariales o de administración de oficinas  "/>
    <x v="0"/>
    <n v="80161501"/>
    <s v="Prestación de servicios profesionales para realizar el control de calidad y el apoyo técnico de los avalúos adelantados por el IGAC."/>
    <x v="6"/>
    <x v="6"/>
    <n v="325"/>
    <x v="0"/>
    <x v="1"/>
    <x v="1"/>
    <n v="408973338"/>
    <n v="408973338"/>
    <x v="1"/>
    <x v="1"/>
    <x v="3"/>
    <x v="0"/>
    <s v="Subdirección de Catastro"/>
    <s v="Subdirección de Catastro"/>
    <x v="1"/>
    <s v="Subdirectora de Catastro"/>
    <x v="0"/>
    <x v="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2"/>
    <x v="1"/>
    <x v="1"/>
    <m/>
    <x v="0"/>
  </r>
  <r>
    <x v="1"/>
    <n v="64"/>
    <x v="1"/>
    <x v="0"/>
    <x v="0"/>
    <x v="0"/>
    <x v="1"/>
    <x v="3"/>
    <x v="1"/>
    <x v="1"/>
    <x v="1"/>
    <x v="3"/>
    <x v="1"/>
    <s v="Servicios secretariales o de administración de oficinas  "/>
    <x v="0"/>
    <n v="80161501"/>
    <s v="Prestación de servicios  para identificar, localizar, editar, integrar,estructurar en GDB y validar, la cartografía básica y temática de Ordenamiento Territorial."/>
    <x v="3"/>
    <x v="3"/>
    <n v="240"/>
    <x v="0"/>
    <x v="1"/>
    <x v="1"/>
    <n v="58243776"/>
    <n v="58243776"/>
    <x v="1"/>
    <x v="1"/>
    <x v="1"/>
    <x v="0"/>
    <s v="Subdirección de Catastro"/>
    <s v="Subdirección de Catastro"/>
    <x v="1"/>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3"/>
    <x v="1"/>
    <x v="0"/>
    <m/>
    <x v="0"/>
  </r>
  <r>
    <x v="1"/>
    <n v="42"/>
    <x v="1"/>
    <x v="0"/>
    <x v="0"/>
    <x v="0"/>
    <x v="1"/>
    <x v="3"/>
    <x v="5"/>
    <x v="5"/>
    <x v="1"/>
    <x v="11"/>
    <x v="1"/>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6"/>
    <x v="6"/>
    <n v="325"/>
    <x v="0"/>
    <x v="1"/>
    <x v="1"/>
    <n v="127477133"/>
    <n v="127477133"/>
    <x v="1"/>
    <x v="1"/>
    <x v="5"/>
    <x v="0"/>
    <s v="Subdirección de Catastro"/>
    <s v="Subdirección de Catastro"/>
    <x v="1"/>
    <s v="Subdirectora de Catastro"/>
    <x v="0"/>
    <x v="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5"/>
    <x v="1"/>
    <x v="1"/>
    <m/>
    <x v="0"/>
  </r>
  <r>
    <x v="1"/>
    <n v="45"/>
    <x v="1"/>
    <x v="0"/>
    <x v="0"/>
    <x v="0"/>
    <x v="1"/>
    <x v="3"/>
    <x v="0"/>
    <x v="2"/>
    <x v="1"/>
    <x v="2"/>
    <x v="1"/>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0"/>
    <x v="1"/>
    <x v="1"/>
    <n v="62376091"/>
    <n v="62376091"/>
    <x v="1"/>
    <x v="1"/>
    <x v="0"/>
    <x v="0"/>
    <s v="Subdirección de Catastro"/>
    <s v="Subdirección de Catastro"/>
    <x v="1"/>
    <s v="Subdirectora de Catastro"/>
    <x v="0"/>
    <x v="0"/>
    <s v="Ejecutar procesos de actualización catastral a nivel nacional"/>
    <s v="Predios actualizados catastralmente"/>
    <n v="433"/>
    <d v="2021-03-04T00:00:00"/>
    <n v="5757793"/>
    <n v="54699033"/>
    <n v="54699033"/>
    <x v="1"/>
    <s v="SANDRA MILENA BELALCAZAR BENAVIDES"/>
    <n v="7677058"/>
    <n v="0"/>
    <n v="24580"/>
    <x v="1"/>
    <x v="1"/>
    <x v="1"/>
    <m/>
    <x v="0"/>
  </r>
  <r>
    <x v="1"/>
    <n v="1"/>
    <x v="1"/>
    <x v="0"/>
    <x v="0"/>
    <x v="0"/>
    <x v="1"/>
    <x v="4"/>
    <x v="0"/>
    <x v="2"/>
    <x v="1"/>
    <x v="9"/>
    <x v="0"/>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5"/>
    <x v="5"/>
    <n v="345"/>
    <x v="0"/>
    <x v="1"/>
    <x v="0"/>
    <n v="94300000"/>
    <n v="94300000"/>
    <x v="1"/>
    <x v="1"/>
    <x v="0"/>
    <x v="0"/>
    <s v="Subdirección de Catastro"/>
    <s v="Subdirección de Catastro"/>
    <x v="0"/>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1"/>
    <x v="1"/>
    <x v="1"/>
    <n v="210"/>
    <x v="0"/>
  </r>
  <r>
    <x v="1"/>
    <n v="74"/>
    <x v="1"/>
    <x v="0"/>
    <x v="0"/>
    <x v="0"/>
    <x v="1"/>
    <x v="3"/>
    <x v="0"/>
    <x v="2"/>
    <x v="1"/>
    <x v="6"/>
    <x v="1"/>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4"/>
    <x v="4"/>
    <n v="240"/>
    <x v="0"/>
    <x v="1"/>
    <x v="1"/>
    <n v="46062344"/>
    <n v="46062344"/>
    <x v="1"/>
    <x v="2"/>
    <x v="0"/>
    <x v="0"/>
    <s v="Subdirección de Catastro"/>
    <s v="Subdirección de Catastro"/>
    <x v="1"/>
    <s v="Subdirectora de Catastro"/>
    <x v="0"/>
    <x v="0"/>
    <s v="Ejecutar procesos de actualización catastral a nivel nacional"/>
    <s v="Predios actualizados catastralmente"/>
    <n v="625"/>
    <d v="2021-06-18T00:00:00"/>
    <n v="5757793"/>
    <n v="36466022.333333328"/>
    <n v="36466022.333333328"/>
    <x v="1"/>
    <s v="DIANA ERIKA RAMIREZ RAMIREZ"/>
    <n v="9596321.6666666698"/>
    <n v="0"/>
    <n v="24769"/>
    <x v="1"/>
    <x v="1"/>
    <x v="1"/>
    <n v="190"/>
    <x v="0"/>
  </r>
  <r>
    <x v="1"/>
    <n v="16"/>
    <x v="1"/>
    <x v="0"/>
    <x v="0"/>
    <x v="0"/>
    <x v="1"/>
    <x v="3"/>
    <x v="0"/>
    <x v="2"/>
    <x v="1"/>
    <x v="11"/>
    <x v="1"/>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6"/>
    <x v="6"/>
    <n v="325"/>
    <x v="0"/>
    <x v="1"/>
    <x v="2"/>
    <n v="131948917"/>
    <n v="131948917"/>
    <x v="1"/>
    <x v="1"/>
    <x v="0"/>
    <x v="0"/>
    <s v="Subdirección de Catastro"/>
    <s v="Subdirección de Catastro"/>
    <x v="1"/>
    <s v="Subdirectora de Catastro"/>
    <x v="0"/>
    <x v="0"/>
    <s v="Ejecutar procesos de actualización catastral a nivel nacional"/>
    <s v="Predios actualizados catastralmente"/>
    <n v="121"/>
    <d v="2021-01-22T00:00:00"/>
    <n v="12179900"/>
    <n v="121799000"/>
    <n v="121799000"/>
    <x v="1"/>
    <s v="MAGDA JOHANNA RAMIREZ PARDO"/>
    <n v="10149917"/>
    <n v="0"/>
    <n v="24370"/>
    <x v="1"/>
    <x v="1"/>
    <x v="1"/>
    <m/>
    <x v="0"/>
  </r>
  <r>
    <x v="0"/>
    <m/>
    <x v="0"/>
    <x v="10"/>
    <x v="0"/>
    <x v="0"/>
    <x v="1"/>
    <x v="3"/>
    <x v="0"/>
    <x v="2"/>
    <x v="1"/>
    <x v="6"/>
    <x v="1"/>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4"/>
    <x v="4"/>
    <n v="195"/>
    <x v="0"/>
    <x v="1"/>
    <x v="2"/>
    <n v="37425655"/>
    <n v="37425655"/>
    <x v="1"/>
    <x v="2"/>
    <x v="0"/>
    <x v="0"/>
    <s v="Subdirección de Catastro"/>
    <s v="Subdirección de Catastro"/>
    <x v="1"/>
    <s v="Subdirectora de Catastro"/>
    <x v="0"/>
    <x v="0"/>
    <s v="Ejecutar procesos de actualización catastral a nivel nacional"/>
    <s v="Predios actualizados catastralmente"/>
    <n v="720"/>
    <d v="2021-08-17T00:00:00"/>
    <n v="5757793"/>
    <n v="26869700.666666664"/>
    <n v="26869700.666666664"/>
    <x v="1"/>
    <s v="FELIX  ROMERO MERIÑO"/>
    <n v="10555954.3333333"/>
    <n v="0"/>
    <n v="24828"/>
    <x v="1"/>
    <x v="1"/>
    <x v="1"/>
    <n v="140"/>
    <x v="0"/>
  </r>
  <r>
    <x v="1"/>
    <n v="63"/>
    <x v="1"/>
    <x v="0"/>
    <x v="0"/>
    <x v="0"/>
    <x v="1"/>
    <x v="3"/>
    <x v="1"/>
    <x v="1"/>
    <x v="1"/>
    <x v="4"/>
    <x v="1"/>
    <s v="Servicios secretariales o de administración de oficinas  "/>
    <x v="0"/>
    <n v="80161501"/>
    <s v="Prestación de servicios  para identificar, localizar,revisar,analizar, consolidar documentos técnicos y cartografia tematica relacionada con zonificación de usos suelos y clasificación del suelo."/>
    <x v="1"/>
    <x v="1"/>
    <n v="240"/>
    <x v="0"/>
    <x v="1"/>
    <x v="1"/>
    <n v="106935264"/>
    <n v="106935264"/>
    <x v="1"/>
    <x v="1"/>
    <x v="1"/>
    <x v="0"/>
    <s v="Subdirección de Catastro"/>
    <s v="Subdirección de Catastro"/>
    <x v="1"/>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3"/>
    <x v="1"/>
    <x v="1"/>
    <m/>
    <x v="0"/>
  </r>
  <r>
    <x v="1"/>
    <n v="90"/>
    <x v="1"/>
    <x v="0"/>
    <x v="0"/>
    <x v="0"/>
    <x v="1"/>
    <x v="0"/>
    <x v="4"/>
    <x v="4"/>
    <x v="1"/>
    <x v="15"/>
    <x v="1"/>
    <s v="Servicios secretariales o de administración de oficinas  "/>
    <x v="0"/>
    <n v="80161501"/>
    <s v="Prestación de servicios profesionales para adelantar, desarrollar e implementar las metodologías de valoración predial requeridas para el desarrollo de los procesos de actualización catastral con enfoque multipropósito. "/>
    <x v="7"/>
    <x v="7"/>
    <n v="180"/>
    <x v="0"/>
    <x v="1"/>
    <x v="2"/>
    <n v="135904986"/>
    <n v="135904986"/>
    <x v="1"/>
    <x v="1"/>
    <x v="4"/>
    <x v="0"/>
    <s v="Subdirección de Catastro"/>
    <s v="Subdirección de Catastro"/>
    <x v="1"/>
    <s v="Subdirectora de Catastro"/>
    <x v="0"/>
    <x v="0"/>
    <s v="Ejecutar procesos de actualización catastral a nivel nacional"/>
    <s v="Predios actualizados catastralmente"/>
    <n v="678"/>
    <d v="2021-07-19T00:00:00"/>
    <n v="7550277"/>
    <n v="40268144"/>
    <n v="120804432"/>
    <x v="1"/>
    <s v="LUZ DARY RODRIGUEZ GARZON_x000a_JOSE GERMAN CASTELLANOS TORRES_x000a_JOSE VICENTE AHUMADA MORENO"/>
    <n v="15100554"/>
    <n v="0"/>
    <s v="24798_x000a_24799_x000a_24821"/>
    <x v="3"/>
    <x v="0"/>
    <x v="1"/>
    <n v="160"/>
    <x v="0"/>
  </r>
  <r>
    <x v="1"/>
    <m/>
    <x v="0"/>
    <x v="11"/>
    <x v="0"/>
    <x v="0"/>
    <x v="1"/>
    <x v="4"/>
    <x v="0"/>
    <x v="2"/>
    <x v="1"/>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9-01T00:00:00"/>
    <n v="5757793"/>
    <n v="23031172"/>
    <n v="23031172"/>
    <x v="1"/>
    <s v="LUIS ESTRELLA"/>
    <n v="15901568"/>
    <n v="0"/>
    <m/>
    <x v="1"/>
    <x v="1"/>
    <x v="1"/>
    <n v="120"/>
    <x v="0"/>
  </r>
  <r>
    <x v="2"/>
    <n v="1"/>
    <x v="1"/>
    <x v="0"/>
    <x v="0"/>
    <x v="0"/>
    <x v="1"/>
    <x v="3"/>
    <x v="0"/>
    <x v="2"/>
    <x v="1"/>
    <x v="2"/>
    <x v="1"/>
    <s v="Cintas métricas"/>
    <x v="0"/>
    <n v="27111801"/>
    <s v="Compra y calibración de cintas métricas (patrón) metálicas de 20 metros por un ente acreditado"/>
    <x v="2"/>
    <x v="2"/>
    <n v="1"/>
    <x v="1"/>
    <x v="2"/>
    <x v="2"/>
    <n v="40000000"/>
    <n v="40000000"/>
    <x v="1"/>
    <x v="1"/>
    <x v="0"/>
    <x v="0"/>
    <s v="Subdirección de Catastro"/>
    <s v="Subdirección de Catastro"/>
    <x v="1"/>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1"/>
    <x v="1"/>
    <x v="1"/>
    <m/>
    <x v="0"/>
  </r>
  <r>
    <x v="1"/>
    <n v="54"/>
    <x v="1"/>
    <x v="0"/>
    <x v="0"/>
    <x v="0"/>
    <x v="1"/>
    <x v="3"/>
    <x v="4"/>
    <x v="4"/>
    <x v="1"/>
    <x v="12"/>
    <x v="1"/>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0"/>
    <x v="1"/>
    <x v="1"/>
    <n v="226508310"/>
    <n v="226508310"/>
    <x v="1"/>
    <x v="1"/>
    <x v="4"/>
    <x v="0"/>
    <s v="Subdirección de Catastro"/>
    <s v="Subdirección de Catastro"/>
    <x v="1"/>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4"/>
    <x v="1"/>
    <x v="1"/>
    <m/>
    <x v="0"/>
  </r>
  <r>
    <x v="1"/>
    <n v="47"/>
    <x v="1"/>
    <x v="0"/>
    <x v="0"/>
    <x v="0"/>
    <x v="1"/>
    <x v="3"/>
    <x v="0"/>
    <x v="2"/>
    <x v="1"/>
    <x v="2"/>
    <x v="1"/>
    <s v="Servicios secretariales o de administración de oficinas  "/>
    <x v="0"/>
    <n v="80161501"/>
    <s v="Prestación de servicios profesionales para realizar los análisis estadísticos requeridos en el marco de los procesos de formación y actualización catastral a cargo de Instituto "/>
    <x v="3"/>
    <x v="3"/>
    <n v="270"/>
    <x v="0"/>
    <x v="1"/>
    <x v="1"/>
    <n v="86828186"/>
    <n v="86828186"/>
    <x v="1"/>
    <x v="1"/>
    <x v="0"/>
    <x v="0"/>
    <s v="Subdirección de Catastro"/>
    <s v="Subdirección de Catastro"/>
    <x v="1"/>
    <s v="Subdirectora de Catastro"/>
    <x v="0"/>
    <x v="0"/>
    <s v="Ejecutar procesos de actualización catastral a nivel nacional"/>
    <s v="Predios actualizados catastralmente"/>
    <n v="451"/>
    <d v="2021-03-15T00:00:00"/>
    <n v="7550277"/>
    <n v="64177355"/>
    <n v="64177355"/>
    <x v="1"/>
    <s v="KAREN ROSANA CÓRDOBA PÉROZO"/>
    <n v="22650831"/>
    <n v="0"/>
    <n v="24680"/>
    <x v="1"/>
    <x v="1"/>
    <x v="1"/>
    <m/>
    <x v="0"/>
  </r>
  <r>
    <x v="1"/>
    <n v="88"/>
    <x v="1"/>
    <x v="0"/>
    <x v="0"/>
    <x v="0"/>
    <x v="1"/>
    <x v="3"/>
    <x v="0"/>
    <x v="2"/>
    <x v="1"/>
    <x v="6"/>
    <x v="1"/>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4"/>
    <x v="4"/>
    <n v="240"/>
    <x v="0"/>
    <x v="1"/>
    <x v="1"/>
    <n v="69663808"/>
    <n v="69663808"/>
    <x v="1"/>
    <x v="1"/>
    <x v="0"/>
    <x v="0"/>
    <s v="Subdirección de Catastro"/>
    <s v="Subdirección de Catastro"/>
    <x v="1"/>
    <s v="Subdirectora de Catastro"/>
    <x v="0"/>
    <x v="0"/>
    <s v="Ejecutar procesos de actualización catastral a nivel nacional"/>
    <s v="Predios actualizados catastralmente"/>
    <n v="676"/>
    <d v="2021-07-16T00:00:00"/>
    <n v="8707976"/>
    <n v="46442538.666666664"/>
    <n v="46442538.666666664"/>
    <x v="1"/>
    <s v="MIGUEL JOSE PAZ MUÑOZ"/>
    <n v="23221269.333333299"/>
    <n v="0"/>
    <n v="24797"/>
    <x v="1"/>
    <x v="1"/>
    <x v="1"/>
    <n v="160"/>
    <x v="0"/>
  </r>
  <r>
    <x v="1"/>
    <n v="15"/>
    <x v="1"/>
    <x v="0"/>
    <x v="0"/>
    <x v="0"/>
    <x v="1"/>
    <x v="3"/>
    <x v="0"/>
    <x v="2"/>
    <x v="1"/>
    <x v="11"/>
    <x v="1"/>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6"/>
    <x v="6"/>
    <n v="325"/>
    <x v="0"/>
    <x v="1"/>
    <x v="2"/>
    <n v="144486420"/>
    <n v="144486420"/>
    <x v="1"/>
    <x v="1"/>
    <x v="0"/>
    <x v="0"/>
    <s v="Subdirección de Catastro"/>
    <s v="Subdirección de Catastro"/>
    <x v="1"/>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1"/>
    <x v="1"/>
    <x v="1"/>
    <m/>
    <x v="0"/>
  </r>
  <r>
    <x v="1"/>
    <n v="71"/>
    <x v="1"/>
    <x v="0"/>
    <x v="0"/>
    <x v="0"/>
    <x v="1"/>
    <x v="3"/>
    <x v="1"/>
    <x v="1"/>
    <x v="1"/>
    <x v="6"/>
    <x v="1"/>
    <s v="Servicios secretariales o de administración de oficinas  "/>
    <x v="0"/>
    <n v="80161501"/>
    <s v="Prestación de servicios profesionales encaminados a desarrollar el apoyo técnico y control de calidad de los avalúos de bienes inmuebles tanto urbanos como rurales a nivel nacional"/>
    <x v="4"/>
    <x v="4"/>
    <n v="255"/>
    <x v="0"/>
    <x v="1"/>
    <x v="1"/>
    <n v="128354709"/>
    <n v="128354709"/>
    <x v="1"/>
    <x v="1"/>
    <x v="1"/>
    <x v="0"/>
    <s v="Subdirección de Catastro"/>
    <s v="Subdirección de Catastro"/>
    <x v="1"/>
    <s v="Subdirectora de Catastro"/>
    <x v="0"/>
    <x v="1"/>
    <s v="Realizar avalúos comerciales, de acuerdo a las solicitudes recibidas."/>
    <s v="Avalúos realizados"/>
    <n v="620"/>
    <d v="2021-06-09T00:00:00"/>
    <n v="7550277"/>
    <n v="50335180"/>
    <n v="100670360"/>
    <x v="1"/>
    <s v="ISABEL QUINTERO PINILLA_x000a_JAIRO ALFONSO MORENO PADILLA"/>
    <n v="27684349"/>
    <n v="0"/>
    <s v="24766_x000a_24768"/>
    <x v="3"/>
    <x v="1"/>
    <x v="1"/>
    <m/>
    <x v="0"/>
  </r>
  <r>
    <x v="0"/>
    <m/>
    <x v="0"/>
    <x v="12"/>
    <x v="0"/>
    <x v="0"/>
    <x v="1"/>
    <x v="4"/>
    <x v="0"/>
    <x v="2"/>
    <x v="1"/>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OC."/>
    <x v="4"/>
    <x v="4"/>
    <n v="8"/>
    <x v="1"/>
    <x v="1"/>
    <x v="0"/>
    <n v="94601168"/>
    <n v="94601168"/>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8-08T00:00:00"/>
    <n v="12179900"/>
    <n v="60899500"/>
    <n v="60899500"/>
    <x v="1"/>
    <s v="ADRIANA TARAZONA"/>
    <n v="33701668"/>
    <n v="0"/>
    <m/>
    <x v="1"/>
    <x v="1"/>
    <x v="1"/>
    <n v="150"/>
    <x v="0"/>
  </r>
  <r>
    <x v="0"/>
    <m/>
    <x v="0"/>
    <x v="13"/>
    <x v="0"/>
    <x v="0"/>
    <x v="1"/>
    <x v="3"/>
    <x v="0"/>
    <x v="2"/>
    <x v="1"/>
    <x v="6"/>
    <x v="1"/>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4"/>
    <x v="4"/>
    <n v="240"/>
    <x v="0"/>
    <x v="1"/>
    <x v="1"/>
    <n v="97439200"/>
    <n v="97439200"/>
    <x v="1"/>
    <x v="1"/>
    <x v="0"/>
    <x v="0"/>
    <s v="Subdirección de Catastro"/>
    <s v="Subdirección de Catastro"/>
    <x v="1"/>
    <s v="Subdirectora de Catastro"/>
    <x v="0"/>
    <x v="0"/>
    <s v="Ejecutar procesos de actualización catastral a nivel nacional"/>
    <s v="Predios actualizados catastralmente"/>
    <n v="712"/>
    <d v="2021-08-06T00:00:00"/>
    <n v="12179900"/>
    <n v="58869516.666666672"/>
    <n v="58869516.666666672"/>
    <x v="1"/>
    <s v="DIANA MARCELA DURAN RAMIREZ"/>
    <n v="38569683.333333299"/>
    <n v="0"/>
    <n v="24820"/>
    <x v="1"/>
    <x v="1"/>
    <x v="1"/>
    <n v="145"/>
    <x v="0"/>
  </r>
  <r>
    <x v="1"/>
    <n v="50"/>
    <x v="1"/>
    <x v="0"/>
    <x v="0"/>
    <x v="0"/>
    <x v="1"/>
    <x v="3"/>
    <x v="4"/>
    <x v="4"/>
    <x v="1"/>
    <x v="2"/>
    <x v="1"/>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0"/>
    <x v="1"/>
    <x v="1"/>
    <n v="230579163"/>
    <n v="230579163"/>
    <x v="1"/>
    <x v="1"/>
    <x v="4"/>
    <x v="0"/>
    <s v="Subdirección de Catastro"/>
    <s v="Subdirección de Catastro"/>
    <x v="1"/>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4"/>
    <x v="1"/>
    <x v="1"/>
    <m/>
    <x v="0"/>
  </r>
  <r>
    <x v="1"/>
    <n v="69"/>
    <x v="1"/>
    <x v="0"/>
    <x v="0"/>
    <x v="0"/>
    <x v="1"/>
    <x v="4"/>
    <x v="0"/>
    <x v="2"/>
    <x v="1"/>
    <x v="2"/>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n v="345"/>
    <x v="0"/>
    <x v="1"/>
    <x v="0"/>
    <n v="116150000"/>
    <n v="116150000"/>
    <x v="1"/>
    <x v="1"/>
    <x v="0"/>
    <x v="0"/>
    <s v="Subdirección de Catastro"/>
    <s v="Subdirección de Catastro"/>
    <x v="0"/>
    <s v="Subdirectora de Catastro"/>
    <x v="0"/>
    <x v="0"/>
    <s v="Gestionar técnicamente la operación del proyecto de catastro multipropósito, en lo correspondiente al IGAC"/>
    <s v="Sistema de Información Predial Actualizado_x000a_"/>
    <m/>
    <d v="2021-06-03T00:00:00"/>
    <n v="9865284"/>
    <n v="69056988"/>
    <n v="69056988"/>
    <x v="1"/>
    <s v="NELSON ENRIQUE SILVA NIÑO"/>
    <n v="47093012"/>
    <n v="0"/>
    <m/>
    <x v="1"/>
    <x v="1"/>
    <x v="1"/>
    <m/>
    <x v="0"/>
  </r>
  <r>
    <x v="1"/>
    <n v="87"/>
    <x v="1"/>
    <x v="0"/>
    <x v="0"/>
    <x v="0"/>
    <x v="1"/>
    <x v="3"/>
    <x v="3"/>
    <x v="1"/>
    <x v="2"/>
    <x v="10"/>
    <x v="1"/>
    <s v="Servicios secretariales o de administración de oficinas  "/>
    <x v="0"/>
    <n v="80161501"/>
    <s v="Prestación de servicios profesionales para realizar avalúos comerciales, a nivel nacional de los bienes urbanos y rurales."/>
    <x v="4"/>
    <x v="4"/>
    <n v="210"/>
    <x v="0"/>
    <x v="1"/>
    <x v="1"/>
    <n v="200000000"/>
    <n v="200000000"/>
    <x v="1"/>
    <x v="1"/>
    <x v="3"/>
    <x v="0"/>
    <s v="Subdirección de Catastro"/>
    <s v="Subdirección de Catastro"/>
    <x v="1"/>
    <s v="Subdirectora de Catastro"/>
    <x v="0"/>
    <x v="1"/>
    <s v="Realizar avalúos comerciales, de acuerdo a las solicitudes recibidas."/>
    <s v="Avalúos realizados"/>
    <n v="667"/>
    <d v="2021-07-13T00:00:00"/>
    <n v="40000000"/>
    <n v="40000000"/>
    <n v="80000000"/>
    <x v="1"/>
    <s v="DIANA MARIA LOAIZA BARRAGAN_x000a_ JULIETH KATTERINE ROJAS"/>
    <n v="51428571.428571433"/>
    <n v="0"/>
    <n v="24794"/>
    <x v="3"/>
    <x v="2"/>
    <x v="1"/>
    <n v="150"/>
    <x v="0"/>
  </r>
  <r>
    <x v="1"/>
    <n v="57"/>
    <x v="1"/>
    <x v="0"/>
    <x v="0"/>
    <x v="0"/>
    <x v="1"/>
    <x v="3"/>
    <x v="3"/>
    <x v="3"/>
    <x v="1"/>
    <x v="5"/>
    <x v="1"/>
    <s v="Servicios secretariales o de administración de oficinas  "/>
    <x v="0"/>
    <n v="80161501"/>
    <s v="Prestación de servicios profesionales para generar productos de Aplicaciones Agrológicas, derivados de Levantamientos de suelos, para apoyar los procesos de Catastro Multipropósito."/>
    <x v="3"/>
    <x v="3"/>
    <n v="270"/>
    <x v="0"/>
    <x v="1"/>
    <x v="1"/>
    <n v="227115000"/>
    <n v="227115000"/>
    <x v="1"/>
    <x v="1"/>
    <x v="3"/>
    <x v="0"/>
    <s v="Subdirección de Catastro"/>
    <s v="Subdirección de Catastro"/>
    <x v="1"/>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2"/>
    <x v="1"/>
    <x v="1"/>
    <m/>
    <x v="0"/>
  </r>
  <r>
    <x v="1"/>
    <n v="85"/>
    <x v="1"/>
    <x v="0"/>
    <x v="0"/>
    <x v="0"/>
    <x v="1"/>
    <x v="4"/>
    <x v="0"/>
    <x v="2"/>
    <x v="1"/>
    <x v="6"/>
    <x v="0"/>
    <s v="Servicios secretariales o de administración de oficinas  "/>
    <x v="0"/>
    <n v="80161501"/>
    <s v="Prestación de servicios profesionales para el seguimiento a la ejecución de los procesos de actualización catastral de los municipios priorizados en 2021, financiado con recursos del Préstamo BID No.4856/OC-CO"/>
    <x v="4"/>
    <x v="4"/>
    <n v="11"/>
    <x v="1"/>
    <x v="1"/>
    <x v="0"/>
    <n v="130076606"/>
    <n v="13007660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d v="2021-07-12T00:00:00"/>
    <n v="12179900"/>
    <n v="73079400"/>
    <n v="73079400"/>
    <x v="1"/>
    <s v="CARLOS ARTURO ROBLES"/>
    <n v="56997206"/>
    <n v="0"/>
    <m/>
    <x v="1"/>
    <x v="1"/>
    <x v="2"/>
    <n v="6"/>
    <x v="0"/>
  </r>
  <r>
    <x v="1"/>
    <n v="72"/>
    <x v="1"/>
    <x v="0"/>
    <x v="0"/>
    <x v="0"/>
    <x v="1"/>
    <x v="3"/>
    <x v="5"/>
    <x v="1"/>
    <x v="3"/>
    <x v="6"/>
    <x v="1"/>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4"/>
    <x v="4"/>
    <n v="255"/>
    <x v="0"/>
    <x v="1"/>
    <x v="1"/>
    <n v="100020520"/>
    <n v="100020520"/>
    <x v="1"/>
    <x v="1"/>
    <x v="5"/>
    <x v="0"/>
    <s v="Subdirección de Catastro"/>
    <s v="Subdirección de Catastro"/>
    <x v="1"/>
    <s v="Subdirectora de Catastro"/>
    <x v="0"/>
    <x v="1"/>
    <s v="Realizar avalúos comerciales, de acuerdo a las solicitudes recibidas."/>
    <s v="Avalúos realizados"/>
    <n v="618"/>
    <d v="2021-06-09T00:00:00"/>
    <n v="19611867"/>
    <n v="19611867"/>
    <n v="39223734"/>
    <x v="1"/>
    <s v=" LEIDY JOHANNA GARCIA SANABRIA_x000a_VIVIAN FERNANDA LONDOÑO GONZALEZ"/>
    <n v="60796786"/>
    <n v="0"/>
    <n v="24765"/>
    <x v="3"/>
    <x v="3"/>
    <x v="1"/>
    <m/>
    <x v="0"/>
  </r>
  <r>
    <x v="1"/>
    <n v="65"/>
    <x v="1"/>
    <x v="0"/>
    <x v="0"/>
    <x v="0"/>
    <x v="1"/>
    <x v="3"/>
    <x v="2"/>
    <x v="4"/>
    <x v="2"/>
    <x v="1"/>
    <x v="1"/>
    <s v="Servicios de sistemas de información geográfica (sig)"/>
    <x v="0"/>
    <n v="81101512"/>
    <s v="Prestación de servicios profesionales para elaborar los avalúos comerciales de bienes inmuebles tanto urbanos como rurales a nivel nacional, de acuerdo con los contratos suscritos por el IGAC"/>
    <x v="1"/>
    <x v="1"/>
    <n v="255"/>
    <x v="0"/>
    <x v="1"/>
    <x v="1"/>
    <n v="293647443"/>
    <n v="293647443"/>
    <x v="1"/>
    <x v="1"/>
    <x v="2"/>
    <x v="0"/>
    <s v="Subdirección de Catastro"/>
    <s v="Subdirección de Catastro"/>
    <x v="1"/>
    <s v="Subdirectora de Catastro"/>
    <x v="0"/>
    <x v="1"/>
    <s v="Realizar avalúos comerciales, de acuerdo a las solicitudes recibidas."/>
    <s v="Avalúos realizados"/>
    <n v="565"/>
    <d v="2021-04-28T00:00:00"/>
    <n v="5757793"/>
    <n v="40304551"/>
    <n v="40304551"/>
    <x v="1"/>
    <s v="HUGO ENRIQUE JIMENEZ CASTELLANOS_x000a_JULI MARCELA GUTIERREZ PACHECO_x000a_LUZ MERY PULIDO PELAEZ"/>
    <n v="69093516"/>
    <n v="0"/>
    <s v="24700_x000a_24760_x000a_24762"/>
    <x v="1"/>
    <x v="4"/>
    <x v="1"/>
    <m/>
    <x v="0"/>
  </r>
  <r>
    <x v="1"/>
    <n v="56"/>
    <x v="1"/>
    <x v="0"/>
    <x v="0"/>
    <x v="0"/>
    <x v="1"/>
    <x v="3"/>
    <x v="4"/>
    <x v="4"/>
    <x v="1"/>
    <x v="16"/>
    <x v="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3"/>
    <x v="3"/>
    <n v="300"/>
    <x v="0"/>
    <x v="1"/>
    <x v="1"/>
    <n v="230579163"/>
    <n v="230579163"/>
    <x v="1"/>
    <x v="1"/>
    <x v="4"/>
    <x v="0"/>
    <s v="Subdirección de Catastro"/>
    <s v="Subdirección de Catastro"/>
    <x v="1"/>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4"/>
    <x v="1"/>
    <x v="0"/>
    <m/>
    <x v="0"/>
  </r>
  <r>
    <x v="1"/>
    <n v="60"/>
    <x v="1"/>
    <x v="0"/>
    <x v="0"/>
    <x v="0"/>
    <x v="1"/>
    <x v="3"/>
    <x v="3"/>
    <x v="4"/>
    <x v="3"/>
    <x v="2"/>
    <x v="1"/>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3"/>
    <x v="3"/>
    <n v="270"/>
    <x v="0"/>
    <x v="1"/>
    <x v="1"/>
    <n v="331073098"/>
    <n v="331073098"/>
    <x v="1"/>
    <x v="1"/>
    <x v="3"/>
    <x v="0"/>
    <s v="Subdirección de Catastro"/>
    <s v="Subdirección de Catastro"/>
    <x v="1"/>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61218205"/>
    <n v="0"/>
    <s v="24679_x000a_24680_x000a_24681"/>
    <x v="4"/>
    <x v="3"/>
    <x v="1"/>
    <m/>
    <x v="0"/>
  </r>
  <r>
    <x v="1"/>
    <m/>
    <x v="1"/>
    <x v="0"/>
    <x v="0"/>
    <x v="0"/>
    <x v="1"/>
    <x v="4"/>
    <x v="6"/>
    <x v="0"/>
    <x v="4"/>
    <x v="6"/>
    <x v="0"/>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4"/>
    <x v="4"/>
    <n v="60"/>
    <x v="0"/>
    <x v="1"/>
    <x v="0"/>
    <n v="106935264"/>
    <n v="106935264"/>
    <x v="1"/>
    <x v="1"/>
    <x v="6"/>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5"/>
    <x v="0"/>
    <m/>
    <x v="0"/>
  </r>
  <r>
    <x v="1"/>
    <m/>
    <x v="1"/>
    <x v="0"/>
    <x v="0"/>
    <x v="0"/>
    <x v="1"/>
    <x v="4"/>
    <x v="0"/>
    <x v="0"/>
    <x v="0"/>
    <x v="6"/>
    <x v="0"/>
    <s v="Servicios secretariales o de administración de oficinas  "/>
    <x v="0"/>
    <n v="80161501"/>
    <s v="Diseñar e implementar el componente de aseguramiento de la calidad requerida en el Catastro Multipropósito en 2021, para los productos de la gestión catastral generados por los operadores."/>
    <x v="4"/>
    <x v="4"/>
    <n v="6"/>
    <x v="1"/>
    <x v="1"/>
    <x v="0"/>
    <n v="200000000"/>
    <n v="200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4"/>
    <x v="4"/>
    <n v="240"/>
    <x v="0"/>
    <x v="1"/>
    <x v="0"/>
    <n v="210000000"/>
    <n v="21000000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Mahates y María La Baja en el  del Departamento de Bolívar, en conjunto con la Agencia Nacional de Tierras - ANT."/>
    <x v="4"/>
    <x v="4"/>
    <n v="9"/>
    <x v="1"/>
    <x v="1"/>
    <x v="0"/>
    <n v="1148985120"/>
    <n v="114898512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San Juan de Nepomuceno, Zambrano, Palmito, San Onofre y Mercaderes, en conjunto con la Agencia Nacional de Tierras - ANT."/>
    <x v="4"/>
    <x v="4"/>
    <n v="9"/>
    <x v="1"/>
    <x v="1"/>
    <x v="0"/>
    <n v="2114430486"/>
    <n v="211443048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0"/>
    <m/>
    <x v="0"/>
    <x v="0"/>
    <x v="0"/>
    <x v="0"/>
    <x v="0"/>
    <x v="0"/>
    <x v="0"/>
    <x v="0"/>
    <x v="0"/>
    <x v="7"/>
    <x v="1"/>
    <s v="Servicios secretariales o de administración de oficinas  "/>
    <x v="0"/>
    <n v="80161501"/>
    <s v="Prestación de servicios personales para realizar actividades de apoyo operativo del proceso de actualización catastral multipropósito en el municipio de San Carlos - Cordoba"/>
    <x v="0"/>
    <x v="0"/>
    <n v="4"/>
    <x v="1"/>
    <x v="1"/>
    <x v="3"/>
    <n v="6804972"/>
    <n v="6804972"/>
    <x v="1"/>
    <x v="1"/>
    <x v="0"/>
    <x v="0"/>
    <s v="Subdirección de Catastro"/>
    <s v="Dirección Territorial Córdoba"/>
    <x v="5"/>
    <s v="Cecilia Cogollo Altamiranda"/>
    <x v="0"/>
    <x v="0"/>
    <s v="Ejecutar procesos de actualización catastral a nivel nacional"/>
    <s v="Predios actualizados catastralmente"/>
    <m/>
    <m/>
    <e v="#N/A"/>
    <e v="#N/A"/>
    <e v="#N/A"/>
    <x v="0"/>
    <m/>
    <n v="0"/>
    <n v="1701243"/>
    <m/>
    <x v="0"/>
    <x v="0"/>
    <x v="0"/>
    <m/>
    <x v="0"/>
  </r>
  <r>
    <x v="0"/>
    <m/>
    <x v="0"/>
    <x v="0"/>
    <x v="0"/>
    <x v="0"/>
    <x v="0"/>
    <x v="0"/>
    <x v="0"/>
    <x v="0"/>
    <x v="0"/>
    <x v="7"/>
    <x v="1"/>
    <s v="Servicios secretariales o de administración de oficinas  "/>
    <x v="0"/>
    <n v="80161501"/>
    <s v="Prestación de servicios personales para realizar actividades de digitalización y generación de productos resultantes del proceso de actualización catastral multiproposito  en el municipio de San Carlos - Cordoba."/>
    <x v="0"/>
    <x v="0"/>
    <n v="4"/>
    <x v="1"/>
    <x v="1"/>
    <x v="3"/>
    <n v="10685932"/>
    <n v="10685932"/>
    <x v="1"/>
    <x v="1"/>
    <x v="0"/>
    <x v="0"/>
    <s v="Subdirección de Catastro"/>
    <s v="Dirección Territorial Córdoba"/>
    <x v="5"/>
    <s v="Cecilia Cogollo Altamiranda"/>
    <x v="0"/>
    <x v="0"/>
    <s v="Ejecutar procesos de actualización catastral a nivel nacional"/>
    <s v="Predios actualizados catastralmente"/>
    <m/>
    <m/>
    <e v="#N/A"/>
    <e v="#N/A"/>
    <e v="#N/A"/>
    <x v="0"/>
    <m/>
    <n v="0"/>
    <n v="2671483"/>
    <m/>
    <x v="0"/>
    <x v="0"/>
    <x v="0"/>
    <m/>
    <x v="0"/>
  </r>
  <r>
    <x v="0"/>
    <m/>
    <x v="0"/>
    <x v="0"/>
    <x v="0"/>
    <x v="0"/>
    <x v="0"/>
    <x v="0"/>
    <x v="0"/>
    <x v="0"/>
    <x v="0"/>
    <x v="7"/>
    <x v="1"/>
    <s v="Servicios secretariales o de administración de oficinas  "/>
    <x v="0"/>
    <n v="80161501"/>
    <s v="Prestación de servicios de apoyo a la gestión reconocedor predial  y atención de requerimientos administrativos y judiciales en el proceso de actualización catastral multiproposito en el municipio de San Carlos - Cordoba"/>
    <x v="0"/>
    <x v="0"/>
    <n v="4"/>
    <x v="1"/>
    <x v="1"/>
    <x v="3"/>
    <n v="11330000"/>
    <n v="11330000"/>
    <x v="1"/>
    <x v="1"/>
    <x v="0"/>
    <x v="0"/>
    <s v="Subdirección de Catastro"/>
    <s v="Dirección Territorial Córdoba"/>
    <x v="5"/>
    <s v="Cecilia Cogollo Altamiranda"/>
    <x v="0"/>
    <x v="0"/>
    <s v="Ejecutar procesos de actualización catastral a nivel nacional"/>
    <s v="Predios actualizados catastralmente"/>
    <m/>
    <m/>
    <e v="#N/A"/>
    <e v="#N/A"/>
    <e v="#N/A"/>
    <x v="0"/>
    <m/>
    <n v="0"/>
    <n v="2832500"/>
    <m/>
    <x v="0"/>
    <x v="0"/>
    <x v="0"/>
    <m/>
    <x v="0"/>
  </r>
  <r>
    <x v="0"/>
    <m/>
    <x v="0"/>
    <x v="0"/>
    <x v="0"/>
    <x v="0"/>
    <x v="0"/>
    <x v="0"/>
    <x v="0"/>
    <x v="0"/>
    <x v="0"/>
    <x v="7"/>
    <x v="1"/>
    <s v="Servicios secretariales o de administración de oficinas  "/>
    <x v="0"/>
    <n v="80161501"/>
    <s v="Prestación de servicios técnicos de apoyo al seguimiento, planeación y gestión del reconocimiento predial  en el proceso de actualización catastral multiproposito  en el municipio de San Carlos - Cordoba"/>
    <x v="0"/>
    <x v="0"/>
    <n v="4"/>
    <x v="1"/>
    <x v="1"/>
    <x v="3"/>
    <n v="14420000"/>
    <n v="14420000"/>
    <x v="1"/>
    <x v="1"/>
    <x v="0"/>
    <x v="0"/>
    <s v="Subdirección de Catastro"/>
    <s v="Dirección Territorial Córdoba"/>
    <x v="5"/>
    <s v="Cecilia Cogollo Altamiranda"/>
    <x v="0"/>
    <x v="0"/>
    <s v="Ejecutar procesos de actualización catastral a nivel nacional"/>
    <s v="Predios actualizados catastralmente"/>
    <m/>
    <m/>
    <e v="#N/A"/>
    <e v="#N/A"/>
    <e v="#N/A"/>
    <x v="0"/>
    <m/>
    <n v="0"/>
    <n v="3605000"/>
    <m/>
    <x v="0"/>
    <x v="0"/>
    <x v="0"/>
    <m/>
    <x v="0"/>
  </r>
  <r>
    <x v="0"/>
    <m/>
    <x v="0"/>
    <x v="0"/>
    <x v="0"/>
    <x v="0"/>
    <x v="0"/>
    <x v="0"/>
    <x v="0"/>
    <x v="0"/>
    <x v="0"/>
    <x v="7"/>
    <x v="1"/>
    <s v="Servicios secretariales o de administración de oficinas  "/>
    <x v="0"/>
    <n v="80161501"/>
    <s v="Prestación de servicios técnicos de apoyo al seguimiento, planeación y gestión del reconocimiento predial  en el proceso de actualización catastral multiproposito  en el municipio de RioBlanco - Tolima"/>
    <x v="0"/>
    <x v="0"/>
    <n v="4"/>
    <x v="1"/>
    <x v="1"/>
    <x v="2"/>
    <n v="14420000"/>
    <n v="14420000"/>
    <x v="1"/>
    <x v="1"/>
    <x v="0"/>
    <x v="0"/>
    <s v="Dirección de Gestión Catastral "/>
    <s v="Dirección de Gestión Catastral "/>
    <x v="1"/>
    <s v="Dirección de Gestión Catastral "/>
    <x v="0"/>
    <x v="0"/>
    <s v="Ejecutar procesos de actualización catastral a nivel nacional"/>
    <s v="Predios actualizados catastralmente"/>
    <m/>
    <m/>
    <e v="#N/A"/>
    <e v="#N/A"/>
    <e v="#N/A"/>
    <x v="0"/>
    <m/>
    <n v="0"/>
    <n v="3605000"/>
    <m/>
    <x v="0"/>
    <x v="0"/>
    <x v="0"/>
    <m/>
    <x v="0"/>
  </r>
  <r>
    <x v="0"/>
    <m/>
    <x v="0"/>
    <x v="0"/>
    <x v="0"/>
    <x v="0"/>
    <x v="0"/>
    <x v="0"/>
    <x v="0"/>
    <x v="0"/>
    <x v="0"/>
    <x v="7"/>
    <x v="1"/>
    <s v="Servicios secretariales o de administración de oficinas  "/>
    <x v="0"/>
    <n v="80161501"/>
    <s v="Prestación de servicios profesionales para realizar las socializaciones requeridas en el proceso de actualización catastral multiproposito en el municipio de San Carlos - Cordoba"/>
    <x v="0"/>
    <x v="0"/>
    <n v="4"/>
    <x v="1"/>
    <x v="1"/>
    <x v="3"/>
    <n v="14560944"/>
    <n v="14560944"/>
    <x v="1"/>
    <x v="1"/>
    <x v="0"/>
    <x v="0"/>
    <s v="Subdirección de Catastro"/>
    <s v="Dirección Territorial Córdoba"/>
    <x v="5"/>
    <s v="Cecilia Cogollo Altamiranda"/>
    <x v="0"/>
    <x v="0"/>
    <s v="Ejecutar procesos de actualización catastral a nivel nacional"/>
    <s v="Predios actualizados catastralmente"/>
    <m/>
    <m/>
    <e v="#N/A"/>
    <e v="#N/A"/>
    <e v="#N/A"/>
    <x v="0"/>
    <m/>
    <n v="0"/>
    <n v="3640236"/>
    <m/>
    <x v="0"/>
    <x v="0"/>
    <x v="0"/>
    <m/>
    <x v="0"/>
  </r>
  <r>
    <x v="0"/>
    <m/>
    <x v="0"/>
    <x v="0"/>
    <x v="0"/>
    <x v="0"/>
    <x v="0"/>
    <x v="0"/>
    <x v="0"/>
    <x v="0"/>
    <x v="0"/>
    <x v="7"/>
    <x v="1"/>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ósito en el municipio de San Carlos - Cordoba."/>
    <x v="0"/>
    <x v="0"/>
    <n v="4"/>
    <x v="1"/>
    <x v="1"/>
    <x v="3"/>
    <n v="19905696"/>
    <n v="19905696"/>
    <x v="1"/>
    <x v="1"/>
    <x v="0"/>
    <x v="0"/>
    <s v="Subdirección de Catastro"/>
    <s v="Dirección Territorial Córdoba"/>
    <x v="5"/>
    <s v="Cecilia Cogollo Altamiranda"/>
    <x v="0"/>
    <x v="0"/>
    <s v="Ejecutar procesos de actualización catastral a nivel nacional"/>
    <s v="Predios actualizados catastralmente"/>
    <m/>
    <m/>
    <e v="#N/A"/>
    <e v="#N/A"/>
    <e v="#N/A"/>
    <x v="0"/>
    <m/>
    <n v="0"/>
    <n v="4976424"/>
    <m/>
    <x v="0"/>
    <x v="0"/>
    <x v="0"/>
    <m/>
    <x v="0"/>
  </r>
  <r>
    <x v="0"/>
    <m/>
    <x v="0"/>
    <x v="0"/>
    <x v="0"/>
    <x v="0"/>
    <x v="0"/>
    <x v="0"/>
    <x v="0"/>
    <x v="0"/>
    <x v="0"/>
    <x v="7"/>
    <x v="1"/>
    <s v="Servicios secretariales o de administración de oficinas  "/>
    <x v="0"/>
    <n v="80161501"/>
    <s v="Prestación de servicios profesionales para el seguimiento y control de las actividades tecnicas de la etapa operativa del proyecto de gestión catastral multipropo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rofesionales para realizar las actividades de topografía urbano y rural para la atención de trámites en el proceso de actualización catastral multipropo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ara realizar el control calidad de los productos geográficos, alfanuméricos y documentales generados en los procesos de actualización multipropósito en el municipio de San Carlos - Cordoba."/>
    <x v="0"/>
    <x v="0"/>
    <n v="4"/>
    <x v="1"/>
    <x v="1"/>
    <x v="3"/>
    <n v="23031172"/>
    <n v="23031172"/>
    <x v="1"/>
    <x v="1"/>
    <x v="0"/>
    <x v="0"/>
    <s v="Subdirección de Catastro"/>
    <s v="Dirección Territorial Córdoba"/>
    <x v="5"/>
    <s v="Cecilia Cogollo Altamiranda"/>
    <x v="0"/>
    <x v="0"/>
    <s v="Ejecutar procesos de actualización catastral a nivel nacional"/>
    <s v="Predios actualizados catastralmente"/>
    <m/>
    <m/>
    <e v="#N/A"/>
    <e v="#N/A"/>
    <e v="#N/A"/>
    <x v="0"/>
    <m/>
    <n v="0"/>
    <n v="5757793"/>
    <m/>
    <x v="0"/>
    <x v="0"/>
    <x v="0"/>
    <m/>
    <x v="0"/>
  </r>
  <r>
    <x v="0"/>
    <m/>
    <x v="0"/>
    <x v="0"/>
    <x v="0"/>
    <x v="0"/>
    <x v="0"/>
    <x v="0"/>
    <x v="0"/>
    <x v="0"/>
    <x v="0"/>
    <x v="7"/>
    <x v="1"/>
    <s v="Servicios secretariales o de administración de oficinas  "/>
    <x v="0"/>
    <n v="80161501"/>
    <s v="Prestación de servicios profesionales para adelantar la implementación de la gestión catastral con enfoque multipropósito, el desarrollo de costeo de procesos de actualización y procesos para la implementación de estrategias."/>
    <x v="0"/>
    <x v="0"/>
    <n v="4"/>
    <x v="1"/>
    <x v="1"/>
    <x v="2"/>
    <n v="23031172"/>
    <n v="23031172"/>
    <x v="1"/>
    <x v="1"/>
    <x v="0"/>
    <x v="0"/>
    <s v="Dirección de Gestión Catastral "/>
    <s v="Dirección de Gestión Catastral "/>
    <x v="1"/>
    <s v="Dirección de Gestión Catastral "/>
    <x v="0"/>
    <x v="0"/>
    <s v="Ejecutar procesos de actualización catastral a nivel nacional"/>
    <s v="Predios actualizados catastralmente"/>
    <m/>
    <m/>
    <e v="#N/A"/>
    <e v="#N/A"/>
    <e v="#N/A"/>
    <x v="0"/>
    <m/>
    <n v="0"/>
    <n v="5757793"/>
    <m/>
    <x v="0"/>
    <x v="0"/>
    <x v="0"/>
    <m/>
    <x v="0"/>
  </r>
  <r>
    <x v="0"/>
    <m/>
    <x v="0"/>
    <x v="0"/>
    <x v="0"/>
    <x v="0"/>
    <x v="0"/>
    <x v="0"/>
    <x v="4"/>
    <x v="0"/>
    <x v="2"/>
    <x v="7"/>
    <x v="1"/>
    <s v="Servicios secretariales o de administración de oficinas  "/>
    <x v="0"/>
    <n v="80161501"/>
    <s v="Prestación de servicios personales para realizar actividades de reconocimiento predial en el proceso de actualización catastra multiproposito en el municipio de San Carlos - Cordoba"/>
    <x v="0"/>
    <x v="0"/>
    <n v="4"/>
    <x v="1"/>
    <x v="1"/>
    <x v="3"/>
    <n v="37496784"/>
    <n v="37496784"/>
    <x v="1"/>
    <x v="1"/>
    <x v="4"/>
    <x v="0"/>
    <s v="Subdirección de Catastro"/>
    <s v="Dirección Territorial Córdoba"/>
    <x v="5"/>
    <s v="Cecilia Cogollo Altamiranda"/>
    <x v="0"/>
    <x v="0"/>
    <s v="Ejecutar procesos de actualización catastral a nivel nacional"/>
    <s v="Predios actualizados catastralmente"/>
    <m/>
    <m/>
    <e v="#N/A"/>
    <e v="#N/A"/>
    <e v="#N/A"/>
    <x v="0"/>
    <m/>
    <n v="0"/>
    <n v="9374196"/>
    <m/>
    <x v="0"/>
    <x v="2"/>
    <x v="0"/>
    <m/>
    <x v="0"/>
  </r>
  <r>
    <x v="0"/>
    <m/>
    <x v="0"/>
    <x v="0"/>
    <x v="0"/>
    <x v="0"/>
    <x v="0"/>
    <x v="0"/>
    <x v="0"/>
    <x v="0"/>
    <x v="0"/>
    <x v="0"/>
    <x v="1"/>
    <s v="Servicios de sistemas de información geográfica (sig)"/>
    <x v="0"/>
    <n v="81101512"/>
    <s v="Prestación de servicios profesionales para realizar el seguimiento, control y planeación de los proyectos de gestión catastral y procedimientos con enfoque multipropósito a cargo del IGAC"/>
    <x v="0"/>
    <x v="0"/>
    <n v="4"/>
    <x v="1"/>
    <x v="1"/>
    <x v="3"/>
    <n v="39461136"/>
    <n v="39461136"/>
    <x v="1"/>
    <x v="2"/>
    <x v="0"/>
    <x v="0"/>
    <s v="Subdirección de Catastro"/>
    <s v="Subdirección de Catastro"/>
    <x v="0"/>
    <s v="Director Territorial"/>
    <x v="0"/>
    <x v="0"/>
    <s v="Ejecutar procesos de actualización catastral a nivel nacional"/>
    <s v="Predios actualizados catastralmente"/>
    <m/>
    <m/>
    <e v="#N/A"/>
    <e v="#N/A"/>
    <e v="#N/A"/>
    <x v="0"/>
    <m/>
    <n v="0"/>
    <n v="9865284"/>
    <m/>
    <x v="0"/>
    <x v="0"/>
    <x v="0"/>
    <m/>
    <x v="0"/>
  </r>
  <r>
    <x v="0"/>
    <m/>
    <x v="0"/>
    <x v="0"/>
    <x v="0"/>
    <x v="0"/>
    <x v="0"/>
    <x v="0"/>
    <x v="5"/>
    <x v="0"/>
    <x v="5"/>
    <x v="7"/>
    <x v="1"/>
    <s v="Servicios secretariales o de administración de oficinas  "/>
    <x v="0"/>
    <n v="80161501"/>
    <s v="Prestación de servicios personales para realizar actividades de reconocimiento predial en el proceso de actualización catastra multiproposito en el municipio de Rioblanco - Tolima "/>
    <x v="0"/>
    <x v="0"/>
    <n v="4"/>
    <x v="1"/>
    <x v="1"/>
    <x v="2"/>
    <n v="49995712"/>
    <n v="49995712"/>
    <x v="1"/>
    <x v="1"/>
    <x v="5"/>
    <x v="0"/>
    <s v="Dirección de Gestión Catastral "/>
    <s v="Dirección de Gestión Catastral "/>
    <x v="1"/>
    <s v="Dirección de Gestión Catastral "/>
    <x v="0"/>
    <x v="0"/>
    <s v="Ejecutar procesos de actualización catastral a nivel nacional"/>
    <s v="Predios actualizados catastralmente"/>
    <m/>
    <m/>
    <e v="#N/A"/>
    <e v="#N/A"/>
    <e v="#N/A"/>
    <x v="0"/>
    <m/>
    <n v="0"/>
    <n v="12498928"/>
    <m/>
    <x v="0"/>
    <x v="6"/>
    <x v="0"/>
    <m/>
    <x v="0"/>
  </r>
  <r>
    <x v="1"/>
    <m/>
    <x v="1"/>
    <x v="0"/>
    <x v="0"/>
    <x v="0"/>
    <x v="1"/>
    <x v="3"/>
    <x v="0"/>
    <x v="0"/>
    <x v="0"/>
    <x v="6"/>
    <x v="1"/>
    <s v="Servicios secretariales o de administración de oficinas  "/>
    <x v="0"/>
    <n v="80161501"/>
    <s v="Prestación de servicios profesionales para apoyar la gestión de los procesos catastrales de formación, actualización y conservación catastral."/>
    <x v="4"/>
    <x v="4"/>
    <n v="240"/>
    <x v="0"/>
    <x v="1"/>
    <x v="1"/>
    <n v="29121888"/>
    <n v="29121888"/>
    <x v="1"/>
    <x v="1"/>
    <x v="0"/>
    <x v="0"/>
    <s v="Subdirección de Catastro"/>
    <s v="Subdirección de Catastro"/>
    <x v="1"/>
    <s v="Subdirectora de Catastro"/>
    <x v="0"/>
    <x v="0"/>
    <s v="Ejecutar procesos de actualización catastral a nivel nacional"/>
    <s v="Predios actualizados catastralmente"/>
    <m/>
    <m/>
    <e v="#N/A"/>
    <e v="#N/A"/>
    <e v="#N/A"/>
    <x v="0"/>
    <m/>
    <n v="0"/>
    <n v="10920708"/>
    <m/>
    <x v="0"/>
    <x v="0"/>
    <x v="0"/>
    <m/>
    <x v="0"/>
  </r>
  <r>
    <x v="1"/>
    <m/>
    <x v="1"/>
    <x v="0"/>
    <x v="0"/>
    <x v="0"/>
    <x v="1"/>
    <x v="4"/>
    <x v="0"/>
    <x v="0"/>
    <x v="0"/>
    <x v="6"/>
    <x v="0"/>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4"/>
    <x v="4"/>
    <n v="240"/>
    <x v="0"/>
    <x v="1"/>
    <x v="0"/>
    <n v="46062344"/>
    <n v="4606234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7273379"/>
    <m/>
    <x v="0"/>
    <x v="0"/>
    <x v="0"/>
    <m/>
    <x v="0"/>
  </r>
  <r>
    <x v="1"/>
    <m/>
    <x v="1"/>
    <x v="0"/>
    <x v="0"/>
    <x v="0"/>
    <x v="1"/>
    <x v="4"/>
    <x v="0"/>
    <x v="0"/>
    <x v="0"/>
    <x v="6"/>
    <x v="0"/>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4"/>
    <x v="4"/>
    <n v="240"/>
    <x v="0"/>
    <x v="1"/>
    <x v="0"/>
    <n v="88180736"/>
    <n v="8818073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3067776"/>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social y documental de los productos generados por los operadores catastrales contratados en el marco del Contrato de Préstamo BIRF  No.89370 – OC"/>
    <x v="4"/>
    <x v="4"/>
    <n v="6"/>
    <x v="1"/>
    <x v="1"/>
    <x v="0"/>
    <n v="28988880"/>
    <n v="2898888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4494440"/>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RF  No.89370 – OC"/>
    <x v="4"/>
    <x v="4"/>
    <n v="4"/>
    <x v="1"/>
    <x v="1"/>
    <x v="0"/>
    <n v="29321464"/>
    <n v="2932146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económico de los productos generados por los operadores catastrales contratados en el marco del Contrato de Préstamo BID No.4856/OC-CO"/>
    <x v="4"/>
    <x v="4"/>
    <n v="4"/>
    <x v="1"/>
    <x v="1"/>
    <x v="0"/>
    <n v="29321464"/>
    <n v="29321464"/>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realizar los procesos de aseguramiento de la calidad del componente social y documental de los productos generados por los operadores catastrales para la implementación del Catastro Multipropósito."/>
    <x v="4"/>
    <x v="4"/>
    <n v="6"/>
    <x v="1"/>
    <x v="1"/>
    <x v="0"/>
    <n v="29858544"/>
    <n v="29858544"/>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4929272"/>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4"/>
    <x v="4"/>
    <n v="6"/>
    <x v="1"/>
    <x v="1"/>
    <x v="0"/>
    <n v="33540540"/>
    <n v="335405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67702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4"/>
    <x v="4"/>
    <n v="6"/>
    <x v="1"/>
    <x v="1"/>
    <x v="0"/>
    <n v="38932740"/>
    <n v="38932740"/>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19466370"/>
    <m/>
    <x v="0"/>
    <x v="0"/>
    <x v="0"/>
    <m/>
    <x v="0"/>
  </r>
  <r>
    <x v="1"/>
    <m/>
    <x v="1"/>
    <x v="0"/>
    <x v="0"/>
    <x v="0"/>
    <x v="1"/>
    <x v="4"/>
    <x v="0"/>
    <x v="0"/>
    <x v="0"/>
    <x v="6"/>
    <x v="0"/>
    <s v="Servicios secretariales o de administración de oficinas  "/>
    <x v="0"/>
    <n v="80161501"/>
    <s v="Prestación de servicios profesionales para coordinar el componente de aseguramiento de la calidad en la revisión de los productos generados por los operadores catastrales en el marco del Contrato de Préstamo BID No.4856/OC-CO"/>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RF No.89370 – OC"/>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adelantar la automatización del aseguramiento de la calidad de los procesos de gestión catastral realizados en el marco del Contrato de Préstamo BID No.4856/OC-CO"/>
    <x v="4"/>
    <x v="4"/>
    <n v="6"/>
    <x v="1"/>
    <x v="1"/>
    <x v="0"/>
    <n v="57467676"/>
    <n v="5746767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8733838"/>
    <m/>
    <x v="0"/>
    <x v="0"/>
    <x v="0"/>
    <m/>
    <x v="0"/>
  </r>
  <r>
    <x v="1"/>
    <m/>
    <x v="1"/>
    <x v="0"/>
    <x v="0"/>
    <x v="0"/>
    <x v="1"/>
    <x v="4"/>
    <x v="0"/>
    <x v="0"/>
    <x v="0"/>
    <x v="6"/>
    <x v="0"/>
    <s v="Servicios secretariales o de administración de oficinas  "/>
    <x v="0"/>
    <n v="80161501"/>
    <s v="Prestación de servicios profesionales para coordinar el componente de aseguramiento de la calidad en la revisión de los productos generados por los operadores catastrales para la implementación del Catastro Multipropósito."/>
    <x v="4"/>
    <x v="4"/>
    <n v="6"/>
    <x v="1"/>
    <x v="1"/>
    <x v="0"/>
    <n v="59191704"/>
    <n v="59191704"/>
    <x v="1"/>
    <x v="2"/>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9595852"/>
    <m/>
    <x v="0"/>
    <x v="0"/>
    <x v="0"/>
    <m/>
    <x v="0"/>
  </r>
  <r>
    <x v="1"/>
    <m/>
    <x v="1"/>
    <x v="0"/>
    <x v="0"/>
    <x v="0"/>
    <x v="1"/>
    <x v="4"/>
    <x v="0"/>
    <x v="0"/>
    <x v="0"/>
    <x v="6"/>
    <x v="0"/>
    <s v="Servicios secretariales o de administración de oficinas  "/>
    <x v="0"/>
    <n v="80161501"/>
    <s v="Prestación de servicios profesionales para apoyar desde el componente jurídicos la supervisión de los contratos suscritos por el IGAC, con los operadores catastrales  en el marco del Contrato de Préstamo BID No.4856/OC-CO"/>
    <x v="4"/>
    <x v="4"/>
    <n v="11"/>
    <x v="1"/>
    <x v="1"/>
    <x v="0"/>
    <n v="80634026"/>
    <n v="8063402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apoyar desde el componente financiero la supervisión de los contratos suscritos por el IGAC, con los operadores catastrales  en el marco del Contrato de Préstamo BIRF  No.89370 – OC"/>
    <x v="4"/>
    <x v="4"/>
    <n v="11"/>
    <x v="1"/>
    <x v="1"/>
    <x v="0"/>
    <n v="80634026"/>
    <n v="8063402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21991098"/>
    <m/>
    <x v="0"/>
    <x v="0"/>
    <x v="0"/>
    <m/>
    <x v="0"/>
  </r>
  <r>
    <x v="1"/>
    <m/>
    <x v="1"/>
    <x v="0"/>
    <x v="0"/>
    <x v="0"/>
    <x v="1"/>
    <x v="4"/>
    <x v="0"/>
    <x v="0"/>
    <x v="0"/>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D No.4856/OC-CO"/>
    <x v="4"/>
    <x v="4"/>
    <n v="8"/>
    <x v="1"/>
    <x v="1"/>
    <x v="0"/>
    <n v="94601168"/>
    <n v="94601168"/>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5475438"/>
    <m/>
    <x v="0"/>
    <x v="0"/>
    <x v="0"/>
    <m/>
    <x v="0"/>
  </r>
  <r>
    <x v="1"/>
    <m/>
    <x v="1"/>
    <x v="0"/>
    <x v="0"/>
    <x v="0"/>
    <x v="1"/>
    <x v="4"/>
    <x v="0"/>
    <x v="0"/>
    <x v="0"/>
    <x v="6"/>
    <x v="0"/>
    <s v="Servicios secretariales o de administración de oficinas  "/>
    <x v="0"/>
    <n v="80161501"/>
    <s v="Prestación de servicios profesionales para el seguimiento a la ejecución de los procesos de actualización catastral de los municipios priorizados en 2021, del Proyecto financiado con recursos del Contrato de Préstamo BIRF  No.89370 – OC"/>
    <x v="4"/>
    <x v="4"/>
    <n v="11"/>
    <x v="1"/>
    <x v="1"/>
    <x v="0"/>
    <n v="130076606"/>
    <n v="130076606"/>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35475438"/>
    <m/>
    <x v="0"/>
    <x v="0"/>
    <x v="0"/>
    <m/>
    <x v="0"/>
  </r>
  <r>
    <x v="1"/>
    <m/>
    <x v="1"/>
    <x v="0"/>
    <x v="0"/>
    <x v="0"/>
    <x v="1"/>
    <x v="4"/>
    <x v="0"/>
    <x v="0"/>
    <x v="0"/>
    <x v="15"/>
    <x v="0"/>
    <s v="Servicios de sistemas de información geográfica (sig)"/>
    <x v="0"/>
    <n v="81101512"/>
    <s v="Adelantar la actualización catastral de los municipios a ser intervenidos con recursos del Banco Mundial - BM, priorizados para el año 2021 en el marco del Crédito de Catastro Multipropósito"/>
    <x v="7"/>
    <x v="7"/>
    <n v="180"/>
    <x v="0"/>
    <x v="0"/>
    <x v="0"/>
    <n v="35008220003"/>
    <n v="35008220003"/>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15"/>
    <x v="0"/>
    <s v="Servicios de sistemas de información geográfica (sig)"/>
    <x v="0"/>
    <n v="81101512"/>
    <s v="Adelantar la actualización catastral de 4 municipios priorizados en 2021 y financiados con recursos del Banco Mundial."/>
    <x v="7"/>
    <x v="7"/>
    <n v="180"/>
    <x v="0"/>
    <x v="0"/>
    <x v="0"/>
    <n v="13449700495"/>
    <n v="13449700495"/>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15"/>
    <x v="0"/>
    <s v="Servicios de sistemas de información geográfica (sig)"/>
    <x v="0"/>
    <n v="81101512"/>
    <s v="Adelantar la actualización catastral de los municipios a ser intervenidos con recursos del Banco Interamericano de Desarrollo - BID, priorizados para el año 2021 en el marco del Crédito de Catastro Multipropósito"/>
    <x v="7"/>
    <x v="7"/>
    <n v="180"/>
    <x v="0"/>
    <x v="0"/>
    <x v="0"/>
    <n v="23610620573"/>
    <n v="23610620573"/>
    <x v="0"/>
    <x v="0"/>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0"/>
    <x v="0"/>
    <x v="0"/>
    <x v="0"/>
    <x v="15"/>
    <x v="1"/>
    <s v="Servicios de sistemas de información geográfica (sig)"/>
    <x v="0"/>
    <n v="81101512"/>
    <s v="Realizar la actualización catastral con enfoque multipropósito en las áreas urbana y rural  en sus componentes fisico, jurídico y económico del municipio de Puerto Libertador, Córdoba."/>
    <x v="7"/>
    <x v="7"/>
    <n v="180"/>
    <x v="0"/>
    <x v="0"/>
    <x v="3"/>
    <n v="3847187767"/>
    <n v="3847187767"/>
    <x v="1"/>
    <x v="1"/>
    <x v="0"/>
    <x v="0"/>
    <s v="Subdirección de Catastro"/>
    <s v="Subdirección de Catastro"/>
    <x v="0"/>
    <s v="Subdirectora de Catastro"/>
    <x v="0"/>
    <x v="0"/>
    <s v="Ejecutar procesos de actualización catastral a nivel nacional"/>
    <s v="Predios actualizados catastralmente"/>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Morales y Piendamó en el  del Departamento del Cauca, en conjunto con la Agencia Nacional de Tierras - ANT."/>
    <x v="4"/>
    <x v="4"/>
    <n v="9"/>
    <x v="1"/>
    <x v="0"/>
    <x v="0"/>
    <n v="884523002"/>
    <n v="884523002"/>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Adelantar el proceso de actualización catastral de los municipios de Cajibío, Piamonte, Sucre y Almaguer, en conjunto con la Agencia Nacional de Tierras - ANT."/>
    <x v="4"/>
    <x v="4"/>
    <n v="9"/>
    <x v="1"/>
    <x v="0"/>
    <x v="0"/>
    <n v="781026077"/>
    <n v="781026077"/>
    <x v="1"/>
    <x v="1"/>
    <x v="0"/>
    <x v="0"/>
    <s v="Subdirección de Catastro"/>
    <s v="Subdirección de Catastro"/>
    <x v="0"/>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1"/>
    <m/>
    <x v="1"/>
    <x v="0"/>
    <x v="0"/>
    <x v="0"/>
    <x v="1"/>
    <x v="4"/>
    <x v="0"/>
    <x v="0"/>
    <x v="0"/>
    <x v="6"/>
    <x v="0"/>
    <s v="Servicios secretariales o de administración de oficinas  "/>
    <x v="0"/>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4"/>
    <x v="4"/>
    <n v="240"/>
    <x v="0"/>
    <x v="0"/>
    <x v="0"/>
    <n v="7000000000"/>
    <n v="7000000000"/>
    <x v="1"/>
    <x v="2"/>
    <x v="0"/>
    <x v="0"/>
    <s v="Subdirección de Catastro"/>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m/>
    <x v="0"/>
  </r>
  <r>
    <x v="3"/>
    <n v="26"/>
    <x v="1"/>
    <x v="0"/>
    <x v="1"/>
    <x v="1"/>
    <x v="2"/>
    <x v="5"/>
    <x v="0"/>
    <x v="2"/>
    <x v="1"/>
    <x v="11"/>
    <x v="1"/>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6"/>
    <x v="6"/>
    <n v="7"/>
    <x v="1"/>
    <x v="1"/>
    <x v="2"/>
    <n v="21446236"/>
    <n v="21446236"/>
    <x v="1"/>
    <x v="1"/>
    <x v="0"/>
    <x v="0"/>
    <s v="Subdirección de Agrología"/>
    <s v="Subdirección de Agrología"/>
    <x v="0"/>
    <s v="Subdriector de Agrología"/>
    <x v="1"/>
    <x v="3"/>
    <s v="Estudio de suelos como insumo para el ordenamiento integral del territorio."/>
    <s v="Sistema de información agrologica actualizado"/>
    <n v="151"/>
    <d v="2021-02-01T00:00:00"/>
    <n v="3063748"/>
    <n v="21446236"/>
    <n v="21446236"/>
    <x v="1"/>
    <s v="GUERTHY ADRIANA MORENO SÁNCHEZ"/>
    <n v="0"/>
    <n v="0"/>
    <n v="24431"/>
    <x v="1"/>
    <x v="1"/>
    <x v="1"/>
    <n v="11"/>
    <x v="0"/>
  </r>
  <r>
    <x v="3"/>
    <n v="40"/>
    <x v="1"/>
    <x v="0"/>
    <x v="1"/>
    <x v="1"/>
    <x v="2"/>
    <x v="5"/>
    <x v="0"/>
    <x v="2"/>
    <x v="1"/>
    <x v="5"/>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1"/>
    <x v="1"/>
    <x v="1"/>
    <n v="14929272"/>
    <n v="14929272"/>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556"/>
    <d v="2021-04-28T00:00:00"/>
    <n v="4976424"/>
    <n v="14929272"/>
    <n v="14929272"/>
    <x v="1"/>
    <s v="JERSSON ANDRES MARTINEZ BERMUDEZ"/>
    <n v="0"/>
    <n v="0"/>
    <n v="24699"/>
    <x v="1"/>
    <x v="1"/>
    <x v="1"/>
    <n v="179"/>
    <x v="0"/>
  </r>
  <r>
    <x v="3"/>
    <n v="39"/>
    <x v="1"/>
    <x v="0"/>
    <x v="1"/>
    <x v="1"/>
    <x v="2"/>
    <x v="5"/>
    <x v="0"/>
    <x v="2"/>
    <x v="1"/>
    <x v="16"/>
    <x v="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1"/>
    <x v="1"/>
    <x v="1"/>
    <n v="12790566"/>
    <n v="12790566"/>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567"/>
    <d v="2021-04-28T00:00:00"/>
    <n v="4263522"/>
    <n v="12790566"/>
    <n v="12790566"/>
    <x v="1"/>
    <s v="MIGUEL OCTAVIO BERNAL BOTIVA"/>
    <n v="0"/>
    <n v="0"/>
    <n v="24702"/>
    <x v="1"/>
    <x v="1"/>
    <x v="1"/>
    <n v="318"/>
    <x v="0"/>
  </r>
  <r>
    <x v="3"/>
    <n v="41"/>
    <x v="1"/>
    <x v="0"/>
    <x v="1"/>
    <x v="1"/>
    <x v="2"/>
    <x v="5"/>
    <x v="0"/>
    <x v="2"/>
    <x v="1"/>
    <x v="17"/>
    <x v="1"/>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7"/>
    <x v="7"/>
    <n v="2"/>
    <x v="1"/>
    <x v="1"/>
    <x v="1"/>
    <n v="19905696"/>
    <n v="19905696"/>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654"/>
    <d v="2021-07-07T00:00:00"/>
    <n v="9952848"/>
    <n v="19905696"/>
    <n v="19905696"/>
    <x v="1"/>
    <s v="SEIRY SOLENY VARGAS TEJEDOR"/>
    <n v="0"/>
    <n v="0"/>
    <n v="24789"/>
    <x v="1"/>
    <x v="1"/>
    <x v="0"/>
    <n v="311"/>
    <x v="0"/>
  </r>
  <r>
    <x v="3"/>
    <n v="2"/>
    <x v="1"/>
    <x v="0"/>
    <x v="1"/>
    <x v="1"/>
    <x v="2"/>
    <x v="5"/>
    <x v="0"/>
    <x v="2"/>
    <x v="1"/>
    <x v="9"/>
    <x v="1"/>
    <s v="Servicios de formación profesional en ingeniería"/>
    <x v="0"/>
    <n v="86101610"/>
    <s v="Prestación de servicios profesionales para realizar actividades de apoyo a los procesos administrativos que adelanta la Subdirección de Agrología"/>
    <x v="5"/>
    <x v="5"/>
    <n v="7"/>
    <x v="1"/>
    <x v="1"/>
    <x v="2"/>
    <n v="21236040"/>
    <n v="21236040"/>
    <x v="1"/>
    <x v="1"/>
    <x v="0"/>
    <x v="0"/>
    <s v="Subdirección de Agrología"/>
    <s v="Subdirección de Agrología"/>
    <x v="6"/>
    <s v="Subdirector de Agrología "/>
    <x v="1"/>
    <x v="3"/>
    <s v="Estudio de suelos como insumo para el ordenamiento integral del territorio."/>
    <s v="Sistema de información agrologica actualizado"/>
    <n v="114"/>
    <d v="2021-01-22T00:00:00"/>
    <n v="3033256"/>
    <n v="21232792"/>
    <n v="21232792"/>
    <x v="1"/>
    <s v="VIVIANA ANDREA RUEDA CALDERÓN"/>
    <n v="3248"/>
    <n v="0"/>
    <n v="24308"/>
    <x v="1"/>
    <x v="1"/>
    <x v="1"/>
    <n v="300"/>
    <x v="0"/>
  </r>
  <r>
    <x v="3"/>
    <n v="18"/>
    <x v="1"/>
    <x v="0"/>
    <x v="1"/>
    <x v="1"/>
    <x v="2"/>
    <x v="5"/>
    <x v="1"/>
    <x v="1"/>
    <x v="1"/>
    <x v="9"/>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5"/>
    <x v="5"/>
    <n v="7"/>
    <x v="1"/>
    <x v="1"/>
    <x v="2"/>
    <n v="42472080"/>
    <n v="42472080"/>
    <x v="1"/>
    <x v="1"/>
    <x v="1"/>
    <x v="0"/>
    <s v="Subdirección de Agrología"/>
    <s v="Subdirección de Agrología"/>
    <x v="7"/>
    <s v="Subdirector de Agrología "/>
    <x v="1"/>
    <x v="4"/>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3"/>
    <x v="1"/>
    <x v="1"/>
    <n v="325"/>
    <x v="0"/>
  </r>
  <r>
    <x v="3"/>
    <n v="8"/>
    <x v="1"/>
    <x v="0"/>
    <x v="1"/>
    <x v="1"/>
    <x v="2"/>
    <x v="5"/>
    <x v="4"/>
    <x v="4"/>
    <x v="1"/>
    <x v="11"/>
    <x v="1"/>
    <s v="Servicios de formación profesional en ingeniería"/>
    <x v="0"/>
    <n v="86101610"/>
    <s v="Prestación de servicios profesionales para realizar el levantamientos del suelo y diligenciamiento  de la base de datos de observaciones de suelos de los proyectos de la Subdirección de Agrología"/>
    <x v="6"/>
    <x v="6"/>
    <n v="7"/>
    <x v="1"/>
    <x v="1"/>
    <x v="2"/>
    <n v="63708120"/>
    <n v="63708120"/>
    <x v="1"/>
    <x v="1"/>
    <x v="4"/>
    <x v="0"/>
    <s v="Subdirección de Agrología"/>
    <s v="Subdirección de Agrología"/>
    <x v="0"/>
    <s v="Subdriector de Agrología"/>
    <x v="1"/>
    <x v="3"/>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4"/>
    <x v="1"/>
    <x v="1"/>
    <n v="11"/>
    <x v="0"/>
  </r>
  <r>
    <x v="3"/>
    <n v="4"/>
    <x v="1"/>
    <x v="0"/>
    <x v="1"/>
    <x v="1"/>
    <x v="2"/>
    <x v="5"/>
    <x v="0"/>
    <x v="2"/>
    <x v="1"/>
    <x v="9"/>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5"/>
    <x v="5"/>
    <n v="7"/>
    <x v="1"/>
    <x v="1"/>
    <x v="2"/>
    <n v="13473194"/>
    <n v="13473194"/>
    <x v="1"/>
    <x v="1"/>
    <x v="0"/>
    <x v="0"/>
    <s v="Subdirección de Agrología"/>
    <s v="Subdirección de Agrología"/>
    <x v="6"/>
    <s v="Subdirector de Agrología "/>
    <x v="1"/>
    <x v="3"/>
    <s v="Estudio de suelos como insumo para el ordenamiento integral del territorio."/>
    <s v="Sistema de información agrologica actualizado"/>
    <n v="140"/>
    <d v="2021-01-22T00:00:00"/>
    <n v="1911592"/>
    <n v="13381144"/>
    <n v="13381144"/>
    <x v="1"/>
    <s v="VALENTINA ROJAS"/>
    <n v="92050"/>
    <n v="0"/>
    <n v="24338"/>
    <x v="1"/>
    <x v="1"/>
    <x v="1"/>
    <n v="90"/>
    <x v="0"/>
  </r>
  <r>
    <x v="3"/>
    <n v="6"/>
    <x v="1"/>
    <x v="0"/>
    <x v="1"/>
    <x v="1"/>
    <x v="2"/>
    <x v="5"/>
    <x v="0"/>
    <x v="2"/>
    <x v="1"/>
    <x v="9"/>
    <x v="1"/>
    <s v="Servicios de formación profesional en ingeniería"/>
    <x v="0"/>
    <n v="86101610"/>
    <s v="Prestación de servicios para el manejo de la información que genere la subdirección de agrología en el desarrollo de sus proyectos."/>
    <x v="5"/>
    <x v="5"/>
    <n v="7"/>
    <x v="1"/>
    <x v="1"/>
    <x v="2"/>
    <n v="18155711"/>
    <n v="18155711"/>
    <x v="1"/>
    <x v="1"/>
    <x v="0"/>
    <x v="0"/>
    <s v="Subdirección de Agrología"/>
    <s v="Subdirección de Agrología"/>
    <x v="6"/>
    <s v="Subdirector de Agrología "/>
    <x v="1"/>
    <x v="3"/>
    <s v="Estudio de suelos como insumo para el ordenamiento integral del territorio."/>
    <s v="Sistema de información agrologica actualizado"/>
    <n v="119"/>
    <d v="2021-01-22T00:00:00"/>
    <n v="2575938"/>
    <n v="18031566"/>
    <n v="18031566"/>
    <x v="1"/>
    <s v="ANDREA PILAR SINTURA HUERTA"/>
    <n v="124145"/>
    <n v="0"/>
    <n v="24309"/>
    <x v="1"/>
    <x v="1"/>
    <x v="1"/>
    <n v="330"/>
    <x v="0"/>
  </r>
  <r>
    <x v="3"/>
    <n v="23"/>
    <x v="1"/>
    <x v="0"/>
    <x v="1"/>
    <x v="1"/>
    <x v="2"/>
    <x v="5"/>
    <x v="0"/>
    <x v="2"/>
    <x v="1"/>
    <x v="9"/>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5"/>
    <x v="5"/>
    <n v="7"/>
    <x v="1"/>
    <x v="1"/>
    <x v="2"/>
    <n v="18155711"/>
    <n v="18155711"/>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5"/>
    <d v="2021-01-22T00:00:00"/>
    <n v="2575938"/>
    <n v="18031566"/>
    <n v="18031566"/>
    <x v="1"/>
    <s v="JOHN JAIRO YATE ALAPE"/>
    <n v="124145"/>
    <n v="0"/>
    <n v="24350"/>
    <x v="1"/>
    <x v="1"/>
    <x v="1"/>
    <n v="11"/>
    <x v="0"/>
  </r>
  <r>
    <x v="3"/>
    <n v="20"/>
    <x v="1"/>
    <x v="0"/>
    <x v="1"/>
    <x v="1"/>
    <x v="2"/>
    <x v="5"/>
    <x v="0"/>
    <x v="2"/>
    <x v="1"/>
    <x v="9"/>
    <x v="1"/>
    <s v="Servicios de formación profesional en ingeniería"/>
    <x v="0"/>
    <n v="86101610"/>
    <s v="Prestación de servicios personales para implementar y ejecutar las actividades de control ambiental bajo la Norma ISO 14001 y manejo de residuos en el GIT Laboratorio Nacional de Suelos"/>
    <x v="5"/>
    <x v="5"/>
    <n v="7"/>
    <x v="1"/>
    <x v="1"/>
    <x v="2"/>
    <n v="18155711"/>
    <n v="18155711"/>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204"/>
    <d v="2021-01-22T00:00:00"/>
    <n v="2575938"/>
    <n v="18031566"/>
    <n v="18031566"/>
    <x v="1"/>
    <s v="SERGIO ANDRÉS ARENAS ENMOGA"/>
    <n v="124145"/>
    <n v="0"/>
    <n v="24392"/>
    <x v="1"/>
    <x v="1"/>
    <x v="2"/>
    <n v="300"/>
    <x v="0"/>
  </r>
  <r>
    <x v="3"/>
    <n v="5"/>
    <x v="1"/>
    <x v="0"/>
    <x v="1"/>
    <x v="1"/>
    <x v="2"/>
    <x v="5"/>
    <x v="0"/>
    <x v="2"/>
    <x v="1"/>
    <x v="9"/>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5"/>
    <x v="5"/>
    <n v="7"/>
    <x v="1"/>
    <x v="1"/>
    <x v="2"/>
    <n v="28975394"/>
    <n v="28975394"/>
    <x v="1"/>
    <x v="1"/>
    <x v="0"/>
    <x v="0"/>
    <s v="Subdirección de Agrología"/>
    <s v="Subdirección de Agrología"/>
    <x v="6"/>
    <s v="Subdirector de Agrología "/>
    <x v="1"/>
    <x v="3"/>
    <s v="Estudio de suelos como insumo para el ordenamiento integral del territorio."/>
    <s v="Sistema de información agrologica actualizado"/>
    <n v="258"/>
    <d v="2021-01-22T00:00:00"/>
    <n v="4112781"/>
    <n v="28789467"/>
    <n v="28789467"/>
    <x v="1"/>
    <s v="JOHANNA KATERINE CORDERO CASALLAS"/>
    <n v="185927"/>
    <n v="0"/>
    <n v="24434"/>
    <x v="1"/>
    <x v="1"/>
    <x v="1"/>
    <m/>
    <x v="0"/>
  </r>
  <r>
    <x v="3"/>
    <n v="16"/>
    <x v="1"/>
    <x v="0"/>
    <x v="1"/>
    <x v="1"/>
    <x v="2"/>
    <x v="5"/>
    <x v="0"/>
    <x v="2"/>
    <x v="1"/>
    <x v="12"/>
    <x v="1"/>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1"/>
    <x v="1"/>
    <x v="2"/>
    <n v="28975394"/>
    <n v="28975394"/>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1"/>
    <x v="1"/>
    <x v="1"/>
    <n v="329"/>
    <x v="0"/>
  </r>
  <r>
    <x v="3"/>
    <n v="21"/>
    <x v="1"/>
    <x v="0"/>
    <x v="1"/>
    <x v="1"/>
    <x v="2"/>
    <x v="5"/>
    <x v="0"/>
    <x v="2"/>
    <x v="1"/>
    <x v="9"/>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5"/>
    <x v="5"/>
    <n v="7"/>
    <x v="1"/>
    <x v="1"/>
    <x v="2"/>
    <n v="28975394"/>
    <n v="28975394"/>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7"/>
    <d v="2021-01-22T00:00:00"/>
    <n v="4112781"/>
    <n v="28789467"/>
    <n v="28789467"/>
    <x v="1"/>
    <s v="VLADIMIR PAEZ FONSECA"/>
    <n v="185927"/>
    <n v="0"/>
    <n v="24336"/>
    <x v="1"/>
    <x v="1"/>
    <x v="1"/>
    <n v="320"/>
    <x v="0"/>
  </r>
  <r>
    <x v="3"/>
    <n v="15"/>
    <x v="1"/>
    <x v="0"/>
    <x v="1"/>
    <x v="1"/>
    <x v="2"/>
    <x v="5"/>
    <x v="0"/>
    <x v="2"/>
    <x v="1"/>
    <x v="9"/>
    <x v="1"/>
    <s v="Servicios de formación profesional en ingeniería"/>
    <x v="0"/>
    <n v="86101610"/>
    <s v="Prestación de servicios profesionales para asignación, elaboración y consolidación de información fotogramétrica de los diferentes proyectos que adelante la subdirección de Agrología."/>
    <x v="5"/>
    <x v="5"/>
    <n v="7"/>
    <x v="1"/>
    <x v="1"/>
    <x v="2"/>
    <n v="28975394"/>
    <n v="28975394"/>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1"/>
    <x v="1"/>
    <x v="1"/>
    <n v="329"/>
    <x v="0"/>
  </r>
  <r>
    <x v="3"/>
    <n v="11"/>
    <x v="1"/>
    <x v="0"/>
    <x v="1"/>
    <x v="1"/>
    <x v="2"/>
    <x v="5"/>
    <x v="1"/>
    <x v="1"/>
    <x v="1"/>
    <x v="9"/>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5"/>
    <x v="5"/>
    <n v="7"/>
    <x v="1"/>
    <x v="1"/>
    <x v="2"/>
    <n v="36311422"/>
    <n v="36311422"/>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3"/>
    <x v="1"/>
    <x v="1"/>
    <n v="329"/>
    <x v="0"/>
  </r>
  <r>
    <x v="3"/>
    <n v="22"/>
    <x v="1"/>
    <x v="0"/>
    <x v="1"/>
    <x v="1"/>
    <x v="2"/>
    <x v="5"/>
    <x v="0"/>
    <x v="2"/>
    <x v="1"/>
    <x v="9"/>
    <x v="1"/>
    <s v="Servicios de formación profesional en ingeniería"/>
    <x v="0"/>
    <n v="86101610"/>
    <s v="Prestación de servicios personales para realizar la preparación y manejo de muestras de suelos, aguas, compost y tejido vegetal en el GIT Laboratorio Nacional de Suelos. "/>
    <x v="5"/>
    <x v="5"/>
    <n v="7"/>
    <x v="1"/>
    <x v="1"/>
    <x v="2"/>
    <n v="16296816"/>
    <n v="16296816"/>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2"/>
    <d v="2021-01-22T00:00:00"/>
    <n v="2004904"/>
    <n v="16039232"/>
    <n v="16039232"/>
    <x v="1"/>
    <s v="JUAN FELIPE RUEDA CALDERON"/>
    <n v="257584"/>
    <n v="0"/>
    <n v="24349"/>
    <x v="1"/>
    <x v="1"/>
    <x v="1"/>
    <n v="330"/>
    <x v="0"/>
  </r>
  <r>
    <x v="3"/>
    <n v="3"/>
    <x v="1"/>
    <x v="0"/>
    <x v="1"/>
    <x v="1"/>
    <x v="2"/>
    <x v="5"/>
    <x v="0"/>
    <x v="2"/>
    <x v="1"/>
    <x v="9"/>
    <x v="1"/>
    <s v="Servicios de formación profesional en ingeniería"/>
    <x v="0"/>
    <n v="86101610"/>
    <s v="Prestación de servicios personales para realizar la digitación y consolidación de la información agrológica, acorde con los estándares de control de calidad de la entidad."/>
    <x v="5"/>
    <x v="5"/>
    <n v="7"/>
    <x v="1"/>
    <x v="1"/>
    <x v="2"/>
    <n v="13473194"/>
    <n v="13473194"/>
    <x v="1"/>
    <x v="1"/>
    <x v="0"/>
    <x v="0"/>
    <s v="Subdirección de Agrología"/>
    <s v="Subdirección de Agrología"/>
    <x v="6"/>
    <s v="Subdirector de Agrología "/>
    <x v="1"/>
    <x v="3"/>
    <s v="Estudio de suelos como insumo para el ordenamiento integral del territorio."/>
    <s v="Sistema de información agrologica actualizado"/>
    <n v="226"/>
    <d v="2021-01-22T00:00:00"/>
    <n v="1873015"/>
    <n v="13111105"/>
    <n v="13111105"/>
    <x v="1"/>
    <s v="MARÍA PAULA ROJAS"/>
    <n v="362089"/>
    <n v="0"/>
    <n v="24420"/>
    <x v="1"/>
    <x v="1"/>
    <x v="1"/>
    <n v="90"/>
    <x v="0"/>
  </r>
  <r>
    <x v="3"/>
    <n v="13"/>
    <x v="1"/>
    <x v="0"/>
    <x v="1"/>
    <x v="1"/>
    <x v="2"/>
    <x v="5"/>
    <x v="1"/>
    <x v="1"/>
    <x v="1"/>
    <x v="9"/>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5"/>
    <x v="5"/>
    <n v="7"/>
    <x v="1"/>
    <x v="1"/>
    <x v="2"/>
    <n v="57950788"/>
    <n v="57950788"/>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3"/>
    <x v="1"/>
    <x v="1"/>
    <n v="330"/>
    <x v="0"/>
  </r>
  <r>
    <x v="3"/>
    <n v="19"/>
    <x v="1"/>
    <x v="0"/>
    <x v="1"/>
    <x v="1"/>
    <x v="2"/>
    <x v="5"/>
    <x v="4"/>
    <x v="4"/>
    <x v="1"/>
    <x v="9"/>
    <x v="1"/>
    <s v="Servicios de formación profesional en ingeniería"/>
    <x v="0"/>
    <n v="86101610"/>
    <s v="Prestación de servicios personales para la ejecución de análisis básicos y aplicación de controles de calidad en el GIT Laboratorio Nacional de Suelos."/>
    <x v="5"/>
    <x v="5"/>
    <n v="7"/>
    <x v="1"/>
    <x v="1"/>
    <x v="2"/>
    <n v="54467133"/>
    <n v="54467133"/>
    <x v="1"/>
    <x v="1"/>
    <x v="4"/>
    <x v="0"/>
    <s v="Subdirección de Agrología"/>
    <s v="Subdirección de Agrología"/>
    <x v="7"/>
    <s v="Subdirector de Agrología "/>
    <x v="1"/>
    <x v="4"/>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4"/>
    <x v="1"/>
    <x v="1"/>
    <n v="270"/>
    <x v="0"/>
  </r>
  <r>
    <x v="4"/>
    <s v="1 - 2  3"/>
    <x v="1"/>
    <x v="0"/>
    <x v="1"/>
    <x v="1"/>
    <x v="2"/>
    <x v="5"/>
    <x v="0"/>
    <x v="2"/>
    <x v="1"/>
    <x v="17"/>
    <x v="1"/>
    <s v="Gases naturales y gases mixtos"/>
    <x v="0"/>
    <n v="12142100"/>
    <s v="Suministro de Gases especiales para la ejecución de análisis para el Laboratorio Nacional de Suelos. "/>
    <x v="7"/>
    <x v="7"/>
    <n v="6"/>
    <x v="1"/>
    <x v="2"/>
    <x v="2"/>
    <n v="10000000"/>
    <n v="1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n v="683"/>
    <d v="2021-07-19T00:00:00"/>
    <n v="9559115.5"/>
    <n v="9559115.5"/>
    <n v="9559115.5"/>
    <x v="1"/>
    <s v="OXIGENOS DE COLOMBIA LTDA"/>
    <n v="440884.5"/>
    <n v="0"/>
    <n v="24812"/>
    <x v="1"/>
    <x v="1"/>
    <x v="1"/>
    <n v="30"/>
    <x v="0"/>
  </r>
  <r>
    <x v="3"/>
    <n v="25"/>
    <x v="1"/>
    <x v="0"/>
    <x v="1"/>
    <x v="1"/>
    <x v="2"/>
    <x v="5"/>
    <x v="1"/>
    <x v="1"/>
    <x v="1"/>
    <x v="9"/>
    <x v="1"/>
    <s v="Servicios de formación profesional en ingeniería"/>
    <x v="0"/>
    <n v="86101610"/>
    <s v="Prestación de servicios personales para realizar el lavado y alistamiento de la instrumentación requerida para la ejecución de análisis en el GIT Laboratorio Nacional de Suelos."/>
    <x v="5"/>
    <x v="5"/>
    <n v="7"/>
    <x v="1"/>
    <x v="1"/>
    <x v="2"/>
    <n v="28519428"/>
    <n v="28519428"/>
    <x v="1"/>
    <x v="1"/>
    <x v="1"/>
    <x v="0"/>
    <s v="Subdirección de Agrología"/>
    <s v="Subdirección de Agrología"/>
    <x v="7"/>
    <s v="Subdirector de Agrología "/>
    <x v="1"/>
    <x v="4"/>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3"/>
    <x v="1"/>
    <x v="1"/>
    <n v="330"/>
    <x v="0"/>
  </r>
  <r>
    <x v="3"/>
    <n v="1"/>
    <x v="1"/>
    <x v="0"/>
    <x v="1"/>
    <x v="1"/>
    <x v="2"/>
    <x v="5"/>
    <x v="0"/>
    <x v="2"/>
    <x v="1"/>
    <x v="9"/>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5"/>
    <x v="5"/>
    <n v="7"/>
    <x v="1"/>
    <x v="1"/>
    <x v="2"/>
    <n v="51312562"/>
    <n v="51312562"/>
    <x v="1"/>
    <x v="1"/>
    <x v="0"/>
    <x v="0"/>
    <s v="Subdirección de Agrología"/>
    <s v="Subdirección de Agrología"/>
    <x v="6"/>
    <s v="Subdirector de Agrología "/>
    <x v="1"/>
    <x v="3"/>
    <s v="Estudio de suelos como insumo para el ordenamiento integral del territorio."/>
    <s v="Sistema de información agrologica actualizado"/>
    <n v="105"/>
    <d v="2021-01-22T00:00:00"/>
    <n v="7261336"/>
    <n v="50829352"/>
    <n v="50829352"/>
    <x v="1"/>
    <s v="ADRIANA CAROLINA RIVADENEIRA PISCIOTTI"/>
    <n v="483210"/>
    <n v="0"/>
    <n v="24307"/>
    <x v="1"/>
    <x v="1"/>
    <x v="1"/>
    <n v="315"/>
    <x v="0"/>
  </r>
  <r>
    <x v="3"/>
    <n v="24"/>
    <x v="1"/>
    <x v="0"/>
    <x v="1"/>
    <x v="1"/>
    <x v="2"/>
    <x v="5"/>
    <x v="0"/>
    <x v="2"/>
    <x v="1"/>
    <x v="9"/>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5"/>
    <x v="5"/>
    <n v="7"/>
    <x v="1"/>
    <x v="1"/>
    <x v="2"/>
    <n v="33820360"/>
    <n v="33820360"/>
    <x v="1"/>
    <x v="1"/>
    <x v="0"/>
    <x v="0"/>
    <s v="Subdirección de Agrología"/>
    <s v="Subdirección de Agrología"/>
    <x v="7"/>
    <s v="Subdirector de Agrología "/>
    <x v="1"/>
    <x v="4"/>
    <s v="Análisis físicos, químicos, biológicos y mineralógicos de suelos"/>
    <s v="Pruebas químicas, físicas, mineralógicas y biológicas de suelos realizadas"/>
    <n v="139"/>
    <d v="2021-01-22T00:00:00"/>
    <n v="4738790"/>
    <n v="33171530"/>
    <n v="33171530"/>
    <x v="1"/>
    <s v="ELSA MATILDE GONZÁLEZ"/>
    <n v="648830"/>
    <n v="0"/>
    <n v="24337"/>
    <x v="1"/>
    <x v="1"/>
    <x v="1"/>
    <n v="330"/>
    <x v="0"/>
  </r>
  <r>
    <x v="3"/>
    <n v="12"/>
    <x v="1"/>
    <x v="0"/>
    <x v="1"/>
    <x v="1"/>
    <x v="2"/>
    <x v="5"/>
    <x v="0"/>
    <x v="2"/>
    <x v="1"/>
    <x v="9"/>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5"/>
    <x v="5"/>
    <n v="7"/>
    <x v="1"/>
    <x v="1"/>
    <x v="2"/>
    <n v="33820360"/>
    <n v="33820360"/>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1"/>
    <x v="1"/>
    <x v="1"/>
    <n v="330"/>
    <x v="0"/>
  </r>
  <r>
    <x v="3"/>
    <n v="7"/>
    <x v="1"/>
    <x v="0"/>
    <x v="1"/>
    <x v="1"/>
    <x v="2"/>
    <x v="5"/>
    <x v="0"/>
    <x v="2"/>
    <x v="1"/>
    <x v="9"/>
    <x v="1"/>
    <s v="Servicios de formación profesional en ingeniería"/>
    <x v="0"/>
    <n v="86101610"/>
    <s v="Prestación de servicios profesionales para realizar el control de calidad de la interacción de la información de los levantamientos de suelos y aplicaciones agrologicas a nivel nacional"/>
    <x v="5"/>
    <x v="5"/>
    <n v="7"/>
    <x v="1"/>
    <x v="1"/>
    <x v="2"/>
    <n v="33820360"/>
    <n v="33820360"/>
    <x v="1"/>
    <x v="1"/>
    <x v="0"/>
    <x v="0"/>
    <s v="Subdirección de Agrología"/>
    <s v="Subdirección de Agrología"/>
    <x v="6"/>
    <s v="Subdirector de Agrología "/>
    <x v="1"/>
    <x v="3"/>
    <s v="Estudio de suelos como insumo para el ordenamiento integral del territorio."/>
    <s v="Sistema de información agrologica actualizado"/>
    <n v="258"/>
    <d v="2021-01-22T00:00:00"/>
    <n v="4738790"/>
    <n v="33171530"/>
    <n v="33171530"/>
    <x v="1"/>
    <s v="JULIANA YAMILE CUY TORRES"/>
    <n v="648830"/>
    <n v="0"/>
    <n v="24434"/>
    <x v="1"/>
    <x v="1"/>
    <x v="1"/>
    <n v="11"/>
    <x v="0"/>
  </r>
  <r>
    <x v="3"/>
    <n v="17"/>
    <x v="1"/>
    <x v="0"/>
    <x v="1"/>
    <x v="1"/>
    <x v="2"/>
    <x v="5"/>
    <x v="0"/>
    <x v="2"/>
    <x v="1"/>
    <x v="9"/>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5"/>
    <x v="5"/>
    <n v="7"/>
    <x v="1"/>
    <x v="1"/>
    <x v="2"/>
    <n v="33820360"/>
    <n v="33820360"/>
    <x v="1"/>
    <x v="1"/>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1"/>
    <x v="1"/>
    <x v="1"/>
    <n v="330"/>
    <x v="0"/>
  </r>
  <r>
    <x v="3"/>
    <n v="10"/>
    <x v="1"/>
    <x v="0"/>
    <x v="1"/>
    <x v="1"/>
    <x v="2"/>
    <x v="5"/>
    <x v="3"/>
    <x v="3"/>
    <x v="1"/>
    <x v="9"/>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5"/>
    <x v="5"/>
    <n v="7"/>
    <x v="1"/>
    <x v="1"/>
    <x v="2"/>
    <n v="144876970"/>
    <n v="144876970"/>
    <x v="1"/>
    <x v="1"/>
    <x v="3"/>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2"/>
    <x v="1"/>
    <x v="1"/>
    <n v="330"/>
    <x v="0"/>
  </r>
  <r>
    <x v="3"/>
    <n v="31"/>
    <x v="1"/>
    <x v="0"/>
    <x v="1"/>
    <x v="1"/>
    <x v="2"/>
    <x v="6"/>
    <x v="0"/>
    <x v="2"/>
    <x v="1"/>
    <x v="9"/>
    <x v="0"/>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6"/>
    <x v="6"/>
    <n v="11"/>
    <x v="1"/>
    <x v="1"/>
    <x v="0"/>
    <n v="47300000"/>
    <n v="47300000"/>
    <x v="1"/>
    <x v="1"/>
    <x v="0"/>
    <x v="0"/>
    <s v="Subdirección de Agrología"/>
    <s v="Subdirección de Agrología"/>
    <x v="0"/>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1"/>
    <x v="1"/>
    <x v="1"/>
    <n v="325"/>
    <x v="0"/>
  </r>
  <r>
    <x v="3"/>
    <n v="14"/>
    <x v="1"/>
    <x v="0"/>
    <x v="1"/>
    <x v="1"/>
    <x v="2"/>
    <x v="5"/>
    <x v="1"/>
    <x v="1"/>
    <x v="1"/>
    <x v="9"/>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5"/>
    <x v="5"/>
    <n v="7"/>
    <x v="1"/>
    <x v="1"/>
    <x v="2"/>
    <n v="67640720"/>
    <n v="67640720"/>
    <x v="1"/>
    <x v="1"/>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3"/>
    <x v="1"/>
    <x v="1"/>
    <n v="330"/>
    <x v="0"/>
  </r>
  <r>
    <x v="3"/>
    <n v="9"/>
    <x v="1"/>
    <x v="0"/>
    <x v="1"/>
    <x v="1"/>
    <x v="2"/>
    <x v="5"/>
    <x v="7"/>
    <x v="6"/>
    <x v="1"/>
    <x v="9"/>
    <x v="1"/>
    <s v="Servicios de formación profesional en ingeniería"/>
    <x v="0"/>
    <n v="86101610"/>
    <s v="Prestación de servicios profesionales para realizar el levantamiento de suelos  y capacidad de uso de las tierras en los proyectos que adelanta la Subdirección de Agrología"/>
    <x v="5"/>
    <x v="5"/>
    <n v="7"/>
    <x v="1"/>
    <x v="1"/>
    <x v="2"/>
    <n v="202827758"/>
    <n v="202827758"/>
    <x v="1"/>
    <x v="1"/>
    <x v="7"/>
    <x v="0"/>
    <s v="Subdirección de Agrología"/>
    <s v="Subdirección de Agrología"/>
    <x v="6"/>
    <s v="Subdirector de Agrología "/>
    <x v="1"/>
    <x v="3"/>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6"/>
    <x v="1"/>
    <x v="1"/>
    <n v="11"/>
    <x v="0"/>
  </r>
  <r>
    <x v="3"/>
    <n v="34"/>
    <x v="1"/>
    <x v="0"/>
    <x v="1"/>
    <x v="1"/>
    <x v="2"/>
    <x v="6"/>
    <x v="0"/>
    <x v="2"/>
    <x v="1"/>
    <x v="9"/>
    <x v="0"/>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6"/>
    <x v="6"/>
    <n v="11"/>
    <x v="1"/>
    <x v="1"/>
    <x v="0"/>
    <n v="49500000"/>
    <n v="49500000"/>
    <x v="1"/>
    <x v="1"/>
    <x v="0"/>
    <x v="0"/>
    <s v="Subdirección de Agrología"/>
    <s v="Subdirección de Agrología"/>
    <x v="0"/>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1"/>
    <x v="1"/>
    <x v="1"/>
    <n v="240"/>
    <x v="0"/>
  </r>
  <r>
    <x v="3"/>
    <n v="27"/>
    <x v="1"/>
    <x v="0"/>
    <x v="1"/>
    <x v="1"/>
    <x v="2"/>
    <x v="6"/>
    <x v="0"/>
    <x v="2"/>
    <x v="1"/>
    <x v="9"/>
    <x v="0"/>
    <s v="Servicios de formación profesional en ingeniería"/>
    <x v="0"/>
    <n v="86101610"/>
    <s v="Prestación de servicios para realizar la preparación y alistamiento de equipos, reactivos y materiales y apoyo en los diferentes procesos de análisis del Laboratorio Nacional de Suelos."/>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1"/>
    <x v="1"/>
    <x v="1"/>
    <n v="330"/>
    <x v="0"/>
  </r>
  <r>
    <x v="3"/>
    <n v="37"/>
    <x v="1"/>
    <x v="0"/>
    <x v="1"/>
    <x v="1"/>
    <x v="2"/>
    <x v="6"/>
    <x v="0"/>
    <x v="2"/>
    <x v="1"/>
    <x v="9"/>
    <x v="0"/>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1"/>
    <x v="1"/>
    <x v="1"/>
    <n v="320"/>
    <x v="0"/>
  </r>
  <r>
    <x v="3"/>
    <n v="32"/>
    <x v="1"/>
    <x v="0"/>
    <x v="1"/>
    <x v="1"/>
    <x v="2"/>
    <x v="6"/>
    <x v="0"/>
    <x v="2"/>
    <x v="1"/>
    <x v="9"/>
    <x v="0"/>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6"/>
    <x v="6"/>
    <n v="11"/>
    <x v="1"/>
    <x v="1"/>
    <x v="0"/>
    <n v="28600000"/>
    <n v="28600000"/>
    <x v="1"/>
    <x v="1"/>
    <x v="0"/>
    <x v="0"/>
    <s v="Subdirección de Agrología"/>
    <s v="Subdirección de Agrología"/>
    <x v="0"/>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1"/>
    <x v="1"/>
    <x v="1"/>
    <n v="320"/>
    <x v="0"/>
  </r>
  <r>
    <x v="3"/>
    <n v="28"/>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1"/>
    <x v="1"/>
    <x v="1"/>
    <m/>
    <x v="0"/>
  </r>
  <r>
    <x v="3"/>
    <n v="29"/>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1"/>
    <x v="1"/>
    <x v="0"/>
    <n v="330"/>
    <x v="0"/>
  </r>
  <r>
    <x v="3"/>
    <n v="36"/>
    <x v="1"/>
    <x v="0"/>
    <x v="1"/>
    <x v="1"/>
    <x v="2"/>
    <x v="6"/>
    <x v="0"/>
    <x v="2"/>
    <x v="1"/>
    <x v="9"/>
    <x v="0"/>
    <s v="Servicios de formación profesional en ingeniería"/>
    <x v="0"/>
    <n v="86101610"/>
    <s v="Prestación de servicios profesionales para realizar procesos de aerotriangulación y construcción de bloques fotogramétricos."/>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1"/>
    <x v="1"/>
    <x v="0"/>
    <n v="240"/>
    <x v="0"/>
  </r>
  <r>
    <x v="3"/>
    <n v="33"/>
    <x v="1"/>
    <x v="0"/>
    <x v="1"/>
    <x v="1"/>
    <x v="2"/>
    <x v="6"/>
    <x v="0"/>
    <x v="2"/>
    <x v="1"/>
    <x v="9"/>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6"/>
    <x v="6"/>
    <n v="11"/>
    <x v="1"/>
    <x v="1"/>
    <x v="0"/>
    <n v="44000000"/>
    <n v="44000000"/>
    <x v="1"/>
    <x v="1"/>
    <x v="0"/>
    <x v="0"/>
    <s v="Subdirección de Agrología"/>
    <s v="Subdirección de Agrología"/>
    <x v="0"/>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1"/>
    <x v="1"/>
    <x v="1"/>
    <n v="320"/>
    <x v="0"/>
  </r>
  <r>
    <x v="3"/>
    <n v="38"/>
    <x v="1"/>
    <x v="0"/>
    <x v="1"/>
    <x v="1"/>
    <x v="2"/>
    <x v="6"/>
    <x v="0"/>
    <x v="2"/>
    <x v="1"/>
    <x v="12"/>
    <x v="0"/>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1"/>
    <x v="1"/>
    <x v="0"/>
    <n v="53900000"/>
    <n v="53900000"/>
    <x v="1"/>
    <x v="1"/>
    <x v="0"/>
    <x v="0"/>
    <s v="Subdirección de Agrología"/>
    <s v="Subdirección de Agrología"/>
    <x v="0"/>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1"/>
    <x v="1"/>
    <x v="1"/>
    <n v="180"/>
    <x v="0"/>
  </r>
  <r>
    <x v="3"/>
    <n v="43"/>
    <x v="1"/>
    <x v="0"/>
    <x v="1"/>
    <x v="1"/>
    <x v="2"/>
    <x v="5"/>
    <x v="0"/>
    <x v="2"/>
    <x v="1"/>
    <x v="17"/>
    <x v="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7"/>
    <x v="7"/>
    <n v="2"/>
    <x v="1"/>
    <x v="1"/>
    <x v="1"/>
    <n v="17054088"/>
    <n v="17054088"/>
    <x v="1"/>
    <x v="1"/>
    <x v="0"/>
    <x v="0"/>
    <s v="Subdirección de Catastro"/>
    <s v="Subdirección de Catastro"/>
    <x v="0"/>
    <s v="Subdirectora de Catastro"/>
    <x v="1"/>
    <x v="3"/>
    <s v="Actualización, Homologación y Correlación de áreas homogéneas de tierras con fines múltiples."/>
    <s v="Sistema de Información Agrológica Actualizado"/>
    <n v="670"/>
    <d v="2021-07-08T00:00:00"/>
    <n v="4263522"/>
    <n v="8527044"/>
    <n v="8527044"/>
    <x v="1"/>
    <s v="INGRID FERNANDA RODRÍGUEZ LUCAS"/>
    <n v="8527044"/>
    <n v="0"/>
    <n v="24795"/>
    <x v="1"/>
    <x v="7"/>
    <x v="1"/>
    <n v="60"/>
    <x v="0"/>
  </r>
  <r>
    <x v="3"/>
    <n v="42"/>
    <x v="1"/>
    <x v="0"/>
    <x v="1"/>
    <x v="1"/>
    <x v="2"/>
    <x v="5"/>
    <x v="0"/>
    <x v="2"/>
    <x v="1"/>
    <x v="17"/>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7"/>
    <x v="7"/>
    <n v="2"/>
    <x v="1"/>
    <x v="1"/>
    <x v="1"/>
    <n v="17054088"/>
    <n v="17054088"/>
    <x v="1"/>
    <x v="1"/>
    <x v="0"/>
    <x v="0"/>
    <s v="Subdirección de Agrología"/>
    <s v="Subdirección de Agrología"/>
    <x v="0"/>
    <s v="Subdirector de Agrología "/>
    <x v="1"/>
    <x v="3"/>
    <s v="Actualización, Homologación y Correlación de áreas homogéneas de tierras con fines múltiples."/>
    <s v="Sistema de Información Agrológica Actualizado"/>
    <n v="655"/>
    <d v="2021-07-07T00:00:00"/>
    <n v="4263522"/>
    <n v="8527044"/>
    <n v="8527044"/>
    <x v="1"/>
    <s v="JHON EDER MONTERO ESPINOSA"/>
    <n v="8527044"/>
    <n v="0"/>
    <n v="24790"/>
    <x v="0"/>
    <x v="0"/>
    <x v="0"/>
    <n v="312"/>
    <x v="0"/>
  </r>
  <r>
    <x v="0"/>
    <m/>
    <x v="2"/>
    <x v="3"/>
    <x v="1"/>
    <x v="1"/>
    <x v="0"/>
    <x v="0"/>
    <x v="0"/>
    <x v="2"/>
    <x v="1"/>
    <x v="0"/>
    <x v="1"/>
    <s v="Servicios de formación profesional en ingeniería"/>
    <x v="0"/>
    <n v="86101610"/>
    <s v="Prestación de servicios profesionales para realizar seguimiento y control a la gestión de los procesos de la Subdirección de Agrología"/>
    <x v="0"/>
    <x v="0"/>
    <n v="6"/>
    <x v="1"/>
    <x v="1"/>
    <x v="1"/>
    <n v="29858544"/>
    <n v="29858544"/>
    <x v="1"/>
    <x v="2"/>
    <x v="0"/>
    <x v="0"/>
    <s v="Subdirección de Agrología"/>
    <s v="Subdirección de Agrología"/>
    <x v="9"/>
    <s v="Subdirección de Agrología"/>
    <x v="2"/>
    <x v="5"/>
    <s v="Generación de estudios de suelos, tierras y aplicaciones agrológicas como insumo para el ordenamiento integral y el manejo sostenible del territorio a nivel Nacional"/>
    <s v="Sistema de información agrologica actualizado"/>
    <m/>
    <d v="2021-08-25T00:00:00"/>
    <n v="4976424"/>
    <n v="20735100"/>
    <n v="20735100"/>
    <x v="1"/>
    <s v="JOSÉ MAURICIO MOYA GARCÍA"/>
    <n v="9123444"/>
    <n v="0"/>
    <m/>
    <x v="1"/>
    <x v="1"/>
    <x v="1"/>
    <n v="125"/>
    <x v="0"/>
  </r>
  <r>
    <x v="3"/>
    <n v="35"/>
    <x v="1"/>
    <x v="0"/>
    <x v="1"/>
    <x v="1"/>
    <x v="2"/>
    <x v="6"/>
    <x v="0"/>
    <x v="2"/>
    <x v="1"/>
    <x v="9"/>
    <x v="0"/>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6"/>
    <x v="6"/>
    <n v="11"/>
    <x v="1"/>
    <x v="1"/>
    <x v="0"/>
    <n v="49500000"/>
    <n v="49500000"/>
    <x v="1"/>
    <x v="1"/>
    <x v="0"/>
    <x v="0"/>
    <s v="Subdirección de Agrología"/>
    <s v="Subdirección de Agrología"/>
    <x v="0"/>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1"/>
    <x v="1"/>
    <x v="1"/>
    <n v="320"/>
    <x v="0"/>
  </r>
  <r>
    <x v="0"/>
    <m/>
    <x v="2"/>
    <x v="0"/>
    <x v="1"/>
    <x v="1"/>
    <x v="0"/>
    <x v="0"/>
    <x v="0"/>
    <x v="0"/>
    <x v="0"/>
    <x v="0"/>
    <x v="1"/>
    <s v="Servicios de formación profesional en ingeniería"/>
    <x v="0"/>
    <n v="86101610"/>
    <s v="Prestación de servicios profesionales para ejecutar  análisis de media complejidad, aplicar controles de calidad  y registro de información para el municipio de Pereira en el Laboratorio Nacional de Suelos."/>
    <x v="0"/>
    <x v="0"/>
    <n v="4"/>
    <x v="1"/>
    <x v="1"/>
    <x v="1"/>
    <n v="10685932"/>
    <n v="10685932"/>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2671483"/>
    <m/>
    <x v="0"/>
    <x v="0"/>
    <x v="0"/>
    <m/>
    <x v="0"/>
  </r>
  <r>
    <x v="0"/>
    <m/>
    <x v="2"/>
    <x v="0"/>
    <x v="1"/>
    <x v="1"/>
    <x v="0"/>
    <x v="0"/>
    <x v="0"/>
    <x v="0"/>
    <x v="0"/>
    <x v="0"/>
    <x v="1"/>
    <s v="Servicios de formación profesional en ingeniería"/>
    <x v="0"/>
    <n v="86101610"/>
    <s v="Prestación de Servicios Profesionales para realizar el control de calidad de la interacción de la información geomorfológica, edafológica, y de capacidad de usos de la tierra del municipio de Pereira"/>
    <x v="0"/>
    <x v="0"/>
    <n v="4"/>
    <x v="1"/>
    <x v="1"/>
    <x v="1"/>
    <n v="19905696"/>
    <n v="19905696"/>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4976424"/>
    <m/>
    <x v="0"/>
    <x v="0"/>
    <x v="0"/>
    <m/>
    <x v="0"/>
  </r>
  <r>
    <x v="0"/>
    <m/>
    <x v="2"/>
    <x v="0"/>
    <x v="1"/>
    <x v="1"/>
    <x v="0"/>
    <x v="0"/>
    <x v="0"/>
    <x v="0"/>
    <x v="0"/>
    <x v="0"/>
    <x v="1"/>
    <s v="Servicios de formación profesional en ingeniería"/>
    <x v="0"/>
    <n v="86101610"/>
    <s v="Prestación del servicio de calibración acreditada de equipos e instrumentos del Laboratorio Nacional de Suelos."/>
    <x v="8"/>
    <x v="8"/>
    <n v="4"/>
    <x v="1"/>
    <x v="3"/>
    <x v="1"/>
    <n v="90000000"/>
    <n v="9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Adquisición de reactivos y materiales para el GIT Laboratorio Nacional de Suelos."/>
    <x v="8"/>
    <x v="8"/>
    <n v="2"/>
    <x v="1"/>
    <x v="3"/>
    <x v="1"/>
    <n v="250000000"/>
    <n v="25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Prestación del servicio de mantenimiento preventivo y correctivo, con suministro de repuestos y consumibles para los equipos no exclusivos del Laboratorio Nacional de Suelos."/>
    <x v="9"/>
    <x v="9"/>
    <n v="2"/>
    <x v="1"/>
    <x v="3"/>
    <x v="1"/>
    <n v="260000000"/>
    <n v="260000000"/>
    <x v="1"/>
    <x v="2"/>
    <x v="0"/>
    <x v="0"/>
    <s v="Subdirección de Agrología"/>
    <s v="Subdirección de Agrología"/>
    <x v="7"/>
    <s v="Subdirector de Agrología "/>
    <x v="1"/>
    <x v="4"/>
    <s v="Análisis físicos, químicos, biológicos y mineralógicos de suelos"/>
    <s v="Pruebas químicas, físicas, mineralógicas y biológicas de suelos realizadas"/>
    <m/>
    <m/>
    <e v="#N/A"/>
    <e v="#N/A"/>
    <e v="#N/A"/>
    <x v="0"/>
    <m/>
    <n v="0"/>
    <n v="0"/>
    <m/>
    <x v="0"/>
    <x v="0"/>
    <x v="0"/>
    <m/>
    <x v="0"/>
  </r>
  <r>
    <x v="0"/>
    <m/>
    <x v="2"/>
    <x v="0"/>
    <x v="1"/>
    <x v="1"/>
    <x v="0"/>
    <x v="0"/>
    <x v="0"/>
    <x v="0"/>
    <x v="0"/>
    <x v="0"/>
    <x v="1"/>
    <s v="Servicios de formación profesional en ingeniería"/>
    <x v="0"/>
    <n v="86101610"/>
    <s v="Prestación de servicios profesionales para realizar la estructuración final de la información cartográfica y alfanumérica y la revisión digital de la información espacial temática del municipio de Pereira."/>
    <x v="10"/>
    <x v="10"/>
    <n v="105"/>
    <x v="0"/>
    <x v="1"/>
    <x v="1"/>
    <n v="14922327"/>
    <n v="14922327"/>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0"/>
    <x v="0"/>
    <m/>
    <x v="0"/>
  </r>
  <r>
    <x v="0"/>
    <m/>
    <x v="2"/>
    <x v="0"/>
    <x v="1"/>
    <x v="1"/>
    <x v="0"/>
    <x v="0"/>
    <x v="1"/>
    <x v="0"/>
    <x v="3"/>
    <x v="0"/>
    <x v="1"/>
    <s v="Servicios de formación profesional en ingeniería"/>
    <x v="0"/>
    <n v="86101610"/>
    <s v="Prestación de servicios profesionales para la interpretación de cobertura y uso de la tierra y elaboración de cartografía temática del convenio con la Gobernación de Cundinamarca."/>
    <x v="10"/>
    <x v="10"/>
    <n v="105"/>
    <x v="0"/>
    <x v="1"/>
    <x v="1"/>
    <n v="29844654"/>
    <n v="29844654"/>
    <x v="1"/>
    <x v="2"/>
    <x v="1"/>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3"/>
    <x v="0"/>
    <m/>
    <x v="0"/>
  </r>
  <r>
    <x v="0"/>
    <m/>
    <x v="2"/>
    <x v="0"/>
    <x v="1"/>
    <x v="1"/>
    <x v="0"/>
    <x v="0"/>
    <x v="0"/>
    <x v="0"/>
    <x v="0"/>
    <x v="0"/>
    <x v="1"/>
    <s v="Servicios de formación profesional en ingeniería"/>
    <x v="0"/>
    <n v="86101610"/>
    <s v="Prestación de servicios profesionales para realizar el seguimiento y control de calidad técnico de los diferentes proyectos que desarrolla la Subdirección de Agrología. "/>
    <x v="10"/>
    <x v="10"/>
    <n v="4"/>
    <x v="1"/>
    <x v="1"/>
    <x v="1"/>
    <n v="14922327"/>
    <n v="14922327"/>
    <x v="1"/>
    <x v="2"/>
    <x v="0"/>
    <x v="0"/>
    <s v="Subdirección de Agrología"/>
    <s v="Subdirección de Agrología"/>
    <x v="8"/>
    <s v="Subdirector de Agrología "/>
    <x v="1"/>
    <x v="3"/>
    <s v="Geomorfología aplicada a levantamientos de suelos, Levantamientos de Coberturas, Uso de la tierra, Conflictos biofísicos de uso del territorio, difusión y disposición de la información generada."/>
    <s v="Sistema de información agrologica actualizado"/>
    <m/>
    <m/>
    <e v="#N/A"/>
    <e v="#N/A"/>
    <e v="#N/A"/>
    <x v="0"/>
    <m/>
    <n v="0"/>
    <n v="0"/>
    <m/>
    <x v="0"/>
    <x v="0"/>
    <x v="0"/>
    <m/>
    <x v="0"/>
  </r>
  <r>
    <x v="5"/>
    <n v="35"/>
    <x v="1"/>
    <x v="0"/>
    <x v="1"/>
    <x v="2"/>
    <x v="3"/>
    <x v="7"/>
    <x v="4"/>
    <x v="4"/>
    <x v="1"/>
    <x v="14"/>
    <x v="1"/>
    <s v="Cartografía"/>
    <x v="0"/>
    <n v="81151600"/>
    <s v="Prestación de servicios para apoyar la generación de ortoimágenes a diferentes escalas, de conformidad con las especificaciones técnicas y rendimientos establecidos."/>
    <x v="6"/>
    <x v="6"/>
    <n v="10"/>
    <x v="1"/>
    <x v="1"/>
    <x v="1"/>
    <n v="80144490"/>
    <n v="80144490"/>
    <x v="1"/>
    <x v="1"/>
    <x v="4"/>
    <x v="0"/>
    <s v="Subdirección de Geografía y Cartografía "/>
    <s v="Subdirección de Geografía y Cartografía "/>
    <x v="1"/>
    <s v="Subdirector de Geografía y Cartografía "/>
    <x v="3"/>
    <x v="6"/>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4"/>
    <x v="1"/>
    <x v="0"/>
    <m/>
    <x v="0"/>
  </r>
  <r>
    <x v="5"/>
    <n v="30"/>
    <x v="1"/>
    <x v="0"/>
    <x v="1"/>
    <x v="2"/>
    <x v="3"/>
    <x v="7"/>
    <x v="1"/>
    <x v="1"/>
    <x v="1"/>
    <x v="11"/>
    <x v="1"/>
    <s v="Cartografía"/>
    <x v="0"/>
    <n v="81151600"/>
    <s v="Prestación de servicios profesionales para gestionar, controlar y hacer seguimiento de los procesos de producción cartográfica, asignados de conformidad con los lineamientos establecidos."/>
    <x v="6"/>
    <x v="6"/>
    <n v="315"/>
    <x v="0"/>
    <x v="1"/>
    <x v="2"/>
    <n v="140352534"/>
    <n v="140352534"/>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206"/>
    <d v="2021-02-10T00:00:00"/>
    <n v="6683454"/>
    <n v="70176267"/>
    <n v="140352534"/>
    <x v="1"/>
    <s v="CARLOS ALBERTO SEDANO ARIZA  _x000a_CARLOS  EDUARDO  PLATA  CABRERA"/>
    <n v="0"/>
    <n v="0"/>
    <s v="24394_x000a_24395"/>
    <x v="3"/>
    <x v="1"/>
    <x v="1"/>
    <m/>
    <x v="0"/>
  </r>
  <r>
    <x v="5"/>
    <n v="31"/>
    <x v="1"/>
    <x v="0"/>
    <x v="1"/>
    <x v="2"/>
    <x v="3"/>
    <x v="7"/>
    <x v="2"/>
    <x v="7"/>
    <x v="1"/>
    <x v="11"/>
    <x v="1"/>
    <s v="Cartografía"/>
    <x v="0"/>
    <n v="81151600"/>
    <s v="Prestación de servicios para la captura o digitalización de elementos vectoriales a diferentes escalas y dimensiones, de conformidad con las especificaciones técnicas y rendimientos establecidos."/>
    <x v="6"/>
    <x v="6"/>
    <n v="11"/>
    <x v="1"/>
    <x v="1"/>
    <x v="2"/>
    <n v="381694680"/>
    <n v="381694680"/>
    <x v="1"/>
    <x v="1"/>
    <x v="2"/>
    <x v="0"/>
    <s v="Subdirección de Geografía y Cartografía "/>
    <s v="Subdirección de Geografía y Cartografía "/>
    <x v="1"/>
    <s v="Subdirector de Geografía y Cartografía "/>
    <x v="3"/>
    <x v="6"/>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7"/>
    <x v="1"/>
    <x v="0"/>
    <m/>
    <x v="0"/>
  </r>
  <r>
    <x v="5"/>
    <n v="60"/>
    <x v="1"/>
    <x v="0"/>
    <x v="1"/>
    <x v="2"/>
    <x v="3"/>
    <x v="7"/>
    <x v="5"/>
    <x v="5"/>
    <x v="1"/>
    <x v="2"/>
    <x v="1"/>
    <s v="Cartografía"/>
    <x v="0"/>
    <n v="81151600"/>
    <s v="Prestacion de servicios para estructurar, integrar y validar la cartografía para los estudios y/o investigaciones geográficas asignadas"/>
    <x v="2"/>
    <x v="2"/>
    <n v="285"/>
    <x v="0"/>
    <x v="1"/>
    <x v="1"/>
    <n v="138328968"/>
    <n v="138328968"/>
    <x v="1"/>
    <x v="1"/>
    <x v="5"/>
    <x v="0"/>
    <s v="Subdirección de Geografía y Cartografía "/>
    <s v="Subdirección de Geografía y Cartografía "/>
    <x v="0"/>
    <s v="Subdirector de Geografía y Cartografía "/>
    <x v="3"/>
    <x v="6"/>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5"/>
    <x v="1"/>
    <x v="1"/>
    <m/>
    <x v="0"/>
  </r>
  <r>
    <x v="5"/>
    <n v="71"/>
    <x v="1"/>
    <x v="0"/>
    <x v="1"/>
    <x v="2"/>
    <x v="3"/>
    <x v="7"/>
    <x v="0"/>
    <x v="2"/>
    <x v="1"/>
    <x v="2"/>
    <x v="1"/>
    <s v="Servicios de mantenimiento y reparación de instalación de máquinas"/>
    <x v="0"/>
    <n v="72151800"/>
    <s v="Realizar el mantenimiento de los escáneres fotogramétricos del IGAC."/>
    <x v="2"/>
    <x v="2"/>
    <n v="10"/>
    <x v="1"/>
    <x v="1"/>
    <x v="1"/>
    <n v="218640604"/>
    <n v="218640604"/>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1"/>
    <x v="1"/>
    <x v="0"/>
    <m/>
    <x v="0"/>
  </r>
  <r>
    <x v="5"/>
    <n v="77"/>
    <x v="1"/>
    <x v="0"/>
    <x v="1"/>
    <x v="2"/>
    <x v="3"/>
    <x v="7"/>
    <x v="0"/>
    <x v="2"/>
    <x v="1"/>
    <x v="18"/>
    <x v="1"/>
    <s v="Cartografía"/>
    <x v="0"/>
    <n v="81151600"/>
    <s v="Realizar el mantenimiento, patronamiento y verificación de equipos geodésicos hiper sr -hiper v y estación total os 101, incluido los respuestos,  para dar cumplimiento a las labores de fotocontrol y rastreo de coordenadas."/>
    <x v="4"/>
    <x v="4"/>
    <n v="7"/>
    <x v="1"/>
    <x v="4"/>
    <x v="1"/>
    <n v="76844250"/>
    <n v="76844250"/>
    <x v="1"/>
    <x v="1"/>
    <x v="0"/>
    <x v="0"/>
    <s v="Subdirección de Geografía y Cartografía "/>
    <s v="Subdirección de Geografía y Cartografía "/>
    <x v="1"/>
    <s v="Subdirector de Geografía y Cartografía "/>
    <x v="3"/>
    <x v="7"/>
    <s v="Densificar el marco de referencia terrestre"/>
    <s v="Puntos Geodésicos Materializados"/>
    <m/>
    <d v="2021-07-02T00:00:00"/>
    <n v="76844250"/>
    <n v="76844250"/>
    <n v="76844250"/>
    <x v="1"/>
    <s v="INICIO PROCESO"/>
    <n v="0"/>
    <n v="0"/>
    <m/>
    <x v="1"/>
    <x v="1"/>
    <x v="1"/>
    <n v="60"/>
    <x v="0"/>
  </r>
  <r>
    <x v="5"/>
    <n v="63"/>
    <x v="1"/>
    <x v="0"/>
    <x v="1"/>
    <x v="2"/>
    <x v="3"/>
    <x v="7"/>
    <x v="4"/>
    <x v="4"/>
    <x v="1"/>
    <x v="2"/>
    <x v="1"/>
    <s v="Cartografía"/>
    <x v="0"/>
    <n v="81151600"/>
    <s v="Prestación de servicios para la estandarización,  integración y disposición de información de ordenamiento territorial de los nodos regionales y locales al sistema de información geográfica definido para tal fin."/>
    <x v="2"/>
    <x v="2"/>
    <n v="255"/>
    <x v="0"/>
    <x v="1"/>
    <x v="2"/>
    <n v="75015390"/>
    <n v="75015390"/>
    <x v="1"/>
    <x v="1"/>
    <x v="4"/>
    <x v="0"/>
    <s v="Subdirección de Geografía y Cartografía "/>
    <s v="Subdirección de Geografía y Cartografía "/>
    <x v="1"/>
    <s v="Subdirector de Geografía y Cartografía "/>
    <x v="4"/>
    <x v="8"/>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4"/>
    <x v="1"/>
    <x v="1"/>
    <m/>
    <x v="0"/>
  </r>
  <r>
    <x v="5"/>
    <n v="56"/>
    <x v="1"/>
    <x v="0"/>
    <x v="1"/>
    <x v="2"/>
    <x v="3"/>
    <x v="7"/>
    <x v="0"/>
    <x v="2"/>
    <x v="1"/>
    <x v="13"/>
    <x v="1"/>
    <s v="Cartografía"/>
    <x v="0"/>
    <n v="81151600"/>
    <s v="Prestación de servicios para realizar procesos de generalización de información cartográfica para los diferentes fines."/>
    <x v="6"/>
    <x v="6"/>
    <n v="8"/>
    <x v="1"/>
    <x v="1"/>
    <x v="1"/>
    <n v="21371864"/>
    <n v="21371864"/>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399"/>
    <d v="2021-02-25T00:00:00"/>
    <n v="2671483"/>
    <n v="21371864"/>
    <n v="21371864"/>
    <x v="1"/>
    <s v="LUZ KELLY GARCÍA CONDE"/>
    <n v="0"/>
    <n v="0"/>
    <n v="24538"/>
    <x v="1"/>
    <x v="1"/>
    <x v="1"/>
    <m/>
    <x v="0"/>
  </r>
  <r>
    <x v="5"/>
    <n v="12"/>
    <x v="1"/>
    <x v="0"/>
    <x v="1"/>
    <x v="2"/>
    <x v="3"/>
    <x v="7"/>
    <x v="6"/>
    <x v="8"/>
    <x v="1"/>
    <x v="9"/>
    <x v="1"/>
    <s v="Cartografía"/>
    <x v="0"/>
    <n v="81151600"/>
    <s v="Prestación de servicios para la captura de información vectorial, de conformidad con las especificaciones técnicas y rendimientos establecidos."/>
    <x v="5"/>
    <x v="5"/>
    <n v="11"/>
    <x v="1"/>
    <x v="1"/>
    <x v="1"/>
    <n v="352739640"/>
    <n v="352739640"/>
    <x v="1"/>
    <x v="1"/>
    <x v="6"/>
    <x v="0"/>
    <s v="Subdirección de Geografía y Cartografía "/>
    <s v="Subdirección de Geografía y Cartografía "/>
    <x v="1"/>
    <s v="Subdirector de Geografía y Cartografía "/>
    <x v="3"/>
    <x v="6"/>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1"/>
    <x v="1"/>
    <m/>
    <x v="0"/>
  </r>
  <r>
    <x v="5"/>
    <n v="75"/>
    <x v="1"/>
    <x v="0"/>
    <x v="1"/>
    <x v="2"/>
    <x v="3"/>
    <x v="7"/>
    <x v="1"/>
    <x v="1"/>
    <x v="1"/>
    <x v="3"/>
    <x v="1"/>
    <s v="Servicios de comercio internacional"/>
    <x v="0"/>
    <n v="80151600"/>
    <s v="Prestación de servicio para apoyar la organización, digitalización, control y seguimiento de los productos y servicios de la Subdirección de Geografía y Cartografía."/>
    <x v="3"/>
    <x v="3"/>
    <n v="8"/>
    <x v="1"/>
    <x v="1"/>
    <x v="2"/>
    <n v="33571440"/>
    <n v="33571440"/>
    <x v="1"/>
    <x v="1"/>
    <x v="1"/>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3"/>
    <x v="1"/>
    <x v="0"/>
    <m/>
    <x v="0"/>
  </r>
  <r>
    <x v="5"/>
    <n v="73"/>
    <x v="1"/>
    <x v="0"/>
    <x v="1"/>
    <x v="2"/>
    <x v="3"/>
    <x v="7"/>
    <x v="1"/>
    <x v="1"/>
    <x v="1"/>
    <x v="3"/>
    <x v="1"/>
    <s v="Servicios de comercio internacional"/>
    <x v="0"/>
    <n v="80151600"/>
    <s v="Prestación de servicios para estructurar y elaborar cartografía temática de los proyectos asignados, de conformidad con las especificaciones técnicas y los tiempos establecidos."/>
    <x v="3"/>
    <x v="3"/>
    <n v="8"/>
    <x v="1"/>
    <x v="1"/>
    <x v="2"/>
    <n v="42743728"/>
    <n v="42743728"/>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541"/>
    <d v="2021-04-22T00:00:00"/>
    <n v="2671483"/>
    <n v="21371864"/>
    <n v="42743728"/>
    <x v="1"/>
    <s v="SANTIAGO DÍAZ BOLÍVAR _x000a_LINA PAOLA FANDIÑO HERRERA"/>
    <n v="0"/>
    <n v="0"/>
    <s v="24686_x000a_24691"/>
    <x v="3"/>
    <x v="1"/>
    <x v="0"/>
    <m/>
    <x v="0"/>
  </r>
  <r>
    <x v="0"/>
    <m/>
    <x v="2"/>
    <x v="13"/>
    <x v="1"/>
    <x v="2"/>
    <x v="0"/>
    <x v="0"/>
    <x v="0"/>
    <x v="2"/>
    <x v="1"/>
    <x v="0"/>
    <x v="1"/>
    <s v="Servicios de formación profesional en ingeniería"/>
    <x v="0"/>
    <n v="86101610"/>
    <s v="Prestación de servicios para la implementación de contenidos e interfaces de los productos digitales asociados a los procesos geográficos, geodésicos y cartográficos. "/>
    <x v="0"/>
    <x v="0"/>
    <n v="130"/>
    <x v="0"/>
    <x v="1"/>
    <x v="2"/>
    <n v="24950436.333333332"/>
    <n v="24950436.333333299"/>
    <x v="1"/>
    <x v="1"/>
    <x v="0"/>
    <x v="0"/>
    <s v="Subdirección de Geografía y Cartografía "/>
    <s v="Subdirección de Geografía y Cartografía "/>
    <x v="1"/>
    <s v="Subdirector de Geografía y Cartografía "/>
    <x v="3"/>
    <x v="9"/>
    <s v="Implementar servicios transaccionales en Colombia en Mapas que permitan la generación y pago de certificaciones y demás productos."/>
    <s v="Datos publicados de información geográfica, geodésica y cartográfica"/>
    <n v="740"/>
    <d v="2021-08-19T00:00:00"/>
    <n v="5757793"/>
    <n v="24950436.333333332"/>
    <n v="24950436.333333332"/>
    <x v="1"/>
    <s v="HERNANDO ENRIQUE VARGAS LOPEZ"/>
    <n v="0"/>
    <n v="0"/>
    <n v="24833"/>
    <x v="1"/>
    <x v="1"/>
    <x v="1"/>
    <n v="130"/>
    <x v="0"/>
  </r>
  <r>
    <x v="5"/>
    <n v="34"/>
    <x v="1"/>
    <x v="0"/>
    <x v="1"/>
    <x v="2"/>
    <x v="3"/>
    <x v="7"/>
    <x v="0"/>
    <x v="2"/>
    <x v="1"/>
    <x v="12"/>
    <x v="1"/>
    <s v="Cartografía"/>
    <x v="0"/>
    <n v="81151600"/>
    <s v="Prestación de servicios para realizar apoyo a la gestión administrativa de los procesos y proyectos misionales de la Subdirección de Geografía y Cartografía"/>
    <x v="2"/>
    <x v="2"/>
    <n v="10"/>
    <x v="1"/>
    <x v="1"/>
    <x v="2"/>
    <n v="26714830"/>
    <n v="2671483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41"/>
    <d v="2021-03-11T00:00:00"/>
    <e v="#N/A"/>
    <e v="#N/A"/>
    <e v="#N/A"/>
    <x v="0"/>
    <s v="JULIE ALEXANDRA PARRA SANTA"/>
    <n v="0"/>
    <n v="0"/>
    <n v="24577"/>
    <x v="1"/>
    <x v="1"/>
    <x v="0"/>
    <m/>
    <x v="0"/>
  </r>
  <r>
    <x v="0"/>
    <m/>
    <x v="2"/>
    <x v="12"/>
    <x v="1"/>
    <x v="2"/>
    <x v="0"/>
    <x v="0"/>
    <x v="0"/>
    <x v="2"/>
    <x v="1"/>
    <x v="0"/>
    <x v="1"/>
    <s v="Servicios de formación profesional en ingeniería"/>
    <x v="0"/>
    <n v="86101610"/>
    <s v="Prestación de servicios para apoyar la implementación de productos digitales asociados a los procesos geográficos, geodésicos y cartográficos."/>
    <x v="0"/>
    <x v="0"/>
    <n v="130"/>
    <x v="0"/>
    <x v="1"/>
    <x v="2"/>
    <n v="11576426"/>
    <n v="11576426.3333333"/>
    <x v="1"/>
    <x v="1"/>
    <x v="0"/>
    <x v="0"/>
    <s v="Subdirección de Geografía y Cartografía "/>
    <s v="Subdirección de Geografía y Cartografía "/>
    <x v="1"/>
    <s v="Subdirector de Geografía y Cartografía "/>
    <x v="3"/>
    <x v="9"/>
    <s v="Implementar servicios transaccionales en Colombia en Mapas que permitan la generación y pago de certificaciones y demás productos."/>
    <s v="Datos publicados de información geográfica, geodésica y cartográfica"/>
    <n v="741"/>
    <d v="2021-08-19T00:00:00"/>
    <n v="2671483"/>
    <n v="11576426"/>
    <n v="11576426"/>
    <x v="1"/>
    <s v="NICOLAS  DUPLAT VELASQUEZ"/>
    <n v="0.33333330042660198"/>
    <n v="0"/>
    <n v="24832"/>
    <x v="1"/>
    <x v="1"/>
    <x v="1"/>
    <n v="130"/>
    <x v="0"/>
  </r>
  <r>
    <x v="5"/>
    <n v="25"/>
    <x v="1"/>
    <x v="0"/>
    <x v="1"/>
    <x v="2"/>
    <x v="3"/>
    <x v="7"/>
    <x v="1"/>
    <x v="1"/>
    <x v="1"/>
    <x v="11"/>
    <x v="1"/>
    <s v="Cartografía"/>
    <x v="0"/>
    <n v="81151600"/>
    <s v="Prestación de servicios profesionales para orientar y optimizar los procesos de producción cartográfica, asignados de conformidad con los lineamientos establecidos."/>
    <x v="6"/>
    <x v="6"/>
    <n v="315"/>
    <x v="0"/>
    <x v="1"/>
    <x v="2"/>
    <n v="120913653"/>
    <n v="120913653"/>
    <x v="1"/>
    <x v="1"/>
    <x v="1"/>
    <x v="0"/>
    <s v="Subdirección de Geografía y Cartografía "/>
    <s v="Subdirección de Geografía y Cartografía "/>
    <x v="1"/>
    <s v="Subdirector de Geografía y Cartografía "/>
    <x v="3"/>
    <x v="6"/>
    <s v="Generar insumos y/o productos cartográficos"/>
    <s v="Cartografía escalas Medianas generada (1:10,000, 1:25,000)"/>
    <n v="199"/>
    <d v="2021-02-05T00:00:00"/>
    <n v="5757793"/>
    <n v="60456826"/>
    <n v="120913652"/>
    <x v="1"/>
    <s v="MIGUEL ANGEL RAMÍREZ GUTIÉRREZ_x000a_VICTOR ANDRÉS MARTÍNEZ RUÍZ"/>
    <n v="1"/>
    <n v="0"/>
    <s v="24386_x000a_24388"/>
    <x v="3"/>
    <x v="1"/>
    <x v="1"/>
    <m/>
    <x v="0"/>
  </r>
  <r>
    <x v="5"/>
    <n v="5"/>
    <x v="1"/>
    <x v="0"/>
    <x v="1"/>
    <x v="2"/>
    <x v="3"/>
    <x v="7"/>
    <x v="0"/>
    <x v="2"/>
    <x v="1"/>
    <x v="9"/>
    <x v="1"/>
    <s v="Cartografía"/>
    <x v="0"/>
    <n v="81151600"/>
    <s v="Prestación de servicios para la generación de contenidos asociados a los procesos geográficos, cartográficos y geodésicos"/>
    <x v="6"/>
    <x v="6"/>
    <n v="9"/>
    <x v="1"/>
    <x v="1"/>
    <x v="1"/>
    <n v="50310810"/>
    <n v="50310810"/>
    <x v="1"/>
    <x v="1"/>
    <x v="0"/>
    <x v="0"/>
    <s v="Subdirección de Geografía y Cartografía "/>
    <s v="Subdirección de Geografía y Cartografía "/>
    <x v="1"/>
    <s v="Subdirector de Geografía y Cartografía "/>
    <x v="4"/>
    <x v="8"/>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1"/>
    <x v="1"/>
    <x v="1"/>
    <n v="275"/>
    <x v="0"/>
  </r>
  <r>
    <x v="5"/>
    <n v="48"/>
    <x v="1"/>
    <x v="0"/>
    <x v="1"/>
    <x v="2"/>
    <x v="3"/>
    <x v="7"/>
    <x v="0"/>
    <x v="2"/>
    <x v="1"/>
    <x v="9"/>
    <x v="1"/>
    <s v="Cartografía"/>
    <x v="0"/>
    <n v="81151600"/>
    <s v="Prestación de servicios profesionales para realizar el control de calidad de los diagnósticos de los límites de las entidades territoriales y demás proyectos asociados"/>
    <x v="6"/>
    <x v="6"/>
    <n v="10"/>
    <x v="1"/>
    <x v="1"/>
    <x v="2"/>
    <n v="35342100"/>
    <n v="35342100"/>
    <x v="1"/>
    <x v="1"/>
    <x v="0"/>
    <x v="0"/>
    <s v="Subdirección de Geografía y Cartografía "/>
    <s v="Subdirección de Geografía y Cartografía "/>
    <x v="1"/>
    <s v="Subdirector de Geografía y Cartografía "/>
    <x v="4"/>
    <x v="10"/>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1"/>
    <x v="1"/>
    <x v="1"/>
    <m/>
    <x v="0"/>
  </r>
  <r>
    <x v="5"/>
    <n v="3"/>
    <x v="1"/>
    <x v="0"/>
    <x v="1"/>
    <x v="2"/>
    <x v="3"/>
    <x v="7"/>
    <x v="0"/>
    <x v="2"/>
    <x v="1"/>
    <x v="9"/>
    <x v="1"/>
    <s v="Cartografía"/>
    <x v="0"/>
    <n v="81151600"/>
    <s v="Prestación de servicios para apoyar la implementación de métodos estadísticos en la subdirección y generación de nuevos productos."/>
    <x v="6"/>
    <x v="6"/>
    <n v="9"/>
    <x v="1"/>
    <x v="1"/>
    <x v="1"/>
    <n v="65973294"/>
    <n v="65973294"/>
    <x v="1"/>
    <x v="1"/>
    <x v="0"/>
    <x v="0"/>
    <s v="Subdirección de Geografía y Cartografía "/>
    <s v="Subdirección de Geografía y Cartografía "/>
    <x v="1"/>
    <s v="Subdirector de Geografía y Cartografía "/>
    <x v="4"/>
    <x v="11"/>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1"/>
    <x v="1"/>
    <x v="1"/>
    <m/>
    <x v="0"/>
  </r>
  <r>
    <x v="5"/>
    <n v="17"/>
    <x v="1"/>
    <x v="0"/>
    <x v="1"/>
    <x v="2"/>
    <x v="3"/>
    <x v="7"/>
    <x v="0"/>
    <x v="2"/>
    <x v="1"/>
    <x v="9"/>
    <x v="1"/>
    <s v="Cartografía"/>
    <x v="0"/>
    <n v="81151600"/>
    <s v="Prestación de servicios profesionales para el seguimiento al proceso de implementación de los servicios ntrip vrs"/>
    <x v="5"/>
    <x v="5"/>
    <n v="11"/>
    <x v="1"/>
    <x v="1"/>
    <x v="2"/>
    <n v="28530403"/>
    <n v="28530403"/>
    <x v="1"/>
    <x v="1"/>
    <x v="0"/>
    <x v="0"/>
    <s v="Subdirección de Geografía y Cartografía "/>
    <s v="Subdirección de Geografía y Cartografía "/>
    <x v="1"/>
    <s v="Subdirector de Geografía y Cartografía "/>
    <x v="3"/>
    <x v="7"/>
    <s v="Densificar el marco de referencia terrestre"/>
    <s v="Datos altimétricos generados"/>
    <n v="123"/>
    <d v="2021-01-27T00:00:00"/>
    <n v="2671483"/>
    <n v="28495819"/>
    <n v="28495819"/>
    <x v="1"/>
    <s v="JUAN DAVID HURTADO JAIMES"/>
    <n v="34584"/>
    <n v="0"/>
    <n v="24261"/>
    <x v="1"/>
    <x v="1"/>
    <x v="1"/>
    <n v="30"/>
    <x v="0"/>
  </r>
  <r>
    <x v="5"/>
    <n v="18"/>
    <x v="1"/>
    <x v="0"/>
    <x v="1"/>
    <x v="2"/>
    <x v="3"/>
    <x v="7"/>
    <x v="0"/>
    <x v="2"/>
    <x v="1"/>
    <x v="9"/>
    <x v="1"/>
    <s v="Cartografía"/>
    <x v="0"/>
    <n v="81151600"/>
    <s v="Prestación de servicios para el análisis, procesamiento y caracterización de imágenes insumo para la producción cartográfica."/>
    <x v="5"/>
    <x v="5"/>
    <n v="11"/>
    <x v="1"/>
    <x v="1"/>
    <x v="2"/>
    <n v="28530403"/>
    <n v="28530403"/>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1"/>
    <x v="1"/>
    <x v="1"/>
    <m/>
    <x v="0"/>
  </r>
  <r>
    <x v="5"/>
    <n v="20"/>
    <x v="1"/>
    <x v="0"/>
    <x v="1"/>
    <x v="2"/>
    <x v="3"/>
    <x v="7"/>
    <x v="0"/>
    <x v="2"/>
    <x v="1"/>
    <x v="11"/>
    <x v="1"/>
    <s v="Cartografía"/>
    <x v="0"/>
    <n v="81151600"/>
    <s v="Prestación de servicios para realizar actividades que promuevan la gestión y disposición de los datos geográficos, cartográficos y geodésicos."/>
    <x v="6"/>
    <x v="6"/>
    <n v="11"/>
    <x v="1"/>
    <x v="1"/>
    <x v="2"/>
    <n v="45518000"/>
    <n v="45518000"/>
    <x v="1"/>
    <x v="1"/>
    <x v="0"/>
    <x v="0"/>
    <s v="Subdirección de Geografía y Cartografía "/>
    <s v="Subdirección de Geografía y Cartografía "/>
    <x v="1"/>
    <s v="Subdirector de Geografía y Cartografía "/>
    <x v="3"/>
    <x v="12"/>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1"/>
    <x v="1"/>
    <x v="1"/>
    <m/>
    <x v="0"/>
  </r>
  <r>
    <x v="5"/>
    <n v="1"/>
    <x v="1"/>
    <x v="0"/>
    <x v="1"/>
    <x v="2"/>
    <x v="3"/>
    <x v="7"/>
    <x v="0"/>
    <x v="2"/>
    <x v="1"/>
    <x v="9"/>
    <x v="1"/>
    <s v="Servicios de formación profesional en ingeniería"/>
    <x v="0"/>
    <n v="86101610"/>
    <s v="Prestación de servicios para apoyar la actualización de los procesos de la Subdirección de Geografía y Cartografía"/>
    <x v="5"/>
    <x v="5"/>
    <n v="11"/>
    <x v="1"/>
    <x v="1"/>
    <x v="2"/>
    <n v="45518000"/>
    <n v="4551800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2"/>
    <d v="2021-01-25T00:00:00"/>
    <n v="4263522"/>
    <n v="45477568"/>
    <n v="45477568"/>
    <x v="1"/>
    <s v="MARIANA  JARAMILLO RAMIREZ"/>
    <n v="40432"/>
    <n v="0"/>
    <n v="24243"/>
    <x v="1"/>
    <x v="1"/>
    <x v="1"/>
    <n v="280"/>
    <x v="0"/>
  </r>
  <r>
    <x v="5"/>
    <n v="46"/>
    <x v="1"/>
    <x v="0"/>
    <x v="1"/>
    <x v="2"/>
    <x v="3"/>
    <x v="7"/>
    <x v="0"/>
    <x v="2"/>
    <x v="1"/>
    <x v="9"/>
    <x v="1"/>
    <s v="Cartografía"/>
    <x v="0"/>
    <n v="81151600"/>
    <s v="Prestación de servicios para apoyar el análisis, evaluación y atención de requerimientos cartográficos relacionados con resguardos y territorios colectivos."/>
    <x v="6"/>
    <x v="6"/>
    <n v="10"/>
    <x v="1"/>
    <x v="1"/>
    <x v="2"/>
    <n v="48314800"/>
    <n v="48314800"/>
    <x v="1"/>
    <x v="1"/>
    <x v="0"/>
    <x v="0"/>
    <s v="Subdirección de Geografía y Cartografía "/>
    <s v="Subdirección de Geografía y Cartografía "/>
    <x v="1"/>
    <s v="Subdirector de Geografía y Cartografía "/>
    <x v="4"/>
    <x v="10"/>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1"/>
    <x v="1"/>
    <x v="1"/>
    <m/>
    <x v="0"/>
  </r>
  <r>
    <x v="5"/>
    <n v="54"/>
    <x v="1"/>
    <x v="0"/>
    <x v="1"/>
    <x v="2"/>
    <x v="3"/>
    <x v="7"/>
    <x v="0"/>
    <x v="2"/>
    <x v="1"/>
    <x v="9"/>
    <x v="1"/>
    <s v="Cartografía"/>
    <x v="0"/>
    <n v="81151600"/>
    <s v="Prestación de servicios profesionales para la gestión y estructuración de la información de límites y fronteras."/>
    <x v="6"/>
    <x v="6"/>
    <n v="10"/>
    <x v="1"/>
    <x v="1"/>
    <x v="1"/>
    <n v="48314800"/>
    <n v="48314800"/>
    <x v="1"/>
    <x v="1"/>
    <x v="0"/>
    <x v="0"/>
    <s v="Subdirección de Geografía y Cartografía "/>
    <s v="Subdirección de Geografía y Cartografía "/>
    <x v="1"/>
    <s v="Subdirector de Geografía y Cartografía "/>
    <x v="4"/>
    <x v="8"/>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1"/>
    <x v="1"/>
    <x v="1"/>
    <m/>
    <x v="0"/>
  </r>
  <r>
    <x v="5"/>
    <n v="9"/>
    <x v="1"/>
    <x v="0"/>
    <x v="1"/>
    <x v="2"/>
    <x v="3"/>
    <x v="7"/>
    <x v="0"/>
    <x v="2"/>
    <x v="1"/>
    <x v="9"/>
    <x v="1"/>
    <s v="Cartografía"/>
    <x v="0"/>
    <n v="81151600"/>
    <s v="Prestación de servicios para la revisión, compilación y validación de los datos de campo y calculados de gravimetría y geomagnetismo para su vinculación a la base de datos unificados"/>
    <x v="5"/>
    <x v="5"/>
    <n v="11"/>
    <x v="1"/>
    <x v="1"/>
    <x v="2"/>
    <n v="38876310"/>
    <n v="38876310"/>
    <x v="1"/>
    <x v="1"/>
    <x v="0"/>
    <x v="0"/>
    <s v="Subdirección de Geografía y Cartografía "/>
    <s v="Subdirección de Geografía y Cartografía "/>
    <x v="1"/>
    <s v="Subdirector de Geografía y Cartografía "/>
    <x v="3"/>
    <x v="7"/>
    <s v="Densificar el marco de referencia gravimétricos"/>
    <s v="Valores gravimétricos generados"/>
    <n v="83"/>
    <d v="2021-01-22T00:00:00"/>
    <n v="3640236"/>
    <n v="38829184"/>
    <n v="38829184"/>
    <x v="1"/>
    <s v="DANIELA ANDREA HERNÁNDEZ BELTRÁN"/>
    <n v="47126"/>
    <n v="0"/>
    <n v="24236"/>
    <x v="1"/>
    <x v="1"/>
    <x v="1"/>
    <m/>
    <x v="0"/>
  </r>
  <r>
    <x v="5"/>
    <n v="7"/>
    <x v="1"/>
    <x v="0"/>
    <x v="1"/>
    <x v="2"/>
    <x v="3"/>
    <x v="7"/>
    <x v="0"/>
    <x v="2"/>
    <x v="1"/>
    <x v="9"/>
    <x v="1"/>
    <s v="Cartografía"/>
    <x v="0"/>
    <n v="81151600"/>
    <s v="Prestación de servicios profesionales para gestión de proyectos y atención a los requerimientos de la cancillería, en el marco de la demarcación de las fronteras del país."/>
    <x v="6"/>
    <x v="6"/>
    <n v="10"/>
    <x v="1"/>
    <x v="1"/>
    <x v="2"/>
    <n v="55900900"/>
    <n v="55900900"/>
    <x v="1"/>
    <x v="1"/>
    <x v="0"/>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1"/>
    <x v="1"/>
    <x v="1"/>
    <n v="245"/>
    <x v="0"/>
  </r>
  <r>
    <x v="5"/>
    <n v="53"/>
    <x v="1"/>
    <x v="0"/>
    <x v="1"/>
    <x v="2"/>
    <x v="3"/>
    <x v="7"/>
    <x v="0"/>
    <x v="2"/>
    <x v="1"/>
    <x v="9"/>
    <x v="1"/>
    <s v="Servicios de implementación de aplicaciones"/>
    <x v="0"/>
    <n v="81111508"/>
    <s v="Prestación de servicios para procesar y analizar información geográfica requerida para los estudios e investigaciones asignadas."/>
    <x v="6"/>
    <x v="6"/>
    <n v="255"/>
    <x v="0"/>
    <x v="1"/>
    <x v="1"/>
    <n v="24276825"/>
    <n v="24276825"/>
    <x v="1"/>
    <x v="1"/>
    <x v="0"/>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1"/>
    <x v="1"/>
    <x v="1"/>
    <m/>
    <x v="0"/>
  </r>
  <r>
    <x v="5"/>
    <n v="28"/>
    <x v="1"/>
    <x v="0"/>
    <x v="1"/>
    <x v="2"/>
    <x v="3"/>
    <x v="7"/>
    <x v="0"/>
    <x v="2"/>
    <x v="1"/>
    <x v="11"/>
    <x v="1"/>
    <s v="Cartografía"/>
    <x v="0"/>
    <n v="81151600"/>
    <s v="Prestación de servicios profesionales para la gestión, análisis y respuesta oportuna asociada con los procesos y proyectos de la Subdirección"/>
    <x v="6"/>
    <x v="6"/>
    <n v="10"/>
    <x v="1"/>
    <x v="1"/>
    <x v="1"/>
    <n v="84543460"/>
    <n v="84543460"/>
    <x v="1"/>
    <x v="1"/>
    <x v="0"/>
    <x v="0"/>
    <s v="Subdirección de Geografía y Cartografía "/>
    <s v="Subdirección de Geografía y Cartografía "/>
    <x v="1"/>
    <s v="Subdirector de Geografía y Cartografía "/>
    <x v="4"/>
    <x v="11"/>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1"/>
    <x v="1"/>
    <x v="1"/>
    <m/>
    <x v="0"/>
  </r>
  <r>
    <x v="5"/>
    <n v="24"/>
    <x v="1"/>
    <x v="0"/>
    <x v="1"/>
    <x v="2"/>
    <x v="3"/>
    <x v="7"/>
    <x v="1"/>
    <x v="1"/>
    <x v="1"/>
    <x v="11"/>
    <x v="1"/>
    <s v="Cartografía"/>
    <x v="0"/>
    <n v="81151600"/>
    <s v="Prestación de servicio para realizar actividades de mantenimiento, materialización y cálculo de redes geodésicas locales y estaciones de mantenimiento continuo."/>
    <x v="6"/>
    <x v="6"/>
    <n v="11"/>
    <x v="1"/>
    <x v="1"/>
    <x v="2"/>
    <n v="62834134"/>
    <n v="62834134"/>
    <x v="1"/>
    <x v="1"/>
    <x v="1"/>
    <x v="0"/>
    <s v="Subdirección de Geografía y Cartografía "/>
    <s v="Subdirección de Geografía y Cartografía "/>
    <x v="1"/>
    <s v="Subdirector de Geografía y Cartografía "/>
    <x v="3"/>
    <x v="7"/>
    <s v="Densificar el marco de referencia terrestre"/>
    <s v="Datos Rinex de las estaciones permanentes generados"/>
    <n v="198"/>
    <d v="2021-02-05T00:00:00"/>
    <n v="2941780"/>
    <n v="31378987"/>
    <n v="62757974"/>
    <x v="1"/>
    <s v="ALEJANDRO RODRÍGUEZ URREA _x000a_DIEGO ANDRÉS GARCÍA CASTAÑEDA"/>
    <n v="76160"/>
    <n v="0"/>
    <s v="24385_x000a_24387"/>
    <x v="3"/>
    <x v="1"/>
    <x v="1"/>
    <n v="10"/>
    <x v="0"/>
  </r>
  <r>
    <x v="5"/>
    <n v="47"/>
    <x v="1"/>
    <x v="0"/>
    <x v="1"/>
    <x v="2"/>
    <x v="3"/>
    <x v="7"/>
    <x v="4"/>
    <x v="4"/>
    <x v="1"/>
    <x v="9"/>
    <x v="1"/>
    <s v="Cartografía"/>
    <x v="0"/>
    <n v="81151600"/>
    <s v="Prestación de servicios profesionales para realizar los diagnósticos de los límites de las entidades territoriales."/>
    <x v="6"/>
    <x v="6"/>
    <n v="10"/>
    <x v="1"/>
    <x v="1"/>
    <x v="2"/>
    <n v="85682910"/>
    <n v="85682910"/>
    <x v="1"/>
    <x v="1"/>
    <x v="4"/>
    <x v="0"/>
    <s v="Subdirección de Geografía y Cartografía "/>
    <s v="Subdirección de Geografía y Cartografía "/>
    <x v="1"/>
    <s v="Subdirector de Geografía y Cartografía "/>
    <x v="4"/>
    <x v="10"/>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4"/>
    <x v="1"/>
    <x v="1"/>
    <m/>
    <x v="0"/>
  </r>
  <r>
    <x v="5"/>
    <n v="16"/>
    <x v="1"/>
    <x v="0"/>
    <x v="1"/>
    <x v="2"/>
    <x v="3"/>
    <x v="7"/>
    <x v="1"/>
    <x v="1"/>
    <x v="1"/>
    <x v="9"/>
    <x v="1"/>
    <s v="Cartografía"/>
    <x v="0"/>
    <n v="81151600"/>
    <s v="Prestación de servicios profesionales para realizar las actividades de cálculo de proyectos GNSS y demás asignados."/>
    <x v="5"/>
    <x v="5"/>
    <n v="11"/>
    <x v="1"/>
    <x v="1"/>
    <x v="2"/>
    <n v="66741840"/>
    <n v="66741840"/>
    <x v="1"/>
    <x v="1"/>
    <x v="1"/>
    <x v="0"/>
    <s v="Subdirección de Geografía y Cartografía "/>
    <s v="Subdirección de Geografía y Cartografía "/>
    <x v="1"/>
    <s v="Subdirector de Geografía y Cartografía "/>
    <x v="3"/>
    <x v="7"/>
    <s v="Densificar el marco de referencia terrestre"/>
    <s v="Datos Rinex de las estaciones permanentes generados"/>
    <n v="108"/>
    <d v="2021-01-27T00:00:00"/>
    <n v="3124732"/>
    <n v="33330475"/>
    <n v="66660950"/>
    <x v="1"/>
    <s v="PABLO ALEJANDRO MENDEZ HERNANDEZ_x000a_JENNY AZUCENA HERRERA GARZON"/>
    <n v="80890"/>
    <n v="0"/>
    <s v="24250_x000a_24251"/>
    <x v="3"/>
    <x v="1"/>
    <x v="1"/>
    <m/>
    <x v="0"/>
  </r>
  <r>
    <x v="5"/>
    <n v="6"/>
    <x v="1"/>
    <x v="0"/>
    <x v="1"/>
    <x v="2"/>
    <x v="3"/>
    <x v="7"/>
    <x v="4"/>
    <x v="4"/>
    <x v="1"/>
    <x v="9"/>
    <x v="1"/>
    <s v="Cartografía"/>
    <x v="0"/>
    <n v="81151600"/>
    <s v="Prestación de servicios profesionales para apoyar la gestión técnica de los procesos de deslindes, de conformidad con los criterios técnicos y normatividad establecida"/>
    <x v="6"/>
    <x v="6"/>
    <n v="10"/>
    <x v="1"/>
    <x v="1"/>
    <x v="2"/>
    <n v="106026300"/>
    <n v="106026300"/>
    <x v="1"/>
    <x v="1"/>
    <x v="4"/>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4"/>
    <x v="1"/>
    <x v="1"/>
    <m/>
    <x v="0"/>
  </r>
  <r>
    <x v="5"/>
    <n v="36"/>
    <x v="1"/>
    <x v="0"/>
    <x v="1"/>
    <x v="2"/>
    <x v="3"/>
    <x v="7"/>
    <x v="0"/>
    <x v="2"/>
    <x v="1"/>
    <x v="11"/>
    <x v="1"/>
    <s v="Cartografía"/>
    <x v="0"/>
    <n v="81151600"/>
    <s v="Prestación de servicios profesionales para gestionar la etapa preparatoria de las solicitudes de bienes, servicio y/o obras publicas así como registro, verificación y publicación de los tramites contractuales dentro de las plataformas"/>
    <x v="6"/>
    <x v="6"/>
    <n v="11"/>
    <x v="1"/>
    <x v="1"/>
    <x v="2"/>
    <n v="80634026"/>
    <n v="8063402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286"/>
    <d v="2021-02-15T00:00:00"/>
    <n v="7550277"/>
    <n v="80536288"/>
    <n v="80536288"/>
    <x v="1"/>
    <s v="SONIA BELTRAN"/>
    <n v="97738"/>
    <n v="0"/>
    <n v="24451"/>
    <x v="1"/>
    <x v="1"/>
    <x v="1"/>
    <m/>
    <x v="0"/>
  </r>
  <r>
    <x v="5"/>
    <n v="10"/>
    <x v="1"/>
    <x v="0"/>
    <x v="1"/>
    <x v="2"/>
    <x v="3"/>
    <x v="7"/>
    <x v="4"/>
    <x v="4"/>
    <x v="1"/>
    <x v="9"/>
    <x v="1"/>
    <s v="Cartografía"/>
    <x v="0"/>
    <n v="81151600"/>
    <s v="Prestación de servicios para la organización, administración y disposición de los productos cartográficos, geográficos y geodésicos de la subdirección de geografía y cartografía. "/>
    <x v="5"/>
    <x v="5"/>
    <n v="11"/>
    <x v="1"/>
    <x v="1"/>
    <x v="2"/>
    <n v="85591209"/>
    <n v="85591209"/>
    <x v="1"/>
    <x v="1"/>
    <x v="4"/>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4"/>
    <x v="1"/>
    <x v="0"/>
    <m/>
    <x v="0"/>
  </r>
  <r>
    <x v="5"/>
    <n v="52"/>
    <x v="1"/>
    <x v="0"/>
    <x v="1"/>
    <x v="2"/>
    <x v="3"/>
    <x v="7"/>
    <x v="1"/>
    <x v="1"/>
    <x v="1"/>
    <x v="9"/>
    <x v="1"/>
    <s v="Cartografía"/>
    <x v="0"/>
    <n v="81151600"/>
    <s v="Prestación de servicios para gestionar, organizar y procesar información geográfica requerida para los estudios e investigaciones asignadas."/>
    <x v="6"/>
    <x v="6"/>
    <n v="255"/>
    <x v="0"/>
    <x v="1"/>
    <x v="2"/>
    <n v="48553649"/>
    <n v="48553649"/>
    <x v="1"/>
    <x v="1"/>
    <x v="1"/>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3"/>
    <x v="1"/>
    <x v="1"/>
    <m/>
    <x v="0"/>
  </r>
  <r>
    <x v="5"/>
    <n v="22"/>
    <x v="1"/>
    <x v="0"/>
    <x v="1"/>
    <x v="2"/>
    <x v="3"/>
    <x v="7"/>
    <x v="0"/>
    <x v="2"/>
    <x v="1"/>
    <x v="11"/>
    <x v="1"/>
    <s v="Cartografía"/>
    <x v="0"/>
    <n v="81151600"/>
    <s v="Prestación de servicios para gestionar,  realizar el control  y seguimiento a la toma de fotografía aérea y consecución de insumos necesarios para producción cartográfica."/>
    <x v="6"/>
    <x v="6"/>
    <n v="11"/>
    <x v="1"/>
    <x v="1"/>
    <x v="2"/>
    <n v="92997806"/>
    <n v="92997806"/>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1"/>
    <x v="1"/>
    <x v="1"/>
    <m/>
    <x v="0"/>
  </r>
  <r>
    <x v="5"/>
    <n v="21"/>
    <x v="1"/>
    <x v="0"/>
    <x v="1"/>
    <x v="2"/>
    <x v="3"/>
    <x v="7"/>
    <x v="0"/>
    <x v="2"/>
    <x v="1"/>
    <x v="11"/>
    <x v="1"/>
    <s v="Servicios de formación profesional en ingeniería"/>
    <x v="0"/>
    <n v="86101610"/>
    <s v="Prestación de servicios profesionales para el acompañamiento y seguimiento a la ejecución de los  proyectos  y procesos de la Subdirección de Geografía y Cartografía."/>
    <x v="6"/>
    <x v="6"/>
    <n v="11"/>
    <x v="1"/>
    <x v="1"/>
    <x v="2"/>
    <n v="92997806"/>
    <n v="9299780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170"/>
    <d v="2021-02-04T00:00:00"/>
    <n v="8707976"/>
    <n v="92885077"/>
    <n v="92885077"/>
    <x v="1"/>
    <s v="JOHANNA MARÍA DÍAZ DÍAZ_x000a_"/>
    <n v="112729"/>
    <n v="0"/>
    <n v="24355"/>
    <x v="1"/>
    <x v="1"/>
    <x v="1"/>
    <m/>
    <x v="0"/>
  </r>
  <r>
    <x v="5"/>
    <n v="8"/>
    <x v="1"/>
    <x v="0"/>
    <x v="1"/>
    <x v="2"/>
    <x v="3"/>
    <x v="7"/>
    <x v="1"/>
    <x v="1"/>
    <x v="1"/>
    <x v="9"/>
    <x v="1"/>
    <s v="Cartografía"/>
    <x v="0"/>
    <n v="81151600"/>
    <s v="Prestación de servicios para el fortalecimiento de los productos y servicios de información geográfica, cartográfica y geodésica, promoviendo su descubrimiento y uso."/>
    <x v="5"/>
    <x v="5"/>
    <n v="10"/>
    <x v="1"/>
    <x v="1"/>
    <x v="1"/>
    <n v="146607320"/>
    <n v="146607320"/>
    <x v="1"/>
    <x v="1"/>
    <x v="1"/>
    <x v="0"/>
    <s v="Subdirección de Geografía y Cartografía "/>
    <s v="Subdirección de Geografía y Cartografía "/>
    <x v="1"/>
    <s v="Subdirector de Geografía y Cartografía "/>
    <x v="4"/>
    <x v="11"/>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3"/>
    <x v="1"/>
    <x v="1"/>
    <m/>
    <x v="0"/>
  </r>
  <r>
    <x v="5"/>
    <n v="15"/>
    <x v="1"/>
    <x v="0"/>
    <x v="1"/>
    <x v="2"/>
    <x v="3"/>
    <x v="7"/>
    <x v="4"/>
    <x v="4"/>
    <x v="1"/>
    <x v="9"/>
    <x v="1"/>
    <s v="Cartografía"/>
    <x v="0"/>
    <n v="81151600"/>
    <s v="Prestación de servicios para realizar el proceso de aerotriangulación, de conformidad con las especificaciones técnicas y rendimientos establecidos."/>
    <x v="5"/>
    <x v="5"/>
    <n v="11"/>
    <x v="1"/>
    <x v="1"/>
    <x v="2"/>
    <n v="116628930"/>
    <n v="116628930"/>
    <x v="1"/>
    <x v="1"/>
    <x v="4"/>
    <x v="0"/>
    <s v="Subdirección de Geografía y Cartografía "/>
    <s v="Subdirección de Geografía y Cartografía "/>
    <x v="1"/>
    <s v="Subdirector de Geografía y Cartografía "/>
    <x v="3"/>
    <x v="6"/>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4"/>
    <x v="1"/>
    <x v="1"/>
    <m/>
    <x v="0"/>
  </r>
  <r>
    <x v="5"/>
    <n v="19"/>
    <x v="1"/>
    <x v="0"/>
    <x v="1"/>
    <x v="2"/>
    <x v="3"/>
    <x v="7"/>
    <x v="0"/>
    <x v="2"/>
    <x v="1"/>
    <x v="11"/>
    <x v="1"/>
    <s v="Cartografía"/>
    <x v="0"/>
    <n v="81151600"/>
    <s v="Prestación de servicios para gestionar y orientar el cumplimiento de los proyectos liderados por la Subdirección de Geografía y Cartografía"/>
    <x v="6"/>
    <x v="6"/>
    <n v="11"/>
    <x v="1"/>
    <x v="1"/>
    <x v="1"/>
    <n v="117717006"/>
    <n v="117717006"/>
    <x v="1"/>
    <x v="1"/>
    <x v="0"/>
    <x v="0"/>
    <s v="Subdirección de Geografía y Cartografía "/>
    <s v="Subdirección de Geografía y Cartografía "/>
    <x v="1"/>
    <s v="Subdirector de Geografía y Cartografía "/>
    <x v="3"/>
    <x v="7"/>
    <s v="Densificar el marco de referencia terrestre"/>
    <s v="Puntos Geodésicos Materializados"/>
    <n v="131"/>
    <d v="2021-02-04T00:00:00"/>
    <n v="11022592"/>
    <n v="117574315"/>
    <n v="117574315"/>
    <x v="1"/>
    <s v="ADRIANA PACHON LOZANO"/>
    <n v="142691"/>
    <n v="0"/>
    <n v="24359"/>
    <x v="1"/>
    <x v="1"/>
    <x v="2"/>
    <n v="330"/>
    <x v="0"/>
  </r>
  <r>
    <x v="5"/>
    <n v="51"/>
    <x v="1"/>
    <x v="0"/>
    <x v="1"/>
    <x v="2"/>
    <x v="3"/>
    <x v="7"/>
    <x v="4"/>
    <x v="4"/>
    <x v="1"/>
    <x v="9"/>
    <x v="1"/>
    <s v="Cartografía"/>
    <x v="0"/>
    <n v="81151600"/>
    <s v="Prestación de servicios para elaborar los mapas temáticos y salidas gráficas requeridas para los estudios y/o investigaciones geográficas asignadas, de conformidad con los lineamientos técnicos."/>
    <x v="6"/>
    <x v="6"/>
    <n v="255"/>
    <x v="0"/>
    <x v="1"/>
    <x v="1"/>
    <n v="66138662"/>
    <n v="66138662"/>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4"/>
    <x v="1"/>
    <x v="1"/>
    <m/>
    <x v="0"/>
  </r>
  <r>
    <x v="5"/>
    <n v="13"/>
    <x v="1"/>
    <x v="0"/>
    <x v="1"/>
    <x v="2"/>
    <x v="3"/>
    <x v="7"/>
    <x v="3"/>
    <x v="3"/>
    <x v="1"/>
    <x v="9"/>
    <x v="1"/>
    <s v="Cartografía"/>
    <x v="0"/>
    <n v="81151600"/>
    <s v="Prestación de servicios para la captura y procesamiento de coordenadas, elaboración de levantamientos topográficos y clasificación de campo, de acuerdo con las especificaciones de conformidad con los lineamientos establecidos."/>
    <x v="5"/>
    <x v="5"/>
    <n v="11"/>
    <x v="1"/>
    <x v="1"/>
    <x v="2"/>
    <n v="142652015"/>
    <n v="142652015"/>
    <x v="1"/>
    <x v="1"/>
    <x v="3"/>
    <x v="0"/>
    <s v="Subdirección de Geografía y Cartografía "/>
    <s v="Subdirección de Geografía y Cartografía "/>
    <x v="1"/>
    <s v="Subdirector de Geografía y Cartografía "/>
    <x v="3"/>
    <x v="7"/>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2"/>
    <x v="1"/>
    <x v="1"/>
    <m/>
    <x v="0"/>
  </r>
  <r>
    <x v="5"/>
    <n v="44"/>
    <x v="1"/>
    <x v="0"/>
    <x v="1"/>
    <x v="2"/>
    <x v="3"/>
    <x v="7"/>
    <x v="2"/>
    <x v="7"/>
    <x v="1"/>
    <x v="11"/>
    <x v="1"/>
    <s v="Cartografía"/>
    <x v="0"/>
    <n v="81151600"/>
    <s v="Prestación de servicios para implementar y optimizar los procesos de aseguramiento de la calidad de productos cartográficos, de conformidad con las especificaciones técnicas y rendimientos establecidos."/>
    <x v="6"/>
    <x v="6"/>
    <n v="10"/>
    <x v="1"/>
    <x v="1"/>
    <x v="1"/>
    <n v="212052600"/>
    <n v="212052600"/>
    <x v="1"/>
    <x v="1"/>
    <x v="2"/>
    <x v="0"/>
    <s v="Subdirección de Geografía y Cartografía "/>
    <s v="Subdirección de Geografía y Cartografía "/>
    <x v="1"/>
    <s v="Subdirector de Geografía y Cartografía "/>
    <x v="3"/>
    <x v="6"/>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7"/>
    <x v="1"/>
    <x v="1"/>
    <m/>
    <x v="0"/>
  </r>
  <r>
    <x v="5"/>
    <n v="55"/>
    <x v="1"/>
    <x v="0"/>
    <x v="1"/>
    <x v="2"/>
    <x v="3"/>
    <x v="7"/>
    <x v="1"/>
    <x v="1"/>
    <x v="1"/>
    <x v="9"/>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6"/>
    <x v="6"/>
    <n v="9"/>
    <x v="1"/>
    <x v="1"/>
    <x v="2"/>
    <n v="51409746"/>
    <n v="51409746"/>
    <x v="1"/>
    <x v="1"/>
    <x v="1"/>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3"/>
    <x v="1"/>
    <x v="1"/>
    <m/>
    <x v="0"/>
  </r>
  <r>
    <x v="5"/>
    <n v="49"/>
    <x v="1"/>
    <x v="0"/>
    <x v="1"/>
    <x v="2"/>
    <x v="3"/>
    <x v="7"/>
    <x v="5"/>
    <x v="5"/>
    <x v="1"/>
    <x v="11"/>
    <x v="1"/>
    <s v="Cartografía"/>
    <x v="0"/>
    <n v="81151600"/>
    <s v="Prestación de servicios para analizar y desarrollar el componente temático de los estudios y/o investigaciones geográficas asignadas, de conformidad con la metodología establecida."/>
    <x v="6"/>
    <x v="6"/>
    <n v="255"/>
    <x v="0"/>
    <x v="1"/>
    <x v="2"/>
    <n v="120163140"/>
    <n v="120163140"/>
    <x v="1"/>
    <x v="1"/>
    <x v="5"/>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5"/>
    <x v="1"/>
    <x v="1"/>
    <m/>
    <x v="0"/>
  </r>
  <r>
    <x v="5"/>
    <n v="11"/>
    <x v="1"/>
    <x v="0"/>
    <x v="1"/>
    <x v="2"/>
    <x v="3"/>
    <x v="7"/>
    <x v="3"/>
    <x v="3"/>
    <x v="1"/>
    <x v="9"/>
    <x v="1"/>
    <s v="Cartografía"/>
    <x v="0"/>
    <n v="81151600"/>
    <s v="Prestación de servicios para realizar la asignación , seguimiento y control de calidad de los procesos de producción cartográfica, de conformidad con las especificaciones técnicas y rendimientos establecidos."/>
    <x v="5"/>
    <x v="5"/>
    <n v="11"/>
    <x v="1"/>
    <x v="1"/>
    <x v="2"/>
    <n v="265731400"/>
    <n v="265731400"/>
    <x v="1"/>
    <x v="1"/>
    <x v="3"/>
    <x v="0"/>
    <s v="Subdirección de Geografía y Cartografía "/>
    <s v="Subdirección de Geografía y Cartografía "/>
    <x v="1"/>
    <s v="Subdirector de Geografía y Cartografía "/>
    <x v="3"/>
    <x v="6"/>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2"/>
    <x v="1"/>
    <x v="1"/>
    <m/>
    <x v="0"/>
  </r>
  <r>
    <x v="5"/>
    <n v="50"/>
    <x v="1"/>
    <x v="0"/>
    <x v="1"/>
    <x v="2"/>
    <x v="3"/>
    <x v="7"/>
    <x v="4"/>
    <x v="4"/>
    <x v="1"/>
    <x v="9"/>
    <x v="1"/>
    <s v="Cartografía"/>
    <x v="0"/>
    <n v="81151600"/>
    <s v="Prestación de servicios para analizar, consolidar e integrar los documentos técnicos de los estudios e investigaciones geográficas, de conformidad con la metodología establecida."/>
    <x v="6"/>
    <x v="6"/>
    <n v="255"/>
    <x v="0"/>
    <x v="1"/>
    <x v="2"/>
    <n v="165464145"/>
    <n v="165464145"/>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4"/>
    <x v="1"/>
    <x v="1"/>
    <m/>
    <x v="0"/>
  </r>
  <r>
    <x v="5"/>
    <n v="14"/>
    <x v="1"/>
    <x v="0"/>
    <x v="1"/>
    <x v="2"/>
    <x v="3"/>
    <x v="7"/>
    <x v="8"/>
    <x v="9"/>
    <x v="1"/>
    <x v="9"/>
    <x v="1"/>
    <s v="Cartografía"/>
    <x v="0"/>
    <n v="81151600"/>
    <s v="Prestación de servicios para realizar la edición, estructuración e integración de la cartografía básica, de conformidad con las especificaciones técnicas establecidas."/>
    <x v="5"/>
    <x v="5"/>
    <n v="11"/>
    <x v="1"/>
    <x v="1"/>
    <x v="2"/>
    <n v="388763100"/>
    <n v="388763100"/>
    <x v="1"/>
    <x v="1"/>
    <x v="8"/>
    <x v="0"/>
    <s v="Subdirección de Geografía y Cartografía "/>
    <s v="Subdirección de Geografía y Cartografía "/>
    <x v="1"/>
    <s v="Subdirector de Geografía y Cartografía "/>
    <x v="3"/>
    <x v="6"/>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1"/>
    <x v="1"/>
    <m/>
    <x v="0"/>
  </r>
  <r>
    <x v="5"/>
    <n v="62"/>
    <x v="1"/>
    <x v="0"/>
    <x v="1"/>
    <x v="2"/>
    <x v="3"/>
    <x v="7"/>
    <x v="4"/>
    <x v="4"/>
    <x v="1"/>
    <x v="14"/>
    <x v="1"/>
    <s v="Cartografía"/>
    <x v="0"/>
    <n v="81151600"/>
    <s v="Prestación de servicios para analizar, elaborar y consolidar la caracterización territorial para los municipios priorizados, desde cada uno de los procesos asignados y de conformidad con la metodología establecida."/>
    <x v="2"/>
    <x v="2"/>
    <n v="6"/>
    <x v="1"/>
    <x v="1"/>
    <x v="1"/>
    <n v="116798220"/>
    <n v="116798220"/>
    <x v="1"/>
    <x v="1"/>
    <x v="4"/>
    <x v="0"/>
    <s v="Subdirección de Geografía y Cartografía "/>
    <s v="Subdirección de Geografía y Cartografía "/>
    <x v="1"/>
    <s v="Subdirector de Geografía y Cartografía "/>
    <x v="4"/>
    <x v="13"/>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4"/>
    <x v="1"/>
    <x v="1"/>
    <m/>
    <x v="0"/>
  </r>
  <r>
    <x v="5"/>
    <n v="26"/>
    <x v="1"/>
    <x v="0"/>
    <x v="1"/>
    <x v="2"/>
    <x v="3"/>
    <x v="7"/>
    <x v="7"/>
    <x v="6"/>
    <x v="1"/>
    <x v="11"/>
    <x v="1"/>
    <s v="Cartografía"/>
    <x v="0"/>
    <n v="81151600"/>
    <s v="Prestación de servicios para elaborar ortoimágenes a diferentes escalas, de conformidad con las especificaciones técnicas y rendimientos establecidos."/>
    <x v="6"/>
    <x v="6"/>
    <n v="315"/>
    <x v="0"/>
    <x v="1"/>
    <x v="2"/>
    <n v="194381550"/>
    <n v="194381550"/>
    <x v="1"/>
    <x v="1"/>
    <x v="7"/>
    <x v="0"/>
    <s v="Subdirección de Geografía y Cartografía "/>
    <s v="Subdirección de Geografía y Cartografía "/>
    <x v="1"/>
    <s v="Subdirector de Geografía y Cartografía "/>
    <x v="3"/>
    <x v="6"/>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6"/>
    <x v="1"/>
    <x v="1"/>
    <m/>
    <x v="0"/>
  </r>
  <r>
    <x v="5"/>
    <n v="32"/>
    <x v="1"/>
    <x v="0"/>
    <x v="1"/>
    <x v="2"/>
    <x v="3"/>
    <x v="7"/>
    <x v="0"/>
    <x v="2"/>
    <x v="1"/>
    <x v="11"/>
    <x v="1"/>
    <s v="Servicios de formación profesional en ingeniería"/>
    <x v="0"/>
    <n v="86101610"/>
    <s v="Prestación de servicios para  la preparación y trámite de información requerida para el desarrollo de los proyectos."/>
    <x v="6"/>
    <x v="6"/>
    <n v="11"/>
    <x v="1"/>
    <x v="1"/>
    <x v="1"/>
    <n v="38876310"/>
    <n v="38876310"/>
    <x v="1"/>
    <x v="1"/>
    <x v="0"/>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1"/>
    <x v="1"/>
    <x v="1"/>
    <m/>
    <x v="0"/>
  </r>
  <r>
    <x v="5"/>
    <n v="61"/>
    <x v="1"/>
    <x v="0"/>
    <x v="1"/>
    <x v="2"/>
    <x v="3"/>
    <x v="7"/>
    <x v="0"/>
    <x v="2"/>
    <x v="1"/>
    <x v="2"/>
    <x v="1"/>
    <s v="Cartografía"/>
    <x v="0"/>
    <n v="81151600"/>
    <s v="Prestación de servicios para la gestión, inventario y verificación de los equipos de medición de la subdirección de geografía y cartografía"/>
    <x v="2"/>
    <x v="2"/>
    <n v="315"/>
    <x v="0"/>
    <x v="1"/>
    <x v="2"/>
    <n v="28050571.5"/>
    <n v="28050571.5"/>
    <x v="1"/>
    <x v="1"/>
    <x v="0"/>
    <x v="0"/>
    <s v="Subdirección de Geografía y Cartografía "/>
    <s v="Subdirección de Geografía y Cartografía "/>
    <x v="1"/>
    <s v="Subdirector de Geografía y Cartografía "/>
    <x v="3"/>
    <x v="7"/>
    <s v="Densificar el marco de referencia terrestre"/>
    <s v="Puntos Geodésicos Materializados"/>
    <n v="430"/>
    <d v="2021-03-08T00:00:00"/>
    <n v="2671483"/>
    <n v="26714830"/>
    <n v="26714830"/>
    <x v="1"/>
    <s v="GABRIEL ENRIQUE MEJIA ZAMORA"/>
    <n v="1335741.5"/>
    <n v="0"/>
    <n v="24560"/>
    <x v="1"/>
    <x v="1"/>
    <x v="1"/>
    <m/>
    <x v="0"/>
  </r>
  <r>
    <x v="5"/>
    <n v="29"/>
    <x v="1"/>
    <x v="0"/>
    <x v="1"/>
    <x v="2"/>
    <x v="3"/>
    <x v="7"/>
    <x v="0"/>
    <x v="2"/>
    <x v="1"/>
    <x v="11"/>
    <x v="1"/>
    <s v="Cartografía"/>
    <x v="0"/>
    <n v="81151600"/>
    <s v="Prestación de servicios para gestionar los requerimientos y procesos jurídicos que lidere la subdirección de geografía y cartografía"/>
    <x v="6"/>
    <x v="6"/>
    <n v="11"/>
    <x v="1"/>
    <x v="1"/>
    <x v="1"/>
    <n v="80634026"/>
    <n v="80634026"/>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218"/>
    <d v="2021-02-09T00:00:00"/>
    <n v="7550277"/>
    <n v="79277909"/>
    <n v="79277909"/>
    <x v="1"/>
    <s v="EDGAR CAMILO GUTIÉRREZ RODRÍGUEZ"/>
    <n v="1356117"/>
    <n v="0"/>
    <n v="24408"/>
    <x v="1"/>
    <x v="1"/>
    <x v="1"/>
    <m/>
    <x v="0"/>
  </r>
  <r>
    <x v="5"/>
    <n v="65"/>
    <x v="1"/>
    <x v="0"/>
    <x v="1"/>
    <x v="2"/>
    <x v="3"/>
    <x v="7"/>
    <x v="0"/>
    <x v="2"/>
    <x v="1"/>
    <x v="2"/>
    <x v="1"/>
    <s v="Cartografía"/>
    <x v="0"/>
    <n v="81151600"/>
    <s v="Prestación de servicios para realizar estudios y análisis de información geológica como apoyo a los procesos de la Subdirección."/>
    <x v="2"/>
    <x v="2"/>
    <n v="10"/>
    <x v="1"/>
    <x v="1"/>
    <x v="2"/>
    <n v="30337200"/>
    <n v="30337200"/>
    <x v="1"/>
    <x v="1"/>
    <x v="0"/>
    <x v="0"/>
    <s v="Subdirección de Geografía y Cartografía "/>
    <s v="Subdirección de Geografía y Cartografía "/>
    <x v="1"/>
    <s v="Subdirector de Geografía y Cartografía "/>
    <x v="4"/>
    <x v="10"/>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1"/>
    <x v="1"/>
    <x v="1"/>
    <m/>
    <x v="0"/>
  </r>
  <r>
    <x v="5"/>
    <n v="40"/>
    <x v="1"/>
    <x v="0"/>
    <x v="1"/>
    <x v="2"/>
    <x v="3"/>
    <x v="7"/>
    <x v="0"/>
    <x v="2"/>
    <x v="1"/>
    <x v="11"/>
    <x v="1"/>
    <s v="Cartografía"/>
    <x v="0"/>
    <n v="81151600"/>
    <s v="Prestación de servicios para realizar el seguimiento y control de calidad de los proyectos de producción cartográfica, de acuerdo con las priorizaciones"/>
    <x v="6"/>
    <x v="6"/>
    <n v="11"/>
    <x v="1"/>
    <x v="1"/>
    <x v="1"/>
    <n v="53146280"/>
    <n v="53146280"/>
    <x v="1"/>
    <x v="1"/>
    <x v="0"/>
    <x v="0"/>
    <s v="Subdirección de Geografía y Cartografía "/>
    <s v="Subdirección de Geografía y Cartografía "/>
    <x v="1"/>
    <s v="Subdirector de Geografía y Cartografía "/>
    <x v="3"/>
    <x v="6"/>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1"/>
    <x v="1"/>
    <x v="1"/>
    <m/>
    <x v="0"/>
  </r>
  <r>
    <x v="5"/>
    <n v="45"/>
    <x v="1"/>
    <x v="0"/>
    <x v="1"/>
    <x v="2"/>
    <x v="3"/>
    <x v="7"/>
    <x v="0"/>
    <x v="2"/>
    <x v="1"/>
    <x v="11"/>
    <x v="1"/>
    <s v="Cartografía"/>
    <x v="0"/>
    <n v="81151600"/>
    <s v="Prestación de servicios profesionales para el apoyo en la gestión de procesamiento de estaciones y control de calidad en la obtención de coordenadas, de acuerdo con las especificaciones y prioridades establecidas"/>
    <x v="6"/>
    <x v="6"/>
    <n v="11"/>
    <x v="1"/>
    <x v="1"/>
    <x v="2"/>
    <n v="31417067"/>
    <n v="31417067"/>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361"/>
    <d v="2021-02-19T00:00:00"/>
    <n v="2941780"/>
    <n v="29417800"/>
    <n v="29417800"/>
    <x v="1"/>
    <s v="MARIA CAMILA BAUTISTA"/>
    <n v="1999267"/>
    <n v="0"/>
    <n v="24517"/>
    <x v="1"/>
    <x v="1"/>
    <x v="1"/>
    <m/>
    <x v="0"/>
  </r>
  <r>
    <x v="5"/>
    <n v="66"/>
    <x v="1"/>
    <x v="0"/>
    <x v="1"/>
    <x v="2"/>
    <x v="3"/>
    <x v="7"/>
    <x v="0"/>
    <x v="2"/>
    <x v="1"/>
    <x v="2"/>
    <x v="1"/>
    <s v="Cartografía"/>
    <x v="0"/>
    <n v="81151600"/>
    <s v="Prestación de servicios para gestionar desde el componente administrativo, procesos y proyectos misionales de la Subdirección de Geografía y Cartografía."/>
    <x v="2"/>
    <x v="2"/>
    <n v="10"/>
    <x v="1"/>
    <x v="1"/>
    <x v="1"/>
    <n v="31247320"/>
    <n v="3124732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456"/>
    <d v="2021-03-15T00:00:00"/>
    <n v="3124732"/>
    <n v="29164165"/>
    <n v="29164165"/>
    <x v="1"/>
    <s v="CINDY JINETH FLOREZ MOLINA"/>
    <n v="2083155"/>
    <n v="0"/>
    <n v="24596"/>
    <x v="1"/>
    <x v="1"/>
    <x v="1"/>
    <m/>
    <x v="0"/>
  </r>
  <r>
    <x v="5"/>
    <n v="42"/>
    <x v="1"/>
    <x v="0"/>
    <x v="1"/>
    <x v="2"/>
    <x v="3"/>
    <x v="7"/>
    <x v="0"/>
    <x v="2"/>
    <x v="1"/>
    <x v="11"/>
    <x v="1"/>
    <s v="Cartografía"/>
    <x v="0"/>
    <n v="81151600"/>
    <s v="Prestación de servicios para realizar la gestión, control y seguimiento del sistema y marco de referencia geodésico nacional con GNSS"/>
    <x v="6"/>
    <x v="6"/>
    <n v="11"/>
    <x v="1"/>
    <x v="1"/>
    <x v="2"/>
    <n v="53146280"/>
    <n v="53146280"/>
    <x v="1"/>
    <x v="1"/>
    <x v="0"/>
    <x v="0"/>
    <s v="Subdirección de Geografía y Cartografía "/>
    <s v="Subdirección de Geografía y Cartografía "/>
    <x v="1"/>
    <s v="Subdirector de Geografía y Cartografía "/>
    <x v="3"/>
    <x v="7"/>
    <s v="Densificar el marco de referencia terrestre"/>
    <s v="Puntos Geodésicos Materializados"/>
    <n v="326"/>
    <d v="2021-02-18T00:00:00"/>
    <n v="4976424"/>
    <n v="50925406"/>
    <n v="50925406"/>
    <x v="1"/>
    <s v="ANDRÉS FELIPE BELTRÁN ZAMUDIO"/>
    <n v="2220874"/>
    <n v="0"/>
    <n v="24487"/>
    <x v="1"/>
    <x v="1"/>
    <x v="1"/>
    <m/>
    <x v="0"/>
  </r>
  <r>
    <x v="5"/>
    <n v="41"/>
    <x v="1"/>
    <x v="0"/>
    <x v="1"/>
    <x v="2"/>
    <x v="3"/>
    <x v="7"/>
    <x v="1"/>
    <x v="1"/>
    <x v="1"/>
    <x v="11"/>
    <x v="1"/>
    <s v="Cartografía"/>
    <x v="0"/>
    <n v="81151600"/>
    <s v="Prestación de servicios para la toma de datos en campo de gravimetría y geomagnetismo."/>
    <x v="6"/>
    <x v="6"/>
    <n v="11"/>
    <x v="1"/>
    <x v="1"/>
    <x v="2"/>
    <n v="57060806"/>
    <n v="57060806"/>
    <x v="1"/>
    <x v="1"/>
    <x v="1"/>
    <x v="0"/>
    <s v="Subdirección de Geografía y Cartografía "/>
    <s v="Subdirección de Geografía y Cartografía "/>
    <x v="1"/>
    <s v="Subdirector de Geografía y Cartografía "/>
    <x v="3"/>
    <x v="7"/>
    <s v="Densificar el marco de referencia geomagnéticos"/>
    <s v="Valores geomagnéticos generados"/>
    <n v="324"/>
    <d v="2021-02-17T00:00:00"/>
    <n v="2671483"/>
    <n v="27338176"/>
    <n v="54676352"/>
    <x v="1"/>
    <s v="KAREN MILENA SIERRA GONZÁLEZ _x000a_DEIBID STIVEEN RINCÓN VEGA"/>
    <n v="2384454"/>
    <n v="0"/>
    <s v="24485_x000a_24487"/>
    <x v="3"/>
    <x v="1"/>
    <x v="1"/>
    <m/>
    <x v="0"/>
  </r>
  <r>
    <x v="5"/>
    <n v="33"/>
    <x v="1"/>
    <x v="0"/>
    <x v="1"/>
    <x v="2"/>
    <x v="3"/>
    <x v="7"/>
    <x v="0"/>
    <x v="2"/>
    <x v="1"/>
    <x v="13"/>
    <x v="1"/>
    <s v="Fotogrametría"/>
    <x v="0"/>
    <n v="81151603"/>
    <s v="Prestación de servicios para el copiado, control  y organización de información resultante de los procesos de la subdirección"/>
    <x v="6"/>
    <x v="6"/>
    <n v="11"/>
    <x v="1"/>
    <x v="1"/>
    <x v="1"/>
    <n v="31417067"/>
    <n v="31417067"/>
    <x v="1"/>
    <x v="1"/>
    <x v="0"/>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1"/>
    <x v="1"/>
    <x v="1"/>
    <m/>
    <x v="0"/>
  </r>
  <r>
    <x v="5"/>
    <n v="78"/>
    <x v="1"/>
    <x v="0"/>
    <x v="1"/>
    <x v="2"/>
    <x v="3"/>
    <x v="7"/>
    <x v="0"/>
    <x v="2"/>
    <x v="1"/>
    <x v="19"/>
    <x v="1"/>
    <s v="Cartografía"/>
    <x v="0"/>
    <n v="81151600"/>
    <s v="Prestación de servicios profesionales para orientar técnicamente la ejecución de los  proyectos  y procesos de la Subdirección de Geografía y Cartografía."/>
    <x v="7"/>
    <x v="7"/>
    <n v="6"/>
    <x v="1"/>
    <x v="1"/>
    <x v="2"/>
    <n v="45301662"/>
    <n v="45301662"/>
    <x v="1"/>
    <x v="1"/>
    <x v="0"/>
    <x v="0"/>
    <s v="Subdirección de Geografía y Cartografía "/>
    <s v="Subdirección de Geografía y Cartografía "/>
    <x v="0"/>
    <s v="Subdirector de Geografía y Cartografía "/>
    <x v="3"/>
    <x v="14"/>
    <s v="Generar insumos y/o productos cartográficos "/>
    <s v="Cartografía escalas Medianas generada (1:10,000, 1:25,000)"/>
    <n v="653"/>
    <d v="2021-07-06T00:00:00"/>
    <n v="7550277"/>
    <n v="42784903"/>
    <n v="42784903"/>
    <x v="1"/>
    <s v="LEIDY MARITZA BERNAL VARGAS"/>
    <n v="2516759"/>
    <n v="0"/>
    <n v="24788"/>
    <x v="1"/>
    <x v="1"/>
    <x v="1"/>
    <m/>
    <x v="0"/>
  </r>
  <r>
    <x v="5"/>
    <n v="70"/>
    <x v="1"/>
    <x v="0"/>
    <x v="1"/>
    <x v="2"/>
    <x v="3"/>
    <x v="7"/>
    <x v="0"/>
    <x v="2"/>
    <x v="1"/>
    <x v="2"/>
    <x v="1"/>
    <s v="Cartografía"/>
    <x v="0"/>
    <n v="81151600"/>
    <s v="Prestación de servicios para apoyar la gestión logística de la Subdirección de Geografía y Cartografía"/>
    <x v="2"/>
    <x v="2"/>
    <n v="10"/>
    <x v="1"/>
    <x v="1"/>
    <x v="1"/>
    <n v="26714830"/>
    <n v="26714830"/>
    <x v="1"/>
    <x v="1"/>
    <x v="0"/>
    <x v="0"/>
    <s v="Subdirección de Geografía y Cartografía "/>
    <s v="Subdirección de Geografía y Cartografía "/>
    <x v="1"/>
    <s v="Subdirector de Geografía y Cartografía "/>
    <x v="3"/>
    <x v="6"/>
    <s v="Generar insumos y/o productos cartográficos"/>
    <s v="Cartografía escalas Medianas generada (1:10,000, 1:25,000)"/>
    <n v="506"/>
    <d v="2021-03-24T00:00:00"/>
    <n v="2671483"/>
    <n v="24132396"/>
    <n v="24132396"/>
    <x v="1"/>
    <s v="JULIE ALEXANDRA PARRA SANTA"/>
    <n v="2582434"/>
    <n v="0"/>
    <n v="24639"/>
    <x v="1"/>
    <x v="1"/>
    <x v="1"/>
    <m/>
    <x v="0"/>
  </r>
  <r>
    <x v="5"/>
    <n v="64"/>
    <x v="1"/>
    <x v="0"/>
    <x v="1"/>
    <x v="2"/>
    <x v="3"/>
    <x v="7"/>
    <x v="1"/>
    <x v="1"/>
    <x v="1"/>
    <x v="2"/>
    <x v="1"/>
    <s v="Cartografía"/>
    <x v="0"/>
    <n v="81151600"/>
    <s v="Prestación de servicios para la captura de coordenadas, compilación toponímica y demás procesos en campo, de acuerdo con las especificaciones de conformidad con los lineamientos establecidos."/>
    <x v="2"/>
    <x v="2"/>
    <n v="10"/>
    <x v="1"/>
    <x v="1"/>
    <x v="1"/>
    <n v="53429660"/>
    <n v="53429660"/>
    <x v="1"/>
    <x v="1"/>
    <x v="1"/>
    <x v="0"/>
    <s v="Subdirección de Geografía y Cartografía "/>
    <s v="Subdirección de Geografía y Cartografía "/>
    <x v="1"/>
    <s v="Subdirector de Geografía y Cartografía "/>
    <x v="3"/>
    <x v="7"/>
    <s v="Densificar el marco de referencia terrestre"/>
    <s v="Puntos Geodésicos Materializados"/>
    <n v="454"/>
    <d v="2021-03-10T00:00:00"/>
    <n v="2671483"/>
    <n v="25379089"/>
    <n v="50758178"/>
    <x v="1"/>
    <s v="DUVÁN DARIO TAVERA BERMÚDEZ  _x000a_ARELIS MONTENEGRO MENDIETA "/>
    <n v="2671482"/>
    <n v="0"/>
    <s v="24591_x000a_24592"/>
    <x v="3"/>
    <x v="1"/>
    <x v="1"/>
    <m/>
    <x v="0"/>
  </r>
  <r>
    <x v="5"/>
    <n v="68"/>
    <x v="1"/>
    <x v="0"/>
    <x v="1"/>
    <x v="2"/>
    <x v="3"/>
    <x v="7"/>
    <x v="0"/>
    <x v="2"/>
    <x v="1"/>
    <x v="9"/>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1"/>
    <x v="1"/>
    <x v="2"/>
    <n v="55000000"/>
    <n v="55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1"/>
    <x v="1"/>
    <x v="1"/>
    <m/>
    <x v="0"/>
  </r>
  <r>
    <x v="5"/>
    <n v="37"/>
    <x v="1"/>
    <x v="0"/>
    <x v="1"/>
    <x v="2"/>
    <x v="3"/>
    <x v="7"/>
    <x v="1"/>
    <x v="1"/>
    <x v="1"/>
    <x v="11"/>
    <x v="1"/>
    <s v="Cartografía"/>
    <x v="0"/>
    <n v="81151600"/>
    <s v="Prestación de servicios para  realizar la evaluación y procesamiento de las  imágenes adquiridas o gestionadas por el IGAC."/>
    <x v="6"/>
    <x v="6"/>
    <n v="11"/>
    <x v="1"/>
    <x v="1"/>
    <x v="2"/>
    <n v="57060806"/>
    <n v="57060806"/>
    <x v="1"/>
    <x v="1"/>
    <x v="1"/>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3"/>
    <x v="1"/>
    <x v="1"/>
    <m/>
    <x v="0"/>
  </r>
  <r>
    <x v="5"/>
    <n v="23"/>
    <x v="1"/>
    <x v="0"/>
    <x v="1"/>
    <x v="2"/>
    <x v="3"/>
    <x v="7"/>
    <x v="0"/>
    <x v="2"/>
    <x v="1"/>
    <x v="11"/>
    <x v="1"/>
    <s v="Cartografía"/>
    <x v="0"/>
    <n v="81151600"/>
    <s v="Prestación de servicio para realizar la revisión y reparación de los componentes eléctricos y electrónicos de las estaciones magna-eco para su instalación en campo"/>
    <x v="6"/>
    <x v="6"/>
    <n v="11"/>
    <x v="1"/>
    <x v="1"/>
    <x v="2"/>
    <n v="31417067"/>
    <n v="31417067"/>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184"/>
    <d v="2021-02-04T00:00:00"/>
    <n v="2671483"/>
    <n v="28495819"/>
    <n v="28495819"/>
    <x v="1"/>
    <s v="YIMMY FERNEY LONDOÑO HERNANDEZ"/>
    <n v="2921248"/>
    <n v="0"/>
    <n v="24369"/>
    <x v="1"/>
    <x v="1"/>
    <x v="1"/>
    <n v="45"/>
    <x v="0"/>
  </r>
  <r>
    <x v="5"/>
    <n v="43"/>
    <x v="1"/>
    <x v="0"/>
    <x v="1"/>
    <x v="2"/>
    <x v="3"/>
    <x v="7"/>
    <x v="0"/>
    <x v="2"/>
    <x v="1"/>
    <x v="13"/>
    <x v="1"/>
    <s v="Cartografía"/>
    <x v="0"/>
    <n v="81151600"/>
    <s v="Prestación de servicios profesionales para la evaluación del control y seguimiento al funcionamiento y modernización efectiva de la red geodésica nacional."/>
    <x v="6"/>
    <x v="6"/>
    <n v="11"/>
    <x v="1"/>
    <x v="1"/>
    <x v="2"/>
    <n v="45532762"/>
    <n v="45532762"/>
    <x v="1"/>
    <x v="1"/>
    <x v="0"/>
    <x v="0"/>
    <s v="Subdirección de Geografía y Cartografía "/>
    <s v="Subdirección de Geografía y Cartografía "/>
    <x v="1"/>
    <s v="Subdirector de Geografía y Cartografía "/>
    <x v="3"/>
    <x v="7"/>
    <s v="Densificar el marco de referencia terrestre"/>
    <s v="Datos Rinex de las estaciones permanentes generados"/>
    <n v="320"/>
    <d v="2021-03-10T00:00:00"/>
    <n v="4263522"/>
    <n v="40503459"/>
    <n v="40503459"/>
    <x v="1"/>
    <s v="JUAN PABLO NARVAEZ SALAMANCA"/>
    <n v="5029303"/>
    <n v="0"/>
    <n v="24576"/>
    <x v="1"/>
    <x v="1"/>
    <x v="1"/>
    <m/>
    <x v="0"/>
  </r>
  <r>
    <x v="5"/>
    <n v="74"/>
    <x v="1"/>
    <x v="0"/>
    <x v="1"/>
    <x v="2"/>
    <x v="3"/>
    <x v="7"/>
    <x v="0"/>
    <x v="2"/>
    <x v="1"/>
    <x v="3"/>
    <x v="1"/>
    <s v="Cartografía"/>
    <x v="0"/>
    <n v="81151600"/>
    <s v="Contratar el servicio anual de rastreo y seguimiento satelital para los equipos de localización satelital SPOT GEN3"/>
    <x v="3"/>
    <x v="3"/>
    <n v="45"/>
    <x v="0"/>
    <x v="2"/>
    <x v="1"/>
    <n v="18000000"/>
    <n v="18000000"/>
    <x v="1"/>
    <x v="1"/>
    <x v="0"/>
    <x v="0"/>
    <s v="Subdirección de Geografia y Cartografia "/>
    <s v="Subdirección de Geografia y Cartografia "/>
    <x v="0"/>
    <s v="Subdirector de Geografia y Cartografia "/>
    <x v="3"/>
    <x v="6"/>
    <s v="Generar insumos y/o productos cartográficos"/>
    <s v="Cartografía escalas Medianas generada (1:10,000, 1:25,000)"/>
    <n v="559"/>
    <d v="2021-04-22T00:00:00"/>
    <n v="11774115"/>
    <n v="11774115"/>
    <n v="11774115"/>
    <x v="1"/>
    <s v="GLOBALSAT COLOMBIA TELECOMUNICACIONES LTDA"/>
    <n v="6225885"/>
    <n v="0"/>
    <n v="24730"/>
    <x v="1"/>
    <x v="1"/>
    <x v="1"/>
    <m/>
    <x v="0"/>
  </r>
  <r>
    <x v="6"/>
    <n v="2"/>
    <x v="1"/>
    <x v="0"/>
    <x v="1"/>
    <x v="2"/>
    <x v="3"/>
    <x v="7"/>
    <x v="0"/>
    <x v="2"/>
    <x v="1"/>
    <x v="4"/>
    <x v="1"/>
    <s v="Placa de acero inoxidable"/>
    <x v="0"/>
    <n v="30102205"/>
    <s v="Adquisición de placas metálicas para materialización de puntos geodésicos."/>
    <x v="1"/>
    <x v="1"/>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623"/>
    <d v="2021-05-19T00:00:00"/>
    <n v="3659250"/>
    <n v="3659250"/>
    <n v="3659250"/>
    <x v="1"/>
    <s v="DATUM INGENIERIA S.A.S."/>
    <n v="6340750"/>
    <n v="0"/>
    <n v="24819"/>
    <x v="1"/>
    <x v="1"/>
    <x v="0"/>
    <m/>
    <x v="0"/>
  </r>
  <r>
    <x v="6"/>
    <n v="1"/>
    <x v="1"/>
    <x v="0"/>
    <x v="1"/>
    <x v="2"/>
    <x v="3"/>
    <x v="7"/>
    <x v="0"/>
    <x v="2"/>
    <x v="1"/>
    <x v="11"/>
    <x v="1"/>
    <s v="Placa de acero inoxidable"/>
    <x v="0"/>
    <n v="30102205"/>
    <s v="Adquisición de placas metálicas para materialización de puntos geodésicos."/>
    <x v="3"/>
    <x v="3"/>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544"/>
    <d v="2021-04-21T00:00:00"/>
    <n v="3659250"/>
    <n v="3659250"/>
    <n v="3659250"/>
    <x v="1"/>
    <s v="PROCESO DECLARADO DESIERTO"/>
    <n v="6340750"/>
    <n v="0"/>
    <m/>
    <x v="1"/>
    <x v="1"/>
    <x v="0"/>
    <n v="280"/>
    <x v="0"/>
  </r>
  <r>
    <x v="6"/>
    <n v="1"/>
    <x v="1"/>
    <x v="0"/>
    <x v="1"/>
    <x v="2"/>
    <x v="3"/>
    <x v="7"/>
    <x v="0"/>
    <x v="2"/>
    <x v="1"/>
    <x v="6"/>
    <x v="1"/>
    <s v="Placa de acero inoxidable"/>
    <x v="0"/>
    <n v="30102205"/>
    <s v="Adquisición de placas metálicas para materialización de puntos geodésicos."/>
    <x v="7"/>
    <x v="7"/>
    <n v="3"/>
    <x v="1"/>
    <x v="2"/>
    <x v="1"/>
    <n v="10000000"/>
    <n v="10000000"/>
    <x v="1"/>
    <x v="1"/>
    <x v="0"/>
    <x v="0"/>
    <s v="Subdirección de Geografía y Cartografía "/>
    <s v="Subdirección de Geografía y Cartografía "/>
    <x v="1"/>
    <s v="Subdirector de Geografía y Cartografía "/>
    <x v="3"/>
    <x v="7"/>
    <s v="Densificar el marco de referencia terrestre"/>
    <s v="Puntos Geodésicos Materializados"/>
    <n v="692"/>
    <d v="2021-07-26T00:00:00"/>
    <n v="3570000"/>
    <n v="3570000"/>
    <n v="3570000"/>
    <x v="1"/>
    <s v="LASER DEPOT SAS"/>
    <n v="6430000"/>
    <n v="0"/>
    <n v="24817"/>
    <x v="1"/>
    <x v="1"/>
    <x v="0"/>
    <m/>
    <x v="0"/>
  </r>
  <r>
    <x v="5"/>
    <n v="57"/>
    <x v="1"/>
    <x v="0"/>
    <x v="1"/>
    <x v="2"/>
    <x v="3"/>
    <x v="8"/>
    <x v="0"/>
    <x v="2"/>
    <x v="1"/>
    <x v="11"/>
    <x v="0"/>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6"/>
    <x v="6"/>
    <n v="315"/>
    <x v="0"/>
    <x v="1"/>
    <x v="0"/>
    <n v="103585482"/>
    <n v="103585482"/>
    <x v="1"/>
    <x v="1"/>
    <x v="0"/>
    <x v="0"/>
    <s v="Subdirección de Geografía y Cartografía "/>
    <s v="Subdirección de Geografía y Cartografía "/>
    <x v="0"/>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1"/>
    <x v="1"/>
    <x v="1"/>
    <m/>
    <x v="0"/>
  </r>
  <r>
    <x v="0"/>
    <m/>
    <x v="2"/>
    <x v="6"/>
    <x v="1"/>
    <x v="2"/>
    <x v="0"/>
    <x v="0"/>
    <x v="0"/>
    <x v="2"/>
    <x v="1"/>
    <x v="0"/>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0"/>
    <x v="0"/>
    <n v="5"/>
    <x v="1"/>
    <x v="1"/>
    <x v="0"/>
    <n v="59191704"/>
    <n v="5919170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748"/>
    <d v="2021-08-23T00:00:00"/>
    <n v="9865284"/>
    <n v="42749564"/>
    <n v="42749564"/>
    <x v="1"/>
    <s v="IVAN DARIO HERRERA PINZON"/>
    <n v="16442140"/>
    <n v="0"/>
    <n v="24834"/>
    <x v="1"/>
    <x v="1"/>
    <x v="1"/>
    <n v="130"/>
    <x v="0"/>
  </r>
  <r>
    <x v="5"/>
    <m/>
    <x v="2"/>
    <x v="3"/>
    <x v="1"/>
    <x v="2"/>
    <x v="3"/>
    <x v="7"/>
    <x v="0"/>
    <x v="2"/>
    <x v="1"/>
    <x v="18"/>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4"/>
    <x v="4"/>
    <n v="2"/>
    <x v="1"/>
    <x v="1"/>
    <x v="0"/>
    <n v="355564593"/>
    <n v="355564593"/>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d v="2021-08-27T00:00:00"/>
    <n v="336048400"/>
    <n v="336048400"/>
    <n v="336048400"/>
    <x v="1"/>
    <s v="INICIO PROCESO"/>
    <n v="19516193"/>
    <n v="0"/>
    <m/>
    <x v="1"/>
    <x v="1"/>
    <x v="1"/>
    <n v="60"/>
    <x v="0"/>
  </r>
  <r>
    <x v="5"/>
    <n v="72"/>
    <x v="1"/>
    <x v="0"/>
    <x v="1"/>
    <x v="2"/>
    <x v="3"/>
    <x v="7"/>
    <x v="3"/>
    <x v="3"/>
    <x v="1"/>
    <x v="16"/>
    <x v="1"/>
    <s v="Cartografía"/>
    <x v="0"/>
    <n v="81151600"/>
    <s v="Prestación de servicios profesionales para la toma de datos en campo de exploración, materialización , gnss, nivelación geodésica y gravimetría"/>
    <x v="3"/>
    <x v="3"/>
    <n v="260"/>
    <x v="0"/>
    <x v="1"/>
    <x v="2"/>
    <n v="156236600"/>
    <n v="156236600"/>
    <x v="1"/>
    <x v="1"/>
    <x v="3"/>
    <x v="0"/>
    <s v="Subdirección de Geografía y Cartografía "/>
    <s v="Subdirección de Geografía y Cartografía "/>
    <x v="1"/>
    <s v="Subdirector de Geografía y Cartografía "/>
    <x v="3"/>
    <x v="7"/>
    <s v="Densificar el marco de referencia terrestre"/>
    <s v="Datos altimétricos generados"/>
    <n v="535"/>
    <d v="2021-04-20T00:00:00"/>
    <n v="3124732"/>
    <n v="25518645"/>
    <n v="127593225"/>
    <x v="1"/>
    <s v="JORGE ERNESTO CORRADINE ACOSTA _x000a_NATHALIA YEPES GOMEZ_x000a_JOSE IGNACIO DUARTE_x000a_JUAN DAVID GUTIERREZ_x000a_GERMAN DAVID HERNANDEZ ESTEPA_x000a_"/>
    <n v="28643375"/>
    <n v="0"/>
    <s v="24684_x000a_24727_x000a_24732_x000a_24774_x000a_24791"/>
    <x v="2"/>
    <x v="1"/>
    <x v="1"/>
    <m/>
    <x v="0"/>
  </r>
  <r>
    <x v="5"/>
    <n v="59"/>
    <x v="1"/>
    <x v="0"/>
    <x v="1"/>
    <x v="2"/>
    <x v="3"/>
    <x v="7"/>
    <x v="0"/>
    <x v="2"/>
    <x v="1"/>
    <x v="2"/>
    <x v="1"/>
    <s v="Cartografía"/>
    <x v="0"/>
    <n v="81151600"/>
    <s v="Prestación de servicios para la preparación de insumos, validación, y digitación de la información levantada en campo"/>
    <x v="2"/>
    <x v="2"/>
    <n v="315"/>
    <x v="0"/>
    <x v="1"/>
    <x v="2"/>
    <n v="57060806"/>
    <n v="57060806"/>
    <x v="1"/>
    <x v="1"/>
    <x v="0"/>
    <x v="0"/>
    <s v="Subdirección de Geografía y Cartografía "/>
    <s v="Subdirección de Geografía y Cartografía "/>
    <x v="1"/>
    <s v="Subdirector de Geografía y Cartografía "/>
    <x v="3"/>
    <x v="7"/>
    <s v="Densificar el marco de referencia terrestre"/>
    <s v="Puntos Geodésicos Materializados"/>
    <n v="425"/>
    <d v="2021-03-08T00:00:00"/>
    <n v="2671483"/>
    <n v="26714830"/>
    <n v="26714830"/>
    <x v="1"/>
    <s v="JEISSON FERNANDO HERRERA GÓMEZ"/>
    <n v="30345976"/>
    <n v="0"/>
    <n v="24558"/>
    <x v="1"/>
    <x v="1"/>
    <x v="1"/>
    <m/>
    <x v="0"/>
  </r>
  <r>
    <x v="5"/>
    <n v="67"/>
    <x v="1"/>
    <x v="0"/>
    <x v="1"/>
    <x v="2"/>
    <x v="3"/>
    <x v="7"/>
    <x v="1"/>
    <x v="1"/>
    <x v="1"/>
    <x v="11"/>
    <x v="1"/>
    <s v="Fotogrametría"/>
    <x v="0"/>
    <n v="81151603"/>
    <s v="Prestación de servicios para apoyar el proceso de escaneo fotogramétrico  de rollos de aerofotografías análogas y compresión de imágenes."/>
    <x v="2"/>
    <x v="2"/>
    <n v="10"/>
    <x v="1"/>
    <x v="1"/>
    <x v="1"/>
    <n v="57060806"/>
    <n v="57060806"/>
    <x v="1"/>
    <x v="1"/>
    <x v="1"/>
    <x v="0"/>
    <s v="Subdirección de Geografía y Cartografía "/>
    <s v="Subdirección de Geografía y Cartografía "/>
    <x v="1"/>
    <s v="Subdirector de Geografía y Cartografía "/>
    <x v="3"/>
    <x v="12"/>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32126965"/>
    <n v="0"/>
    <s v="24614_x000a_24733"/>
    <x v="1"/>
    <x v="0"/>
    <x v="1"/>
    <m/>
    <x v="0"/>
  </r>
  <r>
    <x v="6"/>
    <n v="2"/>
    <x v="1"/>
    <x v="0"/>
    <x v="1"/>
    <x v="2"/>
    <x v="3"/>
    <x v="7"/>
    <x v="0"/>
    <x v="2"/>
    <x v="1"/>
    <x v="4"/>
    <x v="1"/>
    <s v="Cartografía"/>
    <x v="0"/>
    <n v="81151600"/>
    <s v="Adquisición de estaciones de funcionamiento continua, con sus respectivos accesorios, sistemas de comunicación y de alimentación, para el fortalecimiento de la Red Geodésica Nacional. "/>
    <x v="1"/>
    <x v="1"/>
    <n v="60"/>
    <x v="0"/>
    <x v="3"/>
    <x v="1"/>
    <n v="400000000"/>
    <n v="400000000"/>
    <x v="1"/>
    <x v="2"/>
    <x v="0"/>
    <x v="0"/>
    <s v="Subdirección de Geografía y Cartografía "/>
    <s v="Subdirección de Geografía y Cartografía "/>
    <x v="0"/>
    <s v="Subdirector de Geografía y Cartografía "/>
    <x v="3"/>
    <x v="7"/>
    <s v="Densificar el marco de referencia terrestre"/>
    <s v="Datos Rinex de las estaciones permanentes generados"/>
    <m/>
    <d v="2021-05-21T00:00:00"/>
    <n v="366698967"/>
    <n v="366698967"/>
    <n v="366698967"/>
    <x v="1"/>
    <s v="INICIO PROCESO"/>
    <n v="33301033"/>
    <n v="0"/>
    <m/>
    <x v="1"/>
    <x v="1"/>
    <x v="1"/>
    <m/>
    <x v="1"/>
  </r>
  <r>
    <x v="5"/>
    <n v="69"/>
    <x v="1"/>
    <x v="0"/>
    <x v="1"/>
    <x v="2"/>
    <x v="3"/>
    <x v="7"/>
    <x v="0"/>
    <x v="2"/>
    <x v="1"/>
    <x v="11"/>
    <x v="1"/>
    <s v="Sistemas y equipo de apoyo para transporte aéreo"/>
    <x v="0"/>
    <n v="25191500"/>
    <s v="Servicio de mantenimiento preventivo y correctivo, incluidos los repuestos del dron ebee plus Rta/ppk"/>
    <x v="2"/>
    <x v="2"/>
    <n v="10"/>
    <x v="1"/>
    <x v="1"/>
    <x v="2"/>
    <n v="45000000"/>
    <n v="45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1"/>
    <x v="1"/>
    <x v="1"/>
    <m/>
    <x v="0"/>
  </r>
  <r>
    <x v="6"/>
    <n v="1"/>
    <x v="1"/>
    <x v="0"/>
    <x v="1"/>
    <x v="2"/>
    <x v="3"/>
    <x v="7"/>
    <x v="0"/>
    <x v="2"/>
    <x v="1"/>
    <x v="16"/>
    <x v="1"/>
    <s v="Cartografía"/>
    <x v="0"/>
    <n v="81151600"/>
    <s v="Capturar y/o adquirir imágenes para la producción cartográfica de proyectos específicos del IGAC"/>
    <x v="3"/>
    <x v="3"/>
    <n v="8"/>
    <x v="1"/>
    <x v="1"/>
    <x v="1"/>
    <n v="536446618"/>
    <n v="536446618"/>
    <x v="1"/>
    <x v="1"/>
    <x v="0"/>
    <x v="0"/>
    <s v="Subdirección de Geografía y Cartografía "/>
    <s v="Subdirección de Geografía y Cartografía "/>
    <x v="0"/>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80000001"/>
    <n v="0"/>
    <n v="24682"/>
    <x v="1"/>
    <x v="1"/>
    <x v="1"/>
    <m/>
    <x v="0"/>
  </r>
  <r>
    <x v="5"/>
    <n v="38"/>
    <x v="1"/>
    <x v="0"/>
    <x v="1"/>
    <x v="2"/>
    <x v="3"/>
    <x v="7"/>
    <x v="5"/>
    <x v="5"/>
    <x v="1"/>
    <x v="11"/>
    <x v="1"/>
    <s v="Cartografía"/>
    <x v="0"/>
    <n v="81151600"/>
    <s v="Prestación de servicios para la generación e integración de modelos digitales de elevación, de conformidad con las especificaciones técnicas y rendimientos establecidos."/>
    <x v="6"/>
    <x v="6"/>
    <n v="11"/>
    <x v="1"/>
    <x v="1"/>
    <x v="1"/>
    <n v="194381550"/>
    <n v="194381550"/>
    <x v="1"/>
    <x v="1"/>
    <x v="5"/>
    <x v="0"/>
    <s v="Subdirección de Geografía y Cartografía "/>
    <s v="Subdirección de Geografía y Cartografía "/>
    <x v="1"/>
    <s v="Subdirector de Geografía y Cartografía "/>
    <x v="3"/>
    <x v="6"/>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5"/>
    <x v="1"/>
    <x v="1"/>
    <m/>
    <x v="0"/>
  </r>
  <r>
    <x v="5"/>
    <n v="27"/>
    <x v="1"/>
    <x v="0"/>
    <x v="1"/>
    <x v="2"/>
    <x v="3"/>
    <x v="7"/>
    <x v="0"/>
    <x v="2"/>
    <x v="1"/>
    <x v="11"/>
    <x v="1"/>
    <s v="Cartografía"/>
    <x v="0"/>
    <n v="81151600"/>
    <s v="Prestación de servicios para realizar la preparación, revisión y consolidación de datos de campo para el cálculo y ajuste de la línea de nivelación"/>
    <x v="6"/>
    <x v="6"/>
    <n v="315"/>
    <x v="0"/>
    <x v="1"/>
    <x v="1"/>
    <n v="106292560"/>
    <n v="106292560"/>
    <x v="1"/>
    <x v="1"/>
    <x v="0"/>
    <x v="0"/>
    <s v="Subdirección de Geografía y Cartografía "/>
    <s v="Subdirección de Geografía y Cartografía "/>
    <x v="1"/>
    <s v="Subdirector de Geografía y Cartografía "/>
    <x v="3"/>
    <x v="7"/>
    <s v="Densificar el marco de referencia gravimétricos"/>
    <s v="Valores gravimétricos generados"/>
    <n v="252"/>
    <d v="2021-02-08T00:00:00"/>
    <n v="4976424"/>
    <n v="52252452"/>
    <n v="52252452"/>
    <x v="1"/>
    <s v="LEYDI JOHANNA MOISÉS SEPÚLVEDA"/>
    <n v="54040108"/>
    <n v="0"/>
    <n v="24428"/>
    <x v="1"/>
    <x v="1"/>
    <x v="1"/>
    <m/>
    <x v="0"/>
  </r>
  <r>
    <x v="5"/>
    <n v="58"/>
    <x v="1"/>
    <x v="0"/>
    <x v="1"/>
    <x v="2"/>
    <x v="3"/>
    <x v="7"/>
    <x v="8"/>
    <x v="9"/>
    <x v="1"/>
    <x v="11"/>
    <x v="1"/>
    <s v="Cartografía"/>
    <x v="0"/>
    <n v="81151600"/>
    <s v="Prestación de servicios para elaborar mapas y demás insumos a diferentes escalas, de conformidad con las especificaciones técnicas y rendimientos establecidos"/>
    <x v="2"/>
    <x v="2"/>
    <n v="10"/>
    <x v="1"/>
    <x v="1"/>
    <x v="1"/>
    <n v="388763100"/>
    <n v="388763100"/>
    <x v="1"/>
    <x v="1"/>
    <x v="8"/>
    <x v="0"/>
    <s v="Subdirección de Geografía y Cartografía "/>
    <s v="Subdirección de Geografía y Cartografía "/>
    <x v="1"/>
    <s v="Subdirector de Geografía y Cartografía "/>
    <x v="3"/>
    <x v="6"/>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n v="0"/>
    <s v="24572_x000a_24573_x000a_24574_x000a_24575_x000a_24669_x000a__x000a_24671_x000a_24672_x000a_24754"/>
    <x v="10"/>
    <x v="0"/>
    <x v="1"/>
    <m/>
    <x v="0"/>
  </r>
  <r>
    <x v="5"/>
    <n v="2"/>
    <x v="1"/>
    <x v="0"/>
    <x v="1"/>
    <x v="2"/>
    <x v="3"/>
    <x v="7"/>
    <x v="0"/>
    <x v="2"/>
    <x v="1"/>
    <x v="9"/>
    <x v="1"/>
    <s v="Cartografía"/>
    <x v="0"/>
    <n v="81151600"/>
    <s v="Prestación de servicios para la  gestión e integración de productos y aplicaciones de la subdirección de geografía y cartografía "/>
    <x v="5"/>
    <x v="5"/>
    <n v="10"/>
    <x v="1"/>
    <x v="1"/>
    <x v="1"/>
    <n v="169086920"/>
    <n v="169086920"/>
    <x v="1"/>
    <x v="1"/>
    <x v="0"/>
    <x v="0"/>
    <s v="Subdirección de Geografía y Cartografía "/>
    <s v="Subdirección de Geografía y Cartografía "/>
    <x v="1"/>
    <s v="Subdirector de Geografía y Cartografía "/>
    <x v="4"/>
    <x v="11"/>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1"/>
    <x v="1"/>
    <x v="1"/>
    <n v="280"/>
    <x v="0"/>
  </r>
  <r>
    <x v="5"/>
    <n v="79"/>
    <x v="1"/>
    <x v="0"/>
    <x v="1"/>
    <x v="2"/>
    <x v="3"/>
    <x v="7"/>
    <x v="0"/>
    <x v="2"/>
    <x v="1"/>
    <x v="18"/>
    <x v="1"/>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7"/>
    <x v="7"/>
    <n v="5"/>
    <x v="1"/>
    <x v="1"/>
    <x v="1"/>
    <n v="550000000"/>
    <n v="55000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d v="2021-07-26T00:00:00"/>
    <n v="354399371"/>
    <n v="354399371"/>
    <n v="354399371"/>
    <x v="1"/>
    <s v="INICIO PROCESO"/>
    <n v="195600629"/>
    <n v="0"/>
    <m/>
    <x v="1"/>
    <x v="1"/>
    <x v="1"/>
    <n v="150"/>
    <x v="0"/>
  </r>
  <r>
    <x v="5"/>
    <n v="76"/>
    <x v="1"/>
    <x v="0"/>
    <x v="1"/>
    <x v="2"/>
    <x v="3"/>
    <x v="8"/>
    <x v="0"/>
    <x v="2"/>
    <x v="1"/>
    <x v="9"/>
    <x v="0"/>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5"/>
    <x v="6"/>
    <n v="12"/>
    <x v="1"/>
    <x v="0"/>
    <x v="0"/>
    <n v="9767257014"/>
    <n v="9767257014"/>
    <x v="3"/>
    <x v="3"/>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554"/>
    <d v="2021-04-27T00:00:00"/>
    <n v="7562843317"/>
    <n v="7562843317"/>
    <n v="7562843317"/>
    <x v="1"/>
    <s v="CONSORCIO IGN FI- LEICA GEOSYSTEMS"/>
    <n v="2204413697"/>
    <n v="0"/>
    <n v="24695"/>
    <x v="1"/>
    <x v="1"/>
    <x v="0"/>
    <m/>
    <x v="0"/>
  </r>
  <r>
    <x v="0"/>
    <m/>
    <x v="2"/>
    <x v="10"/>
    <x v="1"/>
    <x v="2"/>
    <x v="0"/>
    <x v="0"/>
    <x v="0"/>
    <x v="2"/>
    <x v="1"/>
    <x v="0"/>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10"/>
    <x v="10"/>
    <n v="9"/>
    <x v="1"/>
    <x v="0"/>
    <x v="0"/>
    <n v="10953607099"/>
    <n v="10953607099"/>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d v="2021-08-24T00:00:00"/>
    <n v="7792544260.1700001"/>
    <n v="7792544260.1700001"/>
    <n v="7792544260.1700001"/>
    <x v="1"/>
    <s v="CONSORCIO CANADIENSE IGAC2021"/>
    <n v="3161062838.8299999"/>
    <n v="0"/>
    <m/>
    <x v="1"/>
    <x v="1"/>
    <x v="0"/>
    <m/>
    <x v="0"/>
  </r>
  <r>
    <x v="6"/>
    <n v="3"/>
    <x v="1"/>
    <x v="0"/>
    <x v="1"/>
    <x v="2"/>
    <x v="3"/>
    <x v="8"/>
    <x v="0"/>
    <x v="2"/>
    <x v="1"/>
    <x v="11"/>
    <x v="0"/>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1"/>
    <x v="1"/>
    <n v="3"/>
    <x v="1"/>
    <x v="0"/>
    <x v="0"/>
    <n v="9485236200"/>
    <n v="9485236200"/>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n v="607"/>
    <d v="2021-05-26T00:00:00"/>
    <n v="1749300000"/>
    <n v="1749300000"/>
    <n v="1749300000"/>
    <x v="1"/>
    <s v="DATUM INGENIERIA S.A.S"/>
    <n v="7735936200"/>
    <n v="0"/>
    <n v="24752"/>
    <x v="1"/>
    <x v="1"/>
    <x v="0"/>
    <m/>
    <x v="0"/>
  </r>
  <r>
    <x v="0"/>
    <m/>
    <x v="2"/>
    <x v="0"/>
    <x v="1"/>
    <x v="2"/>
    <x v="0"/>
    <x v="0"/>
    <x v="0"/>
    <x v="0"/>
    <x v="0"/>
    <x v="0"/>
    <x v="1"/>
    <s v="Servicios de formación profesional en ingeniería"/>
    <x v="0"/>
    <n v="86101610"/>
    <s v="Capturar y/o adquirir imágenes para la generación de cartografía del municipio de San Carlos (Córdoba)."/>
    <x v="0"/>
    <x v="0"/>
    <n v="5"/>
    <x v="1"/>
    <x v="1"/>
    <x v="1"/>
    <n v="70000000"/>
    <n v="70000000"/>
    <x v="1"/>
    <x v="2"/>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0"/>
    <m/>
    <x v="2"/>
    <x v="0"/>
    <x v="1"/>
    <x v="2"/>
    <x v="0"/>
    <x v="0"/>
    <x v="9"/>
    <x v="0"/>
    <x v="6"/>
    <x v="0"/>
    <x v="0"/>
    <s v="Cartografía"/>
    <x v="0"/>
    <n v="81151600"/>
    <s v="Prestación de servicios para la generación de cartografía básica, de conformidad con las especificaciones técnicas establecidas."/>
    <x v="0"/>
    <x v="0"/>
    <n v="5"/>
    <x v="1"/>
    <x v="1"/>
    <x v="0"/>
    <n v="163810620"/>
    <n v="163810620"/>
    <x v="1"/>
    <x v="1"/>
    <x v="9"/>
    <x v="0"/>
    <s v="Subdirección de Geografía y Cartografía "/>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8"/>
    <x v="0"/>
    <m/>
    <x v="0"/>
  </r>
  <r>
    <x v="0"/>
    <m/>
    <x v="2"/>
    <x v="0"/>
    <x v="1"/>
    <x v="2"/>
    <x v="0"/>
    <x v="0"/>
    <x v="0"/>
    <x v="0"/>
    <x v="0"/>
    <x v="0"/>
    <x v="1"/>
    <s v="Servicios de formación profesional en ingeniería"/>
    <x v="0"/>
    <n v="86101610"/>
    <s v="Prestación de servicios profesionales para fortalecer conceptual y operativa la gestión de nombres geográficos"/>
    <x v="0"/>
    <x v="0"/>
    <n v="130"/>
    <x v="0"/>
    <x v="1"/>
    <x v="1"/>
    <n v="15774356"/>
    <n v="15774356"/>
    <x v="1"/>
    <x v="2"/>
    <x v="0"/>
    <x v="0"/>
    <s v="Subdirección de Geografía y Cartografía "/>
    <s v="Subdirección de Geografía y Cartografía "/>
    <x v="1"/>
    <s v="Subdirector de Geografía y Cartografía "/>
    <x v="4"/>
    <x v="12"/>
    <s v="Elaborar y publicar documentos de caracterización Territorial con fines de Catastro Multipropósito, conforme a metodología establecida."/>
    <s v="Documentos de estudios técnicos sobre geografía elaborados"/>
    <m/>
    <m/>
    <e v="#N/A"/>
    <e v="#N/A"/>
    <e v="#N/A"/>
    <x v="0"/>
    <m/>
    <n v="0"/>
    <n v="3640236"/>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0"/>
    <x v="0"/>
    <n v="5"/>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368283.2"/>
    <m/>
    <x v="0"/>
    <x v="0"/>
    <x v="0"/>
    <m/>
    <x v="0"/>
  </r>
  <r>
    <x v="0"/>
    <m/>
    <x v="2"/>
    <x v="0"/>
    <x v="1"/>
    <x v="2"/>
    <x v="0"/>
    <x v="0"/>
    <x v="0"/>
    <x v="0"/>
    <x v="0"/>
    <x v="0"/>
    <x v="0"/>
    <s v="Cartografía"/>
    <x v="0"/>
    <n v="81151600"/>
    <s v="Prestación de servicios para realizar el seguimiento y control de calidad de la producción cartográfica, de conformidad con las especificaciones técnicas y rendimientos establecidos."/>
    <x v="0"/>
    <x v="0"/>
    <n v="5"/>
    <x v="1"/>
    <x v="1"/>
    <x v="0"/>
    <n v="24882120"/>
    <n v="24882120"/>
    <x v="1"/>
    <x v="1"/>
    <x v="0"/>
    <x v="0"/>
    <s v="Subdirección de Geografía y Cartografía "/>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4976424"/>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0"/>
    <m/>
    <x v="2"/>
    <x v="0"/>
    <x v="1"/>
    <x v="2"/>
    <x v="0"/>
    <x v="0"/>
    <x v="0"/>
    <x v="0"/>
    <x v="0"/>
    <x v="0"/>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0"/>
    <x v="0"/>
    <n v="5"/>
    <x v="1"/>
    <x v="1"/>
    <x v="0"/>
    <n v="29858544"/>
    <n v="2985854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5971708.7999999998"/>
    <m/>
    <x v="0"/>
    <x v="0"/>
    <x v="0"/>
    <m/>
    <x v="0"/>
  </r>
  <r>
    <x v="5"/>
    <m/>
    <x v="1"/>
    <x v="0"/>
    <x v="1"/>
    <x v="2"/>
    <x v="3"/>
    <x v="7"/>
    <x v="0"/>
    <x v="0"/>
    <x v="0"/>
    <x v="16"/>
    <x v="1"/>
    <s v="Cartografía"/>
    <x v="0"/>
    <n v="81151600"/>
    <s v="Realizar el  mantenimiento, patronamiento y verificación de equipos geodésicos para el fortalecimiento de la red activa, red magna eco y red de nivelación nacional."/>
    <x v="0"/>
    <x v="0"/>
    <n v="5"/>
    <x v="1"/>
    <x v="4"/>
    <x v="1"/>
    <n v="57121940"/>
    <n v="57121940"/>
    <x v="1"/>
    <x v="1"/>
    <x v="0"/>
    <x v="0"/>
    <s v="Subdirección de Geografía y Cartografía "/>
    <s v="Subdirección de Geografía y Cartografía "/>
    <x v="1"/>
    <s v="Subdirector de Geografía y Cartografía "/>
    <x v="3"/>
    <x v="7"/>
    <s v="Densificar el marco de referencia terrestre"/>
    <s v="Puntos Geodésicos Materializados"/>
    <m/>
    <m/>
    <e v="#N/A"/>
    <e v="#N/A"/>
    <e v="#N/A"/>
    <x v="0"/>
    <m/>
    <n v="0"/>
    <n v="0"/>
    <m/>
    <x v="0"/>
    <x v="0"/>
    <x v="0"/>
    <m/>
    <x v="0"/>
  </r>
  <r>
    <x v="5"/>
    <m/>
    <x v="1"/>
    <x v="0"/>
    <x v="1"/>
    <x v="2"/>
    <x v="3"/>
    <x v="7"/>
    <x v="0"/>
    <x v="0"/>
    <x v="0"/>
    <x v="15"/>
    <x v="1"/>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9"/>
    <x v="9"/>
    <n v="3"/>
    <x v="1"/>
    <x v="1"/>
    <x v="3"/>
    <n v="25338000"/>
    <n v="25338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5"/>
    <m/>
    <x v="1"/>
    <x v="0"/>
    <x v="1"/>
    <x v="2"/>
    <x v="3"/>
    <x v="7"/>
    <x v="0"/>
    <x v="0"/>
    <x v="0"/>
    <x v="15"/>
    <x v="1"/>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9"/>
    <x v="9"/>
    <n v="3"/>
    <x v="1"/>
    <x v="1"/>
    <x v="3"/>
    <n v="40170000"/>
    <n v="40170000"/>
    <x v="1"/>
    <x v="1"/>
    <x v="0"/>
    <x v="0"/>
    <s v="Subdirección de Geografía y Cartografía "/>
    <s v="Subdirección de Geografía y Cartografía "/>
    <x v="1"/>
    <s v="Subdirector de Geografía y Cartografía "/>
    <x v="3"/>
    <x v="6"/>
    <s v="Capturar y/o gestionar imágenes del territorio colombiano e incorporarlas en el Banco Nacional de Imágenes, a escalas y temporalidad requerida para fines catastrales"/>
    <s v="Imágenes incorporadas al Banco Nacional de imágenes"/>
    <m/>
    <m/>
    <e v="#N/A"/>
    <e v="#N/A"/>
    <e v="#N/A"/>
    <x v="0"/>
    <m/>
    <n v="0"/>
    <n v="0"/>
    <m/>
    <x v="0"/>
    <x v="0"/>
    <x v="0"/>
    <m/>
    <x v="0"/>
  </r>
  <r>
    <x v="5"/>
    <m/>
    <x v="1"/>
    <x v="0"/>
    <x v="1"/>
    <x v="2"/>
    <x v="3"/>
    <x v="7"/>
    <x v="0"/>
    <x v="0"/>
    <x v="0"/>
    <x v="15"/>
    <x v="0"/>
    <s v="Servicios de formación profesional en ingeniería"/>
    <x v="0"/>
    <n v="86101610"/>
    <s v="Adquirir estaciones de operación continua, con sus respectivos accesorios, sistemas de comunicación y de alimentación, para el fortalecimiento de la red geodésica nacional, en el marco del programa para la adopción e implementación de un Catastro Multipropósito Rural – Urbano."/>
    <x v="9"/>
    <x v="9"/>
    <n v="45"/>
    <x v="0"/>
    <x v="0"/>
    <x v="0"/>
    <n v="2499822874"/>
    <n v="2499822874"/>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1"/>
    <x v="0"/>
    <x v="3"/>
    <x v="0"/>
    <x v="1"/>
    <s v="Servicios de formación profesional en ingeniería"/>
    <x v="0"/>
    <n v="86101610"/>
    <s v="Prestación de servicios para elaborar la cartografía temática requerida en los proyectos asignados, de conformidad con los lineamientos técnicos."/>
    <x v="10"/>
    <x v="10"/>
    <n v="115"/>
    <x v="0"/>
    <x v="1"/>
    <x v="2"/>
    <n v="20481369.666666668"/>
    <n v="20481369.666666668"/>
    <x v="1"/>
    <x v="1"/>
    <x v="1"/>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3"/>
    <x v="0"/>
    <m/>
    <x v="0"/>
  </r>
  <r>
    <x v="0"/>
    <m/>
    <x v="2"/>
    <x v="0"/>
    <x v="1"/>
    <x v="2"/>
    <x v="0"/>
    <x v="0"/>
    <x v="1"/>
    <x v="0"/>
    <x v="3"/>
    <x v="0"/>
    <x v="1"/>
    <s v="Servicios de formación profesional en ingeniería"/>
    <x v="0"/>
    <n v="86101610"/>
    <s v="Prestación de servicios para gestionar y consolidar información geográfica requerida para los proyectos asignados."/>
    <x v="10"/>
    <x v="10"/>
    <n v="110"/>
    <x v="0"/>
    <x v="1"/>
    <x v="2"/>
    <n v="21573053.333333332"/>
    <n v="21573053.333333332"/>
    <x v="1"/>
    <x v="1"/>
    <x v="1"/>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3"/>
    <x v="0"/>
    <m/>
    <x v="0"/>
  </r>
  <r>
    <x v="0"/>
    <m/>
    <x v="2"/>
    <x v="0"/>
    <x v="1"/>
    <x v="2"/>
    <x v="0"/>
    <x v="0"/>
    <x v="0"/>
    <x v="0"/>
    <x v="0"/>
    <x v="0"/>
    <x v="1"/>
    <s v="Servicios de formación profesional en ingeniería"/>
    <x v="0"/>
    <n v="86101610"/>
    <s v="Prestación de servicios profesionales para realizar el análisis y documentación de información asociada a los límites de las entidades Territoriales"/>
    <x v="10"/>
    <x v="10"/>
    <n v="110"/>
    <x v="0"/>
    <x v="1"/>
    <x v="2"/>
    <n v="10786526.666666666"/>
    <n v="10786526.666666666"/>
    <x v="1"/>
    <x v="1"/>
    <x v="0"/>
    <x v="0"/>
    <s v="Subdirección de Geografía y Cartografía "/>
    <s v="Subdirección de Geografía y Cartografía "/>
    <x v="1"/>
    <s v="Subdirector de Geografía y Cartografía "/>
    <x v="4"/>
    <x v="12"/>
    <s v="Gestionar la actualización, validación y disposición de información de ordenamiento Territorial de los nodos regionales y locales e integrar al sistema único."/>
    <s v="Datos publicados de información geográfica, geodésica y cartográfica"/>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10"/>
    <x v="10"/>
    <n v="4"/>
    <x v="1"/>
    <x v="1"/>
    <x v="0"/>
    <n v="21841416"/>
    <n v="21841416"/>
    <x v="1"/>
    <x v="1"/>
    <x v="0"/>
    <x v="0"/>
    <s v="Secretaria General"/>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0"/>
    <m/>
    <x v="2"/>
    <x v="0"/>
    <x v="1"/>
    <x v="2"/>
    <x v="0"/>
    <x v="0"/>
    <x v="0"/>
    <x v="0"/>
    <x v="0"/>
    <x v="0"/>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10"/>
    <x v="10"/>
    <n v="4"/>
    <x v="1"/>
    <x v="1"/>
    <x v="0"/>
    <n v="21841416"/>
    <n v="21841416"/>
    <x v="1"/>
    <x v="1"/>
    <x v="0"/>
    <x v="0"/>
    <s v="Subdirección de Geografía y Cartografía "/>
    <s v="Subdirección de Geografía y Cartografía "/>
    <x v="0"/>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m/>
    <x v="0"/>
  </r>
  <r>
    <x v="7"/>
    <n v="19"/>
    <x v="1"/>
    <x v="0"/>
    <x v="2"/>
    <x v="3"/>
    <x v="4"/>
    <x v="9"/>
    <x v="0"/>
    <x v="2"/>
    <x v="1"/>
    <x v="12"/>
    <x v="1"/>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1"/>
    <x v="1"/>
    <x v="1"/>
    <n v="36651830"/>
    <n v="36651830"/>
    <x v="1"/>
    <x v="1"/>
    <x v="0"/>
    <x v="0"/>
    <s v="Oficina CIAF"/>
    <s v="Oficina CIAF"/>
    <x v="0"/>
    <s v="Jefe Oficina CIAF"/>
    <x v="5"/>
    <x v="15"/>
    <s v="Desarrollar la asistencia técnica, asesoría y/o consultoría"/>
    <s v="Entidades Asistidas"/>
    <n v="496"/>
    <d v="2021-03-23T00:00:00"/>
    <n v="7330366"/>
    <n v="36651830"/>
    <n v="36651830"/>
    <x v="1"/>
    <s v=" LINA MARGARITA LORA MATIZ"/>
    <n v="0"/>
    <n v="0"/>
    <n v="24631"/>
    <x v="1"/>
    <x v="1"/>
    <x v="1"/>
    <n v="210"/>
    <x v="0"/>
  </r>
  <r>
    <x v="7"/>
    <n v="33"/>
    <x v="1"/>
    <x v="0"/>
    <x v="2"/>
    <x v="3"/>
    <x v="4"/>
    <x v="9"/>
    <x v="0"/>
    <x v="2"/>
    <x v="1"/>
    <x v="3"/>
    <x v="1"/>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7"/>
    <x v="7"/>
    <n v="165"/>
    <x v="0"/>
    <x v="1"/>
    <x v="1"/>
    <n v="52678703"/>
    <n v="52678703"/>
    <x v="1"/>
    <x v="1"/>
    <x v="0"/>
    <x v="0"/>
    <s v="Oficina CIAF"/>
    <s v="Oficina CIAF"/>
    <x v="0"/>
    <s v="Jefe Oficina CIAF"/>
    <x v="5"/>
    <x v="15"/>
    <s v="Planear la asistencia técnica, asesoría, análisis y/o consultoría a desarrollar"/>
    <s v="Entidades Asistidas"/>
    <n v="651"/>
    <d v="2021-07-06T00:00:00"/>
    <n v="9577946"/>
    <n v="52678702.999999993"/>
    <n v="52678702.999999993"/>
    <x v="1"/>
    <s v="ANA JULIA SARRIA ALVAREZ"/>
    <n v="0"/>
    <n v="0"/>
    <n v="24787"/>
    <x v="1"/>
    <x v="1"/>
    <x v="0"/>
    <n v="165"/>
    <x v="0"/>
  </r>
  <r>
    <x v="7"/>
    <n v="4"/>
    <x v="1"/>
    <x v="0"/>
    <x v="2"/>
    <x v="3"/>
    <x v="4"/>
    <x v="9"/>
    <x v="0"/>
    <x v="2"/>
    <x v="1"/>
    <x v="9"/>
    <x v="1"/>
    <s v="Servicios de sistemas de información geográfica (sig)"/>
    <x v="0"/>
    <n v="81101512"/>
    <s v="Prestación de servicios profesionales para realizar actividades de gestión requerida en el desarrollo del proyecto de inversión y actividades a cargo de la jefatura de la oficina CIAF."/>
    <x v="5"/>
    <x v="5"/>
    <n v="195"/>
    <x v="0"/>
    <x v="1"/>
    <x v="2"/>
    <n v="17031787"/>
    <n v="17031787"/>
    <x v="1"/>
    <x v="1"/>
    <x v="0"/>
    <x v="0"/>
    <s v="Oficina CIAF"/>
    <s v="Oficina CIAF"/>
    <x v="0"/>
    <s v="Jefe Oficina CIAF"/>
    <x v="5"/>
    <x v="15"/>
    <s v="Planear la asistencia técnica, asesoría, análisis y/o consultoría a desarrollar"/>
    <s v="Entidades Asistidas"/>
    <n v="44"/>
    <d v="2021-01-18T00:00:00"/>
    <n v="2671483"/>
    <n v="17031787"/>
    <n v="17031787"/>
    <x v="1"/>
    <s v="ANDRES FELIPE LOPEZ ORTIZ"/>
    <n v="0"/>
    <n v="0"/>
    <n v="24203"/>
    <x v="1"/>
    <x v="1"/>
    <x v="0"/>
    <n v="120"/>
    <x v="0"/>
  </r>
  <r>
    <x v="7"/>
    <n v="30"/>
    <x v="1"/>
    <x v="0"/>
    <x v="2"/>
    <x v="3"/>
    <x v="4"/>
    <x v="10"/>
    <x v="0"/>
    <x v="2"/>
    <x v="1"/>
    <x v="4"/>
    <x v="0"/>
    <s v="Servicios de sistemas de información geográfica (sig)"/>
    <x v="0"/>
    <n v="81101512"/>
    <s v="Prestación de servicios profesionales para diseñar los servicios de información, de procesamiento y disposición de información para el catastro multipropósito"/>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10"/>
    <d v="2021-05-27T00:00:00"/>
    <n v="9865284"/>
    <n v="69056988"/>
    <n v="69056988"/>
    <x v="1"/>
    <s v="EDUIN YEZID CARRILLO VEGA"/>
    <n v="0"/>
    <n v="0"/>
    <n v="24755"/>
    <x v="0"/>
    <x v="0"/>
    <x v="1"/>
    <n v="210"/>
    <x v="0"/>
  </r>
  <r>
    <x v="7"/>
    <n v="13"/>
    <x v="1"/>
    <x v="0"/>
    <x v="2"/>
    <x v="3"/>
    <x v="4"/>
    <x v="9"/>
    <x v="0"/>
    <x v="2"/>
    <x v="1"/>
    <x v="11"/>
    <x v="1"/>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6"/>
    <x v="6"/>
    <n v="4"/>
    <x v="1"/>
    <x v="1"/>
    <x v="1"/>
    <n v="29321464"/>
    <n v="29321464"/>
    <x v="1"/>
    <x v="1"/>
    <x v="0"/>
    <x v="0"/>
    <s v="CENTRO DE INVESTIGACIÓN Y DESARROLLO EN INFORMACIÓN GEOGRÁFICA - CIAF"/>
    <s v="CENTRO DE INVESTIGACIÓN Y DESARROLLO EN INFORMACIÓN GEOGRÁFICA - CIAF"/>
    <x v="0"/>
    <s v="Diana Rocio Galindo - Jefe CIAF"/>
    <x v="5"/>
    <x v="15"/>
    <s v="Planear la asistencia técnica, asesoría y/o consultoría a desarrollar"/>
    <s v="Entidades Asistidas"/>
    <n v="374"/>
    <d v="2021-02-24T00:00:00"/>
    <n v="7330366"/>
    <n v="29321464"/>
    <n v="29321464"/>
    <x v="1"/>
    <s v="GASTON ANTONIO MEJIA ARIAS"/>
    <n v="0"/>
    <n v="0"/>
    <n v="24528"/>
    <x v="1"/>
    <x v="1"/>
    <x v="1"/>
    <n v="215"/>
    <x v="0"/>
  </r>
  <r>
    <x v="0"/>
    <m/>
    <x v="3"/>
    <x v="6"/>
    <x v="2"/>
    <x v="3"/>
    <x v="4"/>
    <x v="9"/>
    <x v="0"/>
    <x v="2"/>
    <x v="1"/>
    <x v="20"/>
    <x v="1"/>
    <s v="Servicios de sistemas de información geográfica (sig)"/>
    <x v="0"/>
    <n v="81101512"/>
    <s v="Prestación de servicios profesionales para desarrollar herramientas asociadas a la transferencia de conocimiento técnico especializado de acuerdos con los requerimientos y necesidades de la Dirección de investigación y prospectiva."/>
    <x v="10"/>
    <x v="10"/>
    <n v="105"/>
    <x v="0"/>
    <x v="1"/>
    <x v="3"/>
    <n v="16910180"/>
    <n v="16910180"/>
    <x v="1"/>
    <x v="1"/>
    <x v="0"/>
    <x v="0"/>
    <s v="Oficina CIAF"/>
    <s v="Oficina CIAF"/>
    <x v="0"/>
    <s v="Jefe Oficina CIAF"/>
    <x v="5"/>
    <x v="16"/>
    <s v="Desarrollar estudios e investigaciones aplicadas a través de ciencia de datos y prospectiva para fortalecer los procesos institucionales"/>
    <s v="Modelos de gestión Implementados"/>
    <n v="719"/>
    <d v="2021-07-27T00:00:00"/>
    <n v="4831480"/>
    <n v="16910180"/>
    <n v="16910180"/>
    <x v="1"/>
    <s v="JUAN CAMILO FERNANDEZ"/>
    <n v="0"/>
    <n v="0"/>
    <n v="24823"/>
    <x v="1"/>
    <x v="1"/>
    <x v="1"/>
    <n v="105"/>
    <x v="0"/>
  </r>
  <r>
    <x v="7"/>
    <n v="8"/>
    <x v="1"/>
    <x v="0"/>
    <x v="2"/>
    <x v="3"/>
    <x v="4"/>
    <x v="9"/>
    <x v="0"/>
    <x v="2"/>
    <x v="1"/>
    <x v="9"/>
    <x v="1"/>
    <s v="Servicios de sistemas de información geográfica (sig)"/>
    <x v="0"/>
    <n v="81101512"/>
    <s v="Prestación de servicios profesionales para realizar actividades de gestión y desarrollo de los proyectos de tecnologías geoespaciales que adelante la oficina CIAF."/>
    <x v="6"/>
    <x v="6"/>
    <n v="315"/>
    <x v="0"/>
    <x v="1"/>
    <x v="1"/>
    <n v="68132295"/>
    <n v="68132295"/>
    <x v="1"/>
    <x v="1"/>
    <x v="0"/>
    <x v="0"/>
    <s v="Oficina CIAF"/>
    <s v="Oficina CIAF"/>
    <x v="0"/>
    <s v="Jefe Oficina CIAF"/>
    <x v="5"/>
    <x v="15"/>
    <s v="Desarrollar la asistencia técnica, asesoría y/o consultoría"/>
    <s v="Entidades Asistidas"/>
    <n v="205"/>
    <d v="2021-02-09T00:00:00"/>
    <n v="6488790"/>
    <n v="68132295"/>
    <n v="68132295"/>
    <x v="1"/>
    <s v="JUAN CARLOS MELO"/>
    <n v="0"/>
    <n v="0"/>
    <n v="24389"/>
    <x v="1"/>
    <x v="1"/>
    <x v="1"/>
    <n v="210"/>
    <x v="0"/>
  </r>
  <r>
    <x v="7"/>
    <n v="29"/>
    <x v="1"/>
    <x v="0"/>
    <x v="2"/>
    <x v="3"/>
    <x v="4"/>
    <x v="10"/>
    <x v="0"/>
    <x v="2"/>
    <x v="1"/>
    <x v="4"/>
    <x v="0"/>
    <s v="Servicio de análisis de sistemas"/>
    <x v="0"/>
    <n v="81111808"/>
    <s v="Prestación de servicios profesionales para implementar y poner en operación el sistema de gestión de contenidos de la plataforma tecnológica de la ICDE de conformidad con los lineamientos definidos"/>
    <x v="4"/>
    <x v="4"/>
    <n v="7"/>
    <x v="1"/>
    <x v="1"/>
    <x v="0"/>
    <n v="52851939"/>
    <n v="52851939"/>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8"/>
    <d v="2021-05-20T00:00:00"/>
    <n v="7550277"/>
    <n v="52851939"/>
    <n v="52851939"/>
    <x v="1"/>
    <s v="JULIAN DAVID MANCERA"/>
    <n v="0"/>
    <n v="0"/>
    <n v="24736"/>
    <x v="1"/>
    <x v="1"/>
    <x v="1"/>
    <n v="210"/>
    <x v="0"/>
  </r>
  <r>
    <x v="7"/>
    <n v="14"/>
    <x v="1"/>
    <x v="0"/>
    <x v="2"/>
    <x v="3"/>
    <x v="4"/>
    <x v="9"/>
    <x v="0"/>
    <x v="2"/>
    <x v="1"/>
    <x v="14"/>
    <x v="1"/>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1"/>
    <x v="1"/>
    <x v="1"/>
    <n v="58642928"/>
    <n v="58642928"/>
    <x v="1"/>
    <x v="1"/>
    <x v="0"/>
    <x v="0"/>
    <s v="CENTRO DE INVESTIGACIÓN Y DESARROLLO EN INFORMACIÓN GEOGRÁFICA - CIAF"/>
    <s v="CENTRO DE INVESTIGACIÓN Y DESARROLLO EN INFORMACIÓN GEOGRÁFICA - CIAF"/>
    <x v="0"/>
    <s v="Diana Rocio Galindo - Jefe CIAF"/>
    <x v="5"/>
    <x v="15"/>
    <s v="Desarrollar la asistencia técnica, asesoría, análisis y/o consultoría"/>
    <s v="Entidades Asistidas"/>
    <n v="404"/>
    <d v="2021-03-01T00:00:00"/>
    <n v="7330366"/>
    <n v="58642928"/>
    <n v="58642928"/>
    <x v="1"/>
    <s v="JULIO CESAR MENDOZA JIMENEZ"/>
    <n v="0"/>
    <n v="0"/>
    <n v="24547"/>
    <x v="1"/>
    <x v="1"/>
    <x v="1"/>
    <m/>
    <x v="0"/>
  </r>
  <r>
    <x v="7"/>
    <n v="7"/>
    <x v="1"/>
    <x v="0"/>
    <x v="2"/>
    <x v="3"/>
    <x v="4"/>
    <x v="9"/>
    <x v="0"/>
    <x v="2"/>
    <x v="1"/>
    <x v="9"/>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6"/>
    <x v="6"/>
    <n v="11"/>
    <x v="1"/>
    <x v="1"/>
    <x v="1"/>
    <n v="61490990"/>
    <n v="61490990"/>
    <x v="1"/>
    <x v="1"/>
    <x v="0"/>
    <x v="0"/>
    <s v="Oficina CIAF"/>
    <s v="Oficina CIAF"/>
    <x v="0"/>
    <s v="Jefe Oficina CIAF"/>
    <x v="5"/>
    <x v="15"/>
    <s v="Desarrollar la asistencia técnica, asesoría y/o consultoría"/>
    <s v="Entidades Asistidas"/>
    <n v="145"/>
    <d v="2021-01-29T00:00:00"/>
    <n v="5590090"/>
    <n v="61490990"/>
    <n v="61490990"/>
    <x v="1"/>
    <s v="MANUEL CAMILO REYES GONZALEZ"/>
    <n v="0"/>
    <n v="0"/>
    <n v="24284"/>
    <x v="1"/>
    <x v="1"/>
    <x v="1"/>
    <n v="244"/>
    <x v="0"/>
  </r>
  <r>
    <x v="7"/>
    <n v="26"/>
    <x v="1"/>
    <x v="0"/>
    <x v="2"/>
    <x v="3"/>
    <x v="4"/>
    <x v="9"/>
    <x v="0"/>
    <x v="2"/>
    <x v="1"/>
    <x v="4"/>
    <x v="1"/>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1"/>
    <x v="1"/>
    <n v="3"/>
    <x v="1"/>
    <x v="1"/>
    <x v="1"/>
    <n v="19466370"/>
    <n v="19466370"/>
    <x v="1"/>
    <x v="1"/>
    <x v="0"/>
    <x v="0"/>
    <s v="Oficina CIAF"/>
    <s v="Oficina CIAF"/>
    <x v="0"/>
    <s v="Jefe Oficina CIAF"/>
    <x v="5"/>
    <x v="15"/>
    <s v="Desarrollar la asistencia técnica, asesoría, análisis y/o consultoría"/>
    <s v="Entidades Asistidas"/>
    <n v="588"/>
    <d v="2021-05-13T00:00:00"/>
    <n v="6488790"/>
    <n v="19466370"/>
    <n v="19466370"/>
    <x v="1"/>
    <s v="YESSICA NATALIA RAMIREZ YARA"/>
    <n v="0"/>
    <n v="0"/>
    <n v="24729"/>
    <x v="0"/>
    <x v="0"/>
    <x v="1"/>
    <m/>
    <x v="0"/>
  </r>
  <r>
    <x v="7"/>
    <m/>
    <x v="1"/>
    <x v="0"/>
    <x v="2"/>
    <x v="3"/>
    <x v="4"/>
    <x v="10"/>
    <x v="0"/>
    <x v="2"/>
    <x v="1"/>
    <x v="11"/>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6"/>
    <x v="6"/>
    <n v="11"/>
    <x v="1"/>
    <x v="1"/>
    <x v="0"/>
    <n v="108518128"/>
    <n v="108518128"/>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0"/>
    <n v="0"/>
    <m/>
    <x v="11"/>
    <x v="0"/>
    <x v="0"/>
    <n v="210"/>
    <x v="0"/>
  </r>
  <r>
    <x v="7"/>
    <n v="2"/>
    <x v="1"/>
    <x v="0"/>
    <x v="2"/>
    <x v="3"/>
    <x v="4"/>
    <x v="9"/>
    <x v="0"/>
    <x v="2"/>
    <x v="1"/>
    <x v="9"/>
    <x v="1"/>
    <s v="Servicios de sistemas de información geográfica (sig)"/>
    <x v="0"/>
    <n v="81101512"/>
    <s v="Prestación de servicios  profesionales para realizar la verificación, control, seguimiento y  gestión de los proyectos de tecnologías de la información geográfica a cargo de la oficina CIAF"/>
    <x v="5"/>
    <x v="5"/>
    <n v="234"/>
    <x v="0"/>
    <x v="1"/>
    <x v="2"/>
    <n v="57152855"/>
    <n v="57152855"/>
    <x v="1"/>
    <x v="1"/>
    <x v="0"/>
    <x v="0"/>
    <s v="Oficina CIAF"/>
    <s v="Oficina CIAF"/>
    <x v="0"/>
    <s v="Jefe Oficina CIAF"/>
    <x v="5"/>
    <x v="15"/>
    <s v="Realizar el desarrollo y soporte del sistemas de información geográfica para grupos étnicos"/>
    <s v="Entidades Asistidas"/>
    <n v="24"/>
    <d v="2021-01-08T00:00:00"/>
    <n v="7330366"/>
    <n v="56932509"/>
    <n v="56932509"/>
    <x v="1"/>
    <s v="YESENIA  VARGAS TEJEDOR"/>
    <n v="220346"/>
    <n v="0"/>
    <n v="24195"/>
    <x v="1"/>
    <x v="1"/>
    <x v="1"/>
    <n v="270"/>
    <x v="0"/>
  </r>
  <r>
    <x v="7"/>
    <n v="17"/>
    <x v="1"/>
    <x v="0"/>
    <x v="2"/>
    <x v="3"/>
    <x v="4"/>
    <x v="9"/>
    <x v="0"/>
    <x v="2"/>
    <x v="1"/>
    <x v="12"/>
    <x v="1"/>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0"/>
    <x v="1"/>
    <x v="1"/>
    <n v="53105855"/>
    <n v="53105855"/>
    <x v="1"/>
    <x v="1"/>
    <x v="0"/>
    <x v="0"/>
    <s v="Oficina CIAF"/>
    <s v="Oficina CIAF"/>
    <x v="0"/>
    <s v="Jefe Oficina CIAF"/>
    <x v="5"/>
    <x v="16"/>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1"/>
    <x v="1"/>
    <x v="1"/>
    <n v="210"/>
    <x v="0"/>
  </r>
  <r>
    <x v="7"/>
    <n v="31"/>
    <x v="1"/>
    <x v="0"/>
    <x v="2"/>
    <x v="3"/>
    <x v="4"/>
    <x v="10"/>
    <x v="0"/>
    <x v="2"/>
    <x v="1"/>
    <x v="4"/>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4"/>
    <x v="4"/>
    <n v="195"/>
    <x v="0"/>
    <x v="1"/>
    <x v="0"/>
    <n v="43442451"/>
    <n v="43442451"/>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31"/>
    <d v="2021-06-28T00:00:00"/>
    <n v="6683454"/>
    <n v="40100724"/>
    <n v="40100724"/>
    <x v="1"/>
    <s v="PAULA JIMENA SARMIENTO OSPINA"/>
    <n v="3341727"/>
    <n v="0"/>
    <n v="24775"/>
    <x v="1"/>
    <x v="1"/>
    <x v="1"/>
    <n v="180"/>
    <x v="0"/>
  </r>
  <r>
    <x v="7"/>
    <n v="5"/>
    <x v="1"/>
    <x v="0"/>
    <x v="2"/>
    <x v="3"/>
    <x v="4"/>
    <x v="9"/>
    <x v="0"/>
    <x v="2"/>
    <x v="1"/>
    <x v="9"/>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5"/>
    <x v="5"/>
    <n v="7"/>
    <x v="1"/>
    <x v="1"/>
    <x v="1"/>
    <n v="39130630"/>
    <n v="3913063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77"/>
    <d v="2021-01-21T00:00:00"/>
    <n v="4976424"/>
    <n v="34834968"/>
    <n v="34834968"/>
    <x v="1"/>
    <s v="CLAUDIA VIVIANA GOMEZ TENJO"/>
    <n v="4295662"/>
    <n v="0"/>
    <n v="24232"/>
    <x v="1"/>
    <x v="1"/>
    <x v="1"/>
    <n v="210"/>
    <x v="0"/>
  </r>
  <r>
    <x v="0"/>
    <m/>
    <x v="3"/>
    <x v="13"/>
    <x v="2"/>
    <x v="3"/>
    <x v="4"/>
    <x v="10"/>
    <x v="0"/>
    <x v="2"/>
    <x v="1"/>
    <x v="4"/>
    <x v="0"/>
    <s v="Servicios de sistemas de información geográfica (sig)"/>
    <x v="0"/>
    <n v="81101512"/>
    <s v="Prestación de servicios profesionales para realizar los estudios técnicos y económicos de implementación de datos de observación de la tierra en la política de catastro multipropósito"/>
    <x v="4"/>
    <x v="4"/>
    <n v="195"/>
    <x v="0"/>
    <x v="1"/>
    <x v="0"/>
    <n v="56601844"/>
    <n v="56601844"/>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8-13T00:00:00"/>
    <n v="8707976"/>
    <n v="52247856"/>
    <n v="52247856"/>
    <x v="1"/>
    <s v="NESTOR MORENO"/>
    <n v="4353988"/>
    <n v="0"/>
    <m/>
    <x v="1"/>
    <x v="1"/>
    <x v="1"/>
    <n v="180"/>
    <x v="0"/>
  </r>
  <r>
    <x v="7"/>
    <n v="12"/>
    <x v="1"/>
    <x v="0"/>
    <x v="2"/>
    <x v="3"/>
    <x v="4"/>
    <x v="10"/>
    <x v="0"/>
    <x v="2"/>
    <x v="1"/>
    <x v="11"/>
    <x v="0"/>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6"/>
    <x v="6"/>
    <n v="11"/>
    <x v="1"/>
    <x v="1"/>
    <x v="0"/>
    <n v="108518128"/>
    <n v="108518128"/>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1"/>
    <x v="1"/>
    <x v="1"/>
    <n v="255"/>
    <x v="0"/>
  </r>
  <r>
    <x v="7"/>
    <n v="23"/>
    <x v="1"/>
    <x v="0"/>
    <x v="2"/>
    <x v="3"/>
    <x v="4"/>
    <x v="9"/>
    <x v="0"/>
    <x v="2"/>
    <x v="1"/>
    <x v="12"/>
    <x v="1"/>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3"/>
    <x v="3"/>
    <n v="9"/>
    <x v="1"/>
    <x v="1"/>
    <x v="1"/>
    <n v="51820137"/>
    <n v="51820137"/>
    <x v="1"/>
    <x v="1"/>
    <x v="0"/>
    <x v="0"/>
    <s v="Oficina CIAF"/>
    <s v="Oficina CIAF"/>
    <x v="0"/>
    <s v="Jefe Oficina CIAF"/>
    <x v="5"/>
    <x v="16"/>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1"/>
    <x v="1"/>
    <x v="1"/>
    <n v="210"/>
    <x v="0"/>
  </r>
  <r>
    <x v="7"/>
    <n v="18"/>
    <x v="1"/>
    <x v="0"/>
    <x v="2"/>
    <x v="3"/>
    <x v="4"/>
    <x v="9"/>
    <x v="0"/>
    <x v="2"/>
    <x v="1"/>
    <x v="11"/>
    <x v="1"/>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1"/>
    <x v="1"/>
    <x v="1"/>
    <n v="44787816"/>
    <n v="44787816"/>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495"/>
    <d v="2021-03-17T00:00:00"/>
    <n v="4263522"/>
    <n v="38371698"/>
    <n v="38371698"/>
    <x v="1"/>
    <s v="FERNEYALONSO MORENO PINEDA"/>
    <n v="6416118"/>
    <n v="0"/>
    <n v="24630"/>
    <x v="1"/>
    <x v="1"/>
    <x v="1"/>
    <n v="210"/>
    <x v="0"/>
  </r>
  <r>
    <x v="7"/>
    <n v="32"/>
    <x v="1"/>
    <x v="0"/>
    <x v="2"/>
    <x v="3"/>
    <x v="4"/>
    <x v="10"/>
    <x v="0"/>
    <x v="2"/>
    <x v="1"/>
    <x v="4"/>
    <x v="0"/>
    <s v="Servicio de análisis de sistemas"/>
    <x v="0"/>
    <n v="81111808"/>
    <s v="Servicios profesionales para realizar el diseño e implementación de la experiencia de usuario de la plataforma tecnológica de la ICDE en la implementación de la política de catastro multipropósito"/>
    <x v="4"/>
    <x v="4"/>
    <n v="7"/>
    <x v="1"/>
    <x v="1"/>
    <x v="0"/>
    <n v="52851939"/>
    <n v="52851939"/>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42"/>
    <d v="2021-06-30T00:00:00"/>
    <n v="7550277"/>
    <n v="45301662"/>
    <n v="45301662"/>
    <x v="1"/>
    <s v="DIANA SOFIA CIFUENTES LOPEZ"/>
    <n v="7550277"/>
    <n v="0"/>
    <n v="24785"/>
    <x v="1"/>
    <x v="1"/>
    <x v="1"/>
    <n v="180"/>
    <x v="0"/>
  </r>
  <r>
    <x v="7"/>
    <n v="28"/>
    <x v="1"/>
    <x v="0"/>
    <x v="2"/>
    <x v="3"/>
    <x v="4"/>
    <x v="10"/>
    <x v="0"/>
    <x v="2"/>
    <x v="1"/>
    <x v="12"/>
    <x v="0"/>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0"/>
    <x v="1"/>
    <x v="0"/>
    <n v="71727632"/>
    <n v="7172763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1"/>
    <s v="FABIAN ROBERTO PEÑA CLAVIJO"/>
    <n v="7550277.5"/>
    <n v="0"/>
    <n v="24746"/>
    <x v="1"/>
    <x v="1"/>
    <x v="1"/>
    <n v="210"/>
    <x v="0"/>
  </r>
  <r>
    <x v="7"/>
    <n v="16"/>
    <x v="1"/>
    <x v="0"/>
    <x v="2"/>
    <x v="3"/>
    <x v="4"/>
    <x v="10"/>
    <x v="0"/>
    <x v="2"/>
    <x v="1"/>
    <x v="11"/>
    <x v="0"/>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6"/>
    <x v="6"/>
    <n v="11"/>
    <x v="1"/>
    <x v="1"/>
    <x v="0"/>
    <n v="95787740"/>
    <n v="95787740"/>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1"/>
    <x v="1"/>
    <x v="1"/>
    <n v="90"/>
    <x v="0"/>
  </r>
  <r>
    <x v="7"/>
    <n v="34"/>
    <x v="1"/>
    <x v="0"/>
    <x v="2"/>
    <x v="3"/>
    <x v="4"/>
    <x v="10"/>
    <x v="0"/>
    <x v="2"/>
    <x v="1"/>
    <x v="4"/>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691"/>
    <d v="2021-07-26T00:00:00"/>
    <n v="9865284"/>
    <n v="59191704"/>
    <n v="59191704"/>
    <x v="1"/>
    <s v="FREDY JAVIER AGATON AGUIRRE"/>
    <n v="9865284"/>
    <n v="0"/>
    <n v="24815"/>
    <x v="1"/>
    <x v="1"/>
    <x v="1"/>
    <n v="180"/>
    <x v="0"/>
  </r>
  <r>
    <x v="7"/>
    <n v="15"/>
    <x v="1"/>
    <x v="0"/>
    <x v="2"/>
    <x v="3"/>
    <x v="4"/>
    <x v="10"/>
    <x v="0"/>
    <x v="2"/>
    <x v="1"/>
    <x v="9"/>
    <x v="0"/>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6"/>
    <x v="6"/>
    <n v="11"/>
    <x v="1"/>
    <x v="1"/>
    <x v="0"/>
    <n v="105357406"/>
    <n v="105357406"/>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1"/>
    <x v="1"/>
    <x v="1"/>
    <m/>
    <x v="0"/>
  </r>
  <r>
    <x v="7"/>
    <n v="25"/>
    <x v="1"/>
    <x v="0"/>
    <x v="2"/>
    <x v="3"/>
    <x v="4"/>
    <x v="10"/>
    <x v="0"/>
    <x v="2"/>
    <x v="1"/>
    <x v="12"/>
    <x v="0"/>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1"/>
    <x v="1"/>
    <x v="1"/>
    <n v="210"/>
    <x v="0"/>
  </r>
  <r>
    <x v="7"/>
    <n v="24"/>
    <x v="1"/>
    <x v="0"/>
    <x v="2"/>
    <x v="3"/>
    <x v="4"/>
    <x v="10"/>
    <x v="0"/>
    <x v="2"/>
    <x v="1"/>
    <x v="12"/>
    <x v="0"/>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1"/>
    <x v="1"/>
    <x v="1"/>
    <n v="210"/>
    <x v="0"/>
  </r>
  <r>
    <x v="7"/>
    <n v="20"/>
    <x v="1"/>
    <x v="0"/>
    <x v="2"/>
    <x v="3"/>
    <x v="4"/>
    <x v="9"/>
    <x v="0"/>
    <x v="2"/>
    <x v="1"/>
    <x v="11"/>
    <x v="1"/>
    <s v="Servicios de sistemas de información geográfica (sig)"/>
    <x v="0"/>
    <n v="81101512"/>
    <s v="Prestación de servicios profesioanales para el desarrollo, ajuste y documentación de las aplicaciones en tecnologías de información geográfica a cargo de la oficina CIAF."/>
    <x v="2"/>
    <x v="2"/>
    <n v="7"/>
    <x v="1"/>
    <x v="1"/>
    <x v="1"/>
    <n v="45421530"/>
    <n v="4542153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515"/>
    <d v="2021-03-31T00:00:00"/>
    <n v="6488790"/>
    <n v="25955160"/>
    <n v="25955160"/>
    <x v="1"/>
    <s v="JAIME ALBERTO GUITIERREZ"/>
    <n v="19466370"/>
    <n v="0"/>
    <n v="24651"/>
    <x v="1"/>
    <x v="1"/>
    <x v="1"/>
    <n v="210"/>
    <x v="0"/>
  </r>
  <r>
    <x v="0"/>
    <m/>
    <x v="3"/>
    <x v="12"/>
    <x v="2"/>
    <x v="3"/>
    <x v="4"/>
    <x v="10"/>
    <x v="0"/>
    <x v="2"/>
    <x v="1"/>
    <x v="4"/>
    <x v="0"/>
    <s v="Servicios de sistemas de información geográfica (sig)"/>
    <x v="0"/>
    <n v="81101512"/>
    <s v="Prestación de servicios profesionales para el diseño e implementación de los servicios tecnológicos requeridos para el catastro multipropósito en el marco del fortalecimiento de la ICDE"/>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723"/>
    <d v="2021-08-08T00:00:00"/>
    <n v="9865284"/>
    <n v="49326420"/>
    <n v="49326420"/>
    <x v="1"/>
    <s v="GERMAN ANDRES MAHECHA SUAREZ"/>
    <n v="19730568"/>
    <n v="0"/>
    <n v="24824"/>
    <x v="1"/>
    <x v="1"/>
    <x v="1"/>
    <n v="150"/>
    <x v="0"/>
  </r>
  <r>
    <x v="7"/>
    <n v="27"/>
    <x v="1"/>
    <x v="0"/>
    <x v="2"/>
    <x v="3"/>
    <x v="4"/>
    <x v="10"/>
    <x v="0"/>
    <x v="2"/>
    <x v="1"/>
    <x v="12"/>
    <x v="0"/>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0"/>
    <x v="1"/>
    <x v="0"/>
    <n v="82725772"/>
    <n v="82725772"/>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1"/>
    <s v="CAMILO ANDRES HERNANDEZ BARAJAS"/>
    <n v="20318610.666666701"/>
    <n v="0"/>
    <n v="24734"/>
    <x v="1"/>
    <x v="1"/>
    <x v="1"/>
    <n v="210"/>
    <x v="0"/>
  </r>
  <r>
    <x v="7"/>
    <n v="1"/>
    <x v="1"/>
    <x v="0"/>
    <x v="2"/>
    <x v="3"/>
    <x v="4"/>
    <x v="9"/>
    <x v="0"/>
    <x v="2"/>
    <x v="1"/>
    <x v="9"/>
    <x v="1"/>
    <s v="Servicios de sistemas de información geográfica (sig)"/>
    <x v="0"/>
    <n v="81101512"/>
    <s v="Prestación de servicios profesionales especializados en la planeación estratégica y ejecución de los proyectos de la oficina CIAF"/>
    <x v="5"/>
    <x v="5"/>
    <n v="4"/>
    <x v="1"/>
    <x v="1"/>
    <x v="2"/>
    <n v="42806184"/>
    <n v="42806184"/>
    <x v="1"/>
    <x v="1"/>
    <x v="0"/>
    <x v="0"/>
    <s v="Oficina CIAF"/>
    <s v="Oficina CIAF"/>
    <x v="0"/>
    <s v="Jefe Oficina CIAF"/>
    <x v="5"/>
    <x v="15"/>
    <s v="Realizar el desarrollo y soporte del sistemas de información geográfica para grupos étnicos"/>
    <s v="Entidades Asistidas"/>
    <n v="23"/>
    <d v="2021-01-08T00:00:00"/>
    <n v="10701546"/>
    <n v="21403092"/>
    <n v="21403092"/>
    <x v="1"/>
    <s v="ALEXANDER  MONTEALEGRE TRUJILLO"/>
    <n v="21403092"/>
    <n v="0"/>
    <n v="24193"/>
    <x v="1"/>
    <x v="1"/>
    <x v="1"/>
    <n v="285"/>
    <x v="0"/>
  </r>
  <r>
    <x v="7"/>
    <n v="6"/>
    <x v="1"/>
    <x v="0"/>
    <x v="2"/>
    <x v="3"/>
    <x v="4"/>
    <x v="9"/>
    <x v="0"/>
    <x v="2"/>
    <x v="1"/>
    <x v="9"/>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6"/>
    <x v="6"/>
    <n v="10"/>
    <x v="1"/>
    <x v="1"/>
    <x v="1"/>
    <n v="73303660"/>
    <n v="73303660"/>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156"/>
    <d v="2021-01-26T00:00:00"/>
    <n v="7330366"/>
    <n v="51312562"/>
    <n v="51312562"/>
    <x v="1"/>
    <s v="FERNANDO IVAN CAMARGO"/>
    <n v="21991098"/>
    <n v="0"/>
    <n v="24333"/>
    <x v="1"/>
    <x v="1"/>
    <x v="1"/>
    <m/>
    <x v="0"/>
  </r>
  <r>
    <x v="7"/>
    <n v="10"/>
    <x v="1"/>
    <x v="0"/>
    <x v="2"/>
    <x v="3"/>
    <x v="4"/>
    <x v="9"/>
    <x v="0"/>
    <x v="2"/>
    <x v="1"/>
    <x v="9"/>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6"/>
    <x v="6"/>
    <n v="11"/>
    <x v="1"/>
    <x v="1"/>
    <x v="1"/>
    <n v="80634026"/>
    <n v="80634026"/>
    <x v="1"/>
    <x v="1"/>
    <x v="0"/>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271"/>
    <d v="2021-02-15T00:00:00"/>
    <n v="7330366"/>
    <n v="58642928"/>
    <n v="58642928"/>
    <x v="1"/>
    <s v="MONICA CORTES"/>
    <n v="21991098"/>
    <n v="0"/>
    <n v="24454"/>
    <x v="1"/>
    <x v="1"/>
    <x v="1"/>
    <m/>
    <x v="0"/>
  </r>
  <r>
    <x v="7"/>
    <n v="21"/>
    <x v="1"/>
    <x v="0"/>
    <x v="2"/>
    <x v="3"/>
    <x v="4"/>
    <x v="9"/>
    <x v="0"/>
    <x v="2"/>
    <x v="1"/>
    <x v="12"/>
    <x v="1"/>
    <s v="Servicios de sistemas de información geográfica (sig)"/>
    <x v="0"/>
    <n v="81101512"/>
    <s v="Prestación de servicios profesionales para la implementación y administración de las herramientas y  servicios de integración de las aplicaciones para permitir la interoperabilidad de RENARE"/>
    <x v="3"/>
    <x v="3"/>
    <n v="7"/>
    <x v="1"/>
    <x v="1"/>
    <x v="1"/>
    <n v="45421530"/>
    <n v="45421530"/>
    <x v="1"/>
    <x v="1"/>
    <x v="0"/>
    <x v="0"/>
    <s v="Oficina CIAF"/>
    <s v="Oficina CIAF"/>
    <x v="0"/>
    <s v="Jefe Oficina CIAF"/>
    <x v="5"/>
    <x v="15"/>
    <s v="Desarrollar la asistencia técnica, asesoría y/o consultoría"/>
    <s v="Entidades Asistidas"/>
    <n v="524"/>
    <d v="2021-04-09T00:00:00"/>
    <n v="3124732"/>
    <n v="21873124"/>
    <n v="21873124"/>
    <x v="1"/>
    <s v="HUGO ARMANDO CENDALES PRIETO"/>
    <n v="23548406"/>
    <n v="0"/>
    <n v="24662"/>
    <x v="1"/>
    <x v="1"/>
    <x v="1"/>
    <n v="210"/>
    <x v="0"/>
  </r>
  <r>
    <x v="7"/>
    <n v="22"/>
    <x v="1"/>
    <x v="0"/>
    <x v="2"/>
    <x v="3"/>
    <x v="4"/>
    <x v="10"/>
    <x v="0"/>
    <x v="2"/>
    <x v="1"/>
    <x v="11"/>
    <x v="0"/>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1"/>
    <x v="1"/>
    <x v="0"/>
    <n v="120000000"/>
    <n v="120000000"/>
    <x v="1"/>
    <x v="1"/>
    <x v="0"/>
    <x v="0"/>
    <s v="Oficina CIAF"/>
    <s v="Oficina CIAF"/>
    <x v="0"/>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1"/>
    <x v="1"/>
    <x v="0"/>
    <n v="210"/>
    <x v="0"/>
  </r>
  <r>
    <x v="7"/>
    <n v="9"/>
    <x v="1"/>
    <x v="0"/>
    <x v="2"/>
    <x v="3"/>
    <x v="4"/>
    <x v="9"/>
    <x v="1"/>
    <x v="1"/>
    <x v="1"/>
    <x v="9"/>
    <x v="1"/>
    <s v="Servicios de sistemas de información geográfica (sig)"/>
    <x v="0"/>
    <n v="81101512"/>
    <s v="Prestación de servicios profesionales para el desarrollo, ajuste y documentación de las aplicaciones en tecnologías de información geográfica a cargo de la oficina CIAF."/>
    <x v="6"/>
    <x v="6"/>
    <n v="9"/>
    <x v="1"/>
    <x v="1"/>
    <x v="1"/>
    <n v="116798220"/>
    <n v="116798220"/>
    <x v="1"/>
    <x v="1"/>
    <x v="1"/>
    <x v="0"/>
    <s v="CENTRO DE INVESTIGACIÓN Y DESARROLLO EN INFORMACIÓN GEOGRÁFICA - CIAF"/>
    <s v="CENTRO DE INVESTIGACIÓN Y DESARROLLO EN INFORMACIÓN GEOGRÁFICA - CIAF"/>
    <x v="0"/>
    <s v="Diana Rocio Galindo - Jefe CIAF"/>
    <x v="5"/>
    <x v="15"/>
    <s v="Desarrollar la asistencia técnica, asesoría y/o consultoría"/>
    <s v="Entidades Asistidas"/>
    <n v="231"/>
    <d v="2021-02-10T00:00:00"/>
    <n v="6488790"/>
    <n v="38932740"/>
    <n v="77865480"/>
    <x v="1"/>
    <s v="MONICA ANDREA NIÑO_x000a_JUAN FELIPE MOLINA"/>
    <n v="38932740"/>
    <n v="0"/>
    <s v="24426_x000a_24427"/>
    <x v="3"/>
    <x v="1"/>
    <x v="1"/>
    <n v="250"/>
    <x v="0"/>
  </r>
  <r>
    <x v="7"/>
    <n v="3"/>
    <x v="1"/>
    <x v="0"/>
    <x v="2"/>
    <x v="3"/>
    <x v="4"/>
    <x v="9"/>
    <x v="0"/>
    <x v="2"/>
    <x v="1"/>
    <x v="9"/>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5"/>
    <x v="5"/>
    <n v="165"/>
    <x v="0"/>
    <x v="1"/>
    <x v="1"/>
    <n v="105357406"/>
    <n v="105357406"/>
    <x v="1"/>
    <x v="1"/>
    <x v="0"/>
    <x v="0"/>
    <s v="Oficina CIAF"/>
    <s v="Oficina CIAF"/>
    <x v="0"/>
    <s v="Jefe Oficina CIAF"/>
    <x v="5"/>
    <x v="15"/>
    <s v="Planear la asistencia técnica, asesoría, análisis y/o consultoría a desarrollar"/>
    <s v="Entidades Asistidas"/>
    <n v="25"/>
    <d v="2021-01-08T00:00:00"/>
    <n v="9577946"/>
    <n v="52678703"/>
    <n v="52678703"/>
    <x v="1"/>
    <s v="ANA JULIA SARRIA ALVAREZ"/>
    <n v="52678703"/>
    <n v="0"/>
    <n v="24196"/>
    <x v="1"/>
    <x v="1"/>
    <x v="2"/>
    <n v="150"/>
    <x v="0"/>
  </r>
  <r>
    <x v="0"/>
    <m/>
    <x v="3"/>
    <x v="0"/>
    <x v="2"/>
    <x v="4"/>
    <x v="0"/>
    <x v="0"/>
    <x v="0"/>
    <x v="0"/>
    <x v="0"/>
    <x v="0"/>
    <x v="1"/>
    <s v="Servicios de sistemas de información geográfica (sig)"/>
    <x v="0"/>
    <n v="81101512"/>
    <s v="Prestación de servicios profesionales para la verificación, ajustes y seguimiento técnico de las etapas de implementación y cierre de los proyectos en  tecnologías geoespaciales a cargo de la Dirección de  Investigación y Prospectiva."/>
    <x v="8"/>
    <x v="8"/>
    <n v="2"/>
    <x v="1"/>
    <x v="1"/>
    <x v="1"/>
    <n v="14660732"/>
    <n v="14660732"/>
    <x v="1"/>
    <x v="1"/>
    <x v="0"/>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0"/>
    <x v="0"/>
    <m/>
    <x v="0"/>
  </r>
  <r>
    <x v="0"/>
    <m/>
    <x v="3"/>
    <x v="0"/>
    <x v="2"/>
    <x v="4"/>
    <x v="0"/>
    <x v="0"/>
    <x v="0"/>
    <x v="0"/>
    <x v="0"/>
    <x v="0"/>
    <x v="1"/>
    <s v="Servicios de sistemas de información geográfica (sig)"/>
    <x v="0"/>
    <n v="81101512"/>
    <s v="Prestación de servicios profesionales para realizar actividades de levantamiento de información, documentación de requerimientos y casos de usos y aplicación de estándares a la información geográfica para los proyectos de desarrollo de aplicaciones en tecnologías de la información geográfica a cargo de la Dirección de  Investigación y Prospectiva."/>
    <x v="10"/>
    <x v="10"/>
    <n v="4"/>
    <x v="1"/>
    <x v="1"/>
    <x v="1"/>
    <n v="16557368"/>
    <n v="16557368"/>
    <x v="1"/>
    <x v="1"/>
    <x v="0"/>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0"/>
    <x v="0"/>
    <m/>
    <x v="0"/>
  </r>
  <r>
    <x v="0"/>
    <m/>
    <x v="3"/>
    <x v="0"/>
    <x v="2"/>
    <x v="4"/>
    <x v="0"/>
    <x v="0"/>
    <x v="1"/>
    <x v="0"/>
    <x v="3"/>
    <x v="0"/>
    <x v="1"/>
    <s v="Servicios de sistemas de información geográfica (sig)"/>
    <x v="0"/>
    <n v="81101512"/>
    <s v="Prestación de servicios profesionales para realizar el desarrollo, ajuste, publicación de funcionalidades y documentación técnica asignada de los proyectos de desarrollo de aplicaciones en tecnologías de la información_x000a_geográfica a cargo de la Dirección de  Investigación y Prospectiva.."/>
    <x v="10"/>
    <x v="10"/>
    <n v="4"/>
    <x v="1"/>
    <x v="1"/>
    <x v="1"/>
    <n v="38651840"/>
    <n v="38651840"/>
    <x v="1"/>
    <x v="1"/>
    <x v="1"/>
    <x v="0"/>
    <s v="Dirección de investigación y prospectiva"/>
    <s v="Dirección de investigación y prospectiva"/>
    <x v="0"/>
    <s v="Jefe Dirección de investigacióny prospectiva"/>
    <x v="5"/>
    <x v="15"/>
    <s v="Desarrollar la asistencia técnica, asesoría, análisis y/o consultoría"/>
    <s v="Entidades Asistidas"/>
    <m/>
    <m/>
    <e v="#N/A"/>
    <e v="#N/A"/>
    <e v="#N/A"/>
    <x v="0"/>
    <m/>
    <n v="0"/>
    <n v="0"/>
    <m/>
    <x v="0"/>
    <x v="3"/>
    <x v="0"/>
    <m/>
    <x v="0"/>
  </r>
  <r>
    <x v="0"/>
    <m/>
    <x v="3"/>
    <x v="0"/>
    <x v="2"/>
    <x v="4"/>
    <x v="0"/>
    <x v="0"/>
    <x v="0"/>
    <x v="0"/>
    <x v="0"/>
    <x v="20"/>
    <x v="1"/>
    <s v="Servicios de sistemas de información geográfica (sig)"/>
    <x v="0"/>
    <n v="81101512"/>
    <s v="Prestación de servicios profesionales para ajustar, implementar y publicar herramientas de visores geográficos y elaborar la respectiva documentación técnica de los proyectos de desarrollo de aplicaciones en tecnologías de la información geográfica.  "/>
    <x v="10"/>
    <x v="10"/>
    <n v="2"/>
    <x v="1"/>
    <x v="1"/>
    <x v="1"/>
    <n v="12977580"/>
    <n v="12977580"/>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el desarrollo, ajuste y publicación de funcionalidades generadas en la etapa de desarrollo para los proyectos de desarrollo de aplicaciones en tecnologías de la información geográfica a cargo de la Dirección de Investigación y Prospectiva."/>
    <x v="10"/>
    <x v="10"/>
    <n v="4"/>
    <x v="1"/>
    <x v="1"/>
    <x v="1"/>
    <n v="26733816"/>
    <n v="26733816"/>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el diagnóstico, estructuración y publicación de información geográfica con estándares y la documentación asociada para los proyectos de desarrollo de aplicaciones en TIG a cargo de la Dirección de Investigación y Prospectiva."/>
    <x v="10"/>
    <x v="10"/>
    <n v="4"/>
    <x v="1"/>
    <x v="1"/>
    <x v="1"/>
    <n v="16557368"/>
    <n v="16557368"/>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el análisis y levantamiento de requerimientos de los proyectos de desarrollo de aplicaciones en tecnologías de información geográfica a cargo de Dirección de investigación y prospectiva."/>
    <x v="10"/>
    <x v="10"/>
    <n v="3"/>
    <x v="1"/>
    <x v="1"/>
    <x v="1"/>
    <n v="14929272"/>
    <n v="14929272"/>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0"/>
    <m/>
    <x v="3"/>
    <x v="0"/>
    <x v="2"/>
    <x v="4"/>
    <x v="0"/>
    <x v="0"/>
    <x v="0"/>
    <x v="0"/>
    <x v="0"/>
    <x v="7"/>
    <x v="1"/>
    <s v="Servicios de sistemas de información geográfica (sig)"/>
    <x v="0"/>
    <n v="81101512"/>
    <s v="Prestación de servicios profesionales para realizar seguimiento y control técnico a las etapas de planificación, diseño de base de datos y soporte, así como la documentación técnica asociada de los proyectos de aplicaciones en TIG a cargo de la Dirección de Investigación y Prospectiva."/>
    <x v="10"/>
    <x v="10"/>
    <n v="4"/>
    <x v="1"/>
    <x v="1"/>
    <x v="1"/>
    <n v="30201108"/>
    <n v="30201108"/>
    <x v="1"/>
    <x v="1"/>
    <x v="0"/>
    <x v="0"/>
    <s v="Dirección de investigación y prospectiva"/>
    <s v="Dirección de investigación y prospectiva"/>
    <x v="0"/>
    <s v="Jefe Dirección de Investigación y prospectiva"/>
    <x v="5"/>
    <x v="15"/>
    <s v="Desarrollar la asistencia técnica, asesoría, análisis y/o consultoría"/>
    <s v="Entidades Asistidas"/>
    <m/>
    <m/>
    <e v="#N/A"/>
    <e v="#N/A"/>
    <e v="#N/A"/>
    <x v="0"/>
    <m/>
    <n v="0"/>
    <n v="0"/>
    <m/>
    <x v="0"/>
    <x v="0"/>
    <x v="0"/>
    <m/>
    <x v="0"/>
  </r>
  <r>
    <x v="7"/>
    <m/>
    <x v="4"/>
    <x v="13"/>
    <x v="3"/>
    <x v="5"/>
    <x v="4"/>
    <x v="10"/>
    <x v="0"/>
    <x v="2"/>
    <x v="1"/>
    <x v="4"/>
    <x v="0"/>
    <s v="Servicios de sistemas de información geográfica (sig)"/>
    <x v="0"/>
    <n v="81101512"/>
    <s v="Prestación de servicios profesionales para el desarrollo de procesos de analítica de datos en el marco de los métodos indirectos del catastro multipropósito"/>
    <x v="0"/>
    <x v="0"/>
    <n v="5"/>
    <x v="1"/>
    <x v="1"/>
    <x v="0"/>
    <n v="18201180"/>
    <n v="18201180"/>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9-02T00:00:00"/>
    <n v="3640236"/>
    <n v="14560944"/>
    <n v="14560944"/>
    <x v="1"/>
    <s v="ANDRES FELIPE LOPEZ ORTIZ"/>
    <n v="3640236"/>
    <n v="0"/>
    <m/>
    <x v="1"/>
    <x v="1"/>
    <x v="1"/>
    <n v="120"/>
    <x v="0"/>
  </r>
  <r>
    <x v="0"/>
    <m/>
    <x v="4"/>
    <x v="12"/>
    <x v="3"/>
    <x v="5"/>
    <x v="4"/>
    <x v="10"/>
    <x v="1"/>
    <x v="2"/>
    <x v="0"/>
    <x v="17"/>
    <x v="0"/>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7"/>
    <x v="7"/>
    <n v="195"/>
    <x v="0"/>
    <x v="1"/>
    <x v="0"/>
    <n v="113203688"/>
    <n v="113203688"/>
    <x v="1"/>
    <x v="1"/>
    <x v="1"/>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d v="2021-08-24T00:00:00"/>
    <n v="8707976"/>
    <n v="37734562.666666664"/>
    <n v="37734562.666666664"/>
    <x v="1"/>
    <s v="MIGUEL ANGEL ORTIZ"/>
    <n v="17415952"/>
    <n v="0"/>
    <m/>
    <x v="1"/>
    <x v="0"/>
    <x v="1"/>
    <n v="130"/>
    <x v="0"/>
  </r>
  <r>
    <x v="0"/>
    <m/>
    <x v="1"/>
    <x v="0"/>
    <x v="3"/>
    <x v="5"/>
    <x v="4"/>
    <x v="10"/>
    <x v="0"/>
    <x v="0"/>
    <x v="0"/>
    <x v="4"/>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0"/>
    <x v="0"/>
    <n v="5"/>
    <x v="1"/>
    <x v="1"/>
    <x v="0"/>
    <n v="50726076"/>
    <n v="50726076"/>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0145215.199999999"/>
    <m/>
    <x v="0"/>
    <x v="0"/>
    <x v="0"/>
    <n v="310"/>
    <x v="0"/>
  </r>
  <r>
    <x v="0"/>
    <m/>
    <x v="1"/>
    <x v="0"/>
    <x v="3"/>
    <x v="5"/>
    <x v="4"/>
    <x v="10"/>
    <x v="0"/>
    <x v="0"/>
    <x v="0"/>
    <x v="17"/>
    <x v="0"/>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7"/>
    <x v="7"/>
    <n v="7"/>
    <x v="1"/>
    <x v="1"/>
    <x v="0"/>
    <n v="52851939"/>
    <n v="52851939"/>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5100554"/>
    <m/>
    <x v="0"/>
    <x v="0"/>
    <x v="0"/>
    <m/>
    <x v="0"/>
  </r>
  <r>
    <x v="0"/>
    <m/>
    <x v="1"/>
    <x v="0"/>
    <x v="3"/>
    <x v="5"/>
    <x v="4"/>
    <x v="10"/>
    <x v="0"/>
    <x v="0"/>
    <x v="0"/>
    <x v="4"/>
    <x v="0"/>
    <s v="Servicios de sistemas de información geográfica (sig)"/>
    <x v="0"/>
    <n v="81101512"/>
    <s v="Prestación de servicios profesionales para realizar el análisis y acompañamiento técnico en la implementación de tecnologías geoespaciales en la política de catastro multipropósito."/>
    <x v="4"/>
    <x v="4"/>
    <n v="195"/>
    <x v="0"/>
    <x v="1"/>
    <x v="0"/>
    <n v="56601844"/>
    <n v="56601844"/>
    <x v="1"/>
    <x v="1"/>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26123927.999999996"/>
    <m/>
    <x v="0"/>
    <x v="0"/>
    <x v="0"/>
    <n v="210"/>
    <x v="0"/>
  </r>
  <r>
    <x v="0"/>
    <m/>
    <x v="1"/>
    <x v="0"/>
    <x v="3"/>
    <x v="5"/>
    <x v="4"/>
    <x v="10"/>
    <x v="0"/>
    <x v="0"/>
    <x v="0"/>
    <x v="4"/>
    <x v="0"/>
    <s v="Servicio de análisis de sistemas"/>
    <x v="0"/>
    <n v="81111808"/>
    <s v="Prestación de servicios profesionales como arquitecto de solución en la implementación de una plataforma tecnológica que soporte la operación de la ICDE  apoyo a la política de catastro multipropósito"/>
    <x v="4"/>
    <x v="4"/>
    <n v="7"/>
    <x v="1"/>
    <x v="1"/>
    <x v="0"/>
    <n v="69056988"/>
    <n v="69056988"/>
    <x v="1"/>
    <x v="2"/>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29595852"/>
    <m/>
    <x v="0"/>
    <x v="0"/>
    <x v="0"/>
    <n v="210"/>
    <x v="0"/>
  </r>
  <r>
    <x v="0"/>
    <m/>
    <x v="1"/>
    <x v="0"/>
    <x v="3"/>
    <x v="5"/>
    <x v="4"/>
    <x v="10"/>
    <x v="0"/>
    <x v="0"/>
    <x v="0"/>
    <x v="4"/>
    <x v="0"/>
    <s v="Servicios de sistemas de información geográfica (sig)"/>
    <x v="0"/>
    <n v="81101512"/>
    <s v="Servicios especializados para el suministro de datos de observación de la tierra y la generación de productos derivados para implementación de la política de catastro multipropósito "/>
    <x v="8"/>
    <x v="8"/>
    <n v="7"/>
    <x v="1"/>
    <x v="0"/>
    <x v="0"/>
    <n v="100000000"/>
    <n v="100000000"/>
    <x v="3"/>
    <x v="0"/>
    <x v="0"/>
    <x v="0"/>
    <s v="Oficina CIAF"/>
    <s v="Oficina CIAF"/>
    <x v="0"/>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0"/>
    <m/>
    <x v="0"/>
    <x v="0"/>
    <x v="0"/>
    <n v="210"/>
    <x v="0"/>
  </r>
  <r>
    <x v="0"/>
    <m/>
    <x v="4"/>
    <x v="0"/>
    <x v="3"/>
    <x v="6"/>
    <x v="0"/>
    <x v="0"/>
    <x v="0"/>
    <x v="0"/>
    <x v="0"/>
    <x v="0"/>
    <x v="0"/>
    <s v="Software de consultas y gestión de datos"/>
    <x v="0"/>
    <n v="43232300"/>
    <s v="Adquirir licenciamiento del Software SAS incluido el soporte técnico."/>
    <x v="0"/>
    <x v="0"/>
    <n v="60"/>
    <x v="0"/>
    <x v="1"/>
    <x v="0"/>
    <n v="500000000"/>
    <n v="500000000"/>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0"/>
    <m/>
    <x v="0"/>
    <x v="0"/>
    <x v="0"/>
    <m/>
    <x v="0"/>
  </r>
  <r>
    <x v="0"/>
    <m/>
    <x v="4"/>
    <x v="0"/>
    <x v="3"/>
    <x v="6"/>
    <x v="0"/>
    <x v="0"/>
    <x v="0"/>
    <x v="0"/>
    <x v="0"/>
    <x v="0"/>
    <x v="0"/>
    <s v="Servicios de diseño de gráficos o gráficas"/>
    <x v="0"/>
    <n v="82141504"/>
    <s v="Prestación de servicios profesionales para generar contenidos graficos y multimedia apoyo a la implementación de la estrategia de fortalecimiento territorio virtual"/>
    <x v="0"/>
    <x v="0"/>
    <n v="81"/>
    <x v="0"/>
    <x v="1"/>
    <x v="0"/>
    <n v="11511510"/>
    <n v="1151151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4263522.222222222"/>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0"/>
    <x v="0"/>
    <n v="4"/>
    <x v="1"/>
    <x v="1"/>
    <x v="0"/>
    <n v="23031172"/>
    <n v="2303117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5757793"/>
    <m/>
    <x v="0"/>
    <x v="0"/>
    <x v="0"/>
    <m/>
    <x v="0"/>
  </r>
  <r>
    <x v="0"/>
    <m/>
    <x v="4"/>
    <x v="0"/>
    <x v="3"/>
    <x v="6"/>
    <x v="0"/>
    <x v="0"/>
    <x v="0"/>
    <x v="0"/>
    <x v="0"/>
    <x v="0"/>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liderar el análisis, diseño y ejecución de pruebas a los componentes de software implementados en los sistemas de información requeridos por la entidad, de acuerdo a la metodología, políticas y estándares documentales de gobierno digital en el marco de catastro multipropósito."/>
    <x v="0"/>
    <x v="0"/>
    <n v="4"/>
    <x v="1"/>
    <x v="1"/>
    <x v="0"/>
    <n v="30201108"/>
    <n v="30201108"/>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7550277"/>
    <m/>
    <x v="0"/>
    <x v="0"/>
    <x v="0"/>
    <m/>
    <x v="0"/>
  </r>
  <r>
    <x v="0"/>
    <m/>
    <x v="4"/>
    <x v="0"/>
    <x v="3"/>
    <x v="6"/>
    <x v="0"/>
    <x v="0"/>
    <x v="0"/>
    <x v="0"/>
    <x v="0"/>
    <x v="0"/>
    <x v="0"/>
    <s v="Servicios de sistemas de información geográfica (sig)"/>
    <x v="0"/>
    <n v="81101512"/>
    <s v="Prestación de servicios profesionales para realizar la implementación de estándares sobre los datos fundamentales de la ICDE"/>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sistemas de información geográfica (sig)"/>
    <x v="0"/>
    <n v="81101512"/>
    <s v="Prestación de servicios profesionales para identificar e integrar los modelos de objetos geográficos territoriales en el marco de la administración del territorio"/>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sistemas de información geográfica (sig)"/>
    <x v="0"/>
    <n v="81101512"/>
    <s v="Prestación de servicios profesionales para realizar la gestión de los datos abiertos en el marco de la ICDE"/>
    <x v="0"/>
    <x v="0"/>
    <n v="5"/>
    <x v="1"/>
    <x v="1"/>
    <x v="0"/>
    <n v="33417270"/>
    <n v="33417270"/>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6683454"/>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implementación de aplicaciones"/>
    <x v="0"/>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liderar el análisis, diseño y ejecución de pruebas a los componentes de software implementados en los sistemas de información requeridos por la entidad, de acuerdo a la metodología, políticas y estándares documentales de gobierno digital en el marco de catastro multipropósito."/>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0"/>
    <x v="0"/>
    <n v="4"/>
    <x v="1"/>
    <x v="1"/>
    <x v="0"/>
    <n v="34831904"/>
    <n v="34831904"/>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8707976"/>
    <m/>
    <x v="0"/>
    <x v="0"/>
    <x v="0"/>
    <m/>
    <x v="0"/>
  </r>
  <r>
    <x v="0"/>
    <m/>
    <x v="4"/>
    <x v="0"/>
    <x v="3"/>
    <x v="6"/>
    <x v="0"/>
    <x v="0"/>
    <x v="0"/>
    <x v="0"/>
    <x v="0"/>
    <x v="0"/>
    <x v="0"/>
    <s v="Servicios de sistemas de información geográfica (sig)"/>
    <x v="0"/>
    <n v="81101512"/>
    <s v="Prestación de servicios profesionales el desarrollo de procesos de inteligencia artificial en el marco de los métodos indirectos del catastro multipropósito"/>
    <x v="0"/>
    <x v="0"/>
    <n v="5"/>
    <x v="1"/>
    <x v="1"/>
    <x v="0"/>
    <n v="37751385"/>
    <n v="37751385"/>
    <x v="1"/>
    <x v="1"/>
    <x v="0"/>
    <x v="0"/>
    <s v="Dirección de tecnologías de información y comunicaciones"/>
    <s v="Dirección de tecnologías de información y comunicaciones"/>
    <x v="0"/>
    <s v="Jefe Dirección de tecnologías de información y comunicaciones"/>
    <x v="0"/>
    <x v="0"/>
    <s v="Fortalecer la Infraestructura Colombiana de Datos Espaciales - ICDE, para su incorporación en el sistema de e-gobierno y su interoperabilidad con el nodo de tierras"/>
    <s v="Sistema de Información predial actualizado"/>
    <m/>
    <m/>
    <e v="#N/A"/>
    <e v="#N/A"/>
    <e v="#N/A"/>
    <x v="0"/>
    <m/>
    <n v="0"/>
    <n v="7550277"/>
    <m/>
    <x v="0"/>
    <x v="0"/>
    <x v="0"/>
    <m/>
    <x v="0"/>
  </r>
  <r>
    <x v="0"/>
    <m/>
    <x v="4"/>
    <x v="0"/>
    <x v="3"/>
    <x v="6"/>
    <x v="0"/>
    <x v="0"/>
    <x v="0"/>
    <x v="0"/>
    <x v="0"/>
    <x v="0"/>
    <x v="0"/>
    <s v="Servicios de sistemas de información geográfica (sig)"/>
    <x v="0"/>
    <n v="81101512"/>
    <s v="Prestación de servicios profesionales para liderar el diseño, formulación, implementación, seguimiento y evaluación de proyectos, procesos y procedimientos para gestionar la información, los sistemas de información y la implantación de estos en la infraestructura de la entidad en el marco de catastro multipropósito."/>
    <x v="0"/>
    <x v="0"/>
    <n v="4"/>
    <x v="1"/>
    <x v="1"/>
    <x v="0"/>
    <n v="39461136"/>
    <n v="39461136"/>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9865284"/>
    <m/>
    <x v="0"/>
    <x v="0"/>
    <x v="0"/>
    <m/>
    <x v="0"/>
  </r>
  <r>
    <x v="0"/>
    <m/>
    <x v="4"/>
    <x v="0"/>
    <x v="3"/>
    <x v="6"/>
    <x v="0"/>
    <x v="0"/>
    <x v="0"/>
    <x v="0"/>
    <x v="0"/>
    <x v="0"/>
    <x v="0"/>
    <s v="Servicios de sistemas de información geográfica (sig)"/>
    <x v="0"/>
    <n v="81101512"/>
    <s v="Prestación de servicios profesionales para liderar el diseño, formulación, implementación, seguimiento y evaluación de proyectos, procesos y procedimientos para gestionar la información, los sistemas de información y la implantación de estos en la infraestructura de la entidad en el marco de catastro multipropósito."/>
    <x v="0"/>
    <x v="0"/>
    <n v="4"/>
    <x v="1"/>
    <x v="1"/>
    <x v="0"/>
    <n v="39461136"/>
    <n v="39461136"/>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9865284"/>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4"/>
    <x v="1"/>
    <x v="1"/>
    <x v="0"/>
    <n v="53348832"/>
    <n v="53348832"/>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13337208"/>
    <m/>
    <x v="0"/>
    <x v="0"/>
    <x v="0"/>
    <m/>
    <x v="0"/>
  </r>
  <r>
    <x v="0"/>
    <m/>
    <x v="4"/>
    <x v="0"/>
    <x v="3"/>
    <x v="6"/>
    <x v="0"/>
    <x v="0"/>
    <x v="0"/>
    <x v="0"/>
    <x v="0"/>
    <x v="0"/>
    <x v="0"/>
    <s v="Cartografía"/>
    <x v="0"/>
    <n v="81151600"/>
    <s v="Renovar los servicios de software update support y Oracle premie support for systems"/>
    <x v="10"/>
    <x v="10"/>
    <n v="12"/>
    <x v="1"/>
    <x v="0"/>
    <x v="0"/>
    <n v="2200000000"/>
    <n v="2200000000"/>
    <x v="1"/>
    <x v="1"/>
    <x v="0"/>
    <x v="0"/>
    <s v="Dirección de Tecnologías de la Információn y Comunicaciones"/>
    <s v="Dirección de Tecnologías de la Információn y Comunicaciones"/>
    <x v="0"/>
    <s v="Director de Tecnologías de la Információn y Comunicaciones"/>
    <x v="0"/>
    <x v="0"/>
    <s v="Implementar el componente tecnológico para el catastro multipropósito y su integración con el registro de la propiedad"/>
    <s v="Sistema de Información Predial Actualizado_x000a_"/>
    <m/>
    <m/>
    <e v="#N/A"/>
    <e v="#N/A"/>
    <e v="#N/A"/>
    <x v="0"/>
    <m/>
    <n v="0"/>
    <n v="0"/>
    <m/>
    <x v="0"/>
    <x v="0"/>
    <x v="0"/>
    <m/>
    <x v="0"/>
  </r>
  <r>
    <x v="8"/>
    <n v="68"/>
    <x v="1"/>
    <x v="0"/>
    <x v="3"/>
    <x v="5"/>
    <x v="5"/>
    <x v="11"/>
    <x v="0"/>
    <x v="2"/>
    <x v="1"/>
    <x v="11"/>
    <x v="1"/>
    <s v="Servicios de implementación de aplicaciones"/>
    <x v="0"/>
    <n v="81111508"/>
    <s v="Prestación de servicios profesionales para el soporte, mantenimiento, análisis, diseño y desarrollo de los componentes de software en plataforma Oracle de los sistemas de la Institución."/>
    <x v="6"/>
    <x v="6"/>
    <n v="9"/>
    <x v="1"/>
    <x v="1"/>
    <x v="1"/>
    <n v="60151086"/>
    <n v="60151086"/>
    <x v="1"/>
    <x v="1"/>
    <x v="0"/>
    <x v="0"/>
    <s v="Oficina de Informática y Telecomunicaciones"/>
    <s v="Oficina de Informática y Telecomunicaciones"/>
    <x v="0"/>
    <s v="José Luis Ariza Vargas (Jefe OIT)"/>
    <x v="6"/>
    <x v="17"/>
    <s v="Implementar y mantener sistemas de información, portales y aplicaciones"/>
    <s v="Índice de capacidad en la prestación de servicios de tecnología."/>
    <n v="336"/>
    <d v="2021-02-22T00:00:00"/>
    <n v="6683454"/>
    <n v="60151086"/>
    <n v="60151086"/>
    <x v="1"/>
    <s v="CLAUDIA MILENA TOVAR"/>
    <n v="0"/>
    <n v="0"/>
    <n v="24505"/>
    <x v="1"/>
    <x v="1"/>
    <x v="1"/>
    <n v="150"/>
    <x v="0"/>
  </r>
  <r>
    <x v="8"/>
    <n v="49"/>
    <x v="1"/>
    <x v="0"/>
    <x v="3"/>
    <x v="5"/>
    <x v="5"/>
    <x v="11"/>
    <x v="0"/>
    <x v="2"/>
    <x v="1"/>
    <x v="9"/>
    <x v="1"/>
    <s v="Servicios de soporte técnico o de mesa de ayuda"/>
    <x v="0"/>
    <n v="81111811"/>
    <s v="Prestación de servicios para realizar actividades de operación, soporte de solicitudes, incidentes,  requerimientos  y pruebas técnicas según los niveles de servicio establecidos."/>
    <x v="6"/>
    <x v="6"/>
    <n v="9"/>
    <x v="1"/>
    <x v="1"/>
    <x v="1"/>
    <n v="26476020"/>
    <n v="26476020"/>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74"/>
    <d v="2021-02-11T00:00:00"/>
    <n v="2941780"/>
    <n v="26476020"/>
    <n v="26476020"/>
    <x v="1"/>
    <s v="DARWIN JAVID GONZAÑEZ ORTEGA"/>
    <n v="0"/>
    <n v="0"/>
    <n v="24440"/>
    <x v="1"/>
    <x v="1"/>
    <x v="1"/>
    <n v="270"/>
    <x v="0"/>
  </r>
  <r>
    <x v="8"/>
    <n v="56"/>
    <x v="1"/>
    <x v="0"/>
    <x v="3"/>
    <x v="5"/>
    <x v="5"/>
    <x v="11"/>
    <x v="0"/>
    <x v="2"/>
    <x v="1"/>
    <x v="9"/>
    <x v="1"/>
    <s v="Servicios de implementación de aplicaciones"/>
    <x v="0"/>
    <n v="81111508"/>
    <s v="Prestación de servicios profesionales para  el soporte, mantenimiento, análisis, diseño  y desarrollo de los componentes web  para la operación del sistema catastral."/>
    <x v="6"/>
    <x v="6"/>
    <n v="9"/>
    <x v="1"/>
    <x v="1"/>
    <x v="1"/>
    <n v="67952493"/>
    <n v="67952493"/>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43"/>
    <d v="2021-02-15T00:00:00"/>
    <n v="7550277"/>
    <n v="67952493"/>
    <n v="67952493"/>
    <x v="1"/>
    <s v="FELIPE ANDRES CADENA MOLANO"/>
    <n v="0"/>
    <n v="0"/>
    <n v="24498"/>
    <x v="1"/>
    <x v="1"/>
    <x v="1"/>
    <n v="270"/>
    <x v="0"/>
  </r>
  <r>
    <x v="8"/>
    <n v="70"/>
    <x v="1"/>
    <x v="0"/>
    <x v="3"/>
    <x v="5"/>
    <x v="5"/>
    <x v="11"/>
    <x v="0"/>
    <x v="2"/>
    <x v="1"/>
    <x v="9"/>
    <x v="1"/>
    <s v="Servicios de implementación de aplicaciones"/>
    <x v="0"/>
    <n v="81111508"/>
    <s v="Prestación de servicios profesionales para llevar a cabo la administración y monitoreo de servicios de ti y plataformas basadas en software libre adoptadas por la entidad."/>
    <x v="6"/>
    <x v="6"/>
    <n v="9"/>
    <x v="1"/>
    <x v="1"/>
    <x v="1"/>
    <n v="26476020"/>
    <n v="26476020"/>
    <x v="1"/>
    <x v="1"/>
    <x v="0"/>
    <x v="0"/>
    <s v="Dirección General"/>
    <s v="Informática y Telecomunicaciones"/>
    <x v="0"/>
    <s v="Jefe Oficina de Informática y Telecomunicaciones"/>
    <x v="6"/>
    <x v="17"/>
    <s v="Implementar y soportar plataforma de TI"/>
    <s v="Índice de capacidad en la prestación de servicios de tecnología."/>
    <n v="408"/>
    <d v="2021-02-25T00:00:00"/>
    <n v="2941780"/>
    <n v="26476020"/>
    <n v="26476020"/>
    <x v="1"/>
    <s v="FERNANDO DAVID VILLANUEVA"/>
    <n v="0"/>
    <n v="0"/>
    <n v="24549"/>
    <x v="1"/>
    <x v="1"/>
    <x v="1"/>
    <n v="270"/>
    <x v="0"/>
  </r>
  <r>
    <x v="8"/>
    <n v="34"/>
    <x v="1"/>
    <x v="0"/>
    <x v="3"/>
    <x v="5"/>
    <x v="5"/>
    <x v="11"/>
    <x v="0"/>
    <x v="2"/>
    <x v="1"/>
    <x v="9"/>
    <x v="1"/>
    <s v="Servicios de implementación de aplicaciones"/>
    <x v="0"/>
    <n v="81111508"/>
    <s v="Prestación de servicios profesionales para desarrollar actividades referentes a la gestión y aseguramiento del cumplimiento de la estrategia de gobierno digital."/>
    <x v="6"/>
    <x v="6"/>
    <n v="9"/>
    <x v="1"/>
    <x v="1"/>
    <x v="1"/>
    <n v="67952493"/>
    <n v="67952493"/>
    <x v="1"/>
    <x v="1"/>
    <x v="0"/>
    <x v="0"/>
    <s v="Dirección General"/>
    <s v="Informática y Telecomunicaciones"/>
    <x v="0"/>
    <s v="Jefe Oficina de Informática y Telecomunicaciones"/>
    <x v="6"/>
    <x v="17"/>
    <s v="Establecer la estrategia y gobierno de TI"/>
    <s v="Índice de capacidad en la prestación de servicios de tecnología."/>
    <n v="165"/>
    <d v="2021-01-26T00:00:00"/>
    <n v="7550277"/>
    <n v="67952493"/>
    <n v="67952493"/>
    <x v="1"/>
    <s v="GUILLERMO ANTONIO GOMEZ BOLAÑOZ"/>
    <n v="0"/>
    <n v="0"/>
    <n v="24352"/>
    <x v="1"/>
    <x v="1"/>
    <x v="1"/>
    <n v="270"/>
    <x v="0"/>
  </r>
  <r>
    <x v="8"/>
    <n v="43"/>
    <x v="1"/>
    <x v="0"/>
    <x v="3"/>
    <x v="5"/>
    <x v="5"/>
    <x v="11"/>
    <x v="0"/>
    <x v="2"/>
    <x v="1"/>
    <x v="9"/>
    <x v="1"/>
    <s v="Servicios de implementación de aplicaciones"/>
    <x v="0"/>
    <n v="81111508"/>
    <s v="Prestación de servicios profesionales para llevar a cabo la operación, monitoreo y soporte técnico a las infraestructuras tecnológicas asignadas por la oficina de informática y telecomunicaciones."/>
    <x v="6"/>
    <x v="6"/>
    <n v="9"/>
    <x v="1"/>
    <x v="1"/>
    <x v="1"/>
    <n v="51820134"/>
    <n v="51820134"/>
    <x v="1"/>
    <x v="1"/>
    <x v="0"/>
    <x v="0"/>
    <s v="Dirección General"/>
    <s v="Informática y Telecomunicaciones"/>
    <x v="0"/>
    <s v="Jefe Oficina de Informática y Telecomunicaciones"/>
    <x v="6"/>
    <x v="17"/>
    <s v="Implementar y soportar plataforma de TI"/>
    <s v="Índice de capacidad en la prestación de servicios de tecnología."/>
    <n v="295"/>
    <d v="2021-02-11T00:00:00"/>
    <n v="5757792"/>
    <n v="51820134"/>
    <n v="51820134"/>
    <x v="1"/>
    <s v="HERMES  RAMIREZ AROCA"/>
    <n v="0"/>
    <n v="0"/>
    <n v="24464"/>
    <x v="1"/>
    <x v="1"/>
    <x v="1"/>
    <n v="330"/>
    <x v="0"/>
  </r>
  <r>
    <x v="8"/>
    <n v="41"/>
    <x v="1"/>
    <x v="0"/>
    <x v="3"/>
    <x v="5"/>
    <x v="5"/>
    <x v="11"/>
    <x v="0"/>
    <x v="2"/>
    <x v="1"/>
    <x v="9"/>
    <x v="1"/>
    <s v="Servicios de implementación de aplicaciones"/>
    <x v="0"/>
    <n v="81111508"/>
    <s v="Prestación de servicios profesionales para implementar, mantener, proponer y aplicar mejoras al sistema de gestión de seguridad de la información del igac"/>
    <x v="6"/>
    <x v="6"/>
    <n v="9"/>
    <x v="1"/>
    <x v="1"/>
    <x v="1"/>
    <n v="67952493"/>
    <n v="67952493"/>
    <x v="1"/>
    <x v="1"/>
    <x v="0"/>
    <x v="0"/>
    <s v="Dirección General"/>
    <s v="Informática y Telecomunicaciones"/>
    <x v="0"/>
    <s v="Jefe Oficina de Informática y Telecomunicaciones"/>
    <x v="6"/>
    <x v="17"/>
    <s v="Implementar el sistema de gestión de seguridad de la información "/>
    <s v="Índice de capacidad en la prestación de servicios de tecnología."/>
    <n v="262"/>
    <d v="2021-02-11T00:00:00"/>
    <n v="7550277"/>
    <n v="67952493"/>
    <n v="67952493"/>
    <x v="1"/>
    <s v="ISIS JOHANNA GOMEZ PERALTA"/>
    <n v="0"/>
    <n v="0"/>
    <n v="24483"/>
    <x v="1"/>
    <x v="1"/>
    <x v="1"/>
    <n v="270"/>
    <x v="0"/>
  </r>
  <r>
    <x v="8"/>
    <n v="36"/>
    <x v="1"/>
    <x v="0"/>
    <x v="3"/>
    <x v="5"/>
    <x v="5"/>
    <x v="11"/>
    <x v="0"/>
    <x v="2"/>
    <x v="1"/>
    <x v="9"/>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6"/>
    <x v="6"/>
    <n v="9"/>
    <x v="1"/>
    <x v="1"/>
    <x v="1"/>
    <n v="67952493"/>
    <n v="67952493"/>
    <x v="1"/>
    <x v="1"/>
    <x v="0"/>
    <x v="0"/>
    <s v="Dirección General"/>
    <s v="Informática y Telecomunicaciones"/>
    <x v="0"/>
    <s v="Jefe Oficina de Informática y Telecomunicaciones"/>
    <x v="6"/>
    <x v="17"/>
    <s v="Establecer la estrategia y gobierno de TI"/>
    <s v="Índice de capacidad en la prestación de servicios de tecnología."/>
    <n v="157"/>
    <d v="2021-01-26T00:00:00"/>
    <n v="7550277"/>
    <n v="67952493"/>
    <n v="67952493"/>
    <x v="1"/>
    <s v="JAIME ENRIQUE CARDENAS"/>
    <n v="0"/>
    <n v="0"/>
    <n v="24346"/>
    <x v="1"/>
    <x v="1"/>
    <x v="1"/>
    <n v="270"/>
    <x v="0"/>
  </r>
  <r>
    <x v="8"/>
    <n v="69"/>
    <x v="1"/>
    <x v="0"/>
    <x v="3"/>
    <x v="5"/>
    <x v="5"/>
    <x v="11"/>
    <x v="0"/>
    <x v="2"/>
    <x v="1"/>
    <x v="9"/>
    <x v="1"/>
    <s v="Servicios de implementación de aplicaciones"/>
    <x v="0"/>
    <n v="81111508"/>
    <s v="Prestación de servicios profesionales para gestionar, administrar y operar la infraestructura tecnológica de las plataformas Windows, virtualización y almacenamiento de la entidad."/>
    <x v="6"/>
    <x v="6"/>
    <n v="9"/>
    <x v="1"/>
    <x v="1"/>
    <x v="1"/>
    <n v="67952493"/>
    <n v="67952493"/>
    <x v="1"/>
    <x v="1"/>
    <x v="0"/>
    <x v="0"/>
    <s v="Dirección General"/>
    <s v="Informática y Telecomunicaciones"/>
    <x v="0"/>
    <s v="Jefe Oficina de Informática y Telecomunicaciones"/>
    <x v="6"/>
    <x v="17"/>
    <s v="Implementar y soportar plataforma de TI"/>
    <s v="Índice de capacidad en la prestación de servicios de tecnología."/>
    <n v="369"/>
    <d v="2021-03-30T00:00:00"/>
    <n v="7550277"/>
    <n v="67952493"/>
    <n v="67952493"/>
    <x v="1"/>
    <s v="JAMES YESID JARAMILLO"/>
    <n v="0"/>
    <n v="0"/>
    <n v="24640"/>
    <x v="1"/>
    <x v="1"/>
    <x v="1"/>
    <n v="270"/>
    <x v="0"/>
  </r>
  <r>
    <x v="8"/>
    <n v="76"/>
    <x v="1"/>
    <x v="0"/>
    <x v="3"/>
    <x v="5"/>
    <x v="5"/>
    <x v="11"/>
    <x v="0"/>
    <x v="2"/>
    <x v="1"/>
    <x v="2"/>
    <x v="1"/>
    <s v="Servicios de implementación de aplicaciones"/>
    <x v="0"/>
    <n v="81111508"/>
    <s v="Prestación de servicios profesionales para elaborar las historias de usuarios y prototipado de las funcionalidades requeridas por el instituto."/>
    <x v="2"/>
    <x v="2"/>
    <n v="9"/>
    <x v="1"/>
    <x v="1"/>
    <x v="1"/>
    <n v="51820137"/>
    <n v="51820137"/>
    <x v="1"/>
    <x v="1"/>
    <x v="0"/>
    <x v="0"/>
    <s v="Oficina de Informática y Telecomunicaciones"/>
    <s v="Oficina de Informática y Telecomunicaciones"/>
    <x v="0"/>
    <s v="José Luis Ariza Vargas (Jefe OIT)"/>
    <x v="6"/>
    <x v="17"/>
    <s v="Implementar y mantener sistemas de información, portales y aplicaciones"/>
    <s v="Índice de capacidad en la prestación de servicios de tecnología."/>
    <n v="467"/>
    <d v="2021-03-15T00:00:00"/>
    <n v="5757793"/>
    <n v="51820137"/>
    <n v="51820137"/>
    <x v="1"/>
    <s v="JENNIFER PAOLA RODRIGUEZ RINCON"/>
    <n v="0"/>
    <n v="0"/>
    <n v="24605"/>
    <x v="1"/>
    <x v="1"/>
    <x v="1"/>
    <n v="300"/>
    <x v="0"/>
  </r>
  <r>
    <x v="8"/>
    <n v="63"/>
    <x v="1"/>
    <x v="0"/>
    <x v="3"/>
    <x v="5"/>
    <x v="5"/>
    <x v="11"/>
    <x v="0"/>
    <x v="2"/>
    <x v="1"/>
    <x v="9"/>
    <x v="1"/>
    <s v="Servicios de implementación de aplicaciones"/>
    <x v="0"/>
    <n v="81111508"/>
    <s v="Prestación de servicios profesionales para realizar la gestión de la seguridad informática y Perimetral de los sistemas de la entidad."/>
    <x v="6"/>
    <x v="6"/>
    <n v="9"/>
    <x v="1"/>
    <x v="1"/>
    <x v="1"/>
    <n v="67952493"/>
    <n v="67952493"/>
    <x v="1"/>
    <x v="1"/>
    <x v="0"/>
    <x v="0"/>
    <s v="Dirección General"/>
    <s v="Informática y Telecomunicaciones"/>
    <x v="0"/>
    <s v="Jefe Oficina de Informática y Telecomunicaciones"/>
    <x v="6"/>
    <x v="17"/>
    <s v="Implementar el sistema de gestión de seguridad de la información "/>
    <s v="Índice de capacidad en la prestación de servicios de tecnología."/>
    <n v="327"/>
    <d v="2021-02-19T00:00:00"/>
    <n v="7550277"/>
    <n v="67952493"/>
    <n v="67952493"/>
    <x v="1"/>
    <s v="JORGE SANDOVAL GONZALEZ"/>
    <n v="0"/>
    <n v="0"/>
    <n v="24488"/>
    <x v="1"/>
    <x v="1"/>
    <x v="1"/>
    <n v="270"/>
    <x v="0"/>
  </r>
  <r>
    <x v="8"/>
    <n v="73"/>
    <x v="1"/>
    <x v="0"/>
    <x v="3"/>
    <x v="5"/>
    <x v="5"/>
    <x v="11"/>
    <x v="0"/>
    <x v="2"/>
    <x v="1"/>
    <x v="2"/>
    <x v="1"/>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1"/>
    <x v="1"/>
    <x v="1"/>
    <n v="26476020"/>
    <n v="26476020"/>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431"/>
    <d v="2021-03-08T00:00:00"/>
    <n v="2941780"/>
    <n v="26476020"/>
    <n v="26476020"/>
    <x v="1"/>
    <s v="KATHERINE ANDREA CEPEDA ZUÑIGA"/>
    <n v="0"/>
    <n v="0"/>
    <n v="24561"/>
    <x v="1"/>
    <x v="1"/>
    <x v="1"/>
    <n v="270"/>
    <x v="0"/>
  </r>
  <r>
    <x v="8"/>
    <n v="74"/>
    <x v="1"/>
    <x v="0"/>
    <x v="3"/>
    <x v="5"/>
    <x v="5"/>
    <x v="11"/>
    <x v="0"/>
    <x v="2"/>
    <x v="1"/>
    <x v="2"/>
    <x v="1"/>
    <s v="Servicios de implementación de aplicaciones"/>
    <x v="0"/>
    <n v="81111508"/>
    <s v="Prestación de servicios de apoyo para ejecutar actividades de soporte técnico de primer nivel en la mesa de servicio del Sistema Nacional de Catastro."/>
    <x v="2"/>
    <x v="2"/>
    <n v="5"/>
    <x v="1"/>
    <x v="1"/>
    <x v="1"/>
    <n v="13357415"/>
    <n v="13357415"/>
    <x v="1"/>
    <x v="1"/>
    <x v="0"/>
    <x v="0"/>
    <s v="Subdirección de Catastro"/>
    <s v="Oficina de Informática y Telecomunicaciones"/>
    <x v="0"/>
    <s v="José Luis Ariza Vargas (Jefe OIT)"/>
    <x v="0"/>
    <x v="0"/>
    <s v="Ejecutar procesos de actualización catastral a nivel nacional"/>
    <s v="Predios actualizados catastralmente"/>
    <n v="429"/>
    <d v="2021-03-08T00:00:00"/>
    <n v="2671483"/>
    <n v="13357415"/>
    <n v="13357415"/>
    <x v="1"/>
    <s v="LEIDY PAOLA ABRIL CANTOR"/>
    <n v="0"/>
    <n v="0"/>
    <n v="24559"/>
    <x v="1"/>
    <x v="1"/>
    <x v="0"/>
    <n v="270"/>
    <x v="0"/>
  </r>
  <r>
    <x v="8"/>
    <n v="67"/>
    <x v="1"/>
    <x v="0"/>
    <x v="3"/>
    <x v="5"/>
    <x v="5"/>
    <x v="11"/>
    <x v="0"/>
    <x v="2"/>
    <x v="1"/>
    <x v="9"/>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6"/>
    <x v="6"/>
    <n v="9"/>
    <x v="1"/>
    <x v="1"/>
    <x v="1"/>
    <n v="51820134"/>
    <n v="51820134"/>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1"/>
    <x v="1"/>
    <x v="1"/>
    <n v="150"/>
    <x v="0"/>
  </r>
  <r>
    <x v="8"/>
    <n v="75"/>
    <x v="1"/>
    <x v="0"/>
    <x v="3"/>
    <x v="5"/>
    <x v="5"/>
    <x v="11"/>
    <x v="0"/>
    <x v="2"/>
    <x v="1"/>
    <x v="2"/>
    <x v="1"/>
    <s v="Servicios de implementación de aplicaciones"/>
    <x v="0"/>
    <n v="81111508"/>
    <s v="Prestación de servicios profesionales para realizar actividades de soporte técnico de segundo nivel en la mesa de servicio del Sistema Nacional de Catastro."/>
    <x v="2"/>
    <x v="2"/>
    <n v="5"/>
    <x v="1"/>
    <x v="1"/>
    <x v="1"/>
    <n v="24882120"/>
    <n v="24882120"/>
    <x v="1"/>
    <x v="1"/>
    <x v="0"/>
    <x v="0"/>
    <s v="Subdirección de Catastro"/>
    <s v="Oficina de Informática y Telecomunicaciones"/>
    <x v="0"/>
    <s v="José Luis Ariza Vargas (Jefe OIT)"/>
    <x v="0"/>
    <x v="0"/>
    <s v="Ejecutar procesos de actualización catastral a nivel nacional"/>
    <s v="Predios actualizados catastralmente"/>
    <n v="431"/>
    <d v="2021-03-08T00:00:00"/>
    <n v="4976424"/>
    <n v="24882120"/>
    <n v="24882120"/>
    <x v="1"/>
    <s v="MARCELA PATRICIA HERRAN ALVAREZ"/>
    <n v="0"/>
    <n v="0"/>
    <n v="24561"/>
    <x v="1"/>
    <x v="1"/>
    <x v="1"/>
    <n v="300"/>
    <x v="0"/>
  </r>
  <r>
    <x v="8"/>
    <n v="66"/>
    <x v="1"/>
    <x v="0"/>
    <x v="3"/>
    <x v="5"/>
    <x v="5"/>
    <x v="11"/>
    <x v="0"/>
    <x v="2"/>
    <x v="1"/>
    <x v="9"/>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6"/>
    <x v="6"/>
    <n v="9"/>
    <x v="1"/>
    <x v="1"/>
    <x v="1"/>
    <n v="67952493"/>
    <n v="67952493"/>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37"/>
    <d v="2021-02-22T00:00:00"/>
    <n v="7550277"/>
    <n v="67952493"/>
    <n v="67952493"/>
    <x v="1"/>
    <s v="VIRGILIO SANTANDER SOCARRAS"/>
    <n v="0"/>
    <n v="0"/>
    <m/>
    <x v="1"/>
    <x v="1"/>
    <x v="1"/>
    <n v="270"/>
    <x v="0"/>
  </r>
  <r>
    <x v="8"/>
    <n v="88"/>
    <x v="1"/>
    <x v="0"/>
    <x v="3"/>
    <x v="5"/>
    <x v="5"/>
    <x v="11"/>
    <x v="0"/>
    <x v="2"/>
    <x v="1"/>
    <x v="12"/>
    <x v="1"/>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1"/>
    <x v="1"/>
    <x v="1"/>
    <n v="24043349"/>
    <n v="24043349"/>
    <x v="1"/>
    <x v="1"/>
    <x v="0"/>
    <x v="0"/>
    <s v="Dirección General"/>
    <s v="Informática y Telecomunicaciones"/>
    <x v="0"/>
    <s v="Jefe Oficina de Informática y Telecomunicaciones"/>
    <x v="6"/>
    <x v="17"/>
    <s v="Implementar y soportar plataforma de TI"/>
    <s v="Índice de capacidad en la prestación de servicios de tecnología."/>
    <n v="484"/>
    <d v="2021-03-17T00:00:00"/>
    <n v="2671483"/>
    <n v="24043347"/>
    <n v="24043347"/>
    <x v="1"/>
    <s v="JOSE GREGORIO MATEUS MALAGON"/>
    <n v="2"/>
    <n v="0"/>
    <n v="24618"/>
    <x v="1"/>
    <x v="1"/>
    <x v="1"/>
    <n v="230"/>
    <x v="0"/>
  </r>
  <r>
    <x v="8"/>
    <n v="59"/>
    <x v="1"/>
    <x v="0"/>
    <x v="3"/>
    <x v="5"/>
    <x v="5"/>
    <x v="11"/>
    <x v="0"/>
    <x v="2"/>
    <x v="1"/>
    <x v="9"/>
    <x v="1"/>
    <s v="Servicios de implementación de aplicaciones"/>
    <x v="0"/>
    <n v="81111508"/>
    <s v="Prestación de servicios  para realizar actividades de administración, soporte y monitoreo de las plataformas basadas en software libre adoptadas por la entidad."/>
    <x v="6"/>
    <x v="6"/>
    <n v="9"/>
    <x v="1"/>
    <x v="1"/>
    <x v="1"/>
    <n v="24043349"/>
    <n v="24043349"/>
    <x v="1"/>
    <x v="1"/>
    <x v="0"/>
    <x v="0"/>
    <s v="Dirección General"/>
    <s v="Informática y Telecomunicaciones"/>
    <x v="0"/>
    <s v="Jefe Oficina de Informática y Telecomunicaciones"/>
    <x v="6"/>
    <x v="17"/>
    <s v="Implementar y soportar plataforma de TI"/>
    <s v="Índice de capacidad en la prestación de servicios de tecnología."/>
    <n v="330"/>
    <d v="2021-02-17T00:00:00"/>
    <n v="2671483"/>
    <n v="24043347"/>
    <n v="24043347"/>
    <x v="1"/>
    <s v="JULIAN DAVID TETE MILES"/>
    <n v="2"/>
    <n v="0"/>
    <n v="24490"/>
    <x v="1"/>
    <x v="1"/>
    <x v="1"/>
    <n v="269"/>
    <x v="0"/>
  </r>
  <r>
    <x v="8"/>
    <n v="46"/>
    <x v="1"/>
    <x v="0"/>
    <x v="3"/>
    <x v="5"/>
    <x v="5"/>
    <x v="11"/>
    <x v="0"/>
    <x v="2"/>
    <x v="1"/>
    <x v="9"/>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6"/>
    <x v="6"/>
    <n v="9"/>
    <x v="1"/>
    <x v="1"/>
    <x v="1"/>
    <n v="24043349"/>
    <n v="24043349"/>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46"/>
    <d v="2021-02-11T00:00:00"/>
    <n v="2671483"/>
    <n v="24043347"/>
    <n v="24043347"/>
    <x v="1"/>
    <s v="MIGUEL ANGEL TORRES ROMERO"/>
    <n v="2"/>
    <n v="0"/>
    <n v="24448"/>
    <x v="1"/>
    <x v="1"/>
    <x v="1"/>
    <n v="270"/>
    <x v="0"/>
  </r>
  <r>
    <x v="8"/>
    <n v="53"/>
    <x v="1"/>
    <x v="0"/>
    <x v="3"/>
    <x v="5"/>
    <x v="5"/>
    <x v="11"/>
    <x v="0"/>
    <x v="2"/>
    <x v="1"/>
    <x v="9"/>
    <x v="1"/>
    <s v="Servicios de implementación de aplicaciones"/>
    <x v="0"/>
    <n v="81111508"/>
    <s v="Prestación de Servicios Profesionales para realizar actividades de operación, soporte, mantenimiento y monitoreo a las plataformas tecnológicas."/>
    <x v="6"/>
    <x v="6"/>
    <n v="9"/>
    <x v="1"/>
    <x v="1"/>
    <x v="1"/>
    <n v="38371701"/>
    <n v="38371701"/>
    <x v="1"/>
    <x v="1"/>
    <x v="0"/>
    <x v="0"/>
    <s v="Dirección General"/>
    <s v="Informática y Telecomunicaciones"/>
    <x v="0"/>
    <s v="Jefe Oficina de Informática y Telecomunicaciones"/>
    <x v="6"/>
    <x v="17"/>
    <s v="Implementar y soportar plataforma de TI"/>
    <s v="Índice de capacidad en la prestación de servicios de tecnología."/>
    <n v="277"/>
    <d v="2021-02-11T00:00:00"/>
    <n v="4263522"/>
    <n v="38371698"/>
    <n v="38371698"/>
    <x v="1"/>
    <s v="JUAN CARLOS BEJARANO BAYONA"/>
    <n v="3"/>
    <n v="0"/>
    <n v="24442"/>
    <x v="1"/>
    <x v="1"/>
    <x v="1"/>
    <n v="270"/>
    <x v="0"/>
  </r>
  <r>
    <x v="8"/>
    <n v="60"/>
    <x v="1"/>
    <x v="0"/>
    <x v="3"/>
    <x v="5"/>
    <x v="5"/>
    <x v="11"/>
    <x v="0"/>
    <x v="2"/>
    <x v="1"/>
    <x v="9"/>
    <x v="1"/>
    <s v="Servicios de implementación de aplicaciones"/>
    <x v="0"/>
    <n v="81111508"/>
    <s v="Prestación de servicios profesionales para realizar el mantenimiento de la red regulada y el cableado estructurado de la entidad a nivel nacional."/>
    <x v="6"/>
    <x v="6"/>
    <n v="9"/>
    <x v="1"/>
    <x v="1"/>
    <x v="1"/>
    <n v="32762127"/>
    <n v="32762127"/>
    <x v="1"/>
    <x v="1"/>
    <x v="0"/>
    <x v="0"/>
    <s v="Dirección General"/>
    <s v="Informática y Telecomunicaciones"/>
    <x v="0"/>
    <s v="Jefe Oficina de Informática y Telecomunicaciones"/>
    <x v="6"/>
    <x v="17"/>
    <s v="Implementar y soportar plataforma de TI"/>
    <s v="Índice de capacidad en la prestación de servicios de tecnología."/>
    <n v="334"/>
    <d v="2021-02-17T00:00:00"/>
    <n v="3640236"/>
    <n v="32762124"/>
    <n v="32762124"/>
    <x v="1"/>
    <s v="RUBEN DARIO MARTINEZ MELLIZO"/>
    <n v="3"/>
    <n v="0"/>
    <n v="24493"/>
    <x v="1"/>
    <x v="1"/>
    <x v="1"/>
    <n v="270"/>
    <x v="0"/>
  </r>
  <r>
    <x v="8"/>
    <n v="98"/>
    <x v="1"/>
    <x v="0"/>
    <x v="3"/>
    <x v="5"/>
    <x v="5"/>
    <x v="11"/>
    <x v="0"/>
    <x v="2"/>
    <x v="1"/>
    <x v="4"/>
    <x v="1"/>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1"/>
    <x v="1"/>
    <n v="225"/>
    <x v="0"/>
    <x v="1"/>
    <x v="1"/>
    <n v="98376633.599999994"/>
    <n v="98376633.599999994"/>
    <x v="1"/>
    <x v="2"/>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593"/>
    <d v="2021-05-19T00:00:00"/>
    <n v="13116884"/>
    <n v="98376630"/>
    <n v="98376630"/>
    <x v="1"/>
    <s v="ELIAS REINALDO GAMEZ PINILLA"/>
    <n v="3.5999999940395302"/>
    <n v="0"/>
    <n v="24744"/>
    <x v="1"/>
    <x v="1"/>
    <x v="1"/>
    <n v="210"/>
    <x v="0"/>
  </r>
  <r>
    <x v="8"/>
    <n v="64"/>
    <x v="1"/>
    <x v="0"/>
    <x v="3"/>
    <x v="5"/>
    <x v="5"/>
    <x v="11"/>
    <x v="0"/>
    <x v="2"/>
    <x v="1"/>
    <x v="9"/>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6"/>
    <x v="6"/>
    <n v="9"/>
    <x v="1"/>
    <x v="1"/>
    <x v="1"/>
    <n v="44787820"/>
    <n v="44787820"/>
    <x v="1"/>
    <x v="1"/>
    <x v="0"/>
    <x v="0"/>
    <s v="Dirección General"/>
    <s v="Informática y Telecomunicaciones"/>
    <x v="0"/>
    <s v="Jefe Oficina de Informática y Telecomunicaciones"/>
    <x v="6"/>
    <x v="17"/>
    <s v="Implementar y soportar plataforma de TI"/>
    <s v="Índice de capacidad en la prestación de servicios de tecnología."/>
    <n v="339"/>
    <d v="2021-02-19T00:00:00"/>
    <n v="4976424"/>
    <n v="44787816"/>
    <n v="44787816"/>
    <x v="1"/>
    <s v="DIEGO FERNANDO CAICEDO"/>
    <n v="4"/>
    <n v="0"/>
    <n v="24497"/>
    <x v="1"/>
    <x v="1"/>
    <x v="1"/>
    <n v="290"/>
    <x v="0"/>
  </r>
  <r>
    <x v="8"/>
    <n v="52"/>
    <x v="1"/>
    <x v="0"/>
    <x v="3"/>
    <x v="5"/>
    <x v="5"/>
    <x v="11"/>
    <x v="0"/>
    <x v="2"/>
    <x v="1"/>
    <x v="9"/>
    <x v="1"/>
    <s v="Servicios de implementación de aplicaciones"/>
    <x v="0"/>
    <n v="81111508"/>
    <s v="Prestación de servicios profesionales  para realizar actividades de  operación, soporte  y desarrollo relacionados con la  gestión del Sistema Nacional de Catastro."/>
    <x v="6"/>
    <x v="6"/>
    <n v="11"/>
    <x v="1"/>
    <x v="1"/>
    <x v="1"/>
    <n v="46898746"/>
    <n v="46898746"/>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1"/>
    <x v="1"/>
    <x v="1"/>
    <n v="270"/>
    <x v="0"/>
  </r>
  <r>
    <x v="8"/>
    <n v="77"/>
    <x v="1"/>
    <x v="0"/>
    <x v="3"/>
    <x v="5"/>
    <x v="5"/>
    <x v="11"/>
    <x v="0"/>
    <x v="2"/>
    <x v="1"/>
    <x v="2"/>
    <x v="1"/>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1"/>
    <x v="1"/>
    <x v="1"/>
    <n v="78371788"/>
    <n v="78371788"/>
    <x v="1"/>
    <x v="1"/>
    <x v="0"/>
    <x v="0"/>
    <s v="Dirección General"/>
    <s v="Informática y Telecomunicaciones"/>
    <x v="0"/>
    <s v="Jefe Oficina de Informática y Telecomunicaciones"/>
    <x v="6"/>
    <x v="17"/>
    <s v="Implementar y soportar plataforma de TI"/>
    <s v="Índice de capacidad en la prestación de servicios de tecnología."/>
    <n v="452"/>
    <d v="2021-03-15T00:00:00"/>
    <n v="8707976"/>
    <n v="78371784"/>
    <n v="78371784"/>
    <x v="1"/>
    <s v="LUISA FERNANDA CAMACHO"/>
    <n v="4"/>
    <n v="0"/>
    <n v="24586"/>
    <x v="1"/>
    <x v="1"/>
    <x v="1"/>
    <n v="300"/>
    <x v="0"/>
  </r>
  <r>
    <x v="8"/>
    <n v="57"/>
    <x v="1"/>
    <x v="0"/>
    <x v="3"/>
    <x v="5"/>
    <x v="5"/>
    <x v="11"/>
    <x v="0"/>
    <x v="2"/>
    <x v="1"/>
    <x v="9"/>
    <x v="1"/>
    <s v="Servicios de implementación de aplicaciones"/>
    <x v="0"/>
    <n v="81111508"/>
    <s v="Prestación de servicios profesionales para gestionar la infraestructura tecnológica, plataforma de inteligencia de negocios y bases de datos de la entidad."/>
    <x v="6"/>
    <x v="6"/>
    <n v="9"/>
    <x v="1"/>
    <x v="1"/>
    <x v="1"/>
    <n v="88787560"/>
    <n v="88787560"/>
    <x v="1"/>
    <x v="1"/>
    <x v="0"/>
    <x v="0"/>
    <s v="Dirección General"/>
    <s v="Informática y Telecomunicaciones"/>
    <x v="0"/>
    <s v="Jefe Oficina de Informática y Telecomunicaciones"/>
    <x v="6"/>
    <x v="17"/>
    <s v="Implementar y soportar plataforma de TI"/>
    <s v="Índice de capacidad en la prestación de servicios de tecnología."/>
    <n v="293"/>
    <d v="2021-02-16T00:00:00"/>
    <n v="9865284"/>
    <n v="88787556"/>
    <n v="88787556"/>
    <x v="1"/>
    <s v="NESTOR ALONSO ESPITIA DIAZ"/>
    <n v="4"/>
    <n v="0"/>
    <n v="24461"/>
    <x v="1"/>
    <x v="1"/>
    <x v="1"/>
    <n v="315"/>
    <x v="0"/>
  </r>
  <r>
    <x v="8"/>
    <n v="37"/>
    <x v="1"/>
    <x v="0"/>
    <x v="3"/>
    <x v="5"/>
    <x v="5"/>
    <x v="11"/>
    <x v="0"/>
    <x v="2"/>
    <x v="1"/>
    <x v="9"/>
    <x v="1"/>
    <s v="Servicios de implementación de aplicaciones"/>
    <x v="0"/>
    <n v="81111508"/>
    <s v="Prestación de servicios profesionales para orientar y realizar la gestión de la infraestructura tecnológica y seguridad informática que soportan los sistemas de la entidad."/>
    <x v="6"/>
    <x v="6"/>
    <n v="9"/>
    <x v="1"/>
    <x v="1"/>
    <x v="1"/>
    <n v="99203332"/>
    <n v="99203332"/>
    <x v="1"/>
    <x v="1"/>
    <x v="0"/>
    <x v="0"/>
    <s v="Dirección General"/>
    <s v="Informática y Telecomunicaciones"/>
    <x v="0"/>
    <s v="Jefe Oficina de Informática y Telecomunicaciones"/>
    <x v="6"/>
    <x v="17"/>
    <s v="Implementar y soportar plataforma de TI"/>
    <s v="Índice de capacidad en la prestación de servicios de tecnología."/>
    <n v="154"/>
    <d v="2021-01-28T00:00:00"/>
    <n v="11022592"/>
    <n v="99203328"/>
    <n v="99203328"/>
    <x v="1"/>
    <s v="WILMER ESPITIA MUÑOZ"/>
    <n v="4"/>
    <n v="0"/>
    <n v="24332"/>
    <x v="1"/>
    <x v="1"/>
    <x v="1"/>
    <n v="270"/>
    <x v="0"/>
  </r>
  <r>
    <x v="8"/>
    <n v="50"/>
    <x v="1"/>
    <x v="0"/>
    <x v="3"/>
    <x v="5"/>
    <x v="5"/>
    <x v="11"/>
    <x v="1"/>
    <x v="1"/>
    <x v="1"/>
    <x v="9"/>
    <x v="1"/>
    <s v="Servicios de implementación de aplicaciones"/>
    <x v="0"/>
    <n v="81111508"/>
    <s v="Prestación de servicios de apoyo para ejecutar actividades de soporte técnico en la mesa de servicio del Sistema Nacional Catastro."/>
    <x v="6"/>
    <x v="6"/>
    <n v="11"/>
    <x v="1"/>
    <x v="1"/>
    <x v="1"/>
    <n v="58772631"/>
    <n v="58772631"/>
    <x v="1"/>
    <x v="1"/>
    <x v="1"/>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3"/>
    <x v="1"/>
    <x v="1"/>
    <n v="270"/>
    <x v="0"/>
  </r>
  <r>
    <x v="8"/>
    <n v="38"/>
    <x v="1"/>
    <x v="0"/>
    <x v="3"/>
    <x v="5"/>
    <x v="5"/>
    <x v="11"/>
    <x v="1"/>
    <x v="1"/>
    <x v="1"/>
    <x v="9"/>
    <x v="1"/>
    <s v="Servicios de implementación de aplicaciones"/>
    <x v="0"/>
    <n v="81111508"/>
    <s v="Prestación de servicios profesionales para  soportar, mantener  y desarrollar componentes de software de los sistemas de información de la entidad."/>
    <x v="6"/>
    <x v="6"/>
    <n v="9"/>
    <x v="1"/>
    <x v="1"/>
    <x v="1"/>
    <n v="156743575"/>
    <n v="156743575"/>
    <x v="1"/>
    <x v="1"/>
    <x v="1"/>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3"/>
    <x v="1"/>
    <x v="1"/>
    <n v="330"/>
    <x v="0"/>
  </r>
  <r>
    <x v="8"/>
    <n v="35"/>
    <x v="1"/>
    <x v="0"/>
    <x v="3"/>
    <x v="5"/>
    <x v="5"/>
    <x v="11"/>
    <x v="0"/>
    <x v="2"/>
    <x v="1"/>
    <x v="9"/>
    <x v="1"/>
    <s v="Servicios de implementación de aplicaciones"/>
    <x v="0"/>
    <n v="81111508"/>
    <s v="Prestación de servicios profesionales para orientar y realizar las actividades de soporte técnico de las plataformas de la oficina de informática y telecomunicaciones"/>
    <x v="6"/>
    <x v="6"/>
    <n v="9"/>
    <x v="1"/>
    <x v="1"/>
    <x v="1"/>
    <n v="60151084"/>
    <n v="60151084"/>
    <x v="1"/>
    <x v="1"/>
    <x v="0"/>
    <x v="0"/>
    <s v="Dirección General"/>
    <s v="Informática y Telecomunicaciones"/>
    <x v="0"/>
    <s v="Jefe Oficina de Informática y Telecomunicaciones"/>
    <x v="6"/>
    <x v="17"/>
    <s v="Implementar y soportar plataforma de TI"/>
    <s v="Índice de capacidad en la prestación de servicios de tecnología."/>
    <n v="162"/>
    <d v="2021-01-26T00:00:00"/>
    <n v="6683453"/>
    <n v="60151077"/>
    <n v="60151077"/>
    <x v="1"/>
    <s v="HENRY MAURICIO ROJAS PINEDA"/>
    <n v="7"/>
    <n v="0"/>
    <n v="24348"/>
    <x v="1"/>
    <x v="1"/>
    <x v="1"/>
    <n v="330"/>
    <x v="0"/>
  </r>
  <r>
    <x v="8"/>
    <n v="48"/>
    <x v="1"/>
    <x v="0"/>
    <x v="3"/>
    <x v="5"/>
    <x v="5"/>
    <x v="11"/>
    <x v="3"/>
    <x v="3"/>
    <x v="1"/>
    <x v="9"/>
    <x v="1"/>
    <s v="Servicios de soporte técnico o de mesa de ayuda"/>
    <x v="0"/>
    <n v="81111811"/>
    <s v="Prestación de servicios para realizar actividades de  operación, soporte  de solicitudes, incidentes y requerimientos  según los niveles de servicio establecidos."/>
    <x v="6"/>
    <x v="6"/>
    <n v="9"/>
    <x v="1"/>
    <x v="1"/>
    <x v="1"/>
    <n v="120216744"/>
    <n v="120216744"/>
    <x v="1"/>
    <x v="1"/>
    <x v="3"/>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2"/>
    <x v="1"/>
    <x v="1"/>
    <n v="315"/>
    <x v="0"/>
  </r>
  <r>
    <x v="8"/>
    <n v="51"/>
    <x v="1"/>
    <x v="0"/>
    <x v="3"/>
    <x v="5"/>
    <x v="5"/>
    <x v="11"/>
    <x v="0"/>
    <x v="2"/>
    <x v="1"/>
    <x v="9"/>
    <x v="1"/>
    <s v="Servicios de implementación de aplicaciones"/>
    <x v="0"/>
    <n v="81111508"/>
    <s v="Prestación de servicios profesionales para desarrollar, administrar y dar soporte a los componentes de los portales web y micro sitios de la entidad."/>
    <x v="6"/>
    <x v="6"/>
    <n v="9"/>
    <x v="1"/>
    <x v="1"/>
    <x v="1"/>
    <n v="51820134"/>
    <n v="51820134"/>
    <x v="1"/>
    <x v="1"/>
    <x v="0"/>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75"/>
    <d v="2021-02-11T00:00:00"/>
    <n v="5757793"/>
    <n v="51628211"/>
    <n v="51628211"/>
    <x v="1"/>
    <s v="JOSE  LUIS SANABRIA CASIANO"/>
    <n v="191923"/>
    <n v="0"/>
    <n v="24443"/>
    <x v="1"/>
    <x v="1"/>
    <x v="1"/>
    <n v="330"/>
    <x v="0"/>
  </r>
  <r>
    <x v="8"/>
    <n v="40"/>
    <x v="1"/>
    <x v="0"/>
    <x v="3"/>
    <x v="5"/>
    <x v="5"/>
    <x v="11"/>
    <x v="0"/>
    <x v="2"/>
    <x v="1"/>
    <x v="9"/>
    <x v="1"/>
    <s v="Servicios de implementación de aplicaciones"/>
    <x v="0"/>
    <n v="81111508"/>
    <s v="Prestación de servicios profesionales para gestionar, administrar y monitorear la red regulada y el cableado estructurado de la entidad a nivel nacional."/>
    <x v="6"/>
    <x v="6"/>
    <n v="9"/>
    <x v="1"/>
    <x v="1"/>
    <x v="1"/>
    <n v="60151084"/>
    <n v="60151084"/>
    <x v="1"/>
    <x v="1"/>
    <x v="0"/>
    <x v="0"/>
    <s v="Dirección General"/>
    <s v="Informática y Telecomunicaciones"/>
    <x v="0"/>
    <s v="Jefe Oficina de Informática y Telecomunicaciones"/>
    <x v="6"/>
    <x v="17"/>
    <s v="Implementar y soportar plataforma de TI"/>
    <s v="Índice de capacidad en la prestación de servicios de tecnología."/>
    <n v="269"/>
    <d v="2021-02-11T00:00:00"/>
    <n v="6683454"/>
    <n v="59928304"/>
    <n v="59928304"/>
    <x v="1"/>
    <s v="LEONARDO LIZARAZO SIERRA"/>
    <n v="222780"/>
    <n v="0"/>
    <n v="24452"/>
    <x v="1"/>
    <x v="1"/>
    <x v="1"/>
    <n v="330"/>
    <x v="0"/>
  </r>
  <r>
    <x v="8"/>
    <n v="54"/>
    <x v="1"/>
    <x v="0"/>
    <x v="3"/>
    <x v="5"/>
    <x v="5"/>
    <x v="11"/>
    <x v="1"/>
    <x v="1"/>
    <x v="1"/>
    <x v="9"/>
    <x v="1"/>
    <s v="Servicios de implementación de aplicaciones"/>
    <x v="0"/>
    <n v="81111508"/>
    <s v="Prestación de servicios profesionales para analizar y desarrollar componentes de software en plataforma ORACLE."/>
    <x v="6"/>
    <x v="6"/>
    <n v="9"/>
    <x v="1"/>
    <x v="1"/>
    <x v="1"/>
    <n v="120302167"/>
    <n v="120302167"/>
    <x v="1"/>
    <x v="1"/>
    <x v="1"/>
    <x v="0"/>
    <s v="Dirección General"/>
    <s v="Informática y Telecomunicaciones"/>
    <x v="0"/>
    <s v="Jefe Oficina de Informática y Telecomunicaciones"/>
    <x v="6"/>
    <x v="17"/>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3"/>
    <x v="1"/>
    <x v="1"/>
    <n v="310"/>
    <x v="0"/>
  </r>
  <r>
    <x v="8"/>
    <n v="92"/>
    <x v="1"/>
    <x v="0"/>
    <x v="3"/>
    <x v="5"/>
    <x v="5"/>
    <x v="11"/>
    <x v="0"/>
    <x v="2"/>
    <x v="1"/>
    <x v="3"/>
    <x v="1"/>
    <s v="Servicios de implementación de aplicaciones"/>
    <x v="0"/>
    <n v="81111508"/>
    <s v="Prestación de servicios profesionales para configurar, administrar, gestionar, monitorear y soportar las bases de datos de la entidad."/>
    <x v="3"/>
    <x v="3"/>
    <n v="255"/>
    <x v="0"/>
    <x v="1"/>
    <x v="1"/>
    <n v="74017796"/>
    <n v="74017796"/>
    <x v="1"/>
    <x v="1"/>
    <x v="0"/>
    <x v="0"/>
    <s v="Oficina de Informática y Telecomunicaciones"/>
    <s v="Oficina de Informática y Telecomunicaciones"/>
    <x v="0"/>
    <s v="José Luis Ariza Vargas (Jefe OIT)"/>
    <x v="6"/>
    <x v="17"/>
    <s v="Establecer la estratégia y gobierno de TI"/>
    <s v="Índice de capacidad en la prestación de servicios de tecnología."/>
    <n v="531"/>
    <d v="2021-04-15T00:00:00"/>
    <n v="8707976"/>
    <n v="73146998"/>
    <n v="73146998"/>
    <x v="1"/>
    <s v="LUIS ALEXANDER DUARTE PAREJA"/>
    <n v="870798"/>
    <n v="0"/>
    <n v="24675"/>
    <x v="1"/>
    <x v="1"/>
    <x v="1"/>
    <m/>
    <x v="0"/>
  </r>
  <r>
    <x v="9"/>
    <n v="1"/>
    <x v="1"/>
    <x v="0"/>
    <x v="3"/>
    <x v="5"/>
    <x v="5"/>
    <x v="11"/>
    <x v="0"/>
    <x v="2"/>
    <x v="1"/>
    <x v="4"/>
    <x v="1"/>
    <s v="Servicios de alquiler o arrendamiento de licencias de software de computador"/>
    <x v="0"/>
    <n v="81112500"/>
    <s v="Adquisición de productos y servicios Microsoft"/>
    <x v="7"/>
    <x v="7"/>
    <n v="12"/>
    <x v="1"/>
    <x v="5"/>
    <x v="2"/>
    <n v="1454161872.5999999"/>
    <n v="1454161872.5999999"/>
    <x v="1"/>
    <x v="2"/>
    <x v="0"/>
    <x v="0"/>
    <s v="Oficina de Informática y Telecomunicaciones"/>
    <s v="Oficina de Informática y Telecomunicaciones"/>
    <x v="0"/>
    <s v="José Luis Ariza Vargas (Jefe OIT)"/>
    <x v="6"/>
    <x v="17"/>
    <s v="Implementar y soportar plataformas de TI"/>
    <s v="Índice de capacidad en la prestación de servicios de tecnología."/>
    <m/>
    <d v="2021-07-27T00:00:00"/>
    <n v="1452467450.0899999"/>
    <n v="1452467450.0899999"/>
    <n v="1452467450.0899999"/>
    <x v="1"/>
    <s v="INICIO PROCESO"/>
    <n v="1694422.50999999"/>
    <n v="0"/>
    <m/>
    <x v="0"/>
    <x v="0"/>
    <x v="0"/>
    <n v="315"/>
    <x v="0"/>
  </r>
  <r>
    <x v="8"/>
    <n v="78"/>
    <x v="1"/>
    <x v="0"/>
    <x v="3"/>
    <x v="5"/>
    <x v="5"/>
    <x v="12"/>
    <x v="0"/>
    <x v="2"/>
    <x v="1"/>
    <x v="9"/>
    <x v="0"/>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6"/>
    <x v="6"/>
    <n v="10"/>
    <x v="1"/>
    <x v="1"/>
    <x v="0"/>
    <n v="84543460"/>
    <n v="8454346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1"/>
    <x v="1"/>
    <x v="1"/>
    <n v="240"/>
    <x v="0"/>
  </r>
  <r>
    <x v="8"/>
    <n v="99"/>
    <x v="1"/>
    <x v="0"/>
    <x v="3"/>
    <x v="5"/>
    <x v="5"/>
    <x v="11"/>
    <x v="0"/>
    <x v="2"/>
    <x v="1"/>
    <x v="18"/>
    <x v="1"/>
    <s v="Ingeniería de software o hardware"/>
    <x v="0"/>
    <n v="81111500"/>
    <s v="Contratar los servicios de soporte técnicoproactivo, reactivo, de configuración, actualización, afinamiento y parametrización para productos ORACLE con los que cuenta el IGAC."/>
    <x v="4"/>
    <x v="4"/>
    <n v="3"/>
    <x v="1"/>
    <x v="5"/>
    <x v="2"/>
    <n v="162242850"/>
    <n v="162242850"/>
    <x v="1"/>
    <x v="4"/>
    <x v="0"/>
    <x v="0"/>
    <s v="Oficina de Informática y Telecomunicaciones"/>
    <s v="Oficina de Informática y Telecomunicaciones"/>
    <x v="0"/>
    <s v="Guillermo Gómez Gómez (Jefe OIT)"/>
    <x v="7"/>
    <x v="17"/>
    <s v="Implementar y mantener sistemas de información, portales y aplicaciones"/>
    <s v="Índice de capacidad en la prestación de servicios de tecnología."/>
    <n v="704"/>
    <d v="2021-07-13T00:00:00"/>
    <n v="159265998.68000001"/>
    <n v="159265998.68000001"/>
    <n v="159265998.68000001"/>
    <x v="1"/>
    <s v="OCP TECH COLOMBIA S.A.S"/>
    <n v="2976851.3199999901"/>
    <n v="0"/>
    <n v="24826"/>
    <x v="1"/>
    <x v="1"/>
    <x v="0"/>
    <s v="Día(s)"/>
    <x v="0"/>
  </r>
  <r>
    <x v="8"/>
    <n v="47"/>
    <x v="1"/>
    <x v="0"/>
    <x v="3"/>
    <x v="5"/>
    <x v="5"/>
    <x v="11"/>
    <x v="0"/>
    <x v="2"/>
    <x v="1"/>
    <x v="9"/>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6"/>
    <x v="6"/>
    <n v="11"/>
    <x v="1"/>
    <x v="1"/>
    <x v="1"/>
    <n v="63335720"/>
    <n v="63335720"/>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1"/>
    <x v="1"/>
    <x v="1"/>
    <n v="270"/>
    <x v="0"/>
  </r>
  <r>
    <x v="8"/>
    <n v="81"/>
    <x v="1"/>
    <x v="0"/>
    <x v="3"/>
    <x v="5"/>
    <x v="5"/>
    <x v="12"/>
    <x v="0"/>
    <x v="2"/>
    <x v="1"/>
    <x v="9"/>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1"/>
    <x v="1"/>
    <x v="1"/>
    <n v="270"/>
    <x v="0"/>
  </r>
  <r>
    <x v="8"/>
    <n v="79"/>
    <x v="1"/>
    <x v="0"/>
    <x v="3"/>
    <x v="5"/>
    <x v="5"/>
    <x v="12"/>
    <x v="0"/>
    <x v="2"/>
    <x v="1"/>
    <x v="9"/>
    <x v="0"/>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1"/>
    <x v="1"/>
    <x v="1"/>
    <n v="240"/>
    <x v="0"/>
  </r>
  <r>
    <x v="8"/>
    <n v="80"/>
    <x v="1"/>
    <x v="0"/>
    <x v="3"/>
    <x v="5"/>
    <x v="5"/>
    <x v="12"/>
    <x v="0"/>
    <x v="2"/>
    <x v="1"/>
    <x v="9"/>
    <x v="0"/>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6"/>
    <x v="6"/>
    <n v="10"/>
    <x v="1"/>
    <x v="1"/>
    <x v="0"/>
    <n v="75136250"/>
    <n v="75136250"/>
    <x v="1"/>
    <x v="1"/>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1"/>
    <x v="1"/>
    <x v="1"/>
    <m/>
    <x v="0"/>
  </r>
  <r>
    <x v="8"/>
    <n v="44"/>
    <x v="1"/>
    <x v="0"/>
    <x v="3"/>
    <x v="5"/>
    <x v="5"/>
    <x v="11"/>
    <x v="0"/>
    <x v="2"/>
    <x v="1"/>
    <x v="9"/>
    <x v="1"/>
    <s v="Servicios de implementación de aplicaciones"/>
    <x v="0"/>
    <n v="81111508"/>
    <s v="Prestación de servicios profesionales para diseñar, construir y mantener  nuevas funcionalidades   en PL/SQL para la operación del Sistema Nacional de Catastro."/>
    <x v="6"/>
    <x v="6"/>
    <n v="11"/>
    <x v="1"/>
    <x v="1"/>
    <x v="1"/>
    <n v="83053047"/>
    <n v="83053047"/>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1"/>
    <x v="1"/>
    <x v="1"/>
    <n v="270"/>
    <x v="0"/>
  </r>
  <r>
    <x v="8"/>
    <n v="42"/>
    <x v="1"/>
    <x v="0"/>
    <x v="3"/>
    <x v="5"/>
    <x v="5"/>
    <x v="11"/>
    <x v="0"/>
    <x v="2"/>
    <x v="1"/>
    <x v="9"/>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6"/>
    <x v="6"/>
    <n v="11"/>
    <x v="1"/>
    <x v="1"/>
    <x v="1"/>
    <n v="83053047"/>
    <n v="83053047"/>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1"/>
    <x v="1"/>
    <x v="1"/>
    <n v="270"/>
    <x v="0"/>
  </r>
  <r>
    <x v="8"/>
    <n v="97"/>
    <x v="1"/>
    <x v="0"/>
    <x v="3"/>
    <x v="5"/>
    <x v="5"/>
    <x v="11"/>
    <x v="0"/>
    <x v="2"/>
    <x v="1"/>
    <x v="4"/>
    <x v="1"/>
    <s v="Servicios de implementación de aplicaciones"/>
    <x v="0"/>
    <n v="81111508"/>
    <s v="Prestación de servicios profesionales para soportar, mantener, desarrollar y documentar los componentes de software de los sistemas de información requeridos por el Instituto."/>
    <x v="1"/>
    <x v="1"/>
    <n v="8"/>
    <x v="1"/>
    <x v="1"/>
    <x v="1"/>
    <n v="69663808"/>
    <n v="69663808"/>
    <x v="1"/>
    <x v="1"/>
    <x v="0"/>
    <x v="0"/>
    <s v="Oficina de Informática y Telecomunicaciones"/>
    <s v="Oficina de Informática y Telecomunicaciones"/>
    <x v="0"/>
    <s v="José Luis Ariza Vargas (Jefe OIT)"/>
    <x v="7"/>
    <x v="17"/>
    <s v="Implementar y mantener sistemas de información, portales y aplicaciones"/>
    <s v="Índice de capacidad en la prestación de servicios de tecnología."/>
    <n v="592"/>
    <d v="2021-05-18T00:00:00"/>
    <n v="8707976"/>
    <n v="65309819.999999993"/>
    <n v="65309819.999999993"/>
    <x v="1"/>
    <s v="DARZEE YULI TORRES MORALES"/>
    <n v="4353988.0000000102"/>
    <n v="0"/>
    <n v="24751"/>
    <x v="1"/>
    <x v="1"/>
    <x v="1"/>
    <n v="210"/>
    <x v="0"/>
  </r>
  <r>
    <x v="8"/>
    <n v="45"/>
    <x v="1"/>
    <x v="0"/>
    <x v="3"/>
    <x v="5"/>
    <x v="5"/>
    <x v="11"/>
    <x v="1"/>
    <x v="1"/>
    <x v="1"/>
    <x v="9"/>
    <x v="1"/>
    <s v="Servicios de implementación de aplicaciones"/>
    <x v="0"/>
    <n v="81111508"/>
    <s v="Prestación de servicios profesionales para realizar actividades de soporte técnico y temático de los sistemas de información para la operación del Sistema Nacional de Catastro."/>
    <x v="6"/>
    <x v="6"/>
    <n v="11"/>
    <x v="1"/>
    <x v="1"/>
    <x v="1"/>
    <n v="109481337"/>
    <n v="109481337"/>
    <x v="1"/>
    <x v="1"/>
    <x v="1"/>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3"/>
    <x v="1"/>
    <x v="1"/>
    <n v="330"/>
    <x v="0"/>
  </r>
  <r>
    <x v="8"/>
    <n v="65"/>
    <x v="1"/>
    <x v="0"/>
    <x v="3"/>
    <x v="5"/>
    <x v="5"/>
    <x v="11"/>
    <x v="0"/>
    <x v="2"/>
    <x v="1"/>
    <x v="9"/>
    <x v="1"/>
    <s v="Servicios de implementación de aplicaciones"/>
    <x v="0"/>
    <n v="81111508"/>
    <s v="Prestación de servicios profesionales para orientar y ejecutar  las tareas de análisis y diseño en la construcción de los sistemas de información para la operación del Sistema Nacional de Catastro."/>
    <x v="6"/>
    <x v="6"/>
    <n v="11"/>
    <x v="1"/>
    <x v="1"/>
    <x v="1"/>
    <n v="73517991"/>
    <n v="7351799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1"/>
    <x v="1"/>
    <x v="1"/>
    <n v="285"/>
    <x v="0"/>
  </r>
  <r>
    <x v="8"/>
    <n v="55"/>
    <x v="1"/>
    <x v="0"/>
    <x v="3"/>
    <x v="5"/>
    <x v="5"/>
    <x v="11"/>
    <x v="0"/>
    <x v="2"/>
    <x v="1"/>
    <x v="9"/>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6"/>
    <x v="6"/>
    <n v="11"/>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1"/>
    <x v="1"/>
    <x v="1"/>
    <n v="270"/>
    <x v="0"/>
  </r>
  <r>
    <x v="8"/>
    <n v="100"/>
    <x v="1"/>
    <x v="0"/>
    <x v="3"/>
    <x v="5"/>
    <x v="5"/>
    <x v="12"/>
    <x v="0"/>
    <x v="2"/>
    <x v="1"/>
    <x v="15"/>
    <x v="1"/>
    <s v="Servicios de implementación de aplicaciones"/>
    <x v="0"/>
    <n v="81111508"/>
    <s v="Prestación de servicios profesionales para definir, implementar y optimizar mejoras al sistema de gestión de continuidad de negocio realizando los análisis de impacto al negocio, identificación de riesgos de continuidad y estructurando los planes de contingencia para el Instituto Geográfico Agustín Codazzi - IGAC"/>
    <x v="7"/>
    <x v="7"/>
    <n v="6"/>
    <x v="1"/>
    <x v="1"/>
    <x v="3"/>
    <n v="66135552"/>
    <n v="66135552"/>
    <x v="1"/>
    <x v="1"/>
    <x v="0"/>
    <x v="0"/>
    <s v="Oficina de Informática y Telecomunicaciones"/>
    <s v="Oficina de Informática y Telecomunicaciones"/>
    <x v="0"/>
    <s v="Guillermo Gómez Gómez (Jefe OIT)"/>
    <x v="6"/>
    <x v="17"/>
    <s v="Implementar el sistema de gestión de seguridad de la información "/>
    <s v="Índice de capacidad en la prestación de servicios de tecnología."/>
    <m/>
    <d v="2021-07-23T00:00:00"/>
    <n v="11022592"/>
    <n v="58787157.333333336"/>
    <n v="58787157.333333336"/>
    <x v="1"/>
    <s v="ORLANDO  BENEVIDES SANTACRUZ"/>
    <n v="7348394.6666666605"/>
    <n v="0"/>
    <n v="24806"/>
    <x v="1"/>
    <x v="1"/>
    <x v="1"/>
    <n v="160"/>
    <x v="0"/>
  </r>
  <r>
    <x v="8"/>
    <n v="61"/>
    <x v="1"/>
    <x v="0"/>
    <x v="3"/>
    <x v="5"/>
    <x v="5"/>
    <x v="11"/>
    <x v="0"/>
    <x v="2"/>
    <x v="1"/>
    <x v="9"/>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6"/>
    <x v="6"/>
    <n v="11"/>
    <x v="1"/>
    <x v="1"/>
    <x v="1"/>
    <n v="108518129"/>
    <n v="108518129"/>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1"/>
    <x v="1"/>
    <x v="1"/>
    <n v="270"/>
    <x v="0"/>
  </r>
  <r>
    <x v="8"/>
    <n v="72"/>
    <x v="1"/>
    <x v="0"/>
    <x v="3"/>
    <x v="5"/>
    <x v="5"/>
    <x v="11"/>
    <x v="0"/>
    <x v="2"/>
    <x v="1"/>
    <x v="2"/>
    <x v="1"/>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1"/>
    <x v="1"/>
    <x v="1"/>
    <n v="270"/>
    <x v="0"/>
  </r>
  <r>
    <x v="8"/>
    <n v="71"/>
    <x v="1"/>
    <x v="0"/>
    <x v="3"/>
    <x v="5"/>
    <x v="5"/>
    <x v="11"/>
    <x v="0"/>
    <x v="2"/>
    <x v="1"/>
    <x v="2"/>
    <x v="1"/>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1"/>
    <x v="1"/>
    <x v="1"/>
    <n v="95787741"/>
    <n v="95787741"/>
    <x v="1"/>
    <x v="1"/>
    <x v="0"/>
    <x v="0"/>
    <s v="Subdirección de Catastro"/>
    <s v="Informática y Telecomunicaciones"/>
    <x v="0"/>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1"/>
    <x v="1"/>
    <x v="1"/>
    <n v="270"/>
    <x v="0"/>
  </r>
  <r>
    <x v="8"/>
    <n v="24"/>
    <x v="1"/>
    <x v="0"/>
    <x v="3"/>
    <x v="5"/>
    <x v="5"/>
    <x v="12"/>
    <x v="0"/>
    <x v="2"/>
    <x v="1"/>
    <x v="9"/>
    <x v="0"/>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5"/>
    <x v="5"/>
    <n v="345"/>
    <x v="0"/>
    <x v="1"/>
    <x v="0"/>
    <n v="116150000"/>
    <n v="116150000"/>
    <x v="1"/>
    <x v="1"/>
    <x v="0"/>
    <x v="0"/>
    <s v="Informática y Telecomunicaciones"/>
    <s v="Informática y Telecomunicaciones"/>
    <x v="0"/>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1"/>
    <x v="1"/>
    <x v="1"/>
    <n v="330"/>
    <x v="0"/>
  </r>
  <r>
    <x v="8"/>
    <m/>
    <x v="1"/>
    <x v="0"/>
    <x v="3"/>
    <x v="5"/>
    <x v="5"/>
    <x v="11"/>
    <x v="0"/>
    <x v="0"/>
    <x v="0"/>
    <x v="18"/>
    <x v="1"/>
    <s v="Servicios de implementación de aplicaciones"/>
    <x v="0"/>
    <n v="81111508"/>
    <s v="Prestación de servicios profesionales para soportar, mantener, analizar, diseñar, desarrollar e integrar componentes de software para el instituto."/>
    <x v="4"/>
    <x v="4"/>
    <n v="195"/>
    <x v="0"/>
    <x v="1"/>
    <x v="1"/>
    <n v="39811392"/>
    <n v="39811392"/>
    <x v="1"/>
    <x v="1"/>
    <x v="0"/>
    <x v="0"/>
    <s v="Oficina de Informática y Telecomunicaciones"/>
    <s v="Oficina de Informática y Telecomunicaciones"/>
    <x v="0"/>
    <s v="Guillermo Gómez Gómez (Jefe OIT)"/>
    <x v="6"/>
    <x v="17"/>
    <s v="Implementar y soportar plataformas de TI"/>
    <s v="Índice de capacidad en la prestación de servicios de tecnología."/>
    <m/>
    <m/>
    <e v="#N/A"/>
    <e v="#N/A"/>
    <e v="#N/A"/>
    <x v="0"/>
    <m/>
    <n v="0"/>
    <n v="18374488.615384616"/>
    <m/>
    <x v="0"/>
    <x v="0"/>
    <x v="0"/>
    <m/>
    <x v="0"/>
  </r>
  <r>
    <x v="8"/>
    <m/>
    <x v="1"/>
    <x v="0"/>
    <x v="3"/>
    <x v="5"/>
    <x v="5"/>
    <x v="11"/>
    <x v="0"/>
    <x v="0"/>
    <x v="0"/>
    <x v="18"/>
    <x v="1"/>
    <s v="Servicio de mantenimiento de energía de emergencia o de reserva"/>
    <x v="0"/>
    <n v="72151514"/>
    <s v="Mantenimiento preventivo y correctivo de UPS en las direcciones territoriales del IGAC"/>
    <x v="4"/>
    <x v="4"/>
    <n v="6"/>
    <x v="1"/>
    <x v="3"/>
    <x v="2"/>
    <n v="60000000"/>
    <n v="60000000"/>
    <x v="1"/>
    <x v="1"/>
    <x v="0"/>
    <x v="0"/>
    <s v="Oficina de Informática y Telecomunicaciones"/>
    <s v="Oficina de Informática y Telecomunicaciones"/>
    <x v="0"/>
    <s v="Guillermo Gómez Gómez (Jefe OIT)"/>
    <x v="6"/>
    <x v="17"/>
    <s v="Implementar y soportar plataformas de TI"/>
    <s v="Índice de capacidad en la prestación de servicios de tecnología."/>
    <m/>
    <m/>
    <e v="#N/A"/>
    <e v="#N/A"/>
    <e v="#N/A"/>
    <x v="0"/>
    <m/>
    <n v="0"/>
    <n v="0"/>
    <m/>
    <x v="0"/>
    <x v="0"/>
    <x v="0"/>
    <m/>
    <x v="0"/>
  </r>
  <r>
    <x v="8"/>
    <m/>
    <x v="1"/>
    <x v="0"/>
    <x v="3"/>
    <x v="5"/>
    <x v="5"/>
    <x v="12"/>
    <x v="0"/>
    <x v="0"/>
    <x v="0"/>
    <x v="21"/>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10"/>
    <x v="9"/>
    <n v="12"/>
    <x v="1"/>
    <x v="0"/>
    <x v="0"/>
    <n v="3100000000"/>
    <n v="3100000000"/>
    <x v="0"/>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Servicios de implementación de aplicaciones"/>
    <x v="0"/>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10"/>
    <x v="9"/>
    <n v="12"/>
    <x v="1"/>
    <x v="0"/>
    <x v="0"/>
    <n v="3387012400"/>
    <n v="33870124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Servicios de sistemas de información geográfica (sig)"/>
    <x v="0"/>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0"/>
    <x v="10"/>
    <n v="4"/>
    <x v="1"/>
    <x v="0"/>
    <x v="0"/>
    <n v="5000000000"/>
    <n v="5000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Diseño del intercambio electrónico de datos (ied)"/>
    <x v="0"/>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0"/>
    <x v="10"/>
    <n v="3"/>
    <x v="1"/>
    <x v="0"/>
    <x v="0"/>
    <n v="4208000000"/>
    <n v="4208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21"/>
    <x v="0"/>
    <s v="Mantenimiento de sistemas de almacenamiento de discos"/>
    <x v="0"/>
    <n v="81112301"/>
    <s v="Suministrar e implementar (Instalación y configuración, prueba, puesta en funcionamiento, y transferencia de conocimiento), soporte y mantenimiento de equipos tecnológicos y periféricos para el Instituto Geográfico “Agustín Codazzi” – IGAC a nivel nacional."/>
    <x v="0"/>
    <x v="10"/>
    <n v="3"/>
    <x v="1"/>
    <x v="0"/>
    <x v="0"/>
    <n v="4000000000"/>
    <n v="4000000000"/>
    <x v="3"/>
    <x v="0"/>
    <x v="0"/>
    <x v="0"/>
    <s v="Informática y Telecomunicaciones"/>
    <s v="Informática y Telecomunicaciones"/>
    <x v="0"/>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15"/>
    <x v="0"/>
    <s v="Gerencia de proyectos"/>
    <x v="0"/>
    <n v="80101600"/>
    <s v="Prestacion de servicios profesionales para ejercer la gerencia técnica del proyecto de software requerido por la entidad para el cumplimiento de los objetivos del catastro multipropósito."/>
    <x v="0"/>
    <x v="10"/>
    <n v="4"/>
    <x v="1"/>
    <x v="1"/>
    <x v="0"/>
    <n v="53348832"/>
    <n v="53348832"/>
    <x v="1"/>
    <x v="1"/>
    <x v="0"/>
    <x v="0"/>
    <s v="Oficina de Informática y Telecomunicaciones"/>
    <s v="Oficina de Informática y Telecomunicaciones"/>
    <x v="0"/>
    <s v="Guillermo Gómez Gómez (Jefe OIT)"/>
    <x v="0"/>
    <x v="0"/>
    <s v="Implementar el componente tecnológico para el catastro multipropósito y su integración con el registro de la propiedad"/>
    <s v="Sistema de Información Predial Actualizado_x000a_"/>
    <m/>
    <m/>
    <e v="#N/A"/>
    <e v="#N/A"/>
    <e v="#N/A"/>
    <x v="0"/>
    <m/>
    <n v="0"/>
    <n v="0"/>
    <m/>
    <x v="0"/>
    <x v="0"/>
    <x v="0"/>
    <m/>
    <x v="0"/>
  </r>
  <r>
    <x v="8"/>
    <m/>
    <x v="1"/>
    <x v="0"/>
    <x v="3"/>
    <x v="5"/>
    <x v="5"/>
    <x v="12"/>
    <x v="0"/>
    <x v="0"/>
    <x v="0"/>
    <x v="15"/>
    <x v="0"/>
    <s v="Servicios de implementación de aplicaciones"/>
    <x v="0"/>
    <n v="81111508"/>
    <s v="Prestación de servicios profesionales para soportar, analizar, diseñar e implementar la arquitectura de sistemas de información de la entidad y para la operación y cumplimiento de los objetivos de catastro multipropósito."/>
    <x v="0"/>
    <x v="10"/>
    <n v="4"/>
    <x v="1"/>
    <x v="1"/>
    <x v="0"/>
    <n v="53348832"/>
    <n v="53348832"/>
    <x v="1"/>
    <x v="1"/>
    <x v="0"/>
    <x v="0"/>
    <s v="Oficina de Informática y Telecomunicaciones"/>
    <s v="Oficina de Informática y Telecomunicaciones"/>
    <x v="0"/>
    <s v="Guillermo Gómez Gómez (Jefe OIT)"/>
    <x v="0"/>
    <x v="0"/>
    <s v="Implementar el componente tecnológico para el catastro multipropósito y su integración con el registro de la propiedad"/>
    <s v="Sistema de Información Predial Actualizado_x000a_"/>
    <m/>
    <m/>
    <e v="#N/A"/>
    <e v="#N/A"/>
    <e v="#N/A"/>
    <x v="0"/>
    <m/>
    <n v="0"/>
    <n v="0"/>
    <m/>
    <x v="0"/>
    <x v="0"/>
    <x v="0"/>
    <m/>
    <x v="0"/>
  </r>
  <r>
    <x v="8"/>
    <n v="7"/>
    <x v="1"/>
    <x v="0"/>
    <x v="4"/>
    <x v="7"/>
    <x v="5"/>
    <x v="13"/>
    <x v="0"/>
    <x v="2"/>
    <x v="1"/>
    <x v="9"/>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6"/>
    <x v="6"/>
    <n v="315"/>
    <x v="0"/>
    <x v="1"/>
    <x v="1"/>
    <n v="43463091"/>
    <n v="43463091"/>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2"/>
    <d v="2021-01-08T00:00:00"/>
    <n v="4139342"/>
    <n v="43463091"/>
    <n v="43463091"/>
    <x v="1"/>
    <s v="ALBA ESPERANZA GIRALDO VASQUEZ"/>
    <n v="0"/>
    <n v="0"/>
    <n v="24266"/>
    <x v="1"/>
    <x v="1"/>
    <x v="1"/>
    <n v="330"/>
    <x v="0"/>
  </r>
  <r>
    <x v="8"/>
    <n v="85"/>
    <x v="1"/>
    <x v="0"/>
    <x v="4"/>
    <x v="7"/>
    <x v="5"/>
    <x v="13"/>
    <x v="0"/>
    <x v="2"/>
    <x v="1"/>
    <x v="9"/>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1"/>
    <x v="1"/>
    <x v="1"/>
    <n v="28193680"/>
    <n v="2819368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1"/>
    <x v="1"/>
    <x v="1"/>
    <n v="255"/>
    <x v="0"/>
  </r>
  <r>
    <x v="8"/>
    <n v="3"/>
    <x v="1"/>
    <x v="0"/>
    <x v="4"/>
    <x v="7"/>
    <x v="5"/>
    <x v="13"/>
    <x v="0"/>
    <x v="2"/>
    <x v="1"/>
    <x v="9"/>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6"/>
    <x v="6"/>
    <n v="9"/>
    <x v="1"/>
    <x v="1"/>
    <x v="1"/>
    <n v="23343057"/>
    <n v="23343057"/>
    <x v="1"/>
    <x v="1"/>
    <x v="0"/>
    <x v="0"/>
    <s v="Oficina de Difusión y Mercadeo"/>
    <s v="Oficina de Difusión y Mercadeo"/>
    <x v="0"/>
    <s v="Yira Paola Perez-Jefe de Oficina"/>
    <x v="8"/>
    <x v="18"/>
    <s v="Realizar campañas en medios digitales y/o presenciales sobre los productos y servicios que genera la entidad."/>
    <s v="Servicios de información implementados"/>
    <n v="60"/>
    <d v="2021-01-31T00:00:00"/>
    <n v="2593673"/>
    <n v="23343057"/>
    <n v="23343057"/>
    <x v="1"/>
    <s v="ASCENED  TRUJILLO RODRIGUEZ"/>
    <n v="0"/>
    <n v="0"/>
    <n v="24269"/>
    <x v="1"/>
    <x v="1"/>
    <x v="0"/>
    <n v="300"/>
    <x v="0"/>
  </r>
  <r>
    <x v="8"/>
    <n v="86"/>
    <x v="1"/>
    <x v="0"/>
    <x v="4"/>
    <x v="7"/>
    <x v="5"/>
    <x v="13"/>
    <x v="0"/>
    <x v="2"/>
    <x v="1"/>
    <x v="9"/>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1"/>
    <x v="1"/>
    <x v="1"/>
    <n v="28193680"/>
    <n v="2819368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1"/>
    <x v="1"/>
    <x v="1"/>
    <n v="245"/>
    <x v="0"/>
  </r>
  <r>
    <x v="8"/>
    <n v="89"/>
    <x v="1"/>
    <x v="0"/>
    <x v="4"/>
    <x v="7"/>
    <x v="5"/>
    <x v="13"/>
    <x v="0"/>
    <x v="2"/>
    <x v="1"/>
    <x v="12"/>
    <x v="1"/>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0"/>
    <x v="1"/>
    <x v="1"/>
    <n v="36239937"/>
    <n v="36239937"/>
    <x v="1"/>
    <x v="1"/>
    <x v="0"/>
    <x v="0"/>
    <s v="Dirección General"/>
    <s v="Oficina de Difusión y Mercadeo de Información "/>
    <x v="0"/>
    <s v="Jefe Oficina de Difusión y Mercadeo de Información "/>
    <x v="8"/>
    <x v="18"/>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1"/>
    <x v="1"/>
    <x v="1"/>
    <m/>
    <x v="0"/>
  </r>
  <r>
    <x v="8"/>
    <n v="1"/>
    <x v="1"/>
    <x v="0"/>
    <x v="4"/>
    <x v="7"/>
    <x v="5"/>
    <x v="13"/>
    <x v="0"/>
    <x v="2"/>
    <x v="1"/>
    <x v="9"/>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6"/>
    <x v="6"/>
    <n v="11"/>
    <x v="1"/>
    <x v="1"/>
    <x v="1"/>
    <n v="80634026"/>
    <n v="80634026"/>
    <x v="1"/>
    <x v="1"/>
    <x v="0"/>
    <x v="0"/>
    <s v="Dirección General"/>
    <s v="Oficina de Difusión y Mercadeo"/>
    <x v="0"/>
    <s v="Jefe Oficina de Difusión y Mercadeo de Información "/>
    <x v="8"/>
    <x v="19"/>
    <s v="Realizar seguimiento al plan de mercadeo y/o estudios priorizados por la entidad"/>
    <s v="Documentos de lineamientos técnicos"/>
    <n v="122"/>
    <d v="2021-01-08T00:00:00"/>
    <n v="7330366"/>
    <n v="80634026"/>
    <n v="80634026"/>
    <x v="1"/>
    <s v="DANIEL OSWALDO BUITRAGO CARRILLO"/>
    <n v="0"/>
    <n v="0"/>
    <n v="24265"/>
    <x v="1"/>
    <x v="1"/>
    <x v="1"/>
    <n v="11"/>
    <x v="0"/>
  </r>
  <r>
    <x v="8"/>
    <n v="90"/>
    <x v="1"/>
    <x v="0"/>
    <x v="4"/>
    <x v="7"/>
    <x v="5"/>
    <x v="13"/>
    <x v="0"/>
    <x v="2"/>
    <x v="1"/>
    <x v="12"/>
    <x v="1"/>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0"/>
    <x v="1"/>
    <x v="1"/>
    <n v="48941241"/>
    <n v="48941241"/>
    <x v="1"/>
    <x v="1"/>
    <x v="0"/>
    <x v="0"/>
    <s v="Dirección General"/>
    <s v="Oficina de Difusión y Mercadeo"/>
    <x v="0"/>
    <s v="Jefe Oficina de Difusión y Mercadeo de Información "/>
    <x v="8"/>
    <x v="18"/>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1"/>
    <x v="1"/>
    <x v="1"/>
    <m/>
    <x v="0"/>
  </r>
  <r>
    <x v="8"/>
    <n v="12"/>
    <x v="1"/>
    <x v="0"/>
    <x v="4"/>
    <x v="7"/>
    <x v="5"/>
    <x v="13"/>
    <x v="0"/>
    <x v="2"/>
    <x v="1"/>
    <x v="9"/>
    <x v="1"/>
    <s v="Servicios de consultoría de negocios y administración corporativa"/>
    <x v="0"/>
    <n v="80101500"/>
    <s v="Prestación de servicios profesionales para diagramar y producir las piezas de comunicación interna contempladas en el plan de comunicaciones de la entidad"/>
    <x v="6"/>
    <x v="6"/>
    <n v="10"/>
    <x v="1"/>
    <x v="1"/>
    <x v="1"/>
    <n v="48314800"/>
    <n v="48314800"/>
    <x v="1"/>
    <x v="1"/>
    <x v="0"/>
    <x v="0"/>
    <s v="Oficina de Difusión y Mercadeo"/>
    <s v="Oficina de Difusión y Mercadeo"/>
    <x v="0"/>
    <s v="Yira Paola Perez-Jefe de Oficina"/>
    <x v="8"/>
    <x v="18"/>
    <s v="Realizar campañas en medios digitales y/o presenciales sobre los productos y servicios que genera la entidad."/>
    <s v="Servicios de información implementados"/>
    <n v="65"/>
    <d v="2021-02-03T00:00:00"/>
    <n v="4831480"/>
    <n v="48314800"/>
    <n v="48314800"/>
    <x v="1"/>
    <s v="DIEGO HENAN LINARES AROCA"/>
    <n v="0"/>
    <n v="0"/>
    <n v="24280"/>
    <x v="1"/>
    <x v="1"/>
    <x v="1"/>
    <m/>
    <x v="0"/>
  </r>
  <r>
    <x v="8"/>
    <n v="84"/>
    <x v="1"/>
    <x v="0"/>
    <x v="4"/>
    <x v="7"/>
    <x v="5"/>
    <x v="13"/>
    <x v="0"/>
    <x v="2"/>
    <x v="1"/>
    <x v="12"/>
    <x v="1"/>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1"/>
    <x v="1"/>
    <x v="1"/>
    <n v="36402360"/>
    <n v="36402360"/>
    <x v="1"/>
    <x v="1"/>
    <x v="0"/>
    <x v="0"/>
    <s v="Dirección General"/>
    <s v="Oficina de Difusión y Mercadeo"/>
    <x v="0"/>
    <s v="Jefe Oficina de Difusión y Mercadeo de Información "/>
    <x v="8"/>
    <x v="19"/>
    <s v="Realizar el plan de mercadeo y/o estudios priorizados por la entidad"/>
    <s v="Documentos de lineamientos técnicos"/>
    <n v="462"/>
    <d v="2021-03-16T00:00:00"/>
    <n v="3640236"/>
    <n v="36402360"/>
    <n v="36402360"/>
    <x v="1"/>
    <s v="ELVER ALEXANDER PINEDA"/>
    <n v="0"/>
    <n v="0"/>
    <n v="24603"/>
    <x v="1"/>
    <x v="1"/>
    <x v="1"/>
    <n v="300"/>
    <x v="0"/>
  </r>
  <r>
    <x v="8"/>
    <n v="2"/>
    <x v="1"/>
    <x v="0"/>
    <x v="4"/>
    <x v="7"/>
    <x v="5"/>
    <x v="13"/>
    <x v="0"/>
    <x v="2"/>
    <x v="1"/>
    <x v="9"/>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6"/>
    <x v="6"/>
    <n v="315"/>
    <x v="0"/>
    <x v="1"/>
    <x v="1"/>
    <n v="58695945"/>
    <n v="58695945"/>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1"/>
    <x v="1"/>
    <x v="2"/>
    <n v="11"/>
    <x v="0"/>
  </r>
  <r>
    <x v="8"/>
    <n v="58"/>
    <x v="1"/>
    <x v="0"/>
    <x v="4"/>
    <x v="7"/>
    <x v="5"/>
    <x v="13"/>
    <x v="0"/>
    <x v="2"/>
    <x v="1"/>
    <x v="14"/>
    <x v="1"/>
    <s v="Servicios de consultoría de negocios y administración corporativa"/>
    <x v="0"/>
    <n v="80101500"/>
    <s v="Prestación de servicios profesionales para difundir, promocionar y comercializar los productos y servicios del IGAC a nivel Nacional. "/>
    <x v="6"/>
    <x v="6"/>
    <n v="11"/>
    <x v="1"/>
    <x v="1"/>
    <x v="1"/>
    <n v="54740664"/>
    <n v="54740664"/>
    <x v="1"/>
    <x v="1"/>
    <x v="0"/>
    <x v="0"/>
    <s v="Dirección General"/>
    <s v="Oficina de Difusión y Mercadeo de Información "/>
    <x v="0"/>
    <s v="Yira Paola Perez-Jefe de Oficina"/>
    <x v="8"/>
    <x v="18"/>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1"/>
    <x v="1"/>
    <x v="1"/>
    <n v="270"/>
    <x v="0"/>
  </r>
  <r>
    <x v="8"/>
    <n v="87"/>
    <x v="1"/>
    <x v="0"/>
    <x v="4"/>
    <x v="7"/>
    <x v="5"/>
    <x v="13"/>
    <x v="0"/>
    <x v="2"/>
    <x v="1"/>
    <x v="2"/>
    <x v="1"/>
    <s v="Etiquetas de códigos de barra"/>
    <x v="0"/>
    <n v="55121608"/>
    <s v="Adquisición del derecho de uso del sistema de codificación EAN/UCC."/>
    <x v="2"/>
    <x v="2"/>
    <n v="1"/>
    <x v="1"/>
    <x v="1"/>
    <x v="2"/>
    <n v="8131000"/>
    <n v="8131000"/>
    <x v="1"/>
    <x v="1"/>
    <x v="10"/>
    <x v="0"/>
    <s v="Dirección General"/>
    <s v="Oficina de Difusión y Mercadeo"/>
    <x v="0"/>
    <s v="Jefe Oficina de Difusión y Mercadeo de Información "/>
    <x v="8"/>
    <x v="18"/>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1"/>
    <x v="1"/>
    <x v="1"/>
    <n v="240"/>
    <x v="0"/>
  </r>
  <r>
    <x v="8"/>
    <n v="4"/>
    <x v="1"/>
    <x v="0"/>
    <x v="4"/>
    <x v="7"/>
    <x v="5"/>
    <x v="13"/>
    <x v="0"/>
    <x v="2"/>
    <x v="1"/>
    <x v="9"/>
    <x v="1"/>
    <s v="Servicios de consultoría de negocios y administración corporativa"/>
    <x v="0"/>
    <n v="80101500"/>
    <s v="Prestación de servicios profesionales para ejecutar la estrategia de comunicaciones externas de la entidad y la redacción, desarrollo y revisión de contenidos editoriales."/>
    <x v="6"/>
    <x v="6"/>
    <n v="11"/>
    <x v="1"/>
    <x v="1"/>
    <x v="1"/>
    <n v="92997806"/>
    <n v="92997806"/>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4"/>
    <d v="2021-01-08T00:00:00"/>
    <n v="8454346"/>
    <n v="92997806"/>
    <n v="92997806"/>
    <x v="1"/>
    <s v="MARIA ALEJANDRA SANCHEZ"/>
    <n v="0"/>
    <n v="0"/>
    <n v="24282"/>
    <x v="1"/>
    <x v="1"/>
    <x v="2"/>
    <n v="330"/>
    <x v="0"/>
  </r>
  <r>
    <x v="8"/>
    <n v="83"/>
    <x v="1"/>
    <x v="0"/>
    <x v="4"/>
    <x v="7"/>
    <x v="5"/>
    <x v="13"/>
    <x v="0"/>
    <x v="2"/>
    <x v="1"/>
    <x v="12"/>
    <x v="1"/>
    <s v="Servicios de consultoría de negocios y administración corporativa"/>
    <x v="0"/>
    <n v="80101500"/>
    <s v="Prestación de servicios profesionales para realizar la  medicion de satisfaccion, retroalimentacion y seguimiento con las areas de las PQRs que se hayan tramitado. "/>
    <x v="2"/>
    <x v="2"/>
    <n v="10"/>
    <x v="1"/>
    <x v="1"/>
    <x v="1"/>
    <n v="29417800"/>
    <n v="29417800"/>
    <x v="1"/>
    <x v="1"/>
    <x v="0"/>
    <x v="0"/>
    <s v="Dirección General"/>
    <s v="Oficina de Difusión y Mercadeo"/>
    <x v="0"/>
    <s v="Jefe Oficina de Difusión y Mercadeo de Información "/>
    <x v="8"/>
    <x v="19"/>
    <s v="Realizar el plan de mercadeo y/o estudios priorizados por la entidad"/>
    <s v="Documentos de lineamientos técnicos"/>
    <n v="461"/>
    <d v="2021-03-16T00:00:00"/>
    <n v="2941780"/>
    <n v="29417800"/>
    <n v="29417800"/>
    <x v="1"/>
    <s v="MARIA CAMILA PALOMARES"/>
    <n v="0"/>
    <n v="0"/>
    <n v="24601"/>
    <x v="1"/>
    <x v="1"/>
    <x v="1"/>
    <n v="255"/>
    <x v="0"/>
  </r>
  <r>
    <x v="8"/>
    <n v="8"/>
    <x v="1"/>
    <x v="0"/>
    <x v="4"/>
    <x v="7"/>
    <x v="5"/>
    <x v="13"/>
    <x v="0"/>
    <x v="2"/>
    <x v="1"/>
    <x v="9"/>
    <x v="1"/>
    <s v="Servicios de consultoría de negocios y administración corporativa"/>
    <x v="0"/>
    <n v="80101500"/>
    <s v="Prestación de servicios profesionales para la realización y registro de productos audiovisuales en las actividades y eventos del IGAC."/>
    <x v="6"/>
    <x v="6"/>
    <n v="315"/>
    <x v="0"/>
    <x v="1"/>
    <x v="1"/>
    <n v="58695945"/>
    <n v="58695945"/>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30"/>
    <d v="2021-01-08T00:00:00"/>
    <n v="5590090"/>
    <n v="58695945"/>
    <n v="58695945"/>
    <x v="1"/>
    <s v="MARIA CAMILA RODRIGUEZ GARZON"/>
    <n v="0"/>
    <n v="0"/>
    <n v="24310"/>
    <x v="1"/>
    <x v="1"/>
    <x v="2"/>
    <n v="330"/>
    <x v="0"/>
  </r>
  <r>
    <x v="8"/>
    <n v="5"/>
    <x v="1"/>
    <x v="0"/>
    <x v="4"/>
    <x v="7"/>
    <x v="5"/>
    <x v="13"/>
    <x v="0"/>
    <x v="2"/>
    <x v="1"/>
    <x v="9"/>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6"/>
    <x v="6"/>
    <n v="11"/>
    <x v="1"/>
    <x v="1"/>
    <x v="1"/>
    <n v="53146280"/>
    <n v="53146280"/>
    <x v="1"/>
    <x v="1"/>
    <x v="0"/>
    <x v="0"/>
    <s v="Dirección General"/>
    <s v="Oficina de Difusión y Mercadeo"/>
    <x v="0"/>
    <s v="Jefe Oficina de Difusión y Mercadeo de Información "/>
    <x v="8"/>
    <x v="18"/>
    <s v="Realizar campañas en medios digitales y/o presenciales sobre los productos y servicios que genera la entidad."/>
    <s v="Sistemas de información implementados"/>
    <n v="63"/>
    <d v="2021-01-08T00:00:00"/>
    <n v="4831480"/>
    <n v="53146280"/>
    <n v="53146280"/>
    <x v="1"/>
    <s v="MELANIE PAOLA PEREZ NARVAEZ"/>
    <n v="0"/>
    <n v="0"/>
    <n v="24283"/>
    <x v="1"/>
    <x v="1"/>
    <x v="2"/>
    <n v="330"/>
    <x v="0"/>
  </r>
  <r>
    <x v="8"/>
    <n v="96"/>
    <x v="1"/>
    <x v="0"/>
    <x v="4"/>
    <x v="7"/>
    <x v="5"/>
    <x v="13"/>
    <x v="0"/>
    <x v="2"/>
    <x v="1"/>
    <x v="4"/>
    <x v="1"/>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1"/>
    <x v="1"/>
    <n v="212"/>
    <x v="0"/>
    <x v="1"/>
    <x v="1"/>
    <n v="91574258"/>
    <n v="91574258"/>
    <x v="1"/>
    <x v="1"/>
    <x v="0"/>
    <x v="0"/>
    <s v="Dirección General"/>
    <s v="Oficina de Difusión y Mercadeo"/>
    <x v="0"/>
    <s v="Jefe Oficina de Difusión y Mercadeo de Información "/>
    <x v="8"/>
    <x v="18"/>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01"/>
    <n v="0"/>
    <n v="24728"/>
    <x v="0"/>
    <x v="0"/>
    <x v="1"/>
    <n v="315"/>
    <x v="0"/>
  </r>
  <r>
    <x v="8"/>
    <n v="39"/>
    <x v="1"/>
    <x v="0"/>
    <x v="4"/>
    <x v="7"/>
    <x v="5"/>
    <x v="13"/>
    <x v="0"/>
    <x v="2"/>
    <x v="1"/>
    <x v="11"/>
    <x v="1"/>
    <s v="Servicios de consultoría de negocios y administración corporativa"/>
    <x v="0"/>
    <n v="80101500"/>
    <s v="Prestación de servicios profesionales para generar informes de ventas y  garantizar la calidad y entrega oportuna de los productos y servicios ofertados por el Instituto."/>
    <x v="6"/>
    <x v="6"/>
    <n v="11"/>
    <x v="1"/>
    <x v="1"/>
    <x v="1"/>
    <n v="63335723"/>
    <n v="63335723"/>
    <x v="1"/>
    <x v="1"/>
    <x v="0"/>
    <x v="0"/>
    <s v="Oficina de Difusión y Mercadeo"/>
    <s v="Oficina de Difusión y Mercadeo"/>
    <x v="0"/>
    <s v="Yira Paola Perez-Jefe de Oficina"/>
    <x v="8"/>
    <x v="18"/>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1"/>
    <x v="1"/>
    <x v="1"/>
    <n v="270"/>
    <x v="0"/>
  </r>
  <r>
    <x v="8"/>
    <n v="91"/>
    <x v="1"/>
    <x v="0"/>
    <x v="4"/>
    <x v="7"/>
    <x v="5"/>
    <x v="13"/>
    <x v="0"/>
    <x v="2"/>
    <x v="1"/>
    <x v="12"/>
    <x v="1"/>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1"/>
    <x v="1"/>
    <x v="1"/>
    <n v="36402360"/>
    <n v="36402360"/>
    <x v="1"/>
    <x v="1"/>
    <x v="0"/>
    <x v="0"/>
    <s v="Dirección General"/>
    <s v="Oficina de Difusión y Mercadeo"/>
    <x v="0"/>
    <s v="Jefe Oficina de Difusión y Mercadeo de Información "/>
    <x v="8"/>
    <x v="18"/>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1"/>
    <x v="1"/>
    <x v="1"/>
    <m/>
    <x v="0"/>
  </r>
  <r>
    <x v="8"/>
    <m/>
    <x v="1"/>
    <x v="0"/>
    <x v="4"/>
    <x v="7"/>
    <x v="5"/>
    <x v="13"/>
    <x v="0"/>
    <x v="10"/>
    <x v="0"/>
    <x v="9"/>
    <x v="1"/>
    <s v="Software de edición y creación de contenidos"/>
    <x v="0"/>
    <n v="43232100"/>
    <s v="Adquisición Licenciamiento Adobe "/>
    <x v="8"/>
    <x v="8"/>
    <n v="1"/>
    <x v="1"/>
    <x v="2"/>
    <x v="2"/>
    <n v="17000000"/>
    <n v="17000000"/>
    <x v="1"/>
    <x v="1"/>
    <x v="0"/>
    <x v="0"/>
    <s v="Dirección General"/>
    <s v="Oficina de Difusión y Mercadeo"/>
    <x v="0"/>
    <s v="Jefe Oficina de Difusión y Mercadeo de Información "/>
    <x v="8"/>
    <x v="18"/>
    <s v="Realizar campañas en medios digitales y/o presenciales sobre los productos y servicios que genera la entidad."/>
    <s v="Servicios de información implementados"/>
    <m/>
    <m/>
    <e v="#N/A"/>
    <e v="#N/A"/>
    <e v="#N/A"/>
    <x v="0"/>
    <m/>
    <n v="0"/>
    <n v="0"/>
    <m/>
    <x v="11"/>
    <x v="0"/>
    <x v="0"/>
    <m/>
    <x v="0"/>
  </r>
  <r>
    <x v="8"/>
    <n v="18"/>
    <x v="1"/>
    <x v="0"/>
    <x v="4"/>
    <x v="8"/>
    <x v="5"/>
    <x v="14"/>
    <x v="0"/>
    <x v="2"/>
    <x v="1"/>
    <x v="9"/>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6"/>
    <x v="6"/>
    <n v="11"/>
    <x v="1"/>
    <x v="1"/>
    <x v="1"/>
    <n v="83053047"/>
    <n v="83053047"/>
    <x v="1"/>
    <x v="1"/>
    <x v="0"/>
    <x v="0"/>
    <s v="Dirección General"/>
    <s v="Oficina Asesora de Planeación"/>
    <x v="0"/>
    <s v="Jefe Oficina Asesora de Planeación"/>
    <x v="6"/>
    <x v="20"/>
    <s v="Actualizar e implementar los planes de trabajo y/o mejoramiento anual"/>
    <s v="Sistema de Gestión implementado_x000a_"/>
    <n v="95"/>
    <d v="2021-01-19T00:00:00"/>
    <n v="7550277"/>
    <n v="83053047"/>
    <n v="83053047"/>
    <x v="1"/>
    <s v="DAVID LEONARDO CARO PEDREROS"/>
    <n v="0"/>
    <n v="0"/>
    <n v="24295"/>
    <x v="1"/>
    <x v="1"/>
    <x v="1"/>
    <n v="11"/>
    <x v="0"/>
  </r>
  <r>
    <x v="8"/>
    <n v="21"/>
    <x v="1"/>
    <x v="0"/>
    <x v="4"/>
    <x v="8"/>
    <x v="5"/>
    <x v="14"/>
    <x v="4"/>
    <x v="4"/>
    <x v="1"/>
    <x v="9"/>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6"/>
    <x v="6"/>
    <n v="11"/>
    <x v="1"/>
    <x v="1"/>
    <x v="1"/>
    <n v="249159141"/>
    <n v="249159141"/>
    <x v="1"/>
    <x v="1"/>
    <x v="4"/>
    <x v="0"/>
    <s v="Dirección General"/>
    <s v="Oficina Asesora de Planeación"/>
    <x v="0"/>
    <s v="Jefe Oficina Asesora de Planeación"/>
    <x v="6"/>
    <x v="21"/>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4"/>
    <x v="1"/>
    <x v="0"/>
    <n v="330"/>
    <x v="0"/>
  </r>
  <r>
    <x v="8"/>
    <n v="94"/>
    <x v="1"/>
    <x v="0"/>
    <x v="4"/>
    <x v="8"/>
    <x v="5"/>
    <x v="14"/>
    <x v="0"/>
    <x v="2"/>
    <x v="1"/>
    <x v="11"/>
    <x v="1"/>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1"/>
    <x v="1"/>
    <n v="8"/>
    <x v="1"/>
    <x v="1"/>
    <x v="2"/>
    <n v="60402216"/>
    <n v="60402216"/>
    <x v="1"/>
    <x v="1"/>
    <x v="0"/>
    <x v="0"/>
    <s v="Dirección General"/>
    <s v="Oficina Asesora de Planeación"/>
    <x v="0"/>
    <s v="Jefe Oficina Asesora de Planeación"/>
    <x v="6"/>
    <x v="21"/>
    <s v="Actualizar planes institucionales"/>
    <s v="Documentos de planeación realizados_x000a__x000a_Documentos de planeación con seguimientos realizados_x000a_"/>
    <n v="571"/>
    <d v="2021-04-15T00:00:00"/>
    <n v="7550277"/>
    <n v="60402216"/>
    <n v="60402216"/>
    <x v="1"/>
    <s v="NATALIA MARIA PINEDA BETANCOURT"/>
    <n v="0"/>
    <n v="0"/>
    <n v="24704"/>
    <x v="1"/>
    <x v="1"/>
    <x v="1"/>
    <m/>
    <x v="0"/>
  </r>
  <r>
    <x v="8"/>
    <n v="13"/>
    <x v="1"/>
    <x v="0"/>
    <x v="4"/>
    <x v="8"/>
    <x v="5"/>
    <x v="14"/>
    <x v="5"/>
    <x v="5"/>
    <x v="1"/>
    <x v="9"/>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6"/>
    <x v="6"/>
    <n v="11"/>
    <x v="1"/>
    <x v="1"/>
    <x v="2"/>
    <n v="332212188"/>
    <n v="332212188"/>
    <x v="1"/>
    <x v="1"/>
    <x v="5"/>
    <x v="0"/>
    <s v="Dirección General"/>
    <s v="Oficina Asesora de Planeación"/>
    <x v="0"/>
    <s v="Jefe Oficina Asesora de Planeación"/>
    <x v="6"/>
    <x v="21"/>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5"/>
    <x v="1"/>
    <x v="1"/>
    <m/>
    <x v="0"/>
  </r>
  <r>
    <x v="8"/>
    <n v="16"/>
    <x v="1"/>
    <x v="0"/>
    <x v="4"/>
    <x v="8"/>
    <x v="5"/>
    <x v="14"/>
    <x v="0"/>
    <x v="2"/>
    <x v="1"/>
    <x v="9"/>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6"/>
    <x v="6"/>
    <n v="11"/>
    <x v="1"/>
    <x v="1"/>
    <x v="1"/>
    <n v="108518128"/>
    <n v="108518128"/>
    <x v="1"/>
    <x v="1"/>
    <x v="0"/>
    <x v="0"/>
    <s v="Dirección General"/>
    <s v="Oficina Asesora de Planeación"/>
    <x v="0"/>
    <s v="Jefe Oficina Asesora de Planeación"/>
    <x v="6"/>
    <x v="20"/>
    <s v="Actualizar e implementar los planes de trabajo y/o mejoramiento anual"/>
    <s v="Sistema de Gestión implementado_x000a_"/>
    <n v="92"/>
    <d v="2021-01-19T00:00:00"/>
    <n v="9865284"/>
    <n v="108518124"/>
    <n v="108518124"/>
    <x v="1"/>
    <s v="CARLOS RAFAEL GONZÁLEZ CONTRERAS"/>
    <n v="4"/>
    <n v="0"/>
    <n v="24288"/>
    <x v="1"/>
    <x v="1"/>
    <x v="1"/>
    <n v="330"/>
    <x v="0"/>
  </r>
  <r>
    <x v="8"/>
    <n v="17"/>
    <x v="1"/>
    <x v="0"/>
    <x v="4"/>
    <x v="8"/>
    <x v="5"/>
    <x v="14"/>
    <x v="0"/>
    <x v="2"/>
    <x v="1"/>
    <x v="9"/>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6"/>
    <x v="6"/>
    <n v="11"/>
    <x v="1"/>
    <x v="1"/>
    <x v="1"/>
    <n v="54740668"/>
    <n v="54740668"/>
    <x v="1"/>
    <x v="1"/>
    <x v="0"/>
    <x v="0"/>
    <s v="Dirección General"/>
    <s v="Oficina Asesora de Planeación"/>
    <x v="0"/>
    <s v="Jefe Oficina Asesora de Planeación"/>
    <x v="6"/>
    <x v="21"/>
    <s v="Realizar el seguimiento de los planes de acción anual"/>
    <s v="Documentos de planeación con seguimientos realizados"/>
    <n v="93"/>
    <d v="2021-01-19T00:00:00"/>
    <n v="4976424"/>
    <n v="54740664"/>
    <n v="54740664"/>
    <x v="1"/>
    <s v="DANIEL FERNANDO GALLEGO MORENO"/>
    <n v="4"/>
    <n v="0"/>
    <n v="24294"/>
    <x v="1"/>
    <x v="1"/>
    <x v="1"/>
    <n v="345"/>
    <x v="0"/>
  </r>
  <r>
    <x v="8"/>
    <n v="22"/>
    <x v="1"/>
    <x v="0"/>
    <x v="4"/>
    <x v="8"/>
    <x v="5"/>
    <x v="14"/>
    <x v="0"/>
    <x v="2"/>
    <x v="1"/>
    <x v="9"/>
    <x v="1"/>
    <s v="Servicios de auditoría"/>
    <x v="0"/>
    <n v="84111600"/>
    <s v="Prestación de servicios profesionales para realizar las actividades del sistema de gestión ambiental del instituto en el marco del modelo de planeación y gestión vigente para la nación "/>
    <x v="5"/>
    <x v="5"/>
    <n v="11"/>
    <x v="1"/>
    <x v="1"/>
    <x v="1"/>
    <n v="73517991"/>
    <n v="73517991"/>
    <x v="1"/>
    <x v="1"/>
    <x v="0"/>
    <x v="0"/>
    <s v="Dirección General"/>
    <s v="Oficina Asesora de Planeación"/>
    <x v="0"/>
    <s v="Jefe Oficina Asesora de Planeación"/>
    <x v="6"/>
    <x v="20"/>
    <s v="Actualizar e implementar los planes de trabajo y/o mejoramiento anual"/>
    <s v="Sistema de Gestión implementado_x000a_"/>
    <n v="94"/>
    <d v="2021-01-19T00:00:00"/>
    <n v="6683453"/>
    <n v="73517983"/>
    <n v="73517983"/>
    <x v="1"/>
    <s v="DANIEL ALEJANDRO VELASQUEZ PIRA"/>
    <n v="8"/>
    <n v="0"/>
    <n v="24260"/>
    <x v="1"/>
    <x v="1"/>
    <x v="1"/>
    <n v="330"/>
    <x v="0"/>
  </r>
  <r>
    <x v="8"/>
    <n v="15"/>
    <x v="1"/>
    <x v="0"/>
    <x v="4"/>
    <x v="8"/>
    <x v="5"/>
    <x v="14"/>
    <x v="0"/>
    <x v="2"/>
    <x v="1"/>
    <x v="11"/>
    <x v="1"/>
    <s v="Servicios secretariales o de administración de oficinas  "/>
    <x v="0"/>
    <n v="80161501"/>
    <s v="Prestación de servicios profesionales para apoyar la implementación del Modelo Integrado de Planeación y Gestión en el Instituto, con énfasis en la actualización documental."/>
    <x v="6"/>
    <x v="6"/>
    <n v="11"/>
    <x v="1"/>
    <x v="1"/>
    <x v="1"/>
    <n v="46898742"/>
    <n v="46898742"/>
    <x v="1"/>
    <x v="1"/>
    <x v="0"/>
    <x v="0"/>
    <s v="Dirección General"/>
    <s v="Oficina Asesora de Planeación"/>
    <x v="0"/>
    <s v="Jefe Oficina Asesora de Planeación"/>
    <x v="6"/>
    <x v="20"/>
    <s v="Actualizar e implementar los planes de trabajo y/o mejoramiento anual"/>
    <s v="Sistema de Gestión implementado_x000a_"/>
    <n v="100"/>
    <d v="2021-01-19T00:00:00"/>
    <n v="4263522"/>
    <n v="46472390"/>
    <n v="46472390"/>
    <x v="1"/>
    <s v="LAURA ISABEL GONZALEZ"/>
    <n v="426352"/>
    <n v="0"/>
    <n v="24340"/>
    <x v="1"/>
    <x v="1"/>
    <x v="1"/>
    <n v="330"/>
    <x v="0"/>
  </r>
  <r>
    <x v="8"/>
    <n v="19"/>
    <x v="1"/>
    <x v="0"/>
    <x v="4"/>
    <x v="8"/>
    <x v="5"/>
    <x v="14"/>
    <x v="0"/>
    <x v="2"/>
    <x v="1"/>
    <x v="9"/>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6"/>
    <x v="6"/>
    <n v="11"/>
    <x v="1"/>
    <x v="1"/>
    <x v="2"/>
    <n v="83053047"/>
    <n v="83053047"/>
    <x v="1"/>
    <x v="1"/>
    <x v="0"/>
    <x v="0"/>
    <s v="Dirección General"/>
    <s v="Oficina Asesora de Planeación"/>
    <x v="0"/>
    <s v="Jefe Oficina Asesora de Planeación"/>
    <x v="6"/>
    <x v="21"/>
    <s v="Actualizar planes institucionales"/>
    <s v="Documentos de planeación realizados_x000a__x000a_Documentos de planeación con seguimientos realizados_x000a_"/>
    <n v="98"/>
    <d v="2021-01-19T00:00:00"/>
    <n v="7550277"/>
    <n v="79277909"/>
    <n v="79277909"/>
    <x v="1"/>
    <s v="DIANA XIMENA SIERRA MÉNDEZ"/>
    <n v="3775138"/>
    <n v="0"/>
    <n v="24429"/>
    <x v="1"/>
    <x v="1"/>
    <x v="1"/>
    <n v="11"/>
    <x v="0"/>
  </r>
  <r>
    <x v="8"/>
    <n v="23"/>
    <x v="1"/>
    <x v="0"/>
    <x v="4"/>
    <x v="8"/>
    <x v="5"/>
    <x v="15"/>
    <x v="0"/>
    <x v="2"/>
    <x v="1"/>
    <x v="9"/>
    <x v="0"/>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6"/>
    <x v="6"/>
    <n v="11"/>
    <x v="1"/>
    <x v="1"/>
    <x v="0"/>
    <n v="146709293"/>
    <n v="146709293"/>
    <x v="1"/>
    <x v="1"/>
    <x v="0"/>
    <x v="0"/>
    <s v="Oficina Asesora de Planeación "/>
    <s v="Oficina Asesora de Planeación "/>
    <x v="0"/>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1"/>
    <x v="1"/>
    <x v="1"/>
    <n v="240"/>
    <x v="0"/>
  </r>
  <r>
    <x v="8"/>
    <n v="93"/>
    <x v="1"/>
    <x v="0"/>
    <x v="4"/>
    <x v="8"/>
    <x v="5"/>
    <x v="14"/>
    <x v="0"/>
    <x v="2"/>
    <x v="1"/>
    <x v="12"/>
    <x v="1"/>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0"/>
    <x v="1"/>
    <x v="2"/>
    <n v="63492813"/>
    <n v="63492813"/>
    <x v="1"/>
    <x v="2"/>
    <x v="0"/>
    <x v="0"/>
    <s v="Oficina Asesora de Planeación "/>
    <s v="Oficina Asesora de Planeación"/>
    <x v="0"/>
    <s v="Jefe Oficina Asesora de Planeación"/>
    <x v="6"/>
    <x v="21"/>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1"/>
    <x v="1"/>
    <x v="1"/>
    <m/>
    <x v="0"/>
  </r>
  <r>
    <x v="10"/>
    <m/>
    <x v="1"/>
    <x v="0"/>
    <x v="4"/>
    <x v="8"/>
    <x v="5"/>
    <x v="14"/>
    <x v="0"/>
    <x v="10"/>
    <x v="0"/>
    <x v="9"/>
    <x v="1"/>
    <s v="Servicios de auditoría"/>
    <x v="0"/>
    <n v="84111600"/>
    <s v="Contratación de auditoria externa de seguimiento y auditoria con fines de certificación de calidad bajo la norma ISO 9001:2015, gestión ambiental bajo la norma ISO 14001:2015"/>
    <x v="8"/>
    <x v="8"/>
    <n v="11"/>
    <x v="1"/>
    <x v="1"/>
    <x v="1"/>
    <n v="20000000"/>
    <n v="20000000"/>
    <x v="1"/>
    <x v="1"/>
    <x v="0"/>
    <x v="0"/>
    <s v="Dirección General"/>
    <s v="Oficina Asesora de Planeación"/>
    <x v="0"/>
    <s v="Jefe Oficina Asesora de Planeación"/>
    <x v="6"/>
    <x v="20"/>
    <s v="Ejecutar el programa de auditoria"/>
    <s v="Sistema de Gestión implementado_x000a_"/>
    <m/>
    <m/>
    <e v="#N/A"/>
    <e v="#N/A"/>
    <e v="#N/A"/>
    <x v="0"/>
    <m/>
    <n v="0"/>
    <n v="0"/>
    <m/>
    <x v="11"/>
    <x v="0"/>
    <x v="0"/>
    <m/>
    <x v="0"/>
  </r>
  <r>
    <x v="8"/>
    <m/>
    <x v="1"/>
    <x v="0"/>
    <x v="4"/>
    <x v="8"/>
    <x v="5"/>
    <x v="15"/>
    <x v="0"/>
    <x v="0"/>
    <x v="0"/>
    <x v="19"/>
    <x v="0"/>
    <s v="Servicios de asesoramiento sobre tecnologías de la información"/>
    <x v="0"/>
    <n v="80101507"/>
    <s v="Análisis y asesoría en el modelamiento BPMN 2.0, optimización, instalación, parametrización, diseño y soporte de los procesos de la Entidad en la plataforma BPMS Bizagi."/>
    <x v="9"/>
    <x v="9"/>
    <n v="3"/>
    <x v="1"/>
    <x v="1"/>
    <x v="0"/>
    <n v="1001900000"/>
    <n v="1001900000"/>
    <x v="1"/>
    <x v="1"/>
    <x v="0"/>
    <x v="0"/>
    <s v="Oficina Asesora de Planeación "/>
    <s v="Oficina Asesora de Planeación "/>
    <x v="0"/>
    <s v="Jefe Oficina Asesora de Planeación"/>
    <x v="0"/>
    <x v="0"/>
    <s v="Fortalecer al IGAC para la implementación del sistema de administración de tierras"/>
    <s v="Sistema de Información Predial Actualizado_x000a_"/>
    <m/>
    <m/>
    <e v="#N/A"/>
    <e v="#N/A"/>
    <e v="#N/A"/>
    <x v="0"/>
    <m/>
    <n v="0"/>
    <n v="0"/>
    <m/>
    <x v="0"/>
    <x v="0"/>
    <x v="0"/>
    <m/>
    <x v="0"/>
  </r>
  <r>
    <x v="8"/>
    <n v="29"/>
    <x v="1"/>
    <x v="0"/>
    <x v="4"/>
    <x v="9"/>
    <x v="5"/>
    <x v="16"/>
    <x v="0"/>
    <x v="2"/>
    <x v="1"/>
    <x v="9"/>
    <x v="1"/>
    <s v="Servicios secretariales o de administración de oficinas  "/>
    <x v="0"/>
    <n v="80161501"/>
    <s v="Prestación de servicios profesionales en el área penal, actuando en representación y defensa del IGAC a nivel Nacional."/>
    <x v="5"/>
    <x v="5"/>
    <n v="11"/>
    <x v="1"/>
    <x v="1"/>
    <x v="1"/>
    <n v="83053047"/>
    <n v="83053047"/>
    <x v="1"/>
    <x v="1"/>
    <x v="0"/>
    <x v="1"/>
    <s v="Oficina Asesora Jurídica"/>
    <s v="Oficina Asesora Jurídica"/>
    <x v="0"/>
    <s v="Jefe Oficina Asesora Jurídica"/>
    <x v="9"/>
    <x v="22"/>
    <s v="N/A"/>
    <s v="N/A"/>
    <n v="117"/>
    <d v="2021-01-26T00:00:00"/>
    <n v="7550277"/>
    <n v="83053047"/>
    <n v="83053047"/>
    <x v="1"/>
    <s v="ALDEMAR GUARNIZO GARCÍA"/>
    <n v="0"/>
    <n v="0"/>
    <n v="24262"/>
    <x v="1"/>
    <x v="1"/>
    <x v="1"/>
    <n v="270"/>
    <x v="0"/>
  </r>
  <r>
    <x v="8"/>
    <n v="11"/>
    <x v="1"/>
    <x v="0"/>
    <x v="4"/>
    <x v="9"/>
    <x v="5"/>
    <x v="16"/>
    <x v="0"/>
    <x v="2"/>
    <x v="1"/>
    <x v="9"/>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5"/>
    <x v="5"/>
    <n v="11"/>
    <x v="1"/>
    <x v="1"/>
    <x v="1"/>
    <n v="269654000"/>
    <n v="269654000"/>
    <x v="1"/>
    <x v="1"/>
    <x v="0"/>
    <x v="1"/>
    <s v="Oficina Asesora Jurídica"/>
    <s v="Oficina Asesora Jurídica"/>
    <x v="0"/>
    <s v="Jefe Oficina Asesora Jurídica"/>
    <x v="9"/>
    <x v="22"/>
    <s v="N/A"/>
    <s v="N/A"/>
    <n v="36"/>
    <d v="2021-01-14T00:00:00"/>
    <n v="24514000"/>
    <n v="269654000"/>
    <n v="269654000"/>
    <x v="1"/>
    <s v="CARLOS EDUARDO MEDELLIN BECERRA"/>
    <n v="0"/>
    <n v="0"/>
    <n v="24197"/>
    <x v="1"/>
    <x v="1"/>
    <x v="2"/>
    <n v="330"/>
    <x v="0"/>
  </r>
  <r>
    <x v="8"/>
    <n v="27"/>
    <x v="1"/>
    <x v="0"/>
    <x v="4"/>
    <x v="9"/>
    <x v="5"/>
    <x v="16"/>
    <x v="0"/>
    <x v="2"/>
    <x v="1"/>
    <x v="9"/>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5"/>
    <x v="5"/>
    <n v="11"/>
    <x v="1"/>
    <x v="1"/>
    <x v="1"/>
    <n v="73517994"/>
    <n v="73517994"/>
    <x v="1"/>
    <x v="1"/>
    <x v="0"/>
    <x v="0"/>
    <s v="Dirección General"/>
    <s v="Oficina Asesora Jurídica"/>
    <x v="0"/>
    <s v="Jefe Oficina Asesora de Planeación"/>
    <x v="6"/>
    <x v="21"/>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1"/>
    <x v="1"/>
    <x v="1"/>
    <n v="270"/>
    <x v="0"/>
  </r>
  <r>
    <x v="8"/>
    <n v="26"/>
    <x v="1"/>
    <x v="0"/>
    <x v="4"/>
    <x v="9"/>
    <x v="5"/>
    <x v="16"/>
    <x v="0"/>
    <x v="2"/>
    <x v="1"/>
    <x v="9"/>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5"/>
    <x v="5"/>
    <n v="11"/>
    <x v="1"/>
    <x v="1"/>
    <x v="1"/>
    <n v="95787741"/>
    <n v="95787741"/>
    <x v="1"/>
    <x v="1"/>
    <x v="0"/>
    <x v="1"/>
    <s v="Oficina Asesora Jurídica"/>
    <s v="Oficina Asesora Jurídica"/>
    <x v="0"/>
    <s v="Jefe Oficina Asesora Jurídica"/>
    <x v="9"/>
    <x v="22"/>
    <s v="N/A"/>
    <s v="N/A"/>
    <n v="148"/>
    <d v="2021-01-26T00:00:00"/>
    <n v="8707975"/>
    <n v="95787736"/>
    <n v="95787736"/>
    <x v="1"/>
    <s v="DIANA KARIME VELEZ GONAZALE"/>
    <n v="5"/>
    <n v="0"/>
    <n v="24287"/>
    <x v="1"/>
    <x v="1"/>
    <x v="1"/>
    <n v="240"/>
    <x v="0"/>
  </r>
  <r>
    <x v="8"/>
    <n v="31"/>
    <x v="1"/>
    <x v="0"/>
    <x v="4"/>
    <x v="9"/>
    <x v="5"/>
    <x v="16"/>
    <x v="0"/>
    <x v="2"/>
    <x v="1"/>
    <x v="9"/>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5"/>
    <x v="5"/>
    <n v="11"/>
    <x v="1"/>
    <x v="1"/>
    <x v="1"/>
    <n v="95787741"/>
    <n v="95787741"/>
    <x v="1"/>
    <x v="1"/>
    <x v="0"/>
    <x v="1"/>
    <s v="Oficina Asesora Jurídica"/>
    <s v="Oficina Asesora Jurídica"/>
    <x v="0"/>
    <s v="Jefe Oficina Asesora Jurídica"/>
    <x v="9"/>
    <x v="22"/>
    <s v="N/A"/>
    <s v="N/A"/>
    <n v="147"/>
    <d v="2021-01-26T00:00:00"/>
    <n v="8707976"/>
    <n v="95787736"/>
    <n v="95787736"/>
    <x v="1"/>
    <s v="JULIO CESAR AMAYA MENDEZ"/>
    <n v="5"/>
    <n v="0"/>
    <n v="24286"/>
    <x v="1"/>
    <x v="1"/>
    <x v="1"/>
    <n v="270"/>
    <x v="0"/>
  </r>
  <r>
    <x v="8"/>
    <n v="32"/>
    <x v="1"/>
    <x v="0"/>
    <x v="4"/>
    <x v="9"/>
    <x v="5"/>
    <x v="16"/>
    <x v="0"/>
    <x v="2"/>
    <x v="1"/>
    <x v="9"/>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5"/>
    <x v="5"/>
    <n v="11"/>
    <x v="1"/>
    <x v="1"/>
    <x v="1"/>
    <n v="95787741"/>
    <n v="95787741"/>
    <x v="1"/>
    <x v="1"/>
    <x v="0"/>
    <x v="1"/>
    <s v="Oficina Asesora Jurídica"/>
    <s v="Oficina Asesora Jurídica"/>
    <x v="0"/>
    <s v="Jefe Oficina Asesora Jurídica"/>
    <x v="9"/>
    <x v="22"/>
    <s v="N/A"/>
    <s v="N/A"/>
    <n v="138"/>
    <d v="2021-01-26T00:00:00"/>
    <n v="8707976"/>
    <n v="95787736"/>
    <n v="95787736"/>
    <x v="1"/>
    <s v="LAURA VILLARRAGA ALBINO,"/>
    <n v="5"/>
    <n v="0"/>
    <n v="24271"/>
    <x v="1"/>
    <x v="1"/>
    <x v="1"/>
    <n v="330"/>
    <x v="0"/>
  </r>
  <r>
    <x v="8"/>
    <n v="28"/>
    <x v="1"/>
    <x v="0"/>
    <x v="4"/>
    <x v="9"/>
    <x v="5"/>
    <x v="16"/>
    <x v="0"/>
    <x v="2"/>
    <x v="1"/>
    <x v="9"/>
    <x v="1"/>
    <s v="Servicios secretariales o de administración de oficinas  "/>
    <x v="0"/>
    <n v="80161501"/>
    <s v="Prestación de servicios profesionales en los asuntos legales y contractuales que le sean asignados por la Oficina Asesora Jurídica."/>
    <x v="5"/>
    <x v="5"/>
    <n v="11"/>
    <x v="1"/>
    <x v="1"/>
    <x v="2"/>
    <n v="121248517"/>
    <n v="121248517"/>
    <x v="1"/>
    <x v="1"/>
    <x v="0"/>
    <x v="1"/>
    <s v="Oficina Asesora Jurídica"/>
    <s v="Oficina Asesora Jurídica"/>
    <x v="0"/>
    <s v="Jefe Oficina Asesora Jurídica"/>
    <x v="9"/>
    <x v="22"/>
    <s v="N/A"/>
    <s v="N/A"/>
    <n v="125"/>
    <d v="2021-01-26T00:00:00"/>
    <n v="11022592"/>
    <n v="121248512"/>
    <n v="121248512"/>
    <x v="1"/>
    <s v="LUZ ÁNGELA VILLALBA PACHÓ"/>
    <n v="5"/>
    <n v="0"/>
    <n v="24263"/>
    <x v="1"/>
    <x v="1"/>
    <x v="1"/>
    <n v="270"/>
    <x v="0"/>
  </r>
  <r>
    <x v="8"/>
    <n v="30"/>
    <x v="1"/>
    <x v="0"/>
    <x v="4"/>
    <x v="9"/>
    <x v="5"/>
    <x v="16"/>
    <x v="0"/>
    <x v="2"/>
    <x v="1"/>
    <x v="9"/>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5"/>
    <x v="5"/>
    <n v="8"/>
    <x v="1"/>
    <x v="1"/>
    <x v="1"/>
    <n v="60678706"/>
    <n v="60678706"/>
    <x v="1"/>
    <x v="1"/>
    <x v="0"/>
    <x v="1"/>
    <s v="Oficina Asesora Jurídica"/>
    <s v="Oficina Asesora Jurídica"/>
    <x v="0"/>
    <s v="Jefe Oficina Asesora Jurídica"/>
    <x v="9"/>
    <x v="22"/>
    <s v="N/A"/>
    <s v="N/A"/>
    <n v="146"/>
    <d v="2021-01-26T00:00:00"/>
    <n v="7550277"/>
    <n v="60402216"/>
    <n v="60402216"/>
    <x v="1"/>
    <s v="SANDRA MAGALLY SALGADO LEYV"/>
    <n v="276490"/>
    <n v="0"/>
    <n v="24285"/>
    <x v="1"/>
    <x v="1"/>
    <x v="1"/>
    <n v="270"/>
    <x v="0"/>
  </r>
  <r>
    <x v="8"/>
    <n v="33"/>
    <x v="1"/>
    <x v="0"/>
    <x v="4"/>
    <x v="9"/>
    <x v="5"/>
    <x v="16"/>
    <x v="1"/>
    <x v="1"/>
    <x v="1"/>
    <x v="9"/>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5"/>
    <x v="5"/>
    <n v="8"/>
    <x v="1"/>
    <x v="1"/>
    <x v="1"/>
    <n v="121357412"/>
    <n v="121357412"/>
    <x v="1"/>
    <x v="1"/>
    <x v="1"/>
    <x v="1"/>
    <s v="Oficina Asesora Jurídica"/>
    <s v="Oficina Asesora Jurídica"/>
    <x v="0"/>
    <s v="Jefe Oficina Asesora Jurídica"/>
    <x v="9"/>
    <x v="22"/>
    <s v="N/A"/>
    <s v="N/A"/>
    <n v="128"/>
    <d v="2021-01-26T00:00:00"/>
    <n v="7550277"/>
    <n v="60402216"/>
    <n v="120804432"/>
    <x v="1"/>
    <s v="ENIRQUE LESMES RODRIGUEZ_x000a_CAROLINA CARDONA BUENO"/>
    <n v="552980"/>
    <n v="0"/>
    <s v="24267_x000a_24268"/>
    <x v="3"/>
    <x v="1"/>
    <x v="1"/>
    <n v="270"/>
    <x v="0"/>
  </r>
  <r>
    <x v="8"/>
    <n v="25"/>
    <x v="1"/>
    <x v="0"/>
    <x v="4"/>
    <x v="10"/>
    <x v="5"/>
    <x v="17"/>
    <x v="5"/>
    <x v="5"/>
    <x v="1"/>
    <x v="9"/>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6"/>
    <x v="6"/>
    <n v="11"/>
    <x v="1"/>
    <x v="1"/>
    <x v="1"/>
    <n v="253342879"/>
    <n v="253342879"/>
    <x v="1"/>
    <x v="1"/>
    <x v="5"/>
    <x v="0"/>
    <s v="Dirección General"/>
    <s v="Control interno"/>
    <x v="0"/>
    <s v="Jefe Oficina de Control Interno"/>
    <x v="6"/>
    <x v="20"/>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5"/>
    <x v="1"/>
    <x v="1"/>
    <n v="330"/>
    <x v="0"/>
  </r>
  <r>
    <x v="10"/>
    <n v="17"/>
    <x v="1"/>
    <x v="0"/>
    <x v="4"/>
    <x v="11"/>
    <x v="6"/>
    <x v="18"/>
    <x v="0"/>
    <x v="2"/>
    <x v="1"/>
    <x v="9"/>
    <x v="1"/>
    <s v="Servicios secretariales o de administración de oficinas  "/>
    <x v="0"/>
    <n v="80161501"/>
    <s v="Prestación de servicios para apoyar las actividades relacionadas con la organización de expedientes disciplinarios"/>
    <x v="5"/>
    <x v="5"/>
    <n v="11"/>
    <x v="1"/>
    <x v="1"/>
    <x v="1"/>
    <n v="29367360"/>
    <n v="29367360"/>
    <x v="1"/>
    <x v="2"/>
    <x v="0"/>
    <x v="1"/>
    <s v="Secretaría General - GIT Control Disciplinario"/>
    <s v="Secretaría General - GIT Control Disciplinario"/>
    <x v="0"/>
    <s v="Coordinador GIT Control Disciplinario"/>
    <x v="9"/>
    <x v="22"/>
    <s v="N/A"/>
    <s v="N/A"/>
    <n v="18"/>
    <d v="2021-01-08T00:00:00"/>
    <n v="2669760"/>
    <n v="29367360"/>
    <n v="29367360"/>
    <x v="1"/>
    <s v="LISSETH TATIANA BOBADILLA BOJACA"/>
    <n v="0"/>
    <n v="0"/>
    <n v="24176"/>
    <x v="1"/>
    <x v="1"/>
    <x v="0"/>
    <m/>
    <x v="0"/>
  </r>
  <r>
    <x v="10"/>
    <n v="18"/>
    <x v="1"/>
    <x v="0"/>
    <x v="4"/>
    <x v="11"/>
    <x v="6"/>
    <x v="18"/>
    <x v="0"/>
    <x v="2"/>
    <x v="1"/>
    <x v="9"/>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5"/>
    <x v="5"/>
    <n v="11"/>
    <x v="1"/>
    <x v="1"/>
    <x v="1"/>
    <n v="34372048"/>
    <n v="34372048"/>
    <x v="1"/>
    <x v="2"/>
    <x v="0"/>
    <x v="1"/>
    <s v="Secretaría General - GIT Control Disciplinario"/>
    <s v="Secretaría General - GIT Control Disciplinario"/>
    <x v="0"/>
    <s v="Coordinador GIT Control Disciplinario"/>
    <x v="9"/>
    <x v="22"/>
    <s v="N/A"/>
    <s v="N/A"/>
    <n v="17"/>
    <d v="2021-01-07T00:00:00"/>
    <n v="3124731"/>
    <n v="34372041"/>
    <n v="34372041"/>
    <x v="1"/>
    <s v="SERGIO  CALDERON HERNANDEZ"/>
    <n v="7"/>
    <n v="0"/>
    <n v="24175"/>
    <x v="1"/>
    <x v="1"/>
    <x v="2"/>
    <n v="11"/>
    <x v="0"/>
  </r>
  <r>
    <x v="10"/>
    <n v="16"/>
    <x v="1"/>
    <x v="0"/>
    <x v="4"/>
    <x v="11"/>
    <x v="6"/>
    <x v="18"/>
    <x v="0"/>
    <x v="2"/>
    <x v="1"/>
    <x v="9"/>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5"/>
    <x v="5"/>
    <n v="11"/>
    <x v="1"/>
    <x v="1"/>
    <x v="1"/>
    <n v="73517991"/>
    <n v="73517991"/>
    <x v="1"/>
    <x v="2"/>
    <x v="0"/>
    <x v="1"/>
    <s v="Secretaría General - GIT Control Disciplinario"/>
    <s v="Secretaría General - GIT Control Disciplinario"/>
    <x v="0"/>
    <s v="Coordinador GIT Control Disciplinario"/>
    <x v="9"/>
    <x v="22"/>
    <s v="N/A"/>
    <s v="N/A"/>
    <n v="16"/>
    <d v="2021-01-25T00:00:00"/>
    <n v="6683453"/>
    <n v="73517983"/>
    <n v="73517983"/>
    <x v="1"/>
    <s v="NINI YOHANA MARROQUIN COLLAZOS"/>
    <n v="8"/>
    <n v="0"/>
    <n v="24240"/>
    <x v="1"/>
    <x v="1"/>
    <x v="2"/>
    <n v="11"/>
    <x v="0"/>
  </r>
  <r>
    <x v="10"/>
    <n v="15"/>
    <x v="1"/>
    <x v="0"/>
    <x v="4"/>
    <x v="11"/>
    <x v="6"/>
    <x v="18"/>
    <x v="0"/>
    <x v="2"/>
    <x v="1"/>
    <x v="9"/>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5"/>
    <x v="5"/>
    <n v="11"/>
    <x v="1"/>
    <x v="1"/>
    <x v="1"/>
    <n v="83053047"/>
    <n v="83053047"/>
    <x v="1"/>
    <x v="2"/>
    <x v="0"/>
    <x v="1"/>
    <s v="Secretaría General - GIT Control Disciplinario"/>
    <s v="Secretaría General - GIT Control Disciplinario"/>
    <x v="0"/>
    <s v="Coordinador GIT Control Disciplinario"/>
    <x v="9"/>
    <x v="22"/>
    <s v="N/A"/>
    <s v="N/A"/>
    <n v="15"/>
    <d v="2021-01-07T00:00:00"/>
    <n v="7550276"/>
    <n v="83053036"/>
    <n v="83053036"/>
    <x v="1"/>
    <s v="LUIS ALFREDO AGUDELO FLOREZ"/>
    <n v="11"/>
    <n v="0"/>
    <n v="24174"/>
    <x v="1"/>
    <x v="1"/>
    <x v="2"/>
    <n v="11"/>
    <x v="0"/>
  </r>
  <r>
    <x v="10"/>
    <n v="12"/>
    <x v="1"/>
    <x v="0"/>
    <x v="4"/>
    <x v="11"/>
    <x v="6"/>
    <x v="18"/>
    <x v="4"/>
    <x v="4"/>
    <x v="1"/>
    <x v="9"/>
    <x v="1"/>
    <s v="Servicios secretariales o de administración de oficinas  "/>
    <x v="0"/>
    <n v="80161501"/>
    <s v="Prestación de servicios profesionales para brindar apoyo jurídico en la evaluación, sustanciación y  revisión de los procesos disciplinarios que se adelantan en el IGAC."/>
    <x v="5"/>
    <x v="5"/>
    <n v="11"/>
    <x v="1"/>
    <x v="1"/>
    <x v="2"/>
    <n v="220553972"/>
    <n v="220553972"/>
    <x v="1"/>
    <x v="2"/>
    <x v="4"/>
    <x v="1"/>
    <s v="Secretaría General - GIT Control Disciplinario"/>
    <s v="Secretaría General - GIT Control Disciplinario"/>
    <x v="0"/>
    <s v="Coordinador GIT Control Disciplinario"/>
    <x v="9"/>
    <x v="22"/>
    <s v="N/A"/>
    <s v="N/A"/>
    <n v="12"/>
    <d v="2021-01-07T00:00:00"/>
    <n v="6683453"/>
    <n v="73517983"/>
    <n v="220553949"/>
    <x v="1"/>
    <s v="GABRIEL ANTONIO MORATO RODRIGUEZ_x000a_NELSON ORLANDO YAZO MARTINEZ_x000a_YESSICA JULIETH MAHECHA TOVAR_x000a_"/>
    <n v="23"/>
    <n v="0"/>
    <s v="24166_x000a_24171_x000a_24173_x000a_"/>
    <x v="4"/>
    <x v="1"/>
    <x v="2"/>
    <n v="11"/>
    <x v="0"/>
  </r>
  <r>
    <x v="10"/>
    <n v="74"/>
    <x v="1"/>
    <x v="0"/>
    <x v="4"/>
    <x v="11"/>
    <x v="6"/>
    <x v="18"/>
    <x v="0"/>
    <x v="2"/>
    <x v="1"/>
    <x v="2"/>
    <x v="1"/>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3"/>
    <x v="3"/>
    <n v="7"/>
    <x v="1"/>
    <x v="1"/>
    <x v="1"/>
    <n v="46784176"/>
    <n v="46784176"/>
    <x v="1"/>
    <x v="5"/>
    <x v="0"/>
    <x v="1"/>
    <s v="Secretaría General - GIT Control Disciplinario"/>
    <s v="Secretaría General - GIT Control Disciplinario"/>
    <x v="0"/>
    <s v="Coordinador GIT Control Disciplinario"/>
    <x v="9"/>
    <x v="22"/>
    <s v="N/A"/>
    <s v="N/A"/>
    <n v="561"/>
    <d v="2021-04-29T00:00:00"/>
    <n v="5757793"/>
    <n v="40304551"/>
    <n v="40304551"/>
    <x v="1"/>
    <s v="ANA MARIA VILLA ROJAS"/>
    <n v="6479625"/>
    <n v="0"/>
    <n v="24696"/>
    <x v="1"/>
    <x v="1"/>
    <x v="1"/>
    <n v="270"/>
    <x v="0"/>
  </r>
  <r>
    <x v="10"/>
    <n v="13"/>
    <x v="1"/>
    <x v="0"/>
    <x v="4"/>
    <x v="11"/>
    <x v="6"/>
    <x v="18"/>
    <x v="0"/>
    <x v="2"/>
    <x v="1"/>
    <x v="9"/>
    <x v="1"/>
    <s v="Servicios secretariales o de administración de oficinas  "/>
    <x v="0"/>
    <n v="80161501"/>
    <s v="Prestación de servicios profesionales para tramitar, impulsar y sustanciar cada una de las actuaciones de los procesos disciplinarios a nivel nacional."/>
    <x v="5"/>
    <x v="5"/>
    <n v="11"/>
    <x v="1"/>
    <x v="1"/>
    <x v="1"/>
    <n v="147035981"/>
    <n v="147035981"/>
    <x v="1"/>
    <x v="2"/>
    <x v="0"/>
    <x v="1"/>
    <s v="Secretaría General - GIT Control Disciplinario"/>
    <s v="Secretaría General - GIT Control Disciplinario"/>
    <x v="0"/>
    <s v="Coordinador GIT Control Disciplinario"/>
    <x v="9"/>
    <x v="22"/>
    <s v="N/A"/>
    <s v="N/A"/>
    <n v="13"/>
    <d v="2021-01-08T00:00:00"/>
    <n v="6683453"/>
    <n v="73517983"/>
    <n v="73517983"/>
    <x v="1"/>
    <s v="DORIS  ROJAS URRUEGO"/>
    <n v="73517998"/>
    <n v="0"/>
    <n v="24182"/>
    <x v="1"/>
    <x v="1"/>
    <x v="0"/>
    <m/>
    <x v="0"/>
  </r>
  <r>
    <x v="10"/>
    <n v="45"/>
    <x v="1"/>
    <x v="0"/>
    <x v="4"/>
    <x v="12"/>
    <x v="6"/>
    <x v="19"/>
    <x v="0"/>
    <x v="2"/>
    <x v="1"/>
    <x v="8"/>
    <x v="1"/>
    <s v="Servicios secretariales o de administración de oficinas  "/>
    <x v="0"/>
    <n v="80161501"/>
    <s v="Prestación de servicios profesionales para apoyar la gestión de atención al ciudadano en Sede Central y a nivel nacional."/>
    <x v="5"/>
    <x v="5"/>
    <n v="11"/>
    <x v="1"/>
    <x v="1"/>
    <x v="1"/>
    <n v="40042596"/>
    <n v="40042596"/>
    <x v="1"/>
    <x v="1"/>
    <x v="0"/>
    <x v="1"/>
    <s v="Secretaría General - Grupo Interno de Trabajo Servicio al Ciudadano"/>
    <s v="Secretaría General - Grupo Interno de Trabajo Servicio al Ciudadano"/>
    <x v="0"/>
    <s v="Coordinador Grupo Interno de Trabajo Servicio al Ciudadano"/>
    <x v="9"/>
    <x v="22"/>
    <s v="N/A"/>
    <s v="N/A"/>
    <n v="81"/>
    <d v="2021-01-22T00:00:00"/>
    <n v="3640236"/>
    <n v="40042596"/>
    <n v="40042596"/>
    <x v="1"/>
    <s v="ANYI MARCELA LEON RUBIANO"/>
    <n v="0"/>
    <n v="0"/>
    <n v="24239"/>
    <x v="1"/>
    <x v="1"/>
    <x v="1"/>
    <n v="330"/>
    <x v="0"/>
  </r>
  <r>
    <x v="10"/>
    <n v="46"/>
    <x v="1"/>
    <x v="0"/>
    <x v="4"/>
    <x v="12"/>
    <x v="6"/>
    <x v="19"/>
    <x v="0"/>
    <x v="2"/>
    <x v="1"/>
    <x v="8"/>
    <x v="1"/>
    <s v="Servicios secretariales o de administración de oficinas  "/>
    <x v="0"/>
    <n v="80161501"/>
    <s v="Prestación de servicios profesionales para apoyar la gestión administrativa del servicio al ciudadano en Sede Central y a nivel nacional."/>
    <x v="5"/>
    <x v="5"/>
    <n v="11"/>
    <x v="1"/>
    <x v="1"/>
    <x v="1"/>
    <n v="29386313"/>
    <n v="29386313"/>
    <x v="1"/>
    <x v="1"/>
    <x v="0"/>
    <x v="1"/>
    <s v="Secretaría General - Grupo Interno de Trabajo Servicio al Ciudadano"/>
    <s v="Secretaría General - Grupo Interno de Trabajo Servicio al Ciudadano"/>
    <x v="0"/>
    <s v="Coordinador Grupo Interno de Trabajo Servicio al Ciudadano"/>
    <x v="9"/>
    <x v="22"/>
    <s v="N/A"/>
    <s v="N/A"/>
    <n v="86"/>
    <d v="2021-01-22T00:00:00"/>
    <n v="2671483"/>
    <n v="29386313"/>
    <n v="29386313"/>
    <x v="1"/>
    <s v="JUAN DAVID DIAZ BUENDIA"/>
    <n v="0"/>
    <n v="0"/>
    <n v="24241"/>
    <x v="1"/>
    <x v="1"/>
    <x v="1"/>
    <n v="330"/>
    <x v="0"/>
  </r>
  <r>
    <x v="10"/>
    <n v="44"/>
    <x v="1"/>
    <x v="0"/>
    <x v="4"/>
    <x v="12"/>
    <x v="6"/>
    <x v="19"/>
    <x v="0"/>
    <x v="2"/>
    <x v="1"/>
    <x v="9"/>
    <x v="1"/>
    <s v="Servicios secretariales o de administración de oficinas  "/>
    <x v="0"/>
    <n v="80161501"/>
    <s v="Prestación de servicios profesionales para apoyar la gestión del servicio al ciudadano en Sede Central y a nivel nacional."/>
    <x v="5"/>
    <x v="5"/>
    <n v="11"/>
    <x v="1"/>
    <x v="1"/>
    <x v="1"/>
    <n v="46898742"/>
    <n v="46898742"/>
    <x v="1"/>
    <x v="1"/>
    <x v="0"/>
    <x v="1"/>
    <s v="Secretaría General - Grupo Interno de Trabajo Servicio al Ciudadano"/>
    <s v="Secretaría General - Grupo Interno de Trabajo Servicio al Ciudadano"/>
    <x v="0"/>
    <s v="Coordinador Grupo Interno de Trabajo Servicio al Ciudadano"/>
    <x v="9"/>
    <x v="22"/>
    <s v="N/A"/>
    <s v="N/A"/>
    <n v="75"/>
    <d v="2021-01-20T00:00:00"/>
    <n v="4263522"/>
    <n v="46898742"/>
    <n v="46898742"/>
    <x v="1"/>
    <s v="KAROL VIVIANA MORALES ALZATE"/>
    <n v="0"/>
    <n v="0"/>
    <n v="24229"/>
    <x v="1"/>
    <x v="1"/>
    <x v="1"/>
    <n v="330"/>
    <x v="0"/>
  </r>
  <r>
    <x v="10"/>
    <n v="36"/>
    <x v="1"/>
    <x v="0"/>
    <x v="4"/>
    <x v="12"/>
    <x v="6"/>
    <x v="19"/>
    <x v="0"/>
    <x v="2"/>
    <x v="1"/>
    <x v="9"/>
    <x v="1"/>
    <s v="Servicios secretariales o de administración de oficinas  "/>
    <x v="0"/>
    <n v="80161501"/>
    <s v="Prestación de servicios profesionales para apoyar las estrategias, procesos, procedimientos y actividades del servicio al ciudadano en Sede Central y a nivel nacional."/>
    <x v="5"/>
    <x v="5"/>
    <n v="11"/>
    <x v="1"/>
    <x v="1"/>
    <x v="1"/>
    <n v="63335720"/>
    <n v="63335720"/>
    <x v="1"/>
    <x v="1"/>
    <x v="0"/>
    <x v="1"/>
    <s v="Secretaria General - GIT Servicio al Ciudadano"/>
    <s v="Secretaria General - GIT Servicio al Ciudadano"/>
    <x v="0"/>
    <s v="Coordinador GIT Servicio al Ciudadano"/>
    <x v="9"/>
    <x v="22"/>
    <s v="N/A"/>
    <s v="N/A"/>
    <n v="36"/>
    <d v="2021-01-15T00:00:00"/>
    <n v="5757792"/>
    <n v="63335712"/>
    <n v="63335712"/>
    <x v="1"/>
    <s v="SHADIA  GENE BELTRAN"/>
    <n v="8"/>
    <n v="0"/>
    <n v="24228"/>
    <x v="1"/>
    <x v="1"/>
    <x v="2"/>
    <n v="11"/>
    <x v="0"/>
  </r>
  <r>
    <x v="0"/>
    <m/>
    <x v="5"/>
    <x v="12"/>
    <x v="4"/>
    <x v="12"/>
    <x v="0"/>
    <x v="0"/>
    <x v="0"/>
    <x v="2"/>
    <x v="1"/>
    <x v="0"/>
    <x v="1"/>
    <s v="Servicios de consultoría de negocios y administración corporativa"/>
    <x v="0"/>
    <n v="80101500"/>
    <s v="Prestación de servicios profesionales para realizar seguimiento y ejecución a los trámites y servicios solicitados por los usuarios internos y externos del IGAC. "/>
    <x v="0"/>
    <x v="0"/>
    <n v="5"/>
    <x v="1"/>
    <x v="1"/>
    <x v="3"/>
    <n v="15562038"/>
    <n v="15562038"/>
    <x v="1"/>
    <x v="1"/>
    <x v="0"/>
    <x v="0"/>
    <s v="Dirección General"/>
    <s v="Oficina de Relacion con el Ciudadano"/>
    <x v="0"/>
    <s v="Jefe Oficina de Relacion con el Ciudadano"/>
    <x v="8"/>
    <x v="19"/>
    <s v="Realizar seguimiento al plan de mercadeo y/o estudios priorizados por la entidad"/>
    <s v="Documentos de lineamientos técnicos"/>
    <n v="712"/>
    <d v="2021-08-17T00:00:00"/>
    <n v="3640236"/>
    <n v="15531673.6"/>
    <n v="15531673.6"/>
    <x v="1"/>
    <s v="MARIA ALEJANDRA ROJAS FORERO"/>
    <n v="30364.4000000003"/>
    <n v="0"/>
    <n v="24822"/>
    <x v="1"/>
    <x v="1"/>
    <x v="1"/>
    <n v="128"/>
    <x v="0"/>
  </r>
  <r>
    <x v="10"/>
    <n v="32"/>
    <x v="1"/>
    <x v="0"/>
    <x v="4"/>
    <x v="12"/>
    <x v="6"/>
    <x v="19"/>
    <x v="0"/>
    <x v="2"/>
    <x v="1"/>
    <x v="9"/>
    <x v="1"/>
    <s v="Servicios secretariales o de administración de oficinas  "/>
    <x v="0"/>
    <n v="80161501"/>
    <s v="Prestación de servicios profesionales para apoyar la gestión jurídica del servicio al ciudadano en Sede Central y a nivel nacional."/>
    <x v="5"/>
    <x v="5"/>
    <n v="11"/>
    <x v="1"/>
    <x v="1"/>
    <x v="2"/>
    <n v="66214619"/>
    <n v="66214619"/>
    <x v="1"/>
    <x v="1"/>
    <x v="0"/>
    <x v="1"/>
    <s v="Secretaría General - Grupo Interno de Trabajo Servicio al Ciudadano"/>
    <s v="Secretaría General - Grupo Interno de Trabajo Servicio al Ciudadano"/>
    <x v="0"/>
    <s v="Coordinador Grupo Interno de Trabajo Servicio al Ciudadano"/>
    <x v="9"/>
    <x v="22"/>
    <s v="N/A"/>
    <s v="N/A"/>
    <n v="38"/>
    <d v="2021-01-19T00:00:00"/>
    <n v="5757793"/>
    <n v="63335723"/>
    <n v="63335723"/>
    <x v="1"/>
    <s v="MARIA PATRICIA ALDANA OSPINA"/>
    <n v="2878896"/>
    <n v="0"/>
    <n v="24214"/>
    <x v="1"/>
    <x v="1"/>
    <x v="2"/>
    <n v="11"/>
    <x v="0"/>
  </r>
  <r>
    <x v="10"/>
    <m/>
    <x v="1"/>
    <x v="0"/>
    <x v="4"/>
    <x v="12"/>
    <x v="6"/>
    <x v="19"/>
    <x v="0"/>
    <x v="0"/>
    <x v="0"/>
    <x v="22"/>
    <x v="1"/>
    <s v="Máquinas clasificadoras"/>
    <x v="0"/>
    <n v="44102500"/>
    <s v="Realizar el mantenimiento y/o adecuación de los digiturnos que tiene el IGAC a nivel nacional"/>
    <x v="4"/>
    <x v="4"/>
    <n v="7"/>
    <x v="1"/>
    <x v="1"/>
    <x v="1"/>
    <n v="120000000"/>
    <n v="120000000"/>
    <x v="1"/>
    <x v="2"/>
    <x v="0"/>
    <x v="1"/>
    <s v="Secretaria General - GIT Servicio al Ciudadano"/>
    <s v="Secretaria General - GIT Servicio al Ciudadano"/>
    <x v="0"/>
    <s v="Coordinador GIT Servicio al Ciudadano"/>
    <x v="9"/>
    <x v="22"/>
    <s v="N/A"/>
    <s v="N/A"/>
    <m/>
    <m/>
    <e v="#N/A"/>
    <e v="#N/A"/>
    <e v="#N/A"/>
    <x v="0"/>
    <m/>
    <n v="0"/>
    <n v="0"/>
    <m/>
    <x v="0"/>
    <x v="0"/>
    <x v="0"/>
    <n v="30"/>
    <x v="0"/>
  </r>
  <r>
    <x v="8"/>
    <m/>
    <x v="1"/>
    <x v="0"/>
    <x v="4"/>
    <x v="12"/>
    <x v="5"/>
    <x v="13"/>
    <x v="0"/>
    <x v="0"/>
    <x v="0"/>
    <x v="0"/>
    <x v="1"/>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0"/>
    <x v="0"/>
    <n v="5"/>
    <x v="1"/>
    <x v="1"/>
    <x v="2"/>
    <n v="12968365"/>
    <n v="12968365"/>
    <x v="1"/>
    <x v="1"/>
    <x v="0"/>
    <x v="0"/>
    <s v="Dirección General"/>
    <s v="Oficina de Relacion con el Ciudadano"/>
    <x v="0"/>
    <s v="jefeOficina de Relacion con el Ciudadano"/>
    <x v="8"/>
    <x v="18"/>
    <s v="Realizar campañas en medios digitales y/o presenciales sobre los productos y servicios que genera la entidad."/>
    <s v="Sistemas de información implementados"/>
    <m/>
    <m/>
    <e v="#N/A"/>
    <e v="#N/A"/>
    <e v="#N/A"/>
    <x v="0"/>
    <m/>
    <n v="0"/>
    <n v="2593673"/>
    <m/>
    <x v="0"/>
    <x v="0"/>
    <x v="0"/>
    <m/>
    <x v="0"/>
  </r>
  <r>
    <x v="10"/>
    <m/>
    <x v="1"/>
    <x v="0"/>
    <x v="4"/>
    <x v="12"/>
    <x v="6"/>
    <x v="19"/>
    <x v="0"/>
    <x v="0"/>
    <x v="0"/>
    <x v="10"/>
    <x v="1"/>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4"/>
    <x v="4"/>
    <n v="6"/>
    <x v="1"/>
    <x v="1"/>
    <x v="1"/>
    <n v="14000000"/>
    <n v="14000000"/>
    <x v="1"/>
    <x v="1"/>
    <x v="0"/>
    <x v="1"/>
    <s v="Secretaria General - GIT Talento Humano"/>
    <s v="Secretaria General - GIT Talento Humano"/>
    <x v="0"/>
    <s v="Coordinador GIT Talento Humano"/>
    <x v="6"/>
    <x v="23"/>
    <s v="Desarrollar actividades de educación informal en competencias laborales y socioemocionales virtuales y presenciales"/>
    <s v="Personas Capacitadas"/>
    <m/>
    <m/>
    <e v="#N/A"/>
    <e v="#N/A"/>
    <e v="#N/A"/>
    <x v="0"/>
    <m/>
    <n v="0"/>
    <n v="7000000"/>
    <m/>
    <x v="0"/>
    <x v="0"/>
    <x v="0"/>
    <m/>
    <x v="0"/>
  </r>
  <r>
    <x v="0"/>
    <m/>
    <x v="5"/>
    <x v="0"/>
    <x v="4"/>
    <x v="12"/>
    <x v="0"/>
    <x v="0"/>
    <x v="0"/>
    <x v="0"/>
    <x v="0"/>
    <x v="0"/>
    <x v="1"/>
    <s v="Software de servidor de autenticación"/>
    <x v="0"/>
    <n v="43233201"/>
    <s v="Adquisición Firma Digital"/>
    <x v="0"/>
    <x v="0"/>
    <n v="2"/>
    <x v="1"/>
    <x v="2"/>
    <x v="3"/>
    <n v="5000000"/>
    <n v="5000000"/>
    <x v="1"/>
    <x v="1"/>
    <x v="0"/>
    <x v="0"/>
    <s v="Dirección General"/>
    <s v="Oficina de Relacion con el Ciudadano"/>
    <x v="0"/>
    <s v="Jefe Oficina de Relacion con el Ciudadano"/>
    <x v="8"/>
    <x v="18"/>
    <s v="Diseñar y divulgar diferentes contenidos digitales, análogos  y de apoyo a los servicios requeridos por los usuarios internos y externos. "/>
    <s v="Sistemas de información implementados"/>
    <m/>
    <m/>
    <e v="#N/A"/>
    <e v="#N/A"/>
    <e v="#N/A"/>
    <x v="0"/>
    <m/>
    <n v="0"/>
    <n v="0"/>
    <m/>
    <x v="0"/>
    <x v="0"/>
    <x v="0"/>
    <m/>
    <x v="0"/>
  </r>
  <r>
    <x v="8"/>
    <n v="10"/>
    <x v="1"/>
    <x v="0"/>
    <x v="4"/>
    <x v="13"/>
    <x v="5"/>
    <x v="20"/>
    <x v="0"/>
    <x v="2"/>
    <x v="1"/>
    <x v="9"/>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5"/>
    <x v="5"/>
    <n v="11"/>
    <x v="1"/>
    <x v="1"/>
    <x v="1"/>
    <n v="56650000"/>
    <n v="56650000"/>
    <x v="1"/>
    <x v="1"/>
    <x v="0"/>
    <x v="1"/>
    <s v="Secretaria General"/>
    <s v="Despacho"/>
    <x v="0"/>
    <s v="Secretaria General"/>
    <x v="9"/>
    <x v="22"/>
    <s v="N/A"/>
    <s v="N/A"/>
    <n v="55"/>
    <d v="2021-01-14T00:00:00"/>
    <n v="5000000"/>
    <n v="55000000"/>
    <n v="55000000"/>
    <x v="1"/>
    <s v="ANDRES MURCIA VARGAS ABOGADOS ASOCIADOS SAS"/>
    <n v="1650000"/>
    <n v="0"/>
    <n v="24215"/>
    <x v="1"/>
    <x v="1"/>
    <x v="2"/>
    <n v="330"/>
    <x v="0"/>
  </r>
  <r>
    <x v="8"/>
    <n v="95"/>
    <x v="1"/>
    <x v="0"/>
    <x v="4"/>
    <x v="13"/>
    <x v="5"/>
    <x v="20"/>
    <x v="0"/>
    <x v="2"/>
    <x v="1"/>
    <x v="4"/>
    <x v="1"/>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1"/>
    <x v="1"/>
    <n v="8"/>
    <x v="1"/>
    <x v="1"/>
    <x v="1"/>
    <n v="121248517"/>
    <n v="121248517"/>
    <x v="1"/>
    <x v="1"/>
    <x v="0"/>
    <x v="0"/>
    <s v="Dirección General"/>
    <s v="Dirección General"/>
    <x v="0"/>
    <s v="Directora General "/>
    <x v="6"/>
    <x v="21"/>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1"/>
    <x v="1"/>
    <x v="1"/>
    <m/>
    <x v="0"/>
  </r>
  <r>
    <x v="10"/>
    <n v="41"/>
    <x v="1"/>
    <x v="0"/>
    <x v="5"/>
    <x v="14"/>
    <x v="6"/>
    <x v="1"/>
    <x v="0"/>
    <x v="2"/>
    <x v="1"/>
    <x v="8"/>
    <x v="1"/>
    <s v="Alquiler y arrendamiento de propiedades o edificaciones"/>
    <x v="0"/>
    <n v="80131500"/>
    <s v="Arrendamiento de bien inmueble para el funcionamiento de la dirección territorial casanare del instituto geográfico agustín codazzi-igac."/>
    <x v="5"/>
    <x v="5"/>
    <n v="11"/>
    <x v="1"/>
    <x v="1"/>
    <x v="2"/>
    <n v="162316000"/>
    <n v="162316000"/>
    <x v="1"/>
    <x v="1"/>
    <x v="0"/>
    <x v="0"/>
    <s v="Secretaría General"/>
    <s v="DT Casanare"/>
    <x v="2"/>
    <s v="HERMES SALCEDO RODRIGUEZ"/>
    <x v="10"/>
    <x v="24"/>
    <s v="Realizar actividades preliminares"/>
    <s v="Sedes adecuadas"/>
    <n v="70"/>
    <d v="2021-01-19T00:00:00"/>
    <n v="14756000"/>
    <n v="162316000"/>
    <n v="162316000"/>
    <x v="1"/>
    <s v="INMOBILIARIA ROYALS COMPANY SAS"/>
    <n v="0"/>
    <n v="0"/>
    <n v="24234"/>
    <x v="1"/>
    <x v="1"/>
    <x v="1"/>
    <n v="330"/>
    <x v="0"/>
  </r>
  <r>
    <x v="0"/>
    <m/>
    <x v="6"/>
    <x v="0"/>
    <x v="5"/>
    <x v="14"/>
    <x v="0"/>
    <x v="0"/>
    <x v="0"/>
    <x v="0"/>
    <x v="0"/>
    <x v="0"/>
    <x v="1"/>
    <s v="Evaluación económica o financiera de proyectos "/>
    <x v="0"/>
    <n v="80101603"/>
    <s v="Contratar la consultoría y diseños para la restauración y reforzamiento de la estructura, incluido el proceso de licenciamiento de la sede de la Territorial Bolívar "/>
    <x v="0"/>
    <x v="0"/>
    <n v="2"/>
    <x v="1"/>
    <x v="2"/>
    <x v="3"/>
    <n v="40000000"/>
    <n v="40000000"/>
    <x v="1"/>
    <x v="2"/>
    <x v="0"/>
    <x v="0"/>
    <m/>
    <s v="guajira"/>
    <x v="2"/>
    <s v="secretaria general"/>
    <x v="10"/>
    <x v="25"/>
    <s v="Realizar actividades preliminares"/>
    <s v="Sedes con reforzamiento estructural"/>
    <m/>
    <m/>
    <e v="#N/A"/>
    <e v="#N/A"/>
    <e v="#N/A"/>
    <x v="0"/>
    <m/>
    <n v="0"/>
    <n v="0"/>
    <m/>
    <x v="0"/>
    <x v="0"/>
    <x v="0"/>
    <m/>
    <x v="0"/>
  </r>
  <r>
    <x v="10"/>
    <n v="83"/>
    <x v="1"/>
    <x v="0"/>
    <x v="5"/>
    <x v="15"/>
    <x v="6"/>
    <x v="21"/>
    <x v="0"/>
    <x v="2"/>
    <x v="1"/>
    <x v="15"/>
    <x v="1"/>
    <s v="Investigación de mercados"/>
    <x v="0"/>
    <n v="80141500"/>
    <s v="Contrato de prestación de servicios para realizar el avalúo de las aeronaves del IGAC"/>
    <x v="7"/>
    <x v="7"/>
    <n v="1"/>
    <x v="1"/>
    <x v="2"/>
    <x v="3"/>
    <n v="18000000"/>
    <n v="18000000"/>
    <x v="1"/>
    <x v="1"/>
    <x v="0"/>
    <x v="1"/>
    <s v="Secretaría General - GIT servicios admnistrativos "/>
    <s v="Secretaría General - GIT servicios admnistrativos "/>
    <x v="0"/>
    <s v="Coordinador GIT servicios admnistrativos "/>
    <x v="9"/>
    <x v="22"/>
    <s v="N/A"/>
    <s v="N/A"/>
    <n v="671"/>
    <d v="2021-07-13T00:00:00"/>
    <n v="18000000"/>
    <n v="18000000"/>
    <n v="18000000"/>
    <x v="1"/>
    <s v=" SERVICES CONSULTING S.A.S"/>
    <n v="0"/>
    <n v="0"/>
    <n v="24802"/>
    <x v="1"/>
    <x v="1"/>
    <x v="1"/>
    <n v="150"/>
    <x v="0"/>
  </r>
  <r>
    <x v="10"/>
    <n v="2"/>
    <x v="1"/>
    <x v="0"/>
    <x v="5"/>
    <x v="15"/>
    <x v="6"/>
    <x v="2"/>
    <x v="1"/>
    <x v="1"/>
    <x v="1"/>
    <x v="9"/>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5"/>
    <x v="5"/>
    <n v="11"/>
    <x v="1"/>
    <x v="1"/>
    <x v="1"/>
    <n v="161268052"/>
    <n v="161268052"/>
    <x v="1"/>
    <x v="2"/>
    <x v="1"/>
    <x v="1"/>
    <s v="Secretaría General - GIT Gestión Contractual"/>
    <s v="Secretaría General - GIT Gestión Contractual"/>
    <x v="0"/>
    <s v="Coordinador GIT Gestión Contractual"/>
    <x v="9"/>
    <x v="22"/>
    <s v="N/A"/>
    <s v="N/A"/>
    <n v="4"/>
    <d v="2021-01-07T00:00:00"/>
    <n v="7330366"/>
    <n v="80634026"/>
    <n v="161268052"/>
    <x v="1"/>
    <s v="ADRIANA PAOLA ALVAREZ MORENO_x000a_ORLANDO  RAMIREZ OLAYA"/>
    <n v="0"/>
    <n v="0"/>
    <s v="24163_x000a_24170"/>
    <x v="3"/>
    <x v="1"/>
    <x v="2"/>
    <n v="11"/>
    <x v="0"/>
  </r>
  <r>
    <x v="10"/>
    <n v="76"/>
    <x v="1"/>
    <x v="0"/>
    <x v="5"/>
    <x v="15"/>
    <x v="6"/>
    <x v="22"/>
    <x v="0"/>
    <x v="2"/>
    <x v="1"/>
    <x v="4"/>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6"/>
    <x v="1"/>
    <x v="1"/>
    <x v="2"/>
    <n v="34546758"/>
    <n v="34546758"/>
    <x v="1"/>
    <x v="2"/>
    <x v="0"/>
    <x v="0"/>
    <s v="Secretaria General "/>
    <s v="Secretaria General "/>
    <x v="0"/>
    <s v="María del Pilar Gonzalez Moreno"/>
    <x v="6"/>
    <x v="23"/>
    <s v="Desarrollar, hacer seguimiento y evaluar el avance en el proceso de gestión del conocimiento en la entidad."/>
    <s v="Personas capacitadas"/>
    <n v="584"/>
    <d v="2021-05-12T00:00:00"/>
    <n v="5757793"/>
    <n v="34546758"/>
    <n v="34546758"/>
    <x v="1"/>
    <s v="CLAUDIA EDITH MEJIA MEJIA"/>
    <n v="0"/>
    <n v="0"/>
    <n v="24725"/>
    <x v="1"/>
    <x v="1"/>
    <x v="0"/>
    <m/>
    <x v="0"/>
  </r>
  <r>
    <x v="10"/>
    <n v="10"/>
    <x v="1"/>
    <x v="0"/>
    <x v="5"/>
    <x v="15"/>
    <x v="6"/>
    <x v="2"/>
    <x v="0"/>
    <x v="2"/>
    <x v="1"/>
    <x v="9"/>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5"/>
    <x v="5"/>
    <n v="11"/>
    <x v="1"/>
    <x v="1"/>
    <x v="1"/>
    <n v="41110377"/>
    <n v="41110377"/>
    <x v="1"/>
    <x v="2"/>
    <x v="0"/>
    <x v="1"/>
    <s v="Secretaría General - GIT Gestión Contractual"/>
    <s v="Secretaría General - GIT Gestión Contractual"/>
    <x v="0"/>
    <s v="Coordinador GIT Gestión Contractual"/>
    <x v="9"/>
    <x v="22"/>
    <s v="N/A"/>
    <s v="N/A"/>
    <n v="10"/>
    <d v="2021-01-07T00:00:00"/>
    <n v="3737307"/>
    <n v="41110377"/>
    <n v="41110377"/>
    <x v="1"/>
    <s v="CRISTIAN CAMILO ROJAS MORALES"/>
    <n v="0"/>
    <n v="0"/>
    <n v="24154"/>
    <x v="1"/>
    <x v="1"/>
    <x v="2"/>
    <n v="11"/>
    <x v="0"/>
  </r>
  <r>
    <x v="10"/>
    <n v="9"/>
    <x v="1"/>
    <x v="0"/>
    <x v="5"/>
    <x v="15"/>
    <x v="6"/>
    <x v="2"/>
    <x v="4"/>
    <x v="4"/>
    <x v="1"/>
    <x v="9"/>
    <x v="1"/>
    <s v="Servicios secretariales o de administración de oficinas  "/>
    <x v="0"/>
    <n v="80161501"/>
    <s v="Prestación de servicios personales para adelantar actividades relacionadas con el ingreso, egreso y baja de bienes del IGAV. "/>
    <x v="5"/>
    <x v="5"/>
    <n v="11"/>
    <x v="1"/>
    <x v="1"/>
    <x v="1"/>
    <n v="85591209"/>
    <n v="85591209"/>
    <x v="1"/>
    <x v="2"/>
    <x v="4"/>
    <x v="1"/>
    <s v="Secretaría General - GIT Gestión Contractual"/>
    <s v="Secretaría General - GIT Gestión Contractual"/>
    <x v="0"/>
    <s v="Coordinador GIT Gestión Contractual"/>
    <x v="9"/>
    <x v="22"/>
    <s v="N/A"/>
    <s v="N/A"/>
    <n v="9"/>
    <d v="2021-01-07T00:00:00"/>
    <n v="2593673"/>
    <n v="28530403"/>
    <n v="85591209"/>
    <x v="1"/>
    <s v="DANNY ADALBERTO GUARNIZO MOLINA_x000a_DANIELA FERNANDA CASAS SIERRA_x000a_WILLIAM  SANCHEZ SANDOVAL_x000a_"/>
    <n v="0"/>
    <n v="0"/>
    <s v="24152_x000a_24156_x000a_24158_x000a_"/>
    <x v="4"/>
    <x v="1"/>
    <x v="2"/>
    <n v="11"/>
    <x v="0"/>
  </r>
  <r>
    <x v="10"/>
    <n v="57"/>
    <x v="1"/>
    <x v="0"/>
    <x v="5"/>
    <x v="15"/>
    <x v="6"/>
    <x v="23"/>
    <x v="0"/>
    <x v="2"/>
    <x v="1"/>
    <x v="11"/>
    <x v="1"/>
    <s v="Servicios secretariales o de administración de oficinas  "/>
    <x v="0"/>
    <n v="80161501"/>
    <s v="prestación de servicios profesionales para la implementación y seguimiento del proceso de gestión documental conforme a los lineamienos dados por la entidad y el agn."/>
    <x v="6"/>
    <x v="6"/>
    <n v="11"/>
    <x v="1"/>
    <x v="1"/>
    <x v="2"/>
    <n v="51970000"/>
    <n v="51970000"/>
    <x v="1"/>
    <x v="1"/>
    <x v="0"/>
    <x v="0"/>
    <s v="Secretaria General"/>
    <s v="Secretaria General- Gestión documental"/>
    <x v="0"/>
    <s v="Coordinador GIT Gestión Documental"/>
    <x v="11"/>
    <x v="26"/>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1"/>
    <x v="1"/>
    <x v="1"/>
    <n v="300"/>
    <x v="0"/>
  </r>
  <r>
    <x v="10"/>
    <n v="7"/>
    <x v="1"/>
    <x v="0"/>
    <x v="5"/>
    <x v="15"/>
    <x v="6"/>
    <x v="2"/>
    <x v="0"/>
    <x v="2"/>
    <x v="1"/>
    <x v="9"/>
    <x v="1"/>
    <s v="Servicios secretariales o de administración de oficinas  "/>
    <x v="0"/>
    <n v="80161501"/>
    <s v="Prestación de servicios profesionales para realizar contratación directa"/>
    <x v="5"/>
    <x v="5"/>
    <n v="5"/>
    <x v="1"/>
    <x v="1"/>
    <x v="1"/>
    <n v="24157400"/>
    <n v="24157400"/>
    <x v="1"/>
    <x v="2"/>
    <x v="0"/>
    <x v="1"/>
    <s v="Secretaría General - GIT Gestión Contractual"/>
    <s v="Secretaría General - GIT Gestión Contractual"/>
    <x v="0"/>
    <s v="Coordinador GIT Gestión Contractual"/>
    <x v="9"/>
    <x v="22"/>
    <s v="N/A"/>
    <s v="N/A"/>
    <n v="7"/>
    <d v="2021-01-08T00:00:00"/>
    <n v="4831480"/>
    <n v="24157400"/>
    <n v="24157400"/>
    <x v="1"/>
    <s v="ERIKA PAOLA SERRANO RICAURTE"/>
    <n v="0"/>
    <n v="0"/>
    <n v="24177"/>
    <x v="1"/>
    <x v="1"/>
    <x v="1"/>
    <n v="5"/>
    <x v="0"/>
  </r>
  <r>
    <x v="10"/>
    <n v="78"/>
    <x v="1"/>
    <x v="0"/>
    <x v="5"/>
    <x v="15"/>
    <x v="6"/>
    <x v="2"/>
    <x v="0"/>
    <x v="2"/>
    <x v="1"/>
    <x v="10"/>
    <x v="1"/>
    <s v="Servicios secretariales o de administración de oficinas  "/>
    <x v="0"/>
    <n v="80161501"/>
    <s v="Prestación de servicios profesionales para realizar contratación directa"/>
    <x v="4"/>
    <x v="4"/>
    <n v="204"/>
    <x v="0"/>
    <x v="1"/>
    <x v="1"/>
    <n v="33839683"/>
    <n v="33839683"/>
    <x v="1"/>
    <x v="2"/>
    <x v="0"/>
    <x v="1"/>
    <s v="Secretaría General - GIT Gestión Contractual"/>
    <s v="Secretaría General - GIT Gestión Contractual"/>
    <x v="0"/>
    <s v="Coordinador GIT Gestión Contractual"/>
    <x v="9"/>
    <x v="22"/>
    <s v="N/A"/>
    <s v="N/A"/>
    <m/>
    <d v="2021-06-04T00:00:00"/>
    <n v="4976424"/>
    <n v="33839683"/>
    <n v="33839683"/>
    <x v="1"/>
    <s v="ERIKA PAOLA SERRANO RICAURTE"/>
    <n v="0"/>
    <n v="0"/>
    <n v="24757"/>
    <x v="0"/>
    <x v="0"/>
    <x v="1"/>
    <n v="204"/>
    <x v="0"/>
  </r>
  <r>
    <x v="10"/>
    <n v="1"/>
    <x v="1"/>
    <x v="0"/>
    <x v="5"/>
    <x v="15"/>
    <x v="6"/>
    <x v="2"/>
    <x v="1"/>
    <x v="1"/>
    <x v="1"/>
    <x v="9"/>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5"/>
    <x v="5"/>
    <n v="11"/>
    <x v="1"/>
    <x v="1"/>
    <x v="2"/>
    <n v="209000000"/>
    <n v="209000000"/>
    <x v="1"/>
    <x v="2"/>
    <x v="1"/>
    <x v="1"/>
    <s v="Secretaría General - GIT Gestión Contractual"/>
    <s v="Secretaría General - GIT Gestión Contractual"/>
    <x v="0"/>
    <s v="Coordinador GIT Gestión Contractual"/>
    <x v="9"/>
    <x v="22"/>
    <s v="N/A"/>
    <s v="N/A"/>
    <n v="1"/>
    <d v="2021-01-07T00:00:00"/>
    <n v="9500000"/>
    <n v="104500000"/>
    <n v="209000000"/>
    <x v="3"/>
    <s v="GINNA PAOLA GARCIA BOHORQUEZ_x000a_BRENDA VIVIANA JIMENEZ DIAZ"/>
    <n v="0"/>
    <n v="0"/>
    <s v="24165_x000a_24169"/>
    <x v="3"/>
    <x v="1"/>
    <x v="1"/>
    <n v="11"/>
    <x v="0"/>
  </r>
  <r>
    <x v="10"/>
    <n v="4"/>
    <x v="1"/>
    <x v="0"/>
    <x v="5"/>
    <x v="15"/>
    <x v="6"/>
    <x v="2"/>
    <x v="0"/>
    <x v="2"/>
    <x v="1"/>
    <x v="9"/>
    <x v="1"/>
    <s v="Servicios secretariales o de administración de oficinas  "/>
    <x v="0"/>
    <n v="80161501"/>
    <s v="Prestación de servicios profesionales para realizar actividades relacionadas con el plan de compras y elaboración de informes."/>
    <x v="5"/>
    <x v="5"/>
    <n v="11"/>
    <x v="1"/>
    <x v="1"/>
    <x v="2"/>
    <n v="80634026"/>
    <n v="80634026"/>
    <x v="1"/>
    <x v="2"/>
    <x v="0"/>
    <x v="1"/>
    <s v="Secretaría General - GIT Gestión Contractual"/>
    <s v="Secretaría General - GIT Gestión Contractual"/>
    <x v="0"/>
    <s v="Coordinador GIT Gestión Contractual"/>
    <x v="9"/>
    <x v="22"/>
    <s v="N/A"/>
    <s v="N/A"/>
    <n v="5"/>
    <d v="2021-01-07T00:00:00"/>
    <n v="7330366"/>
    <n v="80634026"/>
    <n v="80634026"/>
    <x v="1"/>
    <s v="HECTOR MAURICIO CUBIDES GARZON"/>
    <n v="0"/>
    <n v="0"/>
    <n v="24161"/>
    <x v="1"/>
    <x v="1"/>
    <x v="2"/>
    <n v="11"/>
    <x v="0"/>
  </r>
  <r>
    <x v="10"/>
    <n v="81"/>
    <x v="1"/>
    <x v="0"/>
    <x v="5"/>
    <x v="15"/>
    <x v="6"/>
    <x v="22"/>
    <x v="0"/>
    <x v="2"/>
    <x v="1"/>
    <x v="18"/>
    <x v="1"/>
    <s v="Centros o servicios móviles de atención de salud"/>
    <x v="0"/>
    <n v="85101508"/>
    <s v="Capacitar a los funcionarios en el manejo y operación técnica de las aeronaves no tripuladas tipo UAS, propiedad del IGAC"/>
    <x v="4"/>
    <x v="4"/>
    <n v="8"/>
    <x v="1"/>
    <x v="2"/>
    <x v="1"/>
    <n v="10000000"/>
    <n v="10000000"/>
    <x v="1"/>
    <x v="2"/>
    <x v="0"/>
    <x v="1"/>
    <s v="Secretaria General"/>
    <s v="Secretaría General - GIT de Talento Humano"/>
    <x v="0"/>
    <s v="Coordinador GIT Talento Humano"/>
    <x v="6"/>
    <x v="23"/>
    <s v="Desarrollar actividades de educación informal en competencias laborales y socioemocionales virtuales y presenciales"/>
    <s v="Personas Capacitadas"/>
    <m/>
    <d v="2021-06-28T00:00:00"/>
    <n v="10000000"/>
    <n v="10000000"/>
    <n v="10000000"/>
    <x v="1"/>
    <s v="INICIO PROCESO"/>
    <n v="0"/>
    <n v="0"/>
    <m/>
    <x v="1"/>
    <x v="1"/>
    <x v="1"/>
    <n v="180"/>
    <x v="0"/>
  </r>
  <r>
    <x v="10"/>
    <n v="6"/>
    <x v="1"/>
    <x v="0"/>
    <x v="5"/>
    <x v="15"/>
    <x v="6"/>
    <x v="2"/>
    <x v="5"/>
    <x v="5"/>
    <x v="1"/>
    <x v="9"/>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5"/>
    <x v="5"/>
    <n v="11"/>
    <x v="1"/>
    <x v="1"/>
    <x v="2"/>
    <n v="283746760"/>
    <n v="283746760"/>
    <x v="1"/>
    <x v="2"/>
    <x v="5"/>
    <x v="1"/>
    <s v="Secretaría General - GIT Gestión Contractual"/>
    <s v="Secretaría General - GIT Gestión Contractual"/>
    <x v="0"/>
    <s v="Coordinador GIT Gestión Contractual"/>
    <x v="9"/>
    <x v="2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5"/>
    <x v="1"/>
    <x v="2"/>
    <n v="4"/>
    <x v="0"/>
  </r>
  <r>
    <x v="10"/>
    <n v="11"/>
    <x v="1"/>
    <x v="0"/>
    <x v="5"/>
    <x v="15"/>
    <x v="6"/>
    <x v="2"/>
    <x v="0"/>
    <x v="2"/>
    <x v="1"/>
    <x v="9"/>
    <x v="1"/>
    <s v="Servicios secretariales o de administración de oficinas  "/>
    <x v="0"/>
    <n v="80161501"/>
    <s v="Prestación de servicios profesionales para adelantar la revisión de los procesos de contratación que ingresan al área para asignación posterior."/>
    <x v="5"/>
    <x v="5"/>
    <n v="11"/>
    <x v="1"/>
    <x v="1"/>
    <x v="1"/>
    <n v="31417067"/>
    <n v="31417067"/>
    <x v="1"/>
    <x v="2"/>
    <x v="0"/>
    <x v="1"/>
    <s v="Secretaría General - GIT Gestión Contractual"/>
    <s v="Secretaría General - GIT Gestión Contractual"/>
    <x v="0"/>
    <s v="Coordinador GIT Gestión Contractual"/>
    <x v="9"/>
    <x v="22"/>
    <s v="N/A"/>
    <s v="N/A"/>
    <n v="3"/>
    <d v="2021-01-07T00:00:00"/>
    <n v="2856097"/>
    <n v="31417067"/>
    <n v="31417067"/>
    <x v="1"/>
    <s v="KARIME ESPERANZA ARENAS DOMINGUEZ"/>
    <n v="0"/>
    <n v="0"/>
    <n v="24162"/>
    <x v="1"/>
    <x v="1"/>
    <x v="2"/>
    <n v="11"/>
    <x v="0"/>
  </r>
  <r>
    <x v="10"/>
    <n v="42"/>
    <x v="1"/>
    <x v="0"/>
    <x v="5"/>
    <x v="15"/>
    <x v="6"/>
    <x v="21"/>
    <x v="1"/>
    <x v="1"/>
    <x v="1"/>
    <x v="8"/>
    <x v="1"/>
    <s v="Servicios secretariales o de administración de oficinas  "/>
    <x v="0"/>
    <n v="80161501"/>
    <s v=" Prestación de servicios profesionales para recibir, programar y controlar solicitudes que deba tramitar el git de servicios administrativos."/>
    <x v="5"/>
    <x v="5"/>
    <n v="11"/>
    <x v="1"/>
    <x v="1"/>
    <x v="1"/>
    <n v="68744104"/>
    <n v="68744104"/>
    <x v="1"/>
    <x v="1"/>
    <x v="1"/>
    <x v="1"/>
    <s v="Secretaría General - GIT Servicios Administrativos"/>
    <s v="Secretaría General - Servicios Administrativos"/>
    <x v="0"/>
    <s v="N/A"/>
    <x v="9"/>
    <x v="22"/>
    <s v="N/A"/>
    <s v="N/A"/>
    <n v="87"/>
    <d v="2021-01-20T00:00:00"/>
    <n v="3124732"/>
    <n v="34372052"/>
    <n v="68744104"/>
    <x v="1"/>
    <s v="LIESEL STEFHANIE CASTIBLANCO ROMERO_x000a_ANDRES LEONARDO RACHE MOYANO"/>
    <n v="0"/>
    <n v="0"/>
    <s v="24242_x000a_24245"/>
    <x v="3"/>
    <x v="1"/>
    <x v="1"/>
    <n v="330"/>
    <x v="0"/>
  </r>
  <r>
    <x v="10"/>
    <n v="79"/>
    <x v="1"/>
    <x v="0"/>
    <x v="5"/>
    <x v="15"/>
    <x v="6"/>
    <x v="23"/>
    <x v="0"/>
    <x v="2"/>
    <x v="1"/>
    <x v="10"/>
    <x v="1"/>
    <s v="Mantenimiento y soporte de software"/>
    <x v="0"/>
    <n v="81112200"/>
    <s v="Prestación de servicios para el soporte tecnico, mantenimiento y actualización del Sistema de Gestión Documental -SIGAC sobre la plataforma BPM/FOREST."/>
    <x v="4"/>
    <x v="4"/>
    <n v="6"/>
    <x v="1"/>
    <x v="1"/>
    <x v="2"/>
    <n v="154403359"/>
    <n v="154403359"/>
    <x v="1"/>
    <x v="1"/>
    <x v="0"/>
    <x v="0"/>
    <s v="Secretaria General"/>
    <s v="Secretaria General-GIT Gestión Documental"/>
    <x v="0"/>
    <s v="Coordinadora GIT Gestión Documental"/>
    <x v="11"/>
    <x v="18"/>
    <s v="Implementar las funcionalidades de la fase 2 del Sistema de Gestión de Documento Electrónico de Archivo  "/>
    <s v="Automatizar los procedimientos para la gestión de la información."/>
    <n v="627"/>
    <d v="2021-06-17T00:00:00"/>
    <n v="154403359"/>
    <n v="154403359"/>
    <n v="154403359"/>
    <x v="1"/>
    <s v="MACRO PROYECTOS S.A.S"/>
    <n v="0"/>
    <n v="0"/>
    <n v="24771"/>
    <x v="0"/>
    <x v="0"/>
    <x v="2"/>
    <n v="4"/>
    <x v="0"/>
  </r>
  <r>
    <x v="10"/>
    <n v="5"/>
    <x v="1"/>
    <x v="0"/>
    <x v="5"/>
    <x v="15"/>
    <x v="6"/>
    <x v="2"/>
    <x v="0"/>
    <x v="2"/>
    <x v="1"/>
    <x v="9"/>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5"/>
    <x v="5"/>
    <n v="11"/>
    <x v="1"/>
    <x v="1"/>
    <x v="1"/>
    <n v="80634026"/>
    <n v="80634026"/>
    <x v="1"/>
    <x v="2"/>
    <x v="0"/>
    <x v="1"/>
    <s v="Secretaría General - GIT Gestión Contractual"/>
    <s v="Secretaría General - GIT Gestión Contractual"/>
    <x v="0"/>
    <s v="Coordinador GIT Gestión Contractual"/>
    <x v="9"/>
    <x v="22"/>
    <s v="N/A"/>
    <s v="N/A"/>
    <n v="6"/>
    <d v="2021-01-07T00:00:00"/>
    <n v="7330366"/>
    <n v="80634026"/>
    <n v="80634026"/>
    <x v="1"/>
    <s v="MARIA VICTORIA MOLINA MELO"/>
    <n v="0"/>
    <n v="0"/>
    <n v="24160"/>
    <x v="1"/>
    <x v="1"/>
    <x v="1"/>
    <n v="11"/>
    <x v="0"/>
  </r>
  <r>
    <x v="10"/>
    <n v="80"/>
    <x v="1"/>
    <x v="0"/>
    <x v="5"/>
    <x v="15"/>
    <x v="6"/>
    <x v="23"/>
    <x v="0"/>
    <x v="2"/>
    <x v="1"/>
    <x v="18"/>
    <x v="1"/>
    <s v="Servicios secretariales o de administración de oficinas  "/>
    <x v="0"/>
    <n v="80161501"/>
    <s v="Prestación de servicios profesionales para gestionar y apoyar el proceso de convalidación de las tablas de retención documental de la entidad."/>
    <x v="4"/>
    <x v="4"/>
    <n v="6"/>
    <x v="1"/>
    <x v="1"/>
    <x v="2"/>
    <n v="29894546"/>
    <n v="29894546"/>
    <x v="1"/>
    <x v="1"/>
    <x v="0"/>
    <x v="1"/>
    <s v="Secretaria General"/>
    <s v="Secretaria General-GIT Gestión Documental"/>
    <x v="0"/>
    <s v="Coordinadora GIT Gestión Documental"/>
    <x v="9"/>
    <x v="22"/>
    <s v="N/A"/>
    <s v="N/A"/>
    <n v="648"/>
    <d v="2021-06-24T00:00:00"/>
    <n v="29894546"/>
    <n v="29894546"/>
    <n v="29894546"/>
    <x v="1"/>
    <s v="OLGA LUCIA QUINTERO "/>
    <n v="0"/>
    <n v="0"/>
    <n v="24786"/>
    <x v="1"/>
    <x v="1"/>
    <x v="0"/>
    <m/>
    <x v="0"/>
  </r>
  <r>
    <x v="11"/>
    <n v="2"/>
    <x v="1"/>
    <x v="0"/>
    <x v="5"/>
    <x v="15"/>
    <x v="6"/>
    <x v="21"/>
    <x v="0"/>
    <x v="2"/>
    <x v="1"/>
    <x v="11"/>
    <x v="1"/>
    <s v="Servicio de abastecimiento de combustible para vehículos"/>
    <x v="0"/>
    <n v="78181701"/>
    <s v="Suministro de combustible para el funcionamiento de los vehículos del Instituto Geográfico Agustín Codazzi a nivel nacional"/>
    <x v="6"/>
    <x v="6"/>
    <n v="11"/>
    <x v="1"/>
    <x v="5"/>
    <x v="1"/>
    <n v="175709558"/>
    <n v="175709558"/>
    <x v="1"/>
    <x v="1"/>
    <x v="0"/>
    <x v="1"/>
    <s v="Secretaría General - Servicios Administrativos"/>
    <s v="Secretaria General - GIT Servicios Administrativos"/>
    <x v="0"/>
    <s v="Coordinador GIT Servicios Administrativos"/>
    <x v="9"/>
    <x v="22"/>
    <s v="N/A"/>
    <s v="N/A"/>
    <n v="158"/>
    <d v="2021-02-03T00:00:00"/>
    <m/>
    <n v="175709558"/>
    <n v="175709558"/>
    <x v="1"/>
    <s v="ORGANIZACION TERPEL S.A."/>
    <n v="0"/>
    <n v="0"/>
    <n v="24342"/>
    <x v="1"/>
    <x v="1"/>
    <x v="1"/>
    <m/>
    <x v="0"/>
  </r>
  <r>
    <x v="11"/>
    <s v="6-7-8-9-10-11-12-13-14-15-16-17-18"/>
    <x v="1"/>
    <x v="0"/>
    <x v="5"/>
    <x v="15"/>
    <x v="6"/>
    <x v="2"/>
    <x v="0"/>
    <x v="2"/>
    <x v="1"/>
    <x v="23"/>
    <x v="1"/>
    <s v="Suministros de escritorio"/>
    <x v="0"/>
    <n v="44121600"/>
    <s v="Adquisición de elementos de papelería e insumos"/>
    <x v="3"/>
    <x v="3"/>
    <n v="1"/>
    <x v="1"/>
    <x v="5"/>
    <x v="1"/>
    <n v="8531146"/>
    <n v="8531146"/>
    <x v="1"/>
    <x v="1"/>
    <x v="0"/>
    <x v="1"/>
    <s v="Secretaría General - GIT Gestión Contractual"/>
    <s v="Secretaría General - GIT Gestión Contractual"/>
    <x v="0"/>
    <s v="Coordinador GIT Gestión Contractual"/>
    <x v="9"/>
    <x v="22"/>
    <s v="N/A"/>
    <s v="N/A"/>
    <n v="552"/>
    <d v="2021-04-27T00:00:00"/>
    <n v="8531146"/>
    <n v="8531146"/>
    <n v="8531146"/>
    <x v="1"/>
    <s v="PANAMERICANA LIBRERIA Y PAPELERIA SA"/>
    <n v="0"/>
    <n v="0"/>
    <n v="24694"/>
    <x v="1"/>
    <x v="1"/>
    <x v="0"/>
    <m/>
    <x v="0"/>
  </r>
  <r>
    <x v="10"/>
    <n v="37"/>
    <x v="1"/>
    <x v="0"/>
    <x v="5"/>
    <x v="15"/>
    <x v="6"/>
    <x v="21"/>
    <x v="0"/>
    <x v="2"/>
    <x v="1"/>
    <x v="9"/>
    <x v="1"/>
    <s v="Viajes en aviones comerciales"/>
    <x v="0"/>
    <n v="78111502"/>
    <s v="Suministro de tiquetes aéreos nacionales e internacionales para el Instituto Geográfico Agustín Codazzi."/>
    <x v="5"/>
    <x v="5"/>
    <n v="12"/>
    <x v="1"/>
    <x v="5"/>
    <x v="1"/>
    <n v="739850240"/>
    <n v="739850240"/>
    <x v="1"/>
    <x v="1"/>
    <x v="0"/>
    <x v="1"/>
    <s v="Secretaría General - Servicios Administrativos"/>
    <s v="Secretaria General - GIT Servicios Administrativos"/>
    <x v="0"/>
    <s v="Coordinador GIT Servicios Administrativos"/>
    <x v="9"/>
    <x v="22"/>
    <s v="N/A"/>
    <s v="N/A"/>
    <n v="72"/>
    <d v="2021-01-15T00:00:00"/>
    <n v="0"/>
    <n v="739850240"/>
    <n v="739850240"/>
    <x v="1"/>
    <s v="SUBATOURS LTDA"/>
    <n v="0"/>
    <n v="0"/>
    <n v="24331"/>
    <x v="1"/>
    <x v="1"/>
    <x v="1"/>
    <n v="330"/>
    <x v="0"/>
  </r>
  <r>
    <x v="10"/>
    <n v="54"/>
    <x v="1"/>
    <x v="0"/>
    <x v="5"/>
    <x v="15"/>
    <x v="6"/>
    <x v="21"/>
    <x v="0"/>
    <x v="2"/>
    <x v="1"/>
    <x v="11"/>
    <x v="1"/>
    <s v="Transporte de personal"/>
    <x v="0"/>
    <n v="20102301"/>
    <s v="Servicio de Transporte Especial de Pasajeros y de carga a Nivel Nacional del Instituto Geográfico Agustín Codazzi. "/>
    <x v="6"/>
    <x v="6"/>
    <n v="11"/>
    <x v="1"/>
    <x v="5"/>
    <x v="1"/>
    <n v="1421305246"/>
    <n v="1421305246"/>
    <x v="1"/>
    <x v="1"/>
    <x v="0"/>
    <x v="1"/>
    <s v="Secretaría General - Servicios Administrativos"/>
    <s v="Secretaria General - GIT Servicios Administrativos"/>
    <x v="0"/>
    <s v="Coordinador GIT Servicios Administrativos"/>
    <x v="9"/>
    <x v="22"/>
    <s v="N/A"/>
    <s v="N/A"/>
    <n v="210"/>
    <d v="2021-02-08T00:00:00"/>
    <n v="1421305246"/>
    <n v="1421305246"/>
    <n v="1421305246"/>
    <x v="1"/>
    <s v="UNION TEMPORAL UT G3 IGAC 2021"/>
    <n v="0"/>
    <n v="0"/>
    <n v="24738"/>
    <x v="1"/>
    <x v="1"/>
    <x v="1"/>
    <n v="320"/>
    <x v="0"/>
  </r>
  <r>
    <x v="10"/>
    <n v="3"/>
    <x v="1"/>
    <x v="0"/>
    <x v="5"/>
    <x v="15"/>
    <x v="6"/>
    <x v="2"/>
    <x v="0"/>
    <x v="2"/>
    <x v="1"/>
    <x v="9"/>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5"/>
    <x v="5"/>
    <n v="11"/>
    <x v="1"/>
    <x v="1"/>
    <x v="1"/>
    <n v="70936690"/>
    <n v="70936690"/>
    <x v="1"/>
    <x v="2"/>
    <x v="0"/>
    <x v="1"/>
    <s v="Secretaría General - GIT Gestión Contractual"/>
    <s v="Secretaría General - GIT Gestión Contractual"/>
    <x v="0"/>
    <s v="Coordinador GIT Gestión Contractual"/>
    <x v="9"/>
    <x v="22"/>
    <s v="N/A"/>
    <s v="N/A"/>
    <n v="11"/>
    <d v="2021-01-07T00:00:00"/>
    <n v="6448790"/>
    <n v="70936690"/>
    <n v="70936690"/>
    <x v="1"/>
    <s v="WILDER ANDRES GONZALEZ ROJAS"/>
    <n v="0"/>
    <n v="0"/>
    <n v="24172"/>
    <x v="1"/>
    <x v="1"/>
    <x v="2"/>
    <n v="11"/>
    <x v="0"/>
  </r>
  <r>
    <x v="10"/>
    <n v="70"/>
    <x v="1"/>
    <x v="0"/>
    <x v="5"/>
    <x v="15"/>
    <x v="6"/>
    <x v="22"/>
    <x v="0"/>
    <x v="2"/>
    <x v="1"/>
    <x v="2"/>
    <x v="1"/>
    <s v="Servicios secretariales o de administración de oficinas  "/>
    <x v="0"/>
    <n v="80161501"/>
    <s v="Adquisición del seguro de casco avión y seguro vehículo aéreo no tripulado que ampare los bienes e intereses patrimoniales del IGAC"/>
    <x v="3"/>
    <x v="4"/>
    <n v="12"/>
    <x v="1"/>
    <x v="4"/>
    <x v="1"/>
    <n v="800000000"/>
    <n v="800000000"/>
    <x v="1"/>
    <x v="5"/>
    <x v="0"/>
    <x v="0"/>
    <s v="Subdirección de Geografía y Cartografía "/>
    <s v="Secretaría General"/>
    <x v="1"/>
    <s v="Secretaría General"/>
    <x v="3"/>
    <x v="6"/>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1"/>
    <x v="1"/>
    <x v="1"/>
    <m/>
    <x v="0"/>
  </r>
  <r>
    <x v="10"/>
    <n v="47"/>
    <x v="1"/>
    <x v="0"/>
    <x v="5"/>
    <x v="15"/>
    <x v="6"/>
    <x v="2"/>
    <x v="0"/>
    <x v="2"/>
    <x v="1"/>
    <x v="8"/>
    <x v="1"/>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5"/>
    <x v="5"/>
    <n v="12"/>
    <x v="1"/>
    <x v="4"/>
    <x v="1"/>
    <n v="0"/>
    <n v="0"/>
    <x v="1"/>
    <x v="2"/>
    <x v="0"/>
    <x v="1"/>
    <s v="Secretaría General - GIT Gestión Contractual"/>
    <s v="Secretaría General - GIT Gestión Contractual"/>
    <x v="0"/>
    <s v="Coordinador GIT Gestión Contractual"/>
    <x v="9"/>
    <x v="22"/>
    <s v="N/A"/>
    <s v="N/A"/>
    <n v="82"/>
    <d v="2021-01-22T00:00:00"/>
    <e v="#N/A"/>
    <e v="#N/A"/>
    <e v="#N/A"/>
    <x v="0"/>
    <s v="INICIO PROCESO"/>
    <n v="0"/>
    <n v="0"/>
    <m/>
    <x v="1"/>
    <x v="1"/>
    <x v="0"/>
    <m/>
    <x v="0"/>
  </r>
  <r>
    <x v="10"/>
    <n v="29"/>
    <x v="1"/>
    <x v="0"/>
    <x v="5"/>
    <x v="15"/>
    <x v="6"/>
    <x v="24"/>
    <x v="0"/>
    <x v="2"/>
    <x v="1"/>
    <x v="9"/>
    <x v="1"/>
    <s v="Servicios secretariales o de administración de oficinas  "/>
    <x v="0"/>
    <n v="80161501"/>
    <s v="Prestación de servicios profesionales especializados para apoyar los temas tributarios, contables y financieros del Instituto Geográfico Agustín Codazzi a nivel nacional"/>
    <x v="5"/>
    <x v="5"/>
    <n v="4"/>
    <x v="1"/>
    <x v="1"/>
    <x v="1"/>
    <n v="34831906"/>
    <n v="34831906"/>
    <x v="1"/>
    <x v="2"/>
    <x v="0"/>
    <x v="1"/>
    <s v="Secretaria General - GIT Gestión Financiera"/>
    <s v="Secretaría General - GIT Gestión Financiera"/>
    <x v="0"/>
    <s v="Coordinador GIT Gestión Financiera"/>
    <x v="9"/>
    <x v="22"/>
    <s v="N/A"/>
    <s v="N/A"/>
    <n v="27"/>
    <d v="2021-01-12T00:00:00"/>
    <n v="8707976"/>
    <n v="34831904"/>
    <n v="34831904"/>
    <x v="1"/>
    <s v="CARLOS JULIO AGUILAR RUIZ"/>
    <n v="2"/>
    <n v="0"/>
    <n v="24186"/>
    <x v="1"/>
    <x v="1"/>
    <x v="2"/>
    <n v="11"/>
    <x v="0"/>
  </r>
  <r>
    <x v="10"/>
    <n v="30"/>
    <x v="1"/>
    <x v="0"/>
    <x v="5"/>
    <x v="15"/>
    <x v="6"/>
    <x v="24"/>
    <x v="0"/>
    <x v="2"/>
    <x v="1"/>
    <x v="9"/>
    <x v="1"/>
    <s v="Servicios secretariales o de administración de oficinas  "/>
    <x v="0"/>
    <n v="80161501"/>
    <s v="Prestación de servicios personales para apoyar la gestión de la tesorería del Instituto Geográfico Agustín Codazzi."/>
    <x v="5"/>
    <x v="5"/>
    <n v="11"/>
    <x v="1"/>
    <x v="1"/>
    <x v="1"/>
    <n v="29386316"/>
    <n v="29386316"/>
    <x v="1"/>
    <x v="2"/>
    <x v="0"/>
    <x v="1"/>
    <s v="Secretaria General - GIT Gestión Financiera"/>
    <s v="Secretaría General - GIT Gestión Financiera"/>
    <x v="0"/>
    <s v="Coordinador GIT Gestión Financiera"/>
    <x v="9"/>
    <x v="22"/>
    <s v="N/A"/>
    <s v="N/A"/>
    <n v="34"/>
    <d v="2021-01-13T00:00:00"/>
    <n v="2671483"/>
    <n v="29386313"/>
    <n v="29386313"/>
    <x v="1"/>
    <s v="LEONARDO  SEGURA CAMELO"/>
    <n v="3"/>
    <n v="0"/>
    <n v="24188"/>
    <x v="1"/>
    <x v="1"/>
    <x v="0"/>
    <m/>
    <x v="0"/>
  </r>
  <r>
    <x v="10"/>
    <n v="24"/>
    <x v="1"/>
    <x v="0"/>
    <x v="5"/>
    <x v="15"/>
    <x v="6"/>
    <x v="24"/>
    <x v="0"/>
    <x v="2"/>
    <x v="1"/>
    <x v="9"/>
    <x v="1"/>
    <s v="Servicios secretariales o de administración de oficinas  "/>
    <x v="0"/>
    <n v="80161501"/>
    <s v="Prestación de servicios personales para la recepción, revisión y elaboración de las cuentas por pagar y obligaciones del instituto en el sistema SIIF Nación."/>
    <x v="5"/>
    <x v="5"/>
    <n v="11"/>
    <x v="1"/>
    <x v="1"/>
    <x v="2"/>
    <n v="29386316"/>
    <n v="29386316"/>
    <x v="1"/>
    <x v="2"/>
    <x v="0"/>
    <x v="1"/>
    <s v="Secretaria General - GIT Gestión Financiera"/>
    <s v="Secretaría General - GIT Gestión Financiera"/>
    <x v="0"/>
    <s v="Coordinador GIT Gestión Financiera"/>
    <x v="9"/>
    <x v="22"/>
    <s v="N/A"/>
    <s v="N/A"/>
    <n v="33"/>
    <d v="2021-01-13T00:00:00"/>
    <n v="2671483"/>
    <n v="29386313"/>
    <n v="29386313"/>
    <x v="1"/>
    <s v="MIREYA  ARTUNDUAGA CALDERON"/>
    <n v="3"/>
    <n v="0"/>
    <n v="24190"/>
    <x v="1"/>
    <x v="1"/>
    <x v="0"/>
    <m/>
    <x v="0"/>
  </r>
  <r>
    <x v="10"/>
    <n v="59"/>
    <x v="1"/>
    <x v="0"/>
    <x v="5"/>
    <x v="15"/>
    <x v="6"/>
    <x v="23"/>
    <x v="0"/>
    <x v="2"/>
    <x v="1"/>
    <x v="9"/>
    <x v="1"/>
    <s v="Servicios secretariales o de administración de oficinas  "/>
    <x v="0"/>
    <n v="80161501"/>
    <s v="Prestación de servicios profesionales para la implementación del sistema de gestión documental SIGAC a nivel nacional."/>
    <x v="6"/>
    <x v="6"/>
    <n v="10"/>
    <x v="1"/>
    <x v="1"/>
    <x v="2"/>
    <n v="36402363"/>
    <n v="36402363"/>
    <x v="1"/>
    <x v="1"/>
    <x v="0"/>
    <x v="0"/>
    <s v="Secretaria General"/>
    <s v="Secretaria General- Gestión documental"/>
    <x v="0"/>
    <s v="Coordinador GIT Gestión Documental"/>
    <x v="11"/>
    <x v="18"/>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1"/>
    <x v="1"/>
    <x v="1"/>
    <n v="300"/>
    <x v="0"/>
  </r>
  <r>
    <x v="10"/>
    <n v="26"/>
    <x v="1"/>
    <x v="0"/>
    <x v="5"/>
    <x v="15"/>
    <x v="6"/>
    <x v="24"/>
    <x v="0"/>
    <x v="2"/>
    <x v="1"/>
    <x v="9"/>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5"/>
    <x v="5"/>
    <n v="11"/>
    <x v="1"/>
    <x v="1"/>
    <x v="1"/>
    <n v="40042599"/>
    <n v="40042599"/>
    <x v="1"/>
    <x v="2"/>
    <x v="0"/>
    <x v="1"/>
    <s v="Secretaria General - GIT Gestión Financiera"/>
    <s v="Secretaría General - GIT Gestión Financiera"/>
    <x v="0"/>
    <s v="Coordinador GIT Gestión Financiera"/>
    <x v="9"/>
    <x v="22"/>
    <s v="N/A"/>
    <s v="N/A"/>
    <n v="32"/>
    <d v="2021-01-13T00:00:00"/>
    <n v="3640236"/>
    <n v="40042596"/>
    <n v="40042596"/>
    <x v="1"/>
    <s v="YOLI ANDREA MARTINEZ MOLINA"/>
    <n v="3"/>
    <n v="0"/>
    <n v="24189"/>
    <x v="1"/>
    <x v="1"/>
    <x v="0"/>
    <m/>
    <x v="0"/>
  </r>
  <r>
    <x v="10"/>
    <n v="8"/>
    <x v="1"/>
    <x v="0"/>
    <x v="5"/>
    <x v="15"/>
    <x v="6"/>
    <x v="2"/>
    <x v="1"/>
    <x v="1"/>
    <x v="1"/>
    <x v="9"/>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5"/>
    <x v="5"/>
    <n v="11"/>
    <x v="1"/>
    <x v="1"/>
    <x v="1"/>
    <n v="58772630"/>
    <n v="58772630"/>
    <x v="1"/>
    <x v="2"/>
    <x v="1"/>
    <x v="1"/>
    <s v="Secretaría General - GIT Gestión Contractual"/>
    <s v="Secretaría General - GIT Gestión Contractual"/>
    <x v="0"/>
    <s v="Coordinador GIT Gestión Contractual"/>
    <x v="9"/>
    <x v="22"/>
    <s v="N/A"/>
    <s v="N/A"/>
    <n v="8"/>
    <d v="2021-01-07T00:00:00"/>
    <n v="2671483"/>
    <n v="29386313"/>
    <n v="58772626"/>
    <x v="1"/>
    <s v="SANDRA YANETH CELEMIN_x000a_BIBIANA ANDREA CASAS SIERRA_x000a_"/>
    <n v="4"/>
    <n v="0"/>
    <s v="24164_x000a_24167_x000a_"/>
    <x v="3"/>
    <x v="1"/>
    <x v="2"/>
    <n v="2"/>
    <x v="0"/>
  </r>
  <r>
    <x v="10"/>
    <n v="28"/>
    <x v="1"/>
    <x v="0"/>
    <x v="5"/>
    <x v="15"/>
    <x v="6"/>
    <x v="24"/>
    <x v="0"/>
    <x v="2"/>
    <x v="1"/>
    <x v="9"/>
    <x v="1"/>
    <s v="Servicios secretariales o de administración de oficinas  "/>
    <x v="0"/>
    <n v="80161501"/>
    <s v="Prestación de servicios profesionales para realizar las actividades relacionadas con el manejo del presupuesto del Instituto Geográfico Agustín Codazzi."/>
    <x v="5"/>
    <x v="5"/>
    <n v="11"/>
    <x v="1"/>
    <x v="1"/>
    <x v="1"/>
    <n v="73517991"/>
    <n v="73517991"/>
    <x v="1"/>
    <x v="2"/>
    <x v="0"/>
    <x v="1"/>
    <s v="Secretaria General - GIT Gestión Financiera"/>
    <s v="Secretaría General - GIT Gestión Financiera"/>
    <x v="0"/>
    <s v="Coordinador GIT Gestión Financiera"/>
    <x v="9"/>
    <x v="22"/>
    <s v="N/A"/>
    <s v="N/A"/>
    <n v="28"/>
    <d v="2021-01-13T00:00:00"/>
    <n v="6683453"/>
    <n v="73517983"/>
    <n v="73517983"/>
    <x v="1"/>
    <s v="BRENDA LUCIA FONSECA ROJAS"/>
    <n v="8"/>
    <n v="0"/>
    <n v="24187"/>
    <x v="1"/>
    <x v="1"/>
    <x v="0"/>
    <m/>
    <x v="0"/>
  </r>
  <r>
    <x v="10"/>
    <n v="23"/>
    <x v="1"/>
    <x v="0"/>
    <x v="5"/>
    <x v="15"/>
    <x v="6"/>
    <x v="24"/>
    <x v="0"/>
    <x v="2"/>
    <x v="1"/>
    <x v="9"/>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5"/>
    <x v="5"/>
    <n v="11"/>
    <x v="1"/>
    <x v="1"/>
    <x v="1"/>
    <n v="63335720"/>
    <n v="63335720"/>
    <x v="1"/>
    <x v="2"/>
    <x v="0"/>
    <x v="1"/>
    <s v="Secretaria General - GIT Gestión Financiera"/>
    <s v="Secretaría General - GIT Gestión Financiera"/>
    <x v="0"/>
    <s v="Coordinador GIT Gestión Financiera"/>
    <x v="9"/>
    <x v="22"/>
    <s v="N/A"/>
    <s v="N/A"/>
    <n v="26"/>
    <d v="2021-01-12T00:00:00"/>
    <n v="5757792"/>
    <n v="63335712"/>
    <n v="63335712"/>
    <x v="1"/>
    <s v="DIANA MARCELA SANDOVAL HERRERA"/>
    <n v="8"/>
    <n v="0"/>
    <n v="24185"/>
    <x v="1"/>
    <x v="1"/>
    <x v="1"/>
    <n v="330"/>
    <x v="0"/>
  </r>
  <r>
    <x v="10"/>
    <n v="27"/>
    <x v="1"/>
    <x v="0"/>
    <x v="5"/>
    <x v="15"/>
    <x v="6"/>
    <x v="24"/>
    <x v="1"/>
    <x v="1"/>
    <x v="1"/>
    <x v="9"/>
    <x v="1"/>
    <s v="Servicios secretariales o de administración de oficinas  "/>
    <x v="0"/>
    <n v="80161501"/>
    <s v="Prestación de servicios profesionales para realizar la gestión de la tesorería del Instituto Geográfico Agustín Codazzi."/>
    <x v="5"/>
    <x v="5"/>
    <n v="11"/>
    <x v="1"/>
    <x v="1"/>
    <x v="1"/>
    <n v="147035981"/>
    <n v="147035981"/>
    <x v="1"/>
    <x v="2"/>
    <x v="1"/>
    <x v="1"/>
    <s v="Secretaria General - GIT Gestión Financiera"/>
    <s v="Secretaría General - GIT Gestión Financiera"/>
    <x v="0"/>
    <s v="Coordinador GIT Gestión Financiera"/>
    <x v="9"/>
    <x v="22"/>
    <s v="N/A"/>
    <s v="N/A"/>
    <n v="31"/>
    <d v="2021-01-13T00:00:00"/>
    <n v="6683453"/>
    <n v="73517983"/>
    <n v="147035966"/>
    <x v="1"/>
    <s v="ALICIA PAOLA GARCIA MUÑOZ_x000a_ANGELA  MORALES RONCANCIO_x000a_"/>
    <n v="15"/>
    <n v="0"/>
    <s v="24191_x000a_24194"/>
    <x v="3"/>
    <x v="1"/>
    <x v="0"/>
    <m/>
    <x v="0"/>
  </r>
  <r>
    <x v="10"/>
    <n v="68"/>
    <x v="1"/>
    <x v="0"/>
    <x v="5"/>
    <x v="15"/>
    <x v="6"/>
    <x v="21"/>
    <x v="0"/>
    <x v="2"/>
    <x v="1"/>
    <x v="3"/>
    <x v="1"/>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1"/>
    <x v="5"/>
    <x v="2"/>
    <n v="346300000"/>
    <n v="346300000"/>
    <x v="1"/>
    <x v="1"/>
    <x v="0"/>
    <x v="1"/>
    <s v="Secretaría General - Servicios Administrativos"/>
    <s v="Secretaria General - GIT Servicios Administrativos"/>
    <x v="0"/>
    <s v="Coordinador GIT Servicios Administrativos"/>
    <x v="9"/>
    <x v="22"/>
    <s v="N/A"/>
    <s v="N/A"/>
    <n v="528"/>
    <d v="2021-04-14T00:00:00"/>
    <n v="0"/>
    <n v="346223527"/>
    <n v="346223527"/>
    <x v="1"/>
    <s v="UNION TEMPORAL AUTOMOTRIZ 2020_x000a_AUTO INVERSIONES COLOMBIA S.A AUTOINVERCOL_x000a_CENTRO INTEGRAL DE MANTENIMIENTO ATOCARS SAS_x000a_"/>
    <n v="76473"/>
    <n v="0"/>
    <s v="24711_x000a_24712_x000a_24713_x000a_24735"/>
    <x v="1"/>
    <x v="1"/>
    <x v="0"/>
    <m/>
    <x v="0"/>
  </r>
  <r>
    <x v="0"/>
    <m/>
    <x v="6"/>
    <x v="6"/>
    <x v="5"/>
    <x v="15"/>
    <x v="0"/>
    <x v="0"/>
    <x v="0"/>
    <x v="2"/>
    <x v="1"/>
    <x v="0"/>
    <x v="1"/>
    <s v="Servicio de inspección de equipos"/>
    <x v="0"/>
    <n v="81141804"/>
    <s v="Diagnóstico y certificación anual de los sistemas de transporte vertical (ascensores) de la sede central del IGAC"/>
    <x v="0"/>
    <x v="0"/>
    <n v="1"/>
    <x v="1"/>
    <x v="2"/>
    <x v="2"/>
    <n v="833000"/>
    <n v="833000"/>
    <x v="1"/>
    <x v="2"/>
    <x v="0"/>
    <x v="0"/>
    <s v="Secretaria General - GIT T SERVISIOS ADMNISTRATIVOS "/>
    <s v="Secretaria General - GIT T SERVISIOS ADMNISTRATIVOS "/>
    <x v="0"/>
    <s v="secretaria general"/>
    <x v="10"/>
    <x v="27"/>
    <s v="Dotar de equipamientos las sedes"/>
    <s v="Sedes Mantenidas"/>
    <m/>
    <d v="2021-09-01T00:00:00"/>
    <n v="678300"/>
    <n v="678300"/>
    <n v="678300"/>
    <x v="1"/>
    <s v="INICIO PROCESO"/>
    <n v="154700"/>
    <n v="0"/>
    <m/>
    <x v="1"/>
    <x v="1"/>
    <x v="1"/>
    <n v="90"/>
    <x v="0"/>
  </r>
  <r>
    <x v="10"/>
    <n v="25"/>
    <x v="1"/>
    <x v="0"/>
    <x v="5"/>
    <x v="15"/>
    <x v="6"/>
    <x v="24"/>
    <x v="0"/>
    <x v="2"/>
    <x v="1"/>
    <x v="9"/>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5"/>
    <x v="5"/>
    <n v="11"/>
    <x v="1"/>
    <x v="1"/>
    <x v="2"/>
    <n v="73517991"/>
    <n v="73517991"/>
    <x v="1"/>
    <x v="2"/>
    <x v="0"/>
    <x v="1"/>
    <s v="Secretaria General - GIT Gestión Financiera"/>
    <s v="Secretaría General - GIT Gestión Financiera"/>
    <x v="0"/>
    <s v="Coordinador GIT Gestión Financiera"/>
    <x v="9"/>
    <x v="22"/>
    <s v="N/A"/>
    <s v="N/A"/>
    <n v="35"/>
    <d v="2021-01-13T00:00:00"/>
    <n v="6683454"/>
    <n v="73295212"/>
    <n v="73295212"/>
    <x v="1"/>
    <s v="EDGAR GERMAN CAICEDO GONZALEZ"/>
    <n v="222779"/>
    <n v="0"/>
    <n v="24192"/>
    <x v="1"/>
    <x v="1"/>
    <x v="0"/>
    <m/>
    <x v="0"/>
  </r>
  <r>
    <x v="10"/>
    <n v="40"/>
    <x v="1"/>
    <x v="0"/>
    <x v="5"/>
    <x v="15"/>
    <x v="6"/>
    <x v="23"/>
    <x v="0"/>
    <x v="2"/>
    <x v="1"/>
    <x v="9"/>
    <x v="1"/>
    <s v="Servicios secretariales o de administración de oficinas  "/>
    <x v="0"/>
    <n v="80161501"/>
    <s v="Prestación de servicios personales para el acompañamiento y seguimiento de las actividades del procesos de gestión documental de la entidad de acuerdo a las normas vigentes."/>
    <x v="5"/>
    <x v="5"/>
    <n v="9"/>
    <x v="1"/>
    <x v="1"/>
    <x v="2"/>
    <n v="24043349"/>
    <n v="24043349"/>
    <x v="1"/>
    <x v="1"/>
    <x v="0"/>
    <x v="0"/>
    <s v="Secretaria General"/>
    <s v="Secretaria General- Gestión documental"/>
    <x v="0"/>
    <s v="Coordinador GIT Gestión Documental"/>
    <x v="11"/>
    <x v="26"/>
    <s v="Realizar los procesos de organización al acervo documental de  30 metros lineales."/>
    <s v="Aplicar los procesos archivísticos al acervo documental."/>
    <n v="59"/>
    <d v="2021-01-19T00:00:00"/>
    <n v="2593673"/>
    <n v="23343057"/>
    <n v="23343057"/>
    <x v="1"/>
    <s v="MARTHA LUCIA ROCHA AREVALO"/>
    <n v="700292"/>
    <n v="0"/>
    <n v="24222"/>
    <x v="1"/>
    <x v="1"/>
    <x v="1"/>
    <n v="270"/>
    <x v="0"/>
  </r>
  <r>
    <x v="10"/>
    <n v="38"/>
    <x v="1"/>
    <x v="0"/>
    <x v="5"/>
    <x v="15"/>
    <x v="6"/>
    <x v="22"/>
    <x v="0"/>
    <x v="2"/>
    <x v="1"/>
    <x v="9"/>
    <x v="1"/>
    <s v="Servicios secretariales o de administración de oficinas  "/>
    <x v="0"/>
    <n v="80161501"/>
    <s v="Prestación de servicios profesionales al IGAC apoyando la vinculación del personal requerido por la entidad, de conformidad con las solicitudes efectuadas por el supervisor del contrato"/>
    <x v="5"/>
    <x v="5"/>
    <n v="345"/>
    <x v="0"/>
    <x v="1"/>
    <x v="2"/>
    <n v="123067779"/>
    <n v="123067779"/>
    <x v="1"/>
    <x v="1"/>
    <x v="0"/>
    <x v="0"/>
    <m/>
    <m/>
    <x v="10"/>
    <m/>
    <x v="12"/>
    <x v="28"/>
    <m/>
    <m/>
    <n v="40"/>
    <d v="2021-01-15T00:00:00"/>
    <n v="10701546"/>
    <n v="122354343"/>
    <n v="122354343"/>
    <x v="1"/>
    <s v="LINDA CRISTINA SANTOS MEJIA"/>
    <n v="713436"/>
    <n v="0"/>
    <n v="24199"/>
    <x v="1"/>
    <x v="1"/>
    <x v="0"/>
    <m/>
    <x v="0"/>
  </r>
  <r>
    <x v="10"/>
    <n v="63"/>
    <x v="1"/>
    <x v="0"/>
    <x v="5"/>
    <x v="15"/>
    <x v="6"/>
    <x v="21"/>
    <x v="0"/>
    <x v="2"/>
    <x v="1"/>
    <x v="12"/>
    <x v="1"/>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1"/>
    <x v="1"/>
    <x v="1"/>
    <n v="40500000"/>
    <n v="40500000"/>
    <x v="1"/>
    <x v="5"/>
    <x v="0"/>
    <x v="1"/>
    <s v="Secretaria General - GIT servicios administrativos"/>
    <s v="Secretaria General - GIT servicios administrativos"/>
    <x v="0"/>
    <s v="Coordinador GIT GIT servicios administrativos"/>
    <x v="12"/>
    <x v="28"/>
    <m/>
    <m/>
    <n v="504"/>
    <d v="2021-03-25T00:00:00"/>
    <n v="4382339"/>
    <n v="39441051"/>
    <n v="39441051"/>
    <x v="1"/>
    <s v="ASTRID ANGELICA VELA MARTINEZ"/>
    <n v="1058949"/>
    <n v="0"/>
    <n v="24638"/>
    <x v="1"/>
    <x v="1"/>
    <x v="0"/>
    <m/>
    <x v="0"/>
  </r>
  <r>
    <x v="10"/>
    <n v="39"/>
    <x v="1"/>
    <x v="0"/>
    <x v="5"/>
    <x v="15"/>
    <x v="6"/>
    <x v="23"/>
    <x v="4"/>
    <x v="4"/>
    <x v="1"/>
    <x v="9"/>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5"/>
    <x v="5"/>
    <n v="9"/>
    <x v="1"/>
    <x v="1"/>
    <x v="2"/>
    <n v="53527075"/>
    <n v="53527075"/>
    <x v="1"/>
    <x v="1"/>
    <x v="4"/>
    <x v="0"/>
    <s v="Secretaria General"/>
    <s v="Secretaria General- Gestión documental"/>
    <x v="0"/>
    <s v="Coordinador GIT Gestión Documental"/>
    <x v="11"/>
    <x v="26"/>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4"/>
    <x v="1"/>
    <x v="1"/>
    <n v="270"/>
    <x v="0"/>
  </r>
  <r>
    <x v="10"/>
    <n v="48"/>
    <x v="1"/>
    <x v="0"/>
    <x v="5"/>
    <x v="15"/>
    <x v="6"/>
    <x v="23"/>
    <x v="0"/>
    <x v="2"/>
    <x v="1"/>
    <x v="11"/>
    <x v="1"/>
    <s v="Servicios secretariales o de administración de oficinas  "/>
    <x v="0"/>
    <n v="80161501"/>
    <s v="Prestación de servicios personales para apoyar la implementación del sistema de gestión documental de la entidad de acuerdo a las normas vigentes."/>
    <x v="6"/>
    <x v="6"/>
    <n v="11"/>
    <x v="1"/>
    <x v="1"/>
    <x v="1"/>
    <n v="29566233.890000001"/>
    <n v="29566233.890000001"/>
    <x v="1"/>
    <x v="1"/>
    <x v="0"/>
    <x v="1"/>
    <s v="Secretaría General - GIT Gestión Documental"/>
    <s v="Secretaría General - GIT Gestión Documental"/>
    <x v="0"/>
    <s v="Coordinador GIT Gestión Documental"/>
    <x v="9"/>
    <x v="22"/>
    <s v="N/A"/>
    <s v="N/A"/>
    <n v="235"/>
    <d v="2021-02-03T00:00:00"/>
    <n v="2593673"/>
    <n v="27406478"/>
    <n v="27406478"/>
    <x v="1"/>
    <s v="EDWIN DIDIER CASAS ARDILA"/>
    <n v="2159755.89"/>
    <n v="0"/>
    <n v="24418"/>
    <x v="1"/>
    <x v="1"/>
    <x v="1"/>
    <n v="330"/>
    <x v="0"/>
  </r>
  <r>
    <x v="10"/>
    <n v="52"/>
    <x v="1"/>
    <x v="0"/>
    <x v="5"/>
    <x v="15"/>
    <x v="6"/>
    <x v="22"/>
    <x v="0"/>
    <x v="2"/>
    <x v="1"/>
    <x v="9"/>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6"/>
    <x v="6"/>
    <n v="11"/>
    <x v="1"/>
    <x v="1"/>
    <x v="1"/>
    <n v="73517991"/>
    <n v="73517991"/>
    <x v="1"/>
    <x v="1"/>
    <x v="0"/>
    <x v="0"/>
    <s v="Secretaria General"/>
    <s v="Secretaría General"/>
    <x v="0"/>
    <s v="Secretaria General"/>
    <x v="6"/>
    <x v="21"/>
    <s v="Realizar el seguimiento de los planes de acción anual"/>
    <s v="Documentos de planeación con seguimientos realizados"/>
    <n v="194"/>
    <d v="2021-02-08T00:00:00"/>
    <n v="6683454"/>
    <n v="71290173"/>
    <n v="71290173"/>
    <x v="1"/>
    <s v="JENNFER  ABRIL"/>
    <n v="2227818"/>
    <n v="0"/>
    <n v="24378"/>
    <x v="1"/>
    <x v="1"/>
    <x v="1"/>
    <n v="315"/>
    <x v="0"/>
  </r>
  <r>
    <x v="10"/>
    <n v="53"/>
    <x v="1"/>
    <x v="0"/>
    <x v="5"/>
    <x v="15"/>
    <x v="6"/>
    <x v="21"/>
    <x v="0"/>
    <x v="2"/>
    <x v="1"/>
    <x v="11"/>
    <x v="1"/>
    <s v="Ingeniería civil y arquitectura"/>
    <x v="0"/>
    <n v="81101500"/>
    <s v="Prestación de servicios profesionales para formular, estructurar, evaluar y realizar el seguimiento a los planes, programas y proyectos de infraestructura física y garantizar los objetivos planteados a nivel nacional."/>
    <x v="6"/>
    <x v="6"/>
    <n v="11"/>
    <x v="1"/>
    <x v="1"/>
    <x v="2"/>
    <n v="80634026"/>
    <n v="80634026"/>
    <x v="1"/>
    <x v="1"/>
    <x v="0"/>
    <x v="0"/>
    <s v="Secretaría General - GIT Servicios Administrativos"/>
    <s v="Secretaría General - Servicios Administrativos"/>
    <x v="0"/>
    <s v="Coordinador(a) GIT Servicios Administrativos"/>
    <x v="13"/>
    <x v="27"/>
    <s v="Dotar de equipamentos las sedes"/>
    <s v="Sedes Mantenidas"/>
    <n v="192"/>
    <d v="2021-02-08T00:00:00"/>
    <n v="7330366"/>
    <n v="78190571"/>
    <n v="78190571"/>
    <x v="1"/>
    <s v="WILSON BENITES CORREA"/>
    <n v="2443455"/>
    <n v="0"/>
    <n v="24373"/>
    <x v="1"/>
    <x v="1"/>
    <x v="1"/>
    <n v="330"/>
    <x v="0"/>
  </r>
  <r>
    <x v="10"/>
    <n v="55"/>
    <x v="1"/>
    <x v="0"/>
    <x v="5"/>
    <x v="15"/>
    <x v="6"/>
    <x v="21"/>
    <x v="0"/>
    <x v="2"/>
    <x v="1"/>
    <x v="11"/>
    <x v="1"/>
    <s v="Servicios de mantenimiento y reparación de vehículos"/>
    <x v="0"/>
    <n v="78181500"/>
    <s v="Prestación de servicios para la revision tecnico mecanica de los vehiculos de propiedad del IGAC C "/>
    <x v="6"/>
    <x v="6"/>
    <n v="12"/>
    <x v="1"/>
    <x v="2"/>
    <x v="1"/>
    <n v="16000000"/>
    <n v="16000000"/>
    <x v="1"/>
    <x v="1"/>
    <x v="0"/>
    <x v="1"/>
    <s v="Secretaría General - Servicios Administrativos"/>
    <s v="Secretaria General - GIT Servicios Administrativos"/>
    <x v="0"/>
    <s v="Coordinador GIT Servicios Administrativos"/>
    <x v="9"/>
    <x v="22"/>
    <s v="N/A"/>
    <s v="N/A"/>
    <n v="312"/>
    <d v="2021-02-15T00:00:00"/>
    <n v="0"/>
    <n v="13492673"/>
    <n v="13492673"/>
    <x v="1"/>
    <s v="INSPECCION TECNICA AUTOMOTRIZ INTECO SAS"/>
    <n v="2507327"/>
    <n v="0"/>
    <n v="24534"/>
    <x v="1"/>
    <x v="1"/>
    <x v="0"/>
    <m/>
    <x v="0"/>
  </r>
  <r>
    <x v="10"/>
    <n v="34"/>
    <x v="1"/>
    <x v="0"/>
    <x v="5"/>
    <x v="15"/>
    <x v="6"/>
    <x v="25"/>
    <x v="0"/>
    <x v="2"/>
    <x v="1"/>
    <x v="9"/>
    <x v="0"/>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5"/>
    <x v="5"/>
    <n v="345"/>
    <x v="0"/>
    <x v="1"/>
    <x v="0"/>
    <n v="116150000"/>
    <n v="116150000"/>
    <x v="1"/>
    <x v="1"/>
    <x v="0"/>
    <x v="0"/>
    <s v="Secretaria General"/>
    <s v="Secretaría General"/>
    <x v="0"/>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1"/>
    <x v="1"/>
    <x v="1"/>
    <n v="345"/>
    <x v="0"/>
  </r>
  <r>
    <x v="10"/>
    <n v="49"/>
    <x v="1"/>
    <x v="0"/>
    <x v="5"/>
    <x v="15"/>
    <x v="6"/>
    <x v="23"/>
    <x v="1"/>
    <x v="1"/>
    <x v="1"/>
    <x v="11"/>
    <x v="1"/>
    <s v="Servicios secretariales o de administración de oficinas  "/>
    <x v="0"/>
    <n v="80161501"/>
    <s v="Prestación de servicios personales para la aplicación de los procesos archvísticos  de acuerdo a las directrices de la entidad y las normas del archivo general de la nación. "/>
    <x v="6"/>
    <x v="6"/>
    <n v="11"/>
    <x v="1"/>
    <x v="1"/>
    <x v="1"/>
    <n v="43614654"/>
    <n v="43614653.780000001"/>
    <x v="1"/>
    <x v="1"/>
    <x v="1"/>
    <x v="1"/>
    <s v="Secretaría General - GIT Gestión Documental"/>
    <s v="Secretaría General - GIT Gestión Documental"/>
    <x v="0"/>
    <s v="Coordinador GIT Gestión Documental"/>
    <x v="9"/>
    <x v="22"/>
    <s v="N/A"/>
    <s v="N/A"/>
    <n v="196"/>
    <d v="2021-02-03T00:00:00"/>
    <n v="1924742"/>
    <n v="20402265"/>
    <n v="40804530"/>
    <x v="1"/>
    <s v="JENNY ALEXANDRA PEREZ GONZALEZ_x000a_RAFAEL ALIRIO GONZALEZ "/>
    <n v="2810123.78"/>
    <n v="0"/>
    <s v="24380_x000a_24382"/>
    <x v="3"/>
    <x v="1"/>
    <x v="1"/>
    <n v="330"/>
    <x v="0"/>
  </r>
  <r>
    <x v="10"/>
    <n v="56"/>
    <x v="1"/>
    <x v="0"/>
    <x v="5"/>
    <x v="15"/>
    <x v="6"/>
    <x v="22"/>
    <x v="0"/>
    <x v="2"/>
    <x v="1"/>
    <x v="14"/>
    <x v="1"/>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6"/>
    <x v="6"/>
    <n v="11"/>
    <x v="1"/>
    <x v="1"/>
    <x v="1"/>
    <n v="83053047"/>
    <n v="83053047"/>
    <x v="1"/>
    <x v="1"/>
    <x v="0"/>
    <x v="1"/>
    <s v="Secretaria General"/>
    <s v="Secretaría General"/>
    <x v="0"/>
    <s v="Secretaria General"/>
    <x v="9"/>
    <x v="22"/>
    <s v="N/A"/>
    <s v="N/A"/>
    <n v="265"/>
    <d v="2021-02-15T00:00:00"/>
    <n v="7550277"/>
    <n v="79277909"/>
    <n v="79277909"/>
    <x v="1"/>
    <s v="JULIAN ALEJANDRO CRUZ ALARCON"/>
    <n v="3775138"/>
    <n v="0"/>
    <n v="24430"/>
    <x v="1"/>
    <x v="1"/>
    <x v="1"/>
    <n v="315"/>
    <x v="0"/>
  </r>
  <r>
    <x v="10"/>
    <n v="51"/>
    <x v="1"/>
    <x v="0"/>
    <x v="5"/>
    <x v="15"/>
    <x v="6"/>
    <x v="22"/>
    <x v="0"/>
    <x v="2"/>
    <x v="1"/>
    <x v="9"/>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6"/>
    <x v="6"/>
    <n v="11"/>
    <x v="1"/>
    <x v="1"/>
    <x v="1"/>
    <n v="83053047"/>
    <n v="83053047"/>
    <x v="1"/>
    <x v="1"/>
    <x v="0"/>
    <x v="0"/>
    <s v="Secretaria General"/>
    <s v="Secretaría General"/>
    <x v="0"/>
    <s v="Secretaria General"/>
    <x v="6"/>
    <x v="21"/>
    <s v="Realizar el seguimiento de los planes de acción anual"/>
    <s v="Documentos de planeación con seguimientos realizados"/>
    <n v="287"/>
    <d v="2021-02-15T00:00:00"/>
    <n v="7550277"/>
    <n v="79026233"/>
    <n v="79026233"/>
    <x v="1"/>
    <s v="HELVIN IVAN CIFUENTES GONZALEZ"/>
    <n v="4026814"/>
    <n v="0"/>
    <n v="24449"/>
    <x v="1"/>
    <x v="1"/>
    <x v="1"/>
    <n v="315"/>
    <x v="0"/>
  </r>
  <r>
    <x v="10"/>
    <n v="50"/>
    <x v="1"/>
    <x v="0"/>
    <x v="5"/>
    <x v="15"/>
    <x v="6"/>
    <x v="21"/>
    <x v="0"/>
    <x v="2"/>
    <x v="1"/>
    <x v="11"/>
    <x v="1"/>
    <s v="Servicios secretariales o de administración de oficinas  "/>
    <x v="0"/>
    <n v="80161501"/>
    <s v="Prestación de servicios personales  para apoyar los asuntos  y las supervisiones que sean designadas en cabeza de los funcionarios del GIT de Servicios Administrativos"/>
    <x v="6"/>
    <x v="6"/>
    <n v="11"/>
    <x v="1"/>
    <x v="1"/>
    <x v="1"/>
    <n v="34372052"/>
    <n v="34372052"/>
    <x v="1"/>
    <x v="1"/>
    <x v="0"/>
    <x v="1"/>
    <s v="Secretaría General - GIT Servicios Administrativos"/>
    <s v="Secretaría General - Servicios Administrativos"/>
    <x v="0"/>
    <s v="N/A"/>
    <x v="9"/>
    <x v="22"/>
    <s v="N/A"/>
    <s v="N/A"/>
    <n v="176"/>
    <d v="2021-02-03T00:00:00"/>
    <n v="2671483"/>
    <n v="29386313"/>
    <n v="29386313"/>
    <x v="1"/>
    <s v="SONIA BAUTISTA CIFUENTE"/>
    <n v="4985739"/>
    <n v="0"/>
    <n v="24377"/>
    <x v="1"/>
    <x v="1"/>
    <x v="1"/>
    <n v="330"/>
    <x v="0"/>
  </r>
  <r>
    <x v="10"/>
    <n v="82"/>
    <x v="1"/>
    <x v="0"/>
    <x v="5"/>
    <x v="15"/>
    <x v="6"/>
    <x v="21"/>
    <x v="0"/>
    <x v="2"/>
    <x v="1"/>
    <x v="18"/>
    <x v="1"/>
    <s v="Desinfección"/>
    <x v="0"/>
    <n v="76101500"/>
    <s v="Prestación de servicios para saneamiento básico de la sede central IGAC"/>
    <x v="4"/>
    <x v="4"/>
    <n v="7"/>
    <x v="1"/>
    <x v="2"/>
    <x v="1"/>
    <n v="15000000"/>
    <n v="15000000"/>
    <x v="1"/>
    <x v="2"/>
    <x v="0"/>
    <x v="1"/>
    <s v="Secretaria General - GIT Talento Humano"/>
    <s v="sertvcios admnistrativos "/>
    <x v="0"/>
    <s v="Coordinador GIT Talento Humano"/>
    <x v="9"/>
    <x v="22"/>
    <s v="N/A"/>
    <s v="N/A"/>
    <m/>
    <d v="2021-07-13T00:00:00"/>
    <n v="9557750"/>
    <n v="9557750"/>
    <n v="9557750"/>
    <x v="1"/>
    <s v="INICIO PROCESO"/>
    <n v="5442250"/>
    <n v="0"/>
    <m/>
    <x v="1"/>
    <x v="1"/>
    <x v="1"/>
    <n v="150"/>
    <x v="0"/>
  </r>
  <r>
    <x v="10"/>
    <n v="60"/>
    <x v="1"/>
    <x v="0"/>
    <x v="5"/>
    <x v="15"/>
    <x v="6"/>
    <x v="25"/>
    <x v="0"/>
    <x v="2"/>
    <x v="1"/>
    <x v="12"/>
    <x v="0"/>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1"/>
    <x v="1"/>
    <x v="0"/>
    <n v="144200000"/>
    <n v="144200000"/>
    <x v="1"/>
    <x v="1"/>
    <x v="0"/>
    <x v="0"/>
    <s v="Secretaria General"/>
    <s v="Secretaria General"/>
    <x v="0"/>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1"/>
    <x v="1"/>
    <x v="0"/>
    <m/>
    <x v="0"/>
  </r>
  <r>
    <x v="10"/>
    <n v="61"/>
    <x v="1"/>
    <x v="0"/>
    <x v="5"/>
    <x v="15"/>
    <x v="6"/>
    <x v="2"/>
    <x v="0"/>
    <x v="2"/>
    <x v="1"/>
    <x v="12"/>
    <x v="1"/>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1"/>
    <x v="1"/>
    <x v="2"/>
    <n v="102877526"/>
    <n v="102877526"/>
    <x v="1"/>
    <x v="1"/>
    <x v="0"/>
    <x v="1"/>
    <s v="Secretaría General - GIT Gestión Contractual"/>
    <s v="Secretaría General - GIT Gestión Contractual"/>
    <x v="0"/>
    <s v="Coordinador GIT Gestión Contractual"/>
    <x v="9"/>
    <x v="22"/>
    <s v="N/A"/>
    <s v="N/A"/>
    <n v="520"/>
    <d v="2021-04-12T00:00:00"/>
    <n v="11022592"/>
    <n v="95529131"/>
    <n v="95529131"/>
    <x v="1"/>
    <s v="BRENDA VIVIANA JIMENEZ DIAZ"/>
    <n v="7348395"/>
    <n v="0"/>
    <n v="24653"/>
    <x v="1"/>
    <x v="1"/>
    <x v="1"/>
    <m/>
    <x v="0"/>
  </r>
  <r>
    <x v="10"/>
    <n v="67"/>
    <x v="1"/>
    <x v="0"/>
    <x v="5"/>
    <x v="15"/>
    <x v="6"/>
    <x v="21"/>
    <x v="0"/>
    <x v="2"/>
    <x v="1"/>
    <x v="3"/>
    <x v="1"/>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1"/>
    <x v="3"/>
    <x v="1"/>
    <n v="117600000"/>
    <n v="117600000"/>
    <x v="1"/>
    <x v="1"/>
    <x v="0"/>
    <x v="1"/>
    <s v="Secretaría General - Servicios Administrativos"/>
    <s v="Secretaria General - GIT Servicios Administrativos"/>
    <x v="0"/>
    <s v="Coordinador GIT Servicios Administrativos"/>
    <x v="9"/>
    <x v="22"/>
    <s v="N/A"/>
    <s v="N/A"/>
    <n v="542"/>
    <d v="2021-04-14T00:00:00"/>
    <n v="109168733"/>
    <n v="109168733"/>
    <n v="109168733"/>
    <x v="1"/>
    <s v="COMPAÑIA OPERADORA DE CONTRATOS SAS"/>
    <n v="8431267"/>
    <n v="0"/>
    <n v="24763"/>
    <x v="1"/>
    <x v="1"/>
    <x v="0"/>
    <m/>
    <x v="0"/>
  </r>
  <r>
    <x v="8"/>
    <n v="82"/>
    <x v="1"/>
    <x v="0"/>
    <x v="5"/>
    <x v="15"/>
    <x v="6"/>
    <x v="25"/>
    <x v="0"/>
    <x v="2"/>
    <x v="1"/>
    <x v="14"/>
    <x v="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6"/>
    <x v="6"/>
    <n v="315"/>
    <x v="0"/>
    <x v="1"/>
    <x v="0"/>
    <n v="103585482"/>
    <n v="103585482"/>
    <x v="1"/>
    <x v="1"/>
    <x v="0"/>
    <x v="0"/>
    <s v="Secretaria General"/>
    <s v="Secretaria General"/>
    <x v="0"/>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1"/>
    <x v="1"/>
    <x v="1"/>
    <n v="255"/>
    <x v="0"/>
  </r>
  <r>
    <x v="10"/>
    <n v="35"/>
    <x v="1"/>
    <x v="0"/>
    <x v="5"/>
    <x v="15"/>
    <x v="6"/>
    <x v="25"/>
    <x v="0"/>
    <x v="2"/>
    <x v="1"/>
    <x v="9"/>
    <x v="0"/>
    <s v="Servicios de asesoramiento sobre planificación estratégica"/>
    <x v="0"/>
    <n v="80101504"/>
    <s v="Apoyar al Instituto Geográfico Agustín Codazzi, como Coordinador Administrativo en el marco del  Programa para la adopción e implementación de un Catastro Multipropósito Urbano Rural "/>
    <x v="5"/>
    <x v="5"/>
    <n v="345"/>
    <x v="0"/>
    <x v="1"/>
    <x v="0"/>
    <n v="201400000"/>
    <n v="201400000"/>
    <x v="1"/>
    <x v="1"/>
    <x v="0"/>
    <x v="0"/>
    <s v="Secretaria General"/>
    <s v="Secretaría General"/>
    <x v="0"/>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1"/>
    <x v="1"/>
    <x v="2"/>
    <n v="11"/>
    <x v="0"/>
  </r>
  <r>
    <x v="10"/>
    <n v="75"/>
    <x v="1"/>
    <x v="0"/>
    <x v="5"/>
    <x v="15"/>
    <x v="6"/>
    <x v="24"/>
    <x v="0"/>
    <x v="2"/>
    <x v="1"/>
    <x v="3"/>
    <x v="1"/>
    <s v="Servicios secretariales o de administración de oficinas  "/>
    <x v="0"/>
    <n v="80161501"/>
    <s v="Prestación de servicios para apoyar en la gestión de procesos financieros, contables y de Tesoreria a cargo de la Secretaria General "/>
    <x v="3"/>
    <x v="3"/>
    <n v="8"/>
    <x v="1"/>
    <x v="1"/>
    <x v="1"/>
    <n v="42743728"/>
    <n v="42743728"/>
    <x v="1"/>
    <x v="5"/>
    <x v="0"/>
    <x v="1"/>
    <m/>
    <m/>
    <x v="0"/>
    <m/>
    <x v="9"/>
    <x v="22"/>
    <s v="N/A"/>
    <s v="N/A"/>
    <n v="576"/>
    <d v="2021-05-04T00:00:00"/>
    <n v="4263522"/>
    <n v="29844654"/>
    <n v="29844654"/>
    <x v="1"/>
    <s v="DAVID AUGUSTO ZABARAIN COGOLLO"/>
    <n v="12899074"/>
    <n v="0"/>
    <n v="24708"/>
    <x v="1"/>
    <x v="1"/>
    <x v="1"/>
    <n v="210"/>
    <x v="0"/>
  </r>
  <r>
    <x v="10"/>
    <n v="33"/>
    <x v="1"/>
    <x v="0"/>
    <x v="5"/>
    <x v="15"/>
    <x v="6"/>
    <x v="25"/>
    <x v="0"/>
    <x v="2"/>
    <x v="1"/>
    <x v="9"/>
    <x v="0"/>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5"/>
    <x v="5"/>
    <n v="345"/>
    <x v="0"/>
    <x v="1"/>
    <x v="0"/>
    <n v="167000000"/>
    <n v="167000000"/>
    <x v="1"/>
    <x v="1"/>
    <x v="0"/>
    <x v="0"/>
    <s v="Secretaria General"/>
    <s v="Secretaría General"/>
    <x v="0"/>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1"/>
    <x v="1"/>
    <x v="1"/>
    <n v="345"/>
    <x v="0"/>
  </r>
  <r>
    <x v="10"/>
    <n v="71"/>
    <x v="1"/>
    <x v="0"/>
    <x v="5"/>
    <x v="15"/>
    <x v="6"/>
    <x v="25"/>
    <x v="0"/>
    <x v="2"/>
    <x v="1"/>
    <x v="2"/>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1"/>
    <x v="1"/>
    <x v="0"/>
    <n v="94300000"/>
    <n v="94300000"/>
    <x v="1"/>
    <x v="5"/>
    <x v="0"/>
    <x v="0"/>
    <s v="Secretaria General"/>
    <s v="Secretaría General"/>
    <x v="0"/>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1"/>
    <x v="1"/>
    <x v="1"/>
    <n v="240"/>
    <x v="0"/>
  </r>
  <r>
    <x v="10"/>
    <n v="73"/>
    <x v="1"/>
    <x v="0"/>
    <x v="5"/>
    <x v="15"/>
    <x v="6"/>
    <x v="21"/>
    <x v="0"/>
    <x v="2"/>
    <x v="1"/>
    <x v="24"/>
    <x v="1"/>
    <s v="Servicios de mantenimiento de ascensores"/>
    <x v="0"/>
    <n v="72101506"/>
    <s v="Prestación de servicios para el mantenimiento correctivo y preventivo ascensores sede central "/>
    <x v="3"/>
    <x v="3"/>
    <n v="8"/>
    <x v="1"/>
    <x v="1"/>
    <x v="1"/>
    <n v="60000000"/>
    <n v="60000000"/>
    <x v="1"/>
    <x v="5"/>
    <x v="0"/>
    <x v="0"/>
    <s v="Secretaria General - GIT Talento Humano"/>
    <s v="Secretaria General - GIT Talento Humano"/>
    <x v="0"/>
    <s v="Coordinador GIT Talento Humano"/>
    <x v="10"/>
    <x v="27"/>
    <s v="Dotar de equipamientos las sedes"/>
    <s v="Sedes Mantenidas"/>
    <n v="555"/>
    <d v="2021-04-26T00:00:00"/>
    <n v="0"/>
    <n v="18329600"/>
    <n v="18329600"/>
    <x v="1"/>
    <s v="OTIS ELEVATOR COMPANY COLOMBIA SAS"/>
    <n v="41670400"/>
    <n v="0"/>
    <n v="24698"/>
    <x v="1"/>
    <x v="1"/>
    <x v="0"/>
    <m/>
    <x v="0"/>
  </r>
  <r>
    <x v="10"/>
    <n v="77"/>
    <x v="1"/>
    <x v="0"/>
    <x v="5"/>
    <x v="15"/>
    <x v="6"/>
    <x v="25"/>
    <x v="0"/>
    <x v="2"/>
    <x v="1"/>
    <x v="4"/>
    <x v="0"/>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1"/>
    <x v="1"/>
    <x v="0"/>
    <n v="178250000"/>
    <n v="178250000"/>
    <x v="1"/>
    <x v="2"/>
    <x v="0"/>
    <x v="0"/>
    <s v="Secretaria General"/>
    <s v="Secretaría General"/>
    <x v="0"/>
    <s v="Secretaria General"/>
    <x v="0"/>
    <x v="0"/>
    <s v="Gestionar técnicamente la operación del proyecto de catastro multipropósito, en lo correspondiente al IGAC"/>
    <s v="Sistema de Información Predial Actualizado_x000a_"/>
    <m/>
    <d v="2021-06-03T00:00:00"/>
    <n v="15450000"/>
    <n v="108150000"/>
    <n v="108150000"/>
    <x v="1"/>
    <s v="MARIO PEDRO MAURICIO DE MILLERI BONILLA"/>
    <n v="70100000"/>
    <n v="0"/>
    <m/>
    <x v="1"/>
    <x v="1"/>
    <x v="0"/>
    <m/>
    <x v="0"/>
  </r>
  <r>
    <x v="11"/>
    <n v="5"/>
    <x v="1"/>
    <x v="0"/>
    <x v="5"/>
    <x v="15"/>
    <x v="6"/>
    <x v="2"/>
    <x v="0"/>
    <x v="2"/>
    <x v="1"/>
    <x v="23"/>
    <x v="1"/>
    <s v="Papel de imprenta y papel de escribir"/>
    <x v="0"/>
    <n v="14111500"/>
    <s v="Adquisición de productos derivados del papel, cartón y corrugados en Colombia"/>
    <x v="3"/>
    <x v="3"/>
    <n v="1"/>
    <x v="1"/>
    <x v="5"/>
    <x v="1"/>
    <n v="230000000"/>
    <n v="230000000"/>
    <x v="1"/>
    <x v="1"/>
    <x v="0"/>
    <x v="1"/>
    <s v="Secretaría General - GIT Gestión Contractual"/>
    <s v="Secretaría General - GIT Gestión Contractual"/>
    <x v="0"/>
    <s v="Coordinador GIT Gestión Contractual"/>
    <x v="9"/>
    <x v="22"/>
    <s v="N/A"/>
    <s v="N/A"/>
    <n v="583"/>
    <d v="2021-04-27T00:00:00"/>
    <n v="16879994.82"/>
    <n v="16879994.82"/>
    <n v="16879994.82"/>
    <x v="1"/>
    <s v="SUMIMAS SAS"/>
    <n v="213120005.18000001"/>
    <n v="0"/>
    <n v="24723"/>
    <x v="1"/>
    <x v="1"/>
    <x v="0"/>
    <m/>
    <x v="0"/>
  </r>
  <r>
    <x v="10"/>
    <m/>
    <x v="1"/>
    <x v="0"/>
    <x v="5"/>
    <x v="15"/>
    <x v="6"/>
    <x v="23"/>
    <x v="0"/>
    <x v="10"/>
    <x v="0"/>
    <x v="2"/>
    <x v="1"/>
    <s v="Servicios de envío, recogida o entrega de correo"/>
    <x v="0"/>
    <n v="78102203"/>
    <s v="Prestación de Servicios de administración, curso y entrega de toda clase de  correspondencia y demás envíos postales. "/>
    <x v="7"/>
    <x v="7"/>
    <n v="9"/>
    <x v="1"/>
    <x v="1"/>
    <x v="1"/>
    <n v="898185726"/>
    <n v="898185726"/>
    <x v="1"/>
    <x v="5"/>
    <x v="0"/>
    <x v="1"/>
    <s v="Secretaría General - GIT Gestión Documental"/>
    <s v="Secretaría General - GIT Gestión Documental"/>
    <x v="0"/>
    <s v="Coordinador GIT Gestión Documental"/>
    <x v="9"/>
    <x v="22"/>
    <s v="N/A"/>
    <s v="N/A"/>
    <m/>
    <m/>
    <e v="#N/A"/>
    <e v="#N/A"/>
    <e v="#N/A"/>
    <x v="0"/>
    <m/>
    <n v="0"/>
    <n v="0"/>
    <m/>
    <x v="11"/>
    <x v="0"/>
    <x v="0"/>
    <m/>
    <x v="0"/>
  </r>
  <r>
    <x v="10"/>
    <m/>
    <x v="1"/>
    <x v="0"/>
    <x v="5"/>
    <x v="15"/>
    <x v="6"/>
    <x v="24"/>
    <x v="0"/>
    <x v="0"/>
    <x v="0"/>
    <x v="19"/>
    <x v="1"/>
    <s v="Servicios secretariales o de administración de oficinas  "/>
    <x v="0"/>
    <n v="80161501"/>
    <s v="Prestación de servicios profesionales  para apoyar los temas tributarios, contables y financieros que se desarollen al interior de la entidad"/>
    <x v="0"/>
    <x v="0"/>
    <n v="120"/>
    <x v="0"/>
    <x v="1"/>
    <x v="2"/>
    <n v="57000000"/>
    <n v="57000000"/>
    <x v="1"/>
    <x v="2"/>
    <x v="0"/>
    <x v="1"/>
    <s v="Secretaría General - GIT Gestión Financiera"/>
    <s v="Secretaría General - GIT Gestión Financiera"/>
    <x v="0"/>
    <s v="Coordinador GIT Gestión Financiera"/>
    <x v="9"/>
    <x v="22"/>
    <s v="N/A"/>
    <s v="N/A"/>
    <m/>
    <m/>
    <e v="#N/A"/>
    <e v="#N/A"/>
    <e v="#N/A"/>
    <x v="0"/>
    <m/>
    <n v="0"/>
    <n v="14250000"/>
    <m/>
    <x v="0"/>
    <x v="0"/>
    <x v="0"/>
    <m/>
    <x v="0"/>
  </r>
  <r>
    <x v="10"/>
    <m/>
    <x v="1"/>
    <x v="0"/>
    <x v="5"/>
    <x v="15"/>
    <x v="6"/>
    <x v="2"/>
    <x v="0"/>
    <x v="0"/>
    <x v="0"/>
    <x v="18"/>
    <x v="1"/>
    <s v="Tóner para impresoras o fax"/>
    <x v="0"/>
    <n v="44103103"/>
    <s v="Adquisición de consumibles de impresión a nivel nacional "/>
    <x v="7"/>
    <x v="7"/>
    <n v="1"/>
    <x v="1"/>
    <x v="5"/>
    <x v="1"/>
    <n v="265600000"/>
    <n v="265600000"/>
    <x v="1"/>
    <x v="2"/>
    <x v="0"/>
    <x v="1"/>
    <s v="Secretaría General - GIT Gestión Contractual"/>
    <s v="Secretaría General - GIT Gestión Contractual"/>
    <x v="0"/>
    <s v="Coordinador GIT Gestión Contractual"/>
    <x v="9"/>
    <x v="22"/>
    <s v="N/A"/>
    <s v="N/A"/>
    <m/>
    <m/>
    <e v="#N/A"/>
    <e v="#N/A"/>
    <e v="#N/A"/>
    <x v="0"/>
    <m/>
    <n v="0"/>
    <n v="0"/>
    <m/>
    <x v="0"/>
    <x v="0"/>
    <x v="0"/>
    <m/>
    <x v="0"/>
  </r>
  <r>
    <x v="10"/>
    <m/>
    <x v="1"/>
    <x v="0"/>
    <x v="5"/>
    <x v="15"/>
    <x v="6"/>
    <x v="24"/>
    <x v="0"/>
    <x v="10"/>
    <x v="0"/>
    <x v="9"/>
    <x v="1"/>
    <s v="Software de servidor de autenticación"/>
    <x v="0"/>
    <n v="43233201"/>
    <s v="Adquisición certificados digitales acceso a SIIF"/>
    <x v="10"/>
    <x v="10"/>
    <n v="1"/>
    <x v="1"/>
    <x v="2"/>
    <x v="1"/>
    <n v="10000000"/>
    <n v="10000000"/>
    <x v="1"/>
    <x v="2"/>
    <x v="0"/>
    <x v="1"/>
    <s v="Secretaria General - GIT Gestión Financiera"/>
    <s v="Secretaria General - GIT Gestión Financiera"/>
    <x v="0"/>
    <s v="Coordinador GIT Gestión Financiera"/>
    <x v="9"/>
    <x v="22"/>
    <s v="N/A"/>
    <s v="N/A"/>
    <m/>
    <m/>
    <e v="#N/A"/>
    <e v="#N/A"/>
    <e v="#N/A"/>
    <x v="0"/>
    <m/>
    <n v="0"/>
    <n v="0"/>
    <m/>
    <x v="11"/>
    <x v="0"/>
    <x v="0"/>
    <m/>
    <x v="0"/>
  </r>
  <r>
    <x v="10"/>
    <n v="69"/>
    <x v="1"/>
    <x v="0"/>
    <x v="5"/>
    <x v="16"/>
    <x v="6"/>
    <x v="26"/>
    <x v="0"/>
    <x v="2"/>
    <x v="1"/>
    <x v="16"/>
    <x v="1"/>
    <s v="Publicidad en periódicos"/>
    <x v="0"/>
    <n v="82101504"/>
    <s v="Prestación de servicios para realizar la publicación de avisos en un diario de circulación nacional"/>
    <x v="3"/>
    <x v="3"/>
    <n v="9"/>
    <x v="1"/>
    <x v="2"/>
    <x v="1"/>
    <n v="7000000"/>
    <n v="7000000"/>
    <x v="1"/>
    <x v="5"/>
    <x v="0"/>
    <x v="1"/>
    <s v="Secretaria General - GIT Talento Humano"/>
    <s v="Secretaria General - GIT Talento Humano"/>
    <x v="0"/>
    <s v="Coordinador GIT Talento Humano"/>
    <x v="9"/>
    <x v="22"/>
    <s v="N/A"/>
    <s v="N/A"/>
    <n v="538"/>
    <d v="2021-04-20T00:00:00"/>
    <e v="#N/A"/>
    <n v="7000000"/>
    <n v="7000000"/>
    <x v="1"/>
    <s v="BIG MEDIA PUBLICIDAD S.A.S"/>
    <n v="0"/>
    <n v="0"/>
    <n v="24719"/>
    <x v="1"/>
    <x v="1"/>
    <x v="1"/>
    <n v="270"/>
    <x v="0"/>
  </r>
  <r>
    <x v="10"/>
    <n v="64"/>
    <x v="1"/>
    <x v="0"/>
    <x v="5"/>
    <x v="16"/>
    <x v="6"/>
    <x v="26"/>
    <x v="0"/>
    <x v="2"/>
    <x v="1"/>
    <x v="2"/>
    <x v="1"/>
    <s v="Servicios secretariales o de administración de oficinas  "/>
    <x v="0"/>
    <n v="80161501"/>
    <s v="prestación de servicios personales para realizar actividades relacionadas con la elaboración de novedades administrativas de los funcionarios  de la entidad"/>
    <x v="2"/>
    <x v="2"/>
    <n v="4"/>
    <x v="1"/>
    <x v="1"/>
    <x v="1"/>
    <n v="10685932"/>
    <n v="10685932"/>
    <x v="1"/>
    <x v="5"/>
    <x v="0"/>
    <x v="1"/>
    <s v="Secretaria General - GIT Talento Humano"/>
    <s v="Secretaria General - GIT Talento Humano"/>
    <x v="0"/>
    <s v="Coordinador GIT Talento Humano"/>
    <x v="12"/>
    <x v="28"/>
    <m/>
    <m/>
    <n v="708"/>
    <d v="2021-08-02T00:00:00"/>
    <n v="2671483"/>
    <n v="10685932"/>
    <n v="10685932"/>
    <x v="1"/>
    <s v="DAIRO JAVIER MARINEZ ACHURY"/>
    <n v="0"/>
    <n v="0"/>
    <n v="24816"/>
    <x v="1"/>
    <x v="1"/>
    <x v="1"/>
    <n v="120"/>
    <x v="0"/>
  </r>
  <r>
    <x v="10"/>
    <n v="66"/>
    <x v="1"/>
    <x v="0"/>
    <x v="5"/>
    <x v="16"/>
    <x v="6"/>
    <x v="26"/>
    <x v="1"/>
    <x v="1"/>
    <x v="1"/>
    <x v="2"/>
    <x v="1"/>
    <s v="Servicios secretariales o de administración de oficinas  "/>
    <x v="0"/>
    <n v="80161501"/>
    <s v="prestación de servicios personales para la actualización y el mantenimiento de la información generada desde el proc eso  de talento humano"/>
    <x v="2"/>
    <x v="2"/>
    <n v="4"/>
    <x v="1"/>
    <x v="1"/>
    <x v="1"/>
    <n v="16785720"/>
    <n v="16785720"/>
    <x v="1"/>
    <x v="5"/>
    <x v="1"/>
    <x v="1"/>
    <m/>
    <m/>
    <x v="10"/>
    <m/>
    <x v="12"/>
    <x v="28"/>
    <m/>
    <m/>
    <n v="562"/>
    <d v="2021-04-28T00:00:00"/>
    <n v="8392860"/>
    <n v="8392860"/>
    <n v="16785720"/>
    <x v="1"/>
    <s v="GINA VANESSA CRUZ GARCIA_x000a_YEISON FABIÁN MORALES BOTACHE"/>
    <n v="0"/>
    <n v="0"/>
    <s v="24813_x000a_24814"/>
    <x v="3"/>
    <x v="1"/>
    <x v="1"/>
    <n v="120"/>
    <x v="0"/>
  </r>
  <r>
    <x v="11"/>
    <n v="39"/>
    <x v="1"/>
    <x v="0"/>
    <x v="5"/>
    <x v="16"/>
    <x v="6"/>
    <x v="26"/>
    <x v="0"/>
    <x v="2"/>
    <x v="1"/>
    <x v="18"/>
    <x v="1"/>
    <s v="Servicios de compra de vestuario"/>
    <x v="0"/>
    <n v="91111703"/>
    <s v="Adquisición de dotación de vestuario de calle para los funcionarios a nivel nacional "/>
    <x v="4"/>
    <x v="4"/>
    <n v="5"/>
    <x v="1"/>
    <x v="5"/>
    <x v="1"/>
    <n v="400000000"/>
    <n v="400000000"/>
    <x v="1"/>
    <x v="2"/>
    <x v="0"/>
    <x v="1"/>
    <s v="Secretaria General - GIT Talento Humano"/>
    <s v="Secretaria General - GIT Talento Humano"/>
    <x v="0"/>
    <s v="Coordinador GIT Talento Humano"/>
    <x v="9"/>
    <x v="22"/>
    <s v="N/A"/>
    <s v="N/A"/>
    <m/>
    <d v="2021-07-02T00:00:00"/>
    <n v="400000000"/>
    <n v="400000000"/>
    <n v="400000000"/>
    <x v="1"/>
    <s v="INICIO PROCESO"/>
    <n v="0"/>
    <n v="0"/>
    <m/>
    <x v="0"/>
    <x v="0"/>
    <x v="0"/>
    <m/>
    <x v="0"/>
  </r>
  <r>
    <x v="10"/>
    <n v="22"/>
    <x v="1"/>
    <x v="0"/>
    <x v="5"/>
    <x v="16"/>
    <x v="6"/>
    <x v="26"/>
    <x v="0"/>
    <x v="2"/>
    <x v="1"/>
    <x v="9"/>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5"/>
    <x v="5"/>
    <n v="345"/>
    <x v="0"/>
    <x v="1"/>
    <x v="2"/>
    <n v="32845116"/>
    <n v="32845116"/>
    <x v="1"/>
    <x v="2"/>
    <x v="0"/>
    <x v="1"/>
    <s v="Secretaría General - GIT de Talento Humano"/>
    <s v="Secretaría General - GIT de Talento Humano"/>
    <x v="0"/>
    <s v="Coordinador GIT de Talento Humano"/>
    <x v="9"/>
    <x v="22"/>
    <s v="N/A"/>
    <s v="N/A"/>
    <n v="22"/>
    <d v="2021-01-08T00:00:00"/>
    <n v="2856097"/>
    <n v="32845116"/>
    <n v="32845116"/>
    <x v="1"/>
    <s v="MARIA FERNANDA CELY VARGAS"/>
    <n v="0"/>
    <n v="0"/>
    <n v="24183"/>
    <x v="1"/>
    <x v="1"/>
    <x v="0"/>
    <m/>
    <x v="0"/>
  </r>
  <r>
    <x v="10"/>
    <n v="21"/>
    <x v="1"/>
    <x v="0"/>
    <x v="5"/>
    <x v="16"/>
    <x v="6"/>
    <x v="26"/>
    <x v="5"/>
    <x v="5"/>
    <x v="1"/>
    <x v="9"/>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5"/>
    <x v="5"/>
    <n v="345"/>
    <x v="0"/>
    <x v="1"/>
    <x v="1"/>
    <n v="267858460"/>
    <n v="267858460"/>
    <x v="1"/>
    <x v="2"/>
    <x v="5"/>
    <x v="1"/>
    <s v="Secretaría General - GIT de Talento Humano"/>
    <s v="Secretaría General - GIT de Talento Humano"/>
    <x v="0"/>
    <s v="Coordinador GIT de Talento Humano"/>
    <x v="9"/>
    <x v="2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5"/>
    <x v="1"/>
    <x v="2"/>
    <n v="345"/>
    <x v="0"/>
  </r>
  <r>
    <x v="10"/>
    <n v="19"/>
    <x v="1"/>
    <x v="0"/>
    <x v="5"/>
    <x v="16"/>
    <x v="6"/>
    <x v="26"/>
    <x v="0"/>
    <x v="2"/>
    <x v="1"/>
    <x v="9"/>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5"/>
    <x v="5"/>
    <n v="345"/>
    <x v="0"/>
    <x v="1"/>
    <x v="1"/>
    <n v="92327704"/>
    <n v="92327704"/>
    <x v="1"/>
    <x v="2"/>
    <x v="0"/>
    <x v="1"/>
    <s v="Secretaría General - GIT de Talento Humano"/>
    <s v="Secretaría General - GIT de Talento Humano"/>
    <x v="0"/>
    <s v="Coordinador GIT de Talento Humano"/>
    <x v="9"/>
    <x v="22"/>
    <s v="N/A"/>
    <s v="N/A"/>
    <n v="20"/>
    <d v="2021-01-12T00:00:00"/>
    <n v="8028496"/>
    <n v="92327704"/>
    <n v="92327704"/>
    <x v="1"/>
    <s v="NYDIA MARCELA RIVERA RODRIGUEZ"/>
    <n v="0"/>
    <n v="0"/>
    <n v="24184"/>
    <x v="1"/>
    <x v="1"/>
    <x v="1"/>
    <n v="345"/>
    <x v="0"/>
  </r>
  <r>
    <x v="10"/>
    <n v="20"/>
    <x v="1"/>
    <x v="0"/>
    <x v="5"/>
    <x v="16"/>
    <x v="6"/>
    <x v="26"/>
    <x v="0"/>
    <x v="2"/>
    <x v="1"/>
    <x v="9"/>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5"/>
    <x v="5"/>
    <n v="345"/>
    <x v="0"/>
    <x v="1"/>
    <x v="2"/>
    <n v="92327704"/>
    <n v="92327704"/>
    <x v="1"/>
    <x v="2"/>
    <x v="0"/>
    <x v="1"/>
    <s v="Secretaría General - GIT de Talento Humano"/>
    <s v="Secretaría General - GIT de Talento Humano"/>
    <x v="0"/>
    <s v="Coordinador GIT de Talento Humano"/>
    <x v="9"/>
    <x v="22"/>
    <s v="N/A"/>
    <s v="N/A"/>
    <n v="21"/>
    <d v="2021-01-07T00:00:00"/>
    <n v="8028496"/>
    <n v="92327704"/>
    <n v="92327704"/>
    <x v="1"/>
    <s v="YENNY ZULEIMA CARREÑO CONTRERAS"/>
    <n v="0"/>
    <n v="0"/>
    <n v="24168"/>
    <x v="1"/>
    <x v="1"/>
    <x v="2"/>
    <n v="11"/>
    <x v="0"/>
  </r>
  <r>
    <x v="10"/>
    <n v="65"/>
    <x v="1"/>
    <x v="0"/>
    <x v="5"/>
    <x v="16"/>
    <x v="6"/>
    <x v="26"/>
    <x v="1"/>
    <x v="1"/>
    <x v="1"/>
    <x v="12"/>
    <x v="1"/>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1"/>
    <x v="1"/>
    <x v="1"/>
    <n v="34108176"/>
    <n v="34108176"/>
    <x v="1"/>
    <x v="5"/>
    <x v="1"/>
    <x v="1"/>
    <s v="Secretaria General - GIT Talento Humano"/>
    <s v="Secretaria General - GIT Talento Humano"/>
    <x v="0"/>
    <s v="Coordinador GIT Talento Humano"/>
    <x v="12"/>
    <x v="28"/>
    <m/>
    <m/>
    <n v="511"/>
    <d v="2021-03-29T00:00:00"/>
    <n v="4263522"/>
    <n v="17054088"/>
    <n v="34108176"/>
    <x v="1"/>
    <s v="YESED ALEJANDRA RODRIGUEZ ROJAS_x000a_DIANAMARCELA RAMIREZ CASTILLO"/>
    <n v="0"/>
    <n v="0"/>
    <s v="24646_x000a_24648"/>
    <x v="3"/>
    <x v="1"/>
    <x v="1"/>
    <n v="120"/>
    <x v="0"/>
  </r>
  <r>
    <x v="0"/>
    <m/>
    <x v="6"/>
    <x v="12"/>
    <x v="5"/>
    <x v="16"/>
    <x v="0"/>
    <x v="0"/>
    <x v="0"/>
    <x v="2"/>
    <x v="1"/>
    <x v="0"/>
    <x v="1"/>
    <s v="Servicios secretariales o de administración de oficinas  "/>
    <x v="0"/>
    <n v="80161501"/>
    <s v="Prestación de servicios profesionales  para apoyar al área de talento humano en temas jurídicos relativos a la carrera administrativa y la gestión de la planta de personal y colaboradores del IGAC"/>
    <x v="0"/>
    <x v="0"/>
    <n v="134"/>
    <x v="0"/>
    <x v="1"/>
    <x v="2"/>
    <n v="28532749"/>
    <n v="28532749"/>
    <x v="1"/>
    <x v="2"/>
    <x v="0"/>
    <x v="1"/>
    <s v="Secretaría General - GIT th"/>
    <s v="Secretaría General - GIT th"/>
    <x v="0"/>
    <s v="secretaria general"/>
    <x v="9"/>
    <x v="22"/>
    <s v="N/A"/>
    <s v="N/A"/>
    <n v="735"/>
    <d v="2021-08-18T00:00:00"/>
    <n v="5757793"/>
    <n v="23031172"/>
    <n v="23031172"/>
    <x v="1"/>
    <s v="DIANA MARCELA RAMIREZ CASTILLO"/>
    <n v="5501577"/>
    <n v="0"/>
    <n v="24829"/>
    <x v="1"/>
    <x v="1"/>
    <x v="1"/>
    <n v="120"/>
    <x v="0"/>
  </r>
  <r>
    <x v="11"/>
    <n v="1"/>
    <x v="1"/>
    <x v="0"/>
    <x v="5"/>
    <x v="16"/>
    <x v="6"/>
    <x v="26"/>
    <x v="0"/>
    <x v="2"/>
    <x v="1"/>
    <x v="4"/>
    <x v="1"/>
    <s v="Desfibrilador cardiovertidor implantable icd o desfibrilador para terapia de re sincronización cardíaca crt-d"/>
    <x v="0"/>
    <n v="42203505"/>
    <s v="Adquisición de desfibrilador para las direcciones territoriales"/>
    <x v="1"/>
    <x v="1"/>
    <n v="1"/>
    <x v="1"/>
    <x v="2"/>
    <x v="1"/>
    <n v="20000000"/>
    <n v="20000000"/>
    <x v="1"/>
    <x v="2"/>
    <x v="0"/>
    <x v="1"/>
    <s v="Secretaria General - GIT Talento Humano"/>
    <s v="Secretaria General - GIT Talento Humano"/>
    <x v="0"/>
    <s v="Coordinador GIT Talento Humano"/>
    <x v="9"/>
    <x v="22"/>
    <s v="N/A"/>
    <s v="N/A"/>
    <n v="591"/>
    <d v="2021-05-19T00:00:00"/>
    <n v="12530700"/>
    <n v="12530700"/>
    <n v="12530700"/>
    <x v="1"/>
    <s v="HEALTHCORP SAS"/>
    <n v="7469300"/>
    <n v="0"/>
    <n v="24745"/>
    <x v="1"/>
    <x v="1"/>
    <x v="1"/>
    <m/>
    <x v="0"/>
  </r>
  <r>
    <x v="11"/>
    <s v="3--4"/>
    <x v="1"/>
    <x v="0"/>
    <x v="5"/>
    <x v="16"/>
    <x v="6"/>
    <x v="26"/>
    <x v="0"/>
    <x v="2"/>
    <x v="1"/>
    <x v="2"/>
    <x v="1"/>
    <s v="Ropa de seguridad"/>
    <x v="0"/>
    <n v="46181500"/>
    <s v="Adquisición de elementos de Protección Personal (EPP) para la protección de los colaboradores del IGAC a nivel nacional en el marco de la emergencia declarada&quot; COVD-19&quot;"/>
    <x v="2"/>
    <x v="2"/>
    <n v="1"/>
    <x v="1"/>
    <x v="5"/>
    <x v="1"/>
    <n v="100000000"/>
    <n v="100000000"/>
    <x v="1"/>
    <x v="5"/>
    <x v="0"/>
    <x v="1"/>
    <s v="Secretaria General - GIT Talento Humano"/>
    <s v="Secretaria General - GIT Talento Humano"/>
    <x v="0"/>
    <s v="Coordinador GIT Talento Humano"/>
    <x v="9"/>
    <x v="22"/>
    <s v="N/A"/>
    <s v="N/A"/>
    <n v="487"/>
    <d v="2021-03-18T00:00:00"/>
    <e v="#N/A"/>
    <n v="84103190"/>
    <n v="84103190"/>
    <x v="1"/>
    <s v="BON SANTE SAS_x000a_LOGISTICA Y GESTION DE NEGOCIOS SAS"/>
    <n v="15896810"/>
    <n v="0"/>
    <s v="24621_x000a_24635"/>
    <x v="1"/>
    <x v="1"/>
    <x v="0"/>
    <m/>
    <x v="2"/>
  </r>
  <r>
    <x v="10"/>
    <n v="72"/>
    <x v="1"/>
    <x v="0"/>
    <x v="5"/>
    <x v="16"/>
    <x v="6"/>
    <x v="26"/>
    <x v="1"/>
    <x v="1"/>
    <x v="1"/>
    <x v="3"/>
    <x v="1"/>
    <s v="Servicios de capacitación vocacional científica"/>
    <x v="0"/>
    <n v="86101600"/>
    <s v="Prestación de servicios de apoyo a la Gestión para llevar a cabo los programas y proyectos del Plan Institucional de Capacitación de la entidad."/>
    <x v="3"/>
    <x v="3"/>
    <n v="8"/>
    <x v="1"/>
    <x v="1"/>
    <x v="1"/>
    <n v="374494211"/>
    <n v="374494211"/>
    <x v="1"/>
    <x v="1"/>
    <x v="1"/>
    <x v="0"/>
    <s v="Secretaria General"/>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3"/>
    <x v="1"/>
    <x v="0"/>
    <m/>
    <x v="0"/>
  </r>
  <r>
    <x v="10"/>
    <n v="62"/>
    <x v="1"/>
    <x v="0"/>
    <x v="5"/>
    <x v="16"/>
    <x v="6"/>
    <x v="26"/>
    <x v="0"/>
    <x v="2"/>
    <x v="1"/>
    <x v="2"/>
    <x v="1"/>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1"/>
    <x v="1"/>
    <x v="1"/>
    <n v="250000000"/>
    <n v="250000000"/>
    <x v="1"/>
    <x v="5"/>
    <x v="0"/>
    <x v="1"/>
    <s v="Secretaria General - GIT Talento Humano"/>
    <s v="Secretaria General - GIT Talento Humano"/>
    <x v="0"/>
    <s v="Coordinador GIT Talento Humano"/>
    <x v="9"/>
    <x v="22"/>
    <s v="N/A"/>
    <s v="N/A"/>
    <n v="499"/>
    <d v="2021-03-25T00:00:00"/>
    <n v="0"/>
    <n v="142694916"/>
    <n v="142694916"/>
    <x v="1"/>
    <s v="CAFAM"/>
    <n v="107305084"/>
    <n v="0"/>
    <n v="24632"/>
    <x v="1"/>
    <x v="1"/>
    <x v="0"/>
    <m/>
    <x v="0"/>
  </r>
  <r>
    <x v="11"/>
    <s v="19-20-21-22-23-24-25-26-27-28-29-30-31-32-33-34-35-36-37-38"/>
    <x v="1"/>
    <x v="0"/>
    <x v="5"/>
    <x v="16"/>
    <x v="6"/>
    <x v="26"/>
    <x v="0"/>
    <x v="2"/>
    <x v="1"/>
    <x v="4"/>
    <x v="1"/>
    <s v="Batas protectoras"/>
    <x v="0"/>
    <n v="46181533"/>
    <s v="Adquisición de elementos de seguridad industrial "/>
    <x v="1"/>
    <x v="1"/>
    <n v="11"/>
    <x v="1"/>
    <x v="5"/>
    <x v="1"/>
    <n v="400000000"/>
    <n v="400000000"/>
    <x v="1"/>
    <x v="2"/>
    <x v="0"/>
    <x v="1"/>
    <s v="Secretaria General - GIT Talento Humano"/>
    <s v="Secretaria General - GIT Talento Humano"/>
    <x v="0"/>
    <s v="Coordinador GIT Talento Humano"/>
    <x v="9"/>
    <x v="22"/>
    <s v="N/A"/>
    <s v="N/A"/>
    <n v="603"/>
    <d v="2021-05-21T00:00:00"/>
    <n v="39174441"/>
    <n v="39174441"/>
    <n v="39174441"/>
    <x v="1"/>
    <s v="CENCOSUD_x000a_PANAMERICANA LIBRERIA Y PAPELERIA SA_x000a_PROVEER INSTITUCIONAL SAS_x000a_ALMACENES EXITO S A"/>
    <n v="360825559"/>
    <n v="0"/>
    <s v="24739_x000a_24740_x000a_24741_x000a_24742"/>
    <x v="1"/>
    <x v="1"/>
    <x v="0"/>
    <m/>
    <x v="0"/>
  </r>
  <r>
    <x v="10"/>
    <m/>
    <x v="1"/>
    <x v="0"/>
    <x v="5"/>
    <x v="16"/>
    <x v="6"/>
    <x v="26"/>
    <x v="0"/>
    <x v="0"/>
    <x v="0"/>
    <x v="10"/>
    <x v="1"/>
    <s v="Batas protectoras"/>
    <x v="0"/>
    <n v="46181533"/>
    <s v="Adquisición de elementos de protección personal para el personal que desarrolla actividades a nivel territorial en el desarrollo de la misionalidad del IGAC. "/>
    <x v="4"/>
    <x v="4"/>
    <n v="16"/>
    <x v="1"/>
    <x v="5"/>
    <x v="1"/>
    <n v="40000000"/>
    <n v="40000000"/>
    <x v="1"/>
    <x v="2"/>
    <x v="0"/>
    <x v="1"/>
    <s v="Secretaria General - GIT Talento Humano"/>
    <s v="Secretaria General - GIT Talento Humano"/>
    <x v="0"/>
    <s v="Coordinador GIT Talento Humano"/>
    <x v="9"/>
    <x v="22"/>
    <s v="N/A"/>
    <s v="N/A"/>
    <m/>
    <m/>
    <e v="#N/A"/>
    <e v="#N/A"/>
    <e v="#N/A"/>
    <x v="0"/>
    <m/>
    <n v="0"/>
    <n v="0"/>
    <m/>
    <x v="0"/>
    <x v="0"/>
    <x v="0"/>
    <m/>
    <x v="0"/>
  </r>
  <r>
    <x v="10"/>
    <m/>
    <x v="1"/>
    <x v="0"/>
    <x v="5"/>
    <x v="16"/>
    <x v="6"/>
    <x v="26"/>
    <x v="0"/>
    <x v="0"/>
    <x v="0"/>
    <x v="10"/>
    <x v="1"/>
    <s v="Servicios de compra de vestuario"/>
    <x v="0"/>
    <n v="91111703"/>
    <s v="Adquición de zapatos y elementos de vestuario de protección "/>
    <x v="4"/>
    <x v="4"/>
    <n v="16"/>
    <x v="1"/>
    <x v="5"/>
    <x v="1"/>
    <n v="20000000"/>
    <n v="20000000"/>
    <x v="1"/>
    <x v="2"/>
    <x v="0"/>
    <x v="1"/>
    <s v="Secretaria General - GIT Talento Humano"/>
    <s v="Secretaria General - GIT Talento Humano"/>
    <x v="0"/>
    <s v="Coordinador GIT Talento Humano"/>
    <x v="9"/>
    <x v="22"/>
    <s v="N/A"/>
    <s v="N/A"/>
    <m/>
    <m/>
    <e v="#N/A"/>
    <e v="#N/A"/>
    <e v="#N/A"/>
    <x v="0"/>
    <m/>
    <n v="0"/>
    <n v="0"/>
    <m/>
    <x v="0"/>
    <x v="0"/>
    <x v="0"/>
    <m/>
    <x v="0"/>
  </r>
  <r>
    <x v="10"/>
    <m/>
    <x v="1"/>
    <x v="0"/>
    <x v="5"/>
    <x v="16"/>
    <x v="6"/>
    <x v="26"/>
    <x v="0"/>
    <x v="0"/>
    <x v="0"/>
    <x v="4"/>
    <x v="1"/>
    <s v="Centros o servicios móviles de atención de salud"/>
    <x v="0"/>
    <n v="85101508"/>
    <s v="Prestación de servicios para la realización de los exámenes ocupacionales para los funcionarios de la entidad a nivel nacional"/>
    <x v="4"/>
    <x v="4"/>
    <n v="7"/>
    <x v="1"/>
    <x v="3"/>
    <x v="1"/>
    <n v="80000000"/>
    <n v="80000000"/>
    <x v="1"/>
    <x v="2"/>
    <x v="0"/>
    <x v="1"/>
    <s v="Secretaria General - GIT Talento Humano"/>
    <s v="Secretaria General - GIT Talento Humano"/>
    <x v="0"/>
    <s v="Coordinador GIT Talento Humano"/>
    <x v="9"/>
    <x v="22"/>
    <s v="N/A"/>
    <s v="N/A"/>
    <m/>
    <m/>
    <e v="#N/A"/>
    <e v="#N/A"/>
    <e v="#N/A"/>
    <x v="0"/>
    <m/>
    <n v="0"/>
    <n v="0"/>
    <m/>
    <x v="0"/>
    <x v="0"/>
    <x v="0"/>
    <n v="1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B08946A-BEB3-471D-AAC2-03EC10C51B3F}" name="TablaDinámica8" cacheId="1035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W1:CM32" firstHeaderRow="1" firstDataRow="3"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0"/>
        <item x="2"/>
        <item x="1"/>
        <item m="1" x="3"/>
        <item m="1" x="5"/>
        <item m="1" x="4"/>
        <item t="default"/>
      </items>
    </pivotField>
    <pivotField showAll="0"/>
    <pivotField axis="axisRow" showAll="0">
      <items count="31">
        <item x="0"/>
        <item x="1"/>
        <item x="2"/>
        <item x="3"/>
        <item x="4"/>
        <item x="5"/>
        <item x="6"/>
        <item x="7"/>
        <item x="8"/>
        <item x="9"/>
        <item x="10"/>
        <item x="11"/>
        <item x="12"/>
        <item x="13"/>
        <item x="14"/>
        <item x="15"/>
        <item x="16"/>
        <item x="17"/>
        <item x="18"/>
        <item x="19"/>
        <item x="20"/>
        <item x="21"/>
        <item x="22"/>
        <item x="23"/>
        <item x="24"/>
        <item x="25"/>
        <item x="26"/>
        <item x="27"/>
        <item m="1" x="29"/>
        <item m="1" x="28"/>
        <item t="default"/>
      </items>
    </pivotField>
    <pivotField showAll="0"/>
    <pivotField numFmtId="172" showAll="0"/>
    <pivotField numFmtId="172" showAll="0"/>
    <pivotField numFmtId="172" showAll="0"/>
    <pivotField numFmtId="172" showAll="0"/>
    <pivotField numFmtId="172" showAll="0"/>
    <pivotField dataField="1" numFmtId="172" showAll="0"/>
    <pivotField numFmtId="172" showAll="0"/>
    <pivotField dataField="1" numFmtId="172" showAll="0"/>
    <pivotField dataField="1" numFmtId="172" showAll="0"/>
    <pivotField numFmtId="172" showAll="0"/>
    <pivotField dataField="1" numFmtId="172"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2">
    <field x="13"/>
    <field x="-2"/>
  </colFields>
  <colItems count="16">
    <i>
      <x/>
      <x/>
    </i>
    <i r="1" i="1">
      <x v="1"/>
    </i>
    <i r="1" i="2">
      <x v="2"/>
    </i>
    <i r="1" i="3">
      <x v="3"/>
    </i>
    <i>
      <x v="1"/>
      <x/>
    </i>
    <i r="1" i="1">
      <x v="1"/>
    </i>
    <i r="1" i="2">
      <x v="2"/>
    </i>
    <i r="1" i="3">
      <x v="3"/>
    </i>
    <i>
      <x v="2"/>
      <x/>
    </i>
    <i r="1" i="1">
      <x v="1"/>
    </i>
    <i r="1" i="2">
      <x v="2"/>
    </i>
    <i r="1" i="3">
      <x v="3"/>
    </i>
    <i t="grand">
      <x/>
    </i>
    <i t="grand" i="1">
      <x/>
    </i>
    <i t="grand" i="2">
      <x/>
    </i>
    <i t="grand" i="3">
      <x/>
    </i>
  </colItems>
  <dataFields count="4">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188AA62-B454-4824-BB51-7FB7289CC5FA}" name="TablaDinámica9" cacheId="1034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89:D100" firstHeaderRow="0" firstDataRow="1" firstDataCol="1"/>
  <pivotFields count="44">
    <pivotField showAll="0"/>
    <pivotField showAll="0"/>
    <pivotField showAll="0"/>
    <pivotField showAll="0"/>
    <pivotField axis="axisRow" showAll="0" sortType="ascending">
      <items count="11">
        <item x="0"/>
        <item x="1"/>
        <item x="3"/>
        <item x="5"/>
        <item x="4"/>
        <item x="6"/>
        <item x="7"/>
        <item x="8"/>
        <item x="9"/>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5" showAll="0"/>
    <pivotField numFmtId="175"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59">
      <pivotArea outline="0" collapsedLevelsAreSubtotals="1" fieldPosition="0"/>
    </format>
    <format dxfId="60">
      <pivotArea field="4" type="button" dataOnly="0" labelOnly="1" outline="0" axis="axisRow" fieldPosition="0"/>
    </format>
    <format dxfId="61">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F5FC8BA-412B-4A38-AC76-67C8FC509974}" name="TablaDinámica5" cacheId="1034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74:D85" firstHeaderRow="0" firstDataRow="1" firstDataCol="1"/>
  <pivotFields count="43">
    <pivotField showAll="0"/>
    <pivotField showAll="0"/>
    <pivotField showAll="0"/>
    <pivotField axis="axisRow" showAll="0" sortType="ascending">
      <items count="11">
        <item x="0"/>
        <item x="1"/>
        <item x="3"/>
        <item x="4"/>
        <item x="9"/>
        <item x="5"/>
        <item x="6"/>
        <item x="7"/>
        <item x="8"/>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5">
        <item x="0"/>
        <item x="1"/>
        <item x="2"/>
        <item m="1" x="3"/>
        <item t="default"/>
      </items>
    </pivotField>
    <pivotField numFmtId="175" showAll="0"/>
    <pivotField numFmtId="175"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s>
  <rowFields count="1">
    <field x="3"/>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56">
      <pivotArea outline="0" collapsedLevelsAreSubtotals="1" fieldPosition="0"/>
    </format>
    <format dxfId="57">
      <pivotArea field="3" type="button" dataOnly="0" labelOnly="1" outline="0" axis="axisRow" fieldPosition="0"/>
    </format>
    <format dxfId="58">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1F8CA8E-A197-4ACA-A227-D8636ECDB53E}" name="TablaDinámica4" cacheId="1034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04:D116" firstHeaderRow="0" firstDataRow="1" firstDataCol="1"/>
  <pivotFields count="44">
    <pivotField showAll="0"/>
    <pivotField showAll="0"/>
    <pivotField showAll="0"/>
    <pivotField axis="axisRow" showAll="0" sortType="ascending">
      <items count="12">
        <item x="3"/>
        <item x="4"/>
        <item x="5"/>
        <item x="6"/>
        <item x="7"/>
        <item x="1"/>
        <item x="8"/>
        <item x="9"/>
        <item x="2"/>
        <item x="10"/>
        <item x="0"/>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5" showAll="0"/>
    <pivotField numFmtId="175" showAll="0"/>
    <pivotField showAll="0"/>
    <pivotField showAll="0"/>
    <pivotField showAll="0"/>
    <pivotField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53">
      <pivotArea outline="0" collapsedLevelsAreSubtotals="1" fieldPosition="0"/>
    </format>
    <format dxfId="54">
      <pivotArea field="3" type="button" dataOnly="0" labelOnly="1" outline="0" axis="axisRow" fieldPosition="0"/>
    </format>
    <format dxfId="55">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500F958-442D-477E-B0D1-CA975C83EBF8}" name="TablaDinámica38" cacheId="1034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9:D27" firstHeaderRow="0" firstDataRow="1" firstDataCol="1"/>
  <pivotFields count="52">
    <pivotField showAll="0"/>
    <pivotField showAll="0"/>
    <pivotField showAll="0"/>
    <pivotField showAll="0"/>
    <pivotField showAll="0"/>
    <pivotField axis="axisRow" showAll="0" sortType="ascending">
      <items count="22">
        <item m="1" x="19"/>
        <item m="1" x="20"/>
        <item x="0"/>
        <item x="4"/>
        <item x="5"/>
        <item x="13"/>
        <item m="1" x="18"/>
        <item x="3"/>
        <item x="7"/>
        <item x="8"/>
        <item x="9"/>
        <item x="10"/>
        <item x="11"/>
        <item x="12"/>
        <item x="14"/>
        <item x="15"/>
        <item x="1"/>
        <item x="2"/>
        <item x="6"/>
        <item x="16"/>
        <item m="1" x="17"/>
        <item t="default"/>
      </items>
    </pivotField>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5">
        <item x="2"/>
        <item x="0"/>
        <item x="1"/>
        <item x="3"/>
        <item t="default"/>
      </items>
    </pivotField>
    <pivotField numFmtId="175" showAll="0"/>
    <pivotField numFmtId="175"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5"/>
  </rowFields>
  <rowItems count="18">
    <i>
      <x v="2"/>
    </i>
    <i>
      <x v="3"/>
    </i>
    <i>
      <x v="4"/>
    </i>
    <i>
      <x v="5"/>
    </i>
    <i>
      <x v="7"/>
    </i>
    <i>
      <x v="8"/>
    </i>
    <i>
      <x v="9"/>
    </i>
    <i>
      <x v="10"/>
    </i>
    <i>
      <x v="11"/>
    </i>
    <i>
      <x v="12"/>
    </i>
    <i>
      <x v="13"/>
    </i>
    <i>
      <x v="14"/>
    </i>
    <i>
      <x v="15"/>
    </i>
    <i>
      <x v="16"/>
    </i>
    <i>
      <x v="17"/>
    </i>
    <i>
      <x v="18"/>
    </i>
    <i>
      <x v="19"/>
    </i>
    <i t="grand">
      <x/>
    </i>
  </rowItems>
  <colFields count="1">
    <field x="-2"/>
  </colFields>
  <colItems count="2">
    <i>
      <x/>
    </i>
    <i i="1">
      <x v="1"/>
    </i>
  </colItems>
  <dataFields count="2">
    <dataField name=" Ahorro con proceso " fld="44" baseField="0" baseItem="0"/>
    <dataField name="Ahorro sin proceso " fld="45" baseField="0" baseItem="0"/>
  </dataFields>
  <formats count="3">
    <format dxfId="50">
      <pivotArea outline="0" collapsedLevelsAreSubtotals="1" fieldPosition="0"/>
    </format>
    <format dxfId="51">
      <pivotArea field="5" type="button" dataOnly="0" labelOnly="1" outline="0" axis="axisRow" fieldPosition="0"/>
    </format>
    <format dxfId="52">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323853E-2AFB-384D-BAA2-53718DE0E654}" name="TablaDinámica7" cacheId="1034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45:D55" firstHeaderRow="0" firstDataRow="1" firstDataCol="1"/>
  <pivotFields count="48">
    <pivotField showAll="0"/>
    <pivotField showAll="0"/>
    <pivotField showAll="0"/>
    <pivotField axis="axisRow" showAll="0" sortType="ascending">
      <items count="10">
        <item x="0"/>
        <item x="1"/>
        <item x="2"/>
        <item x="4"/>
        <item x="3"/>
        <item x="7"/>
        <item x="5"/>
        <item x="6"/>
        <item x="8"/>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5" showAll="0"/>
    <pivotField numFmtId="175"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3"/>
  </rowFields>
  <rowItems count="10">
    <i>
      <x/>
    </i>
    <i>
      <x v="1"/>
    </i>
    <i>
      <x v="2"/>
    </i>
    <i>
      <x v="3"/>
    </i>
    <i>
      <x v="4"/>
    </i>
    <i>
      <x v="5"/>
    </i>
    <i>
      <x v="6"/>
    </i>
    <i>
      <x v="7"/>
    </i>
    <i>
      <x v="8"/>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47">
      <pivotArea outline="0" collapsedLevelsAreSubtotals="1" fieldPosition="0"/>
    </format>
    <format dxfId="48">
      <pivotArea field="3" type="button" dataOnly="0" labelOnly="1" outline="0" axis="axisRow" fieldPosition="0"/>
    </format>
    <format dxfId="49">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2DBB9B0-3C6E-40BA-82EF-E956BF0D2489}" name="TablaDinámica3" cacheId="1034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36:D148" firstHeaderRow="0" firstDataRow="1" firstDataCol="1"/>
  <pivotFields count="45">
    <pivotField showAll="0"/>
    <pivotField showAll="0"/>
    <pivotField showAll="0"/>
    <pivotField axis="axisRow" showAll="0" sortType="ascending">
      <items count="27">
        <item x="0"/>
        <item m="1" x="12"/>
        <item m="1" x="19"/>
        <item m="1" x="25"/>
        <item x="1"/>
        <item x="2"/>
        <item m="1" x="20"/>
        <item x="10"/>
        <item m="1" x="14"/>
        <item x="4"/>
        <item x="3"/>
        <item x="5"/>
        <item m="1" x="22"/>
        <item m="1" x="21"/>
        <item m="1" x="24"/>
        <item x="6"/>
        <item m="1" x="18"/>
        <item x="7"/>
        <item x="8"/>
        <item m="1" x="23"/>
        <item m="1" x="15"/>
        <item m="1" x="17"/>
        <item x="9"/>
        <item m="1" x="16"/>
        <item m="1" x="13"/>
        <item m="1" x="11"/>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7">
        <item x="0"/>
        <item m="1" x="4"/>
        <item m="1" x="5"/>
        <item x="2"/>
        <item m="1" x="3"/>
        <item x="1"/>
        <item t="default"/>
      </items>
    </pivotField>
    <pivotField numFmtId="175" showAll="0"/>
    <pivotField numFmtId="175"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3"/>
  </rowFields>
  <rowItems count="12">
    <i>
      <x/>
    </i>
    <i>
      <x v="4"/>
    </i>
    <i>
      <x v="5"/>
    </i>
    <i>
      <x v="7"/>
    </i>
    <i>
      <x v="9"/>
    </i>
    <i>
      <x v="10"/>
    </i>
    <i>
      <x v="11"/>
    </i>
    <i>
      <x v="15"/>
    </i>
    <i>
      <x v="17"/>
    </i>
    <i>
      <x v="18"/>
    </i>
    <i>
      <x v="22"/>
    </i>
    <i t="grand">
      <x/>
    </i>
  </rowItems>
  <colFields count="1">
    <field x="-2"/>
  </colFields>
  <colItems count="2">
    <i>
      <x/>
    </i>
    <i i="1">
      <x v="1"/>
    </i>
  </colItems>
  <dataFields count="2">
    <dataField name=" Ahorro con proceso" fld="43" baseField="0" baseItem="0"/>
    <dataField name=" Ahorro sin proceso" fld="44" baseField="0" baseItem="0"/>
  </dataFields>
  <formats count="3">
    <format dxfId="44">
      <pivotArea outline="0" collapsedLevelsAreSubtotals="1" fieldPosition="0"/>
    </format>
    <format dxfId="45">
      <pivotArea field="3" type="button" dataOnly="0" labelOnly="1" outline="0" axis="axisRow" fieldPosition="0"/>
    </format>
    <format dxfId="46">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79AB903-B597-491B-A6D5-1C1738BE4D8B}" name="TablaDinámica10" cacheId="10357"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ducto">
  <location ref="A7:E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0"/>
        <item x="1"/>
        <item x="2"/>
        <item m="1" x="3"/>
        <item m="1" x="5"/>
        <item m="1" x="4"/>
        <item t="default"/>
      </items>
    </pivotField>
    <pivotField showAll="0"/>
    <pivotField axis="axisRow" showAll="0">
      <items count="31">
        <item x="0"/>
        <item x="1"/>
        <item x="2"/>
        <item x="3"/>
        <item x="4"/>
        <item x="6"/>
        <item x="8"/>
        <item x="9"/>
        <item x="10"/>
        <item x="11"/>
        <item x="12"/>
        <item x="13"/>
        <item x="14"/>
        <item x="15"/>
        <item x="16"/>
        <item x="17"/>
        <item x="18"/>
        <item x="19"/>
        <item x="20"/>
        <item x="21"/>
        <item x="22"/>
        <item x="7"/>
        <item x="5"/>
        <item x="23"/>
        <item x="24"/>
        <item x="25"/>
        <item x="26"/>
        <item x="27"/>
        <item m="1" x="29"/>
        <item m="1" x="28"/>
        <item t="default"/>
      </items>
    </pivotField>
    <pivotField showAll="0">
      <items count="14">
        <item x="6"/>
        <item x="10"/>
        <item x="11"/>
        <item x="3"/>
        <item x="2"/>
        <item x="4"/>
        <item x="1"/>
        <item x="5"/>
        <item x="8"/>
        <item x="0"/>
        <item x="7"/>
        <item x="9"/>
        <item m="1" x="12"/>
        <item t="default"/>
      </items>
    </pivotField>
    <pivotField showAll="0"/>
    <pivotField showAll="0"/>
    <pivotField showAll="0"/>
    <pivotField showAll="0"/>
    <pivotField numFmtId="168" showAll="0"/>
    <pivotField dataField="1" numFmtId="168" showAll="0"/>
    <pivotField showAll="0"/>
    <pivotField dataField="1" numFmtId="168" showAll="0"/>
    <pivotField dataField="1" numFmtId="168" showAll="0"/>
    <pivotField numFmtId="168" showAll="0"/>
    <pivotField dataField="1" numFmtId="168"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4">
    <i>
      <x/>
    </i>
    <i i="1">
      <x v="1"/>
    </i>
    <i i="2">
      <x v="2"/>
    </i>
    <i i="3">
      <x v="3"/>
    </i>
  </colItems>
  <pageFields count="1">
    <pageField fld="13" hier="-1"/>
  </pageFields>
  <dataFields count="4">
    <dataField name=" CDP´S" fld="22" baseField="15" baseItem="6" numFmtId="169"/>
    <dataField name=" COMPROMISOS" fld="24" baseField="15" baseItem="10" numFmtId="169"/>
    <dataField name="OBLIGACIONES" fld="25" baseField="15" baseItem="8" numFmtId="169"/>
    <dataField name="PAGOS " fld="27" baseField="15" baseItem="15" numFmtId="169"/>
  </dataFields>
  <formats count="5">
    <format dxfId="39">
      <pivotArea field="15" type="button" dataOnly="0" labelOnly="1" outline="0" axis="axisRow" fieldPosition="0"/>
    </format>
    <format dxfId="40">
      <pivotArea outline="0" fieldPosition="0">
        <references count="1">
          <reference field="4294967294" count="1">
            <x v="0"/>
          </reference>
        </references>
      </pivotArea>
    </format>
    <format dxfId="41">
      <pivotArea outline="0" fieldPosition="0">
        <references count="1">
          <reference field="4294967294" count="1">
            <x v="1"/>
          </reference>
        </references>
      </pivotArea>
    </format>
    <format dxfId="42">
      <pivotArea outline="0" fieldPosition="0">
        <references count="1">
          <reference field="4294967294" count="1">
            <x v="2"/>
          </reference>
        </references>
      </pivotArea>
    </format>
    <format dxfId="43">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A036DA1-FF39-4B3F-8029-ECDECEFFF95A}" name="TablaDinámica1" cacheId="10352"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Tipo de gasto y rubro o proyecto">
  <location ref="B13:F23" firstHeaderRow="0" firstDataRow="1" firstDataCol="1"/>
  <pivotFields count="32">
    <pivotField showAll="0"/>
    <pivotField showAll="0"/>
    <pivotField showAll="0"/>
    <pivotField showAll="0"/>
    <pivotField showAll="0"/>
    <pivotField showAll="0"/>
    <pivotField showAll="0">
      <items count="24">
        <item x="0"/>
        <item x="1"/>
        <item x="2"/>
        <item x="3"/>
        <item x="4"/>
        <item x="5"/>
        <item x="6"/>
        <item x="7"/>
        <item x="8"/>
        <item x="9"/>
        <item x="22"/>
        <item x="10"/>
        <item x="11"/>
        <item x="12"/>
        <item x="13"/>
        <item x="14"/>
        <item x="15"/>
        <item x="16"/>
        <item x="17"/>
        <item x="18"/>
        <item x="19"/>
        <item x="20"/>
        <item x="21"/>
        <item t="default"/>
      </items>
    </pivotField>
    <pivotField showAll="0">
      <items count="96">
        <item m="1" x="61"/>
        <item m="1" x="62"/>
        <item m="1" x="63"/>
        <item m="1" x="64"/>
        <item m="1" x="65"/>
        <item m="1" x="66"/>
        <item m="1" x="67"/>
        <item m="1" x="51"/>
        <item m="1" x="52"/>
        <item m="1" x="41"/>
        <item m="1" x="31"/>
        <item m="1" x="93"/>
        <item m="1" x="78"/>
        <item m="1" x="53"/>
        <item m="1" x="39"/>
        <item m="1" x="29"/>
        <item m="1" x="46"/>
        <item m="1" x="47"/>
        <item m="1" x="48"/>
        <item m="1" x="56"/>
        <item m="1" x="72"/>
        <item m="1" x="88"/>
        <item m="1" x="60"/>
        <item m="1" x="40"/>
        <item m="1" x="42"/>
        <item m="1" x="35"/>
        <item m="1" x="43"/>
        <item m="1" x="30"/>
        <item m="1" x="33"/>
        <item m="1" x="37"/>
        <item m="1" x="38"/>
        <item m="1" x="91"/>
        <item m="1" x="92"/>
        <item m="1" x="76"/>
        <item m="1" x="77"/>
        <item m="1" x="79"/>
        <item m="1" x="80"/>
        <item m="1" x="81"/>
        <item m="1" x="82"/>
        <item m="1" x="83"/>
        <item m="1" x="55"/>
        <item m="1" x="58"/>
        <item m="1" x="71"/>
        <item m="1" x="22"/>
        <item m="1" x="24"/>
        <item m="1" x="32"/>
        <item m="1" x="54"/>
        <item x="10"/>
        <item m="1" x="87"/>
        <item x="9"/>
        <item x="11"/>
        <item m="1" x="85"/>
        <item m="1" x="69"/>
        <item m="1" x="50"/>
        <item x="17"/>
        <item x="12"/>
        <item x="4"/>
        <item x="14"/>
        <item x="13"/>
        <item x="1"/>
        <item m="1" x="28"/>
        <item x="16"/>
        <item x="20"/>
        <item x="5"/>
        <item m="1" x="89"/>
        <item x="6"/>
        <item x="21"/>
        <item x="7"/>
        <item x="0"/>
        <item m="1" x="49"/>
        <item x="18"/>
        <item x="19"/>
        <item x="8"/>
        <item x="15"/>
        <item x="2"/>
        <item x="3"/>
        <item m="1" x="57"/>
        <item m="1" x="75"/>
        <item m="1" x="25"/>
        <item m="1" x="74"/>
        <item m="1" x="34"/>
        <item m="1" x="94"/>
        <item m="1" x="84"/>
        <item m="1" x="68"/>
        <item m="1" x="26"/>
        <item m="1" x="73"/>
        <item m="1" x="27"/>
        <item m="1" x="23"/>
        <item m="1" x="70"/>
        <item m="1" x="86"/>
        <item m="1" x="36"/>
        <item m="1" x="45"/>
        <item m="1" x="90"/>
        <item m="1" x="44"/>
        <item m="1" x="59"/>
        <item t="default"/>
      </items>
    </pivotField>
    <pivotField showAll="0"/>
    <pivotField showAll="0"/>
    <pivotField showAll="0">
      <items count="3">
        <item x="1"/>
        <item h="1" x="0"/>
        <item t="default"/>
      </items>
    </pivotField>
    <pivotField showAll="0"/>
    <pivotField numFmtId="170" showAll="0"/>
    <pivotField numFmtId="170" showAll="0"/>
    <pivotField dataField="1" numFmtId="170" showAll="0"/>
    <pivotField dataField="1" numFmtId="170" showAll="0"/>
    <pivotField showAll="0"/>
    <pivotField showAll="0"/>
    <pivotField showAll="0"/>
    <pivotField showAll="0"/>
    <pivotField showAll="0"/>
    <pivotField showAll="0"/>
    <pivotField showAll="0"/>
    <pivotField axis="axisRow" showAll="0">
      <items count="2">
        <item x="0"/>
        <item t="default"/>
      </items>
    </pivotField>
    <pivotField showAll="0">
      <items count="8">
        <item x="5"/>
        <item x="3"/>
        <item x="1"/>
        <item x="6"/>
        <item x="4"/>
        <item x="2"/>
        <item x="0"/>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10">
    <i>
      <x/>
    </i>
    <i r="1">
      <x v="4"/>
    </i>
    <i r="1">
      <x v="5"/>
    </i>
    <i r="1">
      <x v="6"/>
    </i>
    <i r="1">
      <x v="7"/>
    </i>
    <i r="1">
      <x v="8"/>
    </i>
    <i r="1">
      <x v="9"/>
    </i>
    <i r="1">
      <x v="10"/>
    </i>
    <i r="1">
      <x v="12"/>
    </i>
    <i t="grand">
      <x/>
    </i>
  </rowItems>
  <colFields count="1">
    <field x="-2"/>
  </colFields>
  <colItems count="4">
    <i>
      <x/>
    </i>
    <i i="1">
      <x v="1"/>
    </i>
    <i i="2">
      <x v="2"/>
    </i>
    <i i="3">
      <x v="3"/>
    </i>
  </colItems>
  <dataFields count="4">
    <dataField name="Valor CDP" fld="14" baseField="23" baseItem="0" numFmtId="169"/>
    <dataField name="Valor por Comprometer" fld="15" baseField="23" baseItem="0" numFmtId="169"/>
    <dataField name="Suma de Comprometido" fld="30" baseField="0" baseItem="0" numFmtId="170"/>
    <dataField name="% por ejecutar" fld="25" baseField="23" baseItem="0" numFmtId="10"/>
  </dataFields>
  <formats count="4">
    <format dxfId="35">
      <pivotArea field="23" type="button" dataOnly="0" labelOnly="1" outline="0" axis="axisRow" fieldPosition="0"/>
    </format>
    <format dxfId="36">
      <pivotArea dataOnly="0" labelOnly="1" outline="0" fieldPosition="0">
        <references count="1">
          <reference field="4294967294" count="3">
            <x v="0"/>
            <x v="1"/>
            <x v="3"/>
          </reference>
        </references>
      </pivotArea>
    </format>
    <format dxfId="37">
      <pivotArea field="23" type="button" dataOnly="0" labelOnly="1" outline="0" axis="axisRow" fieldPosition="0"/>
    </format>
    <format dxfId="38">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10358" applyNumberFormats="0" applyBorderFormats="0" applyFontFormats="0" applyPatternFormats="0" applyAlignmentFormats="0" applyWidthHeightFormats="1" dataCaption="Valores" updatedVersion="7"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8" outline="0" showAll="0"/>
    <pivotField dataField="1" compact="0" numFmtId="168" outline="0" showAll="0"/>
    <pivotField dataField="1" compact="0" numFmtId="168"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9"/>
    <dataField name="Obligaciones" fld="17" baseField="12" baseItem="1" numFmtId="169"/>
    <dataField name="% Obligación" fld="20" baseField="3" baseItem="1" numFmtId="10"/>
    <dataField name="Pagos " fld="18" baseField="12" baseItem="0" numFmtId="169"/>
    <dataField name="% Pagos" fld="21" baseField="12" baseItem="0" numFmtId="10"/>
    <dataField name="Saldo" fld="22" baseField="3" baseItem="0" numFmtId="169"/>
  </dataFields>
  <formats count="2">
    <format dxfId="33">
      <pivotArea field="3" type="button" dataOnly="0" labelOnly="1" outline="0" axis="axisRow" fieldPosition="0"/>
    </format>
    <format dxfId="34">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10351" applyNumberFormats="0" applyBorderFormats="0" applyFontFormats="0" applyPatternFormats="0" applyAlignmentFormats="0" applyWidthHeightFormats="1" dataCaption="Valores" updatedVersion="7"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4">
      <pivotArea field="3" type="button" dataOnly="0" labelOnly="1" outline="0" axis="axisRow" fieldPosition="0"/>
    </format>
    <format dxfId="5">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6">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7">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8">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9">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10">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11">
      <pivotArea dataOnly="0" labelOnly="1" outline="0" fieldPosition="0">
        <references count="2">
          <reference field="3" count="1" selected="0">
            <x v="3"/>
          </reference>
          <reference field="4" count="1">
            <x v="5"/>
          </reference>
        </references>
      </pivotArea>
    </format>
    <format dxfId="12">
      <pivotArea dataOnly="0" labelOnly="1" outline="0" fieldPosition="0">
        <references count="2">
          <reference field="3" count="1" selected="0">
            <x v="4"/>
          </reference>
          <reference field="4" count="1">
            <x v="2"/>
          </reference>
        </references>
      </pivotArea>
    </format>
    <format dxfId="13">
      <pivotArea dataOnly="0" labelOnly="1" outline="0" fieldPosition="0">
        <references count="2">
          <reference field="3" count="1" selected="0">
            <x v="5"/>
          </reference>
          <reference field="4" count="1">
            <x v="1"/>
          </reference>
        </references>
      </pivotArea>
    </format>
    <format dxfId="14">
      <pivotArea dataOnly="0" labelOnly="1" outline="0" fieldPosition="0">
        <references count="2">
          <reference field="3" count="1" selected="0">
            <x v="6"/>
          </reference>
          <reference field="4" count="1">
            <x v="0"/>
          </reference>
        </references>
      </pivotArea>
    </format>
    <format dxfId="15">
      <pivotArea dataOnly="0" labelOnly="1" outline="0" fieldPosition="0">
        <references count="3">
          <reference field="3" count="1" selected="0">
            <x v="3"/>
          </reference>
          <reference field="4" count="1" selected="0">
            <x v="5"/>
          </reference>
          <reference field="5" count="1">
            <x v="2"/>
          </reference>
        </references>
      </pivotArea>
    </format>
    <format dxfId="16">
      <pivotArea dataOnly="0" labelOnly="1" outline="0" fieldPosition="0">
        <references count="3">
          <reference field="3" count="1" selected="0">
            <x v="4"/>
          </reference>
          <reference field="4" count="1" selected="0">
            <x v="2"/>
          </reference>
          <reference field="5" count="1">
            <x v="1"/>
          </reference>
        </references>
      </pivotArea>
    </format>
    <format dxfId="17">
      <pivotArea dataOnly="0" labelOnly="1" outline="0" fieldPosition="0">
        <references count="3">
          <reference field="3" count="1" selected="0">
            <x v="5"/>
          </reference>
          <reference field="4" count="1" selected="0">
            <x v="1"/>
          </reference>
          <reference field="5" count="1">
            <x v="0"/>
          </reference>
        </references>
      </pivotArea>
    </format>
    <format dxfId="18">
      <pivotArea dataOnly="0" labelOnly="1" outline="0" fieldPosition="0">
        <references count="2">
          <reference field="3" count="1" selected="0">
            <x v="35"/>
          </reference>
          <reference field="4" count="1">
            <x v="4"/>
          </reference>
        </references>
      </pivotArea>
    </format>
    <format dxfId="19">
      <pivotArea dataOnly="0" labelOnly="1" outline="0" fieldPosition="0">
        <references count="3">
          <reference field="3" count="1" selected="0">
            <x v="35"/>
          </reference>
          <reference field="4" count="1" selected="0">
            <x v="4"/>
          </reference>
          <reference field="5" count="1">
            <x v="6"/>
          </reference>
        </references>
      </pivotArea>
    </format>
    <format dxfId="20">
      <pivotArea dataOnly="0" labelOnly="1" outline="0" fieldPosition="0">
        <references count="3">
          <reference field="3" count="1" selected="0">
            <x v="3"/>
          </reference>
          <reference field="4" count="1" selected="0">
            <x v="5"/>
          </reference>
          <reference field="5" count="1">
            <x v="33"/>
          </reference>
        </references>
      </pivotArea>
    </format>
    <format dxfId="21">
      <pivotArea dataOnly="0" labelOnly="1" outline="0" fieldPosition="0">
        <references count="3">
          <reference field="3" count="1" selected="0">
            <x v="4"/>
          </reference>
          <reference field="4" count="1" selected="0">
            <x v="2"/>
          </reference>
          <reference field="5" count="1">
            <x v="32"/>
          </reference>
        </references>
      </pivotArea>
    </format>
    <format dxfId="22">
      <pivotArea dataOnly="0" labelOnly="1" outline="0" fieldPosition="0">
        <references count="3">
          <reference field="3" count="1" selected="0">
            <x v="6"/>
          </reference>
          <reference field="4" count="1" selected="0">
            <x v="0"/>
          </reference>
          <reference field="5" count="1">
            <x v="0"/>
          </reference>
        </references>
      </pivotArea>
    </format>
    <format dxfId="23">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24">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25">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26">
      <pivotArea dataOnly="0" labelOnly="1" outline="0" fieldPosition="0">
        <references count="3">
          <reference field="3" count="1" selected="0">
            <x v="35"/>
          </reference>
          <reference field="4" count="1" selected="0">
            <x v="4"/>
          </reference>
          <reference field="5" count="1">
            <x v="34"/>
          </reference>
        </references>
      </pivotArea>
    </format>
    <format dxfId="27">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28">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29">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30">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31">
      <pivotArea dataOnly="0" labelOnly="1" outline="0" fieldPosition="0">
        <references count="2">
          <reference field="3" count="1" selected="0">
            <x v="83"/>
          </reference>
          <reference field="4" count="1">
            <x v="1"/>
          </reference>
        </references>
      </pivotArea>
    </format>
    <format dxfId="32">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E2D656E-7C0F-4B7D-B27D-037EBAAF64F7}" name="TablaDinámica1" cacheId="10355"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1:I52"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2"/>
        <item n="Otros recursos del tesoro" x="1"/>
        <item n="Prestamos destinación específica" x="3"/>
        <item t="default"/>
      </items>
    </pivotField>
    <pivotField showAll="0"/>
    <pivotField axis="axisRow" showAll="0">
      <items count="21">
        <item x="10"/>
        <item m="1" x="17"/>
        <item m="1" x="16"/>
        <item x="1"/>
        <item x="6"/>
        <item x="11"/>
        <item x="12"/>
        <item x="13"/>
        <item x="15"/>
        <item x="9"/>
        <item x="7"/>
        <item x="14"/>
        <item x="5"/>
        <item x="4"/>
        <item x="8"/>
        <item x="2"/>
        <item x="0"/>
        <item m="1" x="18"/>
        <item m="1" x="19"/>
        <item x="3"/>
        <item t="default"/>
      </items>
    </pivotField>
    <pivotField numFmtId="168" showAll="0"/>
    <pivotField numFmtId="168" showAll="0"/>
    <pivotField numFmtId="168" showAll="0"/>
    <pivotField dataField="1" numFmtId="168" showAll="0"/>
    <pivotField dataField="1" numFmtId="168" showAll="0"/>
    <pivotField dataField="1" numFmtId="168" showAll="0"/>
    <pivotField dataField="1" numFmtId="168" showAll="0"/>
    <pivotField dataField="1" numFmtId="168" showAll="0"/>
    <pivotField dataField="1" numFmtId="168" showAll="0"/>
    <pivotField numFmtId="168" showAll="0"/>
    <pivotField dataField="1" numFmtId="168"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x="1"/>
        <item x="2"/>
        <item n="3. Transferencias corrientes" x="4"/>
        <item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51">
    <i>
      <x/>
    </i>
    <i r="1">
      <x/>
    </i>
    <i r="2">
      <x v="3"/>
    </i>
    <i r="3">
      <x/>
    </i>
    <i r="2">
      <x v="15"/>
    </i>
    <i r="3">
      <x/>
    </i>
    <i r="2">
      <x v="16"/>
    </i>
    <i r="3">
      <x/>
    </i>
    <i r="1">
      <x v="2"/>
    </i>
    <i r="2">
      <x v="13"/>
    </i>
    <i r="3">
      <x/>
    </i>
    <i r="2">
      <x v="19"/>
    </i>
    <i r="3">
      <x/>
    </i>
    <i r="3">
      <x v="2"/>
    </i>
    <i r="1">
      <x v="3"/>
    </i>
    <i r="2">
      <x v="4"/>
    </i>
    <i r="3">
      <x v="1"/>
    </i>
    <i r="3">
      <x v="2"/>
    </i>
    <i r="2">
      <x v="12"/>
    </i>
    <i r="3">
      <x/>
    </i>
    <i r="3">
      <x v="1"/>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9"/>
    <dataField name="Apropiación bloqueada" fld="20" baseField="15" baseItem="12" numFmtId="169"/>
    <dataField name="CDP " fld="21" baseField="15" baseItem="12" numFmtId="169"/>
    <dataField name="Apropiación disponible" fld="22" baseField="15" baseItem="17" numFmtId="169"/>
    <dataField name="Compromisos" fld="23" baseField="15" baseItem="9" numFmtId="169"/>
    <dataField name="CDP por registrar" fld="29" baseField="15" baseItem="9" numFmtId="170"/>
    <dataField name="Obligaciones" fld="24" baseField="15" baseItem="9" numFmtId="169"/>
    <dataField name="Pagos " fld="26" baseField="15" baseItem="9" numFmtId="169"/>
  </dataFields>
  <formats count="6">
    <format dxfId="81">
      <pivotArea dataOnly="0" labelOnly="1" fieldPosition="0">
        <references count="2">
          <reference field="28" count="1">
            <x v="3"/>
          </reference>
          <reference field="31" count="0" selected="0"/>
        </references>
      </pivotArea>
    </format>
    <format dxfId="82">
      <pivotArea dataOnly="0" labelOnly="1" fieldPosition="0">
        <references count="1">
          <reference field="31" count="0"/>
        </references>
      </pivotArea>
    </format>
    <format dxfId="83">
      <pivotArea dataOnly="0" labelOnly="1" fieldPosition="0">
        <references count="2">
          <reference field="28" count="4">
            <x v="0"/>
            <x v="1"/>
            <x v="2"/>
            <x v="3"/>
          </reference>
          <reference field="31" count="0" selected="0"/>
        </references>
      </pivotArea>
    </format>
    <format dxfId="84">
      <pivotArea dataOnly="0" labelOnly="1" outline="0" fieldPosition="0">
        <references count="1">
          <reference field="4294967294" count="8">
            <x v="0"/>
            <x v="1"/>
            <x v="2"/>
            <x v="3"/>
            <x v="4"/>
            <x v="5"/>
            <x v="6"/>
            <x v="7"/>
          </reference>
        </references>
      </pivotArea>
    </format>
    <format dxfId="85">
      <pivotArea dataOnly="0" labelOnly="1" outline="0" fieldPosition="0">
        <references count="1">
          <reference field="4294967294" count="8">
            <x v="0"/>
            <x v="1"/>
            <x v="2"/>
            <x v="3"/>
            <x v="4"/>
            <x v="5"/>
            <x v="6"/>
            <x v="7"/>
          </reference>
        </references>
      </pivotArea>
    </format>
    <format dxfId="86">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480D401-99CF-4295-A582-2ED4EF7F8BC0}" name="TablaDinámica3" cacheId="10353"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H31" firstHeaderRow="0" firstDataRow="1" firstDataCol="1"/>
  <pivotFields count="54">
    <pivotField showAll="0"/>
    <pivotField axis="axisRow" dataField="1" showAll="0">
      <items count="31">
        <item m="1" x="24"/>
        <item x="0"/>
        <item m="1" x="19"/>
        <item m="1" x="21"/>
        <item x="2"/>
        <item x="4"/>
        <item m="1" x="17"/>
        <item m="1" x="29"/>
        <item m="1" x="20"/>
        <item m="1" x="26"/>
        <item x="10"/>
        <item x="12"/>
        <item x="13"/>
        <item m="1" x="23"/>
        <item m="1" x="27"/>
        <item m="1" x="18"/>
        <item x="14"/>
        <item m="1" x="28"/>
        <item m="1" x="22"/>
        <item m="1" x="25"/>
        <item x="1"/>
        <item x="5"/>
        <item x="7"/>
        <item x="3"/>
        <item x="8"/>
        <item x="6"/>
        <item x="9"/>
        <item x="11"/>
        <item x="15"/>
        <item x="16"/>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5">
        <item x="0"/>
        <item x="2"/>
        <item x="1"/>
        <item x="3"/>
        <item t="default"/>
      </items>
    </pivotField>
    <pivotField showAll="0">
      <items count="6">
        <item x="0"/>
        <item x="4"/>
        <item x="2"/>
        <item x="1"/>
        <item x="3"/>
        <item t="default"/>
      </items>
    </pivotField>
    <pivotField showAll="0">
      <items count="5">
        <item x="0"/>
        <item x="2"/>
        <item x="1"/>
        <item m="1" x="3"/>
        <item t="default"/>
      </items>
    </pivotField>
    <pivotField showAll="0">
      <items count="2">
        <item x="0"/>
        <item t="default"/>
      </items>
    </pivotField>
    <pivotField showAll="0"/>
    <pivotField showAll="0"/>
    <pivotField showAll="0"/>
    <pivotField showAll="0"/>
  </pivotFields>
  <rowFields count="1">
    <field x="1"/>
  </rowFields>
  <rowItems count="18">
    <i>
      <x v="1"/>
    </i>
    <i>
      <x v="4"/>
    </i>
    <i>
      <x v="5"/>
    </i>
    <i>
      <x v="10"/>
    </i>
    <i>
      <x v="11"/>
    </i>
    <i>
      <x v="12"/>
    </i>
    <i>
      <x v="16"/>
    </i>
    <i>
      <x v="20"/>
    </i>
    <i>
      <x v="21"/>
    </i>
    <i>
      <x v="22"/>
    </i>
    <i>
      <x v="23"/>
    </i>
    <i>
      <x v="24"/>
    </i>
    <i>
      <x v="25"/>
    </i>
    <i>
      <x v="26"/>
    </i>
    <i>
      <x v="27"/>
    </i>
    <i>
      <x v="28"/>
    </i>
    <i>
      <x v="2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2DDDAC3-AA45-4BE6-AC38-6F917C094E28}" name="TablaDinámica3" cacheId="10354"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G36" firstHeaderRow="0" firstDataRow="1" firstDataCol="1"/>
  <pivotFields count="56">
    <pivotField showAll="0"/>
    <pivotField axis="axisRow" showAll="0">
      <items count="23">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5">
        <item x="0"/>
        <item x="2"/>
        <item x="1"/>
        <item m="1" x="3"/>
        <item t="default"/>
      </items>
    </pivotField>
    <pivotField showAll="0">
      <items count="5">
        <item x="0"/>
        <item x="2"/>
        <item x="1"/>
        <item m="1" x="3"/>
        <item t="default"/>
      </items>
    </pivotField>
    <pivotField showAll="0">
      <items count="5">
        <item x="0"/>
        <item x="1"/>
        <item x="2"/>
        <item x="3"/>
        <item t="default"/>
      </items>
    </pivotField>
    <pivotField showAll="0">
      <items count="2">
        <item x="0"/>
        <item t="default"/>
      </items>
    </pivotField>
    <pivotField showAll="0"/>
    <pivotField showAll="0"/>
    <pivotField showAll="0"/>
    <pivotField showAll="0"/>
  </pivotFields>
  <rowFields count="1">
    <field x="1"/>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5">
    <i>
      <x/>
    </i>
    <i i="1">
      <x v="1"/>
    </i>
    <i i="2">
      <x v="2"/>
    </i>
    <i i="3">
      <x v="3"/>
    </i>
    <i i="4">
      <x v="4"/>
    </i>
  </colItems>
  <dataFields count="5">
    <dataField name="Avance General" fld="35" subtotal="average" baseField="1" baseItem="10" numFmtId="10"/>
    <dataField name="% Avance 1er Trimestre" fld="36" subtotal="average" baseField="1" baseItem="9" numFmtId="10"/>
    <dataField name="% Avance 2do Trimestre" fld="37" subtotal="average" baseField="1" baseItem="5" numFmtId="10"/>
    <dataField name="% Avance 3er Trimestre" fld="38" subtotal="average" baseField="1" baseItem="8" numFmtId="10"/>
    <dataField name="% Avance 4to Trimestre" fld="39"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434777E-2424-4D78-83B7-4FC6A541246A}" name="TablaDinámica3" cacheId="10356" applyNumberFormats="0" applyBorderFormats="0" applyFontFormats="0" applyPatternFormats="0" applyAlignmentFormats="0" applyWidthHeightFormats="1" dataCaption="Valores" updatedVersion="7" minRefreshableVersion="3" useAutoFormatting="1" itemPrintTitles="1" createdVersion="6" indent="0" compact="0" compactData="0" multipleFieldFilters="0">
  <location ref="BF3:BU15"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0"/>
        <item x="1"/>
        <item x="2"/>
        <item t="default"/>
      </items>
    </pivotField>
    <pivotField compact="0" outline="0" showAll="0"/>
    <pivotField axis="axisRow" compact="0" outline="0" showAll="0">
      <items count="51">
        <item x="41"/>
        <item x="42"/>
        <item x="44"/>
        <item x="45"/>
        <item x="46"/>
        <item x="47"/>
        <item x="48"/>
        <item x="49"/>
        <item x="11"/>
        <item x="16"/>
        <item x="15"/>
        <item x="9"/>
        <item x="10"/>
        <item x="13"/>
        <item x="14"/>
        <item x="12"/>
        <item x="8"/>
        <item x="19"/>
        <item x="5"/>
        <item x="35"/>
        <item x="28"/>
        <item x="27"/>
        <item x="29"/>
        <item x="26"/>
        <item x="18"/>
        <item x="31"/>
        <item x="34"/>
        <item x="40"/>
        <item x="37"/>
        <item x="6"/>
        <item x="4"/>
        <item x="7"/>
        <item x="20"/>
        <item x="32"/>
        <item x="24"/>
        <item x="22"/>
        <item x="39"/>
        <item x="23"/>
        <item x="21"/>
        <item x="36"/>
        <item x="30"/>
        <item x="33"/>
        <item x="2"/>
        <item x="0"/>
        <item x="17"/>
        <item x="25"/>
        <item x="38"/>
        <item x="43"/>
        <item x="1"/>
        <item x="3"/>
        <item t="default"/>
      </items>
    </pivotField>
    <pivotField compact="0" outline="0" showAll="0"/>
    <pivotField compact="0" numFmtId="172" outline="0" showAll="0"/>
    <pivotField compact="0" numFmtId="172" outline="0" showAll="0"/>
    <pivotField compact="0" numFmtId="172" outline="0" showAll="0"/>
    <pivotField dataField="1" compact="0" numFmtId="172" outline="0" showAll="0"/>
    <pivotField compact="0" numFmtId="172" outline="0" showAll="0"/>
    <pivotField dataField="1" compact="0" numFmtId="172" outline="0" showAll="0"/>
    <pivotField compact="0" numFmtId="172" outline="0" showAll="0"/>
    <pivotField dataField="1" compact="0" numFmtId="172" outline="0" showAll="0"/>
    <pivotField dataField="1" compact="0" numFmtId="172" outline="0" showAll="0"/>
    <pivotField compact="0" numFmtId="172" outline="0" showAll="0"/>
    <pivotField dataField="1" compact="0" numFmtId="172" outline="0" showAll="0"/>
  </pivotFields>
  <rowFields count="1">
    <field x="15"/>
  </rowFields>
  <rowItems count="10">
    <i>
      <x/>
    </i>
    <i>
      <x v="1"/>
    </i>
    <i>
      <x v="2"/>
    </i>
    <i>
      <x v="3"/>
    </i>
    <i>
      <x v="4"/>
    </i>
    <i>
      <x v="5"/>
    </i>
    <i>
      <x v="6"/>
    </i>
    <i>
      <x v="7"/>
    </i>
    <i>
      <x v="47"/>
    </i>
    <i t="grand">
      <x/>
    </i>
  </rowItems>
  <colFields count="2">
    <field x="-2"/>
    <field x="13"/>
  </colFields>
  <colItems count="15">
    <i>
      <x/>
      <x v="1"/>
    </i>
    <i r="1">
      <x v="2"/>
    </i>
    <i i="1">
      <x v="1"/>
      <x v="1"/>
    </i>
    <i r="1" i="1">
      <x v="2"/>
    </i>
    <i i="2">
      <x v="2"/>
      <x v="1"/>
    </i>
    <i r="1" i="2">
      <x v="2"/>
    </i>
    <i i="3">
      <x v="3"/>
      <x v="1"/>
    </i>
    <i r="1" i="3">
      <x v="2"/>
    </i>
    <i i="4">
      <x v="4"/>
      <x v="1"/>
    </i>
    <i r="1" i="4">
      <x v="2"/>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formats count="6">
    <format dxfId="75">
      <pivotArea dataOnly="0" labelOnly="1" outline="0" fieldPosition="0">
        <references count="1">
          <reference field="15" count="1">
            <x v="3"/>
          </reference>
        </references>
      </pivotArea>
    </format>
    <format dxfId="76">
      <pivotArea dataOnly="0" labelOnly="1" outline="0" fieldPosition="0">
        <references count="1">
          <reference field="15" count="1">
            <x v="0"/>
          </reference>
        </references>
      </pivotArea>
    </format>
    <format dxfId="77">
      <pivotArea dataOnly="0" labelOnly="1" outline="0" fieldPosition="0">
        <references count="1">
          <reference field="15" count="2">
            <x v="1"/>
            <x v="2"/>
          </reference>
        </references>
      </pivotArea>
    </format>
    <format dxfId="78">
      <pivotArea dataOnly="0" labelOnly="1" outline="0" fieldPosition="0">
        <references count="1">
          <reference field="15" count="1">
            <x v="4"/>
          </reference>
        </references>
      </pivotArea>
    </format>
    <format dxfId="79">
      <pivotArea dataOnly="0" labelOnly="1" outline="0" fieldPosition="0">
        <references count="1">
          <reference field="15" count="1">
            <x v="5"/>
          </reference>
        </references>
      </pivotArea>
    </format>
    <format dxfId="80">
      <pivotArea dataOnly="0" labelOnly="1" outline="0" fieldPosition="0">
        <references count="1">
          <reference field="15"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0350" applyNumberFormats="0" applyBorderFormats="0" applyFontFormats="0" applyPatternFormats="0" applyAlignmentFormats="0" applyWidthHeightFormats="1" dataCaption="Valores" updatedVersion="7"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69"/>
        <item m="1" x="72"/>
        <item x="39"/>
        <item x="60"/>
        <item x="59"/>
        <item m="1" x="81"/>
        <item x="62"/>
        <item x="25"/>
        <item x="6"/>
        <item x="5"/>
        <item x="56"/>
        <item x="57"/>
        <item x="29"/>
        <item x="11"/>
        <item x="54"/>
        <item x="46"/>
        <item m="1" x="79"/>
        <item x="53"/>
        <item m="1" x="66"/>
        <item x="43"/>
        <item x="40"/>
        <item x="41"/>
        <item x="33"/>
        <item m="1" x="71"/>
        <item x="13"/>
        <item x="45"/>
        <item x="10"/>
        <item x="18"/>
        <item m="1" x="82"/>
        <item x="9"/>
        <item m="1" x="75"/>
        <item x="65"/>
        <item x="64"/>
        <item x="55"/>
        <item m="1" x="73"/>
        <item x="63"/>
        <item m="1" x="78"/>
        <item x="8"/>
        <item x="2"/>
        <item x="0"/>
        <item m="1" x="77"/>
        <item x="16"/>
        <item m="1" x="83"/>
        <item m="1" x="84"/>
        <item m="1" x="74"/>
        <item m="1" x="80"/>
        <item m="1" x="85"/>
        <item x="1"/>
        <item x="36"/>
        <item x="50"/>
        <item x="42"/>
        <item x="20"/>
        <item x="27"/>
        <item x="26"/>
        <item x="28"/>
        <item x="48"/>
        <item x="15"/>
        <item x="37"/>
        <item x="4"/>
        <item x="7"/>
        <item m="1" x="70"/>
        <item x="32"/>
        <item x="3"/>
        <item x="44"/>
        <item x="21"/>
        <item x="51"/>
        <item x="52"/>
        <item m="1" x="76"/>
        <item m="1" x="68"/>
        <item x="38"/>
        <item m="1" x="67"/>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extLst>
        <ext xmlns:x14="http://schemas.microsoft.com/office/spreadsheetml/2009/9/main" uri="{2946ED86-A175-432a-8AC1-64E0C546D7DE}">
          <x14:pivotField fillDownLabels="1"/>
        </ext>
      </extLst>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A64B945-5177-4CA2-9069-435BCE09EB27}" name="TablaDinámica2" cacheId="1035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3">
        <item x="0"/>
        <item x="1"/>
        <item x="2"/>
        <item x="3"/>
        <item x="4"/>
        <item x="5"/>
        <item x="6"/>
        <item x="7"/>
        <item x="8"/>
        <item x="9"/>
        <item x="10"/>
        <item x="11"/>
        <item x="12"/>
        <item x="13"/>
        <item x="14"/>
        <item x="15"/>
        <item x="16"/>
        <item x="17"/>
        <item x="18"/>
        <item x="19"/>
        <item x="21"/>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x="0"/>
        <item x="1"/>
        <item x="2"/>
        <item t="default"/>
      </items>
    </pivotField>
    <pivotField showAll="0"/>
    <pivotField showAll="0"/>
    <pivotField showAll="0"/>
    <pivotField dataField="1" numFmtId="168" showAll="0"/>
    <pivotField dataField="1" numFmtId="168" showAll="0"/>
    <pivotField dataField="1" numFmtId="168" showAll="0"/>
    <pivotField dataField="1" numFmtId="168" showAll="0"/>
    <pivotField numFmtId="168" showAll="0"/>
    <pivotField dataField="1" numFmtId="168" showAll="0"/>
    <pivotField dataField="1" numFmtId="168" showAll="0"/>
    <pivotField dataField="1" numFmtId="168" showAll="0"/>
    <pivotField dataField="1" numFmtId="168" showAll="0"/>
    <pivotField numFmtId="168" showAll="0"/>
    <pivotField dataField="1" numFmtId="168"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9"/>
    <dataField name=" APR. ADICIONADA" fld="18" baseField="1" baseItem="9" numFmtId="169"/>
    <dataField name="APR. REDUCIDA " fld="19" baseField="1" baseItem="20" numFmtId="169"/>
    <dataField name="APR. VIGENTE " fld="20" baseField="1" baseItem="12" numFmtId="169"/>
    <dataField name="CDP´s" fld="22" baseField="1" baseItem="2" numFmtId="169"/>
    <dataField name="DISPONIBLE" fld="23" baseField="1" baseItem="9" numFmtId="169"/>
    <dataField name="COMPROMISOS" fld="24" baseField="1" baseItem="10" numFmtId="169"/>
    <dataField name="OBLIGACIÓN" fld="25" baseField="1" baseItem="15" numFmtId="169"/>
    <dataField name=" PAGOS" fld="27" baseField="1" baseItem="10" numFmtId="169"/>
  </dataFields>
  <formats count="4">
    <format dxfId="71">
      <pivotArea field="1" type="button" dataOnly="0" labelOnly="1" outline="0" axis="axisPage" fieldPosition="1"/>
    </format>
    <format dxfId="72">
      <pivotArea field="1" type="button" dataOnly="0" labelOnly="1" outline="0" axis="axisPage" fieldPosition="1"/>
    </format>
    <format dxfId="73">
      <pivotArea dataOnly="0" labelOnly="1" outline="0" fieldPosition="0">
        <references count="1">
          <reference field="4294967294" count="9">
            <x v="0"/>
            <x v="1"/>
            <x v="2"/>
            <x v="3"/>
            <x v="4"/>
            <x v="5"/>
            <x v="6"/>
            <x v="7"/>
            <x v="8"/>
          </reference>
        </references>
      </pivotArea>
    </format>
    <format dxfId="74">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0350" applyNumberFormats="0" applyBorderFormats="0" applyFontFormats="0" applyPatternFormats="0" applyAlignmentFormats="0" applyWidthHeightFormats="1" dataCaption="Valores" updatedVersion="7"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69"/>
        <item m="1" x="72"/>
        <item x="24"/>
        <item m="1" x="68"/>
        <item x="39"/>
        <item x="60"/>
        <item x="59"/>
        <item x="61"/>
        <item m="1" x="81"/>
        <item x="62"/>
        <item x="25"/>
        <item x="6"/>
        <item x="5"/>
        <item x="56"/>
        <item x="57"/>
        <item x="29"/>
        <item x="11"/>
        <item x="54"/>
        <item x="46"/>
        <item m="1" x="79"/>
        <item x="53"/>
        <item m="1" x="66"/>
        <item x="23"/>
        <item m="1" x="67"/>
        <item x="43"/>
        <item x="40"/>
        <item x="41"/>
        <item x="33"/>
        <item m="1" x="71"/>
        <item x="14"/>
        <item x="13"/>
        <item x="45"/>
        <item x="10"/>
        <item x="18"/>
        <item x="17"/>
        <item m="1" x="82"/>
        <item x="9"/>
        <item x="34"/>
        <item m="1" x="75"/>
        <item x="65"/>
        <item x="64"/>
        <item x="38"/>
        <item x="55"/>
        <item x="49"/>
        <item m="1" x="73"/>
        <item x="63"/>
        <item x="12"/>
        <item m="1" x="78"/>
        <item x="8"/>
        <item x="2"/>
        <item x="0"/>
        <item x="31"/>
        <item m="1" x="77"/>
        <item x="16"/>
        <item m="1" x="74"/>
        <item x="19"/>
        <item m="1" x="83"/>
        <item x="22"/>
        <item m="1" x="84"/>
        <item x="58"/>
        <item m="1" x="80"/>
        <item x="35"/>
        <item m="1" x="85"/>
        <item x="47"/>
        <item x="1"/>
        <item x="36"/>
        <item x="50"/>
        <item x="42"/>
        <item x="20"/>
        <item x="27"/>
        <item x="26"/>
        <item x="28"/>
        <item x="48"/>
        <item x="15"/>
        <item x="37"/>
        <item x="4"/>
        <item x="7"/>
        <item m="1" x="70"/>
        <item x="32"/>
        <item x="3"/>
        <item x="44"/>
        <item x="21"/>
        <item x="51"/>
        <item x="52"/>
        <item m="1" x="76"/>
        <item x="30"/>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2"/>
      <x v="10"/>
      <x v="16"/>
      <x v="34"/>
      <x/>
    </i>
    <i>
      <x v="33"/>
      <x v="16"/>
      <x/>
      <x/>
      <x/>
    </i>
    <i>
      <x v="34"/>
      <x v="11"/>
      <x v="15"/>
      <x v="22"/>
      <x/>
    </i>
    <i>
      <x v="37"/>
      <x v="14"/>
      <x v="17"/>
      <x v="25"/>
      <x/>
    </i>
    <i>
      <x v="41"/>
      <x v="36"/>
      <x/>
      <x/>
      <x/>
    </i>
    <i>
      <x v="43"/>
      <x v="3"/>
      <x v="3"/>
      <x v="14"/>
      <x v="2"/>
    </i>
    <i>
      <x v="51"/>
      <x v="8"/>
      <x/>
      <x/>
      <x/>
    </i>
    <i>
      <x v="55"/>
      <x v="7"/>
      <x v="7"/>
      <x v="18"/>
      <x v="2"/>
    </i>
    <i>
      <x v="57"/>
      <x v="6"/>
      <x v="5"/>
      <x v="13"/>
      <x v="2"/>
    </i>
    <i>
      <x v="59"/>
      <x v="37"/>
      <x v="9"/>
      <x v="32"/>
      <x/>
    </i>
    <i>
      <x v="61"/>
      <x v="6"/>
      <x/>
      <x/>
      <x v="2"/>
    </i>
    <i>
      <x v="63"/>
      <x v="7"/>
      <x v="10"/>
      <x v="22"/>
      <x v="2"/>
    </i>
    <i>
      <x v="68"/>
      <x v="8"/>
      <x/>
      <x/>
      <x/>
    </i>
    <i>
      <x v="76"/>
      <x v="7"/>
      <x v="12"/>
      <x v="26"/>
      <x/>
    </i>
    <i>
      <x v="81"/>
      <x v="13"/>
      <x/>
      <x/>
      <x/>
    </i>
    <i>
      <x v="85"/>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407A124-F128-469B-8F15-4EB75909B1CA}" name="TablaDinámica2" cacheId="1034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120:D132" firstHeaderRow="0" firstDataRow="1" firstDataCol="1"/>
  <pivotFields count="44">
    <pivotField showAll="0"/>
    <pivotField showAll="0"/>
    <pivotField showAll="0"/>
    <pivotField axis="axisRow" showAll="0" sortType="ascending">
      <items count="12">
        <item x="4"/>
        <item x="0"/>
        <item x="6"/>
        <item x="9"/>
        <item x="5"/>
        <item x="10"/>
        <item x="1"/>
        <item x="2"/>
        <item x="7"/>
        <item x="8"/>
        <item x="3"/>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4">
        <item x="2"/>
        <item x="1"/>
        <item x="0"/>
        <item t="default"/>
      </items>
    </pivotField>
    <pivotField numFmtId="175" showAll="0"/>
    <pivotField numFmtId="175"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8" baseField="0" baseItem="0"/>
    <dataField name="Ahorro sin proceso " fld="39" baseField="0" baseItem="0"/>
  </dataFields>
  <formats count="3">
    <format dxfId="68">
      <pivotArea outline="0" collapsedLevelsAreSubtotals="1" fieldPosition="0"/>
    </format>
    <format dxfId="69">
      <pivotArea field="3" type="button" dataOnly="0" labelOnly="1" outline="0" axis="axisRow" fieldPosition="0"/>
    </format>
    <format dxfId="70">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26D7B1F-5C3D-4246-AD75-40E1E7356642}" name="TablaDinámica10" cacheId="10348"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31:D41" firstHeaderRow="0" firstDataRow="1" firstDataCol="1"/>
  <pivotFields count="47">
    <pivotField showAll="0"/>
    <pivotField showAll="0"/>
    <pivotField showAll="0"/>
    <pivotField axis="axisRow" showAll="0" sortType="ascending">
      <items count="10">
        <item x="0"/>
        <item x="1"/>
        <item x="2"/>
        <item x="3"/>
        <item x="4"/>
        <item x="5"/>
        <item x="6"/>
        <item x="7"/>
        <item x="8"/>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5" showAll="0"/>
    <pivotField numFmtId="175"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s>
  <rowFields count="1">
    <field x="3"/>
  </rowFields>
  <rowItems count="10">
    <i>
      <x/>
    </i>
    <i>
      <x v="1"/>
    </i>
    <i>
      <x v="2"/>
    </i>
    <i>
      <x v="3"/>
    </i>
    <i>
      <x v="4"/>
    </i>
    <i>
      <x v="5"/>
    </i>
    <i>
      <x v="6"/>
    </i>
    <i>
      <x v="7"/>
    </i>
    <i>
      <x v="8"/>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65">
      <pivotArea outline="0" collapsedLevelsAreSubtotals="1" fieldPosition="0"/>
    </format>
    <format dxfId="66">
      <pivotArea field="3" type="button" dataOnly="0" labelOnly="1" outline="0" axis="axisRow" fieldPosition="0"/>
    </format>
    <format dxfId="67">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7A8F4B4-7ACB-4012-AE48-0600D7493A32}" name="TablaDinámica6" cacheId="1034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59:D70" firstHeaderRow="0" firstDataRow="1" firstDataCol="1"/>
  <pivotFields count="48">
    <pivotField showAll="0"/>
    <pivotField showAll="0"/>
    <pivotField showAll="0"/>
    <pivotField axis="axisRow" showAll="0" sortType="ascending">
      <items count="11">
        <item x="0"/>
        <item x="1"/>
        <item x="3"/>
        <item x="5"/>
        <item x="4"/>
        <item x="6"/>
        <item x="7"/>
        <item x="8"/>
        <item x="9"/>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5" showAll="0"/>
    <pivotField numFmtId="175"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3"/>
  </rowFields>
  <rowItems count="11">
    <i>
      <x/>
    </i>
    <i>
      <x v="1"/>
    </i>
    <i>
      <x v="2"/>
    </i>
    <i>
      <x v="3"/>
    </i>
    <i>
      <x v="4"/>
    </i>
    <i>
      <x v="5"/>
    </i>
    <i>
      <x v="6"/>
    </i>
    <i>
      <x v="7"/>
    </i>
    <i>
      <x v="8"/>
    </i>
    <i>
      <x v="9"/>
    </i>
    <i t="grand">
      <x/>
    </i>
  </rowItems>
  <colFields count="1">
    <field x="-2"/>
  </colFields>
  <colItems count="2">
    <i>
      <x/>
    </i>
    <i i="1">
      <x v="1"/>
    </i>
  </colItems>
  <dataFields count="2">
    <dataField name=" Ahorro con proceso " fld="40" baseField="0" baseItem="0"/>
    <dataField name="Ahorro sin proceso " fld="41" baseField="0" baseItem="0"/>
  </dataFields>
  <formats count="3">
    <format dxfId="62">
      <pivotArea outline="0" collapsedLevelsAreSubtotals="1" fieldPosition="0"/>
    </format>
    <format dxfId="63">
      <pivotArea field="3" type="button" dataOnly="0" labelOnly="1" outline="0" axis="axisRow" fieldPosition="0"/>
    </format>
    <format dxfId="64">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137831509">
      <items count="4">
        <i x="2" s="1"/>
        <i x="1"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62596949">
      <items count="6">
        <i x="0" s="1"/>
        <i x="2" s="1"/>
        <i x="1" s="1"/>
        <i x="3" s="1" nd="1"/>
        <i x="4" s="1" nd="1"/>
        <i x="5"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1544892050">
      <items count="22">
        <i x="21" s="1"/>
        <i x="0" s="1"/>
        <i x="1" s="1"/>
        <i x="2" s="1"/>
        <i x="3" s="1"/>
        <i x="4" s="1"/>
        <i x="5" s="1"/>
        <i x="6" s="1"/>
        <i x="7" s="1"/>
        <i x="8" s="1"/>
        <i x="9" s="1"/>
        <i x="10" s="1"/>
        <i x="11" s="1"/>
        <i x="12" s="1"/>
        <i x="13" s="1"/>
        <i x="14" s="1"/>
        <i x="15" s="1"/>
        <i x="16" s="1"/>
        <i x="17" s="1"/>
        <i x="18" s="1"/>
        <i x="19" s="1"/>
        <i x="2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479019913">
      <items count="7">
        <i x="5" s="1"/>
        <i x="3" s="1"/>
        <i x="1" s="1"/>
        <i x="6" s="1"/>
        <i x="4" s="1"/>
        <i x="2" s="1"/>
        <i x="0"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137831509">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137831509">
      <items count="11">
        <i x="5" s="1"/>
        <i x="6" s="1"/>
        <i x="9" s="1"/>
        <i x="3" s="1"/>
        <i x="4" s="1"/>
        <i x="10" s="1"/>
        <i x="8" s="1"/>
        <i x="1" s="1"/>
        <i x="2" s="1"/>
        <i x="7" s="1"/>
        <i x="0"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 xr10:uid="{F0BFC978-C595-45A9-8F18-971F7174B038}" sourceName="Aprobación OCI 1">
  <pivotTables>
    <pivotTable tabId="45" name="TablaDinámica3"/>
  </pivotTables>
  <data>
    <tabular pivotCacheId="324976071">
      <items count="4">
        <i x="0" s="1"/>
        <i x="2" s="1"/>
        <i x="1" s="1"/>
        <i x="3"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 xr10:uid="{80810241-D3F0-46AD-A790-A81E91A9063E}" sourceName="Aprobación OCI 2">
  <pivotTables>
    <pivotTable tabId="45" name="TablaDinámica3"/>
  </pivotTables>
  <data>
    <tabular pivotCacheId="324976071">
      <items count="5">
        <i x="0" s="1"/>
        <i x="4" s="1"/>
        <i x="2" s="1"/>
        <i x="1" s="1"/>
        <i x="3"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 xr10:uid="{CF53E177-CA2C-4CA1-AB8F-FF9EE07AF006}" sourceName="Aprobación OCI 3">
  <pivotTables>
    <pivotTable tabId="45" name="TablaDinámica3"/>
  </pivotTables>
  <data>
    <tabular pivotCacheId="324976071">
      <items count="4">
        <i x="0" s="1"/>
        <i x="2" s="1"/>
        <i x="1" s="1"/>
        <i x="3"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 xr10:uid="{5ACAFA20-E084-4737-90AB-553B776348C7}" sourceName="Aprobación OCI 4">
  <pivotTables>
    <pivotTable tabId="45" name="TablaDinámica3"/>
  </pivotTables>
  <data>
    <tabular pivotCacheId="324976071">
      <items count="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1" xr10:uid="{57C0D820-D759-459F-9E2C-70242E7253CF}" sourceName="Aprobación OCI 1">
  <pivotTables>
    <pivotTable tabId="51" name="TablaDinámica3"/>
  </pivotTables>
  <data>
    <tabular pivotCacheId="773771739">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137831509">
      <items count="20">
        <i x="10" s="1"/>
        <i x="1" s="1"/>
        <i x="6" s="1"/>
        <i x="11" s="1"/>
        <i x="12" s="1"/>
        <i x="13" s="1"/>
        <i x="15" s="1"/>
        <i x="9" s="1"/>
        <i x="7" s="1"/>
        <i x="14" s="1"/>
        <i x="5" s="1"/>
        <i x="4" s="1"/>
        <i x="8" s="1"/>
        <i x="3" s="1"/>
        <i x="2" s="1"/>
        <i x="0" s="1"/>
        <i x="17" s="1" nd="1"/>
        <i x="16" s="1" nd="1"/>
        <i x="19" s="1" nd="1"/>
        <i x="18"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1" xr10:uid="{97893091-A2CB-4F22-A1D7-BBB5BC14DEDB}" sourceName="Aprobación OCI 2">
  <pivotTables>
    <pivotTable tabId="51" name="TablaDinámica3"/>
  </pivotTables>
  <data>
    <tabular pivotCacheId="773771739">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1" xr10:uid="{C55D3166-224E-4A1B-905C-5B48ECB7B04D}" sourceName="Aprobación OCI 3">
  <pivotTables>
    <pivotTable tabId="51" name="TablaDinámica3"/>
  </pivotTables>
  <data>
    <tabular pivotCacheId="773771739">
      <items count="4">
        <i x="0" s="1"/>
        <i x="1" s="1"/>
        <i x="2" s="1"/>
        <i x="3"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1" xr10:uid="{4D6150DB-1FE7-46C9-95F4-31B2443D0280}" sourceName="Aprobación OCI 4">
  <pivotTables>
    <pivotTable tabId="51" name="TablaDinámica3"/>
  </pivotTables>
  <data>
    <tabular pivotCacheId="773771739">
      <items count="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 xr10:uid="{2A23EF79-4E9A-4CDC-86BC-F8D2498D7F6D}" sourceName="FUENTE DE LOS RECURSOS">
  <data>
    <tabular pivotCacheId="76411028">
      <items count="6">
        <i x="0" s="1"/>
        <i x="4" s="1"/>
        <i x="5" s="1"/>
        <i x="2" s="1"/>
        <i x="3" s="1"/>
        <i x="1" s="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 xr10:uid="{99CBA0B8-C38D-40A5-8D4E-D215DB617D34}" sourceName="Tipo de Recurso">
  <data>
    <tabular pivotCacheId="76411028">
      <items count="3">
        <i x="1" s="1"/>
        <i x="0" s="1"/>
        <i x="2" s="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1" xr10:uid="{3662A07F-BD59-4F0F-A4B6-BD8E19521048}" sourceName="FUENTE DE LOS RECURSOS">
  <pivotTables>
    <pivotTable tabId="50" name="TablaDinámica2"/>
  </pivotTables>
  <data>
    <tabular pivotCacheId="97376498">
      <items count="3">
        <i x="2" s="1"/>
        <i x="1" s="1"/>
        <i x="0"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1" xr10:uid="{0C57ABA4-0D6A-485A-8969-ED598531EF3D}" sourceName="Tipo de Recurso">
  <pivotTables>
    <pivotTable tabId="50" name="TablaDinámica2"/>
  </pivotTables>
  <data>
    <tabular pivotCacheId="97376498">
      <items count="3">
        <i x="1" s="1"/>
        <i x="0" s="1"/>
        <i x="2"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2" xr10:uid="{A9638C9E-9A7C-44AE-BF24-801FEAE09230}" sourceName="FUENTE DE LOS RECURSOS">
  <pivotTables>
    <pivotTable tabId="50" name="TablaDinámica4"/>
  </pivotTables>
  <data>
    <tabular pivotCacheId="119575548">
      <items count="3">
        <i x="1" s="1"/>
        <i x="2" s="1"/>
        <i x="0" s="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2" xr10:uid="{498BA40B-28A0-43BB-ABC4-18E3EF9C038C}" sourceName="Tipo de Recurso">
  <pivotTables>
    <pivotTable tabId="50" name="TablaDinámica4"/>
  </pivotTables>
  <data>
    <tabular pivotCacheId="119575548">
      <items count="3">
        <i x="0" s="1"/>
        <i x="1" s="1"/>
        <i x="2" s="1" nd="1"/>
      </items>
    </tabular>
  </data>
  <extLst>
    <x:ext xmlns:x15="http://schemas.microsoft.com/office/spreadsheetml/2010/11/main" uri="{470722E0-AACD-4C17-9CDC-17EF765DBC7E}">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3" xr10:uid="{B0D4FDDF-3644-45DB-A4C4-1134040D8297}" sourceName="FUENTE DE LOS RECURSOS">
  <pivotTables>
    <pivotTable tabId="50" name="TablaDinámica9"/>
  </pivotTables>
  <data>
    <tabular pivotCacheId="1803688463">
      <items count="3">
        <i x="0" s="1"/>
        <i x="2"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1544892050">
      <items count="2">
        <i x="0" s="1"/>
        <i x="1" s="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3" xr10:uid="{DFB8AE2F-4F63-489A-8376-FD8442ABD2CA}" sourceName="Tipo de Recurso">
  <pivotTables>
    <pivotTable tabId="50" name="TablaDinámica9"/>
  </pivotTables>
  <data>
    <tabular pivotCacheId="1803688463">
      <items count="3">
        <i x="1" s="1"/>
        <i x="0" s="1"/>
        <i x="2" s="1" nd="1"/>
      </items>
    </tabular>
  </data>
  <extLst>
    <x:ext xmlns:x15="http://schemas.microsoft.com/office/spreadsheetml/2010/11/main" uri="{470722E0-AACD-4C17-9CDC-17EF765DBC7E}">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4" xr10:uid="{8426566A-CDCA-4190-B7F0-1762D30E1984}" sourceName="FUENTE DE LOS RECURSOS">
  <pivotTables>
    <pivotTable tabId="50" name="TablaDinámica5"/>
  </pivotTables>
  <data>
    <tabular pivotCacheId="1202735562">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4" xr10:uid="{7BC3802C-54D6-43A8-9FB0-0F7B0875282D}" sourceName="Tipo de Recurso">
  <pivotTables>
    <pivotTable tabId="50" name="TablaDinámica5"/>
  </pivotTables>
  <data>
    <tabular pivotCacheId="1202735562">
      <items count="3">
        <i x="1" s="1"/>
        <i x="0" s="1"/>
        <i x="2" s="1" nd="1"/>
      </items>
    </tabular>
  </data>
  <extLst>
    <x:ext xmlns:x15="http://schemas.microsoft.com/office/spreadsheetml/2010/11/main" uri="{470722E0-AACD-4C17-9CDC-17EF765DBC7E}">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5" xr10:uid="{E2D04E9F-27DF-47D8-914C-07B47E94187D}" sourceName="FUENTE DE LOS RECURSOS">
  <pivotTables>
    <pivotTable tabId="50" name="TablaDinámica6"/>
  </pivotTables>
  <data>
    <tabular pivotCacheId="630251538">
      <items count="3">
        <i x="0" s="1"/>
        <i x="2" s="1"/>
        <i x="1" s="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5" xr10:uid="{F44C5283-4AF3-49F4-AC74-49A61871B916}" sourceName="Tipo de Recurso">
  <pivotTables>
    <pivotTable tabId="50" name="TablaDinámica6"/>
  </pivotTables>
  <data>
    <tabular pivotCacheId="630251538">
      <items count="2">
        <i x="1" s="1"/>
        <i x="0" s="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6" xr10:uid="{B92C8D18-D376-F44D-AC3E-E2D6A756A683}" sourceName="FUENTE DE LOS RECURSOS">
  <pivotTables>
    <pivotTable tabId="50" name="TablaDinámica7"/>
  </pivotTables>
  <data>
    <tabular pivotCacheId="342492603">
      <items count="3">
        <i x="0" s="1"/>
        <i x="2" s="1"/>
        <i x="1" s="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6" xr10:uid="{0C72A5FE-C2EF-BC4C-B1DB-C9D4E470FE18}" sourceName="Tipo de Recurso">
  <pivotTables>
    <pivotTable tabId="50" name="TablaDinámica7"/>
  </pivotTables>
  <data>
    <tabular pivotCacheId="342492603">
      <items count="2">
        <i x="1" s="1"/>
        <i x="0" s="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7" xr10:uid="{C53829BD-0287-4F28-92B1-60E5837F0902}" sourceName="FUENTE DE LOS RECURSOS">
  <pivotTables>
    <pivotTable tabId="50" name="TablaDinámica10"/>
  </pivotTables>
  <data>
    <tabular pivotCacheId="884323943">
      <items count="3">
        <i x="1" s="1"/>
        <i x="2" s="1"/>
        <i x="0" s="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7" xr10:uid="{374B8652-3C57-4311-B939-51D8CFA206D0}" sourceName="Tipo de Recurso">
  <pivotTables>
    <pivotTable tabId="50" name="TablaDinámica10"/>
  </pivotTables>
  <data>
    <tabular pivotCacheId="884323943">
      <items count="3">
        <i x="1" s="1"/>
        <i x="0" s="1"/>
        <i x="2" s="1"/>
      </items>
    </tabular>
  </data>
  <extLst>
    <x:ext xmlns:x15="http://schemas.microsoft.com/office/spreadsheetml/2010/11/main" uri="{470722E0-AACD-4C17-9CDC-17EF765DBC7E}">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8" xr10:uid="{0D13955F-9E1F-404E-8C96-77198A9C3A73}" sourceName="FUENTE DE LOS RECURSOS">
  <pivotTables>
    <pivotTable tabId="50" name="TablaDinámica38"/>
  </pivotTables>
  <data>
    <tabular pivotCacheId="1142849027">
      <items count="4">
        <i x="2" s="1"/>
        <i x="0" s="1"/>
        <i x="1"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1544892050">
      <items count="3">
        <i x="0" s="1"/>
        <i x="2" s="1"/>
        <i x="1" s="1"/>
      </items>
    </tabular>
  </data>
  <extLst>
    <x:ext xmlns:x15="http://schemas.microsoft.com/office/spreadsheetml/2010/11/main" uri="{470722E0-AACD-4C17-9CDC-17EF765DBC7E}">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8" xr10:uid="{707B8D1F-DECF-4C3E-86C8-56A03BF2DFA7}" sourceName="Tipo de Recurso">
  <pivotTables>
    <pivotTable tabId="50" name="TablaDinámica38"/>
  </pivotTables>
  <data>
    <tabular pivotCacheId="1142849027">
      <items count="2">
        <i x="1"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62596949">
      <items count="13">
        <i x="6" s="1"/>
        <i x="10" s="1"/>
        <i x="11" s="1"/>
        <i x="3" s="1"/>
        <i x="2" s="1"/>
        <i x="4" s="1"/>
        <i x="1" s="1"/>
        <i x="5" s="1"/>
        <i x="8" s="1"/>
        <i x="0" s="1"/>
        <i x="7" s="1"/>
        <i x="9" s="1"/>
        <i x="1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479019913">
      <items count="23">
        <i x="0" s="1"/>
        <i x="1" s="1"/>
        <i x="2" s="1"/>
        <i x="3" s="1"/>
        <i x="4" s="1"/>
        <i x="5" s="1"/>
        <i x="6" s="1"/>
        <i x="7" s="1"/>
        <i x="8" s="1"/>
        <i x="9" s="1"/>
        <i x="22" s="1"/>
        <i x="10" s="1"/>
        <i x="11" s="1"/>
        <i x="12" s="1"/>
        <i x="13" s="1"/>
        <i x="14" s="1"/>
        <i x="15" s="1"/>
        <i x="16" s="1"/>
        <i x="17" s="1"/>
        <i x="18" s="1"/>
        <i x="19" s="1"/>
        <i x="20" s="1"/>
        <i x="21"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479019913">
      <items count="2">
        <i x="1" s="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ENTE DE LOS RECURSOS" xr10:uid="{5DB39072-A15B-4532-B64C-027192BC0204}" cache="SegmentaciónDeDatos_FUENTE_DE_LOS_RECURSOS" caption="FUENTE DE LOS RECURSOS" style="SlicerStyleDark1" rowHeight="257175"/>
  <slicer name="Tipo de Recurso" xr10:uid="{78BF7420-F0C5-4A42-A4D4-57DE466437C1}" cache="SegmentaciónDeDatos_Tipo_de_Recurso" caption="Tipo de Recurso" style="SlicerStyleDark1" rowHeight="257175"/>
  <slicer name="FUENTE DE LOS RECURSOS 1" xr10:uid="{B3BB85B6-F7ED-49A1-B809-813C05AB598F}" cache="SegmentaciónDeDatos_FUENTE_DE_LOS_RECURSOS1" caption="FUENTE DE LOS RECURSOS" style="SlicerStyleDark1" rowHeight="257175"/>
  <slicer name="Tipo de Recurso 1" xr10:uid="{24985136-5EAE-4F2A-A349-949CB3FC51F5}" cache="SegmentaciónDeDatos_Tipo_de_Recurso1" caption="Tipo de Recurso" style="SlicerStyleDark1" rowHeight="257175"/>
  <slicer name="FUENTE DE LOS RECURSOS 2" xr10:uid="{BA8D6DA7-DB87-41EC-8647-A15F1FB804AE}" cache="SegmentaciónDeDatos_FUENTE_DE_LOS_RECURSOS2" caption="FUENTE DE LOS RECURSOS" style="SlicerStyleDark1" rowHeight="257175"/>
  <slicer name="Tipo de Recurso 2" xr10:uid="{593DD420-7D2E-4CA0-9391-CF6FED75504C}" cache="SegmentaciónDeDatos_Tipo_de_Recurso2" caption="Tipo de Recurso" style="SlicerStyleDark1" rowHeight="257175"/>
  <slicer name="FUENTE DE LOS RECURSOS 3" xr10:uid="{0839FA81-53BE-48F2-955D-9AC0222118FA}" cache="SegmentaciónDeDatos_FUENTE_DE_LOS_RECURSOS3" caption="FUENTE DE LOS RECURSOS" style="SlicerStyleDark1" rowHeight="257175"/>
  <slicer name="Tipo de Recurso 3" xr10:uid="{3AE922A3-B823-41C9-AD9D-AF4B7ADEA039}" cache="SegmentaciónDeDatos_Tipo_de_Recurso3" caption="Tipo de Recurso" style="SlicerStyleDark1" rowHeight="257175"/>
  <slicer name="FUENTE DE LOS RECURSOS 4" xr10:uid="{2484F2FC-BADF-4DCE-A1E9-261035D90241}" cache="SegmentaciónDeDatos_FUENTE_DE_LOS_RECURSOS4" caption="FUENTE DE LOS RECURSOS" style="SlicerStyleDark1" rowHeight="257175"/>
  <slicer name="Tipo de Recurso 4" xr10:uid="{13B572DA-D7A7-4557-A903-4E24F2B1A2A9}" cache="SegmentaciónDeDatos_Tipo_de_Recurso4" caption="Tipo de Recurso" style="SlicerStyleDark1" rowHeight="257175"/>
  <slicer name="FUENTE DE LOS RECURSOS 5" xr10:uid="{3A8D41C4-19B3-4885-9BC0-1D4A1637B55E}" cache="SegmentaciónDeDatos_FUENTE_DE_LOS_RECURSOS5" caption="FUENTE DE LOS RECURSOS" style="SlicerStyleDark1" rowHeight="257175"/>
  <slicer name="Tipo de Recurso 5" xr10:uid="{217EAC0F-18A4-426C-9D5A-CC5578A5D033}" cache="SegmentaciónDeDatos_Tipo_de_Recurso5" caption="Tipo de Recurso" style="SlicerStyleDark1" rowHeight="257175"/>
  <slicer name="FUENTE DE LOS RECURSOS 6" xr10:uid="{B22FAE77-540B-A44D-BEC4-D0E821D51A96}" cache="SegmentaciónDeDatos_FUENTE_DE_LOS_RECURSOS6" caption="FUENTE DE LOS RECURSOS" style="SlicerStyleDark1" rowHeight="251883"/>
  <slicer name="Tipo de Recurso 7" xr10:uid="{754DA4C5-06A6-E541-8118-D1405E46256C}" cache="SegmentaciónDeDatos_Tipo_de_Recurso6" caption="Tipo de Recurso" style="SlicerStyleDark1" rowHeight="251883"/>
  <slicer name="FUENTE DE LOS RECURSOS 7" xr10:uid="{B115E8EC-837A-4CF4-AC25-BD74C5CB7529}" cache="SegmentaciónDeDatos_FUENTE_DE_LOS_RECURSOS7" caption="FUENTE DE LOS RECURSOS" style="SlicerStyleDark1" rowHeight="257175"/>
  <slicer name="Tipo de Recurso 6" xr10:uid="{50BE22BF-7F33-4A3B-893E-858A54F89B26}" cache="SegmentaciónDeDatos_Tipo_de_Recurso7" caption="Tipo de Recurso" style="SlicerStyleDark1" rowHeight="257175"/>
  <slicer name="FUENTE DE LOS RECURSOS 8" xr10:uid="{E5C290D9-CD07-4BB2-B784-1B5223D0ED33}" cache="SegmentaciónDeDatos_FUENTE_DE_LOS_RECURSOS8" caption="FUENTE DE LOS RECURSOS" style="SlicerStyleDark1" rowHeight="257175"/>
  <slicer name="Tipo de Recurso 8" xr10:uid="{ECB5E4EB-6991-4E3B-9279-270C2EAE48BD}" cache="SegmentaciónDeDatos_Tipo_de_Recurso8" caption="Tipo de Recurs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artItem="3" style="SlicerStyleDark1" rowHeight="257175"/>
  <slicer name="DESCRIPCION5" xr10:uid="{502653FF-C311-4C04-BE46-F728DC2C1B87}" cache="SegmentaciónDeDatos_DESCRIPCION5" caption="Tipo de Gasto" style="SlicerStyleDark1" rowHeight="257175"/>
  <slicer name="DESCRIPCION2" xr10:uid="{00000000-0014-0000-FFFF-FFFF03000000}" cache="SegmentaciónDeDatos_DESCRIPCION2" caption="Rubro"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1" xr10:uid="{3A752ACB-F857-44C6-9EF8-4E1338DC8288}" cache="SegmentaciónDeDatos_Aprobación_OCI_1" caption="Aprobación OCI trimestre 1" style="SlicerStyleDark1" rowHeight="257175"/>
  <slicer name="Aprobación OCI 2" xr10:uid="{2E258FD9-923B-4B88-998D-596A68BC8CD5}" cache="SegmentaciónDeDatos_Aprobación_OCI_2" caption="Aprobación OCI trimestre 2" startItem="2" style="SlicerStyleDark1" rowHeight="257175"/>
  <slicer name="Aprobación OCI 3" xr10:uid="{5D46E86F-C3F7-44DE-81AB-2018BFFD4ED9}" cache="SegmentaciónDeDatos_Aprobación_OCI_3" caption="Aprobación OCI trimestre 3" style="SlicerStyleDark1" rowHeight="257175"/>
  <slicer name="Aprobación OCI 4" xr10:uid="{6A02FD9C-38AF-477D-A2F5-A297F38B3900}" cache="SegmentaciónDeDatos_Aprobación_OCI_4" caption="Aprobación OCI trimestre 4" style="SlicerStyleDark1" rowHeight="25717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5" xr10:uid="{C40591AF-BE1A-436B-B47B-05C376386C35}" cache="SegmentaciónDeDatos_Aprobación_OCI_11" caption="Aprobación OCI trimestre 1" style="SlicerStyleDark1" rowHeight="257175"/>
  <slicer name="Aprobación OCI 6" xr10:uid="{359F242E-E76F-4A32-8F03-549E66931F88}" cache="SegmentaciónDeDatos_Aprobación_OCI_21" caption="Aprobación OCI trimestre 2" style="SlicerStyleDark1" rowHeight="257175"/>
  <slicer name="Aprobación OCI 7" xr10:uid="{11832F10-7060-4ACF-BD6F-4797BF52E909}" cache="SegmentaciónDeDatos_Aprobación_OCI_31" caption="Aprobación OCI trimestre 3" style="SlicerStyleDark1" rowHeight="257175"/>
  <slicer name="Aprobación OCI 8" xr10:uid="{D8F849C0-B494-489F-8DED-8C2A564C8914}" cache="SegmentaciónDeDatos_Aprobación_OCI_41" caption="Aprobación OCI trimestre 4" style="SlicerStyleDark1" rowHeight="2571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microsoft.com/office/2007/relationships/slicer" Target="../slicers/slicer1.xml"/><Relationship Id="rId5" Type="http://schemas.openxmlformats.org/officeDocument/2006/relationships/pivotTable" Target="../pivotTables/pivotTable11.xml"/><Relationship Id="rId10" Type="http://schemas.openxmlformats.org/officeDocument/2006/relationships/drawing" Target="../drawings/drawing3.xml"/><Relationship Id="rId4" Type="http://schemas.openxmlformats.org/officeDocument/2006/relationships/pivotTable" Target="../pivotTables/pivotTable10.xml"/><Relationship Id="rId9"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microsoft.com/office/2019/04/relationships/namedSheetView" Target="../namedSheetViews/namedSheetView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pivotTable" Target="../pivotTables/pivotTable16.xml"/><Relationship Id="rId4" Type="http://schemas.microsoft.com/office/2007/relationships/slicer" Target="../slicers/slicer4.xml"/></Relationships>
</file>

<file path=xl/worksheets/_rels/sheet1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1.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pivotTable" Target="../pivotTables/pivotTable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6.xml"/><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7.xml"/><Relationship Id="rId1" Type="http://schemas.openxmlformats.org/officeDocument/2006/relationships/pivotTable" Target="../pivotTables/pivotTable2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CM71"/>
  <sheetViews>
    <sheetView zoomScale="60" zoomScaleNormal="60" workbookViewId="0">
      <selection activeCell="CD14" sqref="CD14"/>
    </sheetView>
  </sheetViews>
  <sheetFormatPr defaultColWidth="11" defaultRowHeight="15.75"/>
  <cols>
    <col min="1" max="1" width="211.75" bestFit="1" customWidth="1"/>
    <col min="2" max="2" width="24.875" bestFit="1" customWidth="1"/>
    <col min="3" max="3" width="28.875" bestFit="1" customWidth="1"/>
    <col min="4" max="4" width="23.25" bestFit="1" customWidth="1"/>
    <col min="5" max="5" width="28.5" bestFit="1" customWidth="1"/>
    <col min="6" max="6" width="23.625" bestFit="1" customWidth="1"/>
    <col min="7" max="7" width="26.375" bestFit="1" customWidth="1"/>
    <col min="8" max="8" width="22.875" bestFit="1" customWidth="1"/>
    <col min="9" max="9" width="22.625" bestFit="1" customWidth="1"/>
    <col min="29" max="29" width="116.125" bestFit="1" customWidth="1"/>
    <col min="30" max="31" width="36.625" bestFit="1" customWidth="1"/>
    <col min="32" max="32" width="11.875" customWidth="1"/>
    <col min="33" max="33" width="18.125" bestFit="1" customWidth="1"/>
    <col min="37" max="37" width="11.875" bestFit="1" customWidth="1"/>
    <col min="42" max="42" width="11.875" bestFit="1" customWidth="1"/>
    <col min="43" max="43" width="13.5" bestFit="1" customWidth="1"/>
    <col min="48" max="48" width="18.625" bestFit="1" customWidth="1"/>
    <col min="49" max="49" width="19.875" bestFit="1" customWidth="1"/>
    <col min="50" max="50" width="17.625" bestFit="1" customWidth="1"/>
    <col min="51" max="52" width="17.875" bestFit="1" customWidth="1"/>
    <col min="53" max="53" width="17" bestFit="1" customWidth="1"/>
    <col min="54" max="54" width="17.375" bestFit="1" customWidth="1"/>
    <col min="55" max="55" width="18.25" bestFit="1" customWidth="1"/>
    <col min="56" max="56" width="18.625" bestFit="1" customWidth="1"/>
    <col min="57" max="57" width="16.125" bestFit="1" customWidth="1"/>
    <col min="58" max="58" width="89.875" bestFit="1" customWidth="1"/>
    <col min="59" max="68" width="29.5" bestFit="1" customWidth="1"/>
    <col min="69" max="69" width="36.125" bestFit="1" customWidth="1"/>
    <col min="70" max="70" width="24.125" bestFit="1" customWidth="1"/>
    <col min="71" max="71" width="36.125" bestFit="1" customWidth="1"/>
    <col min="72" max="72" width="34.5" bestFit="1" customWidth="1"/>
    <col min="73" max="73" width="28" bestFit="1" customWidth="1"/>
    <col min="74" max="74" width="19.625" bestFit="1" customWidth="1"/>
    <col min="75" max="75" width="93.875" bestFit="1" customWidth="1"/>
    <col min="76" max="76" width="30.375" bestFit="1" customWidth="1"/>
    <col min="77" max="77" width="29.5" bestFit="1" customWidth="1"/>
    <col min="78" max="78" width="27.875" bestFit="1" customWidth="1"/>
    <col min="79" max="79" width="21.375" bestFit="1" customWidth="1"/>
    <col min="80" max="80" width="17.875" bestFit="1" customWidth="1"/>
    <col min="81" max="81" width="29.5" bestFit="1" customWidth="1"/>
    <col min="82" max="82" width="27.875" bestFit="1" customWidth="1"/>
    <col min="83" max="83" width="21.375" bestFit="1" customWidth="1"/>
    <col min="84" max="84" width="17.875" bestFit="1" customWidth="1"/>
    <col min="85" max="85" width="29.5" bestFit="1" customWidth="1"/>
    <col min="86" max="86" width="27.875" bestFit="1" customWidth="1"/>
    <col min="87" max="87" width="21.375" bestFit="1" customWidth="1"/>
    <col min="88" max="88" width="24.125" bestFit="1" customWidth="1"/>
    <col min="89" max="89" width="36.125" bestFit="1" customWidth="1"/>
    <col min="90" max="90" width="34.5" bestFit="1" customWidth="1"/>
    <col min="91" max="91" width="28" bestFit="1" customWidth="1"/>
  </cols>
  <sheetData>
    <row r="1" spans="1:91" ht="15.75" customHeight="1">
      <c r="A1" s="5" t="s">
        <v>0</v>
      </c>
      <c r="B1" s="139" t="s">
        <v>1</v>
      </c>
      <c r="C1" s="139" t="s">
        <v>2</v>
      </c>
      <c r="D1" s="139" t="s">
        <v>3</v>
      </c>
      <c r="E1" s="139" t="s">
        <v>4</v>
      </c>
      <c r="F1" s="139" t="s">
        <v>5</v>
      </c>
      <c r="G1" s="139" t="s">
        <v>6</v>
      </c>
      <c r="H1" s="139" t="s">
        <v>7</v>
      </c>
      <c r="I1" s="139" t="s">
        <v>8</v>
      </c>
      <c r="P1" s="13" t="s">
        <v>9</v>
      </c>
      <c r="Q1" s="13" t="s">
        <v>10</v>
      </c>
      <c r="R1" s="14" t="s">
        <v>11</v>
      </c>
      <c r="S1" s="13" t="s">
        <v>12</v>
      </c>
      <c r="T1" s="13" t="s">
        <v>13</v>
      </c>
      <c r="U1" s="13" t="s">
        <v>14</v>
      </c>
      <c r="V1" s="15" t="s">
        <v>15</v>
      </c>
      <c r="W1" s="14" t="s">
        <v>16</v>
      </c>
      <c r="X1" s="14" t="s">
        <v>17</v>
      </c>
      <c r="Y1" s="14" t="s">
        <v>18</v>
      </c>
      <c r="AC1" s="5" t="s">
        <v>9</v>
      </c>
      <c r="AD1" t="s">
        <v>19</v>
      </c>
      <c r="AM1" s="5" t="s">
        <v>9</v>
      </c>
      <c r="AN1" t="s">
        <v>11</v>
      </c>
      <c r="AV1" s="5" t="s">
        <v>20</v>
      </c>
      <c r="AW1" t="s">
        <v>21</v>
      </c>
      <c r="AX1" s="3"/>
      <c r="AY1" s="3"/>
      <c r="AZ1" s="3"/>
      <c r="BA1" s="3"/>
      <c r="BB1" s="3"/>
      <c r="BC1" s="3"/>
      <c r="BD1" s="3"/>
      <c r="BE1" s="3"/>
      <c r="BF1" s="5" t="s">
        <v>20</v>
      </c>
      <c r="BG1" t="s">
        <v>22</v>
      </c>
      <c r="BX1" s="5" t="s">
        <v>23</v>
      </c>
    </row>
    <row r="2" spans="1:91" ht="15.75" customHeight="1">
      <c r="A2" s="138" t="s">
        <v>24</v>
      </c>
      <c r="B2" s="4">
        <v>65146570521</v>
      </c>
      <c r="C2" s="4">
        <v>4590312563</v>
      </c>
      <c r="D2" s="4">
        <v>48052071683</v>
      </c>
      <c r="E2" s="4">
        <v>12504186275</v>
      </c>
      <c r="F2" s="4">
        <v>47714819938</v>
      </c>
      <c r="G2" s="7">
        <v>337251745</v>
      </c>
      <c r="H2" s="4">
        <v>47714819938</v>
      </c>
      <c r="I2" s="4">
        <v>47712979491</v>
      </c>
      <c r="P2" s="16" t="s">
        <v>11</v>
      </c>
      <c r="Q2" s="17" t="s">
        <v>25</v>
      </c>
      <c r="R2" s="18" t="s">
        <v>26</v>
      </c>
      <c r="S2" s="18" t="s">
        <v>27</v>
      </c>
      <c r="T2" s="19">
        <v>2</v>
      </c>
      <c r="U2" s="16">
        <v>2</v>
      </c>
      <c r="V2" s="20">
        <v>0.4</v>
      </c>
      <c r="W2" s="26" t="s">
        <v>28</v>
      </c>
      <c r="X2" s="44" t="s">
        <v>29</v>
      </c>
      <c r="Y2" t="s">
        <v>30</v>
      </c>
      <c r="AV2" s="40" t="s">
        <v>31</v>
      </c>
      <c r="AW2" t="s">
        <v>21</v>
      </c>
      <c r="AX2" s="3"/>
      <c r="AY2" s="3"/>
      <c r="AZ2" s="3"/>
      <c r="BA2" s="3"/>
      <c r="BB2" s="3"/>
      <c r="BC2" s="3"/>
      <c r="BD2" s="3"/>
      <c r="BE2" s="3"/>
      <c r="BX2" t="s">
        <v>32</v>
      </c>
      <c r="CB2" t="s">
        <v>33</v>
      </c>
      <c r="CF2" t="s">
        <v>34</v>
      </c>
      <c r="CJ2" t="s">
        <v>35</v>
      </c>
      <c r="CK2" t="s">
        <v>36</v>
      </c>
      <c r="CL2" t="s">
        <v>37</v>
      </c>
      <c r="CM2" t="s">
        <v>38</v>
      </c>
    </row>
    <row r="3" spans="1:91" ht="15" customHeight="1">
      <c r="A3" s="202" t="s">
        <v>39</v>
      </c>
      <c r="B3" s="4"/>
      <c r="C3" s="4"/>
      <c r="D3" s="4"/>
      <c r="E3" s="4"/>
      <c r="F3" s="4"/>
      <c r="G3" s="7"/>
      <c r="H3" s="4"/>
      <c r="I3" s="4"/>
      <c r="P3" s="16" t="s">
        <v>11</v>
      </c>
      <c r="Q3" s="17" t="s">
        <v>25</v>
      </c>
      <c r="R3" s="18" t="s">
        <v>26</v>
      </c>
      <c r="S3" s="18" t="s">
        <v>40</v>
      </c>
      <c r="T3" s="19">
        <v>14037</v>
      </c>
      <c r="U3" s="16">
        <v>0</v>
      </c>
      <c r="V3" s="20">
        <v>0</v>
      </c>
      <c r="W3" s="26" t="s">
        <v>41</v>
      </c>
      <c r="X3" s="44" t="s">
        <v>29</v>
      </c>
      <c r="Y3" t="s">
        <v>30</v>
      </c>
      <c r="AC3" s="5" t="s">
        <v>12</v>
      </c>
      <c r="AD3" s="5" t="s">
        <v>13</v>
      </c>
      <c r="AE3" s="5" t="s">
        <v>14</v>
      </c>
      <c r="AF3" s="5" t="s">
        <v>15</v>
      </c>
      <c r="AG3" s="5" t="s">
        <v>18</v>
      </c>
      <c r="AM3" s="5" t="s">
        <v>11</v>
      </c>
      <c r="AN3" s="5" t="s">
        <v>12</v>
      </c>
      <c r="AO3" s="5" t="s">
        <v>13</v>
      </c>
      <c r="AP3" s="5" t="s">
        <v>14</v>
      </c>
      <c r="AQ3" s="5" t="s">
        <v>15</v>
      </c>
      <c r="AV3" s="5" t="s">
        <v>42</v>
      </c>
      <c r="AW3" t="s">
        <v>21</v>
      </c>
      <c r="AX3" s="3"/>
      <c r="AY3" s="3"/>
      <c r="AZ3" s="3"/>
      <c r="BA3" s="3"/>
      <c r="BB3" s="3"/>
      <c r="BC3" s="3"/>
      <c r="BD3" s="3"/>
      <c r="BE3" s="3"/>
      <c r="BG3" s="5" t="s">
        <v>43</v>
      </c>
      <c r="BH3" s="5" t="s">
        <v>42</v>
      </c>
      <c r="BW3" s="5" t="s">
        <v>0</v>
      </c>
      <c r="BX3" t="s">
        <v>44</v>
      </c>
      <c r="BY3" t="s">
        <v>45</v>
      </c>
      <c r="BZ3" t="s">
        <v>46</v>
      </c>
      <c r="CA3" t="s">
        <v>47</v>
      </c>
      <c r="CB3" t="s">
        <v>44</v>
      </c>
      <c r="CC3" t="s">
        <v>45</v>
      </c>
      <c r="CD3" t="s">
        <v>46</v>
      </c>
      <c r="CE3" t="s">
        <v>47</v>
      </c>
      <c r="CF3" t="s">
        <v>44</v>
      </c>
      <c r="CG3" t="s">
        <v>45</v>
      </c>
      <c r="CH3" t="s">
        <v>46</v>
      </c>
      <c r="CI3" t="s">
        <v>47</v>
      </c>
    </row>
    <row r="4" spans="1:91" ht="15" customHeight="1">
      <c r="A4" s="9" t="s">
        <v>48</v>
      </c>
      <c r="B4" s="4">
        <v>14435977472</v>
      </c>
      <c r="C4" s="4">
        <v>0</v>
      </c>
      <c r="D4" s="4">
        <v>11488649744</v>
      </c>
      <c r="E4" s="4">
        <v>2947327728</v>
      </c>
      <c r="F4" s="4">
        <v>11189743944</v>
      </c>
      <c r="G4" s="7">
        <v>298905800</v>
      </c>
      <c r="H4" s="4">
        <v>11189743944</v>
      </c>
      <c r="I4" s="4">
        <v>11189342344</v>
      </c>
      <c r="P4" s="16" t="s">
        <v>11</v>
      </c>
      <c r="Q4" s="17" t="s">
        <v>25</v>
      </c>
      <c r="R4" s="18" t="s">
        <v>26</v>
      </c>
      <c r="S4" s="18" t="s">
        <v>49</v>
      </c>
      <c r="T4" s="19">
        <v>1000684</v>
      </c>
      <c r="U4" s="25">
        <v>133742</v>
      </c>
      <c r="V4" s="20">
        <v>0.1336</v>
      </c>
      <c r="W4" s="26" t="s">
        <v>50</v>
      </c>
      <c r="X4" s="44" t="s">
        <v>29</v>
      </c>
      <c r="Y4" t="s">
        <v>30</v>
      </c>
      <c r="AC4" t="s">
        <v>51</v>
      </c>
      <c r="AD4">
        <v>8000</v>
      </c>
      <c r="AE4">
        <v>2980</v>
      </c>
      <c r="AF4">
        <v>0.3725</v>
      </c>
      <c r="AG4" t="s">
        <v>30</v>
      </c>
      <c r="AM4" t="s">
        <v>52</v>
      </c>
      <c r="AN4" t="s">
        <v>53</v>
      </c>
      <c r="AO4">
        <v>60000</v>
      </c>
      <c r="AP4">
        <v>0</v>
      </c>
      <c r="AQ4">
        <v>0</v>
      </c>
      <c r="BG4" t="s">
        <v>54</v>
      </c>
      <c r="BI4" t="s">
        <v>44</v>
      </c>
      <c r="BK4" t="s">
        <v>45</v>
      </c>
      <c r="BM4" t="s">
        <v>46</v>
      </c>
      <c r="BO4" t="s">
        <v>47</v>
      </c>
      <c r="BQ4" t="s">
        <v>55</v>
      </c>
      <c r="BR4" t="s">
        <v>35</v>
      </c>
      <c r="BS4" t="s">
        <v>36</v>
      </c>
      <c r="BT4" t="s">
        <v>37</v>
      </c>
      <c r="BU4" t="s">
        <v>38</v>
      </c>
      <c r="BW4" s="6" t="s">
        <v>56</v>
      </c>
      <c r="BX4">
        <v>502714061</v>
      </c>
      <c r="BY4">
        <v>502604611</v>
      </c>
      <c r="BZ4">
        <v>502604611</v>
      </c>
      <c r="CA4">
        <v>502604611</v>
      </c>
      <c r="CJ4">
        <v>502714061</v>
      </c>
      <c r="CK4">
        <v>502604611</v>
      </c>
      <c r="CL4">
        <v>502604611</v>
      </c>
      <c r="CM4">
        <v>502604611</v>
      </c>
    </row>
    <row r="5" spans="1:91" ht="15.75" customHeight="1">
      <c r="A5" s="10" t="s">
        <v>57</v>
      </c>
      <c r="B5" s="4">
        <v>14435977472</v>
      </c>
      <c r="C5" s="4">
        <v>0</v>
      </c>
      <c r="D5" s="4">
        <v>11488649744</v>
      </c>
      <c r="E5" s="4">
        <v>2947327728</v>
      </c>
      <c r="F5" s="4">
        <v>11189743944</v>
      </c>
      <c r="G5" s="7">
        <v>298905800</v>
      </c>
      <c r="H5" s="4">
        <v>11189743944</v>
      </c>
      <c r="I5" s="4">
        <v>11189342344</v>
      </c>
      <c r="P5" s="16" t="s">
        <v>11</v>
      </c>
      <c r="Q5" s="17" t="s">
        <v>25</v>
      </c>
      <c r="R5" s="18" t="s">
        <v>26</v>
      </c>
      <c r="S5" s="18" t="s">
        <v>58</v>
      </c>
      <c r="T5" s="22">
        <v>1</v>
      </c>
      <c r="U5" s="16">
        <v>545</v>
      </c>
      <c r="V5" s="20">
        <v>0.155</v>
      </c>
      <c r="W5" s="26" t="s">
        <v>59</v>
      </c>
      <c r="X5" s="44" t="s">
        <v>29</v>
      </c>
      <c r="Y5" t="s">
        <v>60</v>
      </c>
      <c r="AC5" t="s">
        <v>61</v>
      </c>
      <c r="AD5">
        <v>45000</v>
      </c>
      <c r="AE5">
        <v>0</v>
      </c>
      <c r="AF5">
        <v>0</v>
      </c>
      <c r="AG5" t="s">
        <v>30</v>
      </c>
      <c r="AM5" t="s">
        <v>62</v>
      </c>
      <c r="AN5" t="s">
        <v>62</v>
      </c>
      <c r="AO5">
        <v>158</v>
      </c>
      <c r="AP5">
        <v>30</v>
      </c>
      <c r="AQ5">
        <v>0.18990000000000001</v>
      </c>
      <c r="AV5" s="41" t="s">
        <v>63</v>
      </c>
      <c r="AW5" s="41" t="s">
        <v>64</v>
      </c>
      <c r="AX5" s="41" t="s">
        <v>65</v>
      </c>
      <c r="AY5" s="41" t="s">
        <v>66</v>
      </c>
      <c r="AZ5" s="41" t="s">
        <v>67</v>
      </c>
      <c r="BA5" s="41" t="s">
        <v>68</v>
      </c>
      <c r="BB5" s="41" t="s">
        <v>69</v>
      </c>
      <c r="BC5" s="41" t="s">
        <v>70</v>
      </c>
      <c r="BD5" s="41" t="s">
        <v>71</v>
      </c>
      <c r="BF5" s="5" t="s">
        <v>72</v>
      </c>
      <c r="BG5" t="s">
        <v>34</v>
      </c>
      <c r="BH5" t="s">
        <v>32</v>
      </c>
      <c r="BI5" t="s">
        <v>34</v>
      </c>
      <c r="BJ5" t="s">
        <v>32</v>
      </c>
      <c r="BK5" t="s">
        <v>34</v>
      </c>
      <c r="BL5" t="s">
        <v>32</v>
      </c>
      <c r="BM5" t="s">
        <v>34</v>
      </c>
      <c r="BN5" t="s">
        <v>32</v>
      </c>
      <c r="BO5" t="s">
        <v>34</v>
      </c>
      <c r="BP5" t="s">
        <v>32</v>
      </c>
      <c r="BW5" s="6" t="s">
        <v>73</v>
      </c>
      <c r="BX5">
        <v>394124866</v>
      </c>
      <c r="BY5">
        <v>394124866</v>
      </c>
      <c r="BZ5">
        <v>394124850</v>
      </c>
      <c r="CA5">
        <v>394124850</v>
      </c>
      <c r="CF5">
        <v>267563729</v>
      </c>
      <c r="CG5">
        <v>267563729</v>
      </c>
      <c r="CH5">
        <v>265247065</v>
      </c>
      <c r="CI5">
        <v>235438558</v>
      </c>
      <c r="CJ5">
        <v>661688595</v>
      </c>
      <c r="CK5">
        <v>661688595</v>
      </c>
      <c r="CL5">
        <v>659371915</v>
      </c>
      <c r="CM5">
        <v>629563408</v>
      </c>
    </row>
    <row r="6" spans="1:91" ht="15.75" customHeight="1">
      <c r="A6" s="9" t="s">
        <v>74</v>
      </c>
      <c r="B6" s="4">
        <v>3600687803</v>
      </c>
      <c r="C6" s="4">
        <v>0</v>
      </c>
      <c r="D6" s="4">
        <v>2962659405</v>
      </c>
      <c r="E6" s="4">
        <v>638028398</v>
      </c>
      <c r="F6" s="4">
        <v>2961514141</v>
      </c>
      <c r="G6" s="7">
        <v>1145264</v>
      </c>
      <c r="H6" s="4">
        <v>2961514141</v>
      </c>
      <c r="I6" s="4">
        <v>2961514141</v>
      </c>
      <c r="P6" s="16" t="s">
        <v>11</v>
      </c>
      <c r="Q6" s="17" t="s">
        <v>25</v>
      </c>
      <c r="R6" s="18" t="s">
        <v>26</v>
      </c>
      <c r="S6" s="18" t="s">
        <v>75</v>
      </c>
      <c r="T6" s="19">
        <v>1</v>
      </c>
      <c r="U6" s="32">
        <v>0.3</v>
      </c>
      <c r="V6" s="20">
        <v>0.3</v>
      </c>
      <c r="W6" s="26" t="s">
        <v>76</v>
      </c>
      <c r="X6" s="44" t="s">
        <v>29</v>
      </c>
      <c r="Y6" t="s">
        <v>30</v>
      </c>
      <c r="AC6" t="s">
        <v>77</v>
      </c>
      <c r="AD6">
        <v>1</v>
      </c>
      <c r="AE6">
        <v>0</v>
      </c>
      <c r="AF6">
        <v>0</v>
      </c>
      <c r="AG6" t="s">
        <v>30</v>
      </c>
      <c r="AM6" t="s">
        <v>78</v>
      </c>
      <c r="AN6" t="s">
        <v>79</v>
      </c>
      <c r="AO6">
        <v>100</v>
      </c>
      <c r="AP6">
        <v>7</v>
      </c>
      <c r="AQ6">
        <v>7.0000000000000007E-2</v>
      </c>
      <c r="AV6" s="4">
        <v>24529253778</v>
      </c>
      <c r="AW6" s="4">
        <v>20189426887.32</v>
      </c>
      <c r="AX6" s="4">
        <v>2983523882.54</v>
      </c>
      <c r="AY6" s="4">
        <v>41735156782.779999</v>
      </c>
      <c r="AZ6" s="4">
        <v>40001587416.139999</v>
      </c>
      <c r="BA6" s="4">
        <v>1733569366.6399999</v>
      </c>
      <c r="BB6" s="4">
        <v>40001115441.809998</v>
      </c>
      <c r="BC6" s="4">
        <v>39870195076.139999</v>
      </c>
      <c r="BD6" s="4">
        <v>39098632334.889999</v>
      </c>
      <c r="BF6" s="162" t="s">
        <v>56</v>
      </c>
      <c r="BH6">
        <v>1714223</v>
      </c>
      <c r="BJ6">
        <v>1437034</v>
      </c>
      <c r="BL6">
        <v>1437034</v>
      </c>
      <c r="BN6">
        <v>1437034</v>
      </c>
      <c r="BP6">
        <v>1437034</v>
      </c>
      <c r="BQ6">
        <v>1714223</v>
      </c>
      <c r="BR6">
        <v>1437034</v>
      </c>
      <c r="BS6">
        <v>1437034</v>
      </c>
      <c r="BT6">
        <v>1437034</v>
      </c>
      <c r="BU6">
        <v>1437034</v>
      </c>
      <c r="BW6" s="6" t="s">
        <v>80</v>
      </c>
      <c r="CF6">
        <v>162016224</v>
      </c>
      <c r="CG6">
        <v>155651452</v>
      </c>
      <c r="CH6">
        <v>144229824</v>
      </c>
      <c r="CI6">
        <v>135204353</v>
      </c>
      <c r="CJ6">
        <v>162016224</v>
      </c>
      <c r="CK6">
        <v>155651452</v>
      </c>
      <c r="CL6">
        <v>144229824</v>
      </c>
      <c r="CM6">
        <v>135204353</v>
      </c>
    </row>
    <row r="7" spans="1:91" ht="15" customHeight="1">
      <c r="A7" s="10" t="s">
        <v>57</v>
      </c>
      <c r="B7" s="4">
        <v>3600687803</v>
      </c>
      <c r="C7" s="4">
        <v>0</v>
      </c>
      <c r="D7" s="4">
        <v>2962659405</v>
      </c>
      <c r="E7" s="4">
        <v>638028398</v>
      </c>
      <c r="F7" s="4">
        <v>2961514141</v>
      </c>
      <c r="G7" s="7">
        <v>1145264</v>
      </c>
      <c r="H7" s="4">
        <v>2961514141</v>
      </c>
      <c r="I7" s="4">
        <v>2961514141</v>
      </c>
      <c r="P7" s="16" t="s">
        <v>11</v>
      </c>
      <c r="Q7" s="17" t="s">
        <v>25</v>
      </c>
      <c r="R7" s="18" t="s">
        <v>81</v>
      </c>
      <c r="S7" s="18" t="s">
        <v>82</v>
      </c>
      <c r="T7" s="19">
        <v>8078</v>
      </c>
      <c r="U7" s="16">
        <v>110</v>
      </c>
      <c r="V7" s="20">
        <v>1.3599999999999999E-2</v>
      </c>
      <c r="W7" s="26" t="s">
        <v>83</v>
      </c>
      <c r="X7" s="44" t="s">
        <v>29</v>
      </c>
      <c r="Y7" t="s">
        <v>30</v>
      </c>
      <c r="AC7" t="s">
        <v>84</v>
      </c>
      <c r="AD7">
        <v>7055</v>
      </c>
      <c r="AE7">
        <v>110</v>
      </c>
      <c r="AF7">
        <v>1.5599999999999999E-2</v>
      </c>
      <c r="AG7" t="s">
        <v>30</v>
      </c>
      <c r="AM7" t="s">
        <v>85</v>
      </c>
      <c r="AN7" t="s">
        <v>86</v>
      </c>
      <c r="AO7">
        <v>2</v>
      </c>
      <c r="AP7">
        <v>0</v>
      </c>
      <c r="AQ7">
        <v>0</v>
      </c>
      <c r="BF7" s="162" t="s">
        <v>87</v>
      </c>
      <c r="BH7">
        <v>42598249</v>
      </c>
      <c r="BJ7">
        <v>42598249</v>
      </c>
      <c r="BL7">
        <v>42598249</v>
      </c>
      <c r="BN7">
        <v>42598249</v>
      </c>
      <c r="BP7">
        <v>42598249</v>
      </c>
      <c r="BQ7">
        <v>42598249</v>
      </c>
      <c r="BR7">
        <v>42598249</v>
      </c>
      <c r="BS7">
        <v>42598249</v>
      </c>
      <c r="BT7">
        <v>42598249</v>
      </c>
      <c r="BU7">
        <v>42598249</v>
      </c>
      <c r="BW7" s="6" t="s">
        <v>88</v>
      </c>
      <c r="BX7">
        <v>529370017</v>
      </c>
      <c r="BY7">
        <v>529370017</v>
      </c>
      <c r="BZ7">
        <v>519967528</v>
      </c>
      <c r="CA7">
        <v>519967528</v>
      </c>
      <c r="CF7">
        <v>609532873</v>
      </c>
      <c r="CG7">
        <v>608798033</v>
      </c>
      <c r="CH7">
        <v>592837673</v>
      </c>
      <c r="CI7">
        <v>574428375</v>
      </c>
      <c r="CJ7">
        <v>1138902890</v>
      </c>
      <c r="CK7">
        <v>1138168050</v>
      </c>
      <c r="CL7">
        <v>1112805201</v>
      </c>
      <c r="CM7">
        <v>1094395903</v>
      </c>
    </row>
    <row r="8" spans="1:91" ht="15.75" customHeight="1">
      <c r="A8" s="9" t="s">
        <v>89</v>
      </c>
      <c r="B8" s="4">
        <v>40818571415</v>
      </c>
      <c r="C8" s="4">
        <v>0</v>
      </c>
      <c r="D8" s="4">
        <v>32183048861</v>
      </c>
      <c r="E8" s="4">
        <v>8635522554</v>
      </c>
      <c r="F8" s="4">
        <v>32176377499</v>
      </c>
      <c r="G8" s="7">
        <v>6671362</v>
      </c>
      <c r="H8" s="4">
        <v>32176377499</v>
      </c>
      <c r="I8" s="4">
        <v>32174938652</v>
      </c>
      <c r="P8" s="23" t="s">
        <v>19</v>
      </c>
      <c r="Q8" s="17" t="s">
        <v>25</v>
      </c>
      <c r="R8" s="18"/>
      <c r="S8" s="18" t="s">
        <v>84</v>
      </c>
      <c r="T8" s="19">
        <v>7055</v>
      </c>
      <c r="U8" s="16">
        <v>110</v>
      </c>
      <c r="V8" s="20">
        <v>1.5599999999999999E-2</v>
      </c>
      <c r="W8" s="26" t="s">
        <v>83</v>
      </c>
      <c r="X8" s="44" t="s">
        <v>29</v>
      </c>
      <c r="Y8" t="s">
        <v>30</v>
      </c>
      <c r="AC8" t="s">
        <v>90</v>
      </c>
      <c r="AD8">
        <v>2</v>
      </c>
      <c r="AE8">
        <v>0</v>
      </c>
      <c r="AF8">
        <v>0</v>
      </c>
      <c r="AG8" t="s">
        <v>30</v>
      </c>
      <c r="AM8" t="s">
        <v>91</v>
      </c>
      <c r="AN8" t="s">
        <v>92</v>
      </c>
      <c r="AO8">
        <v>2</v>
      </c>
      <c r="AP8">
        <v>0.25</v>
      </c>
      <c r="AQ8">
        <v>0.25</v>
      </c>
      <c r="BF8" s="162" t="s">
        <v>93</v>
      </c>
      <c r="BG8">
        <v>0</v>
      </c>
      <c r="BH8">
        <v>251363824</v>
      </c>
      <c r="BI8">
        <v>0</v>
      </c>
      <c r="BJ8">
        <v>209246946.92000002</v>
      </c>
      <c r="BK8">
        <v>0</v>
      </c>
      <c r="BL8">
        <v>209246946.92000002</v>
      </c>
      <c r="BM8">
        <v>0</v>
      </c>
      <c r="BN8">
        <v>196976546.92000002</v>
      </c>
      <c r="BO8">
        <v>0</v>
      </c>
      <c r="BP8">
        <v>170186125.92000002</v>
      </c>
      <c r="BQ8">
        <v>251363824</v>
      </c>
      <c r="BR8">
        <v>209246946.92000002</v>
      </c>
      <c r="BS8">
        <v>209246946.92000002</v>
      </c>
      <c r="BT8">
        <v>196976546.92000002</v>
      </c>
      <c r="BU8">
        <v>170186125.92000002</v>
      </c>
      <c r="BW8" s="6" t="s">
        <v>94</v>
      </c>
      <c r="CF8">
        <v>0</v>
      </c>
      <c r="CG8">
        <v>0</v>
      </c>
      <c r="CH8">
        <v>0</v>
      </c>
      <c r="CI8">
        <v>0</v>
      </c>
      <c r="CJ8">
        <v>0</v>
      </c>
      <c r="CK8">
        <v>0</v>
      </c>
      <c r="CL8">
        <v>0</v>
      </c>
      <c r="CM8">
        <v>0</v>
      </c>
    </row>
    <row r="9" spans="1:91" ht="15" customHeight="1">
      <c r="A9" s="10" t="s">
        <v>57</v>
      </c>
      <c r="B9" s="4">
        <v>40818571415</v>
      </c>
      <c r="C9" s="4">
        <v>0</v>
      </c>
      <c r="D9" s="4">
        <v>32183048861</v>
      </c>
      <c r="E9" s="4">
        <v>8635522554</v>
      </c>
      <c r="F9" s="4">
        <v>32176377499</v>
      </c>
      <c r="G9" s="7">
        <v>6671362</v>
      </c>
      <c r="H9" s="4">
        <v>32176377499</v>
      </c>
      <c r="I9" s="4">
        <v>32174938652</v>
      </c>
      <c r="P9" s="23" t="s">
        <v>19</v>
      </c>
      <c r="Q9" s="17" t="s">
        <v>25</v>
      </c>
      <c r="R9" s="18"/>
      <c r="S9" s="18" t="s">
        <v>95</v>
      </c>
      <c r="T9" s="19">
        <v>1</v>
      </c>
      <c r="U9" s="32">
        <v>0.3</v>
      </c>
      <c r="V9" s="20">
        <v>0.3</v>
      </c>
      <c r="W9" s="26" t="s">
        <v>76</v>
      </c>
      <c r="X9" s="44" t="s">
        <v>29</v>
      </c>
      <c r="Y9" t="s">
        <v>30</v>
      </c>
      <c r="AC9" t="s">
        <v>96</v>
      </c>
      <c r="AD9">
        <v>10</v>
      </c>
      <c r="AE9">
        <v>1</v>
      </c>
      <c r="AF9">
        <v>0.1</v>
      </c>
      <c r="AG9" t="s">
        <v>30</v>
      </c>
      <c r="AM9" t="s">
        <v>97</v>
      </c>
      <c r="AN9" t="s">
        <v>98</v>
      </c>
      <c r="AO9">
        <v>2</v>
      </c>
      <c r="AP9">
        <v>0</v>
      </c>
      <c r="AQ9">
        <v>0</v>
      </c>
      <c r="BF9" s="162" t="s">
        <v>99</v>
      </c>
      <c r="BG9">
        <v>752924594</v>
      </c>
      <c r="BI9">
        <v>722343995.24000001</v>
      </c>
      <c r="BK9">
        <v>722339595.24000001</v>
      </c>
      <c r="BM9">
        <v>691039279.24000001</v>
      </c>
      <c r="BO9">
        <v>574866424.99000001</v>
      </c>
      <c r="BQ9">
        <v>752924594</v>
      </c>
      <c r="BR9">
        <v>722343995.24000001</v>
      </c>
      <c r="BS9">
        <v>722339595.24000001</v>
      </c>
      <c r="BT9">
        <v>691039279.24000001</v>
      </c>
      <c r="BU9">
        <v>574866424.99000001</v>
      </c>
      <c r="BW9" s="6" t="s">
        <v>100</v>
      </c>
      <c r="BX9">
        <v>0</v>
      </c>
      <c r="BY9">
        <v>0</v>
      </c>
      <c r="BZ9">
        <v>0</v>
      </c>
      <c r="CA9">
        <v>0</v>
      </c>
      <c r="CF9">
        <v>0</v>
      </c>
      <c r="CG9">
        <v>0</v>
      </c>
      <c r="CH9">
        <v>0</v>
      </c>
      <c r="CI9">
        <v>0</v>
      </c>
      <c r="CJ9">
        <v>0</v>
      </c>
      <c r="CK9">
        <v>0</v>
      </c>
      <c r="CL9">
        <v>0</v>
      </c>
      <c r="CM9">
        <v>0</v>
      </c>
    </row>
    <row r="10" spans="1:91" ht="15" customHeight="1">
      <c r="A10" s="202" t="s">
        <v>101</v>
      </c>
      <c r="B10" s="4"/>
      <c r="C10" s="4"/>
      <c r="D10" s="4"/>
      <c r="E10" s="4"/>
      <c r="F10" s="4"/>
      <c r="G10" s="7"/>
      <c r="H10" s="4"/>
      <c r="I10" s="4"/>
      <c r="P10" s="16" t="s">
        <v>11</v>
      </c>
      <c r="Q10" s="17" t="s">
        <v>102</v>
      </c>
      <c r="R10" s="18" t="s">
        <v>103</v>
      </c>
      <c r="S10" s="18" t="s">
        <v>104</v>
      </c>
      <c r="T10" s="19">
        <v>1</v>
      </c>
      <c r="U10" s="27">
        <v>0.2</v>
      </c>
      <c r="V10" s="28">
        <v>0.2</v>
      </c>
      <c r="W10" s="26"/>
      <c r="X10" s="23" t="s">
        <v>105</v>
      </c>
      <c r="Y10" t="s">
        <v>30</v>
      </c>
      <c r="AC10" t="s">
        <v>106</v>
      </c>
      <c r="AD10">
        <v>5</v>
      </c>
      <c r="AE10">
        <v>5</v>
      </c>
      <c r="AF10">
        <v>1</v>
      </c>
      <c r="AG10" t="s">
        <v>30</v>
      </c>
      <c r="AM10" t="s">
        <v>97</v>
      </c>
      <c r="AN10" t="s">
        <v>107</v>
      </c>
      <c r="AO10">
        <v>2</v>
      </c>
      <c r="AP10">
        <v>0</v>
      </c>
      <c r="AQ10">
        <v>0</v>
      </c>
      <c r="BF10" s="162" t="s">
        <v>108</v>
      </c>
      <c r="BG10">
        <v>0</v>
      </c>
      <c r="BH10">
        <v>9086443</v>
      </c>
      <c r="BI10">
        <v>0</v>
      </c>
      <c r="BJ10">
        <v>9086443</v>
      </c>
      <c r="BK10">
        <v>0</v>
      </c>
      <c r="BL10">
        <v>9086443</v>
      </c>
      <c r="BM10">
        <v>0</v>
      </c>
      <c r="BN10">
        <v>9086443</v>
      </c>
      <c r="BO10">
        <v>0</v>
      </c>
      <c r="BP10">
        <v>9086443</v>
      </c>
      <c r="BQ10">
        <v>9086443</v>
      </c>
      <c r="BR10">
        <v>9086443</v>
      </c>
      <c r="BS10">
        <v>9086443</v>
      </c>
      <c r="BT10">
        <v>9086443</v>
      </c>
      <c r="BU10">
        <v>9086443</v>
      </c>
      <c r="BW10" s="6" t="s">
        <v>87</v>
      </c>
      <c r="BX10">
        <v>131452916</v>
      </c>
      <c r="BY10">
        <v>131452916</v>
      </c>
      <c r="BZ10">
        <v>116378249</v>
      </c>
      <c r="CA10">
        <v>116378249</v>
      </c>
      <c r="CF10">
        <v>85758000</v>
      </c>
      <c r="CG10">
        <v>85758000</v>
      </c>
      <c r="CH10">
        <v>73780000</v>
      </c>
      <c r="CI10">
        <v>73780000</v>
      </c>
      <c r="CJ10">
        <v>217210916</v>
      </c>
      <c r="CK10">
        <v>217210916</v>
      </c>
      <c r="CL10">
        <v>190158249</v>
      </c>
      <c r="CM10">
        <v>190158249</v>
      </c>
    </row>
    <row r="11" spans="1:91" ht="15.75" customHeight="1">
      <c r="A11" s="9" t="s">
        <v>109</v>
      </c>
      <c r="B11" s="4">
        <v>242402700</v>
      </c>
      <c r="C11" s="4">
        <v>0</v>
      </c>
      <c r="D11" s="4">
        <v>205654175</v>
      </c>
      <c r="E11" s="4">
        <v>36748525</v>
      </c>
      <c r="F11" s="4">
        <v>175185856</v>
      </c>
      <c r="G11" s="7">
        <v>30468319</v>
      </c>
      <c r="H11" s="4">
        <v>175185856</v>
      </c>
      <c r="I11" s="4">
        <v>175185856</v>
      </c>
      <c r="P11" s="16" t="s">
        <v>11</v>
      </c>
      <c r="Q11" s="17" t="s">
        <v>102</v>
      </c>
      <c r="R11" s="18" t="s">
        <v>110</v>
      </c>
      <c r="S11" s="18" t="s">
        <v>111</v>
      </c>
      <c r="T11" s="19">
        <v>11</v>
      </c>
      <c r="U11" s="23">
        <v>1</v>
      </c>
      <c r="V11" s="24">
        <f>1/11</f>
        <v>9.0909090909090912E-2</v>
      </c>
      <c r="W11" s="26"/>
      <c r="X11" s="23" t="s">
        <v>105</v>
      </c>
      <c r="Y11" t="s">
        <v>30</v>
      </c>
      <c r="AC11" t="s">
        <v>112</v>
      </c>
      <c r="AD11">
        <v>30</v>
      </c>
      <c r="AE11">
        <v>0</v>
      </c>
      <c r="AF11">
        <v>0</v>
      </c>
      <c r="AG11" t="s">
        <v>30</v>
      </c>
      <c r="AM11" t="s">
        <v>113</v>
      </c>
      <c r="AN11" t="s">
        <v>114</v>
      </c>
      <c r="AO11">
        <v>100</v>
      </c>
      <c r="AP11">
        <v>7</v>
      </c>
      <c r="AQ11">
        <v>7.0000000000000007E-2</v>
      </c>
      <c r="BF11" s="162" t="s">
        <v>115</v>
      </c>
      <c r="BG11">
        <v>8246001055.9300003</v>
      </c>
      <c r="BH11">
        <v>5162366981.5299997</v>
      </c>
      <c r="BI11">
        <v>7826026173.3500004</v>
      </c>
      <c r="BJ11">
        <v>5049552046.0299997</v>
      </c>
      <c r="BK11">
        <v>7825937123.3500004</v>
      </c>
      <c r="BL11">
        <v>5049552044.6999998</v>
      </c>
      <c r="BM11">
        <v>7763081560.3500004</v>
      </c>
      <c r="BN11">
        <v>5042872251.6999998</v>
      </c>
      <c r="BO11">
        <v>7143736534.3500004</v>
      </c>
      <c r="BP11">
        <v>5038917216.6999998</v>
      </c>
      <c r="BQ11">
        <v>13408368037.459999</v>
      </c>
      <c r="BR11">
        <v>12875578219.380001</v>
      </c>
      <c r="BS11">
        <v>12875489168.049999</v>
      </c>
      <c r="BT11">
        <v>12805953812.049999</v>
      </c>
      <c r="BU11">
        <v>12182653751.049999</v>
      </c>
      <c r="BW11" s="6" t="s">
        <v>116</v>
      </c>
      <c r="BX11">
        <v>0</v>
      </c>
      <c r="BY11">
        <v>0</v>
      </c>
      <c r="BZ11">
        <v>0</v>
      </c>
      <c r="CA11">
        <v>0</v>
      </c>
      <c r="CF11">
        <v>0</v>
      </c>
      <c r="CG11">
        <v>0</v>
      </c>
      <c r="CH11">
        <v>0</v>
      </c>
      <c r="CI11">
        <v>0</v>
      </c>
      <c r="CJ11">
        <v>0</v>
      </c>
      <c r="CK11">
        <v>0</v>
      </c>
      <c r="CL11">
        <v>0</v>
      </c>
      <c r="CM11">
        <v>0</v>
      </c>
    </row>
    <row r="12" spans="1:91" ht="15" customHeight="1">
      <c r="A12" s="10" t="s">
        <v>57</v>
      </c>
      <c r="B12" s="4">
        <v>242402700</v>
      </c>
      <c r="C12" s="4">
        <v>0</v>
      </c>
      <c r="D12" s="4">
        <v>205654175</v>
      </c>
      <c r="E12" s="4">
        <v>36748525</v>
      </c>
      <c r="F12" s="4">
        <v>175185856</v>
      </c>
      <c r="G12" s="7">
        <v>30468319</v>
      </c>
      <c r="H12" s="4">
        <v>175185856</v>
      </c>
      <c r="I12" s="4">
        <v>175185856</v>
      </c>
      <c r="P12" s="16" t="s">
        <v>11</v>
      </c>
      <c r="Q12" s="17" t="s">
        <v>102</v>
      </c>
      <c r="R12" s="18" t="s">
        <v>117</v>
      </c>
      <c r="S12" s="18" t="s">
        <v>118</v>
      </c>
      <c r="T12" s="19">
        <v>2</v>
      </c>
      <c r="U12" s="23">
        <v>0</v>
      </c>
      <c r="V12" s="20">
        <v>0</v>
      </c>
      <c r="W12" s="17"/>
      <c r="X12" s="23" t="s">
        <v>105</v>
      </c>
      <c r="Y12" t="s">
        <v>30</v>
      </c>
      <c r="AC12" t="s">
        <v>119</v>
      </c>
      <c r="AD12">
        <v>10</v>
      </c>
      <c r="AE12">
        <v>2</v>
      </c>
      <c r="AF12">
        <v>0.2</v>
      </c>
      <c r="AG12" t="s">
        <v>30</v>
      </c>
      <c r="AM12" t="s">
        <v>117</v>
      </c>
      <c r="AN12" t="s">
        <v>118</v>
      </c>
      <c r="AO12">
        <v>2</v>
      </c>
      <c r="AP12">
        <v>0</v>
      </c>
      <c r="AQ12">
        <v>0</v>
      </c>
      <c r="BF12" s="162" t="s">
        <v>120</v>
      </c>
      <c r="BG12">
        <v>1866167</v>
      </c>
      <c r="BI12">
        <v>0</v>
      </c>
      <c r="BK12">
        <v>0</v>
      </c>
      <c r="BM12">
        <v>0</v>
      </c>
      <c r="BO12">
        <v>0</v>
      </c>
      <c r="BQ12">
        <v>1866167</v>
      </c>
      <c r="BR12">
        <v>0</v>
      </c>
      <c r="BS12">
        <v>0</v>
      </c>
      <c r="BT12">
        <v>0</v>
      </c>
      <c r="BU12">
        <v>0</v>
      </c>
      <c r="BW12" s="6" t="s">
        <v>93</v>
      </c>
      <c r="BX12">
        <v>547380326.75</v>
      </c>
      <c r="BY12">
        <v>545222019.75</v>
      </c>
      <c r="BZ12">
        <v>324965898.92000002</v>
      </c>
      <c r="CA12">
        <v>298175477.92000002</v>
      </c>
      <c r="CF12">
        <v>18329600</v>
      </c>
      <c r="CG12">
        <v>18329600</v>
      </c>
      <c r="CH12">
        <v>9798903.8699999992</v>
      </c>
      <c r="CI12">
        <v>9798903.8699999992</v>
      </c>
      <c r="CJ12">
        <v>565709926.75</v>
      </c>
      <c r="CK12">
        <v>563551619.75</v>
      </c>
      <c r="CL12">
        <v>334764802.79000002</v>
      </c>
      <c r="CM12">
        <v>307974381.79000002</v>
      </c>
    </row>
    <row r="13" spans="1:91" ht="15" customHeight="1">
      <c r="A13" s="9" t="s">
        <v>121</v>
      </c>
      <c r="B13" s="4">
        <v>4590312563</v>
      </c>
      <c r="C13" s="4">
        <v>4590312563</v>
      </c>
      <c r="D13" s="4">
        <v>0</v>
      </c>
      <c r="E13" s="4">
        <v>0</v>
      </c>
      <c r="F13" s="4">
        <v>0</v>
      </c>
      <c r="G13" s="7">
        <v>0</v>
      </c>
      <c r="H13" s="4">
        <v>0</v>
      </c>
      <c r="I13" s="4">
        <v>0</v>
      </c>
      <c r="P13" s="23" t="s">
        <v>19</v>
      </c>
      <c r="Q13" s="17" t="s">
        <v>102</v>
      </c>
      <c r="R13" s="18"/>
      <c r="S13" s="18" t="s">
        <v>96</v>
      </c>
      <c r="T13" s="19">
        <v>10</v>
      </c>
      <c r="U13" s="19">
        <v>1</v>
      </c>
      <c r="V13" s="24">
        <f>1/10</f>
        <v>0.1</v>
      </c>
      <c r="W13" s="17"/>
      <c r="X13" s="23" t="s">
        <v>105</v>
      </c>
      <c r="Y13" t="s">
        <v>30</v>
      </c>
      <c r="AC13" t="s">
        <v>122</v>
      </c>
      <c r="AD13">
        <v>22</v>
      </c>
      <c r="AE13">
        <v>6</v>
      </c>
      <c r="AF13">
        <v>0.2727</v>
      </c>
      <c r="AG13" t="s">
        <v>30</v>
      </c>
      <c r="AM13" t="s">
        <v>123</v>
      </c>
      <c r="AN13" t="s">
        <v>123</v>
      </c>
      <c r="AO13">
        <v>2</v>
      </c>
      <c r="AP13">
        <v>0</v>
      </c>
      <c r="AQ13">
        <v>0</v>
      </c>
      <c r="BF13" t="s">
        <v>124</v>
      </c>
      <c r="BH13">
        <v>25238970</v>
      </c>
      <c r="BJ13">
        <v>25238970</v>
      </c>
      <c r="BL13">
        <v>25238970</v>
      </c>
      <c r="BN13">
        <v>25238970</v>
      </c>
      <c r="BP13">
        <v>25238970</v>
      </c>
      <c r="BQ13">
        <v>25238970</v>
      </c>
      <c r="BR13">
        <v>25238970</v>
      </c>
      <c r="BS13">
        <v>25238970</v>
      </c>
      <c r="BT13">
        <v>25238970</v>
      </c>
      <c r="BU13">
        <v>25238970</v>
      </c>
      <c r="BW13" s="6" t="s">
        <v>125</v>
      </c>
      <c r="BX13">
        <v>248413201</v>
      </c>
      <c r="BY13">
        <v>248413201</v>
      </c>
      <c r="BZ13">
        <v>242554944</v>
      </c>
      <c r="CA13">
        <v>242554944</v>
      </c>
      <c r="CF13">
        <v>91942219</v>
      </c>
      <c r="CG13">
        <v>90745964</v>
      </c>
      <c r="CH13">
        <v>71890124</v>
      </c>
      <c r="CI13">
        <v>53721040</v>
      </c>
      <c r="CJ13">
        <v>340355420</v>
      </c>
      <c r="CK13">
        <v>339159165</v>
      </c>
      <c r="CL13">
        <v>314445068</v>
      </c>
      <c r="CM13">
        <v>296275984</v>
      </c>
    </row>
    <row r="14" spans="1:91" ht="15" customHeight="1">
      <c r="A14" s="10" t="s">
        <v>57</v>
      </c>
      <c r="B14" s="4">
        <v>3015344783</v>
      </c>
      <c r="C14" s="4">
        <v>3015344783</v>
      </c>
      <c r="D14" s="4">
        <v>0</v>
      </c>
      <c r="E14" s="4">
        <v>0</v>
      </c>
      <c r="F14" s="4">
        <v>0</v>
      </c>
      <c r="G14" s="7">
        <v>0</v>
      </c>
      <c r="H14" s="4">
        <v>0</v>
      </c>
      <c r="I14" s="4">
        <v>0</v>
      </c>
      <c r="P14" s="16" t="s">
        <v>11</v>
      </c>
      <c r="Q14" s="17" t="s">
        <v>126</v>
      </c>
      <c r="R14" s="18" t="s">
        <v>127</v>
      </c>
      <c r="S14" s="18" t="s">
        <v>128</v>
      </c>
      <c r="T14" s="22">
        <v>0.9</v>
      </c>
      <c r="U14" s="46">
        <v>0.495</v>
      </c>
      <c r="V14" s="22">
        <f t="shared" ref="V14:V33" si="0">(U14/T14)</f>
        <v>0.54999999999999993</v>
      </c>
      <c r="W14" s="17"/>
      <c r="X14" s="44" t="s">
        <v>129</v>
      </c>
      <c r="Y14" t="s">
        <v>60</v>
      </c>
      <c r="AC14" t="s">
        <v>130</v>
      </c>
      <c r="AD14">
        <v>6100000</v>
      </c>
      <c r="AE14">
        <v>0</v>
      </c>
      <c r="AF14">
        <v>0</v>
      </c>
      <c r="AG14" t="s">
        <v>30</v>
      </c>
      <c r="AM14" t="s">
        <v>131</v>
      </c>
      <c r="AN14" t="s">
        <v>131</v>
      </c>
      <c r="AO14">
        <v>2</v>
      </c>
      <c r="AP14">
        <v>0</v>
      </c>
      <c r="AQ14">
        <v>0</v>
      </c>
      <c r="BF14" t="s">
        <v>116</v>
      </c>
      <c r="BH14">
        <v>0</v>
      </c>
      <c r="BJ14">
        <v>0</v>
      </c>
      <c r="BL14">
        <v>0</v>
      </c>
      <c r="BN14">
        <v>0</v>
      </c>
      <c r="BP14">
        <v>0</v>
      </c>
      <c r="BQ14">
        <v>0</v>
      </c>
      <c r="BR14">
        <v>0</v>
      </c>
      <c r="BS14">
        <v>0</v>
      </c>
      <c r="BT14">
        <v>0</v>
      </c>
      <c r="BU14">
        <v>0</v>
      </c>
      <c r="BW14" s="6" t="s">
        <v>132</v>
      </c>
      <c r="BX14">
        <v>117774174</v>
      </c>
      <c r="BY14">
        <v>117774174</v>
      </c>
      <c r="BZ14">
        <v>117529828</v>
      </c>
      <c r="CA14">
        <v>117529828</v>
      </c>
      <c r="CF14">
        <v>941615343.82000005</v>
      </c>
      <c r="CG14">
        <v>930109343.82000005</v>
      </c>
      <c r="CH14">
        <v>856472282.75</v>
      </c>
      <c r="CI14">
        <v>764945225.82000005</v>
      </c>
      <c r="CJ14">
        <v>1059389517.8200001</v>
      </c>
      <c r="CK14">
        <v>1047883517.8200001</v>
      </c>
      <c r="CL14">
        <v>974002110.75</v>
      </c>
      <c r="CM14">
        <v>882475053.82000005</v>
      </c>
    </row>
    <row r="15" spans="1:91" ht="15" customHeight="1">
      <c r="A15" s="10" t="s">
        <v>133</v>
      </c>
      <c r="B15" s="4">
        <v>1574967780</v>
      </c>
      <c r="C15" s="4">
        <v>1574967780</v>
      </c>
      <c r="D15" s="4">
        <v>0</v>
      </c>
      <c r="E15" s="4">
        <v>0</v>
      </c>
      <c r="F15" s="4">
        <v>0</v>
      </c>
      <c r="G15" s="7">
        <v>0</v>
      </c>
      <c r="H15" s="4">
        <v>0</v>
      </c>
      <c r="I15" s="4">
        <v>0</v>
      </c>
      <c r="P15" s="16" t="s">
        <v>11</v>
      </c>
      <c r="Q15" s="17" t="s">
        <v>126</v>
      </c>
      <c r="R15" s="18" t="s">
        <v>97</v>
      </c>
      <c r="S15" s="18" t="s">
        <v>98</v>
      </c>
      <c r="T15" s="19">
        <v>2</v>
      </c>
      <c r="U15" s="19">
        <v>0</v>
      </c>
      <c r="V15" s="22">
        <f t="shared" si="0"/>
        <v>0</v>
      </c>
      <c r="W15" s="17"/>
      <c r="X15" s="44" t="s">
        <v>134</v>
      </c>
      <c r="Y15" t="s">
        <v>30</v>
      </c>
      <c r="AC15" t="s">
        <v>135</v>
      </c>
      <c r="AD15">
        <v>0.25</v>
      </c>
      <c r="AE15">
        <v>0.03</v>
      </c>
      <c r="AF15">
        <v>0.12</v>
      </c>
      <c r="AG15" t="s">
        <v>60</v>
      </c>
      <c r="AM15" t="s">
        <v>136</v>
      </c>
      <c r="AN15" t="s">
        <v>136</v>
      </c>
      <c r="AO15">
        <v>22</v>
      </c>
      <c r="AP15">
        <v>9</v>
      </c>
      <c r="AQ15">
        <v>0.40909090909090912</v>
      </c>
      <c r="BF15" t="s">
        <v>137</v>
      </c>
      <c r="BG15">
        <v>9000791816.9300003</v>
      </c>
      <c r="BH15">
        <v>5492368690.5299997</v>
      </c>
      <c r="BI15">
        <v>8548370168.5900002</v>
      </c>
      <c r="BJ15">
        <v>5337159688.9499998</v>
      </c>
      <c r="BK15">
        <v>8548276718.5900002</v>
      </c>
      <c r="BL15">
        <v>5337159687.6199999</v>
      </c>
      <c r="BM15">
        <v>8454120839.5900002</v>
      </c>
      <c r="BN15">
        <v>5318209494.6199999</v>
      </c>
      <c r="BO15">
        <v>7718602959.3400002</v>
      </c>
      <c r="BP15">
        <v>5287464038.6199999</v>
      </c>
      <c r="BQ15">
        <v>14493160507.459999</v>
      </c>
      <c r="BR15">
        <v>13885529857.540001</v>
      </c>
      <c r="BS15">
        <v>13885436406.209999</v>
      </c>
      <c r="BT15">
        <v>13772330334.209999</v>
      </c>
      <c r="BU15">
        <v>13006066997.959999</v>
      </c>
      <c r="BW15" s="6" t="s">
        <v>99</v>
      </c>
      <c r="BX15">
        <v>171544207</v>
      </c>
      <c r="BY15">
        <v>171544207</v>
      </c>
      <c r="BZ15">
        <v>165041819</v>
      </c>
      <c r="CA15">
        <v>165041819</v>
      </c>
      <c r="CF15">
        <v>2532626542.21</v>
      </c>
      <c r="CG15">
        <v>2310989826.6500001</v>
      </c>
      <c r="CH15">
        <v>2044301035.4100001</v>
      </c>
      <c r="CI15">
        <v>1857647244.1600001</v>
      </c>
      <c r="CJ15">
        <v>2704170749.21</v>
      </c>
      <c r="CK15">
        <v>2482534033.6500001</v>
      </c>
      <c r="CL15">
        <v>2209342854.4099998</v>
      </c>
      <c r="CM15">
        <v>2022689063.1600001</v>
      </c>
    </row>
    <row r="16" spans="1:91" ht="15" customHeight="1">
      <c r="A16" s="203" t="s">
        <v>138</v>
      </c>
      <c r="B16" s="4"/>
      <c r="C16" s="4"/>
      <c r="D16" s="4"/>
      <c r="E16" s="4"/>
      <c r="F16" s="4"/>
      <c r="G16" s="7"/>
      <c r="H16" s="4"/>
      <c r="I16" s="4"/>
      <c r="P16" s="16" t="s">
        <v>11</v>
      </c>
      <c r="Q16" s="17" t="s">
        <v>126</v>
      </c>
      <c r="R16" s="18" t="s">
        <v>97</v>
      </c>
      <c r="S16" s="18" t="s">
        <v>107</v>
      </c>
      <c r="T16" s="19">
        <v>2</v>
      </c>
      <c r="U16" s="19">
        <v>0</v>
      </c>
      <c r="V16" s="22">
        <f t="shared" si="0"/>
        <v>0</v>
      </c>
      <c r="W16" s="17"/>
      <c r="X16" s="44" t="s">
        <v>134</v>
      </c>
      <c r="Y16" t="s">
        <v>30</v>
      </c>
      <c r="AC16" t="s">
        <v>139</v>
      </c>
      <c r="AD16">
        <v>2</v>
      </c>
      <c r="AE16">
        <v>0</v>
      </c>
      <c r="AF16">
        <v>0</v>
      </c>
      <c r="AG16" t="s">
        <v>30</v>
      </c>
      <c r="AM16" t="s">
        <v>140</v>
      </c>
      <c r="AN16" t="s">
        <v>141</v>
      </c>
      <c r="AO16">
        <v>120000</v>
      </c>
      <c r="AP16">
        <v>2241</v>
      </c>
      <c r="AQ16">
        <v>1.8675000000000001E-2</v>
      </c>
      <c r="BW16" s="6" t="s">
        <v>142</v>
      </c>
      <c r="BX16">
        <v>53163622</v>
      </c>
      <c r="BY16">
        <v>53163622</v>
      </c>
      <c r="BZ16">
        <v>51052392</v>
      </c>
      <c r="CA16">
        <v>51052392</v>
      </c>
      <c r="CF16">
        <v>174494211</v>
      </c>
      <c r="CG16">
        <v>174494211</v>
      </c>
      <c r="CH16">
        <v>174494211</v>
      </c>
      <c r="CI16">
        <v>174494211</v>
      </c>
      <c r="CJ16">
        <v>227657833</v>
      </c>
      <c r="CK16">
        <v>227657833</v>
      </c>
      <c r="CL16">
        <v>225546603</v>
      </c>
      <c r="CM16">
        <v>225546603</v>
      </c>
    </row>
    <row r="17" spans="1:91" ht="15" customHeight="1">
      <c r="A17" s="9" t="s">
        <v>143</v>
      </c>
      <c r="B17" s="4">
        <v>679304913</v>
      </c>
      <c r="C17" s="4">
        <v>0</v>
      </c>
      <c r="D17" s="4">
        <v>679304913</v>
      </c>
      <c r="E17" s="4">
        <v>0</v>
      </c>
      <c r="F17" s="4">
        <v>679304913</v>
      </c>
      <c r="G17" s="7">
        <v>0</v>
      </c>
      <c r="H17" s="4">
        <v>679304913</v>
      </c>
      <c r="I17" s="4">
        <v>679304913</v>
      </c>
      <c r="P17" s="16" t="s">
        <v>11</v>
      </c>
      <c r="Q17" s="17" t="s">
        <v>126</v>
      </c>
      <c r="R17" s="18" t="s">
        <v>144</v>
      </c>
      <c r="S17" s="18" t="s">
        <v>145</v>
      </c>
      <c r="T17" s="19">
        <v>1</v>
      </c>
      <c r="U17" s="19">
        <v>0</v>
      </c>
      <c r="V17" s="22">
        <f t="shared" si="0"/>
        <v>0</v>
      </c>
      <c r="W17" s="17"/>
      <c r="X17" s="44" t="s">
        <v>134</v>
      </c>
      <c r="Y17" t="s">
        <v>30</v>
      </c>
      <c r="AC17" t="s">
        <v>146</v>
      </c>
      <c r="AD17">
        <v>1</v>
      </c>
      <c r="AE17">
        <v>0.16250000000000001</v>
      </c>
      <c r="AF17">
        <v>0.16250000000000001</v>
      </c>
      <c r="AG17" t="s">
        <v>60</v>
      </c>
      <c r="AM17" t="s">
        <v>147</v>
      </c>
      <c r="AN17" t="s">
        <v>148</v>
      </c>
      <c r="AO17">
        <v>28</v>
      </c>
      <c r="AP17">
        <v>6</v>
      </c>
      <c r="AQ17">
        <v>0.21429999999999999</v>
      </c>
      <c r="BW17" s="6" t="s">
        <v>149</v>
      </c>
      <c r="CF17">
        <v>142473412</v>
      </c>
      <c r="CG17">
        <v>129473412</v>
      </c>
      <c r="CH17">
        <v>121485688</v>
      </c>
      <c r="CI17">
        <v>109285922</v>
      </c>
      <c r="CJ17">
        <v>142473412</v>
      </c>
      <c r="CK17">
        <v>129473412</v>
      </c>
      <c r="CL17">
        <v>121485688</v>
      </c>
      <c r="CM17">
        <v>109285922</v>
      </c>
    </row>
    <row r="18" spans="1:91" ht="15" customHeight="1">
      <c r="A18" s="10" t="s">
        <v>150</v>
      </c>
      <c r="B18" s="4">
        <v>280000000</v>
      </c>
      <c r="C18" s="4">
        <v>0</v>
      </c>
      <c r="D18" s="4">
        <v>280000000</v>
      </c>
      <c r="E18" s="4">
        <v>0</v>
      </c>
      <c r="F18" s="4">
        <v>280000000</v>
      </c>
      <c r="G18" s="7">
        <v>0</v>
      </c>
      <c r="H18" s="4">
        <v>280000000</v>
      </c>
      <c r="I18" s="4">
        <v>280000000</v>
      </c>
      <c r="P18" s="16" t="s">
        <v>11</v>
      </c>
      <c r="Q18" s="17" t="s">
        <v>126</v>
      </c>
      <c r="R18" s="18" t="s">
        <v>151</v>
      </c>
      <c r="S18" s="18" t="s">
        <v>152</v>
      </c>
      <c r="T18" s="19">
        <v>677</v>
      </c>
      <c r="U18" s="19">
        <v>0</v>
      </c>
      <c r="V18" s="22">
        <f t="shared" si="0"/>
        <v>0</v>
      </c>
      <c r="W18" s="17"/>
      <c r="X18" s="44" t="s">
        <v>153</v>
      </c>
      <c r="Y18" t="s">
        <v>30</v>
      </c>
      <c r="AC18" t="s">
        <v>154</v>
      </c>
      <c r="AD18">
        <v>0.9</v>
      </c>
      <c r="AE18">
        <v>0.1</v>
      </c>
      <c r="AF18">
        <v>0.11111111111111112</v>
      </c>
      <c r="AG18" t="s">
        <v>60</v>
      </c>
      <c r="AM18" t="s">
        <v>110</v>
      </c>
      <c r="AN18" t="s">
        <v>111</v>
      </c>
      <c r="AO18">
        <v>11</v>
      </c>
      <c r="AP18">
        <v>1</v>
      </c>
      <c r="AQ18">
        <v>9.0909090909090912E-2</v>
      </c>
      <c r="BW18" s="6" t="s">
        <v>155</v>
      </c>
      <c r="BX18">
        <v>125895224</v>
      </c>
      <c r="BY18">
        <v>125895224</v>
      </c>
      <c r="BZ18">
        <v>125895224</v>
      </c>
      <c r="CA18">
        <v>125895224</v>
      </c>
      <c r="CJ18">
        <v>125895224</v>
      </c>
      <c r="CK18">
        <v>125895224</v>
      </c>
      <c r="CL18">
        <v>125895224</v>
      </c>
      <c r="CM18">
        <v>125895224</v>
      </c>
    </row>
    <row r="19" spans="1:91" ht="15" customHeight="1">
      <c r="A19" s="10" t="s">
        <v>133</v>
      </c>
      <c r="B19" s="4">
        <v>399304913</v>
      </c>
      <c r="C19" s="4">
        <v>0</v>
      </c>
      <c r="D19" s="4">
        <v>399304913</v>
      </c>
      <c r="E19" s="4">
        <v>0</v>
      </c>
      <c r="F19" s="4">
        <v>399304913</v>
      </c>
      <c r="G19" s="7">
        <v>0</v>
      </c>
      <c r="H19" s="4">
        <v>399304913</v>
      </c>
      <c r="I19" s="4">
        <v>399304913</v>
      </c>
      <c r="P19" s="23" t="s">
        <v>19</v>
      </c>
      <c r="Q19" s="17" t="s">
        <v>126</v>
      </c>
      <c r="R19" s="18"/>
      <c r="S19" s="18" t="s">
        <v>119</v>
      </c>
      <c r="T19" s="19">
        <v>10</v>
      </c>
      <c r="U19" s="19">
        <v>2</v>
      </c>
      <c r="V19" s="22">
        <f t="shared" si="0"/>
        <v>0.2</v>
      </c>
      <c r="W19" s="17"/>
      <c r="X19" s="44" t="s">
        <v>156</v>
      </c>
      <c r="Y19" t="s">
        <v>30</v>
      </c>
      <c r="AC19" t="s">
        <v>157</v>
      </c>
      <c r="AD19">
        <v>25</v>
      </c>
      <c r="AE19">
        <v>0.17499999999999999</v>
      </c>
      <c r="AF19">
        <v>0.7</v>
      </c>
      <c r="AG19" t="s">
        <v>30</v>
      </c>
      <c r="AM19" t="s">
        <v>81</v>
      </c>
      <c r="AN19" t="s">
        <v>82</v>
      </c>
      <c r="AO19">
        <v>8078</v>
      </c>
      <c r="AP19">
        <v>110</v>
      </c>
      <c r="AQ19">
        <v>1.3599999999999999E-2</v>
      </c>
      <c r="BW19" s="6" t="s">
        <v>158</v>
      </c>
      <c r="BX19">
        <v>73495404</v>
      </c>
      <c r="BY19">
        <v>73495404</v>
      </c>
      <c r="BZ19">
        <v>0</v>
      </c>
      <c r="CA19">
        <v>0</v>
      </c>
      <c r="CF19">
        <v>575729862</v>
      </c>
      <c r="CG19">
        <v>575729862</v>
      </c>
      <c r="CH19">
        <v>558910202</v>
      </c>
      <c r="CI19">
        <v>508882511</v>
      </c>
      <c r="CJ19">
        <v>649225266</v>
      </c>
      <c r="CK19">
        <v>649225266</v>
      </c>
      <c r="CL19">
        <v>558910202</v>
      </c>
      <c r="CM19">
        <v>508882511</v>
      </c>
    </row>
    <row r="20" spans="1:91" ht="15" customHeight="1">
      <c r="A20" s="9" t="s">
        <v>159</v>
      </c>
      <c r="B20" s="4">
        <v>779313655</v>
      </c>
      <c r="C20" s="4">
        <v>0</v>
      </c>
      <c r="D20" s="4">
        <v>532754585</v>
      </c>
      <c r="E20" s="4">
        <v>246559070</v>
      </c>
      <c r="F20" s="4">
        <v>532693585</v>
      </c>
      <c r="G20" s="7">
        <v>61000</v>
      </c>
      <c r="H20" s="4">
        <v>532693585</v>
      </c>
      <c r="I20" s="4">
        <v>532693585</v>
      </c>
      <c r="P20" s="23" t="s">
        <v>19</v>
      </c>
      <c r="Q20" s="17" t="s">
        <v>126</v>
      </c>
      <c r="R20" s="18"/>
      <c r="S20" s="18" t="s">
        <v>112</v>
      </c>
      <c r="T20" s="19">
        <v>30</v>
      </c>
      <c r="U20" s="19">
        <v>0</v>
      </c>
      <c r="V20" s="22">
        <f t="shared" si="0"/>
        <v>0</v>
      </c>
      <c r="W20" s="17"/>
      <c r="X20" s="44" t="s">
        <v>134</v>
      </c>
      <c r="Y20" t="s">
        <v>30</v>
      </c>
      <c r="AC20" t="s">
        <v>160</v>
      </c>
      <c r="AD20">
        <v>0.9</v>
      </c>
      <c r="AE20">
        <v>0</v>
      </c>
      <c r="AF20">
        <v>0</v>
      </c>
      <c r="AG20" t="s">
        <v>60</v>
      </c>
      <c r="AM20" t="s">
        <v>151</v>
      </c>
      <c r="AN20" t="s">
        <v>152</v>
      </c>
      <c r="AO20">
        <v>677</v>
      </c>
      <c r="AP20">
        <v>0</v>
      </c>
      <c r="AQ20">
        <v>0</v>
      </c>
      <c r="BW20" s="6" t="s">
        <v>161</v>
      </c>
      <c r="BX20">
        <v>920502639</v>
      </c>
      <c r="BY20">
        <v>919732358</v>
      </c>
      <c r="BZ20">
        <v>919732351</v>
      </c>
      <c r="CA20">
        <v>919732351</v>
      </c>
      <c r="CF20">
        <v>312009337.77999997</v>
      </c>
      <c r="CG20">
        <v>311093099.77999997</v>
      </c>
      <c r="CH20">
        <v>295827069.77999997</v>
      </c>
      <c r="CI20">
        <v>277924944.77999997</v>
      </c>
      <c r="CJ20">
        <v>1232511976.78</v>
      </c>
      <c r="CK20">
        <v>1230825457.78</v>
      </c>
      <c r="CL20">
        <v>1215559420.78</v>
      </c>
      <c r="CM20">
        <v>1197657295.78</v>
      </c>
    </row>
    <row r="21" spans="1:91" ht="15" customHeight="1">
      <c r="A21" s="10" t="s">
        <v>57</v>
      </c>
      <c r="B21" s="4">
        <v>310313655</v>
      </c>
      <c r="C21" s="4">
        <v>0</v>
      </c>
      <c r="D21" s="4">
        <v>309236554</v>
      </c>
      <c r="E21" s="4">
        <v>1077101</v>
      </c>
      <c r="F21" s="4">
        <v>309175554</v>
      </c>
      <c r="G21" s="7">
        <v>61000</v>
      </c>
      <c r="H21" s="4">
        <v>309175554</v>
      </c>
      <c r="I21" s="4">
        <v>309175554</v>
      </c>
      <c r="P21" s="23" t="s">
        <v>19</v>
      </c>
      <c r="Q21" s="17" t="s">
        <v>126</v>
      </c>
      <c r="R21" s="18"/>
      <c r="S21" s="18" t="s">
        <v>146</v>
      </c>
      <c r="T21" s="22">
        <v>1</v>
      </c>
      <c r="U21" s="24">
        <v>0.16250000000000001</v>
      </c>
      <c r="V21" s="24">
        <f t="shared" si="0"/>
        <v>0.16250000000000001</v>
      </c>
      <c r="W21" s="17"/>
      <c r="X21" s="44" t="s">
        <v>162</v>
      </c>
      <c r="Y21" t="s">
        <v>60</v>
      </c>
      <c r="AC21" t="s">
        <v>163</v>
      </c>
      <c r="AD21">
        <v>1</v>
      </c>
      <c r="AE21">
        <v>0.2</v>
      </c>
      <c r="AF21">
        <v>0.2</v>
      </c>
      <c r="AG21" t="s">
        <v>60</v>
      </c>
      <c r="AM21" t="s">
        <v>103</v>
      </c>
      <c r="AN21" t="s">
        <v>104</v>
      </c>
      <c r="AO21">
        <v>1</v>
      </c>
      <c r="AP21">
        <v>0.2</v>
      </c>
      <c r="AQ21">
        <v>0.2</v>
      </c>
      <c r="BW21" s="6" t="s">
        <v>108</v>
      </c>
      <c r="BX21">
        <v>2646647592.52</v>
      </c>
      <c r="BY21">
        <v>2632968005.4899998</v>
      </c>
      <c r="BZ21">
        <v>2539390326.8499999</v>
      </c>
      <c r="CA21">
        <v>2539390326.8499999</v>
      </c>
      <c r="CF21">
        <v>3974612297.1399999</v>
      </c>
      <c r="CG21">
        <v>3955469578.1300001</v>
      </c>
      <c r="CH21">
        <v>3129091926.5799999</v>
      </c>
      <c r="CI21">
        <v>2605189433.3800001</v>
      </c>
      <c r="CJ21">
        <v>6621259889.6599998</v>
      </c>
      <c r="CK21">
        <v>6588437583.6199999</v>
      </c>
      <c r="CL21">
        <v>5668482253.4300003</v>
      </c>
      <c r="CM21">
        <v>5144579760.2299995</v>
      </c>
    </row>
    <row r="22" spans="1:91" ht="15" customHeight="1">
      <c r="A22" s="10" t="s">
        <v>150</v>
      </c>
      <c r="B22" s="4">
        <v>469000000</v>
      </c>
      <c r="C22" s="4">
        <v>0</v>
      </c>
      <c r="D22" s="4">
        <v>223518031</v>
      </c>
      <c r="E22" s="4">
        <v>245481969</v>
      </c>
      <c r="F22" s="4">
        <v>223518031</v>
      </c>
      <c r="G22" s="7">
        <v>0</v>
      </c>
      <c r="H22" s="4">
        <v>223518031</v>
      </c>
      <c r="I22" s="4">
        <v>223518031</v>
      </c>
      <c r="P22" s="23" t="s">
        <v>19</v>
      </c>
      <c r="Q22" s="17" t="s">
        <v>126</v>
      </c>
      <c r="R22" s="18"/>
      <c r="S22" s="18" t="s">
        <v>164</v>
      </c>
      <c r="T22" s="19">
        <v>2</v>
      </c>
      <c r="U22" s="19">
        <v>0</v>
      </c>
      <c r="V22" s="22">
        <f t="shared" si="0"/>
        <v>0</v>
      </c>
      <c r="W22" s="17"/>
      <c r="X22" s="44" t="s">
        <v>156</v>
      </c>
      <c r="Y22" t="s">
        <v>30</v>
      </c>
      <c r="AC22" t="s">
        <v>164</v>
      </c>
      <c r="AD22">
        <v>2</v>
      </c>
      <c r="AE22">
        <v>0</v>
      </c>
      <c r="AF22">
        <v>0</v>
      </c>
      <c r="AG22" t="s">
        <v>30</v>
      </c>
      <c r="AM22" t="s">
        <v>165</v>
      </c>
      <c r="AN22" t="s">
        <v>166</v>
      </c>
      <c r="AO22">
        <v>1</v>
      </c>
      <c r="AP22">
        <v>0.09</v>
      </c>
      <c r="AQ22">
        <v>0.09</v>
      </c>
      <c r="BW22" s="6" t="s">
        <v>115</v>
      </c>
      <c r="BX22">
        <v>9913784633.0300007</v>
      </c>
      <c r="BY22">
        <v>9203562289.5</v>
      </c>
      <c r="BZ22">
        <v>8648151596.4799995</v>
      </c>
      <c r="CA22">
        <v>8634612706.4799995</v>
      </c>
      <c r="CF22">
        <v>15183474496.35</v>
      </c>
      <c r="CG22">
        <v>13404199085.620001</v>
      </c>
      <c r="CH22">
        <v>12217131047.200001</v>
      </c>
      <c r="CI22">
        <v>11256333264.200001</v>
      </c>
      <c r="CJ22">
        <v>25097259129.380001</v>
      </c>
      <c r="CK22">
        <v>22607761375.120003</v>
      </c>
      <c r="CL22">
        <v>20865282643.68</v>
      </c>
      <c r="CM22">
        <v>19890945970.68</v>
      </c>
    </row>
    <row r="23" spans="1:91" ht="15" customHeight="1">
      <c r="A23" s="138" t="s">
        <v>167</v>
      </c>
      <c r="B23" s="4">
        <v>210063832018</v>
      </c>
      <c r="C23" s="4">
        <v>0</v>
      </c>
      <c r="D23" s="4">
        <v>112775360174.46001</v>
      </c>
      <c r="E23" s="4">
        <v>97288471843.539993</v>
      </c>
      <c r="F23" s="4">
        <v>89140807706.080002</v>
      </c>
      <c r="G23" s="7">
        <v>23634552468.380005</v>
      </c>
      <c r="H23" s="4">
        <v>54699922236.400002</v>
      </c>
      <c r="I23" s="4">
        <v>52040322440.020004</v>
      </c>
      <c r="P23" s="23" t="s">
        <v>19</v>
      </c>
      <c r="Q23" s="17" t="s">
        <v>126</v>
      </c>
      <c r="R23" s="18"/>
      <c r="S23" s="18" t="s">
        <v>168</v>
      </c>
      <c r="T23" s="19">
        <v>20</v>
      </c>
      <c r="U23" s="19">
        <v>0</v>
      </c>
      <c r="V23" s="22">
        <f t="shared" si="0"/>
        <v>0</v>
      </c>
      <c r="W23" s="17"/>
      <c r="X23" s="44" t="s">
        <v>169</v>
      </c>
      <c r="Y23" t="s">
        <v>30</v>
      </c>
      <c r="AC23" t="s">
        <v>95</v>
      </c>
      <c r="AD23">
        <v>1</v>
      </c>
      <c r="AE23">
        <v>0.3</v>
      </c>
      <c r="AF23">
        <v>0.3</v>
      </c>
      <c r="AG23" t="s">
        <v>30</v>
      </c>
      <c r="AM23" t="s">
        <v>144</v>
      </c>
      <c r="AN23" t="s">
        <v>145</v>
      </c>
      <c r="AO23">
        <v>1</v>
      </c>
      <c r="AP23">
        <v>0</v>
      </c>
      <c r="AQ23">
        <v>0</v>
      </c>
      <c r="BW23" s="6" t="s">
        <v>170</v>
      </c>
      <c r="BX23">
        <v>181947323</v>
      </c>
      <c r="BY23">
        <v>181947323</v>
      </c>
      <c r="BZ23">
        <v>178197828</v>
      </c>
      <c r="CA23">
        <v>178197828</v>
      </c>
      <c r="CF23">
        <v>651862514</v>
      </c>
      <c r="CG23">
        <v>651862514</v>
      </c>
      <c r="CH23">
        <v>648398280</v>
      </c>
      <c r="CI23">
        <v>624891394</v>
      </c>
      <c r="CJ23">
        <v>833809837</v>
      </c>
      <c r="CK23">
        <v>833809837</v>
      </c>
      <c r="CL23">
        <v>826596108</v>
      </c>
      <c r="CM23">
        <v>803089222</v>
      </c>
    </row>
    <row r="24" spans="1:91" ht="15.75" customHeight="1">
      <c r="A24" s="8" t="s">
        <v>167</v>
      </c>
      <c r="B24" s="4"/>
      <c r="C24" s="4"/>
      <c r="D24" s="4"/>
      <c r="E24" s="4"/>
      <c r="F24" s="4"/>
      <c r="G24" s="7"/>
      <c r="H24" s="4"/>
      <c r="I24" s="4"/>
      <c r="P24" s="23" t="s">
        <v>19</v>
      </c>
      <c r="Q24" s="17" t="s">
        <v>126</v>
      </c>
      <c r="R24" s="18"/>
      <c r="S24" s="18" t="s">
        <v>154</v>
      </c>
      <c r="T24" s="22">
        <v>0.9</v>
      </c>
      <c r="U24" s="22">
        <v>0.1</v>
      </c>
      <c r="V24" s="24">
        <f t="shared" si="0"/>
        <v>0.11111111111111112</v>
      </c>
      <c r="W24" s="17"/>
      <c r="X24" s="44" t="s">
        <v>134</v>
      </c>
      <c r="Y24" t="s">
        <v>60</v>
      </c>
      <c r="AC24" t="s">
        <v>168</v>
      </c>
      <c r="AD24">
        <v>20</v>
      </c>
      <c r="AE24">
        <v>0</v>
      </c>
      <c r="AF24">
        <v>0</v>
      </c>
      <c r="AG24" t="s">
        <v>30</v>
      </c>
      <c r="AM24" t="s">
        <v>171</v>
      </c>
      <c r="AN24" t="s">
        <v>172</v>
      </c>
      <c r="AO24">
        <v>3050000</v>
      </c>
      <c r="AP24">
        <v>590400</v>
      </c>
      <c r="AQ24">
        <v>0.19357377049180327</v>
      </c>
      <c r="BW24" s="6" t="s">
        <v>120</v>
      </c>
      <c r="BX24">
        <v>1119947511.7</v>
      </c>
      <c r="BY24">
        <v>1115908859.7</v>
      </c>
      <c r="BZ24">
        <v>1114689182.7</v>
      </c>
      <c r="CA24">
        <v>1114689182.7</v>
      </c>
      <c r="CF24">
        <v>1004203143.42</v>
      </c>
      <c r="CG24">
        <v>1004067568.42</v>
      </c>
      <c r="CH24">
        <v>976861273.91999996</v>
      </c>
      <c r="CI24">
        <v>424102985.92000002</v>
      </c>
      <c r="CJ24">
        <v>2124150655.1199999</v>
      </c>
      <c r="CK24">
        <v>2119976428.1199999</v>
      </c>
      <c r="CL24">
        <v>2091550456.6199999</v>
      </c>
      <c r="CM24">
        <v>1538792168.6200001</v>
      </c>
    </row>
    <row r="25" spans="1:91" ht="15.75" customHeight="1">
      <c r="A25" s="9" t="s">
        <v>173</v>
      </c>
      <c r="B25" s="4">
        <v>173295099562</v>
      </c>
      <c r="C25" s="4">
        <v>0</v>
      </c>
      <c r="D25" s="4">
        <v>91569363685.610001</v>
      </c>
      <c r="E25" s="4">
        <v>81725735876.389999</v>
      </c>
      <c r="F25" s="4">
        <v>68040526365.229996</v>
      </c>
      <c r="G25" s="7">
        <v>23528837320.380005</v>
      </c>
      <c r="H25" s="4">
        <v>35231139155.510002</v>
      </c>
      <c r="I25" s="4">
        <v>34070148691.260002</v>
      </c>
      <c r="P25" s="23" t="s">
        <v>19</v>
      </c>
      <c r="Q25" s="17" t="s">
        <v>126</v>
      </c>
      <c r="R25" s="18"/>
      <c r="S25" s="18" t="s">
        <v>106</v>
      </c>
      <c r="T25" s="19">
        <v>5</v>
      </c>
      <c r="U25" s="19">
        <v>5</v>
      </c>
      <c r="V25" s="22">
        <f t="shared" si="0"/>
        <v>1</v>
      </c>
      <c r="W25" s="17"/>
      <c r="X25" s="44" t="s">
        <v>129</v>
      </c>
      <c r="Y25" t="s">
        <v>30</v>
      </c>
      <c r="AC25" t="s">
        <v>174</v>
      </c>
      <c r="AD25">
        <v>22</v>
      </c>
      <c r="AE25">
        <v>9</v>
      </c>
      <c r="AF25">
        <v>0.40909090909090912</v>
      </c>
      <c r="AG25" t="s">
        <v>30</v>
      </c>
      <c r="AM25" t="s">
        <v>175</v>
      </c>
      <c r="AN25" t="s">
        <v>176</v>
      </c>
      <c r="AO25">
        <v>283000</v>
      </c>
      <c r="AP25">
        <v>0</v>
      </c>
      <c r="AQ25">
        <v>0</v>
      </c>
      <c r="BW25" s="6" t="s">
        <v>177</v>
      </c>
      <c r="BX25">
        <v>123462404</v>
      </c>
      <c r="BY25">
        <v>110346304</v>
      </c>
      <c r="BZ25">
        <v>99832620</v>
      </c>
      <c r="CA25">
        <v>99832620</v>
      </c>
      <c r="CF25">
        <v>770719378</v>
      </c>
      <c r="CG25">
        <v>761762042</v>
      </c>
      <c r="CH25">
        <v>743289891</v>
      </c>
      <c r="CI25">
        <v>695204837</v>
      </c>
      <c r="CJ25">
        <v>894181782</v>
      </c>
      <c r="CK25">
        <v>872108346</v>
      </c>
      <c r="CL25">
        <v>843122511</v>
      </c>
      <c r="CM25">
        <v>795037457</v>
      </c>
    </row>
    <row r="26" spans="1:91" ht="15" customHeight="1">
      <c r="A26" s="10" t="s">
        <v>150</v>
      </c>
      <c r="B26" s="4">
        <v>28514586583</v>
      </c>
      <c r="C26" s="4">
        <v>0</v>
      </c>
      <c r="D26" s="4">
        <v>17716101038.560001</v>
      </c>
      <c r="E26" s="4">
        <v>10798485544.440001</v>
      </c>
      <c r="F26" s="4">
        <v>15715188912.27</v>
      </c>
      <c r="G26" s="7">
        <v>2000912126.2900009</v>
      </c>
      <c r="H26" s="4">
        <v>14261432082.610001</v>
      </c>
      <c r="I26" s="4">
        <v>13113980508.360001</v>
      </c>
      <c r="P26" s="23" t="s">
        <v>19</v>
      </c>
      <c r="Q26" s="17" t="s">
        <v>126</v>
      </c>
      <c r="R26" s="18"/>
      <c r="S26" s="18" t="s">
        <v>51</v>
      </c>
      <c r="T26" s="19">
        <v>8000</v>
      </c>
      <c r="U26" s="51">
        <v>2980</v>
      </c>
      <c r="V26" s="24">
        <f t="shared" si="0"/>
        <v>0.3725</v>
      </c>
      <c r="W26" s="17"/>
      <c r="X26" s="44" t="s">
        <v>129</v>
      </c>
      <c r="Y26" t="s">
        <v>30</v>
      </c>
      <c r="AM26" t="s">
        <v>175</v>
      </c>
      <c r="AN26" t="s">
        <v>178</v>
      </c>
      <c r="AO26">
        <v>5000000</v>
      </c>
      <c r="AP26">
        <v>101437.34</v>
      </c>
      <c r="AQ26">
        <v>2.0299999999999999E-2</v>
      </c>
      <c r="BW26" s="6" t="s">
        <v>124</v>
      </c>
      <c r="BX26">
        <v>1830914514.72</v>
      </c>
      <c r="BY26">
        <v>1821025478.76</v>
      </c>
      <c r="BZ26">
        <v>1703835696.52</v>
      </c>
      <c r="CA26">
        <v>1691250227.52</v>
      </c>
      <c r="CF26">
        <v>1875928548</v>
      </c>
      <c r="CG26">
        <v>1875928548</v>
      </c>
      <c r="CH26">
        <v>1855417136</v>
      </c>
      <c r="CI26">
        <v>1791505414</v>
      </c>
      <c r="CJ26">
        <v>3706843062.7200003</v>
      </c>
      <c r="CK26">
        <v>3696954026.7600002</v>
      </c>
      <c r="CL26">
        <v>3559252832.52</v>
      </c>
      <c r="CM26">
        <v>3482755641.52</v>
      </c>
    </row>
    <row r="27" spans="1:91" ht="15" customHeight="1">
      <c r="A27" s="10" t="s">
        <v>133</v>
      </c>
      <c r="B27" s="4">
        <v>10334515783</v>
      </c>
      <c r="C27" s="4">
        <v>0</v>
      </c>
      <c r="D27" s="4">
        <v>10085328840.030001</v>
      </c>
      <c r="E27" s="4">
        <v>249186942.97</v>
      </c>
      <c r="F27" s="4">
        <v>9375106496.5</v>
      </c>
      <c r="G27" s="7">
        <v>710222343.53000069</v>
      </c>
      <c r="H27" s="4">
        <v>8813193415.4799995</v>
      </c>
      <c r="I27" s="4">
        <v>8799654525.4799995</v>
      </c>
      <c r="P27" s="23" t="s">
        <v>19</v>
      </c>
      <c r="Q27" s="17" t="s">
        <v>126</v>
      </c>
      <c r="R27" s="18"/>
      <c r="S27" s="18" t="s">
        <v>77</v>
      </c>
      <c r="T27" s="19">
        <v>1</v>
      </c>
      <c r="U27" s="19">
        <v>0</v>
      </c>
      <c r="V27" s="53">
        <f t="shared" si="0"/>
        <v>0</v>
      </c>
      <c r="W27" s="17"/>
      <c r="X27" s="44" t="s">
        <v>179</v>
      </c>
      <c r="Y27" t="s">
        <v>30</v>
      </c>
      <c r="AM27" t="s">
        <v>175</v>
      </c>
      <c r="AN27" t="s">
        <v>180</v>
      </c>
      <c r="AO27">
        <v>5000000</v>
      </c>
      <c r="AP27">
        <v>244705.47</v>
      </c>
      <c r="AQ27">
        <v>4.8899999999999999E-2</v>
      </c>
      <c r="BW27" s="6" t="s">
        <v>181</v>
      </c>
      <c r="CB27">
        <v>1806588996</v>
      </c>
      <c r="CC27">
        <v>934662403</v>
      </c>
      <c r="CD27">
        <v>804954147.59000003</v>
      </c>
      <c r="CE27">
        <v>804954147.59000003</v>
      </c>
      <c r="CJ27">
        <v>1806588996</v>
      </c>
      <c r="CK27">
        <v>934662403</v>
      </c>
      <c r="CL27">
        <v>804954147.59000003</v>
      </c>
      <c r="CM27">
        <v>804954147.59000003</v>
      </c>
    </row>
    <row r="28" spans="1:91" ht="15" customHeight="1">
      <c r="A28" s="10" t="s">
        <v>182</v>
      </c>
      <c r="B28" s="4">
        <v>134445997196</v>
      </c>
      <c r="C28" s="4">
        <v>0</v>
      </c>
      <c r="D28" s="4">
        <v>63767933807.019997</v>
      </c>
      <c r="E28" s="4">
        <v>70678063388.979996</v>
      </c>
      <c r="F28" s="4">
        <v>42950230956.459999</v>
      </c>
      <c r="G28" s="7">
        <v>20817702850.559998</v>
      </c>
      <c r="H28" s="4">
        <v>12156513657.42</v>
      </c>
      <c r="I28" s="4">
        <v>12156513657.42</v>
      </c>
      <c r="P28" s="16" t="s">
        <v>11</v>
      </c>
      <c r="Q28" s="17" t="s">
        <v>183</v>
      </c>
      <c r="R28" s="18" t="s">
        <v>131</v>
      </c>
      <c r="S28" s="18" t="s">
        <v>131</v>
      </c>
      <c r="T28" s="19">
        <v>2</v>
      </c>
      <c r="U28" s="19">
        <v>0</v>
      </c>
      <c r="V28" s="53">
        <f t="shared" si="0"/>
        <v>0</v>
      </c>
      <c r="W28" s="17"/>
      <c r="X28" s="44" t="s">
        <v>184</v>
      </c>
      <c r="Y28" t="s">
        <v>30</v>
      </c>
      <c r="AM28" t="s">
        <v>175</v>
      </c>
      <c r="AN28" t="s">
        <v>95</v>
      </c>
      <c r="AO28">
        <v>1</v>
      </c>
      <c r="AP28">
        <v>0</v>
      </c>
      <c r="AQ28">
        <v>0</v>
      </c>
      <c r="BW28" s="6" t="s">
        <v>185</v>
      </c>
      <c r="CB28">
        <v>629135292.17999995</v>
      </c>
      <c r="CC28">
        <v>140040684</v>
      </c>
      <c r="CD28">
        <v>136039522</v>
      </c>
      <c r="CE28">
        <v>136039522</v>
      </c>
      <c r="CJ28">
        <v>629135292.17999995</v>
      </c>
      <c r="CK28">
        <v>140040684</v>
      </c>
      <c r="CL28">
        <v>136039522</v>
      </c>
      <c r="CM28">
        <v>136039522</v>
      </c>
    </row>
    <row r="29" spans="1:91" ht="15" customHeight="1">
      <c r="A29" s="9" t="s">
        <v>186</v>
      </c>
      <c r="B29" s="4">
        <v>3791745803</v>
      </c>
      <c r="C29" s="4">
        <v>0</v>
      </c>
      <c r="D29" s="4">
        <v>1201862929.8199999</v>
      </c>
      <c r="E29" s="4">
        <v>2589882873.1799998</v>
      </c>
      <c r="F29" s="4">
        <v>1177356929.8200002</v>
      </c>
      <c r="G29" s="7">
        <v>24505999.999999762</v>
      </c>
      <c r="H29" s="4">
        <v>1095487798.75</v>
      </c>
      <c r="I29" s="4">
        <v>991760975.82000005</v>
      </c>
      <c r="P29" s="16" t="s">
        <v>11</v>
      </c>
      <c r="Q29" s="17" t="s">
        <v>183</v>
      </c>
      <c r="R29" s="18" t="s">
        <v>123</v>
      </c>
      <c r="S29" s="18" t="s">
        <v>123</v>
      </c>
      <c r="T29" s="19">
        <v>2</v>
      </c>
      <c r="U29" s="19">
        <v>0</v>
      </c>
      <c r="V29" s="53">
        <f t="shared" si="0"/>
        <v>0</v>
      </c>
      <c r="W29" s="17"/>
      <c r="X29" s="44" t="s">
        <v>184</v>
      </c>
      <c r="Y29" t="s">
        <v>30</v>
      </c>
      <c r="AM29" t="s">
        <v>26</v>
      </c>
      <c r="AN29" t="s">
        <v>49</v>
      </c>
      <c r="AO29">
        <v>1000684</v>
      </c>
      <c r="AP29">
        <v>133742</v>
      </c>
      <c r="AQ29">
        <v>0.1336</v>
      </c>
      <c r="BW29" s="6" t="s">
        <v>187</v>
      </c>
      <c r="CB29">
        <v>9505438079</v>
      </c>
      <c r="CC29">
        <v>8070355435</v>
      </c>
      <c r="CD29">
        <v>2308574641</v>
      </c>
      <c r="CE29">
        <v>2308574641</v>
      </c>
      <c r="CJ29">
        <v>9505438079</v>
      </c>
      <c r="CK29">
        <v>8070355435</v>
      </c>
      <c r="CL29">
        <v>2308574641</v>
      </c>
      <c r="CM29">
        <v>2308574641</v>
      </c>
    </row>
    <row r="30" spans="1:91" ht="15" customHeight="1">
      <c r="A30" s="10" t="s">
        <v>150</v>
      </c>
      <c r="B30" s="4">
        <v>3673814716</v>
      </c>
      <c r="C30" s="4">
        <v>0</v>
      </c>
      <c r="D30" s="4">
        <v>1084088755.8199999</v>
      </c>
      <c r="E30" s="4">
        <v>2589725960.1799998</v>
      </c>
      <c r="F30" s="4">
        <v>1059582755.8200001</v>
      </c>
      <c r="G30" s="7">
        <v>24505999.999999881</v>
      </c>
      <c r="H30" s="4">
        <v>977957970.75</v>
      </c>
      <c r="I30" s="4">
        <v>874231147.82000005</v>
      </c>
      <c r="P30" s="16" t="s">
        <v>11</v>
      </c>
      <c r="Q30" s="17" t="s">
        <v>183</v>
      </c>
      <c r="R30" s="18" t="s">
        <v>136</v>
      </c>
      <c r="S30" s="18" t="s">
        <v>136</v>
      </c>
      <c r="T30" s="19">
        <v>22</v>
      </c>
      <c r="U30" s="52">
        <v>9</v>
      </c>
      <c r="V30" s="54">
        <f t="shared" si="0"/>
        <v>0.40909090909090912</v>
      </c>
      <c r="W30" s="17"/>
      <c r="X30" s="44" t="s">
        <v>184</v>
      </c>
      <c r="Y30" t="s">
        <v>30</v>
      </c>
      <c r="AM30" t="s">
        <v>26</v>
      </c>
      <c r="AN30" t="s">
        <v>27</v>
      </c>
      <c r="AO30">
        <v>2</v>
      </c>
      <c r="AP30">
        <v>2</v>
      </c>
      <c r="AQ30">
        <v>0.4</v>
      </c>
      <c r="BW30" s="6" t="s">
        <v>188</v>
      </c>
      <c r="CB30">
        <v>1460056558.6400001</v>
      </c>
      <c r="CC30">
        <v>1326940529</v>
      </c>
      <c r="CD30">
        <v>1162703621.4100001</v>
      </c>
      <c r="CE30">
        <v>1162703621.4100001</v>
      </c>
      <c r="CJ30">
        <v>1460056558.6400001</v>
      </c>
      <c r="CK30">
        <v>1326940529</v>
      </c>
      <c r="CL30">
        <v>1162703621.4100001</v>
      </c>
      <c r="CM30">
        <v>1162703621.4100001</v>
      </c>
    </row>
    <row r="31" spans="1:91" ht="15" customHeight="1">
      <c r="A31" s="10" t="s">
        <v>133</v>
      </c>
      <c r="B31" s="4">
        <v>117931087</v>
      </c>
      <c r="C31" s="4">
        <v>0</v>
      </c>
      <c r="D31" s="4">
        <v>117774174</v>
      </c>
      <c r="E31" s="4">
        <v>156913</v>
      </c>
      <c r="F31" s="4">
        <v>117774174</v>
      </c>
      <c r="G31" s="7">
        <v>0</v>
      </c>
      <c r="H31" s="4">
        <v>117529828</v>
      </c>
      <c r="I31" s="4">
        <v>117529828</v>
      </c>
      <c r="P31" s="23" t="s">
        <v>19</v>
      </c>
      <c r="Q31" s="17" t="s">
        <v>183</v>
      </c>
      <c r="R31" s="18"/>
      <c r="S31" s="18" t="s">
        <v>90</v>
      </c>
      <c r="T31" s="19">
        <v>2</v>
      </c>
      <c r="U31" s="19">
        <v>0</v>
      </c>
      <c r="V31" s="53">
        <f t="shared" si="0"/>
        <v>0</v>
      </c>
      <c r="W31" s="17"/>
      <c r="X31" s="44" t="s">
        <v>184</v>
      </c>
      <c r="Y31" t="s">
        <v>30</v>
      </c>
      <c r="AM31" t="s">
        <v>26</v>
      </c>
      <c r="AN31" t="s">
        <v>40</v>
      </c>
      <c r="AO31">
        <v>14037</v>
      </c>
      <c r="AP31">
        <v>0</v>
      </c>
      <c r="AQ31">
        <v>0</v>
      </c>
      <c r="BW31" s="6" t="s">
        <v>189</v>
      </c>
      <c r="CB31">
        <v>50366714881.199997</v>
      </c>
      <c r="CC31">
        <v>32478231905.459999</v>
      </c>
      <c r="CD31">
        <v>7744241725.4200001</v>
      </c>
      <c r="CE31">
        <v>7744241725.4200001</v>
      </c>
      <c r="CJ31">
        <v>50366714881.199997</v>
      </c>
      <c r="CK31">
        <v>32478231905.459999</v>
      </c>
      <c r="CL31">
        <v>7744241725.4200001</v>
      </c>
      <c r="CM31">
        <v>7744241725.4200001</v>
      </c>
    </row>
    <row r="32" spans="1:91" ht="15" customHeight="1">
      <c r="A32" s="9" t="s">
        <v>190</v>
      </c>
      <c r="B32" s="4">
        <v>5965250338</v>
      </c>
      <c r="C32" s="4">
        <v>0</v>
      </c>
      <c r="D32" s="4">
        <v>5722629051.7199993</v>
      </c>
      <c r="E32" s="4">
        <v>242621286.28</v>
      </c>
      <c r="F32" s="4">
        <v>5712005175.7600002</v>
      </c>
      <c r="G32" s="7">
        <v>10623875.959999084</v>
      </c>
      <c r="H32" s="4">
        <v>5456514838.5200005</v>
      </c>
      <c r="I32" s="4">
        <v>5311580658.5200005</v>
      </c>
      <c r="P32" s="23" t="s">
        <v>19</v>
      </c>
      <c r="Q32" s="17" t="s">
        <v>183</v>
      </c>
      <c r="R32" s="18"/>
      <c r="S32" s="18" t="s">
        <v>174</v>
      </c>
      <c r="T32" s="19">
        <v>22</v>
      </c>
      <c r="U32" s="52">
        <v>9</v>
      </c>
      <c r="V32" s="54">
        <f t="shared" si="0"/>
        <v>0.40909090909090912</v>
      </c>
      <c r="W32" s="17"/>
      <c r="X32" s="44" t="s">
        <v>184</v>
      </c>
      <c r="Y32" t="s">
        <v>30</v>
      </c>
      <c r="AM32" t="s">
        <v>26</v>
      </c>
      <c r="AN32" t="s">
        <v>75</v>
      </c>
      <c r="AO32">
        <v>1</v>
      </c>
      <c r="AP32">
        <v>0.3</v>
      </c>
      <c r="AQ32">
        <v>0.3</v>
      </c>
      <c r="BW32" s="6" t="s">
        <v>137</v>
      </c>
      <c r="BX32">
        <v>19632534636.720001</v>
      </c>
      <c r="BY32">
        <v>18878550880.200001</v>
      </c>
      <c r="BZ32">
        <v>17763944945.470001</v>
      </c>
      <c r="CA32">
        <v>17711030165.470001</v>
      </c>
      <c r="CB32">
        <v>63767933807.019997</v>
      </c>
      <c r="CC32">
        <v>42950230956.459999</v>
      </c>
      <c r="CD32">
        <v>12156513657.42</v>
      </c>
      <c r="CE32">
        <v>12156513657.42</v>
      </c>
      <c r="CF32">
        <v>29374891730.720001</v>
      </c>
      <c r="CG32">
        <v>27312025869.419998</v>
      </c>
      <c r="CH32">
        <v>24779463633.509998</v>
      </c>
      <c r="CI32">
        <v>22172778617.129997</v>
      </c>
      <c r="CJ32">
        <v>112775360174.45999</v>
      </c>
      <c r="CK32">
        <v>89140807706.080017</v>
      </c>
      <c r="CL32">
        <v>54699922236.399994</v>
      </c>
      <c r="CM32">
        <v>52040322440.019997</v>
      </c>
    </row>
    <row r="33" spans="1:43" ht="15" customHeight="1">
      <c r="A33" s="10" t="s">
        <v>150</v>
      </c>
      <c r="B33" s="4">
        <v>3402445240</v>
      </c>
      <c r="C33" s="4">
        <v>0</v>
      </c>
      <c r="D33" s="4">
        <v>3235685494</v>
      </c>
      <c r="E33" s="4">
        <v>166759746</v>
      </c>
      <c r="F33" s="4">
        <v>3234950654</v>
      </c>
      <c r="G33" s="7">
        <v>734840</v>
      </c>
      <c r="H33" s="4">
        <v>3181659222</v>
      </c>
      <c r="I33" s="4">
        <v>3049310511</v>
      </c>
      <c r="P33" s="23" t="s">
        <v>19</v>
      </c>
      <c r="Q33" s="17" t="s">
        <v>183</v>
      </c>
      <c r="R33" s="18"/>
      <c r="S33" s="18" t="s">
        <v>139</v>
      </c>
      <c r="T33" s="19">
        <v>2</v>
      </c>
      <c r="U33" s="19">
        <v>0</v>
      </c>
      <c r="V33" s="53">
        <f t="shared" si="0"/>
        <v>0</v>
      </c>
      <c r="W33" s="17"/>
      <c r="X33" s="44" t="s">
        <v>184</v>
      </c>
      <c r="Y33" t="s">
        <v>30</v>
      </c>
      <c r="AM33" t="s">
        <v>26</v>
      </c>
      <c r="AN33" t="s">
        <v>58</v>
      </c>
      <c r="AO33">
        <v>1</v>
      </c>
      <c r="AP33">
        <v>545</v>
      </c>
      <c r="AQ33">
        <v>0.155</v>
      </c>
    </row>
    <row r="34" spans="1:43" ht="15" customHeight="1">
      <c r="A34" s="10" t="s">
        <v>133</v>
      </c>
      <c r="B34" s="4">
        <v>2562805098</v>
      </c>
      <c r="C34" s="4">
        <v>0</v>
      </c>
      <c r="D34" s="4">
        <v>2486943557.7199998</v>
      </c>
      <c r="E34" s="4">
        <v>75861540.280000001</v>
      </c>
      <c r="F34" s="4">
        <v>2477054521.7600002</v>
      </c>
      <c r="G34" s="7">
        <v>9889035.9599995613</v>
      </c>
      <c r="H34" s="4">
        <v>2274855616.52</v>
      </c>
      <c r="I34" s="4">
        <v>2262270147.52</v>
      </c>
      <c r="P34" s="16" t="s">
        <v>11</v>
      </c>
      <c r="Q34" s="17" t="s">
        <v>191</v>
      </c>
      <c r="R34" s="33" t="s">
        <v>192</v>
      </c>
      <c r="S34" s="18" t="s">
        <v>193</v>
      </c>
      <c r="T34" s="19">
        <v>3</v>
      </c>
      <c r="U34" s="16">
        <v>0.17</v>
      </c>
      <c r="V34" s="20">
        <v>0.17330000000000001</v>
      </c>
      <c r="W34" s="17"/>
      <c r="X34" s="44" t="s">
        <v>162</v>
      </c>
      <c r="Y34" t="s">
        <v>30</v>
      </c>
      <c r="AM34" t="s">
        <v>194</v>
      </c>
      <c r="AN34" t="s">
        <v>195</v>
      </c>
      <c r="AO34">
        <v>200</v>
      </c>
      <c r="AP34">
        <v>0</v>
      </c>
      <c r="AQ34">
        <v>0</v>
      </c>
    </row>
    <row r="35" spans="1:43" ht="15" customHeight="1">
      <c r="A35" s="9" t="s">
        <v>196</v>
      </c>
      <c r="B35" s="4">
        <v>1793530741</v>
      </c>
      <c r="C35" s="4">
        <v>0</v>
      </c>
      <c r="D35" s="4">
        <v>782920842.75</v>
      </c>
      <c r="E35" s="4">
        <v>1010609898.25</v>
      </c>
      <c r="F35" s="4">
        <v>780762535.75</v>
      </c>
      <c r="G35" s="7">
        <v>2158307</v>
      </c>
      <c r="H35" s="4">
        <v>524923051.79000002</v>
      </c>
      <c r="I35" s="4">
        <v>498132630.79000002</v>
      </c>
      <c r="P35" s="16" t="s">
        <v>11</v>
      </c>
      <c r="Q35" s="17" t="s">
        <v>191</v>
      </c>
      <c r="R35" s="18" t="s">
        <v>91</v>
      </c>
      <c r="S35" s="18" t="s">
        <v>92</v>
      </c>
      <c r="T35" s="19">
        <v>2</v>
      </c>
      <c r="U35" s="16">
        <v>0.25</v>
      </c>
      <c r="V35" s="20">
        <v>0.25</v>
      </c>
      <c r="W35" s="21"/>
      <c r="X35" s="44" t="s">
        <v>162</v>
      </c>
      <c r="Y35" t="s">
        <v>30</v>
      </c>
      <c r="AM35" t="s">
        <v>197</v>
      </c>
      <c r="AN35" t="s">
        <v>198</v>
      </c>
      <c r="AO35">
        <v>32</v>
      </c>
      <c r="AP35">
        <v>0</v>
      </c>
      <c r="AQ35">
        <v>0</v>
      </c>
    </row>
    <row r="36" spans="1:43" ht="15" customHeight="1">
      <c r="A36" s="10" t="s">
        <v>150</v>
      </c>
      <c r="B36" s="4">
        <v>793530741</v>
      </c>
      <c r="C36" s="4">
        <v>0</v>
      </c>
      <c r="D36" s="4">
        <v>104087600</v>
      </c>
      <c r="E36" s="4">
        <v>689443141</v>
      </c>
      <c r="F36" s="4">
        <v>104087600</v>
      </c>
      <c r="G36" s="7">
        <v>0</v>
      </c>
      <c r="H36" s="4">
        <v>83578903.870000005</v>
      </c>
      <c r="I36" s="4">
        <v>83578903.870000005</v>
      </c>
      <c r="P36" s="23" t="s">
        <v>19</v>
      </c>
      <c r="Q36" s="17" t="s">
        <v>191</v>
      </c>
      <c r="R36" s="18"/>
      <c r="S36" s="18" t="s">
        <v>122</v>
      </c>
      <c r="T36" s="19">
        <v>22</v>
      </c>
      <c r="U36" s="16">
        <v>6</v>
      </c>
      <c r="V36" s="20">
        <v>0.2727</v>
      </c>
      <c r="W36" s="17"/>
      <c r="X36" s="44" t="s">
        <v>162</v>
      </c>
      <c r="Y36" t="s">
        <v>30</v>
      </c>
      <c r="AM36" t="s">
        <v>197</v>
      </c>
      <c r="AN36" t="s">
        <v>199</v>
      </c>
      <c r="AO36">
        <v>12960</v>
      </c>
      <c r="AP36">
        <v>1647</v>
      </c>
      <c r="AQ36">
        <v>0.12709999999999999</v>
      </c>
    </row>
    <row r="37" spans="1:43" ht="15" customHeight="1">
      <c r="A37" s="10" t="s">
        <v>133</v>
      </c>
      <c r="B37" s="4">
        <v>1000000000</v>
      </c>
      <c r="C37" s="4">
        <v>0</v>
      </c>
      <c r="D37" s="4">
        <v>678833242.75</v>
      </c>
      <c r="E37" s="4">
        <v>321166757.25</v>
      </c>
      <c r="F37" s="4">
        <v>676674935.75</v>
      </c>
      <c r="G37" s="7">
        <v>2158307</v>
      </c>
      <c r="H37" s="4">
        <v>441344147.92000002</v>
      </c>
      <c r="I37" s="4">
        <v>414553726.92000002</v>
      </c>
      <c r="P37" s="23" t="s">
        <v>19</v>
      </c>
      <c r="Q37" s="17" t="s">
        <v>191</v>
      </c>
      <c r="R37" s="18"/>
      <c r="S37" s="18" t="s">
        <v>160</v>
      </c>
      <c r="T37" s="22">
        <v>0.9</v>
      </c>
      <c r="U37" s="20">
        <v>0</v>
      </c>
      <c r="V37" s="20">
        <v>0</v>
      </c>
      <c r="W37" s="17"/>
      <c r="X37" s="44" t="s">
        <v>162</v>
      </c>
      <c r="Y37" t="s">
        <v>60</v>
      </c>
      <c r="AM37" t="s">
        <v>197</v>
      </c>
      <c r="AN37" t="s">
        <v>200</v>
      </c>
      <c r="AO37">
        <v>52</v>
      </c>
      <c r="AP37">
        <v>0</v>
      </c>
      <c r="AQ37">
        <v>0</v>
      </c>
    </row>
    <row r="38" spans="1:43" ht="15" customHeight="1">
      <c r="A38" s="9" t="s">
        <v>201</v>
      </c>
      <c r="B38" s="4">
        <v>1023047918</v>
      </c>
      <c r="C38" s="4">
        <v>0</v>
      </c>
      <c r="D38" s="4">
        <v>977752324</v>
      </c>
      <c r="E38" s="4">
        <v>45295594</v>
      </c>
      <c r="F38" s="4">
        <v>949314116</v>
      </c>
      <c r="G38" s="7">
        <v>28438208</v>
      </c>
      <c r="H38" s="4">
        <v>908906654</v>
      </c>
      <c r="I38" s="4">
        <v>851796129</v>
      </c>
      <c r="P38" s="16" t="s">
        <v>11</v>
      </c>
      <c r="Q38" s="17" t="s">
        <v>202</v>
      </c>
      <c r="R38" s="18" t="s">
        <v>140</v>
      </c>
      <c r="S38" s="18" t="s">
        <v>141</v>
      </c>
      <c r="T38" s="25">
        <v>120000</v>
      </c>
      <c r="U38" s="16">
        <v>2241</v>
      </c>
      <c r="V38" s="24">
        <f>U38/T38</f>
        <v>1.8675000000000001E-2</v>
      </c>
      <c r="W38" s="17"/>
      <c r="X38" s="44" t="s">
        <v>203</v>
      </c>
      <c r="Y38" t="s">
        <v>30</v>
      </c>
      <c r="AM38" t="s">
        <v>197</v>
      </c>
      <c r="AN38" t="s">
        <v>95</v>
      </c>
      <c r="AO38">
        <v>1</v>
      </c>
      <c r="AP38">
        <v>0</v>
      </c>
      <c r="AQ38">
        <v>0</v>
      </c>
    </row>
    <row r="39" spans="1:43" ht="15" customHeight="1">
      <c r="A39" s="10" t="s">
        <v>150</v>
      </c>
      <c r="B39" s="4">
        <v>969041818</v>
      </c>
      <c r="C39" s="4">
        <v>0</v>
      </c>
      <c r="D39" s="4">
        <v>932735602</v>
      </c>
      <c r="E39" s="4">
        <v>36306216</v>
      </c>
      <c r="F39" s="4">
        <v>917413494</v>
      </c>
      <c r="G39" s="7">
        <v>15322108</v>
      </c>
      <c r="H39" s="4">
        <v>887519715</v>
      </c>
      <c r="I39" s="4">
        <v>830409190</v>
      </c>
      <c r="P39" s="16" t="s">
        <v>11</v>
      </c>
      <c r="Q39" s="17" t="s">
        <v>202</v>
      </c>
      <c r="R39" s="18" t="s">
        <v>171</v>
      </c>
      <c r="S39" s="18" t="s">
        <v>172</v>
      </c>
      <c r="T39" s="30">
        <v>3050000</v>
      </c>
      <c r="U39" s="16">
        <v>590400</v>
      </c>
      <c r="V39" s="24">
        <f>U39/T39</f>
        <v>0.19357377049180327</v>
      </c>
      <c r="W39" s="17"/>
      <c r="X39" s="44" t="s">
        <v>203</v>
      </c>
      <c r="Y39" t="s">
        <v>30</v>
      </c>
      <c r="AM39" t="s">
        <v>197</v>
      </c>
      <c r="AN39" t="s">
        <v>204</v>
      </c>
      <c r="AO39">
        <v>20</v>
      </c>
      <c r="AP39">
        <v>0</v>
      </c>
      <c r="AQ39">
        <v>0</v>
      </c>
    </row>
    <row r="40" spans="1:43" ht="15" customHeight="1">
      <c r="A40" s="10" t="s">
        <v>133</v>
      </c>
      <c r="B40" s="4">
        <v>54006100</v>
      </c>
      <c r="C40" s="4">
        <v>0</v>
      </c>
      <c r="D40" s="4">
        <v>45016722</v>
      </c>
      <c r="E40" s="4">
        <v>8989378</v>
      </c>
      <c r="F40" s="4">
        <v>31900622</v>
      </c>
      <c r="G40" s="7">
        <v>13116100</v>
      </c>
      <c r="H40" s="4">
        <v>21386939</v>
      </c>
      <c r="I40" s="4">
        <v>21386939</v>
      </c>
      <c r="P40" s="23" t="s">
        <v>19</v>
      </c>
      <c r="Q40" s="17" t="s">
        <v>202</v>
      </c>
      <c r="R40" s="18"/>
      <c r="S40" s="18" t="s">
        <v>130</v>
      </c>
      <c r="T40" s="19">
        <v>6100000</v>
      </c>
      <c r="U40" s="16">
        <v>0</v>
      </c>
      <c r="V40" s="20">
        <v>0</v>
      </c>
      <c r="W40" s="45"/>
      <c r="X40" s="44" t="s">
        <v>203</v>
      </c>
      <c r="Y40" t="s">
        <v>30</v>
      </c>
      <c r="AM40" t="s">
        <v>197</v>
      </c>
      <c r="AN40" t="s">
        <v>205</v>
      </c>
      <c r="AO40">
        <v>20</v>
      </c>
      <c r="AP40">
        <v>0</v>
      </c>
      <c r="AQ40">
        <v>0</v>
      </c>
    </row>
    <row r="41" spans="1:43" ht="15" customHeight="1">
      <c r="A41" s="9" t="s">
        <v>206</v>
      </c>
      <c r="B41" s="4">
        <v>12286987159</v>
      </c>
      <c r="C41" s="4">
        <v>0</v>
      </c>
      <c r="D41" s="4">
        <v>1572867396.78</v>
      </c>
      <c r="E41" s="4">
        <v>10714119762.219999</v>
      </c>
      <c r="F41" s="4">
        <v>1569984622.78</v>
      </c>
      <c r="G41" s="7">
        <v>2882774</v>
      </c>
      <c r="H41" s="4">
        <v>1530004488.78</v>
      </c>
      <c r="I41" s="4">
        <v>1493933279.78</v>
      </c>
      <c r="P41" s="23" t="s">
        <v>19</v>
      </c>
      <c r="Q41" s="17" t="s">
        <v>202</v>
      </c>
      <c r="R41" s="18" t="s">
        <v>207</v>
      </c>
      <c r="S41" s="18" t="s">
        <v>61</v>
      </c>
      <c r="T41" s="19">
        <v>45000</v>
      </c>
      <c r="U41" s="16">
        <v>0</v>
      </c>
      <c r="V41" s="20">
        <v>0</v>
      </c>
      <c r="W41" s="26"/>
      <c r="X41" s="44" t="s">
        <v>203</v>
      </c>
      <c r="Y41" t="s">
        <v>30</v>
      </c>
      <c r="AM41" t="s">
        <v>208</v>
      </c>
      <c r="AN41" t="s">
        <v>195</v>
      </c>
      <c r="AO41">
        <v>5012960</v>
      </c>
      <c r="AP41">
        <v>1647</v>
      </c>
      <c r="AQ41">
        <v>2.9999999999999997E-4</v>
      </c>
    </row>
    <row r="42" spans="1:43" ht="15" customHeight="1">
      <c r="A42" s="10" t="s">
        <v>150</v>
      </c>
      <c r="B42" s="4">
        <v>11116476893</v>
      </c>
      <c r="C42" s="4">
        <v>0</v>
      </c>
      <c r="D42" s="4">
        <v>403951556.77999997</v>
      </c>
      <c r="E42" s="4">
        <v>10712525336.219999</v>
      </c>
      <c r="F42" s="4">
        <v>401839063.77999997</v>
      </c>
      <c r="G42" s="7">
        <v>2112493</v>
      </c>
      <c r="H42" s="4">
        <v>367717193.77999997</v>
      </c>
      <c r="I42" s="4">
        <v>331645984.77999997</v>
      </c>
      <c r="P42" s="16" t="s">
        <v>11</v>
      </c>
      <c r="Q42" s="17" t="s">
        <v>209</v>
      </c>
      <c r="R42" s="18" t="s">
        <v>78</v>
      </c>
      <c r="S42" s="18" t="s">
        <v>79</v>
      </c>
      <c r="T42" s="19">
        <v>100</v>
      </c>
      <c r="U42" s="16">
        <v>7</v>
      </c>
      <c r="V42" s="20">
        <v>7.0000000000000007E-2</v>
      </c>
      <c r="W42" s="17"/>
      <c r="X42" s="44" t="s">
        <v>210</v>
      </c>
      <c r="Y42" t="s">
        <v>30</v>
      </c>
      <c r="AM42" t="s">
        <v>192</v>
      </c>
      <c r="AN42" t="s">
        <v>193</v>
      </c>
      <c r="AO42">
        <v>1</v>
      </c>
      <c r="AP42">
        <v>0</v>
      </c>
      <c r="AQ42">
        <v>0</v>
      </c>
    </row>
    <row r="43" spans="1:43" ht="15" customHeight="1">
      <c r="A43" s="10" t="s">
        <v>133</v>
      </c>
      <c r="B43" s="4">
        <v>1170510266</v>
      </c>
      <c r="C43" s="4">
        <v>0</v>
      </c>
      <c r="D43" s="4">
        <v>1168915840</v>
      </c>
      <c r="E43" s="4">
        <v>1594426</v>
      </c>
      <c r="F43" s="4">
        <v>1168145559</v>
      </c>
      <c r="G43" s="7">
        <v>770281</v>
      </c>
      <c r="H43" s="4">
        <v>1162287295</v>
      </c>
      <c r="I43" s="4">
        <v>1162287295</v>
      </c>
      <c r="P43" s="16" t="s">
        <v>11</v>
      </c>
      <c r="Q43" s="17" t="s">
        <v>209</v>
      </c>
      <c r="R43" s="18" t="s">
        <v>85</v>
      </c>
      <c r="S43" s="18" t="s">
        <v>86</v>
      </c>
      <c r="T43" s="19">
        <v>2</v>
      </c>
      <c r="U43" s="16">
        <v>0</v>
      </c>
      <c r="V43" s="20">
        <v>0</v>
      </c>
      <c r="W43" s="17"/>
      <c r="X43" s="44" t="s">
        <v>210</v>
      </c>
      <c r="Y43" t="s">
        <v>30</v>
      </c>
      <c r="AM43" t="s">
        <v>192</v>
      </c>
      <c r="AN43" t="s">
        <v>193</v>
      </c>
      <c r="AO43">
        <v>3</v>
      </c>
      <c r="AP43">
        <v>0.17</v>
      </c>
      <c r="AQ43">
        <v>0.17330000000000001</v>
      </c>
    </row>
    <row r="44" spans="1:43" ht="15" customHeight="1">
      <c r="A44" s="9" t="s">
        <v>211</v>
      </c>
      <c r="B44" s="4">
        <v>1871337794</v>
      </c>
      <c r="C44" s="4">
        <v>0</v>
      </c>
      <c r="D44" s="4">
        <v>1830887076</v>
      </c>
      <c r="E44" s="4">
        <v>40450718</v>
      </c>
      <c r="F44" s="4">
        <v>1830777626</v>
      </c>
      <c r="G44" s="7">
        <v>109450</v>
      </c>
      <c r="H44" s="4">
        <v>1825378890</v>
      </c>
      <c r="I44" s="4">
        <v>1773772137</v>
      </c>
      <c r="P44" s="16" t="s">
        <v>11</v>
      </c>
      <c r="Q44" s="17" t="s">
        <v>209</v>
      </c>
      <c r="R44" s="18" t="s">
        <v>52</v>
      </c>
      <c r="S44" s="18" t="s">
        <v>53</v>
      </c>
      <c r="T44" s="19">
        <v>60000</v>
      </c>
      <c r="U44" s="16">
        <v>0</v>
      </c>
      <c r="V44" s="20">
        <v>0</v>
      </c>
      <c r="W44" s="17"/>
      <c r="X44" s="44" t="s">
        <v>210</v>
      </c>
      <c r="Y44" t="s">
        <v>30</v>
      </c>
      <c r="AM44" t="s">
        <v>127</v>
      </c>
      <c r="AN44" t="s">
        <v>128</v>
      </c>
      <c r="AO44">
        <v>0.9</v>
      </c>
      <c r="AP44">
        <v>0.495</v>
      </c>
      <c r="AQ44">
        <v>0.54999999999999993</v>
      </c>
    </row>
    <row r="45" spans="1:43" ht="15" customHeight="1">
      <c r="A45" s="10" t="s">
        <v>150</v>
      </c>
      <c r="B45" s="4">
        <v>834778626</v>
      </c>
      <c r="C45" s="4">
        <v>0</v>
      </c>
      <c r="D45" s="4">
        <v>797631229</v>
      </c>
      <c r="E45" s="4">
        <v>37147397</v>
      </c>
      <c r="F45" s="4">
        <v>797631229</v>
      </c>
      <c r="G45" s="7">
        <v>0</v>
      </c>
      <c r="H45" s="4">
        <v>793987518</v>
      </c>
      <c r="I45" s="4">
        <v>742380765</v>
      </c>
      <c r="P45" s="16" t="s">
        <v>11</v>
      </c>
      <c r="Q45" s="17" t="s">
        <v>209</v>
      </c>
      <c r="R45" s="18" t="s">
        <v>62</v>
      </c>
      <c r="S45" s="18" t="s">
        <v>62</v>
      </c>
      <c r="T45" s="19">
        <v>158</v>
      </c>
      <c r="U45" s="16">
        <v>30</v>
      </c>
      <c r="V45" s="20">
        <v>0.18990000000000001</v>
      </c>
      <c r="W45" s="17"/>
      <c r="X45" s="44" t="s">
        <v>210</v>
      </c>
      <c r="Y45" t="s">
        <v>30</v>
      </c>
    </row>
    <row r="46" spans="1:43" ht="15" customHeight="1">
      <c r="A46" s="10" t="s">
        <v>133</v>
      </c>
      <c r="B46" s="4">
        <v>1036559168</v>
      </c>
      <c r="C46" s="4">
        <v>0</v>
      </c>
      <c r="D46" s="4">
        <v>1033255847</v>
      </c>
      <c r="E46" s="4">
        <v>3303321</v>
      </c>
      <c r="F46" s="4">
        <v>1033146397</v>
      </c>
      <c r="G46" s="7">
        <v>109450</v>
      </c>
      <c r="H46" s="4">
        <v>1031391372</v>
      </c>
      <c r="I46" s="4">
        <v>1031391372</v>
      </c>
      <c r="P46" s="16" t="s">
        <v>11</v>
      </c>
      <c r="Q46" s="17" t="s">
        <v>209</v>
      </c>
      <c r="R46" s="18" t="s">
        <v>147</v>
      </c>
      <c r="S46" s="18" t="s">
        <v>148</v>
      </c>
      <c r="T46" s="19">
        <v>28</v>
      </c>
      <c r="U46" s="16">
        <v>6</v>
      </c>
      <c r="V46" s="20">
        <v>0.21429999999999999</v>
      </c>
      <c r="W46" s="17"/>
      <c r="X46" s="44" t="s">
        <v>210</v>
      </c>
      <c r="Y46" t="s">
        <v>30</v>
      </c>
    </row>
    <row r="47" spans="1:43" ht="15" customHeight="1">
      <c r="A47" s="9" t="s">
        <v>212</v>
      </c>
      <c r="B47" s="4">
        <v>206818844</v>
      </c>
      <c r="C47" s="4">
        <v>0</v>
      </c>
      <c r="D47" s="4">
        <v>204340906</v>
      </c>
      <c r="E47" s="4">
        <v>2477938</v>
      </c>
      <c r="F47" s="4">
        <v>204340906</v>
      </c>
      <c r="G47" s="7">
        <v>0</v>
      </c>
      <c r="H47" s="4">
        <v>204340905</v>
      </c>
      <c r="I47" s="4">
        <v>204340905</v>
      </c>
      <c r="P47" s="16" t="s">
        <v>11</v>
      </c>
      <c r="Q47" s="17" t="s">
        <v>209</v>
      </c>
      <c r="R47" s="18" t="s">
        <v>113</v>
      </c>
      <c r="S47" s="18" t="s">
        <v>114</v>
      </c>
      <c r="T47" s="19">
        <v>100</v>
      </c>
      <c r="U47" s="16">
        <v>7</v>
      </c>
      <c r="V47" s="20">
        <v>7.0000000000000007E-2</v>
      </c>
      <c r="W47" s="17"/>
      <c r="X47" s="44" t="s">
        <v>210</v>
      </c>
      <c r="Y47" t="s">
        <v>30</v>
      </c>
    </row>
    <row r="48" spans="1:43" ht="15" customHeight="1">
      <c r="A48" s="10" t="s">
        <v>133</v>
      </c>
      <c r="B48" s="4">
        <v>206818844</v>
      </c>
      <c r="C48" s="4">
        <v>0</v>
      </c>
      <c r="D48" s="4">
        <v>204340906</v>
      </c>
      <c r="E48" s="4">
        <v>2477938</v>
      </c>
      <c r="F48" s="4">
        <v>204340906</v>
      </c>
      <c r="G48" s="7">
        <v>0</v>
      </c>
      <c r="H48" s="4">
        <v>204340905</v>
      </c>
      <c r="I48" s="4">
        <v>204340905</v>
      </c>
      <c r="P48" s="16" t="s">
        <v>11</v>
      </c>
      <c r="Q48" s="17" t="s">
        <v>209</v>
      </c>
      <c r="R48" s="18" t="s">
        <v>194</v>
      </c>
      <c r="S48" s="18" t="s">
        <v>195</v>
      </c>
      <c r="T48" s="19">
        <v>200</v>
      </c>
      <c r="U48" s="16">
        <v>0</v>
      </c>
      <c r="V48" s="20">
        <v>0</v>
      </c>
      <c r="W48" s="17"/>
      <c r="X48" s="44" t="s">
        <v>210</v>
      </c>
      <c r="Y48" t="s">
        <v>30</v>
      </c>
    </row>
    <row r="49" spans="1:25" ht="15" customHeight="1">
      <c r="A49" s="9" t="s">
        <v>213</v>
      </c>
      <c r="B49" s="4">
        <v>9830013859</v>
      </c>
      <c r="C49" s="4">
        <v>0</v>
      </c>
      <c r="D49" s="4">
        <v>8912735961.7800007</v>
      </c>
      <c r="E49" s="4">
        <v>917277897.22000003</v>
      </c>
      <c r="F49" s="4">
        <v>8875739428.7399998</v>
      </c>
      <c r="G49" s="7">
        <v>36996533.040000916</v>
      </c>
      <c r="H49" s="4">
        <v>7923226454.0500002</v>
      </c>
      <c r="I49" s="4">
        <v>6844857032.8500004</v>
      </c>
      <c r="P49" s="23" t="s">
        <v>19</v>
      </c>
      <c r="Q49" s="17" t="s">
        <v>209</v>
      </c>
      <c r="R49" s="18"/>
      <c r="S49" s="18" t="s">
        <v>163</v>
      </c>
      <c r="T49" s="22">
        <v>1</v>
      </c>
      <c r="U49" s="32">
        <v>0.2</v>
      </c>
      <c r="V49" s="20">
        <v>0.2</v>
      </c>
      <c r="W49" s="17"/>
      <c r="X49" s="44" t="s">
        <v>210</v>
      </c>
      <c r="Y49" t="s">
        <v>60</v>
      </c>
    </row>
    <row r="50" spans="1:25" ht="15" customHeight="1">
      <c r="A50" s="10" t="s">
        <v>150</v>
      </c>
      <c r="B50" s="4">
        <v>5990764260</v>
      </c>
      <c r="C50" s="4">
        <v>0</v>
      </c>
      <c r="D50" s="4">
        <v>5100610454.5600004</v>
      </c>
      <c r="E50" s="4">
        <v>890153805.44000006</v>
      </c>
      <c r="F50" s="4">
        <v>5081332160.5500002</v>
      </c>
      <c r="G50" s="7">
        <v>19278294.010000229</v>
      </c>
      <c r="H50" s="4">
        <v>4225611027.5</v>
      </c>
      <c r="I50" s="4">
        <v>3147241606.3000002</v>
      </c>
      <c r="P50" s="16" t="s">
        <v>11</v>
      </c>
      <c r="Q50" s="17" t="s">
        <v>214</v>
      </c>
      <c r="R50" s="18" t="s">
        <v>165</v>
      </c>
      <c r="S50" s="18" t="s">
        <v>166</v>
      </c>
      <c r="T50" s="19">
        <v>1</v>
      </c>
      <c r="U50" s="29">
        <v>0.09</v>
      </c>
      <c r="V50" s="24">
        <f>(U50/T50)</f>
        <v>0.09</v>
      </c>
      <c r="W50" s="17"/>
      <c r="X50" s="44" t="s">
        <v>215</v>
      </c>
      <c r="Y50" t="s">
        <v>30</v>
      </c>
    </row>
    <row r="51" spans="1:25" ht="15" customHeight="1">
      <c r="A51" s="10" t="s">
        <v>133</v>
      </c>
      <c r="B51" s="4">
        <v>3839249599</v>
      </c>
      <c r="C51" s="4">
        <v>0</v>
      </c>
      <c r="D51" s="4">
        <v>3812125507.2199998</v>
      </c>
      <c r="E51" s="4">
        <v>27124091.780000001</v>
      </c>
      <c r="F51" s="4">
        <v>3794407268.1900001</v>
      </c>
      <c r="G51" s="7">
        <v>17718239.029999733</v>
      </c>
      <c r="H51" s="4">
        <v>3697615426.5500002</v>
      </c>
      <c r="I51" s="4">
        <v>3697615426.5500002</v>
      </c>
      <c r="P51" s="16" t="s">
        <v>11</v>
      </c>
      <c r="Q51" s="17" t="s">
        <v>214</v>
      </c>
      <c r="R51" s="18" t="s">
        <v>192</v>
      </c>
      <c r="S51" s="18" t="s">
        <v>193</v>
      </c>
      <c r="T51" s="19">
        <v>1</v>
      </c>
      <c r="U51" s="19">
        <v>0</v>
      </c>
      <c r="V51" s="22">
        <f>(U51/T51)</f>
        <v>0</v>
      </c>
      <c r="W51" s="17"/>
      <c r="X51" s="44" t="s">
        <v>215</v>
      </c>
      <c r="Y51" t="s">
        <v>30</v>
      </c>
    </row>
    <row r="52" spans="1:25" ht="15" customHeight="1">
      <c r="A52" s="6" t="s">
        <v>137</v>
      </c>
      <c r="B52" s="4">
        <v>275210402539</v>
      </c>
      <c r="C52" s="4">
        <v>4590312563</v>
      </c>
      <c r="D52" s="4">
        <v>160827431857.45999</v>
      </c>
      <c r="E52" s="4">
        <v>109792658118.53999</v>
      </c>
      <c r="F52" s="4">
        <v>136855627644.08002</v>
      </c>
      <c r="G52" s="7">
        <v>23971804213.379974</v>
      </c>
      <c r="H52" s="4">
        <v>102414742174.39999</v>
      </c>
      <c r="I52" s="4">
        <v>99753301931.020004</v>
      </c>
      <c r="P52" s="23" t="s">
        <v>19</v>
      </c>
      <c r="Q52" s="17" t="s">
        <v>214</v>
      </c>
      <c r="R52" s="18"/>
      <c r="S52" s="18" t="s">
        <v>135</v>
      </c>
      <c r="T52" s="22">
        <v>0.25</v>
      </c>
      <c r="U52" s="16">
        <v>0.03</v>
      </c>
      <c r="V52" s="22">
        <f>U52/T52</f>
        <v>0.12</v>
      </c>
      <c r="W52" s="17"/>
      <c r="X52" s="44" t="s">
        <v>215</v>
      </c>
      <c r="Y52" t="s">
        <v>60</v>
      </c>
    </row>
    <row r="53" spans="1:25" ht="15" customHeight="1">
      <c r="P53" s="16" t="s">
        <v>11</v>
      </c>
      <c r="Q53" s="17" t="s">
        <v>216</v>
      </c>
      <c r="R53" s="18" t="s">
        <v>208</v>
      </c>
      <c r="S53" s="18" t="s">
        <v>195</v>
      </c>
      <c r="T53" s="19">
        <v>5012960</v>
      </c>
      <c r="U53" s="25">
        <v>1647</v>
      </c>
      <c r="V53" s="20">
        <v>2.9999999999999997E-4</v>
      </c>
      <c r="W53" s="17"/>
      <c r="X53" s="44" t="s">
        <v>210</v>
      </c>
      <c r="Y53" t="s">
        <v>30</v>
      </c>
    </row>
    <row r="54" spans="1:25" ht="15" customHeight="1">
      <c r="P54" s="16" t="s">
        <v>11</v>
      </c>
      <c r="Q54" s="17" t="s">
        <v>216</v>
      </c>
      <c r="R54" s="18" t="s">
        <v>197</v>
      </c>
      <c r="S54" s="18" t="s">
        <v>95</v>
      </c>
      <c r="T54" s="23">
        <v>1</v>
      </c>
      <c r="U54" s="16">
        <v>0</v>
      </c>
      <c r="V54" s="20">
        <v>0</v>
      </c>
      <c r="W54" s="17"/>
      <c r="X54" s="44" t="s">
        <v>210</v>
      </c>
      <c r="Y54" t="s">
        <v>30</v>
      </c>
    </row>
    <row r="55" spans="1:25" ht="15" customHeight="1">
      <c r="P55" s="16" t="s">
        <v>11</v>
      </c>
      <c r="Q55" s="17" t="s">
        <v>216</v>
      </c>
      <c r="R55" s="18" t="s">
        <v>197</v>
      </c>
      <c r="S55" s="18" t="s">
        <v>200</v>
      </c>
      <c r="T55" s="23">
        <v>52</v>
      </c>
      <c r="U55" s="16">
        <v>0</v>
      </c>
      <c r="V55" s="20">
        <v>0</v>
      </c>
      <c r="W55" s="17"/>
      <c r="X55" s="44" t="s">
        <v>210</v>
      </c>
      <c r="Y55" t="s">
        <v>30</v>
      </c>
    </row>
    <row r="56" spans="1:25" ht="15" customHeight="1">
      <c r="P56" s="16" t="s">
        <v>11</v>
      </c>
      <c r="Q56" s="17" t="s">
        <v>216</v>
      </c>
      <c r="R56" s="18" t="s">
        <v>197</v>
      </c>
      <c r="S56" s="18" t="s">
        <v>204</v>
      </c>
      <c r="T56" s="23">
        <v>20</v>
      </c>
      <c r="U56" s="16">
        <v>0</v>
      </c>
      <c r="V56" s="20">
        <v>0</v>
      </c>
      <c r="W56" s="17"/>
      <c r="X56" s="44" t="s">
        <v>210</v>
      </c>
      <c r="Y56" t="s">
        <v>30</v>
      </c>
    </row>
    <row r="57" spans="1:25" ht="15" customHeight="1">
      <c r="P57" s="16" t="s">
        <v>11</v>
      </c>
      <c r="Q57" s="17" t="s">
        <v>216</v>
      </c>
      <c r="R57" s="18" t="s">
        <v>197</v>
      </c>
      <c r="S57" s="18" t="s">
        <v>205</v>
      </c>
      <c r="T57" s="23">
        <v>20</v>
      </c>
      <c r="U57" s="16">
        <v>0</v>
      </c>
      <c r="V57" s="20">
        <v>0</v>
      </c>
      <c r="W57" s="17"/>
      <c r="X57" s="44" t="s">
        <v>210</v>
      </c>
      <c r="Y57" t="s">
        <v>30</v>
      </c>
    </row>
    <row r="58" spans="1:25" ht="15" customHeight="1">
      <c r="P58" s="16" t="s">
        <v>11</v>
      </c>
      <c r="Q58" s="17" t="s">
        <v>216</v>
      </c>
      <c r="R58" s="18" t="s">
        <v>197</v>
      </c>
      <c r="S58" s="18" t="s">
        <v>199</v>
      </c>
      <c r="T58" s="19">
        <v>12960</v>
      </c>
      <c r="U58" s="25">
        <v>1647</v>
      </c>
      <c r="V58" s="20">
        <v>0.12709999999999999</v>
      </c>
      <c r="W58" s="17"/>
      <c r="X58" s="44" t="s">
        <v>210</v>
      </c>
      <c r="Y58" t="s">
        <v>30</v>
      </c>
    </row>
    <row r="59" spans="1:25" ht="15" customHeight="1">
      <c r="P59" s="16" t="s">
        <v>11</v>
      </c>
      <c r="Q59" s="17" t="s">
        <v>216</v>
      </c>
      <c r="R59" s="18" t="s">
        <v>197</v>
      </c>
      <c r="S59" s="18" t="s">
        <v>198</v>
      </c>
      <c r="T59" s="23">
        <v>32</v>
      </c>
      <c r="U59" s="16">
        <v>0</v>
      </c>
      <c r="V59" s="20">
        <v>0</v>
      </c>
      <c r="W59" s="17"/>
      <c r="X59" s="44" t="s">
        <v>210</v>
      </c>
      <c r="Y59" t="s">
        <v>30</v>
      </c>
    </row>
    <row r="60" spans="1:25" ht="15" customHeight="1">
      <c r="P60" s="16" t="s">
        <v>11</v>
      </c>
      <c r="Q60" s="17" t="s">
        <v>216</v>
      </c>
      <c r="R60" s="18" t="s">
        <v>175</v>
      </c>
      <c r="S60" s="18" t="s">
        <v>95</v>
      </c>
      <c r="T60" s="19">
        <v>1</v>
      </c>
      <c r="U60" s="16">
        <v>0</v>
      </c>
      <c r="V60" s="20">
        <v>0</v>
      </c>
      <c r="W60" s="17"/>
      <c r="X60" s="44" t="s">
        <v>210</v>
      </c>
      <c r="Y60" t="s">
        <v>30</v>
      </c>
    </row>
    <row r="61" spans="1:25" ht="15" customHeight="1">
      <c r="P61" s="16" t="s">
        <v>11</v>
      </c>
      <c r="Q61" s="17" t="s">
        <v>216</v>
      </c>
      <c r="R61" s="18" t="s">
        <v>175</v>
      </c>
      <c r="S61" s="18" t="s">
        <v>180</v>
      </c>
      <c r="T61" s="19">
        <v>5000000</v>
      </c>
      <c r="U61" s="31">
        <v>244705.47</v>
      </c>
      <c r="V61" s="20">
        <v>4.8899999999999999E-2</v>
      </c>
      <c r="W61" s="17"/>
      <c r="X61" s="44" t="s">
        <v>210</v>
      </c>
      <c r="Y61" t="s">
        <v>30</v>
      </c>
    </row>
    <row r="62" spans="1:25" ht="15" customHeight="1">
      <c r="P62" s="16" t="s">
        <v>11</v>
      </c>
      <c r="Q62" s="17" t="s">
        <v>216</v>
      </c>
      <c r="R62" s="18" t="s">
        <v>175</v>
      </c>
      <c r="S62" s="18" t="s">
        <v>176</v>
      </c>
      <c r="T62" s="19">
        <v>283000</v>
      </c>
      <c r="U62" s="16">
        <v>0</v>
      </c>
      <c r="V62" s="20">
        <v>0</v>
      </c>
      <c r="W62" s="17"/>
      <c r="X62" s="44" t="s">
        <v>210</v>
      </c>
      <c r="Y62" t="s">
        <v>30</v>
      </c>
    </row>
    <row r="63" spans="1:25" ht="15" customHeight="1">
      <c r="P63" s="16" t="s">
        <v>11</v>
      </c>
      <c r="Q63" s="17" t="s">
        <v>216</v>
      </c>
      <c r="R63" s="18" t="s">
        <v>175</v>
      </c>
      <c r="S63" s="18" t="s">
        <v>178</v>
      </c>
      <c r="T63" s="19">
        <v>5000000</v>
      </c>
      <c r="U63" s="31">
        <v>101437.34</v>
      </c>
      <c r="V63" s="20">
        <v>2.0299999999999999E-2</v>
      </c>
      <c r="W63" s="17"/>
      <c r="X63" s="44" t="s">
        <v>210</v>
      </c>
      <c r="Y63" t="s">
        <v>30</v>
      </c>
    </row>
    <row r="64" spans="1:25" ht="15" customHeight="1">
      <c r="P64" s="23" t="s">
        <v>19</v>
      </c>
      <c r="Q64" s="17" t="s">
        <v>216</v>
      </c>
      <c r="R64" s="18"/>
      <c r="S64" s="18" t="s">
        <v>157</v>
      </c>
      <c r="T64" s="23">
        <v>25</v>
      </c>
      <c r="U64" s="20">
        <v>0.17499999999999999</v>
      </c>
      <c r="V64" s="20">
        <v>0.7</v>
      </c>
      <c r="W64" s="17"/>
      <c r="X64" s="44" t="s">
        <v>210</v>
      </c>
      <c r="Y64" t="s">
        <v>30</v>
      </c>
    </row>
    <row r="65" spans="16:25" ht="15" customHeight="1">
      <c r="P65" s="23" t="s">
        <v>217</v>
      </c>
      <c r="Q65" s="17"/>
      <c r="R65" s="18"/>
      <c r="S65" s="18" t="s">
        <v>218</v>
      </c>
      <c r="T65" s="22">
        <v>0.23</v>
      </c>
      <c r="U65" s="75">
        <v>2.6372038361293898E-2</v>
      </c>
      <c r="V65" s="22">
        <f>+U65/T65</f>
        <v>0.11466103635345172</v>
      </c>
      <c r="W65" s="34" t="s">
        <v>219</v>
      </c>
      <c r="X65" s="44" t="s">
        <v>210</v>
      </c>
      <c r="Y65" t="s">
        <v>60</v>
      </c>
    </row>
    <row r="66" spans="16:25" ht="15" customHeight="1">
      <c r="P66" s="23" t="s">
        <v>217</v>
      </c>
      <c r="Q66" s="17"/>
      <c r="R66" s="18"/>
      <c r="S66" s="33" t="s">
        <v>220</v>
      </c>
      <c r="T66" s="22">
        <v>0.37</v>
      </c>
      <c r="U66" s="76">
        <v>0.10393128881049657</v>
      </c>
      <c r="V66" s="22">
        <f>+U66/T66</f>
        <v>0.28089537516350427</v>
      </c>
      <c r="W66" s="34" t="s">
        <v>221</v>
      </c>
      <c r="X66" s="44" t="s">
        <v>210</v>
      </c>
      <c r="Y66" t="s">
        <v>60</v>
      </c>
    </row>
    <row r="67" spans="16:25" ht="15" customHeight="1">
      <c r="P67" s="23" t="s">
        <v>217</v>
      </c>
      <c r="Q67" s="17"/>
      <c r="R67" s="18"/>
      <c r="S67" s="35" t="s">
        <v>222</v>
      </c>
      <c r="T67" s="24">
        <v>0.20100000000000001</v>
      </c>
      <c r="U67" s="77">
        <v>0</v>
      </c>
      <c r="V67" s="16">
        <v>0</v>
      </c>
      <c r="W67" s="36" t="s">
        <v>223</v>
      </c>
      <c r="X67" s="44" t="s">
        <v>29</v>
      </c>
      <c r="Y67" t="s">
        <v>60</v>
      </c>
    </row>
    <row r="68" spans="16:25" ht="15" customHeight="1">
      <c r="P68" s="23" t="s">
        <v>217</v>
      </c>
      <c r="Q68" s="17"/>
      <c r="R68" s="18"/>
      <c r="S68" s="35" t="s">
        <v>224</v>
      </c>
      <c r="T68" s="24">
        <v>0.19900000000000001</v>
      </c>
      <c r="U68" s="77">
        <v>0</v>
      </c>
      <c r="V68" s="16">
        <v>0</v>
      </c>
      <c r="W68" s="26" t="s">
        <v>225</v>
      </c>
      <c r="X68" s="44" t="s">
        <v>29</v>
      </c>
      <c r="Y68" t="s">
        <v>60</v>
      </c>
    </row>
    <row r="69" spans="16:25" ht="15" customHeight="1">
      <c r="P69" s="23" t="s">
        <v>217</v>
      </c>
      <c r="Q69" s="17"/>
      <c r="R69" s="18"/>
      <c r="S69" s="37" t="s">
        <v>226</v>
      </c>
      <c r="T69" s="38">
        <v>0.3</v>
      </c>
      <c r="U69" s="78">
        <v>0.15</v>
      </c>
      <c r="V69" s="38">
        <f>U69/T69</f>
        <v>0.5</v>
      </c>
      <c r="W69" s="34" t="s">
        <v>227</v>
      </c>
      <c r="X69" s="44" t="s">
        <v>29</v>
      </c>
      <c r="Y69" t="s">
        <v>60</v>
      </c>
    </row>
    <row r="70" spans="16:25" ht="15" customHeight="1">
      <c r="P70" s="16" t="s">
        <v>217</v>
      </c>
      <c r="Q70" s="17"/>
      <c r="R70" s="33"/>
      <c r="S70" s="33" t="s">
        <v>228</v>
      </c>
      <c r="T70" s="16">
        <v>10</v>
      </c>
      <c r="U70" s="79">
        <v>11</v>
      </c>
      <c r="V70" s="22">
        <f>U70/T70</f>
        <v>1.1000000000000001</v>
      </c>
      <c r="W70" s="17"/>
      <c r="X70" s="44" t="s">
        <v>29</v>
      </c>
      <c r="Y70" t="s">
        <v>30</v>
      </c>
    </row>
    <row r="71" spans="16:25" ht="15" customHeight="1">
      <c r="P71" s="16" t="s">
        <v>217</v>
      </c>
      <c r="Q71" s="17"/>
      <c r="R71" s="33"/>
      <c r="S71" s="33" t="s">
        <v>229</v>
      </c>
      <c r="T71" s="16">
        <v>200</v>
      </c>
      <c r="U71" s="16">
        <v>218</v>
      </c>
      <c r="V71" s="22">
        <f>U71/T71</f>
        <v>1.0900000000000001</v>
      </c>
      <c r="W71" s="21"/>
      <c r="X71" s="44" t="s">
        <v>105</v>
      </c>
      <c r="Y71" t="s">
        <v>30</v>
      </c>
    </row>
  </sheetData>
  <pageMargins left="0.7" right="0.7" top="0.75" bottom="0.75" header="0.3" footer="0.3"/>
  <pageSetup orientation="portrait" horizontalDpi="300" verticalDpi="300"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945"/>
  <sheetViews>
    <sheetView topLeftCell="L920" workbookViewId="0">
      <selection activeCell="W944" sqref="W944"/>
    </sheetView>
  </sheetViews>
  <sheetFormatPr defaultColWidth="11" defaultRowHeight="15.75"/>
  <sheetData>
    <row r="1" spans="1:25">
      <c r="A1" t="s">
        <v>5723</v>
      </c>
      <c r="B1" t="s">
        <v>5724</v>
      </c>
      <c r="C1" t="s">
        <v>5725</v>
      </c>
      <c r="D1" t="s">
        <v>5726</v>
      </c>
      <c r="E1" t="s">
        <v>5727</v>
      </c>
      <c r="F1" t="s">
        <v>685</v>
      </c>
      <c r="G1" t="s">
        <v>5728</v>
      </c>
      <c r="H1" t="s">
        <v>5729</v>
      </c>
      <c r="I1" t="s">
        <v>5730</v>
      </c>
      <c r="J1" t="s">
        <v>5731</v>
      </c>
      <c r="K1" t="s">
        <v>668</v>
      </c>
      <c r="L1" t="s">
        <v>5732</v>
      </c>
      <c r="M1" t="s">
        <v>5733</v>
      </c>
      <c r="N1" t="s">
        <v>5734</v>
      </c>
      <c r="O1" t="s">
        <v>5735</v>
      </c>
      <c r="P1" t="s">
        <v>5736</v>
      </c>
      <c r="Q1" t="s">
        <v>5737</v>
      </c>
      <c r="R1" t="s">
        <v>5738</v>
      </c>
      <c r="S1" t="s">
        <v>5</v>
      </c>
      <c r="T1" t="s">
        <v>5739</v>
      </c>
      <c r="U1" t="s">
        <v>7</v>
      </c>
      <c r="V1" t="s">
        <v>5740</v>
      </c>
      <c r="W1" t="s">
        <v>5741</v>
      </c>
      <c r="X1" t="s">
        <v>5742</v>
      </c>
      <c r="Y1" t="s">
        <v>5743</v>
      </c>
    </row>
    <row r="2" spans="1:25">
      <c r="A2" t="s">
        <v>5744</v>
      </c>
      <c r="B2" t="s">
        <v>5745</v>
      </c>
      <c r="C2" t="s">
        <v>5746</v>
      </c>
      <c r="D2" t="s">
        <v>667</v>
      </c>
      <c r="E2" t="s">
        <v>5747</v>
      </c>
      <c r="F2" t="s">
        <v>5748</v>
      </c>
      <c r="G2" t="s">
        <v>5749</v>
      </c>
      <c r="H2" t="s">
        <v>465</v>
      </c>
      <c r="I2" t="s">
        <v>654</v>
      </c>
      <c r="J2" t="s">
        <v>267</v>
      </c>
      <c r="K2" t="s">
        <v>5750</v>
      </c>
      <c r="L2" t="s">
        <v>268</v>
      </c>
      <c r="M2">
        <v>155531053.15000001</v>
      </c>
      <c r="N2">
        <v>69165777.890000001</v>
      </c>
      <c r="O2">
        <v>224696831.03999999</v>
      </c>
      <c r="P2">
        <v>0</v>
      </c>
      <c r="Q2" t="s">
        <v>5751</v>
      </c>
      <c r="R2" t="s">
        <v>5752</v>
      </c>
      <c r="S2" t="s">
        <v>5753</v>
      </c>
      <c r="T2" t="s">
        <v>5754</v>
      </c>
      <c r="U2" t="s">
        <v>5755</v>
      </c>
      <c r="V2" t="s">
        <v>5756</v>
      </c>
      <c r="W2" t="s">
        <v>5757</v>
      </c>
      <c r="X2" t="str">
        <f t="shared" ref="X2:X65" si="0">IF(LEFT(H2,1)="C","Inversión","Funcionamiento")</f>
        <v>Inversión</v>
      </c>
      <c r="Y2" t="s">
        <v>5758</v>
      </c>
    </row>
    <row r="3" spans="1:25">
      <c r="A3" t="s">
        <v>5744</v>
      </c>
      <c r="B3" t="s">
        <v>5745</v>
      </c>
      <c r="C3" t="s">
        <v>5746</v>
      </c>
      <c r="D3" t="s">
        <v>667</v>
      </c>
      <c r="E3" t="s">
        <v>5747</v>
      </c>
      <c r="F3" t="s">
        <v>5759</v>
      </c>
      <c r="G3" t="s">
        <v>5749</v>
      </c>
      <c r="H3" t="s">
        <v>461</v>
      </c>
      <c r="I3" t="s">
        <v>638</v>
      </c>
      <c r="J3" t="s">
        <v>280</v>
      </c>
      <c r="K3" t="s">
        <v>5760</v>
      </c>
      <c r="L3" t="s">
        <v>268</v>
      </c>
      <c r="M3">
        <v>0</v>
      </c>
      <c r="N3">
        <v>8246700</v>
      </c>
      <c r="O3">
        <v>8246700</v>
      </c>
      <c r="P3">
        <v>0</v>
      </c>
      <c r="Q3" t="s">
        <v>5751</v>
      </c>
      <c r="R3" t="s">
        <v>5752</v>
      </c>
      <c r="S3" t="s">
        <v>5753</v>
      </c>
      <c r="T3" t="s">
        <v>5754</v>
      </c>
      <c r="U3" t="s">
        <v>5755</v>
      </c>
      <c r="V3" t="s">
        <v>5756</v>
      </c>
      <c r="W3" t="s">
        <v>5757</v>
      </c>
      <c r="X3" t="str">
        <f t="shared" si="0"/>
        <v>Inversión</v>
      </c>
      <c r="Y3" t="s">
        <v>5761</v>
      </c>
    </row>
    <row r="4" spans="1:25">
      <c r="A4" t="s">
        <v>5752</v>
      </c>
      <c r="B4" t="s">
        <v>5745</v>
      </c>
      <c r="C4" t="s">
        <v>5762</v>
      </c>
      <c r="D4" t="s">
        <v>667</v>
      </c>
      <c r="E4" t="s">
        <v>5763</v>
      </c>
      <c r="F4" t="s">
        <v>5764</v>
      </c>
      <c r="G4" t="s">
        <v>5749</v>
      </c>
      <c r="H4" t="s">
        <v>526</v>
      </c>
      <c r="I4" t="s">
        <v>666</v>
      </c>
      <c r="J4" t="s">
        <v>280</v>
      </c>
      <c r="K4" t="s">
        <v>5760</v>
      </c>
      <c r="L4" t="s">
        <v>268</v>
      </c>
      <c r="M4">
        <v>71376690</v>
      </c>
      <c r="N4">
        <v>-71376690</v>
      </c>
      <c r="O4">
        <v>0</v>
      </c>
      <c r="P4">
        <v>0</v>
      </c>
      <c r="Q4" t="s">
        <v>5765</v>
      </c>
      <c r="R4" t="s">
        <v>5766</v>
      </c>
      <c r="S4" t="s">
        <v>5757</v>
      </c>
      <c r="T4" t="s">
        <v>5757</v>
      </c>
      <c r="U4" t="s">
        <v>5757</v>
      </c>
      <c r="V4" t="s">
        <v>5757</v>
      </c>
      <c r="W4" t="s">
        <v>5757</v>
      </c>
      <c r="X4" t="str">
        <f t="shared" si="0"/>
        <v>Inversión</v>
      </c>
      <c r="Y4" t="s">
        <v>5767</v>
      </c>
    </row>
    <row r="5" spans="1:25">
      <c r="A5" t="s">
        <v>5768</v>
      </c>
      <c r="B5" t="s">
        <v>5745</v>
      </c>
      <c r="C5" t="s">
        <v>5769</v>
      </c>
      <c r="D5" t="s">
        <v>667</v>
      </c>
      <c r="E5" t="s">
        <v>5747</v>
      </c>
      <c r="F5" t="s">
        <v>5764</v>
      </c>
      <c r="G5" t="s">
        <v>5749</v>
      </c>
      <c r="H5" t="s">
        <v>556</v>
      </c>
      <c r="I5" t="s">
        <v>665</v>
      </c>
      <c r="J5" t="s">
        <v>280</v>
      </c>
      <c r="K5" t="s">
        <v>5760</v>
      </c>
      <c r="L5" t="s">
        <v>268</v>
      </c>
      <c r="M5">
        <v>23343057</v>
      </c>
      <c r="N5">
        <v>0</v>
      </c>
      <c r="O5">
        <v>23343057</v>
      </c>
      <c r="P5">
        <v>0</v>
      </c>
      <c r="Q5" t="s">
        <v>5770</v>
      </c>
      <c r="R5" t="s">
        <v>5768</v>
      </c>
      <c r="S5" t="s">
        <v>5771</v>
      </c>
      <c r="T5" t="s">
        <v>5772</v>
      </c>
      <c r="U5" t="s">
        <v>5773</v>
      </c>
      <c r="V5" t="s">
        <v>5774</v>
      </c>
      <c r="W5" t="s">
        <v>5757</v>
      </c>
      <c r="X5" t="str">
        <f t="shared" si="0"/>
        <v>Inversión</v>
      </c>
      <c r="Y5" t="s">
        <v>5767</v>
      </c>
    </row>
    <row r="6" spans="1:25">
      <c r="A6" t="s">
        <v>5775</v>
      </c>
      <c r="B6" t="s">
        <v>5745</v>
      </c>
      <c r="C6" t="s">
        <v>5776</v>
      </c>
      <c r="D6" t="s">
        <v>667</v>
      </c>
      <c r="E6" t="s">
        <v>5747</v>
      </c>
      <c r="F6" t="s">
        <v>5764</v>
      </c>
      <c r="G6" t="s">
        <v>5749</v>
      </c>
      <c r="H6" t="s">
        <v>556</v>
      </c>
      <c r="I6" t="s">
        <v>665</v>
      </c>
      <c r="J6" t="s">
        <v>280</v>
      </c>
      <c r="K6" t="s">
        <v>5760</v>
      </c>
      <c r="L6" t="s">
        <v>268</v>
      </c>
      <c r="M6">
        <v>43463091</v>
      </c>
      <c r="N6">
        <v>0</v>
      </c>
      <c r="O6">
        <v>43463091</v>
      </c>
      <c r="P6">
        <v>0</v>
      </c>
      <c r="Q6" t="s">
        <v>5777</v>
      </c>
      <c r="R6" t="s">
        <v>5775</v>
      </c>
      <c r="S6" t="s">
        <v>5778</v>
      </c>
      <c r="T6" t="s">
        <v>5779</v>
      </c>
      <c r="U6" t="s">
        <v>5780</v>
      </c>
      <c r="V6" t="s">
        <v>5781</v>
      </c>
      <c r="W6" t="s">
        <v>5757</v>
      </c>
      <c r="X6" t="str">
        <f t="shared" si="0"/>
        <v>Inversión</v>
      </c>
      <c r="Y6" t="s">
        <v>5767</v>
      </c>
    </row>
    <row r="7" spans="1:25">
      <c r="A7" t="s">
        <v>5782</v>
      </c>
      <c r="B7" t="s">
        <v>5745</v>
      </c>
      <c r="C7" t="s">
        <v>5783</v>
      </c>
      <c r="D7" t="s">
        <v>667</v>
      </c>
      <c r="E7" t="s">
        <v>5747</v>
      </c>
      <c r="F7" t="s">
        <v>5764</v>
      </c>
      <c r="G7" t="s">
        <v>5749</v>
      </c>
      <c r="H7" t="s">
        <v>556</v>
      </c>
      <c r="I7" t="s">
        <v>665</v>
      </c>
      <c r="J7" t="s">
        <v>280</v>
      </c>
      <c r="K7" t="s">
        <v>5760</v>
      </c>
      <c r="L7" t="s">
        <v>268</v>
      </c>
      <c r="M7">
        <v>92997806</v>
      </c>
      <c r="N7">
        <v>0</v>
      </c>
      <c r="O7">
        <v>92997806</v>
      </c>
      <c r="P7">
        <v>0</v>
      </c>
      <c r="Q7" t="s">
        <v>5784</v>
      </c>
      <c r="R7" t="s">
        <v>5782</v>
      </c>
      <c r="S7" t="s">
        <v>5785</v>
      </c>
      <c r="T7" t="s">
        <v>5786</v>
      </c>
      <c r="U7" t="s">
        <v>5787</v>
      </c>
      <c r="V7" t="s">
        <v>5788</v>
      </c>
      <c r="W7" t="s">
        <v>5757</v>
      </c>
      <c r="X7" t="str">
        <f t="shared" si="0"/>
        <v>Inversión</v>
      </c>
      <c r="Y7" t="s">
        <v>5767</v>
      </c>
    </row>
    <row r="8" spans="1:25">
      <c r="A8" t="s">
        <v>5789</v>
      </c>
      <c r="B8" t="s">
        <v>5745</v>
      </c>
      <c r="C8" t="s">
        <v>5790</v>
      </c>
      <c r="D8" t="s">
        <v>667</v>
      </c>
      <c r="E8" t="s">
        <v>5747</v>
      </c>
      <c r="F8" t="s">
        <v>5764</v>
      </c>
      <c r="G8" t="s">
        <v>5749</v>
      </c>
      <c r="H8" t="s">
        <v>556</v>
      </c>
      <c r="I8" t="s">
        <v>665</v>
      </c>
      <c r="J8" t="s">
        <v>280</v>
      </c>
      <c r="K8" t="s">
        <v>5760</v>
      </c>
      <c r="L8" t="s">
        <v>268</v>
      </c>
      <c r="M8">
        <v>53146280</v>
      </c>
      <c r="N8">
        <v>0</v>
      </c>
      <c r="O8">
        <v>53146280</v>
      </c>
      <c r="P8">
        <v>0</v>
      </c>
      <c r="Q8" t="s">
        <v>5791</v>
      </c>
      <c r="R8" t="s">
        <v>5789</v>
      </c>
      <c r="S8" t="s">
        <v>5792</v>
      </c>
      <c r="T8" t="s">
        <v>5793</v>
      </c>
      <c r="U8" t="s">
        <v>5794</v>
      </c>
      <c r="V8" t="s">
        <v>5795</v>
      </c>
      <c r="W8" t="s">
        <v>5757</v>
      </c>
      <c r="X8" t="str">
        <f t="shared" si="0"/>
        <v>Inversión</v>
      </c>
      <c r="Y8" t="s">
        <v>5767</v>
      </c>
    </row>
    <row r="9" spans="1:25">
      <c r="A9" t="s">
        <v>5796</v>
      </c>
      <c r="B9" t="s">
        <v>5745</v>
      </c>
      <c r="C9" t="s">
        <v>5797</v>
      </c>
      <c r="D9" t="s">
        <v>667</v>
      </c>
      <c r="E9" t="s">
        <v>5747</v>
      </c>
      <c r="F9" t="s">
        <v>5764</v>
      </c>
      <c r="G9" t="s">
        <v>5749</v>
      </c>
      <c r="H9" t="s">
        <v>556</v>
      </c>
      <c r="I9" t="s">
        <v>665</v>
      </c>
      <c r="J9" t="s">
        <v>280</v>
      </c>
      <c r="K9" t="s">
        <v>5760</v>
      </c>
      <c r="L9" t="s">
        <v>268</v>
      </c>
      <c r="M9">
        <v>58695945</v>
      </c>
      <c r="N9">
        <v>0</v>
      </c>
      <c r="O9">
        <v>58695945</v>
      </c>
      <c r="P9">
        <v>0</v>
      </c>
      <c r="Q9" t="s">
        <v>5798</v>
      </c>
      <c r="R9" t="s">
        <v>5796</v>
      </c>
      <c r="S9" t="s">
        <v>5799</v>
      </c>
      <c r="T9" t="s">
        <v>5800</v>
      </c>
      <c r="U9" t="s">
        <v>5801</v>
      </c>
      <c r="V9" t="s">
        <v>5802</v>
      </c>
      <c r="W9" t="s">
        <v>5757</v>
      </c>
      <c r="X9" t="str">
        <f t="shared" si="0"/>
        <v>Inversión</v>
      </c>
      <c r="Y9" t="s">
        <v>5767</v>
      </c>
    </row>
    <row r="10" spans="1:25">
      <c r="A10" t="s">
        <v>5803</v>
      </c>
      <c r="B10" t="s">
        <v>5745</v>
      </c>
      <c r="C10" t="s">
        <v>5804</v>
      </c>
      <c r="D10" t="s">
        <v>667</v>
      </c>
      <c r="E10" t="s">
        <v>5747</v>
      </c>
      <c r="F10" t="s">
        <v>5764</v>
      </c>
      <c r="G10" t="s">
        <v>5749</v>
      </c>
      <c r="H10" t="s">
        <v>556</v>
      </c>
      <c r="I10" t="s">
        <v>665</v>
      </c>
      <c r="J10" t="s">
        <v>280</v>
      </c>
      <c r="K10" t="s">
        <v>5760</v>
      </c>
      <c r="L10" t="s">
        <v>268</v>
      </c>
      <c r="M10">
        <v>48314800</v>
      </c>
      <c r="N10">
        <v>0</v>
      </c>
      <c r="O10">
        <v>48314800</v>
      </c>
      <c r="P10">
        <v>0</v>
      </c>
      <c r="Q10" t="s">
        <v>5805</v>
      </c>
      <c r="R10" t="s">
        <v>5803</v>
      </c>
      <c r="S10" t="s">
        <v>5806</v>
      </c>
      <c r="T10" t="s">
        <v>5807</v>
      </c>
      <c r="U10" t="s">
        <v>5808</v>
      </c>
      <c r="V10" t="s">
        <v>5809</v>
      </c>
      <c r="W10" t="s">
        <v>5757</v>
      </c>
      <c r="X10" t="str">
        <f t="shared" si="0"/>
        <v>Inversión</v>
      </c>
      <c r="Y10" t="s">
        <v>5767</v>
      </c>
    </row>
    <row r="11" spans="1:25">
      <c r="A11" t="s">
        <v>5810</v>
      </c>
      <c r="B11" t="s">
        <v>5745</v>
      </c>
      <c r="C11" t="s">
        <v>5811</v>
      </c>
      <c r="D11" t="s">
        <v>667</v>
      </c>
      <c r="E11" t="s">
        <v>5747</v>
      </c>
      <c r="F11" t="s">
        <v>5764</v>
      </c>
      <c r="G11" t="s">
        <v>5749</v>
      </c>
      <c r="H11" t="s">
        <v>556</v>
      </c>
      <c r="I11" t="s">
        <v>665</v>
      </c>
      <c r="J11" t="s">
        <v>280</v>
      </c>
      <c r="K11" t="s">
        <v>5760</v>
      </c>
      <c r="L11" t="s">
        <v>268</v>
      </c>
      <c r="M11">
        <v>58695945</v>
      </c>
      <c r="N11">
        <v>0</v>
      </c>
      <c r="O11">
        <v>58695945</v>
      </c>
      <c r="P11">
        <v>0</v>
      </c>
      <c r="Q11" t="s">
        <v>5812</v>
      </c>
      <c r="R11" t="s">
        <v>5813</v>
      </c>
      <c r="S11" t="s">
        <v>5814</v>
      </c>
      <c r="T11" t="s">
        <v>5815</v>
      </c>
      <c r="U11" t="s">
        <v>5816</v>
      </c>
      <c r="V11" t="s">
        <v>5817</v>
      </c>
      <c r="W11" t="s">
        <v>5757</v>
      </c>
      <c r="X11" t="str">
        <f t="shared" si="0"/>
        <v>Inversión</v>
      </c>
      <c r="Y11" t="s">
        <v>5767</v>
      </c>
    </row>
    <row r="12" spans="1:25">
      <c r="A12" t="s">
        <v>5813</v>
      </c>
      <c r="B12" t="s">
        <v>5745</v>
      </c>
      <c r="C12" t="s">
        <v>5818</v>
      </c>
      <c r="D12" t="s">
        <v>667</v>
      </c>
      <c r="E12" t="s">
        <v>5747</v>
      </c>
      <c r="F12" t="s">
        <v>5764</v>
      </c>
      <c r="G12" t="s">
        <v>5749</v>
      </c>
      <c r="H12" t="s">
        <v>526</v>
      </c>
      <c r="I12" t="s">
        <v>666</v>
      </c>
      <c r="J12" t="s">
        <v>280</v>
      </c>
      <c r="K12" t="s">
        <v>5760</v>
      </c>
      <c r="L12" t="s">
        <v>268</v>
      </c>
      <c r="M12">
        <v>80634026</v>
      </c>
      <c r="N12">
        <v>0</v>
      </c>
      <c r="O12">
        <v>80634026</v>
      </c>
      <c r="P12">
        <v>0</v>
      </c>
      <c r="Q12" t="s">
        <v>5819</v>
      </c>
      <c r="R12" t="s">
        <v>5820</v>
      </c>
      <c r="S12" t="s">
        <v>5821</v>
      </c>
      <c r="T12" t="s">
        <v>5822</v>
      </c>
      <c r="U12" t="s">
        <v>5823</v>
      </c>
      <c r="V12" t="s">
        <v>5824</v>
      </c>
      <c r="W12" t="s">
        <v>5757</v>
      </c>
      <c r="X12" t="str">
        <f t="shared" si="0"/>
        <v>Inversión</v>
      </c>
      <c r="Y12" t="s">
        <v>5767</v>
      </c>
    </row>
    <row r="13" spans="1:25">
      <c r="A13" t="s">
        <v>5825</v>
      </c>
      <c r="B13" t="s">
        <v>5826</v>
      </c>
      <c r="C13" t="s">
        <v>5827</v>
      </c>
      <c r="D13" t="s">
        <v>667</v>
      </c>
      <c r="E13" t="s">
        <v>5747</v>
      </c>
      <c r="F13" t="s">
        <v>5828</v>
      </c>
      <c r="G13" t="s">
        <v>5749</v>
      </c>
      <c r="H13" t="s">
        <v>463</v>
      </c>
      <c r="I13" t="s">
        <v>633</v>
      </c>
      <c r="J13" t="s">
        <v>267</v>
      </c>
      <c r="K13" t="s">
        <v>5750</v>
      </c>
      <c r="L13" t="s">
        <v>268</v>
      </c>
      <c r="M13">
        <v>3673511</v>
      </c>
      <c r="N13">
        <v>-50000</v>
      </c>
      <c r="O13">
        <v>3623511</v>
      </c>
      <c r="P13">
        <v>0</v>
      </c>
      <c r="Q13" t="s">
        <v>5829</v>
      </c>
      <c r="R13" t="s">
        <v>5830</v>
      </c>
      <c r="S13" t="s">
        <v>5831</v>
      </c>
      <c r="T13" t="s">
        <v>5832</v>
      </c>
      <c r="U13" t="s">
        <v>5833</v>
      </c>
      <c r="V13" t="s">
        <v>5834</v>
      </c>
      <c r="W13" t="s">
        <v>5835</v>
      </c>
      <c r="X13" t="str">
        <f t="shared" si="0"/>
        <v>Inversión</v>
      </c>
      <c r="Y13" t="s">
        <v>5836</v>
      </c>
    </row>
    <row r="14" spans="1:25">
      <c r="A14" t="s">
        <v>5837</v>
      </c>
      <c r="B14" t="s">
        <v>5826</v>
      </c>
      <c r="C14" t="s">
        <v>5838</v>
      </c>
      <c r="D14" t="s">
        <v>667</v>
      </c>
      <c r="E14" t="s">
        <v>5747</v>
      </c>
      <c r="F14" t="s">
        <v>5828</v>
      </c>
      <c r="G14" t="s">
        <v>5749</v>
      </c>
      <c r="H14" t="s">
        <v>463</v>
      </c>
      <c r="I14" t="s">
        <v>633</v>
      </c>
      <c r="J14" t="s">
        <v>267</v>
      </c>
      <c r="K14" t="s">
        <v>5750</v>
      </c>
      <c r="L14" t="s">
        <v>268</v>
      </c>
      <c r="M14">
        <v>17123248</v>
      </c>
      <c r="N14">
        <v>-2229826</v>
      </c>
      <c r="O14">
        <v>14893422</v>
      </c>
      <c r="P14">
        <v>0</v>
      </c>
      <c r="Q14" t="s">
        <v>5839</v>
      </c>
      <c r="R14" t="s">
        <v>5840</v>
      </c>
      <c r="S14" t="s">
        <v>5841</v>
      </c>
      <c r="T14" t="s">
        <v>5842</v>
      </c>
      <c r="U14" t="s">
        <v>5843</v>
      </c>
      <c r="V14" t="s">
        <v>5844</v>
      </c>
      <c r="W14" t="s">
        <v>5845</v>
      </c>
      <c r="X14" t="str">
        <f t="shared" si="0"/>
        <v>Inversión</v>
      </c>
      <c r="Y14" t="s">
        <v>5836</v>
      </c>
    </row>
    <row r="15" spans="1:25">
      <c r="A15" t="s">
        <v>5846</v>
      </c>
      <c r="B15" t="s">
        <v>5826</v>
      </c>
      <c r="C15" t="s">
        <v>5847</v>
      </c>
      <c r="D15" t="s">
        <v>667</v>
      </c>
      <c r="E15" t="s">
        <v>5747</v>
      </c>
      <c r="F15" t="s">
        <v>5828</v>
      </c>
      <c r="G15" t="s">
        <v>5749</v>
      </c>
      <c r="H15" t="s">
        <v>463</v>
      </c>
      <c r="I15" t="s">
        <v>633</v>
      </c>
      <c r="J15" t="s">
        <v>267</v>
      </c>
      <c r="K15" t="s">
        <v>5750</v>
      </c>
      <c r="L15" t="s">
        <v>268</v>
      </c>
      <c r="M15">
        <v>16463248</v>
      </c>
      <c r="N15">
        <v>-1490779</v>
      </c>
      <c r="O15">
        <v>14972469</v>
      </c>
      <c r="P15">
        <v>0</v>
      </c>
      <c r="Q15" t="s">
        <v>5848</v>
      </c>
      <c r="R15" t="s">
        <v>5849</v>
      </c>
      <c r="S15" t="s">
        <v>5850</v>
      </c>
      <c r="T15" t="s">
        <v>5851</v>
      </c>
      <c r="U15" t="s">
        <v>5852</v>
      </c>
      <c r="V15" t="s">
        <v>5853</v>
      </c>
      <c r="W15" t="s">
        <v>5854</v>
      </c>
      <c r="X15" t="str">
        <f t="shared" si="0"/>
        <v>Inversión</v>
      </c>
      <c r="Y15" t="s">
        <v>5836</v>
      </c>
    </row>
    <row r="16" spans="1:25">
      <c r="A16" t="s">
        <v>5855</v>
      </c>
      <c r="B16" t="s">
        <v>5826</v>
      </c>
      <c r="C16" t="s">
        <v>5856</v>
      </c>
      <c r="D16" t="s">
        <v>667</v>
      </c>
      <c r="E16" t="s">
        <v>5747</v>
      </c>
      <c r="F16" t="s">
        <v>5828</v>
      </c>
      <c r="G16" t="s">
        <v>5749</v>
      </c>
      <c r="H16" t="s">
        <v>463</v>
      </c>
      <c r="I16" t="s">
        <v>633</v>
      </c>
      <c r="J16" t="s">
        <v>267</v>
      </c>
      <c r="K16" t="s">
        <v>5750</v>
      </c>
      <c r="L16" t="s">
        <v>268</v>
      </c>
      <c r="M16">
        <v>3920327</v>
      </c>
      <c r="N16">
        <v>-102338</v>
      </c>
      <c r="O16">
        <v>3817989</v>
      </c>
      <c r="P16">
        <v>0</v>
      </c>
      <c r="Q16" t="s">
        <v>5857</v>
      </c>
      <c r="R16" t="s">
        <v>5825</v>
      </c>
      <c r="S16" t="s">
        <v>5858</v>
      </c>
      <c r="T16" t="s">
        <v>5859</v>
      </c>
      <c r="U16" t="s">
        <v>5859</v>
      </c>
      <c r="V16" t="s">
        <v>5860</v>
      </c>
      <c r="W16" t="s">
        <v>5861</v>
      </c>
      <c r="X16" t="str">
        <f t="shared" si="0"/>
        <v>Inversión</v>
      </c>
      <c r="Y16" t="s">
        <v>5836</v>
      </c>
    </row>
    <row r="17" spans="1:25">
      <c r="A17" t="s">
        <v>5862</v>
      </c>
      <c r="B17" t="s">
        <v>5826</v>
      </c>
      <c r="C17" t="s">
        <v>5863</v>
      </c>
      <c r="D17" t="s">
        <v>667</v>
      </c>
      <c r="E17" t="s">
        <v>5747</v>
      </c>
      <c r="F17" t="s">
        <v>5828</v>
      </c>
      <c r="G17" t="s">
        <v>5749</v>
      </c>
      <c r="H17" t="s">
        <v>463</v>
      </c>
      <c r="I17" t="s">
        <v>633</v>
      </c>
      <c r="J17" t="s">
        <v>267</v>
      </c>
      <c r="K17" t="s">
        <v>5750</v>
      </c>
      <c r="L17" t="s">
        <v>268</v>
      </c>
      <c r="M17">
        <v>12216353</v>
      </c>
      <c r="N17">
        <v>-1344781</v>
      </c>
      <c r="O17">
        <v>10871572</v>
      </c>
      <c r="P17">
        <v>0</v>
      </c>
      <c r="Q17" t="s">
        <v>5864</v>
      </c>
      <c r="R17" t="s">
        <v>5865</v>
      </c>
      <c r="S17" t="s">
        <v>5866</v>
      </c>
      <c r="T17" t="s">
        <v>5867</v>
      </c>
      <c r="U17" t="s">
        <v>5868</v>
      </c>
      <c r="V17" t="s">
        <v>5869</v>
      </c>
      <c r="W17" t="s">
        <v>5870</v>
      </c>
      <c r="X17" t="str">
        <f t="shared" si="0"/>
        <v>Inversión</v>
      </c>
      <c r="Y17" t="s">
        <v>5836</v>
      </c>
    </row>
    <row r="18" spans="1:25">
      <c r="A18" t="s">
        <v>5871</v>
      </c>
      <c r="B18" t="s">
        <v>5826</v>
      </c>
      <c r="C18" t="s">
        <v>5872</v>
      </c>
      <c r="D18" t="s">
        <v>667</v>
      </c>
      <c r="E18" t="s">
        <v>5747</v>
      </c>
      <c r="F18" t="s">
        <v>5828</v>
      </c>
      <c r="G18" t="s">
        <v>5749</v>
      </c>
      <c r="H18" t="s">
        <v>463</v>
      </c>
      <c r="I18" t="s">
        <v>633</v>
      </c>
      <c r="J18" t="s">
        <v>267</v>
      </c>
      <c r="K18" t="s">
        <v>5750</v>
      </c>
      <c r="L18" t="s">
        <v>268</v>
      </c>
      <c r="M18">
        <v>6777730</v>
      </c>
      <c r="N18">
        <v>-296788</v>
      </c>
      <c r="O18">
        <v>6480942</v>
      </c>
      <c r="P18">
        <v>0</v>
      </c>
      <c r="Q18" t="s">
        <v>5873</v>
      </c>
      <c r="R18" t="s">
        <v>5874</v>
      </c>
      <c r="S18" t="s">
        <v>5875</v>
      </c>
      <c r="T18" t="s">
        <v>5876</v>
      </c>
      <c r="U18" t="s">
        <v>5876</v>
      </c>
      <c r="V18" t="s">
        <v>5877</v>
      </c>
      <c r="W18" t="s">
        <v>5757</v>
      </c>
      <c r="X18" t="str">
        <f t="shared" si="0"/>
        <v>Inversión</v>
      </c>
      <c r="Y18" t="s">
        <v>5836</v>
      </c>
    </row>
    <row r="19" spans="1:25">
      <c r="A19" t="s">
        <v>5878</v>
      </c>
      <c r="B19" t="s">
        <v>5826</v>
      </c>
      <c r="C19" t="s">
        <v>5879</v>
      </c>
      <c r="D19" t="s">
        <v>667</v>
      </c>
      <c r="E19" t="s">
        <v>5747</v>
      </c>
      <c r="F19" t="s">
        <v>5880</v>
      </c>
      <c r="G19" t="s">
        <v>5749</v>
      </c>
      <c r="H19" t="s">
        <v>539</v>
      </c>
      <c r="I19" t="s">
        <v>653</v>
      </c>
      <c r="J19" t="s">
        <v>267</v>
      </c>
      <c r="K19" t="s">
        <v>5750</v>
      </c>
      <c r="L19" t="s">
        <v>268</v>
      </c>
      <c r="M19">
        <v>17031787</v>
      </c>
      <c r="N19">
        <v>-23346</v>
      </c>
      <c r="O19">
        <v>17008441</v>
      </c>
      <c r="P19">
        <v>0</v>
      </c>
      <c r="Q19" t="s">
        <v>5881</v>
      </c>
      <c r="R19" t="s">
        <v>5882</v>
      </c>
      <c r="S19" t="s">
        <v>5883</v>
      </c>
      <c r="T19" t="s">
        <v>5884</v>
      </c>
      <c r="U19" t="s">
        <v>5885</v>
      </c>
      <c r="V19" t="s">
        <v>5886</v>
      </c>
      <c r="W19" t="s">
        <v>5757</v>
      </c>
      <c r="X19" t="str">
        <f t="shared" si="0"/>
        <v>Inversión</v>
      </c>
      <c r="Y19" t="s">
        <v>5887</v>
      </c>
    </row>
    <row r="20" spans="1:25">
      <c r="A20" t="s">
        <v>5888</v>
      </c>
      <c r="B20" t="s">
        <v>5826</v>
      </c>
      <c r="C20" t="s">
        <v>5889</v>
      </c>
      <c r="D20" t="s">
        <v>667</v>
      </c>
      <c r="E20" t="s">
        <v>5747</v>
      </c>
      <c r="F20" t="s">
        <v>5880</v>
      </c>
      <c r="G20" t="s">
        <v>5749</v>
      </c>
      <c r="H20" t="s">
        <v>539</v>
      </c>
      <c r="I20" t="s">
        <v>653</v>
      </c>
      <c r="J20" t="s">
        <v>267</v>
      </c>
      <c r="K20" t="s">
        <v>5750</v>
      </c>
      <c r="L20" t="s">
        <v>268</v>
      </c>
      <c r="M20">
        <v>21403092</v>
      </c>
      <c r="N20">
        <v>10701546</v>
      </c>
      <c r="O20">
        <v>32104638</v>
      </c>
      <c r="P20">
        <v>0</v>
      </c>
      <c r="Q20" t="s">
        <v>5890</v>
      </c>
      <c r="R20" t="s">
        <v>5891</v>
      </c>
      <c r="S20" t="s">
        <v>5892</v>
      </c>
      <c r="T20" t="s">
        <v>5893</v>
      </c>
      <c r="U20" t="s">
        <v>5894</v>
      </c>
      <c r="V20" t="s">
        <v>5895</v>
      </c>
      <c r="W20" t="s">
        <v>5757</v>
      </c>
      <c r="X20" t="str">
        <f t="shared" si="0"/>
        <v>Inversión</v>
      </c>
      <c r="Y20" t="s">
        <v>5887</v>
      </c>
    </row>
    <row r="21" spans="1:25">
      <c r="A21" t="s">
        <v>5896</v>
      </c>
      <c r="B21" t="s">
        <v>5826</v>
      </c>
      <c r="C21" t="s">
        <v>5897</v>
      </c>
      <c r="D21" t="s">
        <v>667</v>
      </c>
      <c r="E21" t="s">
        <v>5747</v>
      </c>
      <c r="F21" t="s">
        <v>5880</v>
      </c>
      <c r="G21" t="s">
        <v>5749</v>
      </c>
      <c r="H21" t="s">
        <v>539</v>
      </c>
      <c r="I21" t="s">
        <v>653</v>
      </c>
      <c r="J21" t="s">
        <v>280</v>
      </c>
      <c r="K21" t="s">
        <v>5760</v>
      </c>
      <c r="L21" t="s">
        <v>268</v>
      </c>
      <c r="M21">
        <v>57467676</v>
      </c>
      <c r="N21">
        <v>-4788973</v>
      </c>
      <c r="O21">
        <v>52678703</v>
      </c>
      <c r="P21">
        <v>0</v>
      </c>
      <c r="Q21" t="s">
        <v>5898</v>
      </c>
      <c r="R21" t="s">
        <v>5899</v>
      </c>
      <c r="S21" t="s">
        <v>5900</v>
      </c>
      <c r="T21" t="s">
        <v>5901</v>
      </c>
      <c r="U21" t="s">
        <v>5902</v>
      </c>
      <c r="V21" t="s">
        <v>5903</v>
      </c>
      <c r="W21" t="s">
        <v>5757</v>
      </c>
      <c r="X21" t="str">
        <f t="shared" si="0"/>
        <v>Inversión</v>
      </c>
      <c r="Y21" t="s">
        <v>5887</v>
      </c>
    </row>
    <row r="22" spans="1:25">
      <c r="A22" t="s">
        <v>5904</v>
      </c>
      <c r="B22" t="s">
        <v>5826</v>
      </c>
      <c r="C22" t="s">
        <v>5905</v>
      </c>
      <c r="D22" t="s">
        <v>667</v>
      </c>
      <c r="E22" t="s">
        <v>5747</v>
      </c>
      <c r="F22" t="s">
        <v>5880</v>
      </c>
      <c r="G22" t="s">
        <v>5749</v>
      </c>
      <c r="H22" t="s">
        <v>539</v>
      </c>
      <c r="I22" t="s">
        <v>653</v>
      </c>
      <c r="J22" t="s">
        <v>267</v>
      </c>
      <c r="K22" t="s">
        <v>5750</v>
      </c>
      <c r="L22" t="s">
        <v>268</v>
      </c>
      <c r="M22">
        <v>57152855</v>
      </c>
      <c r="N22">
        <v>11508240</v>
      </c>
      <c r="O22">
        <v>68661095</v>
      </c>
      <c r="P22">
        <v>11728586</v>
      </c>
      <c r="Q22" t="s">
        <v>5906</v>
      </c>
      <c r="R22" t="s">
        <v>5907</v>
      </c>
      <c r="S22" t="s">
        <v>5908</v>
      </c>
      <c r="T22" t="s">
        <v>5909</v>
      </c>
      <c r="U22" t="s">
        <v>5910</v>
      </c>
      <c r="V22" t="s">
        <v>5911</v>
      </c>
      <c r="W22" t="s">
        <v>5757</v>
      </c>
      <c r="X22" t="str">
        <f t="shared" si="0"/>
        <v>Inversión</v>
      </c>
      <c r="Y22" t="s">
        <v>5887</v>
      </c>
    </row>
    <row r="23" spans="1:25">
      <c r="A23" t="s">
        <v>5912</v>
      </c>
      <c r="B23" t="s">
        <v>5826</v>
      </c>
      <c r="C23" t="s">
        <v>5913</v>
      </c>
      <c r="D23" t="s">
        <v>667</v>
      </c>
      <c r="E23" t="s">
        <v>5747</v>
      </c>
      <c r="F23" t="s">
        <v>5748</v>
      </c>
      <c r="G23" t="s">
        <v>5749</v>
      </c>
      <c r="H23" t="s">
        <v>529</v>
      </c>
      <c r="I23" t="s">
        <v>656</v>
      </c>
      <c r="J23" t="s">
        <v>267</v>
      </c>
      <c r="K23" t="s">
        <v>5750</v>
      </c>
      <c r="L23" t="s">
        <v>268</v>
      </c>
      <c r="M23">
        <v>332212188</v>
      </c>
      <c r="N23">
        <v>0</v>
      </c>
      <c r="O23">
        <v>332212188</v>
      </c>
      <c r="P23">
        <v>0</v>
      </c>
      <c r="Q23" t="s">
        <v>5914</v>
      </c>
      <c r="R23" t="s">
        <v>5837</v>
      </c>
      <c r="S23" t="s">
        <v>5915</v>
      </c>
      <c r="T23" t="s">
        <v>5916</v>
      </c>
      <c r="U23" t="s">
        <v>5917</v>
      </c>
      <c r="V23" t="s">
        <v>5918</v>
      </c>
      <c r="W23" t="s">
        <v>5757</v>
      </c>
      <c r="X23" t="str">
        <f t="shared" si="0"/>
        <v>Inversión</v>
      </c>
      <c r="Y23" t="s">
        <v>5758</v>
      </c>
    </row>
    <row r="24" spans="1:25">
      <c r="A24" t="s">
        <v>5919</v>
      </c>
      <c r="B24" t="s">
        <v>5826</v>
      </c>
      <c r="C24" t="s">
        <v>5920</v>
      </c>
      <c r="D24" t="s">
        <v>667</v>
      </c>
      <c r="E24" t="s">
        <v>5747</v>
      </c>
      <c r="F24" t="s">
        <v>5748</v>
      </c>
      <c r="G24" t="s">
        <v>5749</v>
      </c>
      <c r="H24" t="s">
        <v>548</v>
      </c>
      <c r="I24" t="s">
        <v>657</v>
      </c>
      <c r="J24" t="s">
        <v>280</v>
      </c>
      <c r="K24" t="s">
        <v>5760</v>
      </c>
      <c r="L24" t="s">
        <v>268</v>
      </c>
      <c r="M24">
        <v>40042599</v>
      </c>
      <c r="N24">
        <v>6429791</v>
      </c>
      <c r="O24">
        <v>46472390</v>
      </c>
      <c r="P24">
        <v>0</v>
      </c>
      <c r="Q24" t="s">
        <v>5921</v>
      </c>
      <c r="R24" t="s">
        <v>5846</v>
      </c>
      <c r="S24" t="s">
        <v>5922</v>
      </c>
      <c r="T24" t="s">
        <v>5923</v>
      </c>
      <c r="U24" t="s">
        <v>5924</v>
      </c>
      <c r="V24" t="s">
        <v>5925</v>
      </c>
      <c r="W24" t="s">
        <v>5757</v>
      </c>
      <c r="X24" t="str">
        <f t="shared" si="0"/>
        <v>Inversión</v>
      </c>
      <c r="Y24" t="s">
        <v>5758</v>
      </c>
    </row>
    <row r="25" spans="1:25">
      <c r="A25" t="s">
        <v>5926</v>
      </c>
      <c r="B25" t="s">
        <v>5826</v>
      </c>
      <c r="C25" t="s">
        <v>5927</v>
      </c>
      <c r="D25" t="s">
        <v>667</v>
      </c>
      <c r="E25" t="s">
        <v>5747</v>
      </c>
      <c r="F25" t="s">
        <v>5748</v>
      </c>
      <c r="G25" t="s">
        <v>5749</v>
      </c>
      <c r="H25" t="s">
        <v>548</v>
      </c>
      <c r="I25" t="s">
        <v>657</v>
      </c>
      <c r="J25" t="s">
        <v>280</v>
      </c>
      <c r="K25" t="s">
        <v>5760</v>
      </c>
      <c r="L25" t="s">
        <v>268</v>
      </c>
      <c r="M25">
        <v>108518128</v>
      </c>
      <c r="N25">
        <v>-4</v>
      </c>
      <c r="O25">
        <v>108518124</v>
      </c>
      <c r="P25">
        <v>0</v>
      </c>
      <c r="Q25" t="s">
        <v>5928</v>
      </c>
      <c r="R25" t="s">
        <v>5855</v>
      </c>
      <c r="S25" t="s">
        <v>5929</v>
      </c>
      <c r="T25" t="s">
        <v>5930</v>
      </c>
      <c r="U25" t="s">
        <v>5931</v>
      </c>
      <c r="V25" t="s">
        <v>5932</v>
      </c>
      <c r="W25" t="s">
        <v>5757</v>
      </c>
      <c r="X25" t="str">
        <f t="shared" si="0"/>
        <v>Inversión</v>
      </c>
      <c r="Y25" t="s">
        <v>5758</v>
      </c>
    </row>
    <row r="26" spans="1:25">
      <c r="A26" t="s">
        <v>5933</v>
      </c>
      <c r="B26" t="s">
        <v>5826</v>
      </c>
      <c r="C26" t="s">
        <v>5934</v>
      </c>
      <c r="D26" t="s">
        <v>667</v>
      </c>
      <c r="E26" t="s">
        <v>5747</v>
      </c>
      <c r="F26" t="s">
        <v>5748</v>
      </c>
      <c r="G26" t="s">
        <v>5749</v>
      </c>
      <c r="H26" t="s">
        <v>529</v>
      </c>
      <c r="I26" t="s">
        <v>656</v>
      </c>
      <c r="J26" t="s">
        <v>280</v>
      </c>
      <c r="K26" t="s">
        <v>5760</v>
      </c>
      <c r="L26" t="s">
        <v>268</v>
      </c>
      <c r="M26">
        <v>54740668</v>
      </c>
      <c r="N26">
        <v>-4</v>
      </c>
      <c r="O26">
        <v>54740664</v>
      </c>
      <c r="P26">
        <v>0</v>
      </c>
      <c r="Q26" t="s">
        <v>5935</v>
      </c>
      <c r="R26" t="s">
        <v>5862</v>
      </c>
      <c r="S26" t="s">
        <v>5936</v>
      </c>
      <c r="T26" t="s">
        <v>5937</v>
      </c>
      <c r="U26" t="s">
        <v>5938</v>
      </c>
      <c r="V26" t="s">
        <v>5939</v>
      </c>
      <c r="W26" t="s">
        <v>5757</v>
      </c>
      <c r="X26" t="str">
        <f t="shared" si="0"/>
        <v>Inversión</v>
      </c>
      <c r="Y26" t="s">
        <v>5758</v>
      </c>
    </row>
    <row r="27" spans="1:25">
      <c r="A27" t="s">
        <v>5940</v>
      </c>
      <c r="B27" t="s">
        <v>5826</v>
      </c>
      <c r="C27" t="s">
        <v>5941</v>
      </c>
      <c r="D27" t="s">
        <v>667</v>
      </c>
      <c r="E27" t="s">
        <v>5747</v>
      </c>
      <c r="F27" t="s">
        <v>5748</v>
      </c>
      <c r="G27" t="s">
        <v>5749</v>
      </c>
      <c r="H27" t="s">
        <v>548</v>
      </c>
      <c r="I27" t="s">
        <v>657</v>
      </c>
      <c r="J27" t="s">
        <v>280</v>
      </c>
      <c r="K27" t="s">
        <v>5760</v>
      </c>
      <c r="L27" t="s">
        <v>268</v>
      </c>
      <c r="M27">
        <v>83053047</v>
      </c>
      <c r="N27">
        <v>0</v>
      </c>
      <c r="O27">
        <v>83053047</v>
      </c>
      <c r="P27">
        <v>0</v>
      </c>
      <c r="Q27" t="s">
        <v>5942</v>
      </c>
      <c r="R27" t="s">
        <v>5896</v>
      </c>
      <c r="S27" t="s">
        <v>5943</v>
      </c>
      <c r="T27" t="s">
        <v>5944</v>
      </c>
      <c r="U27" t="s">
        <v>5945</v>
      </c>
      <c r="V27" t="s">
        <v>5946</v>
      </c>
      <c r="W27" t="s">
        <v>5757</v>
      </c>
      <c r="X27" t="str">
        <f t="shared" si="0"/>
        <v>Inversión</v>
      </c>
      <c r="Y27" t="s">
        <v>5758</v>
      </c>
    </row>
    <row r="28" spans="1:25">
      <c r="A28" t="s">
        <v>5947</v>
      </c>
      <c r="B28" t="s">
        <v>5826</v>
      </c>
      <c r="C28" t="s">
        <v>5948</v>
      </c>
      <c r="D28" t="s">
        <v>667</v>
      </c>
      <c r="E28" t="s">
        <v>5747</v>
      </c>
      <c r="F28" t="s">
        <v>5748</v>
      </c>
      <c r="G28" t="s">
        <v>5749</v>
      </c>
      <c r="H28" t="s">
        <v>529</v>
      </c>
      <c r="I28" t="s">
        <v>656</v>
      </c>
      <c r="J28" t="s">
        <v>267</v>
      </c>
      <c r="K28" t="s">
        <v>5750</v>
      </c>
      <c r="L28" t="s">
        <v>268</v>
      </c>
      <c r="M28">
        <v>83053047</v>
      </c>
      <c r="N28">
        <v>-3775138</v>
      </c>
      <c r="O28">
        <v>79277909</v>
      </c>
      <c r="P28">
        <v>0</v>
      </c>
      <c r="Q28" t="s">
        <v>5949</v>
      </c>
      <c r="R28" t="s">
        <v>5912</v>
      </c>
      <c r="S28" t="s">
        <v>5950</v>
      </c>
      <c r="T28" t="s">
        <v>5951</v>
      </c>
      <c r="U28" t="s">
        <v>5952</v>
      </c>
      <c r="V28" t="s">
        <v>5953</v>
      </c>
      <c r="W28" t="s">
        <v>5757</v>
      </c>
      <c r="X28" t="str">
        <f t="shared" si="0"/>
        <v>Inversión</v>
      </c>
      <c r="Y28" t="s">
        <v>5758</v>
      </c>
    </row>
    <row r="29" spans="1:25">
      <c r="A29" t="s">
        <v>5954</v>
      </c>
      <c r="B29" t="s">
        <v>5826</v>
      </c>
      <c r="C29" t="s">
        <v>5955</v>
      </c>
      <c r="D29" t="s">
        <v>667</v>
      </c>
      <c r="E29" t="s">
        <v>5747</v>
      </c>
      <c r="F29" t="s">
        <v>5748</v>
      </c>
      <c r="G29" t="s">
        <v>5749</v>
      </c>
      <c r="H29" t="s">
        <v>529</v>
      </c>
      <c r="I29" t="s">
        <v>656</v>
      </c>
      <c r="J29" t="s">
        <v>280</v>
      </c>
      <c r="K29" t="s">
        <v>5760</v>
      </c>
      <c r="L29" t="s">
        <v>268</v>
      </c>
      <c r="M29">
        <v>249159141</v>
      </c>
      <c r="N29">
        <v>0</v>
      </c>
      <c r="O29">
        <v>249159141</v>
      </c>
      <c r="P29">
        <v>0</v>
      </c>
      <c r="Q29" t="s">
        <v>5956</v>
      </c>
      <c r="R29" t="s">
        <v>5919</v>
      </c>
      <c r="S29" t="s">
        <v>5957</v>
      </c>
      <c r="T29" t="s">
        <v>5958</v>
      </c>
      <c r="U29" t="s">
        <v>5959</v>
      </c>
      <c r="V29" t="s">
        <v>5960</v>
      </c>
      <c r="W29" t="s">
        <v>5757</v>
      </c>
      <c r="X29" t="str">
        <f t="shared" si="0"/>
        <v>Inversión</v>
      </c>
      <c r="Y29" t="s">
        <v>5758</v>
      </c>
    </row>
    <row r="30" spans="1:25">
      <c r="A30" t="s">
        <v>5961</v>
      </c>
      <c r="B30" t="s">
        <v>5826</v>
      </c>
      <c r="C30" t="s">
        <v>5962</v>
      </c>
      <c r="D30" t="s">
        <v>667</v>
      </c>
      <c r="E30" t="s">
        <v>5747</v>
      </c>
      <c r="F30" t="s">
        <v>5748</v>
      </c>
      <c r="G30" t="s">
        <v>5749</v>
      </c>
      <c r="H30" t="s">
        <v>548</v>
      </c>
      <c r="I30" t="s">
        <v>657</v>
      </c>
      <c r="J30" t="s">
        <v>280</v>
      </c>
      <c r="K30" t="s">
        <v>5760</v>
      </c>
      <c r="L30" t="s">
        <v>268</v>
      </c>
      <c r="M30">
        <v>73517991</v>
      </c>
      <c r="N30">
        <v>-8</v>
      </c>
      <c r="O30">
        <v>73517983</v>
      </c>
      <c r="P30">
        <v>0</v>
      </c>
      <c r="Q30" t="s">
        <v>5963</v>
      </c>
      <c r="R30" t="s">
        <v>5926</v>
      </c>
      <c r="S30" t="s">
        <v>5964</v>
      </c>
      <c r="T30" t="s">
        <v>5965</v>
      </c>
      <c r="U30" t="s">
        <v>5966</v>
      </c>
      <c r="V30" t="s">
        <v>5967</v>
      </c>
      <c r="W30" t="s">
        <v>5757</v>
      </c>
      <c r="X30" t="str">
        <f t="shared" si="0"/>
        <v>Inversión</v>
      </c>
      <c r="Y30" t="s">
        <v>5758</v>
      </c>
    </row>
    <row r="31" spans="1:25">
      <c r="A31" t="s">
        <v>5968</v>
      </c>
      <c r="B31" t="s">
        <v>5826</v>
      </c>
      <c r="C31" t="s">
        <v>5969</v>
      </c>
      <c r="D31" t="s">
        <v>667</v>
      </c>
      <c r="E31" t="s">
        <v>5747</v>
      </c>
      <c r="F31" t="s">
        <v>5748</v>
      </c>
      <c r="G31" t="s">
        <v>5749</v>
      </c>
      <c r="H31" t="s">
        <v>465</v>
      </c>
      <c r="I31" t="s">
        <v>654</v>
      </c>
      <c r="J31" t="s">
        <v>267</v>
      </c>
      <c r="K31" t="s">
        <v>5750</v>
      </c>
      <c r="L31" t="s">
        <v>268</v>
      </c>
      <c r="M31">
        <v>5709827</v>
      </c>
      <c r="N31">
        <v>7078213.96</v>
      </c>
      <c r="O31">
        <v>12788040.960000001</v>
      </c>
      <c r="P31">
        <v>2532503.96</v>
      </c>
      <c r="Q31" t="s">
        <v>5970</v>
      </c>
      <c r="R31" t="s">
        <v>5971</v>
      </c>
      <c r="S31" t="s">
        <v>5972</v>
      </c>
      <c r="T31" t="s">
        <v>5973</v>
      </c>
      <c r="U31" t="s">
        <v>5974</v>
      </c>
      <c r="V31" t="s">
        <v>5975</v>
      </c>
      <c r="W31" t="s">
        <v>5976</v>
      </c>
      <c r="X31" t="str">
        <f t="shared" si="0"/>
        <v>Inversión</v>
      </c>
      <c r="Y31" t="s">
        <v>5758</v>
      </c>
    </row>
    <row r="32" spans="1:25">
      <c r="A32" t="s">
        <v>5977</v>
      </c>
      <c r="B32" t="s">
        <v>5978</v>
      </c>
      <c r="C32" t="s">
        <v>5979</v>
      </c>
      <c r="D32" t="s">
        <v>667</v>
      </c>
      <c r="E32" t="s">
        <v>5747</v>
      </c>
      <c r="F32" t="s">
        <v>5748</v>
      </c>
      <c r="G32" t="s">
        <v>5749</v>
      </c>
      <c r="H32" t="s">
        <v>545</v>
      </c>
      <c r="I32" t="s">
        <v>663</v>
      </c>
      <c r="J32" t="s">
        <v>267</v>
      </c>
      <c r="K32" t="s">
        <v>5750</v>
      </c>
      <c r="L32" t="s">
        <v>268</v>
      </c>
      <c r="M32">
        <v>53527075</v>
      </c>
      <c r="N32">
        <v>-1559041</v>
      </c>
      <c r="O32">
        <v>51968034</v>
      </c>
      <c r="P32">
        <v>0</v>
      </c>
      <c r="Q32" t="s">
        <v>5980</v>
      </c>
      <c r="R32" t="s">
        <v>5981</v>
      </c>
      <c r="S32" t="s">
        <v>5982</v>
      </c>
      <c r="T32" t="s">
        <v>5983</v>
      </c>
      <c r="U32" t="s">
        <v>5984</v>
      </c>
      <c r="V32" t="s">
        <v>5985</v>
      </c>
      <c r="W32" t="s">
        <v>5757</v>
      </c>
      <c r="X32" t="str">
        <f t="shared" si="0"/>
        <v>Inversión</v>
      </c>
      <c r="Y32" t="s">
        <v>5758</v>
      </c>
    </row>
    <row r="33" spans="1:25">
      <c r="A33" t="s">
        <v>5986</v>
      </c>
      <c r="B33" t="s">
        <v>5978</v>
      </c>
      <c r="C33" t="s">
        <v>5987</v>
      </c>
      <c r="D33" t="s">
        <v>667</v>
      </c>
      <c r="E33" t="s">
        <v>5747</v>
      </c>
      <c r="F33" t="s">
        <v>5748</v>
      </c>
      <c r="G33" t="s">
        <v>5749</v>
      </c>
      <c r="H33" t="s">
        <v>545</v>
      </c>
      <c r="I33" t="s">
        <v>663</v>
      </c>
      <c r="J33" t="s">
        <v>267</v>
      </c>
      <c r="K33" t="s">
        <v>5750</v>
      </c>
      <c r="L33" t="s">
        <v>268</v>
      </c>
      <c r="M33">
        <v>24043349</v>
      </c>
      <c r="N33">
        <v>-700292</v>
      </c>
      <c r="O33">
        <v>23343057</v>
      </c>
      <c r="P33">
        <v>0</v>
      </c>
      <c r="Q33" t="s">
        <v>5988</v>
      </c>
      <c r="R33" t="s">
        <v>5989</v>
      </c>
      <c r="S33" t="s">
        <v>5989</v>
      </c>
      <c r="T33" t="s">
        <v>5990</v>
      </c>
      <c r="U33" t="s">
        <v>5991</v>
      </c>
      <c r="V33" t="s">
        <v>5992</v>
      </c>
      <c r="W33" t="s">
        <v>5757</v>
      </c>
      <c r="X33" t="str">
        <f t="shared" si="0"/>
        <v>Inversión</v>
      </c>
      <c r="Y33" t="s">
        <v>5758</v>
      </c>
    </row>
    <row r="34" spans="1:25">
      <c r="A34" t="s">
        <v>5993</v>
      </c>
      <c r="B34" t="s">
        <v>5978</v>
      </c>
      <c r="C34" t="s">
        <v>5994</v>
      </c>
      <c r="D34" t="s">
        <v>667</v>
      </c>
      <c r="E34" t="s">
        <v>5995</v>
      </c>
      <c r="F34" t="s">
        <v>5828</v>
      </c>
      <c r="G34" t="s">
        <v>5749</v>
      </c>
      <c r="H34" t="s">
        <v>463</v>
      </c>
      <c r="I34" t="s">
        <v>633</v>
      </c>
      <c r="J34" t="s">
        <v>267</v>
      </c>
      <c r="K34" t="s">
        <v>5750</v>
      </c>
      <c r="L34" t="s">
        <v>268</v>
      </c>
      <c r="M34">
        <v>45518000</v>
      </c>
      <c r="N34">
        <v>-45518000</v>
      </c>
      <c r="O34">
        <v>0</v>
      </c>
      <c r="P34">
        <v>0</v>
      </c>
      <c r="Q34" t="s">
        <v>5996</v>
      </c>
      <c r="R34" t="s">
        <v>5997</v>
      </c>
      <c r="S34" t="s">
        <v>5757</v>
      </c>
      <c r="T34" t="s">
        <v>5757</v>
      </c>
      <c r="U34" t="s">
        <v>5757</v>
      </c>
      <c r="V34" t="s">
        <v>5757</v>
      </c>
      <c r="W34" t="s">
        <v>5757</v>
      </c>
      <c r="X34" t="str">
        <f t="shared" si="0"/>
        <v>Inversión</v>
      </c>
      <c r="Y34" t="s">
        <v>5836</v>
      </c>
    </row>
    <row r="35" spans="1:25">
      <c r="A35" t="s">
        <v>5998</v>
      </c>
      <c r="B35" t="s">
        <v>5978</v>
      </c>
      <c r="C35" t="s">
        <v>5999</v>
      </c>
      <c r="D35" t="s">
        <v>667</v>
      </c>
      <c r="E35" t="s">
        <v>5763</v>
      </c>
      <c r="F35" t="s">
        <v>5828</v>
      </c>
      <c r="G35" t="s">
        <v>5749</v>
      </c>
      <c r="H35" t="s">
        <v>463</v>
      </c>
      <c r="I35" t="s">
        <v>633</v>
      </c>
      <c r="J35" t="s">
        <v>267</v>
      </c>
      <c r="K35" t="s">
        <v>5750</v>
      </c>
      <c r="L35" t="s">
        <v>268</v>
      </c>
      <c r="M35">
        <v>45518000</v>
      </c>
      <c r="N35">
        <v>-45518000</v>
      </c>
      <c r="O35">
        <v>0</v>
      </c>
      <c r="P35">
        <v>0</v>
      </c>
      <c r="Q35" t="s">
        <v>6000</v>
      </c>
      <c r="R35" t="s">
        <v>5977</v>
      </c>
      <c r="S35" t="s">
        <v>5757</v>
      </c>
      <c r="T35" t="s">
        <v>5757</v>
      </c>
      <c r="U35" t="s">
        <v>5757</v>
      </c>
      <c r="V35" t="s">
        <v>5757</v>
      </c>
      <c r="W35" t="s">
        <v>5757</v>
      </c>
      <c r="X35" t="str">
        <f t="shared" si="0"/>
        <v>Inversión</v>
      </c>
      <c r="Y35" t="s">
        <v>5836</v>
      </c>
    </row>
    <row r="36" spans="1:25">
      <c r="A36" t="s">
        <v>6001</v>
      </c>
      <c r="B36" t="s">
        <v>5978</v>
      </c>
      <c r="C36" t="s">
        <v>6002</v>
      </c>
      <c r="D36" t="s">
        <v>667</v>
      </c>
      <c r="E36" t="s">
        <v>5995</v>
      </c>
      <c r="F36" t="s">
        <v>5828</v>
      </c>
      <c r="G36" t="s">
        <v>5749</v>
      </c>
      <c r="H36" t="s">
        <v>463</v>
      </c>
      <c r="I36" t="s">
        <v>633</v>
      </c>
      <c r="J36" t="s">
        <v>267</v>
      </c>
      <c r="K36" t="s">
        <v>5750</v>
      </c>
      <c r="L36" t="s">
        <v>268</v>
      </c>
      <c r="M36">
        <v>85591209</v>
      </c>
      <c r="N36">
        <v>-85591209</v>
      </c>
      <c r="O36">
        <v>0</v>
      </c>
      <c r="P36">
        <v>0</v>
      </c>
      <c r="Q36" t="s">
        <v>6003</v>
      </c>
      <c r="R36" t="s">
        <v>5986</v>
      </c>
      <c r="S36" t="s">
        <v>5757</v>
      </c>
      <c r="T36" t="s">
        <v>5757</v>
      </c>
      <c r="U36" t="s">
        <v>5757</v>
      </c>
      <c r="V36" t="s">
        <v>5757</v>
      </c>
      <c r="W36" t="s">
        <v>5757</v>
      </c>
      <c r="X36" t="str">
        <f t="shared" si="0"/>
        <v>Inversión</v>
      </c>
      <c r="Y36" t="s">
        <v>5836</v>
      </c>
    </row>
    <row r="37" spans="1:25">
      <c r="A37" t="s">
        <v>6004</v>
      </c>
      <c r="B37" t="s">
        <v>5978</v>
      </c>
      <c r="C37" t="s">
        <v>6005</v>
      </c>
      <c r="D37" t="s">
        <v>667</v>
      </c>
      <c r="E37" t="s">
        <v>5995</v>
      </c>
      <c r="F37" t="s">
        <v>5828</v>
      </c>
      <c r="G37" t="s">
        <v>5749</v>
      </c>
      <c r="H37" t="s">
        <v>463</v>
      </c>
      <c r="I37" t="s">
        <v>633</v>
      </c>
      <c r="J37" t="s">
        <v>267</v>
      </c>
      <c r="K37" t="s">
        <v>5750</v>
      </c>
      <c r="L37" t="s">
        <v>268</v>
      </c>
      <c r="M37">
        <v>92997806</v>
      </c>
      <c r="N37">
        <v>-92997806</v>
      </c>
      <c r="O37">
        <v>0</v>
      </c>
      <c r="P37">
        <v>0</v>
      </c>
      <c r="Q37" t="s">
        <v>6006</v>
      </c>
      <c r="R37" t="s">
        <v>5993</v>
      </c>
      <c r="S37" t="s">
        <v>5757</v>
      </c>
      <c r="T37" t="s">
        <v>5757</v>
      </c>
      <c r="U37" t="s">
        <v>5757</v>
      </c>
      <c r="V37" t="s">
        <v>5757</v>
      </c>
      <c r="W37" t="s">
        <v>5757</v>
      </c>
      <c r="X37" t="str">
        <f t="shared" si="0"/>
        <v>Inversión</v>
      </c>
      <c r="Y37" t="s">
        <v>5836</v>
      </c>
    </row>
    <row r="38" spans="1:25">
      <c r="A38" t="s">
        <v>6007</v>
      </c>
      <c r="B38" t="s">
        <v>5978</v>
      </c>
      <c r="C38" t="s">
        <v>6008</v>
      </c>
      <c r="D38" t="s">
        <v>667</v>
      </c>
      <c r="E38" t="s">
        <v>5995</v>
      </c>
      <c r="F38" t="s">
        <v>5828</v>
      </c>
      <c r="G38" t="s">
        <v>5749</v>
      </c>
      <c r="H38" t="s">
        <v>463</v>
      </c>
      <c r="I38" t="s">
        <v>633</v>
      </c>
      <c r="J38" t="s">
        <v>267</v>
      </c>
      <c r="K38" t="s">
        <v>5750</v>
      </c>
      <c r="L38" t="s">
        <v>268</v>
      </c>
      <c r="M38">
        <v>265731400</v>
      </c>
      <c r="N38">
        <v>-265731400</v>
      </c>
      <c r="O38">
        <v>0</v>
      </c>
      <c r="P38">
        <v>0</v>
      </c>
      <c r="Q38" t="s">
        <v>6009</v>
      </c>
      <c r="R38" t="s">
        <v>5998</v>
      </c>
      <c r="S38" t="s">
        <v>5757</v>
      </c>
      <c r="T38" t="s">
        <v>5757</v>
      </c>
      <c r="U38" t="s">
        <v>5757</v>
      </c>
      <c r="V38" t="s">
        <v>5757</v>
      </c>
      <c r="W38" t="s">
        <v>5757</v>
      </c>
      <c r="X38" t="str">
        <f t="shared" si="0"/>
        <v>Inversión</v>
      </c>
      <c r="Y38" t="s">
        <v>5836</v>
      </c>
    </row>
    <row r="39" spans="1:25">
      <c r="A39" t="s">
        <v>5892</v>
      </c>
      <c r="B39" t="s">
        <v>5978</v>
      </c>
      <c r="C39" t="s">
        <v>6010</v>
      </c>
      <c r="D39" t="s">
        <v>667</v>
      </c>
      <c r="E39" t="s">
        <v>5995</v>
      </c>
      <c r="F39" t="s">
        <v>5828</v>
      </c>
      <c r="G39" t="s">
        <v>5749</v>
      </c>
      <c r="H39" t="s">
        <v>463</v>
      </c>
      <c r="I39" t="s">
        <v>633</v>
      </c>
      <c r="J39" t="s">
        <v>267</v>
      </c>
      <c r="K39" t="s">
        <v>5750</v>
      </c>
      <c r="L39" t="s">
        <v>268</v>
      </c>
      <c r="M39">
        <v>388763100</v>
      </c>
      <c r="N39">
        <v>-388763100</v>
      </c>
      <c r="O39">
        <v>0</v>
      </c>
      <c r="P39">
        <v>0</v>
      </c>
      <c r="Q39" t="s">
        <v>6011</v>
      </c>
      <c r="R39" t="s">
        <v>6001</v>
      </c>
      <c r="S39" t="s">
        <v>5757</v>
      </c>
      <c r="T39" t="s">
        <v>5757</v>
      </c>
      <c r="U39" t="s">
        <v>5757</v>
      </c>
      <c r="V39" t="s">
        <v>5757</v>
      </c>
      <c r="W39" t="s">
        <v>5757</v>
      </c>
      <c r="X39" t="str">
        <f t="shared" si="0"/>
        <v>Inversión</v>
      </c>
      <c r="Y39" t="s">
        <v>5836</v>
      </c>
    </row>
    <row r="40" spans="1:25">
      <c r="A40" t="s">
        <v>5908</v>
      </c>
      <c r="B40" t="s">
        <v>5978</v>
      </c>
      <c r="C40" t="s">
        <v>6012</v>
      </c>
      <c r="D40" t="s">
        <v>667</v>
      </c>
      <c r="E40" t="s">
        <v>5995</v>
      </c>
      <c r="F40" t="s">
        <v>5828</v>
      </c>
      <c r="G40" t="s">
        <v>5749</v>
      </c>
      <c r="H40" t="s">
        <v>463</v>
      </c>
      <c r="I40" t="s">
        <v>633</v>
      </c>
      <c r="J40" t="s">
        <v>267</v>
      </c>
      <c r="K40" t="s">
        <v>5750</v>
      </c>
      <c r="L40" t="s">
        <v>268</v>
      </c>
      <c r="M40">
        <v>116628930</v>
      </c>
      <c r="N40">
        <v>-116628930</v>
      </c>
      <c r="O40">
        <v>0</v>
      </c>
      <c r="P40">
        <v>0</v>
      </c>
      <c r="Q40" t="s">
        <v>6013</v>
      </c>
      <c r="R40" t="s">
        <v>5892</v>
      </c>
      <c r="S40" t="s">
        <v>5757</v>
      </c>
      <c r="T40" t="s">
        <v>5757</v>
      </c>
      <c r="U40" t="s">
        <v>5757</v>
      </c>
      <c r="V40" t="s">
        <v>5757</v>
      </c>
      <c r="W40" t="s">
        <v>5757</v>
      </c>
      <c r="X40" t="str">
        <f t="shared" si="0"/>
        <v>Inversión</v>
      </c>
      <c r="Y40" t="s">
        <v>5836</v>
      </c>
    </row>
    <row r="41" spans="1:25">
      <c r="A41" t="s">
        <v>5900</v>
      </c>
      <c r="B41" t="s">
        <v>5978</v>
      </c>
      <c r="C41" t="s">
        <v>6014</v>
      </c>
      <c r="D41" t="s">
        <v>667</v>
      </c>
      <c r="E41" t="s">
        <v>5747</v>
      </c>
      <c r="F41" t="s">
        <v>5828</v>
      </c>
      <c r="G41" t="s">
        <v>5749</v>
      </c>
      <c r="H41" t="s">
        <v>524</v>
      </c>
      <c r="I41" t="s">
        <v>621</v>
      </c>
      <c r="J41" t="s">
        <v>267</v>
      </c>
      <c r="K41" t="s">
        <v>5750</v>
      </c>
      <c r="L41" t="s">
        <v>268</v>
      </c>
      <c r="M41">
        <v>48553649</v>
      </c>
      <c r="N41">
        <v>6065399</v>
      </c>
      <c r="O41">
        <v>54619048</v>
      </c>
      <c r="P41">
        <v>6177738</v>
      </c>
      <c r="Q41" t="s">
        <v>6015</v>
      </c>
      <c r="R41" t="s">
        <v>6016</v>
      </c>
      <c r="S41" t="s">
        <v>6017</v>
      </c>
      <c r="T41" t="s">
        <v>6018</v>
      </c>
      <c r="U41" t="s">
        <v>6019</v>
      </c>
      <c r="V41" t="s">
        <v>6020</v>
      </c>
      <c r="W41" t="s">
        <v>5757</v>
      </c>
      <c r="X41" t="str">
        <f t="shared" si="0"/>
        <v>Inversión</v>
      </c>
      <c r="Y41" t="s">
        <v>5836</v>
      </c>
    </row>
    <row r="42" spans="1:25">
      <c r="A42" t="s">
        <v>6021</v>
      </c>
      <c r="B42" t="s">
        <v>5978</v>
      </c>
      <c r="C42" t="s">
        <v>6022</v>
      </c>
      <c r="D42" t="s">
        <v>667</v>
      </c>
      <c r="E42" t="s">
        <v>5747</v>
      </c>
      <c r="F42" t="s">
        <v>5828</v>
      </c>
      <c r="G42" t="s">
        <v>5749</v>
      </c>
      <c r="H42" t="s">
        <v>524</v>
      </c>
      <c r="I42" t="s">
        <v>621</v>
      </c>
      <c r="J42" t="s">
        <v>267</v>
      </c>
      <c r="K42" t="s">
        <v>5750</v>
      </c>
      <c r="L42" t="s">
        <v>268</v>
      </c>
      <c r="M42">
        <v>120163140</v>
      </c>
      <c r="N42">
        <v>24596910</v>
      </c>
      <c r="O42">
        <v>144760050</v>
      </c>
      <c r="P42">
        <v>24874946</v>
      </c>
      <c r="Q42" t="s">
        <v>6023</v>
      </c>
      <c r="R42" t="s">
        <v>6024</v>
      </c>
      <c r="S42" t="s">
        <v>6025</v>
      </c>
      <c r="T42" t="s">
        <v>6026</v>
      </c>
      <c r="U42" t="s">
        <v>6027</v>
      </c>
      <c r="V42" t="s">
        <v>6028</v>
      </c>
      <c r="W42" t="s">
        <v>5757</v>
      </c>
      <c r="X42" t="str">
        <f t="shared" si="0"/>
        <v>Inversión</v>
      </c>
      <c r="Y42" t="s">
        <v>5836</v>
      </c>
    </row>
    <row r="43" spans="1:25">
      <c r="A43" t="s">
        <v>6029</v>
      </c>
      <c r="B43" t="s">
        <v>5978</v>
      </c>
      <c r="C43" t="s">
        <v>6030</v>
      </c>
      <c r="D43" t="s">
        <v>667</v>
      </c>
      <c r="E43" t="s">
        <v>5763</v>
      </c>
      <c r="F43" t="s">
        <v>5828</v>
      </c>
      <c r="G43" t="s">
        <v>5749</v>
      </c>
      <c r="H43" t="s">
        <v>553</v>
      </c>
      <c r="I43" t="s">
        <v>623</v>
      </c>
      <c r="J43" t="s">
        <v>267</v>
      </c>
      <c r="K43" t="s">
        <v>5750</v>
      </c>
      <c r="L43" t="s">
        <v>268</v>
      </c>
      <c r="M43">
        <v>51873460</v>
      </c>
      <c r="N43">
        <v>-51873460</v>
      </c>
      <c r="O43">
        <v>0</v>
      </c>
      <c r="P43">
        <v>0</v>
      </c>
      <c r="Q43" t="s">
        <v>6031</v>
      </c>
      <c r="R43" t="s">
        <v>6032</v>
      </c>
      <c r="S43" t="s">
        <v>5757</v>
      </c>
      <c r="T43" t="s">
        <v>5757</v>
      </c>
      <c r="U43" t="s">
        <v>5757</v>
      </c>
      <c r="V43" t="s">
        <v>5757</v>
      </c>
      <c r="W43" t="s">
        <v>5757</v>
      </c>
      <c r="X43" t="str">
        <f t="shared" si="0"/>
        <v>Inversión</v>
      </c>
      <c r="Y43" t="s">
        <v>5836</v>
      </c>
    </row>
    <row r="44" spans="1:25">
      <c r="A44" t="s">
        <v>6033</v>
      </c>
      <c r="B44" t="s">
        <v>5978</v>
      </c>
      <c r="C44" t="s">
        <v>6034</v>
      </c>
      <c r="D44" t="s">
        <v>667</v>
      </c>
      <c r="E44" t="s">
        <v>5763</v>
      </c>
      <c r="F44" t="s">
        <v>5828</v>
      </c>
      <c r="G44" t="s">
        <v>5749</v>
      </c>
      <c r="H44" t="s">
        <v>553</v>
      </c>
      <c r="I44" t="s">
        <v>623</v>
      </c>
      <c r="J44" t="s">
        <v>267</v>
      </c>
      <c r="K44" t="s">
        <v>5750</v>
      </c>
      <c r="L44" t="s">
        <v>268</v>
      </c>
      <c r="M44">
        <v>84543460</v>
      </c>
      <c r="N44">
        <v>-84543460</v>
      </c>
      <c r="O44">
        <v>0</v>
      </c>
      <c r="P44">
        <v>0</v>
      </c>
      <c r="Q44" t="s">
        <v>6035</v>
      </c>
      <c r="R44" t="s">
        <v>6036</v>
      </c>
      <c r="S44" t="s">
        <v>5757</v>
      </c>
      <c r="T44" t="s">
        <v>5757</v>
      </c>
      <c r="U44" t="s">
        <v>5757</v>
      </c>
      <c r="V44" t="s">
        <v>5757</v>
      </c>
      <c r="W44" t="s">
        <v>5757</v>
      </c>
      <c r="X44" t="str">
        <f t="shared" si="0"/>
        <v>Inversión</v>
      </c>
      <c r="Y44" t="s">
        <v>5836</v>
      </c>
    </row>
    <row r="45" spans="1:25">
      <c r="A45" t="s">
        <v>6037</v>
      </c>
      <c r="B45" t="s">
        <v>5978</v>
      </c>
      <c r="C45" t="s">
        <v>6038</v>
      </c>
      <c r="D45" t="s">
        <v>667</v>
      </c>
      <c r="E45" t="s">
        <v>5747</v>
      </c>
      <c r="F45" t="s">
        <v>5828</v>
      </c>
      <c r="G45" t="s">
        <v>5749</v>
      </c>
      <c r="H45" t="s">
        <v>524</v>
      </c>
      <c r="I45" t="s">
        <v>621</v>
      </c>
      <c r="J45" t="s">
        <v>267</v>
      </c>
      <c r="K45" t="s">
        <v>5750</v>
      </c>
      <c r="L45" t="s">
        <v>268</v>
      </c>
      <c r="M45">
        <v>165464145</v>
      </c>
      <c r="N45">
        <v>29024367</v>
      </c>
      <c r="O45">
        <v>194488512</v>
      </c>
      <c r="P45">
        <v>29407197</v>
      </c>
      <c r="Q45" t="s">
        <v>6039</v>
      </c>
      <c r="R45" t="s">
        <v>6040</v>
      </c>
      <c r="S45" t="s">
        <v>6041</v>
      </c>
      <c r="T45" t="s">
        <v>6042</v>
      </c>
      <c r="U45" t="s">
        <v>6043</v>
      </c>
      <c r="V45" t="s">
        <v>6044</v>
      </c>
      <c r="W45" t="s">
        <v>5757</v>
      </c>
      <c r="X45" t="str">
        <f t="shared" si="0"/>
        <v>Inversión</v>
      </c>
      <c r="Y45" t="s">
        <v>5836</v>
      </c>
    </row>
    <row r="46" spans="1:25">
      <c r="A46" t="s">
        <v>6045</v>
      </c>
      <c r="B46" t="s">
        <v>5978</v>
      </c>
      <c r="C46" t="s">
        <v>6046</v>
      </c>
      <c r="D46" t="s">
        <v>667</v>
      </c>
      <c r="E46" t="s">
        <v>5747</v>
      </c>
      <c r="F46" t="s">
        <v>5828</v>
      </c>
      <c r="G46" t="s">
        <v>5749</v>
      </c>
      <c r="H46" t="s">
        <v>444</v>
      </c>
      <c r="I46" t="s">
        <v>622</v>
      </c>
      <c r="J46" t="s">
        <v>267</v>
      </c>
      <c r="K46" t="s">
        <v>5750</v>
      </c>
      <c r="L46" t="s">
        <v>268</v>
      </c>
      <c r="M46">
        <v>55900900</v>
      </c>
      <c r="N46">
        <v>5323632</v>
      </c>
      <c r="O46">
        <v>61224532</v>
      </c>
      <c r="P46">
        <v>5373940</v>
      </c>
      <c r="Q46" t="s">
        <v>6047</v>
      </c>
      <c r="R46" t="s">
        <v>6048</v>
      </c>
      <c r="S46" t="s">
        <v>6049</v>
      </c>
      <c r="T46" t="s">
        <v>6050</v>
      </c>
      <c r="U46" t="s">
        <v>6051</v>
      </c>
      <c r="V46" t="s">
        <v>6052</v>
      </c>
      <c r="W46" t="s">
        <v>5757</v>
      </c>
      <c r="X46" t="str">
        <f t="shared" si="0"/>
        <v>Inversión</v>
      </c>
      <c r="Y46" t="s">
        <v>5836</v>
      </c>
    </row>
    <row r="47" spans="1:25">
      <c r="A47" t="s">
        <v>6053</v>
      </c>
      <c r="B47" t="s">
        <v>5978</v>
      </c>
      <c r="C47" t="s">
        <v>6054</v>
      </c>
      <c r="D47" t="s">
        <v>667</v>
      </c>
      <c r="E47" t="s">
        <v>5995</v>
      </c>
      <c r="F47" t="s">
        <v>5828</v>
      </c>
      <c r="G47" t="s">
        <v>5749</v>
      </c>
      <c r="H47" t="s">
        <v>553</v>
      </c>
      <c r="I47" t="s">
        <v>623</v>
      </c>
      <c r="J47" t="s">
        <v>280</v>
      </c>
      <c r="K47" t="s">
        <v>5760</v>
      </c>
      <c r="L47" t="s">
        <v>268</v>
      </c>
      <c r="M47">
        <v>84543460</v>
      </c>
      <c r="N47">
        <v>-84543460</v>
      </c>
      <c r="O47">
        <v>0</v>
      </c>
      <c r="P47">
        <v>0</v>
      </c>
      <c r="Q47" t="s">
        <v>6055</v>
      </c>
      <c r="R47" t="s">
        <v>6056</v>
      </c>
      <c r="S47" t="s">
        <v>5757</v>
      </c>
      <c r="T47" t="s">
        <v>5757</v>
      </c>
      <c r="U47" t="s">
        <v>5757</v>
      </c>
      <c r="V47" t="s">
        <v>5757</v>
      </c>
      <c r="W47" t="s">
        <v>5757</v>
      </c>
      <c r="X47" t="str">
        <f t="shared" si="0"/>
        <v>Inversión</v>
      </c>
      <c r="Y47" t="s">
        <v>5836</v>
      </c>
    </row>
    <row r="48" spans="1:25">
      <c r="A48" t="s">
        <v>5883</v>
      </c>
      <c r="B48" t="s">
        <v>5978</v>
      </c>
      <c r="C48" t="s">
        <v>6057</v>
      </c>
      <c r="D48" t="s">
        <v>667</v>
      </c>
      <c r="E48" t="s">
        <v>5747</v>
      </c>
      <c r="F48" t="s">
        <v>5828</v>
      </c>
      <c r="G48" t="s">
        <v>5749</v>
      </c>
      <c r="H48" t="s">
        <v>553</v>
      </c>
      <c r="I48" t="s">
        <v>623</v>
      </c>
      <c r="J48" t="s">
        <v>280</v>
      </c>
      <c r="K48" t="s">
        <v>5760</v>
      </c>
      <c r="L48" t="s">
        <v>268</v>
      </c>
      <c r="M48">
        <v>65973294</v>
      </c>
      <c r="N48">
        <v>0</v>
      </c>
      <c r="O48">
        <v>65973294</v>
      </c>
      <c r="P48">
        <v>34208</v>
      </c>
      <c r="Q48" t="s">
        <v>6058</v>
      </c>
      <c r="R48" t="s">
        <v>6059</v>
      </c>
      <c r="S48" t="s">
        <v>6060</v>
      </c>
      <c r="T48" t="s">
        <v>6061</v>
      </c>
      <c r="U48" t="s">
        <v>6062</v>
      </c>
      <c r="V48" t="s">
        <v>6063</v>
      </c>
      <c r="W48" t="s">
        <v>5757</v>
      </c>
      <c r="X48" t="str">
        <f t="shared" si="0"/>
        <v>Inversión</v>
      </c>
      <c r="Y48" t="s">
        <v>5836</v>
      </c>
    </row>
    <row r="49" spans="1:25">
      <c r="A49" t="s">
        <v>6064</v>
      </c>
      <c r="B49" t="s">
        <v>5978</v>
      </c>
      <c r="C49" t="s">
        <v>6065</v>
      </c>
      <c r="D49" t="s">
        <v>667</v>
      </c>
      <c r="E49" t="s">
        <v>5747</v>
      </c>
      <c r="F49" t="s">
        <v>5828</v>
      </c>
      <c r="G49" t="s">
        <v>5749</v>
      </c>
      <c r="H49" t="s">
        <v>553</v>
      </c>
      <c r="I49" t="s">
        <v>623</v>
      </c>
      <c r="J49" t="s">
        <v>280</v>
      </c>
      <c r="K49" t="s">
        <v>5760</v>
      </c>
      <c r="L49" t="s">
        <v>268</v>
      </c>
      <c r="M49">
        <v>169086920</v>
      </c>
      <c r="N49">
        <v>-70395553</v>
      </c>
      <c r="O49">
        <v>98691367</v>
      </c>
      <c r="P49">
        <v>14224000</v>
      </c>
      <c r="Q49" t="s">
        <v>6066</v>
      </c>
      <c r="R49" t="s">
        <v>6067</v>
      </c>
      <c r="S49" t="s">
        <v>6068</v>
      </c>
      <c r="T49" t="s">
        <v>6069</v>
      </c>
      <c r="U49" t="s">
        <v>6070</v>
      </c>
      <c r="V49" t="s">
        <v>6071</v>
      </c>
      <c r="W49" t="s">
        <v>5757</v>
      </c>
      <c r="X49" t="str">
        <f t="shared" si="0"/>
        <v>Inversión</v>
      </c>
      <c r="Y49" t="s">
        <v>5836</v>
      </c>
    </row>
    <row r="50" spans="1:25">
      <c r="A50" t="s">
        <v>6072</v>
      </c>
      <c r="B50" t="s">
        <v>5978</v>
      </c>
      <c r="C50" t="s">
        <v>6073</v>
      </c>
      <c r="D50" t="s">
        <v>667</v>
      </c>
      <c r="E50" t="s">
        <v>5747</v>
      </c>
      <c r="F50" t="s">
        <v>5828</v>
      </c>
      <c r="G50" t="s">
        <v>5749</v>
      </c>
      <c r="H50" t="s">
        <v>553</v>
      </c>
      <c r="I50" t="s">
        <v>623</v>
      </c>
      <c r="J50" t="s">
        <v>280</v>
      </c>
      <c r="K50" t="s">
        <v>5760</v>
      </c>
      <c r="L50" t="s">
        <v>268</v>
      </c>
      <c r="M50">
        <v>146607320</v>
      </c>
      <c r="N50">
        <v>0</v>
      </c>
      <c r="O50">
        <v>146607320</v>
      </c>
      <c r="P50">
        <v>131946</v>
      </c>
      <c r="Q50" t="s">
        <v>6074</v>
      </c>
      <c r="R50" t="s">
        <v>6075</v>
      </c>
      <c r="S50" t="s">
        <v>6076</v>
      </c>
      <c r="T50" t="s">
        <v>6077</v>
      </c>
      <c r="U50" t="s">
        <v>6078</v>
      </c>
      <c r="V50" t="s">
        <v>6079</v>
      </c>
      <c r="W50" t="s">
        <v>5757</v>
      </c>
      <c r="X50" t="str">
        <f t="shared" si="0"/>
        <v>Inversión</v>
      </c>
      <c r="Y50" t="s">
        <v>5836</v>
      </c>
    </row>
    <row r="51" spans="1:25">
      <c r="A51" t="s">
        <v>6080</v>
      </c>
      <c r="B51" t="s">
        <v>5978</v>
      </c>
      <c r="C51" t="s">
        <v>6081</v>
      </c>
      <c r="D51" t="s">
        <v>667</v>
      </c>
      <c r="E51" t="s">
        <v>5747</v>
      </c>
      <c r="F51" t="s">
        <v>5828</v>
      </c>
      <c r="G51" t="s">
        <v>5749</v>
      </c>
      <c r="H51" t="s">
        <v>553</v>
      </c>
      <c r="I51" t="s">
        <v>623</v>
      </c>
      <c r="J51" t="s">
        <v>280</v>
      </c>
      <c r="K51" t="s">
        <v>5760</v>
      </c>
      <c r="L51" t="s">
        <v>268</v>
      </c>
      <c r="M51">
        <v>50310810</v>
      </c>
      <c r="N51">
        <v>0</v>
      </c>
      <c r="O51">
        <v>50310810</v>
      </c>
      <c r="P51">
        <v>26085</v>
      </c>
      <c r="Q51" t="s">
        <v>6082</v>
      </c>
      <c r="R51" t="s">
        <v>6083</v>
      </c>
      <c r="S51" t="s">
        <v>6084</v>
      </c>
      <c r="T51" t="s">
        <v>6085</v>
      </c>
      <c r="U51" t="s">
        <v>6086</v>
      </c>
      <c r="V51" t="s">
        <v>6087</v>
      </c>
      <c r="W51" t="s">
        <v>5757</v>
      </c>
      <c r="X51" t="str">
        <f t="shared" si="0"/>
        <v>Inversión</v>
      </c>
      <c r="Y51" t="s">
        <v>5836</v>
      </c>
    </row>
    <row r="52" spans="1:25">
      <c r="A52" t="s">
        <v>6088</v>
      </c>
      <c r="B52" t="s">
        <v>5978</v>
      </c>
      <c r="C52" t="s">
        <v>6089</v>
      </c>
      <c r="D52" t="s">
        <v>667</v>
      </c>
      <c r="E52" t="s">
        <v>5995</v>
      </c>
      <c r="F52" t="s">
        <v>5828</v>
      </c>
      <c r="G52" t="s">
        <v>5749</v>
      </c>
      <c r="H52" t="s">
        <v>463</v>
      </c>
      <c r="I52" t="s">
        <v>633</v>
      </c>
      <c r="J52" t="s">
        <v>280</v>
      </c>
      <c r="K52" t="s">
        <v>5760</v>
      </c>
      <c r="L52" t="s">
        <v>268</v>
      </c>
      <c r="M52">
        <v>352739640</v>
      </c>
      <c r="N52">
        <v>-352739640</v>
      </c>
      <c r="O52">
        <v>0</v>
      </c>
      <c r="P52">
        <v>0</v>
      </c>
      <c r="Q52" t="s">
        <v>6090</v>
      </c>
      <c r="R52" t="s">
        <v>6091</v>
      </c>
      <c r="S52" t="s">
        <v>5757</v>
      </c>
      <c r="T52" t="s">
        <v>5757</v>
      </c>
      <c r="U52" t="s">
        <v>5757</v>
      </c>
      <c r="V52" t="s">
        <v>5757</v>
      </c>
      <c r="W52" t="s">
        <v>5757</v>
      </c>
      <c r="X52" t="str">
        <f t="shared" si="0"/>
        <v>Inversión</v>
      </c>
      <c r="Y52" t="s">
        <v>5836</v>
      </c>
    </row>
    <row r="53" spans="1:25">
      <c r="A53" t="s">
        <v>6092</v>
      </c>
      <c r="B53" t="s">
        <v>5978</v>
      </c>
      <c r="C53" t="s">
        <v>6093</v>
      </c>
      <c r="D53" t="s">
        <v>667</v>
      </c>
      <c r="E53" t="s">
        <v>5995</v>
      </c>
      <c r="F53" t="s">
        <v>5828</v>
      </c>
      <c r="G53" t="s">
        <v>5749</v>
      </c>
      <c r="H53" t="s">
        <v>463</v>
      </c>
      <c r="I53" t="s">
        <v>633</v>
      </c>
      <c r="J53" t="s">
        <v>280</v>
      </c>
      <c r="K53" t="s">
        <v>5760</v>
      </c>
      <c r="L53" t="s">
        <v>268</v>
      </c>
      <c r="M53">
        <v>212052600</v>
      </c>
      <c r="N53">
        <v>-212052600</v>
      </c>
      <c r="O53">
        <v>0</v>
      </c>
      <c r="P53">
        <v>0</v>
      </c>
      <c r="Q53" t="s">
        <v>6094</v>
      </c>
      <c r="R53" t="s">
        <v>6095</v>
      </c>
      <c r="S53" t="s">
        <v>5757</v>
      </c>
      <c r="T53" t="s">
        <v>5757</v>
      </c>
      <c r="U53" t="s">
        <v>5757</v>
      </c>
      <c r="V53" t="s">
        <v>5757</v>
      </c>
      <c r="W53" t="s">
        <v>5757</v>
      </c>
      <c r="X53" t="str">
        <f t="shared" si="0"/>
        <v>Inversión</v>
      </c>
      <c r="Y53" t="s">
        <v>5836</v>
      </c>
    </row>
    <row r="54" spans="1:25">
      <c r="A54" t="s">
        <v>6096</v>
      </c>
      <c r="B54" t="s">
        <v>5978</v>
      </c>
      <c r="C54" t="s">
        <v>6097</v>
      </c>
      <c r="D54" t="s">
        <v>667</v>
      </c>
      <c r="E54" t="s">
        <v>5747</v>
      </c>
      <c r="F54" t="s">
        <v>5828</v>
      </c>
      <c r="G54" t="s">
        <v>5749</v>
      </c>
      <c r="H54" t="s">
        <v>524</v>
      </c>
      <c r="I54" t="s">
        <v>621</v>
      </c>
      <c r="J54" t="s">
        <v>280</v>
      </c>
      <c r="K54" t="s">
        <v>5760</v>
      </c>
      <c r="L54" t="s">
        <v>268</v>
      </c>
      <c r="M54">
        <v>66138661.5</v>
      </c>
      <c r="N54">
        <v>-153031.5</v>
      </c>
      <c r="O54">
        <v>65985630</v>
      </c>
      <c r="P54">
        <v>0</v>
      </c>
      <c r="Q54" t="s">
        <v>6098</v>
      </c>
      <c r="R54" t="s">
        <v>6099</v>
      </c>
      <c r="S54" t="s">
        <v>6100</v>
      </c>
      <c r="T54" t="s">
        <v>6101</v>
      </c>
      <c r="U54" t="s">
        <v>6102</v>
      </c>
      <c r="V54" t="s">
        <v>6103</v>
      </c>
      <c r="W54" t="s">
        <v>5757</v>
      </c>
      <c r="X54" t="str">
        <f t="shared" si="0"/>
        <v>Inversión</v>
      </c>
      <c r="Y54" t="s">
        <v>5836</v>
      </c>
    </row>
    <row r="55" spans="1:25">
      <c r="A55" t="s">
        <v>6104</v>
      </c>
      <c r="B55" t="s">
        <v>5978</v>
      </c>
      <c r="C55" t="s">
        <v>6105</v>
      </c>
      <c r="D55" t="s">
        <v>667</v>
      </c>
      <c r="E55" t="s">
        <v>5747</v>
      </c>
      <c r="F55" t="s">
        <v>5828</v>
      </c>
      <c r="G55" t="s">
        <v>5749</v>
      </c>
      <c r="H55" t="s">
        <v>524</v>
      </c>
      <c r="I55" t="s">
        <v>621</v>
      </c>
      <c r="J55" t="s">
        <v>280</v>
      </c>
      <c r="K55" t="s">
        <v>5760</v>
      </c>
      <c r="L55" t="s">
        <v>268</v>
      </c>
      <c r="M55">
        <v>24276824.5</v>
      </c>
      <c r="N55">
        <v>-56169.5</v>
      </c>
      <c r="O55">
        <v>24220655</v>
      </c>
      <c r="P55">
        <v>0</v>
      </c>
      <c r="Q55" t="s">
        <v>6106</v>
      </c>
      <c r="R55" t="s">
        <v>6107</v>
      </c>
      <c r="S55" t="s">
        <v>6108</v>
      </c>
      <c r="T55" t="s">
        <v>6109</v>
      </c>
      <c r="U55" t="s">
        <v>6110</v>
      </c>
      <c r="V55" t="s">
        <v>6111</v>
      </c>
      <c r="W55" t="s">
        <v>5757</v>
      </c>
      <c r="X55" t="str">
        <f t="shared" si="0"/>
        <v>Inversión</v>
      </c>
      <c r="Y55" t="s">
        <v>5836</v>
      </c>
    </row>
    <row r="56" spans="1:25">
      <c r="A56" t="s">
        <v>6112</v>
      </c>
      <c r="B56" t="s">
        <v>5978</v>
      </c>
      <c r="C56" t="s">
        <v>6113</v>
      </c>
      <c r="D56" t="s">
        <v>667</v>
      </c>
      <c r="E56" t="s">
        <v>5747</v>
      </c>
      <c r="F56" t="s">
        <v>5828</v>
      </c>
      <c r="G56" t="s">
        <v>5749</v>
      </c>
      <c r="H56" t="s">
        <v>553</v>
      </c>
      <c r="I56" t="s">
        <v>623</v>
      </c>
      <c r="J56" t="s">
        <v>280</v>
      </c>
      <c r="K56" t="s">
        <v>5760</v>
      </c>
      <c r="L56" t="s">
        <v>268</v>
      </c>
      <c r="M56">
        <v>48314800</v>
      </c>
      <c r="N56">
        <v>-43487</v>
      </c>
      <c r="O56">
        <v>48271313</v>
      </c>
      <c r="P56">
        <v>0</v>
      </c>
      <c r="Q56" t="s">
        <v>6114</v>
      </c>
      <c r="R56" t="s">
        <v>6115</v>
      </c>
      <c r="S56" t="s">
        <v>6116</v>
      </c>
      <c r="T56" t="s">
        <v>6117</v>
      </c>
      <c r="U56" t="s">
        <v>6118</v>
      </c>
      <c r="V56" t="s">
        <v>6119</v>
      </c>
      <c r="W56" t="s">
        <v>5757</v>
      </c>
      <c r="X56" t="str">
        <f t="shared" si="0"/>
        <v>Inversión</v>
      </c>
      <c r="Y56" t="s">
        <v>5836</v>
      </c>
    </row>
    <row r="57" spans="1:25">
      <c r="A57" t="s">
        <v>6120</v>
      </c>
      <c r="B57" t="s">
        <v>5978</v>
      </c>
      <c r="C57" t="s">
        <v>6121</v>
      </c>
      <c r="D57" t="s">
        <v>667</v>
      </c>
      <c r="E57" t="s">
        <v>5747</v>
      </c>
      <c r="F57" t="s">
        <v>5828</v>
      </c>
      <c r="G57" t="s">
        <v>5749</v>
      </c>
      <c r="H57" t="s">
        <v>444</v>
      </c>
      <c r="I57" t="s">
        <v>622</v>
      </c>
      <c r="J57" t="s">
        <v>267</v>
      </c>
      <c r="K57" t="s">
        <v>5750</v>
      </c>
      <c r="L57" t="s">
        <v>268</v>
      </c>
      <c r="M57">
        <v>106026300</v>
      </c>
      <c r="N57">
        <v>12766735</v>
      </c>
      <c r="O57">
        <v>118793035</v>
      </c>
      <c r="P57">
        <v>12862168</v>
      </c>
      <c r="Q57" t="s">
        <v>6122</v>
      </c>
      <c r="R57" t="s">
        <v>6123</v>
      </c>
      <c r="S57" t="s">
        <v>6124</v>
      </c>
      <c r="T57" t="s">
        <v>6125</v>
      </c>
      <c r="U57" t="s">
        <v>6126</v>
      </c>
      <c r="V57" t="s">
        <v>6127</v>
      </c>
      <c r="W57" t="s">
        <v>5757</v>
      </c>
      <c r="X57" t="str">
        <f t="shared" si="0"/>
        <v>Inversión</v>
      </c>
      <c r="Y57" t="s">
        <v>5836</v>
      </c>
    </row>
    <row r="58" spans="1:25">
      <c r="A58" t="s">
        <v>6128</v>
      </c>
      <c r="B58" t="s">
        <v>6129</v>
      </c>
      <c r="C58" t="s">
        <v>6130</v>
      </c>
      <c r="D58" t="s">
        <v>667</v>
      </c>
      <c r="E58" t="s">
        <v>5747</v>
      </c>
      <c r="F58" t="s">
        <v>5748</v>
      </c>
      <c r="G58" t="s">
        <v>5749</v>
      </c>
      <c r="H58" t="s">
        <v>548</v>
      </c>
      <c r="I58" t="s">
        <v>657</v>
      </c>
      <c r="J58" t="s">
        <v>280</v>
      </c>
      <c r="K58" t="s">
        <v>5760</v>
      </c>
      <c r="L58" t="s">
        <v>268</v>
      </c>
      <c r="M58">
        <v>253342879</v>
      </c>
      <c r="N58">
        <v>-767691</v>
      </c>
      <c r="O58">
        <v>252575188</v>
      </c>
      <c r="P58">
        <v>0</v>
      </c>
      <c r="Q58" t="s">
        <v>6131</v>
      </c>
      <c r="R58" t="s">
        <v>6132</v>
      </c>
      <c r="S58" t="s">
        <v>6133</v>
      </c>
      <c r="T58" t="s">
        <v>6134</v>
      </c>
      <c r="U58" t="s">
        <v>6135</v>
      </c>
      <c r="V58" t="s">
        <v>6136</v>
      </c>
      <c r="W58" t="s">
        <v>5757</v>
      </c>
      <c r="X58" t="str">
        <f t="shared" si="0"/>
        <v>Inversión</v>
      </c>
      <c r="Y58" t="s">
        <v>5758</v>
      </c>
    </row>
    <row r="59" spans="1:25">
      <c r="A59" t="s">
        <v>6137</v>
      </c>
      <c r="B59" t="s">
        <v>6129</v>
      </c>
      <c r="C59" t="s">
        <v>6138</v>
      </c>
      <c r="D59" t="s">
        <v>667</v>
      </c>
      <c r="E59" t="s">
        <v>5747</v>
      </c>
      <c r="F59" t="s">
        <v>5828</v>
      </c>
      <c r="G59" t="s">
        <v>5749</v>
      </c>
      <c r="H59" t="s">
        <v>458</v>
      </c>
      <c r="I59" t="s">
        <v>635</v>
      </c>
      <c r="J59" t="s">
        <v>280</v>
      </c>
      <c r="K59" t="s">
        <v>5760</v>
      </c>
      <c r="L59" t="s">
        <v>268</v>
      </c>
      <c r="M59">
        <v>300000000</v>
      </c>
      <c r="N59">
        <v>0</v>
      </c>
      <c r="O59">
        <v>300000000</v>
      </c>
      <c r="P59">
        <v>0</v>
      </c>
      <c r="Q59" t="s">
        <v>6139</v>
      </c>
      <c r="R59" t="s">
        <v>6140</v>
      </c>
      <c r="S59" t="s">
        <v>6141</v>
      </c>
      <c r="T59" t="s">
        <v>6142</v>
      </c>
      <c r="U59" t="s">
        <v>6143</v>
      </c>
      <c r="V59" t="s">
        <v>6144</v>
      </c>
      <c r="W59" t="s">
        <v>5757</v>
      </c>
      <c r="X59" t="str">
        <f t="shared" si="0"/>
        <v>Inversión</v>
      </c>
      <c r="Y59" t="s">
        <v>5836</v>
      </c>
    </row>
    <row r="60" spans="1:25">
      <c r="A60" t="s">
        <v>6137</v>
      </c>
      <c r="B60" t="s">
        <v>6129</v>
      </c>
      <c r="C60" t="s">
        <v>6138</v>
      </c>
      <c r="D60" t="s">
        <v>667</v>
      </c>
      <c r="E60" t="s">
        <v>5747</v>
      </c>
      <c r="F60" t="s">
        <v>5880</v>
      </c>
      <c r="G60" t="s">
        <v>5749</v>
      </c>
      <c r="H60" t="s">
        <v>539</v>
      </c>
      <c r="I60" t="s">
        <v>653</v>
      </c>
      <c r="J60" t="s">
        <v>280</v>
      </c>
      <c r="K60" t="s">
        <v>5760</v>
      </c>
      <c r="L60" t="s">
        <v>268</v>
      </c>
      <c r="M60">
        <v>15000000</v>
      </c>
      <c r="N60">
        <v>0</v>
      </c>
      <c r="O60">
        <v>15000000</v>
      </c>
      <c r="P60">
        <v>0</v>
      </c>
      <c r="Q60" t="s">
        <v>6139</v>
      </c>
      <c r="R60" t="s">
        <v>6140</v>
      </c>
      <c r="S60" t="s">
        <v>6141</v>
      </c>
      <c r="T60" t="s">
        <v>6142</v>
      </c>
      <c r="U60" t="s">
        <v>6143</v>
      </c>
      <c r="V60" t="s">
        <v>6144</v>
      </c>
      <c r="W60" t="s">
        <v>5757</v>
      </c>
      <c r="X60" t="str">
        <f t="shared" si="0"/>
        <v>Inversión</v>
      </c>
      <c r="Y60" t="s">
        <v>5887</v>
      </c>
    </row>
    <row r="61" spans="1:25">
      <c r="A61" t="s">
        <v>6137</v>
      </c>
      <c r="B61" t="s">
        <v>6129</v>
      </c>
      <c r="C61" t="s">
        <v>6138</v>
      </c>
      <c r="D61" t="s">
        <v>667</v>
      </c>
      <c r="E61" t="s">
        <v>5747</v>
      </c>
      <c r="F61" t="s">
        <v>5759</v>
      </c>
      <c r="G61" t="s">
        <v>5749</v>
      </c>
      <c r="H61" t="s">
        <v>461</v>
      </c>
      <c r="I61" t="s">
        <v>638</v>
      </c>
      <c r="J61" t="s">
        <v>267</v>
      </c>
      <c r="K61" t="s">
        <v>5750</v>
      </c>
      <c r="L61" t="s">
        <v>268</v>
      </c>
      <c r="M61">
        <v>200000000</v>
      </c>
      <c r="N61">
        <v>0</v>
      </c>
      <c r="O61">
        <v>200000000</v>
      </c>
      <c r="P61">
        <v>0</v>
      </c>
      <c r="Q61" t="s">
        <v>6139</v>
      </c>
      <c r="R61" t="s">
        <v>6140</v>
      </c>
      <c r="S61" t="s">
        <v>6141</v>
      </c>
      <c r="T61" t="s">
        <v>6142</v>
      </c>
      <c r="U61" t="s">
        <v>6143</v>
      </c>
      <c r="V61" t="s">
        <v>6144</v>
      </c>
      <c r="W61" t="s">
        <v>5757</v>
      </c>
      <c r="X61" t="str">
        <f t="shared" si="0"/>
        <v>Inversión</v>
      </c>
      <c r="Y61" t="s">
        <v>5761</v>
      </c>
    </row>
    <row r="62" spans="1:25">
      <c r="A62" t="s">
        <v>6137</v>
      </c>
      <c r="B62" t="s">
        <v>6129</v>
      </c>
      <c r="C62" t="s">
        <v>6138</v>
      </c>
      <c r="D62" t="s">
        <v>667</v>
      </c>
      <c r="E62" t="s">
        <v>5747</v>
      </c>
      <c r="F62" t="s">
        <v>5759</v>
      </c>
      <c r="G62" t="s">
        <v>5749</v>
      </c>
      <c r="H62" t="s">
        <v>461</v>
      </c>
      <c r="I62" t="s">
        <v>638</v>
      </c>
      <c r="J62" t="s">
        <v>280</v>
      </c>
      <c r="K62" t="s">
        <v>5760</v>
      </c>
      <c r="L62" t="s">
        <v>268</v>
      </c>
      <c r="M62">
        <v>20000000</v>
      </c>
      <c r="N62">
        <v>0</v>
      </c>
      <c r="O62">
        <v>20000000</v>
      </c>
      <c r="P62">
        <v>0</v>
      </c>
      <c r="Q62" t="s">
        <v>6139</v>
      </c>
      <c r="R62" t="s">
        <v>6140</v>
      </c>
      <c r="S62" t="s">
        <v>6141</v>
      </c>
      <c r="T62" t="s">
        <v>6142</v>
      </c>
      <c r="U62" t="s">
        <v>6143</v>
      </c>
      <c r="V62" t="s">
        <v>6144</v>
      </c>
      <c r="W62" t="s">
        <v>5757</v>
      </c>
      <c r="X62" t="str">
        <f t="shared" si="0"/>
        <v>Inversión</v>
      </c>
      <c r="Y62" t="s">
        <v>5761</v>
      </c>
    </row>
    <row r="63" spans="1:25">
      <c r="A63" t="s">
        <v>6137</v>
      </c>
      <c r="B63" t="s">
        <v>6129</v>
      </c>
      <c r="C63" t="s">
        <v>6138</v>
      </c>
      <c r="D63" t="s">
        <v>667</v>
      </c>
      <c r="E63" t="s">
        <v>5747</v>
      </c>
      <c r="F63" t="s">
        <v>5764</v>
      </c>
      <c r="G63" t="s">
        <v>5749</v>
      </c>
      <c r="H63" t="s">
        <v>556</v>
      </c>
      <c r="I63" t="s">
        <v>665</v>
      </c>
      <c r="J63" t="s">
        <v>267</v>
      </c>
      <c r="K63" t="s">
        <v>5750</v>
      </c>
      <c r="L63" t="s">
        <v>268</v>
      </c>
      <c r="M63">
        <v>4850240</v>
      </c>
      <c r="N63">
        <v>0</v>
      </c>
      <c r="O63">
        <v>4850240</v>
      </c>
      <c r="P63">
        <v>0</v>
      </c>
      <c r="Q63" t="s">
        <v>6139</v>
      </c>
      <c r="R63" t="s">
        <v>6140</v>
      </c>
      <c r="S63" t="s">
        <v>6141</v>
      </c>
      <c r="T63" t="s">
        <v>6142</v>
      </c>
      <c r="U63" t="s">
        <v>6143</v>
      </c>
      <c r="V63" t="s">
        <v>6144</v>
      </c>
      <c r="W63" t="s">
        <v>5757</v>
      </c>
      <c r="X63" t="str">
        <f t="shared" si="0"/>
        <v>Inversión</v>
      </c>
      <c r="Y63" t="s">
        <v>5767</v>
      </c>
    </row>
    <row r="64" spans="1:25">
      <c r="A64" t="s">
        <v>6145</v>
      </c>
      <c r="B64" t="s">
        <v>6146</v>
      </c>
      <c r="C64" t="s">
        <v>6147</v>
      </c>
      <c r="D64" t="s">
        <v>667</v>
      </c>
      <c r="E64" t="s">
        <v>5747</v>
      </c>
      <c r="F64" t="s">
        <v>5759</v>
      </c>
      <c r="G64" t="s">
        <v>5749</v>
      </c>
      <c r="H64" t="s">
        <v>461</v>
      </c>
      <c r="I64" t="s">
        <v>638</v>
      </c>
      <c r="J64" t="s">
        <v>267</v>
      </c>
      <c r="K64" t="s">
        <v>5750</v>
      </c>
      <c r="L64" t="s">
        <v>268</v>
      </c>
      <c r="M64">
        <v>190007160</v>
      </c>
      <c r="N64">
        <v>-575769</v>
      </c>
      <c r="O64">
        <v>189431391</v>
      </c>
      <c r="P64">
        <v>0</v>
      </c>
      <c r="Q64" t="s">
        <v>6148</v>
      </c>
      <c r="R64" t="s">
        <v>6149</v>
      </c>
      <c r="S64" t="s">
        <v>6150</v>
      </c>
      <c r="T64" t="s">
        <v>6151</v>
      </c>
      <c r="U64" t="s">
        <v>6152</v>
      </c>
      <c r="V64" t="s">
        <v>6153</v>
      </c>
      <c r="W64" t="s">
        <v>5757</v>
      </c>
      <c r="X64" t="str">
        <f t="shared" si="0"/>
        <v>Inversión</v>
      </c>
      <c r="Y64" t="s">
        <v>5761</v>
      </c>
    </row>
    <row r="65" spans="1:25">
      <c r="A65" t="s">
        <v>6154</v>
      </c>
      <c r="B65" t="s">
        <v>6146</v>
      </c>
      <c r="C65" t="s">
        <v>6155</v>
      </c>
      <c r="D65" t="s">
        <v>667</v>
      </c>
      <c r="E65" t="s">
        <v>5747</v>
      </c>
      <c r="F65" t="s">
        <v>5759</v>
      </c>
      <c r="G65" t="s">
        <v>5749</v>
      </c>
      <c r="H65" t="s">
        <v>461</v>
      </c>
      <c r="I65" t="s">
        <v>638</v>
      </c>
      <c r="J65" t="s">
        <v>267</v>
      </c>
      <c r="K65" t="s">
        <v>5750</v>
      </c>
      <c r="L65" t="s">
        <v>268</v>
      </c>
      <c r="M65">
        <v>58772631</v>
      </c>
      <c r="N65">
        <v>-5</v>
      </c>
      <c r="O65">
        <v>58772626</v>
      </c>
      <c r="P65">
        <v>0</v>
      </c>
      <c r="Q65" t="s">
        <v>6156</v>
      </c>
      <c r="R65" t="s">
        <v>6157</v>
      </c>
      <c r="S65" t="s">
        <v>6158</v>
      </c>
      <c r="T65" t="s">
        <v>6159</v>
      </c>
      <c r="U65" t="s">
        <v>6160</v>
      </c>
      <c r="V65" t="s">
        <v>6161</v>
      </c>
      <c r="W65" t="s">
        <v>5757</v>
      </c>
      <c r="X65" t="str">
        <f t="shared" si="0"/>
        <v>Inversión</v>
      </c>
      <c r="Y65" t="s">
        <v>5761</v>
      </c>
    </row>
    <row r="66" spans="1:25">
      <c r="A66" t="s">
        <v>6162</v>
      </c>
      <c r="B66" t="s">
        <v>6146</v>
      </c>
      <c r="C66" t="s">
        <v>6163</v>
      </c>
      <c r="D66" t="s">
        <v>667</v>
      </c>
      <c r="E66" t="s">
        <v>5747</v>
      </c>
      <c r="F66" t="s">
        <v>5759</v>
      </c>
      <c r="G66" t="s">
        <v>5749</v>
      </c>
      <c r="H66" t="s">
        <v>461</v>
      </c>
      <c r="I66" t="s">
        <v>638</v>
      </c>
      <c r="J66" t="s">
        <v>267</v>
      </c>
      <c r="K66" t="s">
        <v>5750</v>
      </c>
      <c r="L66" t="s">
        <v>268</v>
      </c>
      <c r="M66">
        <v>146709293</v>
      </c>
      <c r="N66">
        <v>-2222873</v>
      </c>
      <c r="O66">
        <v>144486420</v>
      </c>
      <c r="P66">
        <v>0</v>
      </c>
      <c r="Q66" t="s">
        <v>6164</v>
      </c>
      <c r="R66" t="s">
        <v>6165</v>
      </c>
      <c r="S66" t="s">
        <v>6166</v>
      </c>
      <c r="T66" t="s">
        <v>6167</v>
      </c>
      <c r="U66" t="s">
        <v>6168</v>
      </c>
      <c r="V66" t="s">
        <v>6169</v>
      </c>
      <c r="W66" t="s">
        <v>5757</v>
      </c>
      <c r="X66" t="str">
        <f t="shared" ref="X66:X129" si="1">IF(LEFT(H66,1)="C","Inversión","Funcionamiento")</f>
        <v>Inversión</v>
      </c>
      <c r="Y66" t="s">
        <v>5761</v>
      </c>
    </row>
    <row r="67" spans="1:25">
      <c r="A67" t="s">
        <v>6170</v>
      </c>
      <c r="B67" t="s">
        <v>6146</v>
      </c>
      <c r="C67" t="s">
        <v>6171</v>
      </c>
      <c r="D67" t="s">
        <v>667</v>
      </c>
      <c r="E67" t="s">
        <v>5747</v>
      </c>
      <c r="F67" t="s">
        <v>5759</v>
      </c>
      <c r="G67" t="s">
        <v>5749</v>
      </c>
      <c r="H67" t="s">
        <v>461</v>
      </c>
      <c r="I67" t="s">
        <v>638</v>
      </c>
      <c r="J67" t="s">
        <v>267</v>
      </c>
      <c r="K67" t="s">
        <v>5750</v>
      </c>
      <c r="L67" t="s">
        <v>268</v>
      </c>
      <c r="M67">
        <v>92321463</v>
      </c>
      <c r="N67">
        <v>-3</v>
      </c>
      <c r="O67">
        <v>92321460</v>
      </c>
      <c r="P67">
        <v>0</v>
      </c>
      <c r="Q67" t="s">
        <v>6172</v>
      </c>
      <c r="R67" t="s">
        <v>6141</v>
      </c>
      <c r="S67" t="s">
        <v>6173</v>
      </c>
      <c r="T67" t="s">
        <v>6174</v>
      </c>
      <c r="U67" t="s">
        <v>6175</v>
      </c>
      <c r="V67" t="s">
        <v>6176</v>
      </c>
      <c r="W67" t="s">
        <v>5757</v>
      </c>
      <c r="X67" t="str">
        <f t="shared" si="1"/>
        <v>Inversión</v>
      </c>
      <c r="Y67" t="s">
        <v>5761</v>
      </c>
    </row>
    <row r="68" spans="1:25">
      <c r="A68" t="s">
        <v>6177</v>
      </c>
      <c r="B68" t="s">
        <v>6146</v>
      </c>
      <c r="C68" t="s">
        <v>6178</v>
      </c>
      <c r="D68" t="s">
        <v>667</v>
      </c>
      <c r="E68" t="s">
        <v>5747</v>
      </c>
      <c r="F68" t="s">
        <v>5759</v>
      </c>
      <c r="G68" t="s">
        <v>5749</v>
      </c>
      <c r="H68" t="s">
        <v>461</v>
      </c>
      <c r="I68" t="s">
        <v>638</v>
      </c>
      <c r="J68" t="s">
        <v>267</v>
      </c>
      <c r="K68" t="s">
        <v>5750</v>
      </c>
      <c r="L68" t="s">
        <v>268</v>
      </c>
      <c r="M68">
        <v>164285000</v>
      </c>
      <c r="N68">
        <v>0</v>
      </c>
      <c r="O68">
        <v>164285000</v>
      </c>
      <c r="P68">
        <v>0</v>
      </c>
      <c r="Q68" t="s">
        <v>6179</v>
      </c>
      <c r="R68" t="s">
        <v>6180</v>
      </c>
      <c r="S68" t="s">
        <v>6181</v>
      </c>
      <c r="T68" t="s">
        <v>6182</v>
      </c>
      <c r="U68" t="s">
        <v>6183</v>
      </c>
      <c r="V68" t="s">
        <v>6184</v>
      </c>
      <c r="W68" t="s">
        <v>5757</v>
      </c>
      <c r="X68" t="str">
        <f t="shared" si="1"/>
        <v>Inversión</v>
      </c>
      <c r="Y68" t="s">
        <v>5761</v>
      </c>
    </row>
    <row r="69" spans="1:25">
      <c r="A69" t="s">
        <v>6185</v>
      </c>
      <c r="B69" t="s">
        <v>6146</v>
      </c>
      <c r="C69" t="s">
        <v>6186</v>
      </c>
      <c r="D69" t="s">
        <v>667</v>
      </c>
      <c r="E69" t="s">
        <v>5747</v>
      </c>
      <c r="F69" t="s">
        <v>5759</v>
      </c>
      <c r="G69" t="s">
        <v>5749</v>
      </c>
      <c r="H69" t="s">
        <v>461</v>
      </c>
      <c r="I69" t="s">
        <v>638</v>
      </c>
      <c r="J69" t="s">
        <v>267</v>
      </c>
      <c r="K69" t="s">
        <v>5750</v>
      </c>
      <c r="L69" t="s">
        <v>268</v>
      </c>
      <c r="M69">
        <v>108518129</v>
      </c>
      <c r="N69">
        <v>-3288433</v>
      </c>
      <c r="O69">
        <v>105229696</v>
      </c>
      <c r="P69">
        <v>0</v>
      </c>
      <c r="Q69" t="s">
        <v>6187</v>
      </c>
      <c r="R69" t="s">
        <v>5821</v>
      </c>
      <c r="S69" t="s">
        <v>6188</v>
      </c>
      <c r="T69" t="s">
        <v>6189</v>
      </c>
      <c r="U69" t="s">
        <v>6190</v>
      </c>
      <c r="V69" t="s">
        <v>6191</v>
      </c>
      <c r="W69" t="s">
        <v>5757</v>
      </c>
      <c r="X69" t="str">
        <f t="shared" si="1"/>
        <v>Inversión</v>
      </c>
      <c r="Y69" t="s">
        <v>5761</v>
      </c>
    </row>
    <row r="70" spans="1:25">
      <c r="A70" t="s">
        <v>6068</v>
      </c>
      <c r="B70" t="s">
        <v>6146</v>
      </c>
      <c r="C70" t="s">
        <v>6192</v>
      </c>
      <c r="D70" t="s">
        <v>667</v>
      </c>
      <c r="E70" t="s">
        <v>5747</v>
      </c>
      <c r="F70" t="s">
        <v>5759</v>
      </c>
      <c r="G70" t="s">
        <v>5749</v>
      </c>
      <c r="H70" t="s">
        <v>461</v>
      </c>
      <c r="I70" t="s">
        <v>638</v>
      </c>
      <c r="J70" t="s">
        <v>267</v>
      </c>
      <c r="K70" t="s">
        <v>5750</v>
      </c>
      <c r="L70" t="s">
        <v>268</v>
      </c>
      <c r="M70">
        <v>83053047</v>
      </c>
      <c r="N70">
        <v>-2516759</v>
      </c>
      <c r="O70">
        <v>80536288</v>
      </c>
      <c r="P70">
        <v>0</v>
      </c>
      <c r="Q70" t="s">
        <v>6193</v>
      </c>
      <c r="R70" t="s">
        <v>6194</v>
      </c>
      <c r="S70" t="s">
        <v>6195</v>
      </c>
      <c r="T70" t="s">
        <v>6196</v>
      </c>
      <c r="U70" t="s">
        <v>6197</v>
      </c>
      <c r="V70" t="s">
        <v>6198</v>
      </c>
      <c r="W70" t="s">
        <v>5757</v>
      </c>
      <c r="X70" t="str">
        <f t="shared" si="1"/>
        <v>Inversión</v>
      </c>
      <c r="Y70" t="s">
        <v>5761</v>
      </c>
    </row>
    <row r="71" spans="1:25">
      <c r="A71" t="s">
        <v>6060</v>
      </c>
      <c r="B71" t="s">
        <v>6146</v>
      </c>
      <c r="C71" t="s">
        <v>6199</v>
      </c>
      <c r="D71" t="s">
        <v>667</v>
      </c>
      <c r="E71" t="s">
        <v>5763</v>
      </c>
      <c r="F71" t="s">
        <v>5759</v>
      </c>
      <c r="G71" t="s">
        <v>5749</v>
      </c>
      <c r="H71" t="s">
        <v>461</v>
      </c>
      <c r="I71" t="s">
        <v>638</v>
      </c>
      <c r="J71" t="s">
        <v>267</v>
      </c>
      <c r="K71" t="s">
        <v>5750</v>
      </c>
      <c r="L71" t="s">
        <v>268</v>
      </c>
      <c r="M71">
        <v>29386316</v>
      </c>
      <c r="N71">
        <v>-29386316</v>
      </c>
      <c r="O71">
        <v>0</v>
      </c>
      <c r="P71">
        <v>0</v>
      </c>
      <c r="Q71" t="s">
        <v>6200</v>
      </c>
      <c r="R71" t="s">
        <v>6201</v>
      </c>
      <c r="S71" t="s">
        <v>5757</v>
      </c>
      <c r="T71" t="s">
        <v>5757</v>
      </c>
      <c r="U71" t="s">
        <v>5757</v>
      </c>
      <c r="V71" t="s">
        <v>5757</v>
      </c>
      <c r="W71" t="s">
        <v>5757</v>
      </c>
      <c r="X71" t="str">
        <f t="shared" si="1"/>
        <v>Inversión</v>
      </c>
      <c r="Y71" t="s">
        <v>5761</v>
      </c>
    </row>
    <row r="72" spans="1:25">
      <c r="A72" t="s">
        <v>6202</v>
      </c>
      <c r="B72" t="s">
        <v>6146</v>
      </c>
      <c r="C72" t="s">
        <v>6203</v>
      </c>
      <c r="D72" t="s">
        <v>667</v>
      </c>
      <c r="E72" t="s">
        <v>5747</v>
      </c>
      <c r="F72" t="s">
        <v>5759</v>
      </c>
      <c r="G72" t="s">
        <v>5749</v>
      </c>
      <c r="H72" t="s">
        <v>461</v>
      </c>
      <c r="I72" t="s">
        <v>638</v>
      </c>
      <c r="J72" t="s">
        <v>267</v>
      </c>
      <c r="K72" t="s">
        <v>5750</v>
      </c>
      <c r="L72" t="s">
        <v>268</v>
      </c>
      <c r="M72">
        <v>133978905</v>
      </c>
      <c r="N72">
        <v>-12179905</v>
      </c>
      <c r="O72">
        <v>121799000</v>
      </c>
      <c r="P72">
        <v>0</v>
      </c>
      <c r="Q72" t="s">
        <v>6204</v>
      </c>
      <c r="R72" t="s">
        <v>5771</v>
      </c>
      <c r="S72" t="s">
        <v>6205</v>
      </c>
      <c r="T72" t="s">
        <v>6206</v>
      </c>
      <c r="U72" t="s">
        <v>6207</v>
      </c>
      <c r="V72" t="s">
        <v>6208</v>
      </c>
      <c r="W72" t="s">
        <v>5757</v>
      </c>
      <c r="X72" t="str">
        <f t="shared" si="1"/>
        <v>Inversión</v>
      </c>
      <c r="Y72" t="s">
        <v>5761</v>
      </c>
    </row>
    <row r="73" spans="1:25">
      <c r="A73" t="s">
        <v>6209</v>
      </c>
      <c r="B73" t="s">
        <v>6146</v>
      </c>
      <c r="C73" t="s">
        <v>6210</v>
      </c>
      <c r="D73" t="s">
        <v>667</v>
      </c>
      <c r="E73" t="s">
        <v>5747</v>
      </c>
      <c r="F73" t="s">
        <v>5759</v>
      </c>
      <c r="G73" t="s">
        <v>5749</v>
      </c>
      <c r="H73" t="s">
        <v>461</v>
      </c>
      <c r="I73" t="s">
        <v>638</v>
      </c>
      <c r="J73" t="s">
        <v>267</v>
      </c>
      <c r="K73" t="s">
        <v>5750</v>
      </c>
      <c r="L73" t="s">
        <v>268</v>
      </c>
      <c r="M73">
        <v>120034875</v>
      </c>
      <c r="N73">
        <v>23117827</v>
      </c>
      <c r="O73">
        <v>143152702</v>
      </c>
      <c r="P73">
        <v>3</v>
      </c>
      <c r="Q73" t="s">
        <v>6211</v>
      </c>
      <c r="R73" t="s">
        <v>5778</v>
      </c>
      <c r="S73" t="s">
        <v>6212</v>
      </c>
      <c r="T73" t="s">
        <v>6213</v>
      </c>
      <c r="U73" t="s">
        <v>6214</v>
      </c>
      <c r="V73" t="s">
        <v>6215</v>
      </c>
      <c r="W73" t="s">
        <v>5757</v>
      </c>
      <c r="X73" t="str">
        <f t="shared" si="1"/>
        <v>Inversión</v>
      </c>
      <c r="Y73" t="s">
        <v>5761</v>
      </c>
    </row>
    <row r="74" spans="1:25">
      <c r="A74" t="s">
        <v>6216</v>
      </c>
      <c r="B74" t="s">
        <v>6146</v>
      </c>
      <c r="C74" t="s">
        <v>6217</v>
      </c>
      <c r="D74" t="s">
        <v>667</v>
      </c>
      <c r="E74" t="s">
        <v>5747</v>
      </c>
      <c r="F74" t="s">
        <v>5759</v>
      </c>
      <c r="G74" t="s">
        <v>5749</v>
      </c>
      <c r="H74" t="s">
        <v>461</v>
      </c>
      <c r="I74" t="s">
        <v>638</v>
      </c>
      <c r="J74" t="s">
        <v>267</v>
      </c>
      <c r="K74" t="s">
        <v>5750</v>
      </c>
      <c r="L74" t="s">
        <v>268</v>
      </c>
      <c r="M74">
        <v>434072513</v>
      </c>
      <c r="N74">
        <v>-17</v>
      </c>
      <c r="O74">
        <v>434072496</v>
      </c>
      <c r="P74">
        <v>0</v>
      </c>
      <c r="Q74" t="s">
        <v>6218</v>
      </c>
      <c r="R74" t="s">
        <v>6219</v>
      </c>
      <c r="S74" t="s">
        <v>6220</v>
      </c>
      <c r="T74" t="s">
        <v>6221</v>
      </c>
      <c r="U74" t="s">
        <v>6222</v>
      </c>
      <c r="V74" t="s">
        <v>6223</v>
      </c>
      <c r="W74" t="s">
        <v>5757</v>
      </c>
      <c r="X74" t="str">
        <f t="shared" si="1"/>
        <v>Inversión</v>
      </c>
      <c r="Y74" t="s">
        <v>5761</v>
      </c>
    </row>
    <row r="75" spans="1:25">
      <c r="A75" t="s">
        <v>6224</v>
      </c>
      <c r="B75" t="s">
        <v>6146</v>
      </c>
      <c r="C75" t="s">
        <v>6225</v>
      </c>
      <c r="D75" t="s">
        <v>667</v>
      </c>
      <c r="E75" t="s">
        <v>5747</v>
      </c>
      <c r="F75" t="s">
        <v>5759</v>
      </c>
      <c r="G75" t="s">
        <v>5749</v>
      </c>
      <c r="H75" t="s">
        <v>461</v>
      </c>
      <c r="I75" t="s">
        <v>638</v>
      </c>
      <c r="J75" t="s">
        <v>267</v>
      </c>
      <c r="K75" t="s">
        <v>5750</v>
      </c>
      <c r="L75" t="s">
        <v>268</v>
      </c>
      <c r="M75">
        <v>121248517</v>
      </c>
      <c r="N75">
        <v>0</v>
      </c>
      <c r="O75">
        <v>121248517</v>
      </c>
      <c r="P75">
        <v>0</v>
      </c>
      <c r="Q75" t="s">
        <v>6226</v>
      </c>
      <c r="R75" t="s">
        <v>6227</v>
      </c>
      <c r="S75" t="s">
        <v>6088</v>
      </c>
      <c r="T75" t="s">
        <v>6228</v>
      </c>
      <c r="U75" t="s">
        <v>6229</v>
      </c>
      <c r="V75" t="s">
        <v>6230</v>
      </c>
      <c r="W75" t="s">
        <v>5757</v>
      </c>
      <c r="X75" t="str">
        <f t="shared" si="1"/>
        <v>Inversión</v>
      </c>
      <c r="Y75" t="s">
        <v>5761</v>
      </c>
    </row>
    <row r="76" spans="1:25">
      <c r="A76" t="s">
        <v>6231</v>
      </c>
      <c r="B76" t="s">
        <v>6146</v>
      </c>
      <c r="C76" t="s">
        <v>6232</v>
      </c>
      <c r="D76" t="s">
        <v>667</v>
      </c>
      <c r="E76" t="s">
        <v>5747</v>
      </c>
      <c r="F76" t="s">
        <v>5759</v>
      </c>
      <c r="G76" t="s">
        <v>5749</v>
      </c>
      <c r="H76" t="s">
        <v>461</v>
      </c>
      <c r="I76" t="s">
        <v>638</v>
      </c>
      <c r="J76" t="s">
        <v>267</v>
      </c>
      <c r="K76" t="s">
        <v>5750</v>
      </c>
      <c r="L76" t="s">
        <v>268</v>
      </c>
      <c r="M76">
        <v>190007160</v>
      </c>
      <c r="N76">
        <v>-70245066</v>
      </c>
      <c r="O76">
        <v>119762094</v>
      </c>
      <c r="P76">
        <v>0</v>
      </c>
      <c r="Q76" t="s">
        <v>6233</v>
      </c>
      <c r="R76" t="s">
        <v>6234</v>
      </c>
      <c r="S76" t="s">
        <v>6235</v>
      </c>
      <c r="T76" t="s">
        <v>6236</v>
      </c>
      <c r="U76" t="s">
        <v>6237</v>
      </c>
      <c r="V76" t="s">
        <v>6238</v>
      </c>
      <c r="W76" t="s">
        <v>5757</v>
      </c>
      <c r="X76" t="str">
        <f t="shared" si="1"/>
        <v>Inversión</v>
      </c>
      <c r="Y76" t="s">
        <v>5761</v>
      </c>
    </row>
    <row r="77" spans="1:25">
      <c r="A77" t="s">
        <v>6239</v>
      </c>
      <c r="B77" t="s">
        <v>6146</v>
      </c>
      <c r="C77" t="s">
        <v>6240</v>
      </c>
      <c r="D77" t="s">
        <v>667</v>
      </c>
      <c r="E77" t="s">
        <v>5747</v>
      </c>
      <c r="F77" t="s">
        <v>5759</v>
      </c>
      <c r="G77" t="s">
        <v>5749</v>
      </c>
      <c r="H77" t="s">
        <v>461</v>
      </c>
      <c r="I77" t="s">
        <v>638</v>
      </c>
      <c r="J77" t="s">
        <v>267</v>
      </c>
      <c r="K77" t="s">
        <v>5750</v>
      </c>
      <c r="L77" t="s">
        <v>268</v>
      </c>
      <c r="M77">
        <v>63335720</v>
      </c>
      <c r="N77">
        <v>-191923</v>
      </c>
      <c r="O77">
        <v>63143797</v>
      </c>
      <c r="P77">
        <v>0</v>
      </c>
      <c r="Q77" t="s">
        <v>6241</v>
      </c>
      <c r="R77" t="s">
        <v>6242</v>
      </c>
      <c r="S77" t="s">
        <v>6067</v>
      </c>
      <c r="T77" t="s">
        <v>6243</v>
      </c>
      <c r="U77" t="s">
        <v>6244</v>
      </c>
      <c r="V77" t="s">
        <v>6245</v>
      </c>
      <c r="W77" t="s">
        <v>5757</v>
      </c>
      <c r="X77" t="str">
        <f t="shared" si="1"/>
        <v>Inversión</v>
      </c>
      <c r="Y77" t="s">
        <v>5761</v>
      </c>
    </row>
    <row r="78" spans="1:25">
      <c r="A78" t="s">
        <v>6181</v>
      </c>
      <c r="B78" t="s">
        <v>6146</v>
      </c>
      <c r="C78" t="s">
        <v>6246</v>
      </c>
      <c r="D78" t="s">
        <v>667</v>
      </c>
      <c r="E78" t="s">
        <v>5747</v>
      </c>
      <c r="F78" t="s">
        <v>5759</v>
      </c>
      <c r="G78" t="s">
        <v>5749</v>
      </c>
      <c r="H78" t="s">
        <v>461</v>
      </c>
      <c r="I78" t="s">
        <v>638</v>
      </c>
      <c r="J78" t="s">
        <v>267</v>
      </c>
      <c r="K78" t="s">
        <v>5750</v>
      </c>
      <c r="L78" t="s">
        <v>268</v>
      </c>
      <c r="M78">
        <v>83053047</v>
      </c>
      <c r="N78">
        <v>0</v>
      </c>
      <c r="O78">
        <v>83053047</v>
      </c>
      <c r="P78">
        <v>0</v>
      </c>
      <c r="Q78" t="s">
        <v>6247</v>
      </c>
      <c r="R78" t="s">
        <v>6248</v>
      </c>
      <c r="S78" t="s">
        <v>6249</v>
      </c>
      <c r="T78" t="s">
        <v>6250</v>
      </c>
      <c r="U78" t="s">
        <v>6251</v>
      </c>
      <c r="V78" t="s">
        <v>6252</v>
      </c>
      <c r="W78" t="s">
        <v>5757</v>
      </c>
      <c r="X78" t="str">
        <f t="shared" si="1"/>
        <v>Inversión</v>
      </c>
      <c r="Y78" t="s">
        <v>5761</v>
      </c>
    </row>
    <row r="79" spans="1:25">
      <c r="A79" t="s">
        <v>6253</v>
      </c>
      <c r="B79" t="s">
        <v>6146</v>
      </c>
      <c r="C79" t="s">
        <v>6254</v>
      </c>
      <c r="D79" t="s">
        <v>667</v>
      </c>
      <c r="E79" t="s">
        <v>5747</v>
      </c>
      <c r="F79" t="s">
        <v>5759</v>
      </c>
      <c r="G79" t="s">
        <v>5749</v>
      </c>
      <c r="H79" t="s">
        <v>461</v>
      </c>
      <c r="I79" t="s">
        <v>638</v>
      </c>
      <c r="J79" t="s">
        <v>267</v>
      </c>
      <c r="K79" t="s">
        <v>5750</v>
      </c>
      <c r="L79" t="s">
        <v>268</v>
      </c>
      <c r="M79">
        <v>54740668</v>
      </c>
      <c r="N79">
        <v>-4</v>
      </c>
      <c r="O79">
        <v>54740664</v>
      </c>
      <c r="P79">
        <v>0</v>
      </c>
      <c r="Q79" t="s">
        <v>6255</v>
      </c>
      <c r="R79" t="s">
        <v>6256</v>
      </c>
      <c r="S79" t="s">
        <v>6257</v>
      </c>
      <c r="T79" t="s">
        <v>6258</v>
      </c>
      <c r="U79" t="s">
        <v>6259</v>
      </c>
      <c r="V79" t="s">
        <v>6260</v>
      </c>
      <c r="W79" t="s">
        <v>5757</v>
      </c>
      <c r="X79" t="str">
        <f t="shared" si="1"/>
        <v>Inversión</v>
      </c>
      <c r="Y79" t="s">
        <v>5761</v>
      </c>
    </row>
    <row r="80" spans="1:25">
      <c r="A80" t="s">
        <v>6261</v>
      </c>
      <c r="B80" t="s">
        <v>6146</v>
      </c>
      <c r="C80" t="s">
        <v>6262</v>
      </c>
      <c r="D80" t="s">
        <v>667</v>
      </c>
      <c r="E80" t="s">
        <v>5747</v>
      </c>
      <c r="F80" t="s">
        <v>5759</v>
      </c>
      <c r="G80" t="s">
        <v>5749</v>
      </c>
      <c r="H80" t="s">
        <v>461</v>
      </c>
      <c r="I80" t="s">
        <v>638</v>
      </c>
      <c r="J80" t="s">
        <v>267</v>
      </c>
      <c r="K80" t="s">
        <v>5750</v>
      </c>
      <c r="L80" t="s">
        <v>268</v>
      </c>
      <c r="M80">
        <v>54740668</v>
      </c>
      <c r="N80">
        <v>-4</v>
      </c>
      <c r="O80">
        <v>54740664</v>
      </c>
      <c r="P80">
        <v>0</v>
      </c>
      <c r="Q80" t="s">
        <v>6263</v>
      </c>
      <c r="R80" t="s">
        <v>5929</v>
      </c>
      <c r="S80" t="s">
        <v>6264</v>
      </c>
      <c r="T80" t="s">
        <v>6265</v>
      </c>
      <c r="U80" t="s">
        <v>6266</v>
      </c>
      <c r="V80" t="s">
        <v>6267</v>
      </c>
      <c r="W80" t="s">
        <v>5757</v>
      </c>
      <c r="X80" t="str">
        <f t="shared" si="1"/>
        <v>Inversión</v>
      </c>
      <c r="Y80" t="s">
        <v>5761</v>
      </c>
    </row>
    <row r="81" spans="1:25">
      <c r="A81" t="s">
        <v>6249</v>
      </c>
      <c r="B81" t="s">
        <v>6146</v>
      </c>
      <c r="C81" t="s">
        <v>6268</v>
      </c>
      <c r="D81" t="s">
        <v>667</v>
      </c>
      <c r="E81" t="s">
        <v>5747</v>
      </c>
      <c r="F81" t="s">
        <v>5759</v>
      </c>
      <c r="G81" t="s">
        <v>5749</v>
      </c>
      <c r="H81" t="s">
        <v>461</v>
      </c>
      <c r="I81" t="s">
        <v>638</v>
      </c>
      <c r="J81" t="s">
        <v>267</v>
      </c>
      <c r="K81" t="s">
        <v>5750</v>
      </c>
      <c r="L81" t="s">
        <v>268</v>
      </c>
      <c r="M81">
        <v>69093513</v>
      </c>
      <c r="N81">
        <v>0</v>
      </c>
      <c r="O81">
        <v>69093513</v>
      </c>
      <c r="P81">
        <v>383849</v>
      </c>
      <c r="Q81" t="s">
        <v>6269</v>
      </c>
      <c r="R81" t="s">
        <v>5936</v>
      </c>
      <c r="S81" t="s">
        <v>6270</v>
      </c>
      <c r="T81" t="s">
        <v>6271</v>
      </c>
      <c r="U81" t="s">
        <v>6272</v>
      </c>
      <c r="V81" t="s">
        <v>6273</v>
      </c>
      <c r="W81" t="s">
        <v>5757</v>
      </c>
      <c r="X81" t="str">
        <f t="shared" si="1"/>
        <v>Inversión</v>
      </c>
      <c r="Y81" t="s">
        <v>5761</v>
      </c>
    </row>
    <row r="82" spans="1:25">
      <c r="A82" t="s">
        <v>6274</v>
      </c>
      <c r="B82" t="s">
        <v>6146</v>
      </c>
      <c r="C82" t="s">
        <v>6275</v>
      </c>
      <c r="D82" t="s">
        <v>667</v>
      </c>
      <c r="E82" t="s">
        <v>5747</v>
      </c>
      <c r="F82" t="s">
        <v>5759</v>
      </c>
      <c r="G82" t="s">
        <v>5749</v>
      </c>
      <c r="H82" t="s">
        <v>461</v>
      </c>
      <c r="I82" t="s">
        <v>638</v>
      </c>
      <c r="J82" t="s">
        <v>267</v>
      </c>
      <c r="K82" t="s">
        <v>5750</v>
      </c>
      <c r="L82" t="s">
        <v>268</v>
      </c>
      <c r="M82">
        <v>29858547</v>
      </c>
      <c r="N82">
        <v>0</v>
      </c>
      <c r="O82">
        <v>29858547</v>
      </c>
      <c r="P82">
        <v>3</v>
      </c>
      <c r="Q82" t="s">
        <v>6276</v>
      </c>
      <c r="R82" t="s">
        <v>6277</v>
      </c>
      <c r="S82" t="s">
        <v>6278</v>
      </c>
      <c r="T82" t="s">
        <v>6279</v>
      </c>
      <c r="U82" t="s">
        <v>6280</v>
      </c>
      <c r="V82" t="s">
        <v>6281</v>
      </c>
      <c r="W82" t="s">
        <v>5757</v>
      </c>
      <c r="X82" t="str">
        <f t="shared" si="1"/>
        <v>Inversión</v>
      </c>
      <c r="Y82" t="s">
        <v>5761</v>
      </c>
    </row>
    <row r="83" spans="1:25">
      <c r="A83" t="s">
        <v>5989</v>
      </c>
      <c r="B83" t="s">
        <v>6146</v>
      </c>
      <c r="C83" t="s">
        <v>6282</v>
      </c>
      <c r="D83" t="s">
        <v>667</v>
      </c>
      <c r="E83" t="s">
        <v>5747</v>
      </c>
      <c r="F83" t="s">
        <v>5759</v>
      </c>
      <c r="G83" t="s">
        <v>5749</v>
      </c>
      <c r="H83" t="s">
        <v>461</v>
      </c>
      <c r="I83" t="s">
        <v>638</v>
      </c>
      <c r="J83" t="s">
        <v>267</v>
      </c>
      <c r="K83" t="s">
        <v>5750</v>
      </c>
      <c r="L83" t="s">
        <v>268</v>
      </c>
      <c r="M83">
        <v>29858547</v>
      </c>
      <c r="N83">
        <v>0</v>
      </c>
      <c r="O83">
        <v>29858547</v>
      </c>
      <c r="P83">
        <v>3</v>
      </c>
      <c r="Q83" t="s">
        <v>6283</v>
      </c>
      <c r="R83" t="s">
        <v>6284</v>
      </c>
      <c r="S83" t="s">
        <v>6285</v>
      </c>
      <c r="T83" t="s">
        <v>6286</v>
      </c>
      <c r="U83" t="s">
        <v>6287</v>
      </c>
      <c r="V83" t="s">
        <v>6288</v>
      </c>
      <c r="W83" t="s">
        <v>5757</v>
      </c>
      <c r="X83" t="str">
        <f t="shared" si="1"/>
        <v>Inversión</v>
      </c>
      <c r="Y83" t="s">
        <v>5761</v>
      </c>
    </row>
    <row r="84" spans="1:25">
      <c r="A84" t="s">
        <v>5981</v>
      </c>
      <c r="B84" t="s">
        <v>6146</v>
      </c>
      <c r="C84" t="s">
        <v>6289</v>
      </c>
      <c r="D84" t="s">
        <v>667</v>
      </c>
      <c r="E84" t="s">
        <v>5747</v>
      </c>
      <c r="F84" t="s">
        <v>5759</v>
      </c>
      <c r="G84" t="s">
        <v>5749</v>
      </c>
      <c r="H84" t="s">
        <v>461</v>
      </c>
      <c r="I84" t="s">
        <v>638</v>
      </c>
      <c r="J84" t="s">
        <v>267</v>
      </c>
      <c r="K84" t="s">
        <v>5750</v>
      </c>
      <c r="L84" t="s">
        <v>268</v>
      </c>
      <c r="M84">
        <v>16028900</v>
      </c>
      <c r="N84">
        <v>0</v>
      </c>
      <c r="O84">
        <v>16028900</v>
      </c>
      <c r="P84">
        <v>2</v>
      </c>
      <c r="Q84" t="s">
        <v>6290</v>
      </c>
      <c r="R84" t="s">
        <v>6291</v>
      </c>
      <c r="S84" t="s">
        <v>6292</v>
      </c>
      <c r="T84" t="s">
        <v>6293</v>
      </c>
      <c r="U84" t="s">
        <v>6294</v>
      </c>
      <c r="V84" t="s">
        <v>6295</v>
      </c>
      <c r="W84" t="s">
        <v>5757</v>
      </c>
      <c r="X84" t="str">
        <f t="shared" si="1"/>
        <v>Inversión</v>
      </c>
      <c r="Y84" t="s">
        <v>5761</v>
      </c>
    </row>
    <row r="85" spans="1:25">
      <c r="A85" t="s">
        <v>6016</v>
      </c>
      <c r="B85" t="s">
        <v>6146</v>
      </c>
      <c r="C85" t="s">
        <v>6296</v>
      </c>
      <c r="D85" t="s">
        <v>667</v>
      </c>
      <c r="E85" t="s">
        <v>5747</v>
      </c>
      <c r="F85" t="s">
        <v>5759</v>
      </c>
      <c r="G85" t="s">
        <v>5749</v>
      </c>
      <c r="H85" t="s">
        <v>461</v>
      </c>
      <c r="I85" t="s">
        <v>638</v>
      </c>
      <c r="J85" t="s">
        <v>267</v>
      </c>
      <c r="K85" t="s">
        <v>5750</v>
      </c>
      <c r="L85" t="s">
        <v>268</v>
      </c>
      <c r="M85">
        <v>73517991</v>
      </c>
      <c r="N85">
        <v>-2227815</v>
      </c>
      <c r="O85">
        <v>71290176</v>
      </c>
      <c r="P85">
        <v>0</v>
      </c>
      <c r="Q85" t="s">
        <v>6297</v>
      </c>
      <c r="R85" t="s">
        <v>5806</v>
      </c>
      <c r="S85" t="s">
        <v>6298</v>
      </c>
      <c r="T85" t="s">
        <v>6299</v>
      </c>
      <c r="U85" t="s">
        <v>6300</v>
      </c>
      <c r="V85" t="s">
        <v>6301</v>
      </c>
      <c r="W85" t="s">
        <v>5757</v>
      </c>
      <c r="X85" t="str">
        <f t="shared" si="1"/>
        <v>Inversión</v>
      </c>
      <c r="Y85" t="s">
        <v>5761</v>
      </c>
    </row>
    <row r="86" spans="1:25">
      <c r="A86" t="s">
        <v>6024</v>
      </c>
      <c r="B86" t="s">
        <v>6146</v>
      </c>
      <c r="C86" t="s">
        <v>6302</v>
      </c>
      <c r="D86" t="s">
        <v>667</v>
      </c>
      <c r="E86" t="s">
        <v>5747</v>
      </c>
      <c r="F86" t="s">
        <v>5759</v>
      </c>
      <c r="G86" t="s">
        <v>5749</v>
      </c>
      <c r="H86" t="s">
        <v>461</v>
      </c>
      <c r="I86" t="s">
        <v>638</v>
      </c>
      <c r="J86" t="s">
        <v>267</v>
      </c>
      <c r="K86" t="s">
        <v>5750</v>
      </c>
      <c r="L86" t="s">
        <v>268</v>
      </c>
      <c r="M86">
        <v>83053047</v>
      </c>
      <c r="N86">
        <v>-1258379</v>
      </c>
      <c r="O86">
        <v>81794668</v>
      </c>
      <c r="P86">
        <v>0</v>
      </c>
      <c r="Q86" t="s">
        <v>6303</v>
      </c>
      <c r="R86" t="s">
        <v>5785</v>
      </c>
      <c r="S86" t="s">
        <v>6304</v>
      </c>
      <c r="T86" t="s">
        <v>6305</v>
      </c>
      <c r="U86" t="s">
        <v>6306</v>
      </c>
      <c r="V86" t="s">
        <v>6307</v>
      </c>
      <c r="W86" t="s">
        <v>5757</v>
      </c>
      <c r="X86" t="str">
        <f t="shared" si="1"/>
        <v>Inversión</v>
      </c>
      <c r="Y86" t="s">
        <v>5761</v>
      </c>
    </row>
    <row r="87" spans="1:25">
      <c r="A87" t="s">
        <v>6032</v>
      </c>
      <c r="B87" t="s">
        <v>6146</v>
      </c>
      <c r="C87" t="s">
        <v>6308</v>
      </c>
      <c r="D87" t="s">
        <v>667</v>
      </c>
      <c r="E87" t="s">
        <v>5747</v>
      </c>
      <c r="F87" t="s">
        <v>5759</v>
      </c>
      <c r="G87" t="s">
        <v>5749</v>
      </c>
      <c r="H87" t="s">
        <v>461</v>
      </c>
      <c r="I87" t="s">
        <v>638</v>
      </c>
      <c r="J87" t="s">
        <v>267</v>
      </c>
      <c r="K87" t="s">
        <v>5750</v>
      </c>
      <c r="L87" t="s">
        <v>268</v>
      </c>
      <c r="M87">
        <v>83053047</v>
      </c>
      <c r="N87">
        <v>-2516759</v>
      </c>
      <c r="O87">
        <v>80536288</v>
      </c>
      <c r="P87">
        <v>0</v>
      </c>
      <c r="Q87" t="s">
        <v>6309</v>
      </c>
      <c r="R87" t="s">
        <v>5792</v>
      </c>
      <c r="S87" t="s">
        <v>6310</v>
      </c>
      <c r="T87" t="s">
        <v>6311</v>
      </c>
      <c r="U87" t="s">
        <v>6312</v>
      </c>
      <c r="V87" t="s">
        <v>6313</v>
      </c>
      <c r="W87" t="s">
        <v>5757</v>
      </c>
      <c r="X87" t="str">
        <f t="shared" si="1"/>
        <v>Inversión</v>
      </c>
      <c r="Y87" t="s">
        <v>5761</v>
      </c>
    </row>
    <row r="88" spans="1:25">
      <c r="A88" t="s">
        <v>6036</v>
      </c>
      <c r="B88" t="s">
        <v>6146</v>
      </c>
      <c r="C88" t="s">
        <v>6314</v>
      </c>
      <c r="D88" t="s">
        <v>667</v>
      </c>
      <c r="E88" t="s">
        <v>5747</v>
      </c>
      <c r="F88" t="s">
        <v>5759</v>
      </c>
      <c r="G88" t="s">
        <v>5749</v>
      </c>
      <c r="H88" t="s">
        <v>461</v>
      </c>
      <c r="I88" t="s">
        <v>638</v>
      </c>
      <c r="J88" t="s">
        <v>267</v>
      </c>
      <c r="K88" t="s">
        <v>5750</v>
      </c>
      <c r="L88" t="s">
        <v>268</v>
      </c>
      <c r="M88">
        <v>40000000</v>
      </c>
      <c r="N88">
        <v>-20769600</v>
      </c>
      <c r="O88">
        <v>19230400</v>
      </c>
      <c r="P88">
        <v>0</v>
      </c>
      <c r="Q88" t="s">
        <v>6315</v>
      </c>
      <c r="R88" t="s">
        <v>5814</v>
      </c>
      <c r="S88" t="s">
        <v>6316</v>
      </c>
      <c r="T88" t="s">
        <v>6317</v>
      </c>
      <c r="U88" t="s">
        <v>6318</v>
      </c>
      <c r="V88" t="s">
        <v>6319</v>
      </c>
      <c r="W88" t="s">
        <v>5757</v>
      </c>
      <c r="X88" t="str">
        <f t="shared" si="1"/>
        <v>Inversión</v>
      </c>
      <c r="Y88" t="s">
        <v>5761</v>
      </c>
    </row>
    <row r="89" spans="1:25">
      <c r="A89" t="s">
        <v>6040</v>
      </c>
      <c r="B89" t="s">
        <v>6146</v>
      </c>
      <c r="C89" t="s">
        <v>6320</v>
      </c>
      <c r="D89" t="s">
        <v>667</v>
      </c>
      <c r="E89" t="s">
        <v>5747</v>
      </c>
      <c r="F89" t="s">
        <v>5759</v>
      </c>
      <c r="G89" t="s">
        <v>5749</v>
      </c>
      <c r="H89" t="s">
        <v>461</v>
      </c>
      <c r="I89" t="s">
        <v>638</v>
      </c>
      <c r="J89" t="s">
        <v>267</v>
      </c>
      <c r="K89" t="s">
        <v>5750</v>
      </c>
      <c r="L89" t="s">
        <v>268</v>
      </c>
      <c r="M89">
        <v>30000000</v>
      </c>
      <c r="N89">
        <v>15000000</v>
      </c>
      <c r="O89">
        <v>45000000</v>
      </c>
      <c r="P89">
        <v>0</v>
      </c>
      <c r="Q89" t="s">
        <v>6321</v>
      </c>
      <c r="R89" t="s">
        <v>6322</v>
      </c>
      <c r="S89" t="s">
        <v>6323</v>
      </c>
      <c r="T89" t="s">
        <v>6324</v>
      </c>
      <c r="U89" t="s">
        <v>6325</v>
      </c>
      <c r="V89" t="s">
        <v>6326</v>
      </c>
      <c r="W89" t="s">
        <v>5757</v>
      </c>
      <c r="X89" t="str">
        <f t="shared" si="1"/>
        <v>Inversión</v>
      </c>
      <c r="Y89" t="s">
        <v>5761</v>
      </c>
    </row>
    <row r="90" spans="1:25">
      <c r="A90" t="s">
        <v>6048</v>
      </c>
      <c r="B90" t="s">
        <v>6146</v>
      </c>
      <c r="C90" t="s">
        <v>6327</v>
      </c>
      <c r="D90" t="s">
        <v>667</v>
      </c>
      <c r="E90" t="s">
        <v>5747</v>
      </c>
      <c r="F90" t="s">
        <v>5759</v>
      </c>
      <c r="G90" t="s">
        <v>5749</v>
      </c>
      <c r="H90" t="s">
        <v>461</v>
      </c>
      <c r="I90" t="s">
        <v>638</v>
      </c>
      <c r="J90" t="s">
        <v>280</v>
      </c>
      <c r="K90" t="s">
        <v>5760</v>
      </c>
      <c r="L90" t="s">
        <v>268</v>
      </c>
      <c r="M90">
        <v>133978905</v>
      </c>
      <c r="N90">
        <v>-4059972</v>
      </c>
      <c r="O90">
        <v>129918933</v>
      </c>
      <c r="P90">
        <v>0</v>
      </c>
      <c r="Q90" t="s">
        <v>6328</v>
      </c>
      <c r="R90" t="s">
        <v>6329</v>
      </c>
      <c r="S90" t="s">
        <v>6330</v>
      </c>
      <c r="T90" t="s">
        <v>6331</v>
      </c>
      <c r="U90" t="s">
        <v>6332</v>
      </c>
      <c r="V90" t="s">
        <v>6333</v>
      </c>
      <c r="W90" t="s">
        <v>5757</v>
      </c>
      <c r="X90" t="str">
        <f t="shared" si="1"/>
        <v>Inversión</v>
      </c>
      <c r="Y90" t="s">
        <v>5761</v>
      </c>
    </row>
    <row r="91" spans="1:25">
      <c r="A91" t="s">
        <v>6334</v>
      </c>
      <c r="B91" t="s">
        <v>6146</v>
      </c>
      <c r="C91" t="s">
        <v>6335</v>
      </c>
      <c r="D91" t="s">
        <v>667</v>
      </c>
      <c r="E91" t="s">
        <v>5747</v>
      </c>
      <c r="F91" t="s">
        <v>5759</v>
      </c>
      <c r="G91" t="s">
        <v>5749</v>
      </c>
      <c r="H91" t="s">
        <v>461</v>
      </c>
      <c r="I91" t="s">
        <v>638</v>
      </c>
      <c r="J91" t="s">
        <v>280</v>
      </c>
      <c r="K91" t="s">
        <v>5760</v>
      </c>
      <c r="L91" t="s">
        <v>268</v>
      </c>
      <c r="M91">
        <v>95787741</v>
      </c>
      <c r="N91">
        <v>-5</v>
      </c>
      <c r="O91">
        <v>95787736</v>
      </c>
      <c r="P91">
        <v>0</v>
      </c>
      <c r="Q91" t="s">
        <v>6336</v>
      </c>
      <c r="R91" t="s">
        <v>6337</v>
      </c>
      <c r="S91" t="s">
        <v>6092</v>
      </c>
      <c r="T91" t="s">
        <v>6338</v>
      </c>
      <c r="U91" t="s">
        <v>6339</v>
      </c>
      <c r="V91" t="s">
        <v>6340</v>
      </c>
      <c r="W91" t="s">
        <v>5757</v>
      </c>
      <c r="X91" t="str">
        <f t="shared" si="1"/>
        <v>Inversión</v>
      </c>
      <c r="Y91" t="s">
        <v>5761</v>
      </c>
    </row>
    <row r="92" spans="1:25">
      <c r="A92" t="s">
        <v>6341</v>
      </c>
      <c r="B92" t="s">
        <v>6146</v>
      </c>
      <c r="C92" t="s">
        <v>6342</v>
      </c>
      <c r="D92" t="s">
        <v>667</v>
      </c>
      <c r="E92" t="s">
        <v>5747</v>
      </c>
      <c r="F92" t="s">
        <v>5759</v>
      </c>
      <c r="G92" t="s">
        <v>5749</v>
      </c>
      <c r="H92" t="s">
        <v>461</v>
      </c>
      <c r="I92" t="s">
        <v>638</v>
      </c>
      <c r="J92" t="s">
        <v>280</v>
      </c>
      <c r="K92" t="s">
        <v>5760</v>
      </c>
      <c r="L92" t="s">
        <v>268</v>
      </c>
      <c r="M92">
        <v>63335720</v>
      </c>
      <c r="N92">
        <v>-8636687</v>
      </c>
      <c r="O92">
        <v>54699033</v>
      </c>
      <c r="P92">
        <v>0</v>
      </c>
      <c r="Q92" t="s">
        <v>6343</v>
      </c>
      <c r="R92" t="s">
        <v>6344</v>
      </c>
      <c r="S92" t="s">
        <v>6345</v>
      </c>
      <c r="T92" t="s">
        <v>6346</v>
      </c>
      <c r="U92" t="s">
        <v>6347</v>
      </c>
      <c r="V92" t="s">
        <v>6348</v>
      </c>
      <c r="W92" t="s">
        <v>5757</v>
      </c>
      <c r="X92" t="str">
        <f t="shared" si="1"/>
        <v>Inversión</v>
      </c>
      <c r="Y92" t="s">
        <v>5761</v>
      </c>
    </row>
    <row r="93" spans="1:25">
      <c r="A93" t="s">
        <v>6349</v>
      </c>
      <c r="B93" t="s">
        <v>6146</v>
      </c>
      <c r="C93" t="s">
        <v>6350</v>
      </c>
      <c r="D93" t="s">
        <v>667</v>
      </c>
      <c r="E93" t="s">
        <v>5747</v>
      </c>
      <c r="F93" t="s">
        <v>5759</v>
      </c>
      <c r="G93" t="s">
        <v>5749</v>
      </c>
      <c r="H93" t="s">
        <v>461</v>
      </c>
      <c r="I93" t="s">
        <v>638</v>
      </c>
      <c r="J93" t="s">
        <v>280</v>
      </c>
      <c r="K93" t="s">
        <v>5760</v>
      </c>
      <c r="L93" t="s">
        <v>268</v>
      </c>
      <c r="M93">
        <v>191575481</v>
      </c>
      <c r="N93">
        <v>-8707985</v>
      </c>
      <c r="O93">
        <v>182867496</v>
      </c>
      <c r="P93">
        <v>0</v>
      </c>
      <c r="Q93" t="s">
        <v>6351</v>
      </c>
      <c r="R93" t="s">
        <v>6352</v>
      </c>
      <c r="S93" t="s">
        <v>6353</v>
      </c>
      <c r="T93" t="s">
        <v>6354</v>
      </c>
      <c r="U93" t="s">
        <v>6355</v>
      </c>
      <c r="V93" t="s">
        <v>6356</v>
      </c>
      <c r="W93" t="s">
        <v>6357</v>
      </c>
      <c r="X93" t="str">
        <f t="shared" si="1"/>
        <v>Inversión</v>
      </c>
      <c r="Y93" t="s">
        <v>5761</v>
      </c>
    </row>
    <row r="94" spans="1:25">
      <c r="A94" t="s">
        <v>6358</v>
      </c>
      <c r="B94" t="s">
        <v>6146</v>
      </c>
      <c r="C94" t="s">
        <v>6359</v>
      </c>
      <c r="D94" t="s">
        <v>667</v>
      </c>
      <c r="E94" t="s">
        <v>5763</v>
      </c>
      <c r="F94" t="s">
        <v>5759</v>
      </c>
      <c r="G94" t="s">
        <v>5749</v>
      </c>
      <c r="H94" t="s">
        <v>461</v>
      </c>
      <c r="I94" t="s">
        <v>638</v>
      </c>
      <c r="J94" t="s">
        <v>280</v>
      </c>
      <c r="K94" t="s">
        <v>5760</v>
      </c>
      <c r="L94" t="s">
        <v>268</v>
      </c>
      <c r="M94">
        <v>95787741</v>
      </c>
      <c r="N94">
        <v>-95787741</v>
      </c>
      <c r="O94">
        <v>0</v>
      </c>
      <c r="P94">
        <v>0</v>
      </c>
      <c r="Q94" t="s">
        <v>6360</v>
      </c>
      <c r="R94" t="s">
        <v>6257</v>
      </c>
      <c r="S94" t="s">
        <v>5757</v>
      </c>
      <c r="T94" t="s">
        <v>5757</v>
      </c>
      <c r="U94" t="s">
        <v>5757</v>
      </c>
      <c r="V94" t="s">
        <v>5757</v>
      </c>
      <c r="W94" t="s">
        <v>5757</v>
      </c>
      <c r="X94" t="str">
        <f t="shared" si="1"/>
        <v>Inversión</v>
      </c>
      <c r="Y94" t="s">
        <v>5761</v>
      </c>
    </row>
    <row r="95" spans="1:25">
      <c r="A95" t="s">
        <v>6361</v>
      </c>
      <c r="B95" t="s">
        <v>6146</v>
      </c>
      <c r="C95" t="s">
        <v>6362</v>
      </c>
      <c r="D95" t="s">
        <v>667</v>
      </c>
      <c r="E95" t="s">
        <v>5747</v>
      </c>
      <c r="F95" t="s">
        <v>5759</v>
      </c>
      <c r="G95" t="s">
        <v>5749</v>
      </c>
      <c r="H95" t="s">
        <v>461</v>
      </c>
      <c r="I95" t="s">
        <v>638</v>
      </c>
      <c r="J95" t="s">
        <v>280</v>
      </c>
      <c r="K95" t="s">
        <v>5760</v>
      </c>
      <c r="L95" t="s">
        <v>268</v>
      </c>
      <c r="M95">
        <v>63335720</v>
      </c>
      <c r="N95">
        <v>-191923</v>
      </c>
      <c r="O95">
        <v>63143797</v>
      </c>
      <c r="P95">
        <v>0</v>
      </c>
      <c r="Q95" t="s">
        <v>6363</v>
      </c>
      <c r="R95" t="s">
        <v>6364</v>
      </c>
      <c r="S95" t="s">
        <v>6253</v>
      </c>
      <c r="T95" t="s">
        <v>6365</v>
      </c>
      <c r="U95" t="s">
        <v>6366</v>
      </c>
      <c r="V95" t="s">
        <v>6367</v>
      </c>
      <c r="W95" t="s">
        <v>5757</v>
      </c>
      <c r="X95" t="str">
        <f t="shared" si="1"/>
        <v>Inversión</v>
      </c>
      <c r="Y95" t="s">
        <v>5761</v>
      </c>
    </row>
    <row r="96" spans="1:25">
      <c r="A96" t="s">
        <v>6056</v>
      </c>
      <c r="B96" t="s">
        <v>6146</v>
      </c>
      <c r="C96" t="s">
        <v>6368</v>
      </c>
      <c r="D96" t="s">
        <v>667</v>
      </c>
      <c r="E96" t="s">
        <v>5747</v>
      </c>
      <c r="F96" t="s">
        <v>5759</v>
      </c>
      <c r="G96" t="s">
        <v>5749</v>
      </c>
      <c r="H96" t="s">
        <v>461</v>
      </c>
      <c r="I96" t="s">
        <v>638</v>
      </c>
      <c r="J96" t="s">
        <v>280</v>
      </c>
      <c r="K96" t="s">
        <v>5760</v>
      </c>
      <c r="L96" t="s">
        <v>268</v>
      </c>
      <c r="M96">
        <v>166106094</v>
      </c>
      <c r="N96">
        <v>37751385</v>
      </c>
      <c r="O96">
        <v>203857479</v>
      </c>
      <c r="P96">
        <v>0</v>
      </c>
      <c r="Q96" t="s">
        <v>6369</v>
      </c>
      <c r="R96" t="s">
        <v>6049</v>
      </c>
      <c r="S96" t="s">
        <v>6370</v>
      </c>
      <c r="T96" t="s">
        <v>6371</v>
      </c>
      <c r="U96" t="s">
        <v>6372</v>
      </c>
      <c r="V96" t="s">
        <v>6373</v>
      </c>
      <c r="W96" t="s">
        <v>5757</v>
      </c>
      <c r="X96" t="str">
        <f t="shared" si="1"/>
        <v>Inversión</v>
      </c>
      <c r="Y96" t="s">
        <v>5761</v>
      </c>
    </row>
    <row r="97" spans="1:25">
      <c r="A97" t="s">
        <v>6059</v>
      </c>
      <c r="B97" t="s">
        <v>6146</v>
      </c>
      <c r="C97" t="s">
        <v>6374</v>
      </c>
      <c r="D97" t="s">
        <v>667</v>
      </c>
      <c r="E97" t="s">
        <v>5747</v>
      </c>
      <c r="F97" t="s">
        <v>5759</v>
      </c>
      <c r="G97" t="s">
        <v>5749</v>
      </c>
      <c r="H97" t="s">
        <v>461</v>
      </c>
      <c r="I97" t="s">
        <v>638</v>
      </c>
      <c r="J97" t="s">
        <v>280</v>
      </c>
      <c r="K97" t="s">
        <v>5760</v>
      </c>
      <c r="L97" t="s">
        <v>268</v>
      </c>
      <c r="M97">
        <v>108518129</v>
      </c>
      <c r="N97">
        <v>-5</v>
      </c>
      <c r="O97">
        <v>108518124</v>
      </c>
      <c r="P97">
        <v>0</v>
      </c>
      <c r="Q97" t="s">
        <v>6375</v>
      </c>
      <c r="R97" t="s">
        <v>6376</v>
      </c>
      <c r="S97" t="s">
        <v>6048</v>
      </c>
      <c r="T97" t="s">
        <v>6377</v>
      </c>
      <c r="U97" t="s">
        <v>6378</v>
      </c>
      <c r="V97" t="s">
        <v>6379</v>
      </c>
      <c r="W97" t="s">
        <v>5757</v>
      </c>
      <c r="X97" t="str">
        <f t="shared" si="1"/>
        <v>Inversión</v>
      </c>
      <c r="Y97" t="s">
        <v>5761</v>
      </c>
    </row>
    <row r="98" spans="1:25">
      <c r="A98" t="s">
        <v>6380</v>
      </c>
      <c r="B98" t="s">
        <v>6146</v>
      </c>
      <c r="C98" t="s">
        <v>6381</v>
      </c>
      <c r="D98" t="s">
        <v>667</v>
      </c>
      <c r="E98" t="s">
        <v>5747</v>
      </c>
      <c r="F98" t="s">
        <v>6382</v>
      </c>
      <c r="G98" t="s">
        <v>5749</v>
      </c>
      <c r="H98" t="s">
        <v>550</v>
      </c>
      <c r="I98" t="s">
        <v>636</v>
      </c>
      <c r="J98" t="s">
        <v>267</v>
      </c>
      <c r="K98" t="s">
        <v>5750</v>
      </c>
      <c r="L98" t="s">
        <v>268</v>
      </c>
      <c r="M98">
        <v>67640720</v>
      </c>
      <c r="N98">
        <v>-1297660</v>
      </c>
      <c r="O98">
        <v>66343060</v>
      </c>
      <c r="P98">
        <v>0</v>
      </c>
      <c r="Q98" t="s">
        <v>6383</v>
      </c>
      <c r="R98" t="s">
        <v>5883</v>
      </c>
      <c r="S98" t="s">
        <v>6384</v>
      </c>
      <c r="T98" t="s">
        <v>6385</v>
      </c>
      <c r="U98" t="s">
        <v>6386</v>
      </c>
      <c r="V98" t="s">
        <v>6387</v>
      </c>
      <c r="W98" t="s">
        <v>5757</v>
      </c>
      <c r="X98" t="str">
        <f t="shared" si="1"/>
        <v>Inversión</v>
      </c>
      <c r="Y98" t="s">
        <v>6388</v>
      </c>
    </row>
    <row r="99" spans="1:25">
      <c r="A99" t="s">
        <v>6067</v>
      </c>
      <c r="B99" t="s">
        <v>6146</v>
      </c>
      <c r="C99" t="s">
        <v>6389</v>
      </c>
      <c r="D99" t="s">
        <v>667</v>
      </c>
      <c r="E99" t="s">
        <v>5747</v>
      </c>
      <c r="F99" t="s">
        <v>6382</v>
      </c>
      <c r="G99" t="s">
        <v>5749</v>
      </c>
      <c r="H99" t="s">
        <v>550</v>
      </c>
      <c r="I99" t="s">
        <v>636</v>
      </c>
      <c r="J99" t="s">
        <v>267</v>
      </c>
      <c r="K99" t="s">
        <v>5750</v>
      </c>
      <c r="L99" t="s">
        <v>268</v>
      </c>
      <c r="M99">
        <v>33820360</v>
      </c>
      <c r="N99">
        <v>-648830</v>
      </c>
      <c r="O99">
        <v>33171530</v>
      </c>
      <c r="P99">
        <v>0</v>
      </c>
      <c r="Q99" t="s">
        <v>6390</v>
      </c>
      <c r="R99" t="s">
        <v>6064</v>
      </c>
      <c r="S99" t="s">
        <v>6391</v>
      </c>
      <c r="T99" t="s">
        <v>6392</v>
      </c>
      <c r="U99" t="s">
        <v>6393</v>
      </c>
      <c r="V99" t="s">
        <v>6394</v>
      </c>
      <c r="W99" t="s">
        <v>5757</v>
      </c>
      <c r="X99" t="str">
        <f t="shared" si="1"/>
        <v>Inversión</v>
      </c>
      <c r="Y99" t="s">
        <v>6388</v>
      </c>
    </row>
    <row r="100" spans="1:25">
      <c r="A100" t="s">
        <v>6075</v>
      </c>
      <c r="B100" t="s">
        <v>6146</v>
      </c>
      <c r="C100" t="s">
        <v>6395</v>
      </c>
      <c r="D100" t="s">
        <v>667</v>
      </c>
      <c r="E100" t="s">
        <v>5747</v>
      </c>
      <c r="F100" t="s">
        <v>6382</v>
      </c>
      <c r="G100" t="s">
        <v>5749</v>
      </c>
      <c r="H100" t="s">
        <v>550</v>
      </c>
      <c r="I100" t="s">
        <v>636</v>
      </c>
      <c r="J100" t="s">
        <v>267</v>
      </c>
      <c r="K100" t="s">
        <v>5750</v>
      </c>
      <c r="L100" t="s">
        <v>268</v>
      </c>
      <c r="M100">
        <v>144876970</v>
      </c>
      <c r="N100">
        <v>-929635</v>
      </c>
      <c r="O100">
        <v>143947335</v>
      </c>
      <c r="P100">
        <v>0</v>
      </c>
      <c r="Q100" t="s">
        <v>6396</v>
      </c>
      <c r="R100" t="s">
        <v>6072</v>
      </c>
      <c r="S100" t="s">
        <v>6397</v>
      </c>
      <c r="T100" t="s">
        <v>6398</v>
      </c>
      <c r="U100" t="s">
        <v>6399</v>
      </c>
      <c r="V100" t="s">
        <v>6400</v>
      </c>
      <c r="W100" t="s">
        <v>5757</v>
      </c>
      <c r="X100" t="str">
        <f t="shared" si="1"/>
        <v>Inversión</v>
      </c>
      <c r="Y100" t="s">
        <v>6388</v>
      </c>
    </row>
    <row r="101" spans="1:25">
      <c r="A101" t="s">
        <v>6401</v>
      </c>
      <c r="B101" t="s">
        <v>6146</v>
      </c>
      <c r="C101" t="s">
        <v>6402</v>
      </c>
      <c r="D101" t="s">
        <v>667</v>
      </c>
      <c r="E101" t="s">
        <v>5747</v>
      </c>
      <c r="F101" t="s">
        <v>6382</v>
      </c>
      <c r="G101" t="s">
        <v>5749</v>
      </c>
      <c r="H101" t="s">
        <v>550</v>
      </c>
      <c r="I101" t="s">
        <v>636</v>
      </c>
      <c r="J101" t="s">
        <v>267</v>
      </c>
      <c r="K101" t="s">
        <v>5750</v>
      </c>
      <c r="L101" t="s">
        <v>268</v>
      </c>
      <c r="M101">
        <v>28975394</v>
      </c>
      <c r="N101">
        <v>-185927</v>
      </c>
      <c r="O101">
        <v>28789467</v>
      </c>
      <c r="P101">
        <v>0</v>
      </c>
      <c r="Q101" t="s">
        <v>6403</v>
      </c>
      <c r="R101" t="s">
        <v>6080</v>
      </c>
      <c r="S101" t="s">
        <v>6404</v>
      </c>
      <c r="T101" t="s">
        <v>6405</v>
      </c>
      <c r="U101" t="s">
        <v>6406</v>
      </c>
      <c r="V101" t="s">
        <v>6407</v>
      </c>
      <c r="W101" t="s">
        <v>5757</v>
      </c>
      <c r="X101" t="str">
        <f t="shared" si="1"/>
        <v>Inversión</v>
      </c>
      <c r="Y101" t="s">
        <v>6388</v>
      </c>
    </row>
    <row r="102" spans="1:25">
      <c r="A102" t="s">
        <v>6083</v>
      </c>
      <c r="B102" t="s">
        <v>6146</v>
      </c>
      <c r="C102" t="s">
        <v>6408</v>
      </c>
      <c r="D102" t="s">
        <v>667</v>
      </c>
      <c r="E102" t="s">
        <v>5747</v>
      </c>
      <c r="F102" t="s">
        <v>6382</v>
      </c>
      <c r="G102" t="s">
        <v>5749</v>
      </c>
      <c r="H102" t="s">
        <v>550</v>
      </c>
      <c r="I102" t="s">
        <v>636</v>
      </c>
      <c r="J102" t="s">
        <v>267</v>
      </c>
      <c r="K102" t="s">
        <v>5750</v>
      </c>
      <c r="L102" t="s">
        <v>268</v>
      </c>
      <c r="M102">
        <v>33820360</v>
      </c>
      <c r="N102">
        <v>-648830</v>
      </c>
      <c r="O102">
        <v>33171530</v>
      </c>
      <c r="P102">
        <v>0</v>
      </c>
      <c r="Q102" t="s">
        <v>6409</v>
      </c>
      <c r="R102" t="s">
        <v>6092</v>
      </c>
      <c r="S102" t="s">
        <v>6410</v>
      </c>
      <c r="T102" t="s">
        <v>6411</v>
      </c>
      <c r="U102" t="s">
        <v>6412</v>
      </c>
      <c r="V102" t="s">
        <v>6413</v>
      </c>
      <c r="W102" t="s">
        <v>5757</v>
      </c>
      <c r="X102" t="str">
        <f t="shared" si="1"/>
        <v>Inversión</v>
      </c>
      <c r="Y102" t="s">
        <v>6388</v>
      </c>
    </row>
    <row r="103" spans="1:25">
      <c r="A103" t="s">
        <v>6414</v>
      </c>
      <c r="B103" t="s">
        <v>6146</v>
      </c>
      <c r="C103" t="s">
        <v>6415</v>
      </c>
      <c r="D103" t="s">
        <v>667</v>
      </c>
      <c r="E103" t="s">
        <v>5747</v>
      </c>
      <c r="F103" t="s">
        <v>6382</v>
      </c>
      <c r="G103" t="s">
        <v>5749</v>
      </c>
      <c r="H103" t="s">
        <v>550</v>
      </c>
      <c r="I103" t="s">
        <v>636</v>
      </c>
      <c r="J103" t="s">
        <v>267</v>
      </c>
      <c r="K103" t="s">
        <v>5750</v>
      </c>
      <c r="L103" t="s">
        <v>268</v>
      </c>
      <c r="M103">
        <v>28975394</v>
      </c>
      <c r="N103">
        <v>-185927</v>
      </c>
      <c r="O103">
        <v>28789467</v>
      </c>
      <c r="P103">
        <v>0</v>
      </c>
      <c r="Q103" t="s">
        <v>6416</v>
      </c>
      <c r="R103" t="s">
        <v>6104</v>
      </c>
      <c r="S103" t="s">
        <v>6417</v>
      </c>
      <c r="T103" t="s">
        <v>6418</v>
      </c>
      <c r="U103" t="s">
        <v>6419</v>
      </c>
      <c r="V103" t="s">
        <v>6420</v>
      </c>
      <c r="W103" t="s">
        <v>5757</v>
      </c>
      <c r="X103" t="str">
        <f t="shared" si="1"/>
        <v>Inversión</v>
      </c>
      <c r="Y103" t="s">
        <v>6388</v>
      </c>
    </row>
    <row r="104" spans="1:25">
      <c r="A104" t="s">
        <v>6421</v>
      </c>
      <c r="B104" t="s">
        <v>6146</v>
      </c>
      <c r="C104" t="s">
        <v>6422</v>
      </c>
      <c r="D104" t="s">
        <v>667</v>
      </c>
      <c r="E104" t="s">
        <v>5747</v>
      </c>
      <c r="F104" t="s">
        <v>6382</v>
      </c>
      <c r="G104" t="s">
        <v>5749</v>
      </c>
      <c r="H104" t="s">
        <v>550</v>
      </c>
      <c r="I104" t="s">
        <v>636</v>
      </c>
      <c r="J104" t="s">
        <v>267</v>
      </c>
      <c r="K104" t="s">
        <v>5750</v>
      </c>
      <c r="L104" t="s">
        <v>268</v>
      </c>
      <c r="M104">
        <v>57950788</v>
      </c>
      <c r="N104">
        <v>-371854</v>
      </c>
      <c r="O104">
        <v>57578934</v>
      </c>
      <c r="P104">
        <v>0</v>
      </c>
      <c r="Q104" t="s">
        <v>6423</v>
      </c>
      <c r="R104" t="s">
        <v>6120</v>
      </c>
      <c r="S104" t="s">
        <v>6424</v>
      </c>
      <c r="T104" t="s">
        <v>6425</v>
      </c>
      <c r="U104" t="s">
        <v>6426</v>
      </c>
      <c r="V104" t="s">
        <v>6427</v>
      </c>
      <c r="W104" t="s">
        <v>5757</v>
      </c>
      <c r="X104" t="str">
        <f t="shared" si="1"/>
        <v>Inversión</v>
      </c>
      <c r="Y104" t="s">
        <v>6388</v>
      </c>
    </row>
    <row r="105" spans="1:25">
      <c r="A105" t="s">
        <v>6428</v>
      </c>
      <c r="B105" t="s">
        <v>6146</v>
      </c>
      <c r="C105" t="s">
        <v>6429</v>
      </c>
      <c r="D105" t="s">
        <v>667</v>
      </c>
      <c r="E105" t="s">
        <v>5747</v>
      </c>
      <c r="F105" t="s">
        <v>6382</v>
      </c>
      <c r="G105" t="s">
        <v>5749</v>
      </c>
      <c r="H105" t="s">
        <v>550</v>
      </c>
      <c r="I105" t="s">
        <v>636</v>
      </c>
      <c r="J105" t="s">
        <v>267</v>
      </c>
      <c r="K105" t="s">
        <v>5750</v>
      </c>
      <c r="L105" t="s">
        <v>268</v>
      </c>
      <c r="M105">
        <v>36311422</v>
      </c>
      <c r="N105">
        <v>-248290</v>
      </c>
      <c r="O105">
        <v>36063132</v>
      </c>
      <c r="P105">
        <v>0</v>
      </c>
      <c r="Q105" t="s">
        <v>6430</v>
      </c>
      <c r="R105" t="s">
        <v>6137</v>
      </c>
      <c r="S105" t="s">
        <v>6431</v>
      </c>
      <c r="T105" t="s">
        <v>6432</v>
      </c>
      <c r="U105" t="s">
        <v>6433</v>
      </c>
      <c r="V105" t="s">
        <v>6434</v>
      </c>
      <c r="W105" t="s">
        <v>5757</v>
      </c>
      <c r="X105" t="str">
        <f t="shared" si="1"/>
        <v>Inversión</v>
      </c>
      <c r="Y105" t="s">
        <v>6388</v>
      </c>
    </row>
    <row r="106" spans="1:25">
      <c r="A106" t="s">
        <v>6435</v>
      </c>
      <c r="B106" t="s">
        <v>6146</v>
      </c>
      <c r="C106" t="s">
        <v>6436</v>
      </c>
      <c r="D106" t="s">
        <v>667</v>
      </c>
      <c r="E106" t="s">
        <v>5747</v>
      </c>
      <c r="F106" t="s">
        <v>6382</v>
      </c>
      <c r="G106" t="s">
        <v>5749</v>
      </c>
      <c r="H106" t="s">
        <v>536</v>
      </c>
      <c r="I106" t="s">
        <v>637</v>
      </c>
      <c r="J106" t="s">
        <v>267</v>
      </c>
      <c r="K106" t="s">
        <v>5750</v>
      </c>
      <c r="L106" t="s">
        <v>268</v>
      </c>
      <c r="M106">
        <v>33820360</v>
      </c>
      <c r="N106">
        <v>-648830</v>
      </c>
      <c r="O106">
        <v>33171530</v>
      </c>
      <c r="P106">
        <v>0</v>
      </c>
      <c r="Q106" t="s">
        <v>6437</v>
      </c>
      <c r="R106" t="s">
        <v>6145</v>
      </c>
      <c r="S106" t="s">
        <v>6438</v>
      </c>
      <c r="T106" t="s">
        <v>6439</v>
      </c>
      <c r="U106" t="s">
        <v>6440</v>
      </c>
      <c r="V106" t="s">
        <v>6441</v>
      </c>
      <c r="W106" t="s">
        <v>5757</v>
      </c>
      <c r="X106" t="str">
        <f t="shared" si="1"/>
        <v>Inversión</v>
      </c>
      <c r="Y106" t="s">
        <v>6388</v>
      </c>
    </row>
    <row r="107" spans="1:25">
      <c r="A107" t="s">
        <v>6442</v>
      </c>
      <c r="B107" t="s">
        <v>6146</v>
      </c>
      <c r="C107" t="s">
        <v>6443</v>
      </c>
      <c r="D107" t="s">
        <v>667</v>
      </c>
      <c r="E107" t="s">
        <v>5747</v>
      </c>
      <c r="F107" t="s">
        <v>6382</v>
      </c>
      <c r="G107" t="s">
        <v>5749</v>
      </c>
      <c r="H107" t="s">
        <v>536</v>
      </c>
      <c r="I107" t="s">
        <v>637</v>
      </c>
      <c r="J107" t="s">
        <v>267</v>
      </c>
      <c r="K107" t="s">
        <v>5750</v>
      </c>
      <c r="L107" t="s">
        <v>268</v>
      </c>
      <c r="M107">
        <v>42472080</v>
      </c>
      <c r="N107">
        <v>-6496</v>
      </c>
      <c r="O107">
        <v>42465584</v>
      </c>
      <c r="P107">
        <v>0</v>
      </c>
      <c r="Q107" t="s">
        <v>6444</v>
      </c>
      <c r="R107" t="s">
        <v>6162</v>
      </c>
      <c r="S107" t="s">
        <v>6445</v>
      </c>
      <c r="T107" t="s">
        <v>6446</v>
      </c>
      <c r="U107" t="s">
        <v>6447</v>
      </c>
      <c r="V107" t="s">
        <v>6448</v>
      </c>
      <c r="W107" t="s">
        <v>5757</v>
      </c>
      <c r="X107" t="str">
        <f t="shared" si="1"/>
        <v>Inversión</v>
      </c>
      <c r="Y107" t="s">
        <v>6388</v>
      </c>
    </row>
    <row r="108" spans="1:25">
      <c r="A108" t="s">
        <v>6091</v>
      </c>
      <c r="B108" t="s">
        <v>6146</v>
      </c>
      <c r="C108" t="s">
        <v>6449</v>
      </c>
      <c r="D108" t="s">
        <v>667</v>
      </c>
      <c r="E108" t="s">
        <v>5747</v>
      </c>
      <c r="F108" t="s">
        <v>6382</v>
      </c>
      <c r="G108" t="s">
        <v>5749</v>
      </c>
      <c r="H108" t="s">
        <v>536</v>
      </c>
      <c r="I108" t="s">
        <v>637</v>
      </c>
      <c r="J108" t="s">
        <v>267</v>
      </c>
      <c r="K108" t="s">
        <v>5750</v>
      </c>
      <c r="L108" t="s">
        <v>268</v>
      </c>
      <c r="M108">
        <v>54467133</v>
      </c>
      <c r="N108">
        <v>-11191375</v>
      </c>
      <c r="O108">
        <v>43275758</v>
      </c>
      <c r="P108">
        <v>0</v>
      </c>
      <c r="Q108" t="s">
        <v>6450</v>
      </c>
      <c r="R108" t="s">
        <v>6170</v>
      </c>
      <c r="S108" t="s">
        <v>6451</v>
      </c>
      <c r="T108" t="s">
        <v>6452</v>
      </c>
      <c r="U108" t="s">
        <v>6453</v>
      </c>
      <c r="V108" t="s">
        <v>6454</v>
      </c>
      <c r="W108" t="s">
        <v>5757</v>
      </c>
      <c r="X108" t="str">
        <f t="shared" si="1"/>
        <v>Inversión</v>
      </c>
      <c r="Y108" t="s">
        <v>6388</v>
      </c>
    </row>
    <row r="109" spans="1:25">
      <c r="A109" t="s">
        <v>6455</v>
      </c>
      <c r="B109" t="s">
        <v>6146</v>
      </c>
      <c r="C109" t="s">
        <v>6456</v>
      </c>
      <c r="D109" t="s">
        <v>667</v>
      </c>
      <c r="E109" t="s">
        <v>5747</v>
      </c>
      <c r="F109" t="s">
        <v>6382</v>
      </c>
      <c r="G109" t="s">
        <v>5749</v>
      </c>
      <c r="H109" t="s">
        <v>536</v>
      </c>
      <c r="I109" t="s">
        <v>637</v>
      </c>
      <c r="J109" t="s">
        <v>267</v>
      </c>
      <c r="K109" t="s">
        <v>5750</v>
      </c>
      <c r="L109" t="s">
        <v>268</v>
      </c>
      <c r="M109">
        <v>28975394</v>
      </c>
      <c r="N109">
        <v>-185927</v>
      </c>
      <c r="O109">
        <v>28789467</v>
      </c>
      <c r="P109">
        <v>0</v>
      </c>
      <c r="Q109" t="s">
        <v>6457</v>
      </c>
      <c r="R109" t="s">
        <v>6177</v>
      </c>
      <c r="S109" t="s">
        <v>6458</v>
      </c>
      <c r="T109" t="s">
        <v>6459</v>
      </c>
      <c r="U109" t="s">
        <v>6460</v>
      </c>
      <c r="V109" t="s">
        <v>6461</v>
      </c>
      <c r="W109" t="s">
        <v>5757</v>
      </c>
      <c r="X109" t="str">
        <f t="shared" si="1"/>
        <v>Inversión</v>
      </c>
      <c r="Y109" t="s">
        <v>6388</v>
      </c>
    </row>
    <row r="110" spans="1:25">
      <c r="A110" t="s">
        <v>6095</v>
      </c>
      <c r="B110" t="s">
        <v>6146</v>
      </c>
      <c r="C110" t="s">
        <v>6462</v>
      </c>
      <c r="D110" t="s">
        <v>667</v>
      </c>
      <c r="E110" t="s">
        <v>5747</v>
      </c>
      <c r="F110" t="s">
        <v>6382</v>
      </c>
      <c r="G110" t="s">
        <v>5749</v>
      </c>
      <c r="H110" t="s">
        <v>536</v>
      </c>
      <c r="I110" t="s">
        <v>637</v>
      </c>
      <c r="J110" t="s">
        <v>267</v>
      </c>
      <c r="K110" t="s">
        <v>5750</v>
      </c>
      <c r="L110" t="s">
        <v>268</v>
      </c>
      <c r="M110">
        <v>18155711</v>
      </c>
      <c r="N110">
        <v>-124145</v>
      </c>
      <c r="O110">
        <v>18031566</v>
      </c>
      <c r="P110">
        <v>0</v>
      </c>
      <c r="Q110" t="s">
        <v>6463</v>
      </c>
      <c r="R110" t="s">
        <v>6185</v>
      </c>
      <c r="S110" t="s">
        <v>6464</v>
      </c>
      <c r="T110" t="s">
        <v>6465</v>
      </c>
      <c r="U110" t="s">
        <v>6466</v>
      </c>
      <c r="V110" t="s">
        <v>6467</v>
      </c>
      <c r="W110" t="s">
        <v>5757</v>
      </c>
      <c r="X110" t="str">
        <f t="shared" si="1"/>
        <v>Inversión</v>
      </c>
      <c r="Y110" t="s">
        <v>6388</v>
      </c>
    </row>
    <row r="111" spans="1:25">
      <c r="A111" t="s">
        <v>6468</v>
      </c>
      <c r="B111" t="s">
        <v>6146</v>
      </c>
      <c r="C111" t="s">
        <v>6469</v>
      </c>
      <c r="D111" t="s">
        <v>667</v>
      </c>
      <c r="E111" t="s">
        <v>5747</v>
      </c>
      <c r="F111" t="s">
        <v>6382</v>
      </c>
      <c r="G111" t="s">
        <v>5749</v>
      </c>
      <c r="H111" t="s">
        <v>536</v>
      </c>
      <c r="I111" t="s">
        <v>637</v>
      </c>
      <c r="J111" t="s">
        <v>267</v>
      </c>
      <c r="K111" t="s">
        <v>5750</v>
      </c>
      <c r="L111" t="s">
        <v>268</v>
      </c>
      <c r="M111">
        <v>16296816</v>
      </c>
      <c r="N111">
        <v>-257584</v>
      </c>
      <c r="O111">
        <v>16039232</v>
      </c>
      <c r="P111">
        <v>0</v>
      </c>
      <c r="Q111" t="s">
        <v>6470</v>
      </c>
      <c r="R111" t="s">
        <v>6068</v>
      </c>
      <c r="S111" t="s">
        <v>6471</v>
      </c>
      <c r="T111" t="s">
        <v>6472</v>
      </c>
      <c r="U111" t="s">
        <v>6473</v>
      </c>
      <c r="V111" t="s">
        <v>6474</v>
      </c>
      <c r="W111" t="s">
        <v>5757</v>
      </c>
      <c r="X111" t="str">
        <f t="shared" si="1"/>
        <v>Inversión</v>
      </c>
      <c r="Y111" t="s">
        <v>6388</v>
      </c>
    </row>
    <row r="112" spans="1:25">
      <c r="A112" t="s">
        <v>6475</v>
      </c>
      <c r="B112" t="s">
        <v>6146</v>
      </c>
      <c r="C112" t="s">
        <v>6476</v>
      </c>
      <c r="D112" t="s">
        <v>667</v>
      </c>
      <c r="E112" t="s">
        <v>5747</v>
      </c>
      <c r="F112" t="s">
        <v>6382</v>
      </c>
      <c r="G112" t="s">
        <v>5749</v>
      </c>
      <c r="H112" t="s">
        <v>536</v>
      </c>
      <c r="I112" t="s">
        <v>637</v>
      </c>
      <c r="J112" t="s">
        <v>267</v>
      </c>
      <c r="K112" t="s">
        <v>5750</v>
      </c>
      <c r="L112" t="s">
        <v>268</v>
      </c>
      <c r="M112">
        <v>28519428</v>
      </c>
      <c r="N112">
        <v>-450772</v>
      </c>
      <c r="O112">
        <v>28068656</v>
      </c>
      <c r="P112">
        <v>0</v>
      </c>
      <c r="Q112" t="s">
        <v>6477</v>
      </c>
      <c r="R112" t="s">
        <v>6060</v>
      </c>
      <c r="S112" t="s">
        <v>6478</v>
      </c>
      <c r="T112" t="s">
        <v>6479</v>
      </c>
      <c r="U112" t="s">
        <v>6480</v>
      </c>
      <c r="V112" t="s">
        <v>6481</v>
      </c>
      <c r="W112" t="s">
        <v>5757</v>
      </c>
      <c r="X112" t="str">
        <f t="shared" si="1"/>
        <v>Inversión</v>
      </c>
      <c r="Y112" t="s">
        <v>6388</v>
      </c>
    </row>
    <row r="113" spans="1:25">
      <c r="A113" t="s">
        <v>6357</v>
      </c>
      <c r="B113" t="s">
        <v>6146</v>
      </c>
      <c r="C113" t="s">
        <v>6482</v>
      </c>
      <c r="D113" t="s">
        <v>667</v>
      </c>
      <c r="E113" t="s">
        <v>5747</v>
      </c>
      <c r="F113" t="s">
        <v>6382</v>
      </c>
      <c r="G113" t="s">
        <v>5749</v>
      </c>
      <c r="H113" t="s">
        <v>536</v>
      </c>
      <c r="I113" t="s">
        <v>637</v>
      </c>
      <c r="J113" t="s">
        <v>267</v>
      </c>
      <c r="K113" t="s">
        <v>5750</v>
      </c>
      <c r="L113" t="s">
        <v>268</v>
      </c>
      <c r="M113">
        <v>18155711</v>
      </c>
      <c r="N113">
        <v>-124145</v>
      </c>
      <c r="O113">
        <v>18031566</v>
      </c>
      <c r="P113">
        <v>0</v>
      </c>
      <c r="Q113" t="s">
        <v>6483</v>
      </c>
      <c r="R113" t="s">
        <v>6202</v>
      </c>
      <c r="S113" t="s">
        <v>6484</v>
      </c>
      <c r="T113" t="s">
        <v>6485</v>
      </c>
      <c r="U113" t="s">
        <v>6486</v>
      </c>
      <c r="V113" t="s">
        <v>6487</v>
      </c>
      <c r="W113" t="s">
        <v>5757</v>
      </c>
      <c r="X113" t="str">
        <f t="shared" si="1"/>
        <v>Inversión</v>
      </c>
      <c r="Y113" t="s">
        <v>6388</v>
      </c>
    </row>
    <row r="114" spans="1:25">
      <c r="A114" t="s">
        <v>6488</v>
      </c>
      <c r="B114" t="s">
        <v>6146</v>
      </c>
      <c r="C114" t="s">
        <v>6489</v>
      </c>
      <c r="D114" t="s">
        <v>667</v>
      </c>
      <c r="E114" t="s">
        <v>5747</v>
      </c>
      <c r="F114" t="s">
        <v>6382</v>
      </c>
      <c r="G114" t="s">
        <v>5749</v>
      </c>
      <c r="H114" t="s">
        <v>550</v>
      </c>
      <c r="I114" t="s">
        <v>636</v>
      </c>
      <c r="J114" t="s">
        <v>267</v>
      </c>
      <c r="K114" t="s">
        <v>5750</v>
      </c>
      <c r="L114" t="s">
        <v>268</v>
      </c>
      <c r="M114">
        <v>202827758</v>
      </c>
      <c r="N114">
        <v>-8567402</v>
      </c>
      <c r="O114">
        <v>194260356</v>
      </c>
      <c r="P114">
        <v>0</v>
      </c>
      <c r="Q114" t="s">
        <v>6490</v>
      </c>
      <c r="R114" t="s">
        <v>6209</v>
      </c>
      <c r="S114" t="s">
        <v>6491</v>
      </c>
      <c r="T114" t="s">
        <v>6492</v>
      </c>
      <c r="U114" t="s">
        <v>6493</v>
      </c>
      <c r="V114" t="s">
        <v>6494</v>
      </c>
      <c r="W114" t="s">
        <v>5757</v>
      </c>
      <c r="X114" t="str">
        <f t="shared" si="1"/>
        <v>Inversión</v>
      </c>
      <c r="Y114" t="s">
        <v>6388</v>
      </c>
    </row>
    <row r="115" spans="1:25">
      <c r="A115" t="s">
        <v>6495</v>
      </c>
      <c r="B115" t="s">
        <v>6146</v>
      </c>
      <c r="C115" t="s">
        <v>6496</v>
      </c>
      <c r="D115" t="s">
        <v>667</v>
      </c>
      <c r="E115" t="s">
        <v>5747</v>
      </c>
      <c r="F115" t="s">
        <v>6382</v>
      </c>
      <c r="G115" t="s">
        <v>5749</v>
      </c>
      <c r="H115" t="s">
        <v>550</v>
      </c>
      <c r="I115" t="s">
        <v>636</v>
      </c>
      <c r="J115" t="s">
        <v>267</v>
      </c>
      <c r="K115" t="s">
        <v>5750</v>
      </c>
      <c r="L115" t="s">
        <v>268</v>
      </c>
      <c r="M115">
        <v>63708120</v>
      </c>
      <c r="N115">
        <v>-9744</v>
      </c>
      <c r="O115">
        <v>63698376</v>
      </c>
      <c r="P115">
        <v>0</v>
      </c>
      <c r="Q115" t="s">
        <v>6497</v>
      </c>
      <c r="R115" t="s">
        <v>6216</v>
      </c>
      <c r="S115" t="s">
        <v>6498</v>
      </c>
      <c r="T115" t="s">
        <v>6499</v>
      </c>
      <c r="U115" t="s">
        <v>6500</v>
      </c>
      <c r="V115" t="s">
        <v>6501</v>
      </c>
      <c r="W115" t="s">
        <v>5757</v>
      </c>
      <c r="X115" t="str">
        <f t="shared" si="1"/>
        <v>Inversión</v>
      </c>
      <c r="Y115" t="s">
        <v>6388</v>
      </c>
    </row>
    <row r="116" spans="1:25">
      <c r="A116" t="s">
        <v>6502</v>
      </c>
      <c r="B116" t="s">
        <v>6146</v>
      </c>
      <c r="C116" t="s">
        <v>6503</v>
      </c>
      <c r="D116" t="s">
        <v>667</v>
      </c>
      <c r="E116" t="s">
        <v>5747</v>
      </c>
      <c r="F116" t="s">
        <v>6382</v>
      </c>
      <c r="G116" t="s">
        <v>5749</v>
      </c>
      <c r="H116" t="s">
        <v>550</v>
      </c>
      <c r="I116" t="s">
        <v>636</v>
      </c>
      <c r="J116" t="s">
        <v>267</v>
      </c>
      <c r="K116" t="s">
        <v>5750</v>
      </c>
      <c r="L116" t="s">
        <v>268</v>
      </c>
      <c r="M116">
        <v>33820360</v>
      </c>
      <c r="N116">
        <v>-648830</v>
      </c>
      <c r="O116">
        <v>33171530</v>
      </c>
      <c r="P116">
        <v>0</v>
      </c>
      <c r="Q116" t="s">
        <v>6504</v>
      </c>
      <c r="R116" t="s">
        <v>6224</v>
      </c>
      <c r="S116" t="s">
        <v>6505</v>
      </c>
      <c r="T116" t="s">
        <v>6506</v>
      </c>
      <c r="U116" t="s">
        <v>6507</v>
      </c>
      <c r="V116" t="s">
        <v>6508</v>
      </c>
      <c r="W116" t="s">
        <v>5757</v>
      </c>
      <c r="X116" t="str">
        <f t="shared" si="1"/>
        <v>Inversión</v>
      </c>
      <c r="Y116" t="s">
        <v>6388</v>
      </c>
    </row>
    <row r="117" spans="1:25">
      <c r="A117" t="s">
        <v>6509</v>
      </c>
      <c r="B117" t="s">
        <v>6146</v>
      </c>
      <c r="C117" t="s">
        <v>6510</v>
      </c>
      <c r="D117" t="s">
        <v>667</v>
      </c>
      <c r="E117" t="s">
        <v>5747</v>
      </c>
      <c r="F117" t="s">
        <v>6382</v>
      </c>
      <c r="G117" t="s">
        <v>5749</v>
      </c>
      <c r="H117" t="s">
        <v>550</v>
      </c>
      <c r="I117" t="s">
        <v>636</v>
      </c>
      <c r="J117" t="s">
        <v>267</v>
      </c>
      <c r="K117" t="s">
        <v>5750</v>
      </c>
      <c r="L117" t="s">
        <v>268</v>
      </c>
      <c r="M117">
        <v>28975394</v>
      </c>
      <c r="N117">
        <v>-185927</v>
      </c>
      <c r="O117">
        <v>28789467</v>
      </c>
      <c r="P117">
        <v>0</v>
      </c>
      <c r="Q117" t="s">
        <v>6511</v>
      </c>
      <c r="R117" t="s">
        <v>6231</v>
      </c>
      <c r="S117" t="s">
        <v>6512</v>
      </c>
      <c r="T117" t="s">
        <v>6513</v>
      </c>
      <c r="U117" t="s">
        <v>6514</v>
      </c>
      <c r="V117" t="s">
        <v>6515</v>
      </c>
      <c r="W117" t="s">
        <v>5757</v>
      </c>
      <c r="X117" t="str">
        <f t="shared" si="1"/>
        <v>Inversión</v>
      </c>
      <c r="Y117" t="s">
        <v>6388</v>
      </c>
    </row>
    <row r="118" spans="1:25">
      <c r="A118" t="s">
        <v>6099</v>
      </c>
      <c r="B118" t="s">
        <v>6146</v>
      </c>
      <c r="C118" t="s">
        <v>6516</v>
      </c>
      <c r="D118" t="s">
        <v>667</v>
      </c>
      <c r="E118" t="s">
        <v>5747</v>
      </c>
      <c r="F118" t="s">
        <v>5748</v>
      </c>
      <c r="G118" t="s">
        <v>5749</v>
      </c>
      <c r="H118" t="s">
        <v>558</v>
      </c>
      <c r="I118" t="s">
        <v>664</v>
      </c>
      <c r="J118" t="s">
        <v>267</v>
      </c>
      <c r="K118" t="s">
        <v>5750</v>
      </c>
      <c r="L118" t="s">
        <v>268</v>
      </c>
      <c r="M118">
        <v>36402363</v>
      </c>
      <c r="N118">
        <v>-3</v>
      </c>
      <c r="O118">
        <v>36402360</v>
      </c>
      <c r="P118">
        <v>1092071</v>
      </c>
      <c r="Q118" t="s">
        <v>6517</v>
      </c>
      <c r="R118" t="s">
        <v>6518</v>
      </c>
      <c r="S118" t="s">
        <v>6519</v>
      </c>
      <c r="T118" t="s">
        <v>6520</v>
      </c>
      <c r="U118" t="s">
        <v>6521</v>
      </c>
      <c r="V118" t="s">
        <v>6522</v>
      </c>
      <c r="W118" t="s">
        <v>5757</v>
      </c>
      <c r="X118" t="str">
        <f t="shared" si="1"/>
        <v>Inversión</v>
      </c>
      <c r="Y118" t="s">
        <v>5758</v>
      </c>
    </row>
    <row r="119" spans="1:25">
      <c r="A119" t="s">
        <v>6523</v>
      </c>
      <c r="B119" t="s">
        <v>6146</v>
      </c>
      <c r="C119" t="s">
        <v>6524</v>
      </c>
      <c r="D119" t="s">
        <v>667</v>
      </c>
      <c r="E119" t="s">
        <v>5747</v>
      </c>
      <c r="F119" t="s">
        <v>6382</v>
      </c>
      <c r="G119" t="s">
        <v>5749</v>
      </c>
      <c r="H119" t="s">
        <v>550</v>
      </c>
      <c r="I119" t="s">
        <v>636</v>
      </c>
      <c r="J119" t="s">
        <v>267</v>
      </c>
      <c r="K119" t="s">
        <v>5750</v>
      </c>
      <c r="L119" t="s">
        <v>268</v>
      </c>
      <c r="M119">
        <v>21236040</v>
      </c>
      <c r="N119">
        <v>-3248</v>
      </c>
      <c r="O119">
        <v>21232792</v>
      </c>
      <c r="P119">
        <v>0</v>
      </c>
      <c r="Q119" t="s">
        <v>6525</v>
      </c>
      <c r="R119" t="s">
        <v>6239</v>
      </c>
      <c r="S119" t="s">
        <v>6526</v>
      </c>
      <c r="T119" t="s">
        <v>6527</v>
      </c>
      <c r="U119" t="s">
        <v>6528</v>
      </c>
      <c r="V119" t="s">
        <v>6529</v>
      </c>
      <c r="W119" t="s">
        <v>5757</v>
      </c>
      <c r="X119" t="str">
        <f t="shared" si="1"/>
        <v>Inversión</v>
      </c>
      <c r="Y119" t="s">
        <v>6388</v>
      </c>
    </row>
    <row r="120" spans="1:25">
      <c r="A120" t="s">
        <v>6107</v>
      </c>
      <c r="B120" t="s">
        <v>6146</v>
      </c>
      <c r="C120" t="s">
        <v>6530</v>
      </c>
      <c r="D120" t="s">
        <v>667</v>
      </c>
      <c r="E120" t="s">
        <v>5747</v>
      </c>
      <c r="F120" t="s">
        <v>6382</v>
      </c>
      <c r="G120" t="s">
        <v>5749</v>
      </c>
      <c r="H120" t="s">
        <v>550</v>
      </c>
      <c r="I120" t="s">
        <v>636</v>
      </c>
      <c r="J120" t="s">
        <v>267</v>
      </c>
      <c r="K120" t="s">
        <v>5750</v>
      </c>
      <c r="L120" t="s">
        <v>268</v>
      </c>
      <c r="M120">
        <v>13473194</v>
      </c>
      <c r="N120">
        <v>-362089</v>
      </c>
      <c r="O120">
        <v>13111105</v>
      </c>
      <c r="P120">
        <v>0</v>
      </c>
      <c r="Q120" t="s">
        <v>6531</v>
      </c>
      <c r="R120" t="s">
        <v>6181</v>
      </c>
      <c r="S120" t="s">
        <v>6532</v>
      </c>
      <c r="T120" t="s">
        <v>6533</v>
      </c>
      <c r="U120" t="s">
        <v>6534</v>
      </c>
      <c r="V120" t="s">
        <v>6535</v>
      </c>
      <c r="W120" t="s">
        <v>5757</v>
      </c>
      <c r="X120" t="str">
        <f t="shared" si="1"/>
        <v>Inversión</v>
      </c>
      <c r="Y120" t="s">
        <v>6388</v>
      </c>
    </row>
    <row r="121" spans="1:25">
      <c r="A121" t="s">
        <v>6536</v>
      </c>
      <c r="B121" t="s">
        <v>6146</v>
      </c>
      <c r="C121" t="s">
        <v>6537</v>
      </c>
      <c r="D121" t="s">
        <v>667</v>
      </c>
      <c r="E121" t="s">
        <v>5747</v>
      </c>
      <c r="F121" t="s">
        <v>6382</v>
      </c>
      <c r="G121" t="s">
        <v>5749</v>
      </c>
      <c r="H121" t="s">
        <v>550</v>
      </c>
      <c r="I121" t="s">
        <v>636</v>
      </c>
      <c r="J121" t="s">
        <v>267</v>
      </c>
      <c r="K121" t="s">
        <v>5750</v>
      </c>
      <c r="L121" t="s">
        <v>268</v>
      </c>
      <c r="M121">
        <v>18155711</v>
      </c>
      <c r="N121">
        <v>8891638</v>
      </c>
      <c r="O121">
        <v>27047349</v>
      </c>
      <c r="P121">
        <v>0</v>
      </c>
      <c r="Q121" t="s">
        <v>6538</v>
      </c>
      <c r="R121" t="s">
        <v>6253</v>
      </c>
      <c r="S121" t="s">
        <v>6539</v>
      </c>
      <c r="T121" t="s">
        <v>6540</v>
      </c>
      <c r="U121" t="s">
        <v>6541</v>
      </c>
      <c r="V121" t="s">
        <v>6542</v>
      </c>
      <c r="W121" t="s">
        <v>5757</v>
      </c>
      <c r="X121" t="str">
        <f t="shared" si="1"/>
        <v>Inversión</v>
      </c>
      <c r="Y121" t="s">
        <v>6388</v>
      </c>
    </row>
    <row r="122" spans="1:25">
      <c r="A122" t="s">
        <v>6543</v>
      </c>
      <c r="B122" t="s">
        <v>6146</v>
      </c>
      <c r="C122" t="s">
        <v>6544</v>
      </c>
      <c r="D122" t="s">
        <v>667</v>
      </c>
      <c r="E122" t="s">
        <v>5747</v>
      </c>
      <c r="F122" t="s">
        <v>6382</v>
      </c>
      <c r="G122" t="s">
        <v>5749</v>
      </c>
      <c r="H122" t="s">
        <v>550</v>
      </c>
      <c r="I122" t="s">
        <v>636</v>
      </c>
      <c r="J122" t="s">
        <v>267</v>
      </c>
      <c r="K122" t="s">
        <v>5750</v>
      </c>
      <c r="L122" t="s">
        <v>268</v>
      </c>
      <c r="M122">
        <v>13473194</v>
      </c>
      <c r="N122">
        <v>-92050</v>
      </c>
      <c r="O122">
        <v>13381144</v>
      </c>
      <c r="P122">
        <v>0</v>
      </c>
      <c r="Q122" t="s">
        <v>6545</v>
      </c>
      <c r="R122" t="s">
        <v>6261</v>
      </c>
      <c r="S122" t="s">
        <v>6546</v>
      </c>
      <c r="T122" t="s">
        <v>6547</v>
      </c>
      <c r="U122" t="s">
        <v>6548</v>
      </c>
      <c r="V122" t="s">
        <v>6549</v>
      </c>
      <c r="W122" t="s">
        <v>5757</v>
      </c>
      <c r="X122" t="str">
        <f t="shared" si="1"/>
        <v>Inversión</v>
      </c>
      <c r="Y122" t="s">
        <v>6388</v>
      </c>
    </row>
    <row r="123" spans="1:25">
      <c r="A123" t="s">
        <v>6550</v>
      </c>
      <c r="B123" t="s">
        <v>6146</v>
      </c>
      <c r="C123" t="s">
        <v>6551</v>
      </c>
      <c r="D123" t="s">
        <v>667</v>
      </c>
      <c r="E123" t="s">
        <v>5995</v>
      </c>
      <c r="F123" t="s">
        <v>6382</v>
      </c>
      <c r="G123" t="s">
        <v>5749</v>
      </c>
      <c r="H123" t="s">
        <v>550</v>
      </c>
      <c r="I123" t="s">
        <v>636</v>
      </c>
      <c r="J123" t="s">
        <v>267</v>
      </c>
      <c r="K123" t="s">
        <v>5750</v>
      </c>
      <c r="L123" t="s">
        <v>268</v>
      </c>
      <c r="M123">
        <v>42177135</v>
      </c>
      <c r="N123">
        <v>-42177135</v>
      </c>
      <c r="O123">
        <v>0</v>
      </c>
      <c r="P123">
        <v>0</v>
      </c>
      <c r="Q123" t="s">
        <v>6552</v>
      </c>
      <c r="R123" t="s">
        <v>6249</v>
      </c>
      <c r="S123" t="s">
        <v>5757</v>
      </c>
      <c r="T123" t="s">
        <v>5757</v>
      </c>
      <c r="U123" t="s">
        <v>5757</v>
      </c>
      <c r="V123" t="s">
        <v>5757</v>
      </c>
      <c r="W123" t="s">
        <v>5757</v>
      </c>
      <c r="X123" t="str">
        <f t="shared" si="1"/>
        <v>Inversión</v>
      </c>
      <c r="Y123" t="s">
        <v>6388</v>
      </c>
    </row>
    <row r="124" spans="1:25">
      <c r="A124" t="s">
        <v>6115</v>
      </c>
      <c r="B124" t="s">
        <v>6146</v>
      </c>
      <c r="C124" t="s">
        <v>6553</v>
      </c>
      <c r="D124" t="s">
        <v>667</v>
      </c>
      <c r="E124" t="s">
        <v>5747</v>
      </c>
      <c r="F124" t="s">
        <v>6382</v>
      </c>
      <c r="G124" t="s">
        <v>5749</v>
      </c>
      <c r="H124" t="s">
        <v>550</v>
      </c>
      <c r="I124" t="s">
        <v>636</v>
      </c>
      <c r="J124" t="s">
        <v>267</v>
      </c>
      <c r="K124" t="s">
        <v>5750</v>
      </c>
      <c r="L124" t="s">
        <v>268</v>
      </c>
      <c r="M124">
        <v>51312562</v>
      </c>
      <c r="N124">
        <v>-483210</v>
      </c>
      <c r="O124">
        <v>50829352</v>
      </c>
      <c r="P124">
        <v>0</v>
      </c>
      <c r="Q124" t="s">
        <v>6554</v>
      </c>
      <c r="R124" t="s">
        <v>6274</v>
      </c>
      <c r="S124" t="s">
        <v>6555</v>
      </c>
      <c r="T124" t="s">
        <v>6556</v>
      </c>
      <c r="U124" t="s">
        <v>6557</v>
      </c>
      <c r="V124" t="s">
        <v>6558</v>
      </c>
      <c r="W124" t="s">
        <v>5757</v>
      </c>
      <c r="X124" t="str">
        <f t="shared" si="1"/>
        <v>Inversión</v>
      </c>
      <c r="Y124" t="s">
        <v>6388</v>
      </c>
    </row>
    <row r="125" spans="1:25">
      <c r="A125" t="s">
        <v>6559</v>
      </c>
      <c r="B125" t="s">
        <v>6146</v>
      </c>
      <c r="C125" t="s">
        <v>6560</v>
      </c>
      <c r="D125" t="s">
        <v>667</v>
      </c>
      <c r="E125" t="s">
        <v>5747</v>
      </c>
      <c r="F125" t="s">
        <v>5759</v>
      </c>
      <c r="G125" t="s">
        <v>5749</v>
      </c>
      <c r="H125" t="s">
        <v>461</v>
      </c>
      <c r="I125" t="s">
        <v>638</v>
      </c>
      <c r="J125" t="s">
        <v>280</v>
      </c>
      <c r="K125" t="s">
        <v>5760</v>
      </c>
      <c r="L125" t="s">
        <v>268</v>
      </c>
      <c r="M125">
        <v>51820134</v>
      </c>
      <c r="N125">
        <v>0</v>
      </c>
      <c r="O125">
        <v>51820134</v>
      </c>
      <c r="P125">
        <v>0</v>
      </c>
      <c r="Q125" t="s">
        <v>6561</v>
      </c>
      <c r="R125" t="s">
        <v>6562</v>
      </c>
      <c r="S125" t="s">
        <v>6563</v>
      </c>
      <c r="T125" t="s">
        <v>6564</v>
      </c>
      <c r="U125" t="s">
        <v>6565</v>
      </c>
      <c r="V125" t="s">
        <v>6566</v>
      </c>
      <c r="W125" t="s">
        <v>5757</v>
      </c>
      <c r="X125" t="str">
        <f t="shared" si="1"/>
        <v>Inversión</v>
      </c>
      <c r="Y125" t="s">
        <v>5761</v>
      </c>
    </row>
    <row r="126" spans="1:25">
      <c r="A126" t="s">
        <v>6140</v>
      </c>
      <c r="B126" t="s">
        <v>6146</v>
      </c>
      <c r="C126" t="s">
        <v>6567</v>
      </c>
      <c r="D126" t="s">
        <v>667</v>
      </c>
      <c r="E126" t="s">
        <v>5747</v>
      </c>
      <c r="F126" t="s">
        <v>5759</v>
      </c>
      <c r="G126" t="s">
        <v>5749</v>
      </c>
      <c r="H126" t="s">
        <v>461</v>
      </c>
      <c r="I126" t="s">
        <v>638</v>
      </c>
      <c r="J126" t="s">
        <v>280</v>
      </c>
      <c r="K126" t="s">
        <v>5760</v>
      </c>
      <c r="L126" t="s">
        <v>268</v>
      </c>
      <c r="M126">
        <v>46898746</v>
      </c>
      <c r="N126">
        <v>0</v>
      </c>
      <c r="O126">
        <v>46898746</v>
      </c>
      <c r="P126">
        <v>4</v>
      </c>
      <c r="Q126" t="s">
        <v>6568</v>
      </c>
      <c r="R126" t="s">
        <v>6569</v>
      </c>
      <c r="S126" t="s">
        <v>6570</v>
      </c>
      <c r="T126" t="s">
        <v>6571</v>
      </c>
      <c r="U126" t="s">
        <v>6572</v>
      </c>
      <c r="V126" t="s">
        <v>6573</v>
      </c>
      <c r="W126" t="s">
        <v>5757</v>
      </c>
      <c r="X126" t="str">
        <f t="shared" si="1"/>
        <v>Inversión</v>
      </c>
      <c r="Y126" t="s">
        <v>5761</v>
      </c>
    </row>
    <row r="127" spans="1:25">
      <c r="A127" t="s">
        <v>6123</v>
      </c>
      <c r="B127" t="s">
        <v>6146</v>
      </c>
      <c r="C127" t="s">
        <v>6574</v>
      </c>
      <c r="D127" t="s">
        <v>667</v>
      </c>
      <c r="E127" t="s">
        <v>5995</v>
      </c>
      <c r="F127" t="s">
        <v>5759</v>
      </c>
      <c r="G127" t="s">
        <v>5749</v>
      </c>
      <c r="H127" t="s">
        <v>461</v>
      </c>
      <c r="I127" t="s">
        <v>638</v>
      </c>
      <c r="J127" t="s">
        <v>280</v>
      </c>
      <c r="K127" t="s">
        <v>5760</v>
      </c>
      <c r="L127" t="s">
        <v>268</v>
      </c>
      <c r="M127">
        <v>121248517</v>
      </c>
      <c r="N127">
        <v>-121248517</v>
      </c>
      <c r="O127">
        <v>0</v>
      </c>
      <c r="P127">
        <v>0</v>
      </c>
      <c r="Q127" t="s">
        <v>6568</v>
      </c>
      <c r="R127" t="s">
        <v>6575</v>
      </c>
      <c r="S127" t="s">
        <v>5757</v>
      </c>
      <c r="T127" t="s">
        <v>5757</v>
      </c>
      <c r="U127" t="s">
        <v>5757</v>
      </c>
      <c r="V127" t="s">
        <v>5757</v>
      </c>
      <c r="W127" t="s">
        <v>5757</v>
      </c>
      <c r="X127" t="str">
        <f t="shared" si="1"/>
        <v>Inversión</v>
      </c>
      <c r="Y127" t="s">
        <v>5761</v>
      </c>
    </row>
    <row r="128" spans="1:25">
      <c r="A128" t="s">
        <v>6576</v>
      </c>
      <c r="B128" t="s">
        <v>6146</v>
      </c>
      <c r="C128" t="s">
        <v>6577</v>
      </c>
      <c r="D128" t="s">
        <v>667</v>
      </c>
      <c r="E128" t="s">
        <v>5995</v>
      </c>
      <c r="F128" t="s">
        <v>5759</v>
      </c>
      <c r="G128" t="s">
        <v>5749</v>
      </c>
      <c r="H128" t="s">
        <v>461</v>
      </c>
      <c r="I128" t="s">
        <v>638</v>
      </c>
      <c r="J128" t="s">
        <v>280</v>
      </c>
      <c r="K128" t="s">
        <v>5760</v>
      </c>
      <c r="L128" t="s">
        <v>268</v>
      </c>
      <c r="M128">
        <v>95787741</v>
      </c>
      <c r="N128">
        <v>-95787741</v>
      </c>
      <c r="O128">
        <v>0</v>
      </c>
      <c r="P128">
        <v>0</v>
      </c>
      <c r="Q128" t="s">
        <v>6568</v>
      </c>
      <c r="R128" t="s">
        <v>6578</v>
      </c>
      <c r="S128" t="s">
        <v>5757</v>
      </c>
      <c r="T128" t="s">
        <v>5757</v>
      </c>
      <c r="U128" t="s">
        <v>5757</v>
      </c>
      <c r="V128" t="s">
        <v>5757</v>
      </c>
      <c r="W128" t="s">
        <v>5757</v>
      </c>
      <c r="X128" t="str">
        <f t="shared" si="1"/>
        <v>Inversión</v>
      </c>
      <c r="Y128" t="s">
        <v>5761</v>
      </c>
    </row>
    <row r="129" spans="1:25">
      <c r="A129" t="s">
        <v>6579</v>
      </c>
      <c r="B129" t="s">
        <v>6146</v>
      </c>
      <c r="C129" t="s">
        <v>6580</v>
      </c>
      <c r="D129" t="s">
        <v>667</v>
      </c>
      <c r="E129" t="s">
        <v>5995</v>
      </c>
      <c r="F129" t="s">
        <v>5759</v>
      </c>
      <c r="G129" t="s">
        <v>5749</v>
      </c>
      <c r="H129" t="s">
        <v>461</v>
      </c>
      <c r="I129" t="s">
        <v>638</v>
      </c>
      <c r="J129" t="s">
        <v>280</v>
      </c>
      <c r="K129" t="s">
        <v>5760</v>
      </c>
      <c r="L129" t="s">
        <v>268</v>
      </c>
      <c r="M129">
        <v>73517991</v>
      </c>
      <c r="N129">
        <v>-73517991</v>
      </c>
      <c r="O129">
        <v>0</v>
      </c>
      <c r="P129">
        <v>0</v>
      </c>
      <c r="Q129" t="s">
        <v>6568</v>
      </c>
      <c r="R129" t="s">
        <v>6581</v>
      </c>
      <c r="S129" t="s">
        <v>5757</v>
      </c>
      <c r="T129" t="s">
        <v>5757</v>
      </c>
      <c r="U129" t="s">
        <v>5757</v>
      </c>
      <c r="V129" t="s">
        <v>5757</v>
      </c>
      <c r="W129" t="s">
        <v>5757</v>
      </c>
      <c r="X129" t="str">
        <f t="shared" si="1"/>
        <v>Inversión</v>
      </c>
      <c r="Y129" t="s">
        <v>5761</v>
      </c>
    </row>
    <row r="130" spans="1:25">
      <c r="A130" t="s">
        <v>6582</v>
      </c>
      <c r="B130" t="s">
        <v>6146</v>
      </c>
      <c r="C130" t="s">
        <v>6583</v>
      </c>
      <c r="D130" t="s">
        <v>667</v>
      </c>
      <c r="E130" t="s">
        <v>5747</v>
      </c>
      <c r="F130" t="s">
        <v>5759</v>
      </c>
      <c r="G130" t="s">
        <v>5749</v>
      </c>
      <c r="H130" t="s">
        <v>461</v>
      </c>
      <c r="I130" t="s">
        <v>638</v>
      </c>
      <c r="J130" t="s">
        <v>280</v>
      </c>
      <c r="K130" t="s">
        <v>5760</v>
      </c>
      <c r="L130" t="s">
        <v>268</v>
      </c>
      <c r="M130">
        <v>83053047</v>
      </c>
      <c r="N130">
        <v>0</v>
      </c>
      <c r="O130">
        <v>83053047</v>
      </c>
      <c r="P130">
        <v>3775139</v>
      </c>
      <c r="Q130" t="s">
        <v>6584</v>
      </c>
      <c r="R130" t="s">
        <v>6585</v>
      </c>
      <c r="S130" t="s">
        <v>6586</v>
      </c>
      <c r="T130" t="s">
        <v>6587</v>
      </c>
      <c r="U130" t="s">
        <v>6588</v>
      </c>
      <c r="V130" t="s">
        <v>6589</v>
      </c>
      <c r="W130" t="s">
        <v>5757</v>
      </c>
      <c r="X130" t="str">
        <f t="shared" ref="X130:X193" si="2">IF(LEFT(H130,1)="C","Inversión","Funcionamiento")</f>
        <v>Inversión</v>
      </c>
      <c r="Y130" t="s">
        <v>5761</v>
      </c>
    </row>
    <row r="131" spans="1:25">
      <c r="A131" t="s">
        <v>6590</v>
      </c>
      <c r="B131" t="s">
        <v>6146</v>
      </c>
      <c r="C131" t="s">
        <v>6591</v>
      </c>
      <c r="D131" t="s">
        <v>667</v>
      </c>
      <c r="E131" t="s">
        <v>5995</v>
      </c>
      <c r="F131" t="s">
        <v>5759</v>
      </c>
      <c r="G131" t="s">
        <v>5749</v>
      </c>
      <c r="H131" t="s">
        <v>461</v>
      </c>
      <c r="I131" t="s">
        <v>638</v>
      </c>
      <c r="J131" t="s">
        <v>267</v>
      </c>
      <c r="K131" t="s">
        <v>5750</v>
      </c>
      <c r="L131" t="s">
        <v>268</v>
      </c>
      <c r="M131">
        <v>108518129</v>
      </c>
      <c r="N131">
        <v>-108518129</v>
      </c>
      <c r="O131">
        <v>0</v>
      </c>
      <c r="P131">
        <v>0</v>
      </c>
      <c r="Q131" t="s">
        <v>6592</v>
      </c>
      <c r="R131" t="s">
        <v>6593</v>
      </c>
      <c r="S131" t="s">
        <v>5757</v>
      </c>
      <c r="T131" t="s">
        <v>5757</v>
      </c>
      <c r="U131" t="s">
        <v>5757</v>
      </c>
      <c r="V131" t="s">
        <v>5757</v>
      </c>
      <c r="W131" t="s">
        <v>5757</v>
      </c>
      <c r="X131" t="str">
        <f t="shared" si="2"/>
        <v>Inversión</v>
      </c>
      <c r="Y131" t="s">
        <v>5761</v>
      </c>
    </row>
    <row r="132" spans="1:25">
      <c r="A132" t="s">
        <v>6594</v>
      </c>
      <c r="B132" t="s">
        <v>6146</v>
      </c>
      <c r="C132" t="s">
        <v>6595</v>
      </c>
      <c r="D132" t="s">
        <v>667</v>
      </c>
      <c r="E132" t="s">
        <v>5747</v>
      </c>
      <c r="F132" t="s">
        <v>5759</v>
      </c>
      <c r="G132" t="s">
        <v>5749</v>
      </c>
      <c r="H132" t="s">
        <v>461</v>
      </c>
      <c r="I132" t="s">
        <v>638</v>
      </c>
      <c r="J132" t="s">
        <v>280</v>
      </c>
      <c r="K132" t="s">
        <v>5760</v>
      </c>
      <c r="L132" t="s">
        <v>268</v>
      </c>
      <c r="M132">
        <v>83053047</v>
      </c>
      <c r="N132">
        <v>0</v>
      </c>
      <c r="O132">
        <v>83053047</v>
      </c>
      <c r="P132">
        <v>3775139</v>
      </c>
      <c r="Q132" t="s">
        <v>6596</v>
      </c>
      <c r="R132" t="s">
        <v>6597</v>
      </c>
      <c r="S132" t="s">
        <v>6598</v>
      </c>
      <c r="T132" t="s">
        <v>6599</v>
      </c>
      <c r="U132" t="s">
        <v>6600</v>
      </c>
      <c r="V132" t="s">
        <v>6601</v>
      </c>
      <c r="W132" t="s">
        <v>5757</v>
      </c>
      <c r="X132" t="str">
        <f t="shared" si="2"/>
        <v>Inversión</v>
      </c>
      <c r="Y132" t="s">
        <v>5761</v>
      </c>
    </row>
    <row r="133" spans="1:25">
      <c r="A133" t="s">
        <v>6602</v>
      </c>
      <c r="B133" t="s">
        <v>6146</v>
      </c>
      <c r="C133" t="s">
        <v>6603</v>
      </c>
      <c r="D133" t="s">
        <v>667</v>
      </c>
      <c r="E133" t="s">
        <v>5747</v>
      </c>
      <c r="F133" t="s">
        <v>5759</v>
      </c>
      <c r="G133" t="s">
        <v>5749</v>
      </c>
      <c r="H133" t="s">
        <v>461</v>
      </c>
      <c r="I133" t="s">
        <v>638</v>
      </c>
      <c r="J133" t="s">
        <v>280</v>
      </c>
      <c r="K133" t="s">
        <v>5760</v>
      </c>
      <c r="L133" t="s">
        <v>268</v>
      </c>
      <c r="M133">
        <v>109481337</v>
      </c>
      <c r="N133">
        <v>0</v>
      </c>
      <c r="O133">
        <v>109481337</v>
      </c>
      <c r="P133">
        <v>4976433</v>
      </c>
      <c r="Q133" t="s">
        <v>6604</v>
      </c>
      <c r="R133" t="s">
        <v>6605</v>
      </c>
      <c r="S133" t="s">
        <v>6606</v>
      </c>
      <c r="T133" t="s">
        <v>6607</v>
      </c>
      <c r="U133" t="s">
        <v>6608</v>
      </c>
      <c r="V133" t="s">
        <v>6609</v>
      </c>
      <c r="W133" t="s">
        <v>5757</v>
      </c>
      <c r="X133" t="str">
        <f t="shared" si="2"/>
        <v>Inversión</v>
      </c>
      <c r="Y133" t="s">
        <v>5761</v>
      </c>
    </row>
    <row r="134" spans="1:25">
      <c r="A134" t="s">
        <v>6610</v>
      </c>
      <c r="B134" t="s">
        <v>6146</v>
      </c>
      <c r="C134" t="s">
        <v>6611</v>
      </c>
      <c r="D134" t="s">
        <v>667</v>
      </c>
      <c r="E134" t="s">
        <v>5995</v>
      </c>
      <c r="F134" t="s">
        <v>5759</v>
      </c>
      <c r="G134" t="s">
        <v>5749</v>
      </c>
      <c r="H134" t="s">
        <v>461</v>
      </c>
      <c r="I134" t="s">
        <v>638</v>
      </c>
      <c r="J134" t="s">
        <v>280</v>
      </c>
      <c r="K134" t="s">
        <v>5760</v>
      </c>
      <c r="L134" t="s">
        <v>268</v>
      </c>
      <c r="M134">
        <v>58772631</v>
      </c>
      <c r="N134">
        <v>-58772631</v>
      </c>
      <c r="O134">
        <v>0</v>
      </c>
      <c r="P134">
        <v>0</v>
      </c>
      <c r="Q134" t="s">
        <v>6612</v>
      </c>
      <c r="R134" t="s">
        <v>6613</v>
      </c>
      <c r="S134" t="s">
        <v>5757</v>
      </c>
      <c r="T134" t="s">
        <v>5757</v>
      </c>
      <c r="U134" t="s">
        <v>5757</v>
      </c>
      <c r="V134" t="s">
        <v>5757</v>
      </c>
      <c r="W134" t="s">
        <v>5757</v>
      </c>
      <c r="X134" t="str">
        <f t="shared" si="2"/>
        <v>Inversión</v>
      </c>
      <c r="Y134" t="s">
        <v>5761</v>
      </c>
    </row>
    <row r="135" spans="1:25">
      <c r="A135" t="s">
        <v>6614</v>
      </c>
      <c r="B135" t="s">
        <v>6146</v>
      </c>
      <c r="C135" t="s">
        <v>6615</v>
      </c>
      <c r="D135" t="s">
        <v>667</v>
      </c>
      <c r="E135" t="s">
        <v>5747</v>
      </c>
      <c r="F135" t="s">
        <v>5759</v>
      </c>
      <c r="G135" t="s">
        <v>5749</v>
      </c>
      <c r="H135" t="s">
        <v>461</v>
      </c>
      <c r="I135" t="s">
        <v>638</v>
      </c>
      <c r="J135" t="s">
        <v>280</v>
      </c>
      <c r="K135" t="s">
        <v>5760</v>
      </c>
      <c r="L135" t="s">
        <v>268</v>
      </c>
      <c r="M135">
        <v>95787741</v>
      </c>
      <c r="N135">
        <v>0</v>
      </c>
      <c r="O135">
        <v>95787741</v>
      </c>
      <c r="P135">
        <v>10159310</v>
      </c>
      <c r="Q135" t="s">
        <v>6616</v>
      </c>
      <c r="R135" t="s">
        <v>6617</v>
      </c>
      <c r="S135" t="s">
        <v>6618</v>
      </c>
      <c r="T135" t="s">
        <v>6619</v>
      </c>
      <c r="U135" t="s">
        <v>6620</v>
      </c>
      <c r="V135" t="s">
        <v>6621</v>
      </c>
      <c r="W135" t="s">
        <v>5757</v>
      </c>
      <c r="X135" t="str">
        <f t="shared" si="2"/>
        <v>Inversión</v>
      </c>
      <c r="Y135" t="s">
        <v>5761</v>
      </c>
    </row>
    <row r="136" spans="1:25">
      <c r="A136" t="s">
        <v>6622</v>
      </c>
      <c r="B136" t="s">
        <v>6146</v>
      </c>
      <c r="C136" t="s">
        <v>6623</v>
      </c>
      <c r="D136" t="s">
        <v>667</v>
      </c>
      <c r="E136" t="s">
        <v>5747</v>
      </c>
      <c r="F136" t="s">
        <v>5759</v>
      </c>
      <c r="G136" t="s">
        <v>5749</v>
      </c>
      <c r="H136" t="s">
        <v>461</v>
      </c>
      <c r="I136" t="s">
        <v>638</v>
      </c>
      <c r="J136" t="s">
        <v>280</v>
      </c>
      <c r="K136" t="s">
        <v>5760</v>
      </c>
      <c r="L136" t="s">
        <v>268</v>
      </c>
      <c r="M136">
        <v>95787741</v>
      </c>
      <c r="N136">
        <v>0</v>
      </c>
      <c r="O136">
        <v>95787741</v>
      </c>
      <c r="P136">
        <v>11610640</v>
      </c>
      <c r="Q136" t="s">
        <v>6612</v>
      </c>
      <c r="R136" t="s">
        <v>6546</v>
      </c>
      <c r="S136" t="s">
        <v>6624</v>
      </c>
      <c r="T136" t="s">
        <v>6625</v>
      </c>
      <c r="U136" t="s">
        <v>6626</v>
      </c>
      <c r="V136" t="s">
        <v>6627</v>
      </c>
      <c r="W136" t="s">
        <v>5757</v>
      </c>
      <c r="X136" t="str">
        <f t="shared" si="2"/>
        <v>Inversión</v>
      </c>
      <c r="Y136" t="s">
        <v>5761</v>
      </c>
    </row>
    <row r="137" spans="1:25">
      <c r="A137" t="s">
        <v>6628</v>
      </c>
      <c r="B137" t="s">
        <v>6146</v>
      </c>
      <c r="C137" t="s">
        <v>6629</v>
      </c>
      <c r="D137" t="s">
        <v>667</v>
      </c>
      <c r="E137" t="s">
        <v>5747</v>
      </c>
      <c r="F137" t="s">
        <v>5759</v>
      </c>
      <c r="G137" t="s">
        <v>5749</v>
      </c>
      <c r="H137" t="s">
        <v>461</v>
      </c>
      <c r="I137" t="s">
        <v>638</v>
      </c>
      <c r="J137" t="s">
        <v>280</v>
      </c>
      <c r="K137" t="s">
        <v>5760</v>
      </c>
      <c r="L137" t="s">
        <v>268</v>
      </c>
      <c r="M137">
        <v>63335720</v>
      </c>
      <c r="N137">
        <v>0</v>
      </c>
      <c r="O137">
        <v>63335720</v>
      </c>
      <c r="P137">
        <v>3262746</v>
      </c>
      <c r="Q137" t="s">
        <v>6630</v>
      </c>
      <c r="R137" t="s">
        <v>6631</v>
      </c>
      <c r="S137" t="s">
        <v>6632</v>
      </c>
      <c r="T137" t="s">
        <v>6633</v>
      </c>
      <c r="U137" t="s">
        <v>6634</v>
      </c>
      <c r="V137" t="s">
        <v>6635</v>
      </c>
      <c r="W137" t="s">
        <v>5757</v>
      </c>
      <c r="X137" t="str">
        <f t="shared" si="2"/>
        <v>Inversión</v>
      </c>
      <c r="Y137" t="s">
        <v>5761</v>
      </c>
    </row>
    <row r="138" spans="1:25">
      <c r="A138" t="s">
        <v>6636</v>
      </c>
      <c r="B138" t="s">
        <v>6146</v>
      </c>
      <c r="C138" t="s">
        <v>6637</v>
      </c>
      <c r="D138" t="s">
        <v>667</v>
      </c>
      <c r="E138" t="s">
        <v>5747</v>
      </c>
      <c r="F138" t="s">
        <v>5759</v>
      </c>
      <c r="G138" t="s">
        <v>5749</v>
      </c>
      <c r="H138" t="s">
        <v>461</v>
      </c>
      <c r="I138" t="s">
        <v>638</v>
      </c>
      <c r="J138" t="s">
        <v>280</v>
      </c>
      <c r="K138" t="s">
        <v>5760</v>
      </c>
      <c r="L138" t="s">
        <v>268</v>
      </c>
      <c r="M138">
        <v>108518129</v>
      </c>
      <c r="N138">
        <v>0</v>
      </c>
      <c r="O138">
        <v>108518129</v>
      </c>
      <c r="P138">
        <v>8221075</v>
      </c>
      <c r="Q138" t="s">
        <v>6638</v>
      </c>
      <c r="R138" t="s">
        <v>6593</v>
      </c>
      <c r="S138" t="s">
        <v>6639</v>
      </c>
      <c r="T138" t="s">
        <v>6640</v>
      </c>
      <c r="U138" t="s">
        <v>6641</v>
      </c>
      <c r="V138" t="s">
        <v>6642</v>
      </c>
      <c r="W138" t="s">
        <v>5757</v>
      </c>
      <c r="X138" t="str">
        <f t="shared" si="2"/>
        <v>Inversión</v>
      </c>
      <c r="Y138" t="s">
        <v>5761</v>
      </c>
    </row>
    <row r="139" spans="1:25">
      <c r="A139" t="s">
        <v>6643</v>
      </c>
      <c r="B139" t="s">
        <v>6146</v>
      </c>
      <c r="C139" t="s">
        <v>6644</v>
      </c>
      <c r="D139" t="s">
        <v>667</v>
      </c>
      <c r="E139" t="s">
        <v>5747</v>
      </c>
      <c r="F139" t="s">
        <v>6645</v>
      </c>
      <c r="G139" t="s">
        <v>5749</v>
      </c>
      <c r="H139" t="s">
        <v>455</v>
      </c>
      <c r="I139" t="s">
        <v>639</v>
      </c>
      <c r="J139" t="s">
        <v>267</v>
      </c>
      <c r="K139" t="s">
        <v>5750</v>
      </c>
      <c r="L139" t="s">
        <v>268</v>
      </c>
      <c r="M139">
        <v>64719159</v>
      </c>
      <c r="N139">
        <v>-3922373</v>
      </c>
      <c r="O139">
        <v>60796786</v>
      </c>
      <c r="P139">
        <v>0</v>
      </c>
      <c r="Q139" t="s">
        <v>6646</v>
      </c>
      <c r="R139" t="s">
        <v>6647</v>
      </c>
      <c r="S139" t="s">
        <v>6648</v>
      </c>
      <c r="T139" t="s">
        <v>6649</v>
      </c>
      <c r="U139" t="s">
        <v>6650</v>
      </c>
      <c r="V139" t="s">
        <v>6651</v>
      </c>
      <c r="W139" t="s">
        <v>5757</v>
      </c>
      <c r="X139" t="str">
        <f t="shared" si="2"/>
        <v>Inversión</v>
      </c>
      <c r="Y139" t="s">
        <v>6652</v>
      </c>
    </row>
    <row r="140" spans="1:25">
      <c r="A140" t="s">
        <v>6653</v>
      </c>
      <c r="B140" t="s">
        <v>6146</v>
      </c>
      <c r="C140" t="s">
        <v>6654</v>
      </c>
      <c r="D140" t="s">
        <v>667</v>
      </c>
      <c r="E140" t="s">
        <v>5747</v>
      </c>
      <c r="F140" t="s">
        <v>6645</v>
      </c>
      <c r="G140" t="s">
        <v>5749</v>
      </c>
      <c r="H140" t="s">
        <v>455</v>
      </c>
      <c r="I140" t="s">
        <v>639</v>
      </c>
      <c r="J140" t="s">
        <v>267</v>
      </c>
      <c r="K140" t="s">
        <v>5750</v>
      </c>
      <c r="L140" t="s">
        <v>268</v>
      </c>
      <c r="M140">
        <v>83053047</v>
      </c>
      <c r="N140">
        <v>0</v>
      </c>
      <c r="O140">
        <v>83053047</v>
      </c>
      <c r="P140">
        <v>0</v>
      </c>
      <c r="Q140" t="s">
        <v>6655</v>
      </c>
      <c r="R140" t="s">
        <v>6656</v>
      </c>
      <c r="S140" t="s">
        <v>6123</v>
      </c>
      <c r="T140" t="s">
        <v>6657</v>
      </c>
      <c r="U140" t="s">
        <v>6658</v>
      </c>
      <c r="V140" t="s">
        <v>6659</v>
      </c>
      <c r="W140" t="s">
        <v>5757</v>
      </c>
      <c r="X140" t="str">
        <f t="shared" si="2"/>
        <v>Inversión</v>
      </c>
      <c r="Y140" t="s">
        <v>6652</v>
      </c>
    </row>
    <row r="141" spans="1:25">
      <c r="A141" t="s">
        <v>6660</v>
      </c>
      <c r="B141" t="s">
        <v>6661</v>
      </c>
      <c r="C141" t="s">
        <v>6662</v>
      </c>
      <c r="D141" t="s">
        <v>667</v>
      </c>
      <c r="E141" t="s">
        <v>5747</v>
      </c>
      <c r="F141" t="s">
        <v>6645</v>
      </c>
      <c r="G141" t="s">
        <v>5749</v>
      </c>
      <c r="H141" t="s">
        <v>455</v>
      </c>
      <c r="I141" t="s">
        <v>639</v>
      </c>
      <c r="J141" t="s">
        <v>280</v>
      </c>
      <c r="K141" t="s">
        <v>5760</v>
      </c>
      <c r="L141" t="s">
        <v>268</v>
      </c>
      <c r="M141">
        <v>300000000</v>
      </c>
      <c r="N141">
        <v>0</v>
      </c>
      <c r="O141">
        <v>300000000</v>
      </c>
      <c r="P141">
        <v>0</v>
      </c>
      <c r="Q141" t="s">
        <v>6663</v>
      </c>
      <c r="R141" t="s">
        <v>6664</v>
      </c>
      <c r="S141" t="s">
        <v>6665</v>
      </c>
      <c r="T141" t="s">
        <v>6666</v>
      </c>
      <c r="U141" t="s">
        <v>6667</v>
      </c>
      <c r="V141" t="s">
        <v>6668</v>
      </c>
      <c r="W141" t="s">
        <v>5757</v>
      </c>
      <c r="X141" t="str">
        <f t="shared" si="2"/>
        <v>Inversión</v>
      </c>
      <c r="Y141" t="s">
        <v>6652</v>
      </c>
    </row>
    <row r="142" spans="1:25">
      <c r="A142" t="s">
        <v>6669</v>
      </c>
      <c r="B142" t="s">
        <v>6661</v>
      </c>
      <c r="C142" t="s">
        <v>6670</v>
      </c>
      <c r="D142" t="s">
        <v>667</v>
      </c>
      <c r="E142" t="s">
        <v>5747</v>
      </c>
      <c r="F142" t="s">
        <v>6645</v>
      </c>
      <c r="G142" t="s">
        <v>5749</v>
      </c>
      <c r="H142" t="s">
        <v>455</v>
      </c>
      <c r="I142" t="s">
        <v>639</v>
      </c>
      <c r="J142" t="s">
        <v>280</v>
      </c>
      <c r="K142" t="s">
        <v>5760</v>
      </c>
      <c r="L142" t="s">
        <v>268</v>
      </c>
      <c r="M142">
        <v>253342879</v>
      </c>
      <c r="N142">
        <v>-767691</v>
      </c>
      <c r="O142">
        <v>252575188</v>
      </c>
      <c r="P142">
        <v>0</v>
      </c>
      <c r="Q142" t="s">
        <v>6671</v>
      </c>
      <c r="R142" t="s">
        <v>6672</v>
      </c>
      <c r="S142" t="s">
        <v>6673</v>
      </c>
      <c r="T142" t="s">
        <v>6674</v>
      </c>
      <c r="U142" t="s">
        <v>6675</v>
      </c>
      <c r="V142" t="s">
        <v>6676</v>
      </c>
      <c r="W142" t="s">
        <v>5757</v>
      </c>
      <c r="X142" t="str">
        <f t="shared" si="2"/>
        <v>Inversión</v>
      </c>
      <c r="Y142" t="s">
        <v>6652</v>
      </c>
    </row>
    <row r="143" spans="1:25">
      <c r="A143" t="s">
        <v>6677</v>
      </c>
      <c r="B143" t="s">
        <v>6661</v>
      </c>
      <c r="C143" t="s">
        <v>6678</v>
      </c>
      <c r="D143" t="s">
        <v>667</v>
      </c>
      <c r="E143" t="s">
        <v>5747</v>
      </c>
      <c r="F143" t="s">
        <v>6645</v>
      </c>
      <c r="G143" t="s">
        <v>5749</v>
      </c>
      <c r="H143" t="s">
        <v>455</v>
      </c>
      <c r="I143" t="s">
        <v>639</v>
      </c>
      <c r="J143" t="s">
        <v>280</v>
      </c>
      <c r="K143" t="s">
        <v>5760</v>
      </c>
      <c r="L143" t="s">
        <v>268</v>
      </c>
      <c r="M143">
        <v>415265234</v>
      </c>
      <c r="N143">
        <v>-12583794</v>
      </c>
      <c r="O143">
        <v>402681440</v>
      </c>
      <c r="P143">
        <v>0</v>
      </c>
      <c r="Q143" t="s">
        <v>6679</v>
      </c>
      <c r="R143" t="s">
        <v>6680</v>
      </c>
      <c r="S143" t="s">
        <v>6681</v>
      </c>
      <c r="T143" t="s">
        <v>6682</v>
      </c>
      <c r="U143" t="s">
        <v>6683</v>
      </c>
      <c r="V143" t="s">
        <v>6684</v>
      </c>
      <c r="W143" t="s">
        <v>5757</v>
      </c>
      <c r="X143" t="str">
        <f t="shared" si="2"/>
        <v>Inversión</v>
      </c>
      <c r="Y143" t="s">
        <v>6652</v>
      </c>
    </row>
    <row r="144" spans="1:25">
      <c r="A144" t="s">
        <v>6555</v>
      </c>
      <c r="B144" t="s">
        <v>6661</v>
      </c>
      <c r="C144" t="s">
        <v>6685</v>
      </c>
      <c r="D144" t="s">
        <v>667</v>
      </c>
      <c r="E144" t="s">
        <v>5747</v>
      </c>
      <c r="F144" t="s">
        <v>6645</v>
      </c>
      <c r="G144" t="s">
        <v>5749</v>
      </c>
      <c r="H144" t="s">
        <v>455</v>
      </c>
      <c r="I144" t="s">
        <v>639</v>
      </c>
      <c r="J144" t="s">
        <v>280</v>
      </c>
      <c r="K144" t="s">
        <v>5760</v>
      </c>
      <c r="L144" t="s">
        <v>268</v>
      </c>
      <c r="M144">
        <v>129438317</v>
      </c>
      <c r="N144">
        <v>-9413693</v>
      </c>
      <c r="O144">
        <v>120024624</v>
      </c>
      <c r="P144">
        <v>0</v>
      </c>
      <c r="Q144" t="s">
        <v>6686</v>
      </c>
      <c r="R144" t="s">
        <v>5943</v>
      </c>
      <c r="S144" t="s">
        <v>6687</v>
      </c>
      <c r="T144" t="s">
        <v>6688</v>
      </c>
      <c r="U144" t="s">
        <v>6689</v>
      </c>
      <c r="V144" t="s">
        <v>6690</v>
      </c>
      <c r="W144" t="s">
        <v>5757</v>
      </c>
      <c r="X144" t="str">
        <f t="shared" si="2"/>
        <v>Inversión</v>
      </c>
      <c r="Y144" t="s">
        <v>6652</v>
      </c>
    </row>
    <row r="145" spans="1:25">
      <c r="A145" t="s">
        <v>6526</v>
      </c>
      <c r="B145" t="s">
        <v>6661</v>
      </c>
      <c r="C145" t="s">
        <v>6691</v>
      </c>
      <c r="D145" t="s">
        <v>667</v>
      </c>
      <c r="E145" t="s">
        <v>5747</v>
      </c>
      <c r="F145" t="s">
        <v>6645</v>
      </c>
      <c r="G145" t="s">
        <v>5749</v>
      </c>
      <c r="H145" t="s">
        <v>455</v>
      </c>
      <c r="I145" t="s">
        <v>639</v>
      </c>
      <c r="J145" t="s">
        <v>280</v>
      </c>
      <c r="K145" t="s">
        <v>5760</v>
      </c>
      <c r="L145" t="s">
        <v>268</v>
      </c>
      <c r="M145">
        <v>29386316</v>
      </c>
      <c r="N145">
        <v>-3116733</v>
      </c>
      <c r="O145">
        <v>26269583</v>
      </c>
      <c r="P145">
        <v>0</v>
      </c>
      <c r="Q145" t="s">
        <v>6692</v>
      </c>
      <c r="R145" t="s">
        <v>6693</v>
      </c>
      <c r="S145" t="s">
        <v>6694</v>
      </c>
      <c r="T145" t="s">
        <v>6695</v>
      </c>
      <c r="U145" t="s">
        <v>6696</v>
      </c>
      <c r="V145" t="s">
        <v>6697</v>
      </c>
      <c r="W145" t="s">
        <v>5757</v>
      </c>
      <c r="X145" t="str">
        <f t="shared" si="2"/>
        <v>Inversión</v>
      </c>
      <c r="Y145" t="s">
        <v>6652</v>
      </c>
    </row>
    <row r="146" spans="1:25">
      <c r="A146" t="s">
        <v>6539</v>
      </c>
      <c r="B146" t="s">
        <v>6661</v>
      </c>
      <c r="C146" t="s">
        <v>6698</v>
      </c>
      <c r="D146" t="s">
        <v>667</v>
      </c>
      <c r="E146" t="s">
        <v>5747</v>
      </c>
      <c r="F146" t="s">
        <v>5828</v>
      </c>
      <c r="G146" t="s">
        <v>5749</v>
      </c>
      <c r="H146" t="s">
        <v>458</v>
      </c>
      <c r="I146" t="s">
        <v>635</v>
      </c>
      <c r="J146" t="s">
        <v>280</v>
      </c>
      <c r="K146" t="s">
        <v>5760</v>
      </c>
      <c r="L146" t="s">
        <v>268</v>
      </c>
      <c r="M146">
        <v>50000000</v>
      </c>
      <c r="N146">
        <v>0</v>
      </c>
      <c r="O146">
        <v>50000000</v>
      </c>
      <c r="P146">
        <v>0</v>
      </c>
      <c r="Q146" t="s">
        <v>6699</v>
      </c>
      <c r="R146" t="s">
        <v>6458</v>
      </c>
      <c r="S146" t="s">
        <v>6631</v>
      </c>
      <c r="T146" t="s">
        <v>6700</v>
      </c>
      <c r="U146" t="s">
        <v>6701</v>
      </c>
      <c r="V146" t="s">
        <v>6702</v>
      </c>
      <c r="W146" t="s">
        <v>5757</v>
      </c>
      <c r="X146" t="str">
        <f t="shared" si="2"/>
        <v>Inversión</v>
      </c>
      <c r="Y146" t="s">
        <v>5836</v>
      </c>
    </row>
    <row r="147" spans="1:25">
      <c r="A147" t="s">
        <v>6539</v>
      </c>
      <c r="B147" t="s">
        <v>6661</v>
      </c>
      <c r="C147" t="s">
        <v>6698</v>
      </c>
      <c r="D147" t="s">
        <v>667</v>
      </c>
      <c r="E147" t="s">
        <v>5747</v>
      </c>
      <c r="F147" t="s">
        <v>5880</v>
      </c>
      <c r="G147" t="s">
        <v>5749</v>
      </c>
      <c r="H147" t="s">
        <v>539</v>
      </c>
      <c r="I147" t="s">
        <v>653</v>
      </c>
      <c r="J147" t="s">
        <v>280</v>
      </c>
      <c r="K147" t="s">
        <v>5760</v>
      </c>
      <c r="L147" t="s">
        <v>268</v>
      </c>
      <c r="M147">
        <v>5000000</v>
      </c>
      <c r="N147">
        <v>0</v>
      </c>
      <c r="O147">
        <v>5000000</v>
      </c>
      <c r="P147">
        <v>0</v>
      </c>
      <c r="Q147" t="s">
        <v>6699</v>
      </c>
      <c r="R147" t="s">
        <v>6458</v>
      </c>
      <c r="S147" t="s">
        <v>6631</v>
      </c>
      <c r="T147" t="s">
        <v>6700</v>
      </c>
      <c r="U147" t="s">
        <v>6701</v>
      </c>
      <c r="V147" t="s">
        <v>6702</v>
      </c>
      <c r="W147" t="s">
        <v>5757</v>
      </c>
      <c r="X147" t="str">
        <f t="shared" si="2"/>
        <v>Inversión</v>
      </c>
      <c r="Y147" t="s">
        <v>5887</v>
      </c>
    </row>
    <row r="148" spans="1:25">
      <c r="A148" t="s">
        <v>6539</v>
      </c>
      <c r="B148" t="s">
        <v>6661</v>
      </c>
      <c r="C148" t="s">
        <v>6698</v>
      </c>
      <c r="D148" t="s">
        <v>667</v>
      </c>
      <c r="E148" t="s">
        <v>5747</v>
      </c>
      <c r="F148" t="s">
        <v>5759</v>
      </c>
      <c r="G148" t="s">
        <v>5749</v>
      </c>
      <c r="H148" t="s">
        <v>461</v>
      </c>
      <c r="I148" t="s">
        <v>638</v>
      </c>
      <c r="J148" t="s">
        <v>267</v>
      </c>
      <c r="K148" t="s">
        <v>5750</v>
      </c>
      <c r="L148" t="s">
        <v>268</v>
      </c>
      <c r="M148">
        <v>40000000</v>
      </c>
      <c r="N148">
        <v>0</v>
      </c>
      <c r="O148">
        <v>40000000</v>
      </c>
      <c r="P148">
        <v>0</v>
      </c>
      <c r="Q148" t="s">
        <v>6699</v>
      </c>
      <c r="R148" t="s">
        <v>6458</v>
      </c>
      <c r="S148" t="s">
        <v>6631</v>
      </c>
      <c r="T148" t="s">
        <v>6700</v>
      </c>
      <c r="U148" t="s">
        <v>6701</v>
      </c>
      <c r="V148" t="s">
        <v>6702</v>
      </c>
      <c r="W148" t="s">
        <v>5757</v>
      </c>
      <c r="X148" t="str">
        <f t="shared" si="2"/>
        <v>Inversión</v>
      </c>
      <c r="Y148" t="s">
        <v>5761</v>
      </c>
    </row>
    <row r="149" spans="1:25">
      <c r="A149" t="s">
        <v>6539</v>
      </c>
      <c r="B149" t="s">
        <v>6661</v>
      </c>
      <c r="C149" t="s">
        <v>6698</v>
      </c>
      <c r="D149" t="s">
        <v>667</v>
      </c>
      <c r="E149" t="s">
        <v>5747</v>
      </c>
      <c r="F149" t="s">
        <v>5764</v>
      </c>
      <c r="G149" t="s">
        <v>5749</v>
      </c>
      <c r="H149" t="s">
        <v>556</v>
      </c>
      <c r="I149" t="s">
        <v>665</v>
      </c>
      <c r="J149" t="s">
        <v>267</v>
      </c>
      <c r="K149" t="s">
        <v>5750</v>
      </c>
      <c r="L149" t="s">
        <v>268</v>
      </c>
      <c r="M149">
        <v>709588</v>
      </c>
      <c r="N149">
        <v>0</v>
      </c>
      <c r="O149">
        <v>709588</v>
      </c>
      <c r="P149">
        <v>0</v>
      </c>
      <c r="Q149" t="s">
        <v>6699</v>
      </c>
      <c r="R149" t="s">
        <v>6458</v>
      </c>
      <c r="S149" t="s">
        <v>6631</v>
      </c>
      <c r="T149" t="s">
        <v>6700</v>
      </c>
      <c r="U149" t="s">
        <v>6701</v>
      </c>
      <c r="V149" t="s">
        <v>6702</v>
      </c>
      <c r="W149" t="s">
        <v>5757</v>
      </c>
      <c r="X149" t="str">
        <f t="shared" si="2"/>
        <v>Inversión</v>
      </c>
      <c r="Y149" t="s">
        <v>5767</v>
      </c>
    </row>
    <row r="150" spans="1:25">
      <c r="A150" t="s">
        <v>5964</v>
      </c>
      <c r="B150" t="s">
        <v>6661</v>
      </c>
      <c r="C150" t="s">
        <v>6703</v>
      </c>
      <c r="D150" t="s">
        <v>667</v>
      </c>
      <c r="E150" t="s">
        <v>5747</v>
      </c>
      <c r="F150" t="s">
        <v>6645</v>
      </c>
      <c r="G150" t="s">
        <v>5749</v>
      </c>
      <c r="H150" t="s">
        <v>455</v>
      </c>
      <c r="I150" t="s">
        <v>639</v>
      </c>
      <c r="J150" t="s">
        <v>267</v>
      </c>
      <c r="K150" t="s">
        <v>5750</v>
      </c>
      <c r="L150" t="s">
        <v>268</v>
      </c>
      <c r="M150">
        <v>29386314</v>
      </c>
      <c r="N150">
        <v>-1691940</v>
      </c>
      <c r="O150">
        <v>27694374</v>
      </c>
      <c r="P150">
        <v>0</v>
      </c>
      <c r="Q150" t="s">
        <v>6704</v>
      </c>
      <c r="R150" t="s">
        <v>6705</v>
      </c>
      <c r="S150" t="s">
        <v>6706</v>
      </c>
      <c r="T150" t="s">
        <v>6707</v>
      </c>
      <c r="U150" t="s">
        <v>6708</v>
      </c>
      <c r="V150" t="s">
        <v>6709</v>
      </c>
      <c r="W150" t="s">
        <v>5757</v>
      </c>
      <c r="X150" t="str">
        <f t="shared" si="2"/>
        <v>Inversión</v>
      </c>
      <c r="Y150" t="s">
        <v>6652</v>
      </c>
    </row>
    <row r="151" spans="1:25">
      <c r="A151" t="s">
        <v>6149</v>
      </c>
      <c r="B151" t="s">
        <v>6710</v>
      </c>
      <c r="C151" t="s">
        <v>6711</v>
      </c>
      <c r="D151" t="s">
        <v>667</v>
      </c>
      <c r="E151" t="s">
        <v>5747</v>
      </c>
      <c r="F151" t="s">
        <v>6645</v>
      </c>
      <c r="G151" t="s">
        <v>5749</v>
      </c>
      <c r="H151" t="s">
        <v>455</v>
      </c>
      <c r="I151" t="s">
        <v>639</v>
      </c>
      <c r="J151" t="s">
        <v>280</v>
      </c>
      <c r="K151" t="s">
        <v>5760</v>
      </c>
      <c r="L151" t="s">
        <v>268</v>
      </c>
      <c r="M151">
        <v>83372315</v>
      </c>
      <c r="N151">
        <v>100000000</v>
      </c>
      <c r="O151">
        <v>183372315</v>
      </c>
      <c r="P151">
        <v>68735741.560000002</v>
      </c>
      <c r="Q151" t="s">
        <v>6712</v>
      </c>
      <c r="R151" t="s">
        <v>6304</v>
      </c>
      <c r="S151" t="s">
        <v>6713</v>
      </c>
      <c r="T151" t="s">
        <v>6714</v>
      </c>
      <c r="U151" t="s">
        <v>6715</v>
      </c>
      <c r="V151" t="s">
        <v>6716</v>
      </c>
      <c r="W151" t="s">
        <v>6717</v>
      </c>
      <c r="X151" t="str">
        <f t="shared" si="2"/>
        <v>Inversión</v>
      </c>
      <c r="Y151" t="s">
        <v>6652</v>
      </c>
    </row>
    <row r="152" spans="1:25">
      <c r="A152" t="s">
        <v>6180</v>
      </c>
      <c r="B152" t="s">
        <v>6718</v>
      </c>
      <c r="C152" t="s">
        <v>6719</v>
      </c>
      <c r="D152" t="s">
        <v>667</v>
      </c>
      <c r="E152" t="s">
        <v>5747</v>
      </c>
      <c r="F152" t="s">
        <v>5748</v>
      </c>
      <c r="G152" t="s">
        <v>5749</v>
      </c>
      <c r="H152" t="s">
        <v>465</v>
      </c>
      <c r="I152" t="s">
        <v>654</v>
      </c>
      <c r="J152" t="s">
        <v>280</v>
      </c>
      <c r="K152" t="s">
        <v>5760</v>
      </c>
      <c r="L152" t="s">
        <v>268</v>
      </c>
      <c r="M152">
        <v>60151084</v>
      </c>
      <c r="N152">
        <v>-7</v>
      </c>
      <c r="O152">
        <v>60151077</v>
      </c>
      <c r="P152">
        <v>0</v>
      </c>
      <c r="Q152" t="s">
        <v>6720</v>
      </c>
      <c r="R152" t="s">
        <v>6334</v>
      </c>
      <c r="S152" t="s">
        <v>6721</v>
      </c>
      <c r="T152" t="s">
        <v>6722</v>
      </c>
      <c r="U152" t="s">
        <v>6723</v>
      </c>
      <c r="V152" t="s">
        <v>6724</v>
      </c>
      <c r="W152" t="s">
        <v>5757</v>
      </c>
      <c r="X152" t="str">
        <f t="shared" si="2"/>
        <v>Inversión</v>
      </c>
      <c r="Y152" t="s">
        <v>5758</v>
      </c>
    </row>
    <row r="153" spans="1:25">
      <c r="A153" t="s">
        <v>5821</v>
      </c>
      <c r="B153" t="s">
        <v>6718</v>
      </c>
      <c r="C153" t="s">
        <v>6725</v>
      </c>
      <c r="D153" t="s">
        <v>667</v>
      </c>
      <c r="E153" t="s">
        <v>5747</v>
      </c>
      <c r="F153" t="s">
        <v>5748</v>
      </c>
      <c r="G153" t="s">
        <v>5749</v>
      </c>
      <c r="H153" t="s">
        <v>465</v>
      </c>
      <c r="I153" t="s">
        <v>654</v>
      </c>
      <c r="J153" t="s">
        <v>280</v>
      </c>
      <c r="K153" t="s">
        <v>5760</v>
      </c>
      <c r="L153" t="s">
        <v>268</v>
      </c>
      <c r="M153">
        <v>88787560</v>
      </c>
      <c r="N153">
        <v>-4</v>
      </c>
      <c r="O153">
        <v>88787556</v>
      </c>
      <c r="P153">
        <v>0</v>
      </c>
      <c r="Q153" t="s">
        <v>6726</v>
      </c>
      <c r="R153" t="s">
        <v>6380</v>
      </c>
      <c r="S153" t="s">
        <v>6727</v>
      </c>
      <c r="T153" t="s">
        <v>6728</v>
      </c>
      <c r="U153" t="s">
        <v>6729</v>
      </c>
      <c r="V153" t="s">
        <v>6730</v>
      </c>
      <c r="W153" t="s">
        <v>5757</v>
      </c>
      <c r="X153" t="str">
        <f t="shared" si="2"/>
        <v>Inversión</v>
      </c>
      <c r="Y153" t="s">
        <v>5758</v>
      </c>
    </row>
    <row r="154" spans="1:25">
      <c r="A154" t="s">
        <v>6194</v>
      </c>
      <c r="B154" t="s">
        <v>6718</v>
      </c>
      <c r="C154" t="s">
        <v>6731</v>
      </c>
      <c r="D154" t="s">
        <v>667</v>
      </c>
      <c r="E154" t="s">
        <v>5747</v>
      </c>
      <c r="F154" t="s">
        <v>5748</v>
      </c>
      <c r="G154" t="s">
        <v>5749</v>
      </c>
      <c r="H154" t="s">
        <v>465</v>
      </c>
      <c r="I154" t="s">
        <v>654</v>
      </c>
      <c r="J154" t="s">
        <v>280</v>
      </c>
      <c r="K154" t="s">
        <v>5760</v>
      </c>
      <c r="L154" t="s">
        <v>268</v>
      </c>
      <c r="M154">
        <v>99203332</v>
      </c>
      <c r="N154">
        <v>-4</v>
      </c>
      <c r="O154">
        <v>99203328</v>
      </c>
      <c r="P154">
        <v>0</v>
      </c>
      <c r="Q154" t="s">
        <v>6732</v>
      </c>
      <c r="R154" t="s">
        <v>6401</v>
      </c>
      <c r="S154" t="s">
        <v>6733</v>
      </c>
      <c r="T154" t="s">
        <v>6734</v>
      </c>
      <c r="U154" t="s">
        <v>6735</v>
      </c>
      <c r="V154" t="s">
        <v>6736</v>
      </c>
      <c r="W154" t="s">
        <v>5757</v>
      </c>
      <c r="X154" t="str">
        <f t="shared" si="2"/>
        <v>Inversión</v>
      </c>
      <c r="Y154" t="s">
        <v>5758</v>
      </c>
    </row>
    <row r="155" spans="1:25">
      <c r="A155" t="s">
        <v>6201</v>
      </c>
      <c r="B155" t="s">
        <v>6718</v>
      </c>
      <c r="C155" t="s">
        <v>6737</v>
      </c>
      <c r="D155" t="s">
        <v>667</v>
      </c>
      <c r="E155" t="s">
        <v>5747</v>
      </c>
      <c r="F155" t="s">
        <v>5748</v>
      </c>
      <c r="G155" t="s">
        <v>5749</v>
      </c>
      <c r="H155" t="s">
        <v>465</v>
      </c>
      <c r="I155" t="s">
        <v>654</v>
      </c>
      <c r="J155" t="s">
        <v>280</v>
      </c>
      <c r="K155" t="s">
        <v>5760</v>
      </c>
      <c r="L155" t="s">
        <v>268</v>
      </c>
      <c r="M155">
        <v>51820134</v>
      </c>
      <c r="N155">
        <v>0</v>
      </c>
      <c r="O155">
        <v>51820134</v>
      </c>
      <c r="P155">
        <v>0</v>
      </c>
      <c r="Q155" t="s">
        <v>6738</v>
      </c>
      <c r="R155" t="s">
        <v>6414</v>
      </c>
      <c r="S155" t="s">
        <v>6739</v>
      </c>
      <c r="T155" t="s">
        <v>6740</v>
      </c>
      <c r="U155" t="s">
        <v>6741</v>
      </c>
      <c r="V155" t="s">
        <v>6742</v>
      </c>
      <c r="W155" t="s">
        <v>5757</v>
      </c>
      <c r="X155" t="str">
        <f t="shared" si="2"/>
        <v>Inversión</v>
      </c>
      <c r="Y155" t="s">
        <v>5758</v>
      </c>
    </row>
    <row r="156" spans="1:25">
      <c r="A156" t="s">
        <v>5771</v>
      </c>
      <c r="B156" t="s">
        <v>6718</v>
      </c>
      <c r="C156" t="s">
        <v>6743</v>
      </c>
      <c r="D156" t="s">
        <v>667</v>
      </c>
      <c r="E156" t="s">
        <v>5747</v>
      </c>
      <c r="F156" t="s">
        <v>5748</v>
      </c>
      <c r="G156" t="s">
        <v>5749</v>
      </c>
      <c r="H156" t="s">
        <v>465</v>
      </c>
      <c r="I156" t="s">
        <v>654</v>
      </c>
      <c r="J156" t="s">
        <v>280</v>
      </c>
      <c r="K156" t="s">
        <v>5760</v>
      </c>
      <c r="L156" t="s">
        <v>268</v>
      </c>
      <c r="M156">
        <v>32762127</v>
      </c>
      <c r="N156">
        <v>-3</v>
      </c>
      <c r="O156">
        <v>32762124</v>
      </c>
      <c r="P156">
        <v>0</v>
      </c>
      <c r="Q156" t="s">
        <v>6744</v>
      </c>
      <c r="R156" t="s">
        <v>6421</v>
      </c>
      <c r="S156" t="s">
        <v>6745</v>
      </c>
      <c r="T156" t="s">
        <v>6746</v>
      </c>
      <c r="U156" t="s">
        <v>6747</v>
      </c>
      <c r="V156" t="s">
        <v>6748</v>
      </c>
      <c r="W156" t="s">
        <v>5757</v>
      </c>
      <c r="X156" t="str">
        <f t="shared" si="2"/>
        <v>Inversión</v>
      </c>
      <c r="Y156" t="s">
        <v>5758</v>
      </c>
    </row>
    <row r="157" spans="1:25">
      <c r="A157" t="s">
        <v>5778</v>
      </c>
      <c r="B157" t="s">
        <v>6718</v>
      </c>
      <c r="C157" t="s">
        <v>6749</v>
      </c>
      <c r="D157" t="s">
        <v>667</v>
      </c>
      <c r="E157" t="s">
        <v>5995</v>
      </c>
      <c r="F157" t="s">
        <v>5748</v>
      </c>
      <c r="G157" t="s">
        <v>5749</v>
      </c>
      <c r="H157" t="s">
        <v>465</v>
      </c>
      <c r="I157" t="s">
        <v>654</v>
      </c>
      <c r="J157" t="s">
        <v>280</v>
      </c>
      <c r="K157" t="s">
        <v>5760</v>
      </c>
      <c r="L157" t="s">
        <v>268</v>
      </c>
      <c r="M157">
        <v>24043349</v>
      </c>
      <c r="N157">
        <v>-24043349</v>
      </c>
      <c r="O157">
        <v>0</v>
      </c>
      <c r="P157">
        <v>0</v>
      </c>
      <c r="Q157" t="s">
        <v>6750</v>
      </c>
      <c r="R157" t="s">
        <v>6428</v>
      </c>
      <c r="S157" t="s">
        <v>5757</v>
      </c>
      <c r="T157" t="s">
        <v>5757</v>
      </c>
      <c r="U157" t="s">
        <v>5757</v>
      </c>
      <c r="V157" t="s">
        <v>5757</v>
      </c>
      <c r="W157" t="s">
        <v>5757</v>
      </c>
      <c r="X157" t="str">
        <f t="shared" si="2"/>
        <v>Inversión</v>
      </c>
      <c r="Y157" t="s">
        <v>5758</v>
      </c>
    </row>
    <row r="158" spans="1:25">
      <c r="A158" t="s">
        <v>6219</v>
      </c>
      <c r="B158" t="s">
        <v>6718</v>
      </c>
      <c r="C158" t="s">
        <v>6751</v>
      </c>
      <c r="D158" t="s">
        <v>667</v>
      </c>
      <c r="E158" t="s">
        <v>5747</v>
      </c>
      <c r="F158" t="s">
        <v>5828</v>
      </c>
      <c r="G158" t="s">
        <v>5749</v>
      </c>
      <c r="H158" t="s">
        <v>463</v>
      </c>
      <c r="I158" t="s">
        <v>633</v>
      </c>
      <c r="J158" t="s">
        <v>267</v>
      </c>
      <c r="K158" t="s">
        <v>5750</v>
      </c>
      <c r="L158" t="s">
        <v>268</v>
      </c>
      <c r="M158">
        <v>38876310</v>
      </c>
      <c r="N158">
        <v>-47126</v>
      </c>
      <c r="O158">
        <v>38829184</v>
      </c>
      <c r="P158">
        <v>0</v>
      </c>
      <c r="Q158" t="s">
        <v>6752</v>
      </c>
      <c r="R158" t="s">
        <v>6033</v>
      </c>
      <c r="S158" t="s">
        <v>6414</v>
      </c>
      <c r="T158" t="s">
        <v>6753</v>
      </c>
      <c r="U158" t="s">
        <v>6754</v>
      </c>
      <c r="V158" t="s">
        <v>6755</v>
      </c>
      <c r="W158" t="s">
        <v>5757</v>
      </c>
      <c r="X158" t="str">
        <f t="shared" si="2"/>
        <v>Inversión</v>
      </c>
      <c r="Y158" t="s">
        <v>5836</v>
      </c>
    </row>
    <row r="159" spans="1:25">
      <c r="A159" t="s">
        <v>6227</v>
      </c>
      <c r="B159" t="s">
        <v>6718</v>
      </c>
      <c r="C159" t="s">
        <v>6756</v>
      </c>
      <c r="D159" t="s">
        <v>667</v>
      </c>
      <c r="E159" t="s">
        <v>5747</v>
      </c>
      <c r="F159" t="s">
        <v>5828</v>
      </c>
      <c r="G159" t="s">
        <v>5749</v>
      </c>
      <c r="H159" t="s">
        <v>463</v>
      </c>
      <c r="I159" t="s">
        <v>633</v>
      </c>
      <c r="J159" t="s">
        <v>267</v>
      </c>
      <c r="K159" t="s">
        <v>5750</v>
      </c>
      <c r="L159" t="s">
        <v>268</v>
      </c>
      <c r="M159">
        <v>45532762</v>
      </c>
      <c r="N159">
        <v>-5029303</v>
      </c>
      <c r="O159">
        <v>40503459</v>
      </c>
      <c r="P159">
        <v>0</v>
      </c>
      <c r="Q159" t="s">
        <v>6757</v>
      </c>
      <c r="R159" t="s">
        <v>6037</v>
      </c>
      <c r="S159" t="s">
        <v>6758</v>
      </c>
      <c r="T159" t="s">
        <v>6759</v>
      </c>
      <c r="U159" t="s">
        <v>6760</v>
      </c>
      <c r="V159" t="s">
        <v>6761</v>
      </c>
      <c r="W159" t="s">
        <v>5757</v>
      </c>
      <c r="X159" t="str">
        <f t="shared" si="2"/>
        <v>Inversión</v>
      </c>
      <c r="Y159" t="s">
        <v>5836</v>
      </c>
    </row>
    <row r="160" spans="1:25">
      <c r="A160" t="s">
        <v>6234</v>
      </c>
      <c r="B160" t="s">
        <v>6718</v>
      </c>
      <c r="C160" t="s">
        <v>6762</v>
      </c>
      <c r="D160" t="s">
        <v>667</v>
      </c>
      <c r="E160" t="s">
        <v>5763</v>
      </c>
      <c r="F160" t="s">
        <v>5828</v>
      </c>
      <c r="G160" t="s">
        <v>5749</v>
      </c>
      <c r="H160" t="s">
        <v>463</v>
      </c>
      <c r="I160" t="s">
        <v>633</v>
      </c>
      <c r="J160" t="s">
        <v>267</v>
      </c>
      <c r="K160" t="s">
        <v>5750</v>
      </c>
      <c r="L160" t="s">
        <v>268</v>
      </c>
      <c r="M160">
        <v>57060806</v>
      </c>
      <c r="N160">
        <v>-57060806</v>
      </c>
      <c r="O160">
        <v>0</v>
      </c>
      <c r="P160">
        <v>0</v>
      </c>
      <c r="Q160" t="s">
        <v>6763</v>
      </c>
      <c r="R160" t="s">
        <v>6045</v>
      </c>
      <c r="S160" t="s">
        <v>5757</v>
      </c>
      <c r="T160" t="s">
        <v>5757</v>
      </c>
      <c r="U160" t="s">
        <v>5757</v>
      </c>
      <c r="V160" t="s">
        <v>5757</v>
      </c>
      <c r="W160" t="s">
        <v>5757</v>
      </c>
      <c r="X160" t="str">
        <f t="shared" si="2"/>
        <v>Inversión</v>
      </c>
      <c r="Y160" t="s">
        <v>5836</v>
      </c>
    </row>
    <row r="161" spans="1:25">
      <c r="A161" t="s">
        <v>6242</v>
      </c>
      <c r="B161" t="s">
        <v>6718</v>
      </c>
      <c r="C161" t="s">
        <v>6764</v>
      </c>
      <c r="D161" t="s">
        <v>667</v>
      </c>
      <c r="E161" t="s">
        <v>5747</v>
      </c>
      <c r="F161" t="s">
        <v>5828</v>
      </c>
      <c r="G161" t="s">
        <v>5749</v>
      </c>
      <c r="H161" t="s">
        <v>463</v>
      </c>
      <c r="I161" t="s">
        <v>633</v>
      </c>
      <c r="J161" t="s">
        <v>267</v>
      </c>
      <c r="K161" t="s">
        <v>5750</v>
      </c>
      <c r="L161" t="s">
        <v>268</v>
      </c>
      <c r="M161">
        <v>66741840</v>
      </c>
      <c r="N161">
        <v>-80890</v>
      </c>
      <c r="O161">
        <v>66660950</v>
      </c>
      <c r="P161">
        <v>0</v>
      </c>
      <c r="Q161" t="s">
        <v>6765</v>
      </c>
      <c r="R161" t="s">
        <v>6053</v>
      </c>
      <c r="S161" t="s">
        <v>6766</v>
      </c>
      <c r="T161" t="s">
        <v>6767</v>
      </c>
      <c r="U161" t="s">
        <v>6768</v>
      </c>
      <c r="V161" t="s">
        <v>6769</v>
      </c>
      <c r="W161" t="s">
        <v>5757</v>
      </c>
      <c r="X161" t="str">
        <f t="shared" si="2"/>
        <v>Inversión</v>
      </c>
      <c r="Y161" t="s">
        <v>5836</v>
      </c>
    </row>
    <row r="162" spans="1:25">
      <c r="A162" t="s">
        <v>6248</v>
      </c>
      <c r="B162" t="s">
        <v>6718</v>
      </c>
      <c r="C162" t="s">
        <v>6770</v>
      </c>
      <c r="D162" t="s">
        <v>667</v>
      </c>
      <c r="E162" t="s">
        <v>5747</v>
      </c>
      <c r="F162" t="s">
        <v>5828</v>
      </c>
      <c r="G162" t="s">
        <v>5749</v>
      </c>
      <c r="H162" t="s">
        <v>463</v>
      </c>
      <c r="I162" t="s">
        <v>633</v>
      </c>
      <c r="J162" t="s">
        <v>267</v>
      </c>
      <c r="K162" t="s">
        <v>5750</v>
      </c>
      <c r="L162" t="s">
        <v>268</v>
      </c>
      <c r="M162">
        <v>62834134</v>
      </c>
      <c r="N162">
        <v>-76160</v>
      </c>
      <c r="O162">
        <v>62757974</v>
      </c>
      <c r="P162">
        <v>0</v>
      </c>
      <c r="Q162" t="s">
        <v>6771</v>
      </c>
      <c r="R162" t="s">
        <v>6088</v>
      </c>
      <c r="S162" t="s">
        <v>6772</v>
      </c>
      <c r="T162" t="s">
        <v>6773</v>
      </c>
      <c r="U162" t="s">
        <v>6774</v>
      </c>
      <c r="V162" t="s">
        <v>6775</v>
      </c>
      <c r="W162" t="s">
        <v>5757</v>
      </c>
      <c r="X162" t="str">
        <f t="shared" si="2"/>
        <v>Inversión</v>
      </c>
      <c r="Y162" t="s">
        <v>5836</v>
      </c>
    </row>
    <row r="163" spans="1:25">
      <c r="A163" t="s">
        <v>6256</v>
      </c>
      <c r="B163" t="s">
        <v>6718</v>
      </c>
      <c r="C163" t="s">
        <v>6776</v>
      </c>
      <c r="D163" t="s">
        <v>667</v>
      </c>
      <c r="E163" t="s">
        <v>5747</v>
      </c>
      <c r="F163" t="s">
        <v>5748</v>
      </c>
      <c r="G163" t="s">
        <v>5749</v>
      </c>
      <c r="H163" t="s">
        <v>465</v>
      </c>
      <c r="I163" t="s">
        <v>654</v>
      </c>
      <c r="J163" t="s">
        <v>280</v>
      </c>
      <c r="K163" t="s">
        <v>5760</v>
      </c>
      <c r="L163" t="s">
        <v>268</v>
      </c>
      <c r="M163">
        <v>60151084</v>
      </c>
      <c r="N163">
        <v>-222780</v>
      </c>
      <c r="O163">
        <v>59928304</v>
      </c>
      <c r="P163">
        <v>0</v>
      </c>
      <c r="Q163" t="s">
        <v>6777</v>
      </c>
      <c r="R163" t="s">
        <v>6435</v>
      </c>
      <c r="S163" t="s">
        <v>6778</v>
      </c>
      <c r="T163" t="s">
        <v>6779</v>
      </c>
      <c r="U163" t="s">
        <v>6780</v>
      </c>
      <c r="V163" t="s">
        <v>6781</v>
      </c>
      <c r="W163" t="s">
        <v>5757</v>
      </c>
      <c r="X163" t="str">
        <f t="shared" si="2"/>
        <v>Inversión</v>
      </c>
      <c r="Y163" t="s">
        <v>5758</v>
      </c>
    </row>
    <row r="164" spans="1:25">
      <c r="A164" t="s">
        <v>5929</v>
      </c>
      <c r="B164" t="s">
        <v>6718</v>
      </c>
      <c r="C164" t="s">
        <v>6776</v>
      </c>
      <c r="D164" t="s">
        <v>667</v>
      </c>
      <c r="E164" t="s">
        <v>5747</v>
      </c>
      <c r="F164" t="s">
        <v>5828</v>
      </c>
      <c r="G164" t="s">
        <v>5749</v>
      </c>
      <c r="H164" t="s">
        <v>463</v>
      </c>
      <c r="I164" t="s">
        <v>633</v>
      </c>
      <c r="J164" t="s">
        <v>267</v>
      </c>
      <c r="K164" t="s">
        <v>5750</v>
      </c>
      <c r="L164" t="s">
        <v>268</v>
      </c>
      <c r="M164">
        <v>28530403</v>
      </c>
      <c r="N164">
        <v>-34584</v>
      </c>
      <c r="O164">
        <v>28495819</v>
      </c>
      <c r="P164">
        <v>0</v>
      </c>
      <c r="Q164" t="s">
        <v>6782</v>
      </c>
      <c r="R164" t="s">
        <v>6096</v>
      </c>
      <c r="S164" t="s">
        <v>6783</v>
      </c>
      <c r="T164" t="s">
        <v>6784</v>
      </c>
      <c r="U164" t="s">
        <v>6785</v>
      </c>
      <c r="V164" t="s">
        <v>6786</v>
      </c>
      <c r="W164" t="s">
        <v>5757</v>
      </c>
      <c r="X164" t="str">
        <f t="shared" si="2"/>
        <v>Inversión</v>
      </c>
      <c r="Y164" t="s">
        <v>5836</v>
      </c>
    </row>
    <row r="165" spans="1:25">
      <c r="A165" t="s">
        <v>5936</v>
      </c>
      <c r="B165" t="s">
        <v>6718</v>
      </c>
      <c r="C165" t="s">
        <v>6787</v>
      </c>
      <c r="D165" t="s">
        <v>667</v>
      </c>
      <c r="E165" t="s">
        <v>5747</v>
      </c>
      <c r="F165" t="s">
        <v>5748</v>
      </c>
      <c r="G165" t="s">
        <v>5749</v>
      </c>
      <c r="H165" t="s">
        <v>465</v>
      </c>
      <c r="I165" t="s">
        <v>654</v>
      </c>
      <c r="J165" t="s">
        <v>280</v>
      </c>
      <c r="K165" t="s">
        <v>5760</v>
      </c>
      <c r="L165" t="s">
        <v>268</v>
      </c>
      <c r="M165">
        <v>120302167</v>
      </c>
      <c r="N165">
        <v>-445559</v>
      </c>
      <c r="O165">
        <v>119856608</v>
      </c>
      <c r="P165">
        <v>0</v>
      </c>
      <c r="Q165" t="s">
        <v>6788</v>
      </c>
      <c r="R165" t="s">
        <v>6442</v>
      </c>
      <c r="S165" t="s">
        <v>6789</v>
      </c>
      <c r="T165" t="s">
        <v>6790</v>
      </c>
      <c r="U165" t="s">
        <v>6791</v>
      </c>
      <c r="V165" t="s">
        <v>6792</v>
      </c>
      <c r="W165" t="s">
        <v>5757</v>
      </c>
      <c r="X165" t="str">
        <f t="shared" si="2"/>
        <v>Inversión</v>
      </c>
      <c r="Y165" t="s">
        <v>5758</v>
      </c>
    </row>
    <row r="166" spans="1:25">
      <c r="A166" t="s">
        <v>6277</v>
      </c>
      <c r="B166" t="s">
        <v>6718</v>
      </c>
      <c r="C166" t="s">
        <v>6793</v>
      </c>
      <c r="D166" t="s">
        <v>667</v>
      </c>
      <c r="E166" t="s">
        <v>5747</v>
      </c>
      <c r="F166" t="s">
        <v>5748</v>
      </c>
      <c r="G166" t="s">
        <v>5749</v>
      </c>
      <c r="H166" t="s">
        <v>465</v>
      </c>
      <c r="I166" t="s">
        <v>654</v>
      </c>
      <c r="J166" t="s">
        <v>280</v>
      </c>
      <c r="K166" t="s">
        <v>5760</v>
      </c>
      <c r="L166" t="s">
        <v>268</v>
      </c>
      <c r="M166">
        <v>38371701</v>
      </c>
      <c r="N166">
        <v>-3</v>
      </c>
      <c r="O166">
        <v>38371698</v>
      </c>
      <c r="P166">
        <v>0</v>
      </c>
      <c r="Q166" t="s">
        <v>6794</v>
      </c>
      <c r="R166" t="s">
        <v>6523</v>
      </c>
      <c r="S166" t="s">
        <v>6795</v>
      </c>
      <c r="T166" t="s">
        <v>6796</v>
      </c>
      <c r="U166" t="s">
        <v>6797</v>
      </c>
      <c r="V166" t="s">
        <v>6798</v>
      </c>
      <c r="W166" t="s">
        <v>5757</v>
      </c>
      <c r="X166" t="str">
        <f t="shared" si="2"/>
        <v>Inversión</v>
      </c>
      <c r="Y166" t="s">
        <v>5758</v>
      </c>
    </row>
    <row r="167" spans="1:25">
      <c r="A167" t="s">
        <v>6284</v>
      </c>
      <c r="B167" t="s">
        <v>6718</v>
      </c>
      <c r="C167" t="s">
        <v>6793</v>
      </c>
      <c r="D167" t="s">
        <v>667</v>
      </c>
      <c r="E167" t="s">
        <v>5747</v>
      </c>
      <c r="F167" t="s">
        <v>5828</v>
      </c>
      <c r="G167" t="s">
        <v>5749</v>
      </c>
      <c r="H167" t="s">
        <v>463</v>
      </c>
      <c r="I167" t="s">
        <v>633</v>
      </c>
      <c r="J167" t="s">
        <v>267</v>
      </c>
      <c r="K167" t="s">
        <v>5750</v>
      </c>
      <c r="L167" t="s">
        <v>268</v>
      </c>
      <c r="M167">
        <v>142652015</v>
      </c>
      <c r="N167">
        <v>-172920</v>
      </c>
      <c r="O167">
        <v>142479095</v>
      </c>
      <c r="P167">
        <v>0</v>
      </c>
      <c r="Q167" t="s">
        <v>6799</v>
      </c>
      <c r="R167" t="s">
        <v>6112</v>
      </c>
      <c r="S167" t="s">
        <v>6800</v>
      </c>
      <c r="T167" t="s">
        <v>6801</v>
      </c>
      <c r="U167" t="s">
        <v>6802</v>
      </c>
      <c r="V167" t="s">
        <v>6803</v>
      </c>
      <c r="W167" t="s">
        <v>6177</v>
      </c>
      <c r="X167" t="str">
        <f t="shared" si="2"/>
        <v>Inversión</v>
      </c>
      <c r="Y167" t="s">
        <v>5836</v>
      </c>
    </row>
    <row r="168" spans="1:25">
      <c r="A168" t="s">
        <v>6291</v>
      </c>
      <c r="B168" t="s">
        <v>6718</v>
      </c>
      <c r="C168" t="s">
        <v>6804</v>
      </c>
      <c r="D168" t="s">
        <v>667</v>
      </c>
      <c r="E168" t="s">
        <v>5747</v>
      </c>
      <c r="F168" t="s">
        <v>5748</v>
      </c>
      <c r="G168" t="s">
        <v>5749</v>
      </c>
      <c r="H168" t="s">
        <v>465</v>
      </c>
      <c r="I168" t="s">
        <v>654</v>
      </c>
      <c r="J168" t="s">
        <v>280</v>
      </c>
      <c r="K168" t="s">
        <v>5760</v>
      </c>
      <c r="L168" t="s">
        <v>268</v>
      </c>
      <c r="M168">
        <v>67952493</v>
      </c>
      <c r="N168">
        <v>0</v>
      </c>
      <c r="O168">
        <v>67952493</v>
      </c>
      <c r="P168">
        <v>0</v>
      </c>
      <c r="Q168" t="s">
        <v>6805</v>
      </c>
      <c r="R168" t="s">
        <v>6536</v>
      </c>
      <c r="S168" t="s">
        <v>6806</v>
      </c>
      <c r="T168" t="s">
        <v>6807</v>
      </c>
      <c r="U168" t="s">
        <v>6808</v>
      </c>
      <c r="V168" t="s">
        <v>6809</v>
      </c>
      <c r="W168" t="s">
        <v>5757</v>
      </c>
      <c r="X168" t="str">
        <f t="shared" si="2"/>
        <v>Inversión</v>
      </c>
      <c r="Y168" t="s">
        <v>5758</v>
      </c>
    </row>
    <row r="169" spans="1:25">
      <c r="A169" t="s">
        <v>6647</v>
      </c>
      <c r="B169" t="s">
        <v>6718</v>
      </c>
      <c r="C169" t="s">
        <v>6810</v>
      </c>
      <c r="D169" t="s">
        <v>667</v>
      </c>
      <c r="E169" t="s">
        <v>5747</v>
      </c>
      <c r="F169" t="s">
        <v>5748</v>
      </c>
      <c r="G169" t="s">
        <v>5749</v>
      </c>
      <c r="H169" t="s">
        <v>465</v>
      </c>
      <c r="I169" t="s">
        <v>654</v>
      </c>
      <c r="J169" t="s">
        <v>280</v>
      </c>
      <c r="K169" t="s">
        <v>5760</v>
      </c>
      <c r="L169" t="s">
        <v>268</v>
      </c>
      <c r="M169">
        <v>24043349</v>
      </c>
      <c r="N169">
        <v>-2</v>
      </c>
      <c r="O169">
        <v>24043347</v>
      </c>
      <c r="P169">
        <v>0</v>
      </c>
      <c r="Q169" t="s">
        <v>6811</v>
      </c>
      <c r="R169" t="s">
        <v>6543</v>
      </c>
      <c r="S169" t="s">
        <v>6812</v>
      </c>
      <c r="T169" t="s">
        <v>6813</v>
      </c>
      <c r="U169" t="s">
        <v>6814</v>
      </c>
      <c r="V169" t="s">
        <v>6815</v>
      </c>
      <c r="W169" t="s">
        <v>5757</v>
      </c>
      <c r="X169" t="str">
        <f t="shared" si="2"/>
        <v>Inversión</v>
      </c>
      <c r="Y169" t="s">
        <v>5758</v>
      </c>
    </row>
    <row r="170" spans="1:25">
      <c r="A170" t="s">
        <v>6656</v>
      </c>
      <c r="B170" t="s">
        <v>6718</v>
      </c>
      <c r="C170" t="s">
        <v>6816</v>
      </c>
      <c r="D170" t="s">
        <v>667</v>
      </c>
      <c r="E170" t="s">
        <v>5747</v>
      </c>
      <c r="F170" t="s">
        <v>5828</v>
      </c>
      <c r="G170" t="s">
        <v>5749</v>
      </c>
      <c r="H170" t="s">
        <v>463</v>
      </c>
      <c r="I170" t="s">
        <v>633</v>
      </c>
      <c r="J170" t="s">
        <v>267</v>
      </c>
      <c r="K170" t="s">
        <v>5750</v>
      </c>
      <c r="L170" t="s">
        <v>268</v>
      </c>
      <c r="M170">
        <v>31417067</v>
      </c>
      <c r="N170">
        <v>-2921248</v>
      </c>
      <c r="O170">
        <v>28495819</v>
      </c>
      <c r="P170">
        <v>0</v>
      </c>
      <c r="Q170" t="s">
        <v>6817</v>
      </c>
      <c r="R170" t="s">
        <v>6128</v>
      </c>
      <c r="S170" t="s">
        <v>6818</v>
      </c>
      <c r="T170" t="s">
        <v>6819</v>
      </c>
      <c r="U170" t="s">
        <v>6820</v>
      </c>
      <c r="V170" t="s">
        <v>6821</v>
      </c>
      <c r="W170" t="s">
        <v>5908</v>
      </c>
      <c r="X170" t="str">
        <f t="shared" si="2"/>
        <v>Inversión</v>
      </c>
      <c r="Y170" t="s">
        <v>5836</v>
      </c>
    </row>
    <row r="171" spans="1:25">
      <c r="A171" t="s">
        <v>6705</v>
      </c>
      <c r="B171" t="s">
        <v>6718</v>
      </c>
      <c r="C171" t="s">
        <v>6816</v>
      </c>
      <c r="D171" t="s">
        <v>667</v>
      </c>
      <c r="E171" t="s">
        <v>5747</v>
      </c>
      <c r="F171" t="s">
        <v>5748</v>
      </c>
      <c r="G171" t="s">
        <v>5749</v>
      </c>
      <c r="H171" t="s">
        <v>465</v>
      </c>
      <c r="I171" t="s">
        <v>654</v>
      </c>
      <c r="J171" t="s">
        <v>280</v>
      </c>
      <c r="K171" t="s">
        <v>5760</v>
      </c>
      <c r="L171" t="s">
        <v>268</v>
      </c>
      <c r="M171">
        <v>26476020</v>
      </c>
      <c r="N171">
        <v>0</v>
      </c>
      <c r="O171">
        <v>26476020</v>
      </c>
      <c r="P171">
        <v>0</v>
      </c>
      <c r="Q171" t="s">
        <v>6822</v>
      </c>
      <c r="R171" t="s">
        <v>6550</v>
      </c>
      <c r="S171" t="s">
        <v>6823</v>
      </c>
      <c r="T171" t="s">
        <v>6824</v>
      </c>
      <c r="U171" t="s">
        <v>6825</v>
      </c>
      <c r="V171" t="s">
        <v>6826</v>
      </c>
      <c r="W171" t="s">
        <v>5757</v>
      </c>
      <c r="X171" t="str">
        <f t="shared" si="2"/>
        <v>Inversión</v>
      </c>
      <c r="Y171" t="s">
        <v>5758</v>
      </c>
    </row>
    <row r="172" spans="1:25">
      <c r="A172" t="s">
        <v>5806</v>
      </c>
      <c r="B172" t="s">
        <v>6718</v>
      </c>
      <c r="C172" t="s">
        <v>6827</v>
      </c>
      <c r="D172" t="s">
        <v>667</v>
      </c>
      <c r="E172" t="s">
        <v>5747</v>
      </c>
      <c r="F172" t="s">
        <v>5828</v>
      </c>
      <c r="G172" t="s">
        <v>5749</v>
      </c>
      <c r="H172" t="s">
        <v>463</v>
      </c>
      <c r="I172" t="s">
        <v>633</v>
      </c>
      <c r="J172" t="s">
        <v>267</v>
      </c>
      <c r="K172" t="s">
        <v>5750</v>
      </c>
      <c r="L172" t="s">
        <v>268</v>
      </c>
      <c r="M172">
        <v>53146280</v>
      </c>
      <c r="N172">
        <v>-2220874</v>
      </c>
      <c r="O172">
        <v>50925406</v>
      </c>
      <c r="P172">
        <v>0</v>
      </c>
      <c r="Q172" t="s">
        <v>6828</v>
      </c>
      <c r="R172" t="s">
        <v>6154</v>
      </c>
      <c r="S172" t="s">
        <v>6829</v>
      </c>
      <c r="T172" t="s">
        <v>6830</v>
      </c>
      <c r="U172" t="s">
        <v>6831</v>
      </c>
      <c r="V172" t="s">
        <v>6832</v>
      </c>
      <c r="W172" t="s">
        <v>5757</v>
      </c>
      <c r="X172" t="str">
        <f t="shared" si="2"/>
        <v>Inversión</v>
      </c>
      <c r="Y172" t="s">
        <v>5836</v>
      </c>
    </row>
    <row r="173" spans="1:25">
      <c r="A173" t="s">
        <v>5785</v>
      </c>
      <c r="B173" t="s">
        <v>6718</v>
      </c>
      <c r="C173" t="s">
        <v>6833</v>
      </c>
      <c r="D173" t="s">
        <v>667</v>
      </c>
      <c r="E173" t="s">
        <v>5747</v>
      </c>
      <c r="F173" t="s">
        <v>5748</v>
      </c>
      <c r="G173" t="s">
        <v>5749</v>
      </c>
      <c r="H173" t="s">
        <v>465</v>
      </c>
      <c r="I173" t="s">
        <v>654</v>
      </c>
      <c r="J173" t="s">
        <v>280</v>
      </c>
      <c r="K173" t="s">
        <v>5760</v>
      </c>
      <c r="L173" t="s">
        <v>268</v>
      </c>
      <c r="M173">
        <v>51820134</v>
      </c>
      <c r="N173">
        <v>-191923</v>
      </c>
      <c r="O173">
        <v>51628211</v>
      </c>
      <c r="P173">
        <v>0</v>
      </c>
      <c r="Q173" t="s">
        <v>6834</v>
      </c>
      <c r="R173" t="s">
        <v>6579</v>
      </c>
      <c r="S173" t="s">
        <v>6835</v>
      </c>
      <c r="T173" t="s">
        <v>6836</v>
      </c>
      <c r="U173" t="s">
        <v>6837</v>
      </c>
      <c r="V173" t="s">
        <v>6838</v>
      </c>
      <c r="W173" t="s">
        <v>5757</v>
      </c>
      <c r="X173" t="str">
        <f t="shared" si="2"/>
        <v>Inversión</v>
      </c>
      <c r="Y173" t="s">
        <v>5758</v>
      </c>
    </row>
    <row r="174" spans="1:25">
      <c r="A174" t="s">
        <v>5792</v>
      </c>
      <c r="B174" t="s">
        <v>6718</v>
      </c>
      <c r="C174" t="s">
        <v>6839</v>
      </c>
      <c r="D174" t="s">
        <v>667</v>
      </c>
      <c r="E174" t="s">
        <v>5763</v>
      </c>
      <c r="F174" t="s">
        <v>5828</v>
      </c>
      <c r="G174" t="s">
        <v>5749</v>
      </c>
      <c r="H174" t="s">
        <v>463</v>
      </c>
      <c r="I174" t="s">
        <v>633</v>
      </c>
      <c r="J174" t="s">
        <v>280</v>
      </c>
      <c r="K174" t="s">
        <v>5760</v>
      </c>
      <c r="L174" t="s">
        <v>268</v>
      </c>
      <c r="M174">
        <v>106292560</v>
      </c>
      <c r="N174">
        <v>-106292560</v>
      </c>
      <c r="O174">
        <v>0</v>
      </c>
      <c r="P174">
        <v>0</v>
      </c>
      <c r="Q174" t="s">
        <v>6840</v>
      </c>
      <c r="R174" t="s">
        <v>6357</v>
      </c>
      <c r="S174" t="s">
        <v>5757</v>
      </c>
      <c r="T174" t="s">
        <v>5757</v>
      </c>
      <c r="U174" t="s">
        <v>5757</v>
      </c>
      <c r="V174" t="s">
        <v>5757</v>
      </c>
      <c r="W174" t="s">
        <v>5757</v>
      </c>
      <c r="X174" t="str">
        <f t="shared" si="2"/>
        <v>Inversión</v>
      </c>
      <c r="Y174" t="s">
        <v>5836</v>
      </c>
    </row>
    <row r="175" spans="1:25">
      <c r="A175" t="s">
        <v>5814</v>
      </c>
      <c r="B175" t="s">
        <v>6718</v>
      </c>
      <c r="C175" t="s">
        <v>6839</v>
      </c>
      <c r="D175" t="s">
        <v>667</v>
      </c>
      <c r="E175" t="s">
        <v>5747</v>
      </c>
      <c r="F175" t="s">
        <v>5748</v>
      </c>
      <c r="G175" t="s">
        <v>5749</v>
      </c>
      <c r="H175" t="s">
        <v>465</v>
      </c>
      <c r="I175" t="s">
        <v>654</v>
      </c>
      <c r="J175" t="s">
        <v>280</v>
      </c>
      <c r="K175" t="s">
        <v>5760</v>
      </c>
      <c r="L175" t="s">
        <v>268</v>
      </c>
      <c r="M175">
        <v>67952493</v>
      </c>
      <c r="N175">
        <v>0</v>
      </c>
      <c r="O175">
        <v>67952493</v>
      </c>
      <c r="P175">
        <v>0</v>
      </c>
      <c r="Q175" t="s">
        <v>6841</v>
      </c>
      <c r="R175" t="s">
        <v>6582</v>
      </c>
      <c r="S175" t="s">
        <v>6842</v>
      </c>
      <c r="T175" t="s">
        <v>6843</v>
      </c>
      <c r="U175" t="s">
        <v>6844</v>
      </c>
      <c r="V175" t="s">
        <v>6845</v>
      </c>
      <c r="W175" t="s">
        <v>5757</v>
      </c>
      <c r="X175" t="str">
        <f t="shared" si="2"/>
        <v>Inversión</v>
      </c>
      <c r="Y175" t="s">
        <v>5758</v>
      </c>
    </row>
    <row r="176" spans="1:25">
      <c r="A176" t="s">
        <v>6322</v>
      </c>
      <c r="B176" t="s">
        <v>6718</v>
      </c>
      <c r="C176" t="s">
        <v>6846</v>
      </c>
      <c r="D176" t="s">
        <v>667</v>
      </c>
      <c r="E176" t="s">
        <v>5747</v>
      </c>
      <c r="F176" t="s">
        <v>5748</v>
      </c>
      <c r="G176" t="s">
        <v>5749</v>
      </c>
      <c r="H176" t="s">
        <v>465</v>
      </c>
      <c r="I176" t="s">
        <v>654</v>
      </c>
      <c r="J176" t="s">
        <v>280</v>
      </c>
      <c r="K176" t="s">
        <v>5760</v>
      </c>
      <c r="L176" t="s">
        <v>268</v>
      </c>
      <c r="M176">
        <v>26476020</v>
      </c>
      <c r="N176">
        <v>0</v>
      </c>
      <c r="O176">
        <v>26476020</v>
      </c>
      <c r="P176">
        <v>0</v>
      </c>
      <c r="Q176" t="s">
        <v>6847</v>
      </c>
      <c r="R176" t="s">
        <v>6590</v>
      </c>
      <c r="S176" t="s">
        <v>6848</v>
      </c>
      <c r="T176" t="s">
        <v>6849</v>
      </c>
      <c r="U176" t="s">
        <v>6850</v>
      </c>
      <c r="V176" t="s">
        <v>6851</v>
      </c>
      <c r="W176" t="s">
        <v>5757</v>
      </c>
      <c r="X176" t="str">
        <f t="shared" si="2"/>
        <v>Inversión</v>
      </c>
      <c r="Y176" t="s">
        <v>5758</v>
      </c>
    </row>
    <row r="177" spans="1:25">
      <c r="A177" t="s">
        <v>6329</v>
      </c>
      <c r="B177" t="s">
        <v>6718</v>
      </c>
      <c r="C177" t="s">
        <v>6852</v>
      </c>
      <c r="D177" t="s">
        <v>667</v>
      </c>
      <c r="E177" t="s">
        <v>5763</v>
      </c>
      <c r="F177" t="s">
        <v>5828</v>
      </c>
      <c r="G177" t="s">
        <v>5749</v>
      </c>
      <c r="H177" t="s">
        <v>463</v>
      </c>
      <c r="I177" t="s">
        <v>633</v>
      </c>
      <c r="J177" t="s">
        <v>280</v>
      </c>
      <c r="K177" t="s">
        <v>5760</v>
      </c>
      <c r="L177" t="s">
        <v>268</v>
      </c>
      <c r="M177">
        <v>75000000</v>
      </c>
      <c r="N177">
        <v>-75000000</v>
      </c>
      <c r="O177">
        <v>0</v>
      </c>
      <c r="P177">
        <v>0</v>
      </c>
      <c r="Q177" t="s">
        <v>6853</v>
      </c>
      <c r="R177" t="s">
        <v>6495</v>
      </c>
      <c r="S177" t="s">
        <v>5757</v>
      </c>
      <c r="T177" t="s">
        <v>5757</v>
      </c>
      <c r="U177" t="s">
        <v>5757</v>
      </c>
      <c r="V177" t="s">
        <v>5757</v>
      </c>
      <c r="W177" t="s">
        <v>5757</v>
      </c>
      <c r="X177" t="str">
        <f t="shared" si="2"/>
        <v>Inversión</v>
      </c>
      <c r="Y177" t="s">
        <v>5836</v>
      </c>
    </row>
    <row r="178" spans="1:25">
      <c r="A178" t="s">
        <v>6337</v>
      </c>
      <c r="B178" t="s">
        <v>6718</v>
      </c>
      <c r="C178" t="s">
        <v>6852</v>
      </c>
      <c r="D178" t="s">
        <v>667</v>
      </c>
      <c r="E178" t="s">
        <v>5747</v>
      </c>
      <c r="F178" t="s">
        <v>5748</v>
      </c>
      <c r="G178" t="s">
        <v>5749</v>
      </c>
      <c r="H178" t="s">
        <v>465</v>
      </c>
      <c r="I178" t="s">
        <v>654</v>
      </c>
      <c r="J178" t="s">
        <v>280</v>
      </c>
      <c r="K178" t="s">
        <v>5760</v>
      </c>
      <c r="L178" t="s">
        <v>268</v>
      </c>
      <c r="M178">
        <v>120216744</v>
      </c>
      <c r="N178">
        <v>-9</v>
      </c>
      <c r="O178">
        <v>120216735</v>
      </c>
      <c r="P178">
        <v>0</v>
      </c>
      <c r="Q178" t="s">
        <v>6854</v>
      </c>
      <c r="R178" t="s">
        <v>6594</v>
      </c>
      <c r="S178" t="s">
        <v>6855</v>
      </c>
      <c r="T178" t="s">
        <v>6856</v>
      </c>
      <c r="U178" t="s">
        <v>6857</v>
      </c>
      <c r="V178" t="s">
        <v>6858</v>
      </c>
      <c r="W178" t="s">
        <v>5757</v>
      </c>
      <c r="X178" t="str">
        <f t="shared" si="2"/>
        <v>Inversión</v>
      </c>
      <c r="Y178" t="s">
        <v>5758</v>
      </c>
    </row>
    <row r="179" spans="1:25">
      <c r="A179" t="s">
        <v>6344</v>
      </c>
      <c r="B179" t="s">
        <v>6718</v>
      </c>
      <c r="C179" t="s">
        <v>6859</v>
      </c>
      <c r="D179" t="s">
        <v>667</v>
      </c>
      <c r="E179" t="s">
        <v>5747</v>
      </c>
      <c r="F179" t="s">
        <v>5828</v>
      </c>
      <c r="G179" t="s">
        <v>5749</v>
      </c>
      <c r="H179" t="s">
        <v>463</v>
      </c>
      <c r="I179" t="s">
        <v>633</v>
      </c>
      <c r="J179" t="s">
        <v>280</v>
      </c>
      <c r="K179" t="s">
        <v>5760</v>
      </c>
      <c r="L179" t="s">
        <v>268</v>
      </c>
      <c r="M179">
        <v>117717006</v>
      </c>
      <c r="N179">
        <v>-142691</v>
      </c>
      <c r="O179">
        <v>117574315</v>
      </c>
      <c r="P179">
        <v>0</v>
      </c>
      <c r="Q179" t="s">
        <v>6860</v>
      </c>
      <c r="R179" t="s">
        <v>6502</v>
      </c>
      <c r="S179" t="s">
        <v>6861</v>
      </c>
      <c r="T179" t="s">
        <v>6862</v>
      </c>
      <c r="U179" t="s">
        <v>6863</v>
      </c>
      <c r="V179" t="s">
        <v>6864</v>
      </c>
      <c r="W179" t="s">
        <v>5757</v>
      </c>
      <c r="X179" t="str">
        <f t="shared" si="2"/>
        <v>Inversión</v>
      </c>
      <c r="Y179" t="s">
        <v>5836</v>
      </c>
    </row>
    <row r="180" spans="1:25">
      <c r="A180" t="s">
        <v>6352</v>
      </c>
      <c r="B180" t="s">
        <v>6718</v>
      </c>
      <c r="C180" t="s">
        <v>6859</v>
      </c>
      <c r="D180" t="s">
        <v>667</v>
      </c>
      <c r="E180" t="s">
        <v>5747</v>
      </c>
      <c r="F180" t="s">
        <v>5748</v>
      </c>
      <c r="G180" t="s">
        <v>5749</v>
      </c>
      <c r="H180" t="s">
        <v>465</v>
      </c>
      <c r="I180" t="s">
        <v>654</v>
      </c>
      <c r="J180" t="s">
        <v>280</v>
      </c>
      <c r="K180" t="s">
        <v>5760</v>
      </c>
      <c r="L180" t="s">
        <v>268</v>
      </c>
      <c r="M180">
        <v>67952493</v>
      </c>
      <c r="N180">
        <v>0</v>
      </c>
      <c r="O180">
        <v>67952493</v>
      </c>
      <c r="P180">
        <v>0</v>
      </c>
      <c r="Q180" t="s">
        <v>6865</v>
      </c>
      <c r="R180" t="s">
        <v>6602</v>
      </c>
      <c r="S180" t="s">
        <v>6866</v>
      </c>
      <c r="T180" t="s">
        <v>6867</v>
      </c>
      <c r="U180" t="s">
        <v>6868</v>
      </c>
      <c r="V180" t="s">
        <v>6869</v>
      </c>
      <c r="W180" t="s">
        <v>5757</v>
      </c>
      <c r="X180" t="str">
        <f t="shared" si="2"/>
        <v>Inversión</v>
      </c>
      <c r="Y180" t="s">
        <v>5758</v>
      </c>
    </row>
    <row r="181" spans="1:25">
      <c r="A181" t="s">
        <v>6257</v>
      </c>
      <c r="B181" t="s">
        <v>6718</v>
      </c>
      <c r="C181" t="s">
        <v>6870</v>
      </c>
      <c r="D181" t="s">
        <v>667</v>
      </c>
      <c r="E181" t="s">
        <v>5747</v>
      </c>
      <c r="F181" t="s">
        <v>5748</v>
      </c>
      <c r="G181" t="s">
        <v>5749</v>
      </c>
      <c r="H181" t="s">
        <v>465</v>
      </c>
      <c r="I181" t="s">
        <v>654</v>
      </c>
      <c r="J181" t="s">
        <v>280</v>
      </c>
      <c r="K181" t="s">
        <v>5760</v>
      </c>
      <c r="L181" t="s">
        <v>268</v>
      </c>
      <c r="M181">
        <v>156743575</v>
      </c>
      <c r="N181">
        <v>-7</v>
      </c>
      <c r="O181">
        <v>156743568</v>
      </c>
      <c r="P181">
        <v>0</v>
      </c>
      <c r="Q181" t="s">
        <v>6871</v>
      </c>
      <c r="R181" t="s">
        <v>6610</v>
      </c>
      <c r="S181" t="s">
        <v>6872</v>
      </c>
      <c r="T181" t="s">
        <v>6873</v>
      </c>
      <c r="U181" t="s">
        <v>6874</v>
      </c>
      <c r="V181" t="s">
        <v>6875</v>
      </c>
      <c r="W181" t="s">
        <v>5757</v>
      </c>
      <c r="X181" t="str">
        <f t="shared" si="2"/>
        <v>Inversión</v>
      </c>
      <c r="Y181" t="s">
        <v>5758</v>
      </c>
    </row>
    <row r="182" spans="1:25">
      <c r="A182" t="s">
        <v>6364</v>
      </c>
      <c r="B182" t="s">
        <v>6718</v>
      </c>
      <c r="C182" t="s">
        <v>6876</v>
      </c>
      <c r="D182" t="s">
        <v>667</v>
      </c>
      <c r="E182" t="s">
        <v>5763</v>
      </c>
      <c r="F182" t="s">
        <v>5828</v>
      </c>
      <c r="G182" t="s">
        <v>5749</v>
      </c>
      <c r="H182" t="s">
        <v>463</v>
      </c>
      <c r="I182" t="s">
        <v>633</v>
      </c>
      <c r="J182" t="s">
        <v>280</v>
      </c>
      <c r="K182" t="s">
        <v>5760</v>
      </c>
      <c r="L182" t="s">
        <v>268</v>
      </c>
      <c r="M182">
        <v>142652015</v>
      </c>
      <c r="N182">
        <v>-142652015</v>
      </c>
      <c r="O182">
        <v>0</v>
      </c>
      <c r="P182">
        <v>0</v>
      </c>
      <c r="Q182" t="s">
        <v>6877</v>
      </c>
      <c r="R182" t="s">
        <v>6509</v>
      </c>
      <c r="S182" t="s">
        <v>5757</v>
      </c>
      <c r="T182" t="s">
        <v>5757</v>
      </c>
      <c r="U182" t="s">
        <v>5757</v>
      </c>
      <c r="V182" t="s">
        <v>5757</v>
      </c>
      <c r="W182" t="s">
        <v>5757</v>
      </c>
      <c r="X182" t="str">
        <f t="shared" si="2"/>
        <v>Inversión</v>
      </c>
      <c r="Y182" t="s">
        <v>5836</v>
      </c>
    </row>
    <row r="183" spans="1:25">
      <c r="A183" t="s">
        <v>6878</v>
      </c>
      <c r="B183" t="s">
        <v>6718</v>
      </c>
      <c r="C183" t="s">
        <v>6879</v>
      </c>
      <c r="D183" t="s">
        <v>667</v>
      </c>
      <c r="E183" t="s">
        <v>5747</v>
      </c>
      <c r="F183" t="s">
        <v>5748</v>
      </c>
      <c r="G183" t="s">
        <v>5749</v>
      </c>
      <c r="H183" t="s">
        <v>465</v>
      </c>
      <c r="I183" t="s">
        <v>654</v>
      </c>
      <c r="J183" t="s">
        <v>280</v>
      </c>
      <c r="K183" t="s">
        <v>5760</v>
      </c>
      <c r="L183" t="s">
        <v>268</v>
      </c>
      <c r="M183">
        <v>67952493</v>
      </c>
      <c r="N183">
        <v>0</v>
      </c>
      <c r="O183">
        <v>67952493</v>
      </c>
      <c r="P183">
        <v>0</v>
      </c>
      <c r="Q183" t="s">
        <v>6880</v>
      </c>
      <c r="R183" t="s">
        <v>6614</v>
      </c>
      <c r="S183" t="s">
        <v>6881</v>
      </c>
      <c r="T183" t="s">
        <v>6882</v>
      </c>
      <c r="U183" t="s">
        <v>6883</v>
      </c>
      <c r="V183" t="s">
        <v>6884</v>
      </c>
      <c r="W183" t="s">
        <v>5757</v>
      </c>
      <c r="X183" t="str">
        <f t="shared" si="2"/>
        <v>Inversión</v>
      </c>
      <c r="Y183" t="s">
        <v>5758</v>
      </c>
    </row>
    <row r="184" spans="1:25">
      <c r="A184" t="s">
        <v>6049</v>
      </c>
      <c r="B184" t="s">
        <v>6718</v>
      </c>
      <c r="C184" t="s">
        <v>6885</v>
      </c>
      <c r="D184" t="s">
        <v>667</v>
      </c>
      <c r="E184" t="s">
        <v>5747</v>
      </c>
      <c r="F184" t="s">
        <v>5748</v>
      </c>
      <c r="G184" t="s">
        <v>5749</v>
      </c>
      <c r="H184" t="s">
        <v>465</v>
      </c>
      <c r="I184" t="s">
        <v>654</v>
      </c>
      <c r="J184" t="s">
        <v>280</v>
      </c>
      <c r="K184" t="s">
        <v>5760</v>
      </c>
      <c r="L184" t="s">
        <v>268</v>
      </c>
      <c r="M184">
        <v>60151084</v>
      </c>
      <c r="N184">
        <v>2</v>
      </c>
      <c r="O184">
        <v>60151086</v>
      </c>
      <c r="P184">
        <v>0</v>
      </c>
      <c r="Q184" t="s">
        <v>6886</v>
      </c>
      <c r="R184" t="s">
        <v>6622</v>
      </c>
      <c r="S184" t="s">
        <v>6887</v>
      </c>
      <c r="T184" t="s">
        <v>6888</v>
      </c>
      <c r="U184" t="s">
        <v>6889</v>
      </c>
      <c r="V184" t="s">
        <v>6890</v>
      </c>
      <c r="W184" t="s">
        <v>5757</v>
      </c>
      <c r="X184" t="str">
        <f t="shared" si="2"/>
        <v>Inversión</v>
      </c>
      <c r="Y184" t="s">
        <v>5758</v>
      </c>
    </row>
    <row r="185" spans="1:25">
      <c r="A185" t="s">
        <v>6891</v>
      </c>
      <c r="B185" t="s">
        <v>6718</v>
      </c>
      <c r="C185" t="s">
        <v>6892</v>
      </c>
      <c r="D185" t="s">
        <v>667</v>
      </c>
      <c r="E185" t="s">
        <v>5747</v>
      </c>
      <c r="F185" t="s">
        <v>5748</v>
      </c>
      <c r="G185" t="s">
        <v>5749</v>
      </c>
      <c r="H185" t="s">
        <v>465</v>
      </c>
      <c r="I185" t="s">
        <v>654</v>
      </c>
      <c r="J185" t="s">
        <v>280</v>
      </c>
      <c r="K185" t="s">
        <v>5760</v>
      </c>
      <c r="L185" t="s">
        <v>268</v>
      </c>
      <c r="M185">
        <v>26476020</v>
      </c>
      <c r="N185">
        <v>0</v>
      </c>
      <c r="O185">
        <v>26476020</v>
      </c>
      <c r="P185">
        <v>0</v>
      </c>
      <c r="Q185" t="s">
        <v>6893</v>
      </c>
      <c r="R185" t="s">
        <v>6628</v>
      </c>
      <c r="S185" t="s">
        <v>6894</v>
      </c>
      <c r="T185" t="s">
        <v>6895</v>
      </c>
      <c r="U185" t="s">
        <v>6896</v>
      </c>
      <c r="V185" t="s">
        <v>6897</v>
      </c>
      <c r="W185" t="s">
        <v>5757</v>
      </c>
      <c r="X185" t="str">
        <f t="shared" si="2"/>
        <v>Inversión</v>
      </c>
      <c r="Y185" t="s">
        <v>5758</v>
      </c>
    </row>
    <row r="186" spans="1:25">
      <c r="A186" t="s">
        <v>6376</v>
      </c>
      <c r="B186" t="s">
        <v>6718</v>
      </c>
      <c r="C186" t="s">
        <v>6898</v>
      </c>
      <c r="D186" t="s">
        <v>667</v>
      </c>
      <c r="E186" t="s">
        <v>5747</v>
      </c>
      <c r="F186" t="s">
        <v>5748</v>
      </c>
      <c r="G186" t="s">
        <v>5749</v>
      </c>
      <c r="H186" t="s">
        <v>465</v>
      </c>
      <c r="I186" t="s">
        <v>654</v>
      </c>
      <c r="J186" t="s">
        <v>280</v>
      </c>
      <c r="K186" t="s">
        <v>5760</v>
      </c>
      <c r="L186" t="s">
        <v>268</v>
      </c>
      <c r="M186">
        <v>67952493</v>
      </c>
      <c r="N186">
        <v>0</v>
      </c>
      <c r="O186">
        <v>67952493</v>
      </c>
      <c r="P186">
        <v>0</v>
      </c>
      <c r="Q186" t="s">
        <v>6899</v>
      </c>
      <c r="R186" t="s">
        <v>6636</v>
      </c>
      <c r="S186" t="s">
        <v>6900</v>
      </c>
      <c r="T186" t="s">
        <v>6901</v>
      </c>
      <c r="U186" t="s">
        <v>6902</v>
      </c>
      <c r="V186" t="s">
        <v>6903</v>
      </c>
      <c r="W186" t="s">
        <v>5757</v>
      </c>
      <c r="X186" t="str">
        <f t="shared" si="2"/>
        <v>Inversión</v>
      </c>
      <c r="Y186" t="s">
        <v>5758</v>
      </c>
    </row>
    <row r="187" spans="1:25">
      <c r="A187" t="s">
        <v>6664</v>
      </c>
      <c r="B187" t="s">
        <v>6718</v>
      </c>
      <c r="C187" t="s">
        <v>6904</v>
      </c>
      <c r="D187" t="s">
        <v>667</v>
      </c>
      <c r="E187" t="s">
        <v>5747</v>
      </c>
      <c r="F187" t="s">
        <v>5748</v>
      </c>
      <c r="G187" t="s">
        <v>5749</v>
      </c>
      <c r="H187" t="s">
        <v>465</v>
      </c>
      <c r="I187" t="s">
        <v>654</v>
      </c>
      <c r="J187" t="s">
        <v>280</v>
      </c>
      <c r="K187" t="s">
        <v>5760</v>
      </c>
      <c r="L187" t="s">
        <v>268</v>
      </c>
      <c r="M187">
        <v>67952493</v>
      </c>
      <c r="N187">
        <v>0</v>
      </c>
      <c r="O187">
        <v>67952493</v>
      </c>
      <c r="P187">
        <v>0</v>
      </c>
      <c r="Q187" t="s">
        <v>6905</v>
      </c>
      <c r="R187" t="s">
        <v>6643</v>
      </c>
      <c r="S187" t="s">
        <v>6906</v>
      </c>
      <c r="T187" t="s">
        <v>6907</v>
      </c>
      <c r="U187" t="s">
        <v>6908</v>
      </c>
      <c r="V187" t="s">
        <v>6909</v>
      </c>
      <c r="W187" t="s">
        <v>5757</v>
      </c>
      <c r="X187" t="str">
        <f t="shared" si="2"/>
        <v>Inversión</v>
      </c>
      <c r="Y187" t="s">
        <v>5758</v>
      </c>
    </row>
    <row r="188" spans="1:25">
      <c r="A188" t="s">
        <v>6672</v>
      </c>
      <c r="B188" t="s">
        <v>6718</v>
      </c>
      <c r="C188" t="s">
        <v>6910</v>
      </c>
      <c r="D188" t="s">
        <v>667</v>
      </c>
      <c r="E188" t="s">
        <v>5747</v>
      </c>
      <c r="F188" t="s">
        <v>5748</v>
      </c>
      <c r="G188" t="s">
        <v>5749</v>
      </c>
      <c r="H188" t="s">
        <v>465</v>
      </c>
      <c r="I188" t="s">
        <v>654</v>
      </c>
      <c r="J188" t="s">
        <v>280</v>
      </c>
      <c r="K188" t="s">
        <v>5760</v>
      </c>
      <c r="L188" t="s">
        <v>268</v>
      </c>
      <c r="M188">
        <v>78371788</v>
      </c>
      <c r="N188">
        <v>-4</v>
      </c>
      <c r="O188">
        <v>78371784</v>
      </c>
      <c r="P188">
        <v>0</v>
      </c>
      <c r="Q188" t="s">
        <v>6911</v>
      </c>
      <c r="R188" t="s">
        <v>6653</v>
      </c>
      <c r="S188" t="s">
        <v>6912</v>
      </c>
      <c r="T188" t="s">
        <v>6913</v>
      </c>
      <c r="U188" t="s">
        <v>6914</v>
      </c>
      <c r="V188" t="s">
        <v>6915</v>
      </c>
      <c r="W188" t="s">
        <v>5757</v>
      </c>
      <c r="X188" t="str">
        <f t="shared" si="2"/>
        <v>Inversión</v>
      </c>
      <c r="Y188" t="s">
        <v>5758</v>
      </c>
    </row>
    <row r="189" spans="1:25">
      <c r="A189" t="s">
        <v>6680</v>
      </c>
      <c r="B189" t="s">
        <v>6718</v>
      </c>
      <c r="C189" t="s">
        <v>6916</v>
      </c>
      <c r="D189" t="s">
        <v>667</v>
      </c>
      <c r="E189" t="s">
        <v>5747</v>
      </c>
      <c r="F189" t="s">
        <v>5748</v>
      </c>
      <c r="G189" t="s">
        <v>5749</v>
      </c>
      <c r="H189" t="s">
        <v>465</v>
      </c>
      <c r="I189" t="s">
        <v>654</v>
      </c>
      <c r="J189" t="s">
        <v>280</v>
      </c>
      <c r="K189" t="s">
        <v>5760</v>
      </c>
      <c r="L189" t="s">
        <v>268</v>
      </c>
      <c r="M189">
        <v>44787820</v>
      </c>
      <c r="N189">
        <v>-4</v>
      </c>
      <c r="O189">
        <v>44787816</v>
      </c>
      <c r="P189">
        <v>0</v>
      </c>
      <c r="Q189" t="s">
        <v>6917</v>
      </c>
      <c r="R189" t="s">
        <v>6555</v>
      </c>
      <c r="S189" t="s">
        <v>6918</v>
      </c>
      <c r="T189" t="s">
        <v>6919</v>
      </c>
      <c r="U189" t="s">
        <v>6920</v>
      </c>
      <c r="V189" t="s">
        <v>6921</v>
      </c>
      <c r="W189" t="s">
        <v>5757</v>
      </c>
      <c r="X189" t="str">
        <f t="shared" si="2"/>
        <v>Inversión</v>
      </c>
      <c r="Y189" t="s">
        <v>5758</v>
      </c>
    </row>
    <row r="190" spans="1:25">
      <c r="A190" t="s">
        <v>6693</v>
      </c>
      <c r="B190" t="s">
        <v>6718</v>
      </c>
      <c r="C190" t="s">
        <v>6922</v>
      </c>
      <c r="D190" t="s">
        <v>667</v>
      </c>
      <c r="E190" t="s">
        <v>5747</v>
      </c>
      <c r="F190" t="s">
        <v>5748</v>
      </c>
      <c r="G190" t="s">
        <v>5749</v>
      </c>
      <c r="H190" t="s">
        <v>465</v>
      </c>
      <c r="I190" t="s">
        <v>654</v>
      </c>
      <c r="J190" t="s">
        <v>280</v>
      </c>
      <c r="K190" t="s">
        <v>5760</v>
      </c>
      <c r="L190" t="s">
        <v>268</v>
      </c>
      <c r="M190">
        <v>67952493</v>
      </c>
      <c r="N190">
        <v>0</v>
      </c>
      <c r="O190">
        <v>67952493</v>
      </c>
      <c r="P190">
        <v>0</v>
      </c>
      <c r="Q190" t="s">
        <v>6923</v>
      </c>
      <c r="R190" t="s">
        <v>6924</v>
      </c>
      <c r="S190" t="s">
        <v>6925</v>
      </c>
      <c r="T190" t="s">
        <v>6926</v>
      </c>
      <c r="U190" t="s">
        <v>6927</v>
      </c>
      <c r="V190" t="s">
        <v>6928</v>
      </c>
      <c r="W190" t="s">
        <v>5757</v>
      </c>
      <c r="X190" t="str">
        <f t="shared" si="2"/>
        <v>Inversión</v>
      </c>
      <c r="Y190" t="s">
        <v>5758</v>
      </c>
    </row>
    <row r="191" spans="1:25">
      <c r="A191" t="s">
        <v>6929</v>
      </c>
      <c r="B191" t="s">
        <v>6718</v>
      </c>
      <c r="C191" t="s">
        <v>6930</v>
      </c>
      <c r="D191" t="s">
        <v>667</v>
      </c>
      <c r="E191" t="s">
        <v>5747</v>
      </c>
      <c r="F191" t="s">
        <v>5748</v>
      </c>
      <c r="G191" t="s">
        <v>5749</v>
      </c>
      <c r="H191" t="s">
        <v>465</v>
      </c>
      <c r="I191" t="s">
        <v>654</v>
      </c>
      <c r="J191" t="s">
        <v>280</v>
      </c>
      <c r="K191" t="s">
        <v>5760</v>
      </c>
      <c r="L191" t="s">
        <v>268</v>
      </c>
      <c r="M191">
        <v>24043349</v>
      </c>
      <c r="N191">
        <v>-2</v>
      </c>
      <c r="O191">
        <v>24043347</v>
      </c>
      <c r="P191">
        <v>0</v>
      </c>
      <c r="Q191" t="s">
        <v>6931</v>
      </c>
      <c r="R191" t="s">
        <v>6488</v>
      </c>
      <c r="S191" t="s">
        <v>6932</v>
      </c>
      <c r="T191" t="s">
        <v>6933</v>
      </c>
      <c r="U191" t="s">
        <v>6934</v>
      </c>
      <c r="V191" t="s">
        <v>6935</v>
      </c>
      <c r="W191" t="s">
        <v>5757</v>
      </c>
      <c r="X191" t="str">
        <f t="shared" si="2"/>
        <v>Inversión</v>
      </c>
      <c r="Y191" t="s">
        <v>5758</v>
      </c>
    </row>
    <row r="192" spans="1:25">
      <c r="A192" t="s">
        <v>6132</v>
      </c>
      <c r="B192" t="s">
        <v>6718</v>
      </c>
      <c r="C192" t="s">
        <v>6936</v>
      </c>
      <c r="D192" t="s">
        <v>667</v>
      </c>
      <c r="E192" t="s">
        <v>5747</v>
      </c>
      <c r="F192" t="s">
        <v>5880</v>
      </c>
      <c r="G192" t="s">
        <v>5749</v>
      </c>
      <c r="H192" t="s">
        <v>539</v>
      </c>
      <c r="I192" t="s">
        <v>653</v>
      </c>
      <c r="J192" t="s">
        <v>280</v>
      </c>
      <c r="K192" t="s">
        <v>5760</v>
      </c>
      <c r="L192" t="s">
        <v>268</v>
      </c>
      <c r="M192">
        <v>73303660</v>
      </c>
      <c r="N192">
        <v>0</v>
      </c>
      <c r="O192">
        <v>73303660</v>
      </c>
      <c r="P192">
        <v>0</v>
      </c>
      <c r="Q192" t="s">
        <v>6937</v>
      </c>
      <c r="R192" t="s">
        <v>6861</v>
      </c>
      <c r="S192" t="s">
        <v>6693</v>
      </c>
      <c r="T192" t="s">
        <v>6938</v>
      </c>
      <c r="U192" t="s">
        <v>6939</v>
      </c>
      <c r="V192" t="s">
        <v>6940</v>
      </c>
      <c r="W192" t="s">
        <v>5757</v>
      </c>
      <c r="X192" t="str">
        <f t="shared" si="2"/>
        <v>Inversión</v>
      </c>
      <c r="Y192" t="s">
        <v>5887</v>
      </c>
    </row>
    <row r="193" spans="1:25">
      <c r="A193" t="s">
        <v>6631</v>
      </c>
      <c r="B193" t="s">
        <v>6718</v>
      </c>
      <c r="C193" t="s">
        <v>6941</v>
      </c>
      <c r="D193" t="s">
        <v>667</v>
      </c>
      <c r="E193" t="s">
        <v>5747</v>
      </c>
      <c r="F193" t="s">
        <v>5880</v>
      </c>
      <c r="G193" t="s">
        <v>5749</v>
      </c>
      <c r="H193" t="s">
        <v>539</v>
      </c>
      <c r="I193" t="s">
        <v>653</v>
      </c>
      <c r="J193" t="s">
        <v>280</v>
      </c>
      <c r="K193" t="s">
        <v>5760</v>
      </c>
      <c r="L193" t="s">
        <v>268</v>
      </c>
      <c r="M193">
        <v>39130630</v>
      </c>
      <c r="N193">
        <v>-4295662</v>
      </c>
      <c r="O193">
        <v>34834968</v>
      </c>
      <c r="P193">
        <v>0</v>
      </c>
      <c r="Q193" t="s">
        <v>6942</v>
      </c>
      <c r="R193" t="s">
        <v>6943</v>
      </c>
      <c r="S193" t="s">
        <v>6468</v>
      </c>
      <c r="T193" t="s">
        <v>6944</v>
      </c>
      <c r="U193" t="s">
        <v>6945</v>
      </c>
      <c r="V193" t="s">
        <v>6946</v>
      </c>
      <c r="W193" t="s">
        <v>5757</v>
      </c>
      <c r="X193" t="str">
        <f t="shared" si="2"/>
        <v>Inversión</v>
      </c>
      <c r="Y193" t="s">
        <v>5887</v>
      </c>
    </row>
    <row r="194" spans="1:25">
      <c r="A194" t="s">
        <v>6562</v>
      </c>
      <c r="B194" t="s">
        <v>6718</v>
      </c>
      <c r="C194" t="s">
        <v>6947</v>
      </c>
      <c r="D194" t="s">
        <v>667</v>
      </c>
      <c r="E194" t="s">
        <v>5747</v>
      </c>
      <c r="F194" t="s">
        <v>5880</v>
      </c>
      <c r="G194" t="s">
        <v>5749</v>
      </c>
      <c r="H194" t="s">
        <v>539</v>
      </c>
      <c r="I194" t="s">
        <v>653</v>
      </c>
      <c r="J194" t="s">
        <v>280</v>
      </c>
      <c r="K194" t="s">
        <v>5760</v>
      </c>
      <c r="L194" t="s">
        <v>268</v>
      </c>
      <c r="M194">
        <v>68132295</v>
      </c>
      <c r="N194">
        <v>0</v>
      </c>
      <c r="O194">
        <v>68132295</v>
      </c>
      <c r="P194">
        <v>0</v>
      </c>
      <c r="Q194" t="s">
        <v>6948</v>
      </c>
      <c r="R194" t="s">
        <v>6949</v>
      </c>
      <c r="S194" t="s">
        <v>6950</v>
      </c>
      <c r="T194" t="s">
        <v>6951</v>
      </c>
      <c r="U194" t="s">
        <v>6952</v>
      </c>
      <c r="V194" t="s">
        <v>6953</v>
      </c>
      <c r="W194" t="s">
        <v>5757</v>
      </c>
      <c r="X194" t="str">
        <f t="shared" ref="X194:X257" si="3">IF(LEFT(H194,1)="C","Inversión","Funcionamiento")</f>
        <v>Inversión</v>
      </c>
      <c r="Y194" t="s">
        <v>5887</v>
      </c>
    </row>
    <row r="195" spans="1:25">
      <c r="A195" t="s">
        <v>6569</v>
      </c>
      <c r="B195" t="s">
        <v>6718</v>
      </c>
      <c r="C195" t="s">
        <v>6954</v>
      </c>
      <c r="D195" t="s">
        <v>667</v>
      </c>
      <c r="E195" t="s">
        <v>5747</v>
      </c>
      <c r="F195" t="s">
        <v>5828</v>
      </c>
      <c r="G195" t="s">
        <v>5749</v>
      </c>
      <c r="H195" t="s">
        <v>463</v>
      </c>
      <c r="I195" t="s">
        <v>633</v>
      </c>
      <c r="J195" t="s">
        <v>267</v>
      </c>
      <c r="K195" t="s">
        <v>5750</v>
      </c>
      <c r="L195" t="s">
        <v>268</v>
      </c>
      <c r="M195">
        <v>2532949</v>
      </c>
      <c r="N195">
        <v>-139932</v>
      </c>
      <c r="O195">
        <v>2393017</v>
      </c>
      <c r="P195">
        <v>0</v>
      </c>
      <c r="Q195" t="s">
        <v>6955</v>
      </c>
      <c r="R195" t="s">
        <v>6956</v>
      </c>
      <c r="S195" t="s">
        <v>6957</v>
      </c>
      <c r="T195" t="s">
        <v>6958</v>
      </c>
      <c r="U195" t="s">
        <v>6959</v>
      </c>
      <c r="V195" t="s">
        <v>6960</v>
      </c>
      <c r="W195" t="s">
        <v>6961</v>
      </c>
      <c r="X195" t="str">
        <f t="shared" si="3"/>
        <v>Inversión</v>
      </c>
      <c r="Y195" t="s">
        <v>5836</v>
      </c>
    </row>
    <row r="196" spans="1:25">
      <c r="A196" t="s">
        <v>6575</v>
      </c>
      <c r="B196" t="s">
        <v>6718</v>
      </c>
      <c r="C196" t="s">
        <v>6962</v>
      </c>
      <c r="D196" t="s">
        <v>667</v>
      </c>
      <c r="E196" t="s">
        <v>5747</v>
      </c>
      <c r="F196" t="s">
        <v>5828</v>
      </c>
      <c r="G196" t="s">
        <v>5749</v>
      </c>
      <c r="H196" t="s">
        <v>458</v>
      </c>
      <c r="I196" t="s">
        <v>635</v>
      </c>
      <c r="J196" t="s">
        <v>267</v>
      </c>
      <c r="K196" t="s">
        <v>5750</v>
      </c>
      <c r="L196" t="s">
        <v>268</v>
      </c>
      <c r="M196">
        <v>45518000</v>
      </c>
      <c r="N196">
        <v>-40432</v>
      </c>
      <c r="O196">
        <v>45477568</v>
      </c>
      <c r="P196">
        <v>0</v>
      </c>
      <c r="Q196" t="s">
        <v>6963</v>
      </c>
      <c r="R196" t="s">
        <v>6964</v>
      </c>
      <c r="S196" t="s">
        <v>6965</v>
      </c>
      <c r="T196" t="s">
        <v>6966</v>
      </c>
      <c r="U196" t="s">
        <v>6967</v>
      </c>
      <c r="V196" t="s">
        <v>6968</v>
      </c>
      <c r="W196" t="s">
        <v>5757</v>
      </c>
      <c r="X196" t="str">
        <f t="shared" si="3"/>
        <v>Inversión</v>
      </c>
      <c r="Y196" t="s">
        <v>5836</v>
      </c>
    </row>
    <row r="197" spans="1:25">
      <c r="A197" t="s">
        <v>6578</v>
      </c>
      <c r="B197" t="s">
        <v>6718</v>
      </c>
      <c r="C197" t="s">
        <v>6969</v>
      </c>
      <c r="D197" t="s">
        <v>667</v>
      </c>
      <c r="E197" t="s">
        <v>5747</v>
      </c>
      <c r="F197" t="s">
        <v>5828</v>
      </c>
      <c r="G197" t="s">
        <v>5749</v>
      </c>
      <c r="H197" t="s">
        <v>458</v>
      </c>
      <c r="I197" t="s">
        <v>635</v>
      </c>
      <c r="J197" t="s">
        <v>267</v>
      </c>
      <c r="K197" t="s">
        <v>5750</v>
      </c>
      <c r="L197" t="s">
        <v>268</v>
      </c>
      <c r="M197">
        <v>85591209</v>
      </c>
      <c r="N197">
        <v>163395</v>
      </c>
      <c r="O197">
        <v>85754604</v>
      </c>
      <c r="P197">
        <v>2493383</v>
      </c>
      <c r="Q197" t="s">
        <v>6003</v>
      </c>
      <c r="R197" t="s">
        <v>6970</v>
      </c>
      <c r="S197" t="s">
        <v>6971</v>
      </c>
      <c r="T197" t="s">
        <v>6972</v>
      </c>
      <c r="U197" t="s">
        <v>6973</v>
      </c>
      <c r="V197" t="s">
        <v>6974</v>
      </c>
      <c r="W197" t="s">
        <v>5757</v>
      </c>
      <c r="X197" t="str">
        <f t="shared" si="3"/>
        <v>Inversión</v>
      </c>
      <c r="Y197" t="s">
        <v>5836</v>
      </c>
    </row>
    <row r="198" spans="1:25">
      <c r="A198" t="s">
        <v>6581</v>
      </c>
      <c r="B198" t="s">
        <v>6718</v>
      </c>
      <c r="C198" t="s">
        <v>6975</v>
      </c>
      <c r="D198" t="s">
        <v>667</v>
      </c>
      <c r="E198" t="s">
        <v>5747</v>
      </c>
      <c r="F198" t="s">
        <v>5828</v>
      </c>
      <c r="G198" t="s">
        <v>5749</v>
      </c>
      <c r="H198" t="s">
        <v>458</v>
      </c>
      <c r="I198" t="s">
        <v>635</v>
      </c>
      <c r="J198" t="s">
        <v>267</v>
      </c>
      <c r="K198" t="s">
        <v>5750</v>
      </c>
      <c r="L198" t="s">
        <v>268</v>
      </c>
      <c r="M198">
        <v>45518000</v>
      </c>
      <c r="N198">
        <v>1807094</v>
      </c>
      <c r="O198">
        <v>47325094</v>
      </c>
      <c r="P198">
        <v>1847526</v>
      </c>
      <c r="Q198" t="s">
        <v>6000</v>
      </c>
      <c r="R198" t="s">
        <v>6976</v>
      </c>
      <c r="S198" t="s">
        <v>6095</v>
      </c>
      <c r="T198" t="s">
        <v>6977</v>
      </c>
      <c r="U198" t="s">
        <v>6978</v>
      </c>
      <c r="V198" t="s">
        <v>6979</v>
      </c>
      <c r="W198" t="s">
        <v>5757</v>
      </c>
      <c r="X198" t="str">
        <f t="shared" si="3"/>
        <v>Inversión</v>
      </c>
      <c r="Y198" t="s">
        <v>5836</v>
      </c>
    </row>
    <row r="199" spans="1:25">
      <c r="A199" t="s">
        <v>6585</v>
      </c>
      <c r="B199" t="s">
        <v>6718</v>
      </c>
      <c r="C199" t="s">
        <v>6980</v>
      </c>
      <c r="D199" t="s">
        <v>667</v>
      </c>
      <c r="E199" t="s">
        <v>5747</v>
      </c>
      <c r="F199" t="s">
        <v>5828</v>
      </c>
      <c r="G199" t="s">
        <v>5749</v>
      </c>
      <c r="H199" t="s">
        <v>458</v>
      </c>
      <c r="I199" t="s">
        <v>635</v>
      </c>
      <c r="J199" t="s">
        <v>267</v>
      </c>
      <c r="K199" t="s">
        <v>5750</v>
      </c>
      <c r="L199" t="s">
        <v>268</v>
      </c>
      <c r="M199">
        <v>92997806</v>
      </c>
      <c r="N199">
        <v>-112729</v>
      </c>
      <c r="O199">
        <v>92885077</v>
      </c>
      <c r="P199">
        <v>0</v>
      </c>
      <c r="Q199" t="s">
        <v>6006</v>
      </c>
      <c r="R199" t="s">
        <v>6981</v>
      </c>
      <c r="S199" t="s">
        <v>6982</v>
      </c>
      <c r="T199" t="s">
        <v>6983</v>
      </c>
      <c r="U199" t="s">
        <v>6984</v>
      </c>
      <c r="V199" t="s">
        <v>6985</v>
      </c>
      <c r="W199" t="s">
        <v>5757</v>
      </c>
      <c r="X199" t="str">
        <f t="shared" si="3"/>
        <v>Inversión</v>
      </c>
      <c r="Y199" t="s">
        <v>5836</v>
      </c>
    </row>
    <row r="200" spans="1:25">
      <c r="A200" t="s">
        <v>6593</v>
      </c>
      <c r="B200" t="s">
        <v>6718</v>
      </c>
      <c r="C200" t="s">
        <v>6986</v>
      </c>
      <c r="D200" t="s">
        <v>667</v>
      </c>
      <c r="E200" t="s">
        <v>5747</v>
      </c>
      <c r="F200" t="s">
        <v>5828</v>
      </c>
      <c r="G200" t="s">
        <v>5749</v>
      </c>
      <c r="H200" t="s">
        <v>458</v>
      </c>
      <c r="I200" t="s">
        <v>635</v>
      </c>
      <c r="J200" t="s">
        <v>267</v>
      </c>
      <c r="K200" t="s">
        <v>5750</v>
      </c>
      <c r="L200" t="s">
        <v>268</v>
      </c>
      <c r="M200">
        <v>265731400</v>
      </c>
      <c r="N200">
        <v>-322120</v>
      </c>
      <c r="O200">
        <v>265409280</v>
      </c>
      <c r="P200">
        <v>0</v>
      </c>
      <c r="Q200" t="s">
        <v>6987</v>
      </c>
      <c r="R200" t="s">
        <v>6988</v>
      </c>
      <c r="S200" t="s">
        <v>6989</v>
      </c>
      <c r="T200" t="s">
        <v>6990</v>
      </c>
      <c r="U200" t="s">
        <v>6991</v>
      </c>
      <c r="V200" t="s">
        <v>6992</v>
      </c>
      <c r="W200" t="s">
        <v>5757</v>
      </c>
      <c r="X200" t="str">
        <f t="shared" si="3"/>
        <v>Inversión</v>
      </c>
      <c r="Y200" t="s">
        <v>5836</v>
      </c>
    </row>
    <row r="201" spans="1:25">
      <c r="A201" t="s">
        <v>6597</v>
      </c>
      <c r="B201" t="s">
        <v>6718</v>
      </c>
      <c r="C201" t="s">
        <v>6993</v>
      </c>
      <c r="D201" t="s">
        <v>667</v>
      </c>
      <c r="E201" t="s">
        <v>5747</v>
      </c>
      <c r="F201" t="s">
        <v>5828</v>
      </c>
      <c r="G201" t="s">
        <v>5749</v>
      </c>
      <c r="H201" t="s">
        <v>458</v>
      </c>
      <c r="I201" t="s">
        <v>635</v>
      </c>
      <c r="J201" t="s">
        <v>267</v>
      </c>
      <c r="K201" t="s">
        <v>5750</v>
      </c>
      <c r="L201" t="s">
        <v>268</v>
      </c>
      <c r="M201">
        <v>388763100</v>
      </c>
      <c r="N201">
        <v>-471260</v>
      </c>
      <c r="O201">
        <v>388291840</v>
      </c>
      <c r="P201">
        <v>0</v>
      </c>
      <c r="Q201" t="s">
        <v>6994</v>
      </c>
      <c r="R201" t="s">
        <v>6995</v>
      </c>
      <c r="S201" t="s">
        <v>6996</v>
      </c>
      <c r="T201" t="s">
        <v>6997</v>
      </c>
      <c r="U201" t="s">
        <v>6998</v>
      </c>
      <c r="V201" t="s">
        <v>6999</v>
      </c>
      <c r="W201" t="s">
        <v>5757</v>
      </c>
      <c r="X201" t="str">
        <f t="shared" si="3"/>
        <v>Inversión</v>
      </c>
      <c r="Y201" t="s">
        <v>5836</v>
      </c>
    </row>
    <row r="202" spans="1:25">
      <c r="A202" t="s">
        <v>6605</v>
      </c>
      <c r="B202" t="s">
        <v>6718</v>
      </c>
      <c r="C202" t="s">
        <v>7000</v>
      </c>
      <c r="D202" t="s">
        <v>667</v>
      </c>
      <c r="E202" t="s">
        <v>5747</v>
      </c>
      <c r="F202" t="s">
        <v>5828</v>
      </c>
      <c r="G202" t="s">
        <v>5749</v>
      </c>
      <c r="H202" t="s">
        <v>458</v>
      </c>
      <c r="I202" t="s">
        <v>635</v>
      </c>
      <c r="J202" t="s">
        <v>267</v>
      </c>
      <c r="K202" t="s">
        <v>5750</v>
      </c>
      <c r="L202" t="s">
        <v>268</v>
      </c>
      <c r="M202">
        <v>194381550</v>
      </c>
      <c r="N202">
        <v>-1144282</v>
      </c>
      <c r="O202">
        <v>193237268</v>
      </c>
      <c r="P202">
        <v>0</v>
      </c>
      <c r="Q202" t="s">
        <v>7001</v>
      </c>
      <c r="R202" t="s">
        <v>7002</v>
      </c>
      <c r="S202" t="s">
        <v>7003</v>
      </c>
      <c r="T202" t="s">
        <v>7004</v>
      </c>
      <c r="U202" t="s">
        <v>7005</v>
      </c>
      <c r="V202" t="s">
        <v>7006</v>
      </c>
      <c r="W202" t="s">
        <v>5757</v>
      </c>
      <c r="X202" t="str">
        <f t="shared" si="3"/>
        <v>Inversión</v>
      </c>
      <c r="Y202" t="s">
        <v>5836</v>
      </c>
    </row>
    <row r="203" spans="1:25">
      <c r="A203" t="s">
        <v>6613</v>
      </c>
      <c r="B203" t="s">
        <v>6718</v>
      </c>
      <c r="C203" t="s">
        <v>7007</v>
      </c>
      <c r="D203" t="s">
        <v>667</v>
      </c>
      <c r="E203" t="s">
        <v>5747</v>
      </c>
      <c r="F203" t="s">
        <v>5828</v>
      </c>
      <c r="G203" t="s">
        <v>5749</v>
      </c>
      <c r="H203" t="s">
        <v>458</v>
      </c>
      <c r="I203" t="s">
        <v>635</v>
      </c>
      <c r="J203" t="s">
        <v>267</v>
      </c>
      <c r="K203" t="s">
        <v>5750</v>
      </c>
      <c r="L203" t="s">
        <v>268</v>
      </c>
      <c r="M203">
        <v>381694680</v>
      </c>
      <c r="N203">
        <v>12000000</v>
      </c>
      <c r="O203">
        <v>393694680</v>
      </c>
      <c r="P203">
        <v>12000000</v>
      </c>
      <c r="Q203" t="s">
        <v>7008</v>
      </c>
      <c r="R203" t="s">
        <v>7009</v>
      </c>
      <c r="S203" t="s">
        <v>7010</v>
      </c>
      <c r="T203" t="s">
        <v>7011</v>
      </c>
      <c r="U203" t="s">
        <v>7012</v>
      </c>
      <c r="V203" t="s">
        <v>7013</v>
      </c>
      <c r="W203" t="s">
        <v>5757</v>
      </c>
      <c r="X203" t="str">
        <f t="shared" si="3"/>
        <v>Inversión</v>
      </c>
      <c r="Y203" t="s">
        <v>5836</v>
      </c>
    </row>
    <row r="204" spans="1:25">
      <c r="A204" t="s">
        <v>6458</v>
      </c>
      <c r="B204" t="s">
        <v>7014</v>
      </c>
      <c r="C204" t="s">
        <v>7015</v>
      </c>
      <c r="D204" t="s">
        <v>667</v>
      </c>
      <c r="E204" t="s">
        <v>5747</v>
      </c>
      <c r="F204" t="s">
        <v>5748</v>
      </c>
      <c r="G204" t="s">
        <v>5749</v>
      </c>
      <c r="H204" t="s">
        <v>529</v>
      </c>
      <c r="I204" t="s">
        <v>656</v>
      </c>
      <c r="J204" t="s">
        <v>280</v>
      </c>
      <c r="K204" t="s">
        <v>5760</v>
      </c>
      <c r="L204" t="s">
        <v>268</v>
      </c>
      <c r="M204">
        <v>73517994</v>
      </c>
      <c r="N204">
        <v>0</v>
      </c>
      <c r="O204">
        <v>73517994</v>
      </c>
      <c r="P204">
        <v>0</v>
      </c>
      <c r="Q204" t="s">
        <v>7016</v>
      </c>
      <c r="R204" t="s">
        <v>6212</v>
      </c>
      <c r="S204" t="s">
        <v>6597</v>
      </c>
      <c r="T204" t="s">
        <v>7017</v>
      </c>
      <c r="U204" t="s">
        <v>7018</v>
      </c>
      <c r="V204" t="s">
        <v>7019</v>
      </c>
      <c r="W204" t="s">
        <v>5757</v>
      </c>
      <c r="X204" t="str">
        <f t="shared" si="3"/>
        <v>Inversión</v>
      </c>
      <c r="Y204" t="s">
        <v>5758</v>
      </c>
    </row>
    <row r="205" spans="1:25">
      <c r="A205" t="s">
        <v>6304</v>
      </c>
      <c r="B205" t="s">
        <v>7014</v>
      </c>
      <c r="C205" t="s">
        <v>7020</v>
      </c>
      <c r="D205" t="s">
        <v>667</v>
      </c>
      <c r="E205" t="s">
        <v>5747</v>
      </c>
      <c r="F205" t="s">
        <v>5828</v>
      </c>
      <c r="G205" t="s">
        <v>5749</v>
      </c>
      <c r="H205" t="s">
        <v>458</v>
      </c>
      <c r="I205" t="s">
        <v>635</v>
      </c>
      <c r="J205" t="s">
        <v>267</v>
      </c>
      <c r="K205" t="s">
        <v>5750</v>
      </c>
      <c r="L205" t="s">
        <v>268</v>
      </c>
      <c r="M205">
        <v>116628930</v>
      </c>
      <c r="N205">
        <v>-141378</v>
      </c>
      <c r="O205">
        <v>116487552</v>
      </c>
      <c r="P205">
        <v>0</v>
      </c>
      <c r="Q205" t="s">
        <v>7021</v>
      </c>
      <c r="R205" t="s">
        <v>7022</v>
      </c>
      <c r="S205" t="s">
        <v>7023</v>
      </c>
      <c r="T205" t="s">
        <v>7024</v>
      </c>
      <c r="U205" t="s">
        <v>7025</v>
      </c>
      <c r="V205" t="s">
        <v>7026</v>
      </c>
      <c r="W205" t="s">
        <v>5757</v>
      </c>
      <c r="X205" t="str">
        <f t="shared" si="3"/>
        <v>Inversión</v>
      </c>
      <c r="Y205" t="s">
        <v>5836</v>
      </c>
    </row>
    <row r="206" spans="1:25">
      <c r="A206" t="s">
        <v>7027</v>
      </c>
      <c r="B206" t="s">
        <v>7014</v>
      </c>
      <c r="C206" t="s">
        <v>7028</v>
      </c>
      <c r="D206" t="s">
        <v>667</v>
      </c>
      <c r="E206" t="s">
        <v>5747</v>
      </c>
      <c r="F206" t="s">
        <v>5828</v>
      </c>
      <c r="G206" t="s">
        <v>5749</v>
      </c>
      <c r="H206" t="s">
        <v>458</v>
      </c>
      <c r="I206" t="s">
        <v>635</v>
      </c>
      <c r="J206" t="s">
        <v>267</v>
      </c>
      <c r="K206" t="s">
        <v>5750</v>
      </c>
      <c r="L206" t="s">
        <v>268</v>
      </c>
      <c r="M206">
        <v>80634026</v>
      </c>
      <c r="N206">
        <v>-97738</v>
      </c>
      <c r="O206">
        <v>80536288</v>
      </c>
      <c r="P206">
        <v>0</v>
      </c>
      <c r="Q206" t="s">
        <v>7029</v>
      </c>
      <c r="R206" t="s">
        <v>7030</v>
      </c>
      <c r="S206" t="s">
        <v>7031</v>
      </c>
      <c r="T206" t="s">
        <v>7032</v>
      </c>
      <c r="U206" t="s">
        <v>7033</v>
      </c>
      <c r="V206" t="s">
        <v>7034</v>
      </c>
      <c r="W206" t="s">
        <v>5757</v>
      </c>
      <c r="X206" t="str">
        <f t="shared" si="3"/>
        <v>Inversión</v>
      </c>
      <c r="Y206" t="s">
        <v>5836</v>
      </c>
    </row>
    <row r="207" spans="1:25">
      <c r="A207" t="s">
        <v>6964</v>
      </c>
      <c r="B207" t="s">
        <v>7014</v>
      </c>
      <c r="C207" t="s">
        <v>7035</v>
      </c>
      <c r="D207" t="s">
        <v>667</v>
      </c>
      <c r="E207" t="s">
        <v>5747</v>
      </c>
      <c r="F207" t="s">
        <v>5828</v>
      </c>
      <c r="G207" t="s">
        <v>5749</v>
      </c>
      <c r="H207" t="s">
        <v>458</v>
      </c>
      <c r="I207" t="s">
        <v>635</v>
      </c>
      <c r="J207" t="s">
        <v>267</v>
      </c>
      <c r="K207" t="s">
        <v>5750</v>
      </c>
      <c r="L207" t="s">
        <v>268</v>
      </c>
      <c r="M207">
        <v>92997806</v>
      </c>
      <c r="N207">
        <v>-112729</v>
      </c>
      <c r="O207">
        <v>92885077</v>
      </c>
      <c r="P207">
        <v>0</v>
      </c>
      <c r="Q207" t="s">
        <v>7036</v>
      </c>
      <c r="R207" t="s">
        <v>7037</v>
      </c>
      <c r="S207" t="s">
        <v>6943</v>
      </c>
      <c r="T207" t="s">
        <v>7038</v>
      </c>
      <c r="U207" t="s">
        <v>7039</v>
      </c>
      <c r="V207" t="s">
        <v>7040</v>
      </c>
      <c r="W207" t="s">
        <v>5757</v>
      </c>
      <c r="X207" t="str">
        <f t="shared" si="3"/>
        <v>Inversión</v>
      </c>
      <c r="Y207" t="s">
        <v>5836</v>
      </c>
    </row>
    <row r="208" spans="1:25">
      <c r="A208" t="s">
        <v>6970</v>
      </c>
      <c r="B208" t="s">
        <v>7014</v>
      </c>
      <c r="C208" t="s">
        <v>7041</v>
      </c>
      <c r="D208" t="s">
        <v>667</v>
      </c>
      <c r="E208" t="s">
        <v>5747</v>
      </c>
      <c r="F208" t="s">
        <v>5828</v>
      </c>
      <c r="G208" t="s">
        <v>5749</v>
      </c>
      <c r="H208" t="s">
        <v>458</v>
      </c>
      <c r="I208" t="s">
        <v>635</v>
      </c>
      <c r="J208" t="s">
        <v>267</v>
      </c>
      <c r="K208" t="s">
        <v>5750</v>
      </c>
      <c r="L208" t="s">
        <v>268</v>
      </c>
      <c r="M208">
        <v>57060806</v>
      </c>
      <c r="N208">
        <v>-2740652</v>
      </c>
      <c r="O208">
        <v>54320154</v>
      </c>
      <c r="P208">
        <v>0</v>
      </c>
      <c r="Q208" t="s">
        <v>7042</v>
      </c>
      <c r="R208" t="s">
        <v>7043</v>
      </c>
      <c r="S208" t="s">
        <v>7044</v>
      </c>
      <c r="T208" t="s">
        <v>7045</v>
      </c>
      <c r="U208" t="s">
        <v>7046</v>
      </c>
      <c r="V208" t="s">
        <v>7047</v>
      </c>
      <c r="W208" t="s">
        <v>5757</v>
      </c>
      <c r="X208" t="str">
        <f t="shared" si="3"/>
        <v>Inversión</v>
      </c>
      <c r="Y208" t="s">
        <v>5836</v>
      </c>
    </row>
    <row r="209" spans="1:25">
      <c r="A209" t="s">
        <v>6976</v>
      </c>
      <c r="B209" t="s">
        <v>7014</v>
      </c>
      <c r="C209" t="s">
        <v>7048</v>
      </c>
      <c r="D209" t="s">
        <v>667</v>
      </c>
      <c r="E209" t="s">
        <v>5747</v>
      </c>
      <c r="F209" t="s">
        <v>5828</v>
      </c>
      <c r="G209" t="s">
        <v>5749</v>
      </c>
      <c r="H209" t="s">
        <v>458</v>
      </c>
      <c r="I209" t="s">
        <v>635</v>
      </c>
      <c r="J209" t="s">
        <v>267</v>
      </c>
      <c r="K209" t="s">
        <v>5750</v>
      </c>
      <c r="L209" t="s">
        <v>268</v>
      </c>
      <c r="M209">
        <v>28530403</v>
      </c>
      <c r="N209">
        <v>-34584</v>
      </c>
      <c r="O209">
        <v>28495819</v>
      </c>
      <c r="P209">
        <v>0</v>
      </c>
      <c r="Q209" t="s">
        <v>7049</v>
      </c>
      <c r="R209" t="s">
        <v>7050</v>
      </c>
      <c r="S209" t="s">
        <v>7051</v>
      </c>
      <c r="T209" t="s">
        <v>7052</v>
      </c>
      <c r="U209" t="s">
        <v>7053</v>
      </c>
      <c r="V209" t="s">
        <v>7054</v>
      </c>
      <c r="W209" t="s">
        <v>5757</v>
      </c>
      <c r="X209" t="str">
        <f t="shared" si="3"/>
        <v>Inversión</v>
      </c>
      <c r="Y209" t="s">
        <v>5836</v>
      </c>
    </row>
    <row r="210" spans="1:25">
      <c r="A210" t="s">
        <v>6981</v>
      </c>
      <c r="B210" t="s">
        <v>7014</v>
      </c>
      <c r="C210" t="s">
        <v>7055</v>
      </c>
      <c r="D210" t="s">
        <v>667</v>
      </c>
      <c r="E210" t="s">
        <v>5763</v>
      </c>
      <c r="F210" t="s">
        <v>5828</v>
      </c>
      <c r="G210" t="s">
        <v>5749</v>
      </c>
      <c r="H210" t="s">
        <v>458</v>
      </c>
      <c r="I210" t="s">
        <v>635</v>
      </c>
      <c r="J210" t="s">
        <v>267</v>
      </c>
      <c r="K210" t="s">
        <v>5750</v>
      </c>
      <c r="L210" t="s">
        <v>268</v>
      </c>
      <c r="M210">
        <v>82000000</v>
      </c>
      <c r="N210">
        <v>-82000000</v>
      </c>
      <c r="O210">
        <v>0</v>
      </c>
      <c r="P210">
        <v>0</v>
      </c>
      <c r="Q210" t="s">
        <v>7056</v>
      </c>
      <c r="R210" t="s">
        <v>7057</v>
      </c>
      <c r="S210" t="s">
        <v>5757</v>
      </c>
      <c r="T210" t="s">
        <v>5757</v>
      </c>
      <c r="U210" t="s">
        <v>5757</v>
      </c>
      <c r="V210" t="s">
        <v>5757</v>
      </c>
      <c r="W210" t="s">
        <v>5757</v>
      </c>
      <c r="X210" t="str">
        <f t="shared" si="3"/>
        <v>Inversión</v>
      </c>
      <c r="Y210" t="s">
        <v>5836</v>
      </c>
    </row>
    <row r="211" spans="1:25">
      <c r="A211" t="s">
        <v>6988</v>
      </c>
      <c r="B211" t="s">
        <v>7014</v>
      </c>
      <c r="C211" t="s">
        <v>7058</v>
      </c>
      <c r="D211" t="s">
        <v>667</v>
      </c>
      <c r="E211" t="s">
        <v>5763</v>
      </c>
      <c r="F211" t="s">
        <v>5828</v>
      </c>
      <c r="G211" t="s">
        <v>5749</v>
      </c>
      <c r="H211" t="s">
        <v>458</v>
      </c>
      <c r="I211" t="s">
        <v>635</v>
      </c>
      <c r="J211" t="s">
        <v>267</v>
      </c>
      <c r="K211" t="s">
        <v>5750</v>
      </c>
      <c r="L211" t="s">
        <v>268</v>
      </c>
      <c r="M211">
        <v>285506760</v>
      </c>
      <c r="N211">
        <v>-285506760</v>
      </c>
      <c r="O211">
        <v>0</v>
      </c>
      <c r="P211">
        <v>0</v>
      </c>
      <c r="Q211" t="s">
        <v>7059</v>
      </c>
      <c r="R211" t="s">
        <v>7060</v>
      </c>
      <c r="S211" t="s">
        <v>5757</v>
      </c>
      <c r="T211" t="s">
        <v>5757</v>
      </c>
      <c r="U211" t="s">
        <v>5757</v>
      </c>
      <c r="V211" t="s">
        <v>5757</v>
      </c>
      <c r="W211" t="s">
        <v>5757</v>
      </c>
      <c r="X211" t="str">
        <f t="shared" si="3"/>
        <v>Inversión</v>
      </c>
      <c r="Y211" t="s">
        <v>5836</v>
      </c>
    </row>
    <row r="212" spans="1:25">
      <c r="A212" t="s">
        <v>6995</v>
      </c>
      <c r="B212" t="s">
        <v>7014</v>
      </c>
      <c r="C212" t="s">
        <v>7061</v>
      </c>
      <c r="D212" t="s">
        <v>667</v>
      </c>
      <c r="E212" t="s">
        <v>5747</v>
      </c>
      <c r="F212" t="s">
        <v>5828</v>
      </c>
      <c r="G212" t="s">
        <v>5749</v>
      </c>
      <c r="H212" t="s">
        <v>555</v>
      </c>
      <c r="I212" t="s">
        <v>634</v>
      </c>
      <c r="J212" t="s">
        <v>280</v>
      </c>
      <c r="K212" t="s">
        <v>5760</v>
      </c>
      <c r="L212" t="s">
        <v>268</v>
      </c>
      <c r="M212">
        <v>57060806</v>
      </c>
      <c r="N212">
        <v>-12536090</v>
      </c>
      <c r="O212">
        <v>44524716</v>
      </c>
      <c r="P212">
        <v>0</v>
      </c>
      <c r="Q212" t="s">
        <v>7062</v>
      </c>
      <c r="R212" t="s">
        <v>7063</v>
      </c>
      <c r="S212" t="s">
        <v>7064</v>
      </c>
      <c r="T212" t="s">
        <v>7065</v>
      </c>
      <c r="U212" t="s">
        <v>7066</v>
      </c>
      <c r="V212" t="s">
        <v>7067</v>
      </c>
      <c r="W212" t="s">
        <v>5757</v>
      </c>
      <c r="X212" t="str">
        <f t="shared" si="3"/>
        <v>Inversión</v>
      </c>
      <c r="Y212" t="s">
        <v>5836</v>
      </c>
    </row>
    <row r="213" spans="1:25">
      <c r="A213" t="s">
        <v>7002</v>
      </c>
      <c r="B213" t="s">
        <v>7014</v>
      </c>
      <c r="C213" t="s">
        <v>7068</v>
      </c>
      <c r="D213" t="s">
        <v>667</v>
      </c>
      <c r="E213" t="s">
        <v>5747</v>
      </c>
      <c r="F213" t="s">
        <v>5828</v>
      </c>
      <c r="G213" t="s">
        <v>5749</v>
      </c>
      <c r="H213" t="s">
        <v>553</v>
      </c>
      <c r="I213" t="s">
        <v>623</v>
      </c>
      <c r="J213" t="s">
        <v>280</v>
      </c>
      <c r="K213" t="s">
        <v>5760</v>
      </c>
      <c r="L213" t="s">
        <v>268</v>
      </c>
      <c r="M213">
        <v>84543460</v>
      </c>
      <c r="N213">
        <v>-76093</v>
      </c>
      <c r="O213">
        <v>84467367</v>
      </c>
      <c r="P213">
        <v>0</v>
      </c>
      <c r="Q213" t="s">
        <v>6055</v>
      </c>
      <c r="R213" t="s">
        <v>7069</v>
      </c>
      <c r="S213" t="s">
        <v>7070</v>
      </c>
      <c r="T213" t="s">
        <v>7071</v>
      </c>
      <c r="U213" t="s">
        <v>7072</v>
      </c>
      <c r="V213" t="s">
        <v>7073</v>
      </c>
      <c r="W213" t="s">
        <v>5757</v>
      </c>
      <c r="X213" t="str">
        <f t="shared" si="3"/>
        <v>Inversión</v>
      </c>
      <c r="Y213" t="s">
        <v>5836</v>
      </c>
    </row>
    <row r="214" spans="1:25">
      <c r="A214" t="s">
        <v>7009</v>
      </c>
      <c r="B214" t="s">
        <v>7014</v>
      </c>
      <c r="C214" t="s">
        <v>7074</v>
      </c>
      <c r="D214" t="s">
        <v>667</v>
      </c>
      <c r="E214" t="s">
        <v>5747</v>
      </c>
      <c r="F214" t="s">
        <v>5828</v>
      </c>
      <c r="G214" t="s">
        <v>5749</v>
      </c>
      <c r="H214" t="s">
        <v>458</v>
      </c>
      <c r="I214" t="s">
        <v>635</v>
      </c>
      <c r="J214" t="s">
        <v>280</v>
      </c>
      <c r="K214" t="s">
        <v>5760</v>
      </c>
      <c r="L214" t="s">
        <v>268</v>
      </c>
      <c r="M214">
        <v>80634026</v>
      </c>
      <c r="N214">
        <v>-1356117</v>
      </c>
      <c r="O214">
        <v>79277909</v>
      </c>
      <c r="P214">
        <v>0</v>
      </c>
      <c r="Q214" t="s">
        <v>7075</v>
      </c>
      <c r="R214" t="s">
        <v>7076</v>
      </c>
      <c r="S214" t="s">
        <v>7077</v>
      </c>
      <c r="T214" t="s">
        <v>7078</v>
      </c>
      <c r="U214" t="s">
        <v>7079</v>
      </c>
      <c r="V214" t="s">
        <v>7080</v>
      </c>
      <c r="W214" t="s">
        <v>5757</v>
      </c>
      <c r="X214" t="str">
        <f t="shared" si="3"/>
        <v>Inversión</v>
      </c>
      <c r="Y214" t="s">
        <v>5836</v>
      </c>
    </row>
    <row r="215" spans="1:25">
      <c r="A215" t="s">
        <v>7022</v>
      </c>
      <c r="B215" t="s">
        <v>7014</v>
      </c>
      <c r="C215" t="s">
        <v>7081</v>
      </c>
      <c r="D215" t="s">
        <v>667</v>
      </c>
      <c r="E215" t="s">
        <v>5747</v>
      </c>
      <c r="F215" t="s">
        <v>5828</v>
      </c>
      <c r="G215" t="s">
        <v>5749</v>
      </c>
      <c r="H215" t="s">
        <v>458</v>
      </c>
      <c r="I215" t="s">
        <v>635</v>
      </c>
      <c r="J215" t="s">
        <v>280</v>
      </c>
      <c r="K215" t="s">
        <v>5760</v>
      </c>
      <c r="L215" t="s">
        <v>268</v>
      </c>
      <c r="M215">
        <v>352739640</v>
      </c>
      <c r="N215">
        <v>0</v>
      </c>
      <c r="O215">
        <v>352739640</v>
      </c>
      <c r="P215">
        <v>0</v>
      </c>
      <c r="Q215" t="s">
        <v>7082</v>
      </c>
      <c r="R215" t="s">
        <v>7083</v>
      </c>
      <c r="S215" t="s">
        <v>7084</v>
      </c>
      <c r="T215" t="s">
        <v>7085</v>
      </c>
      <c r="U215" t="s">
        <v>7086</v>
      </c>
      <c r="V215" t="s">
        <v>7087</v>
      </c>
      <c r="W215" t="s">
        <v>5757</v>
      </c>
      <c r="X215" t="str">
        <f t="shared" si="3"/>
        <v>Inversión</v>
      </c>
      <c r="Y215" t="s">
        <v>5836</v>
      </c>
    </row>
    <row r="216" spans="1:25">
      <c r="A216" t="s">
        <v>7030</v>
      </c>
      <c r="B216" t="s">
        <v>7014</v>
      </c>
      <c r="C216" t="s">
        <v>7088</v>
      </c>
      <c r="D216" t="s">
        <v>667</v>
      </c>
      <c r="E216" t="s">
        <v>5747</v>
      </c>
      <c r="F216" t="s">
        <v>5828</v>
      </c>
      <c r="G216" t="s">
        <v>5749</v>
      </c>
      <c r="H216" t="s">
        <v>458</v>
      </c>
      <c r="I216" t="s">
        <v>635</v>
      </c>
      <c r="J216" t="s">
        <v>280</v>
      </c>
      <c r="K216" t="s">
        <v>5760</v>
      </c>
      <c r="L216" t="s">
        <v>268</v>
      </c>
      <c r="M216">
        <v>212052600</v>
      </c>
      <c r="N216">
        <v>-4437806</v>
      </c>
      <c r="O216">
        <v>207614794</v>
      </c>
      <c r="P216">
        <v>0</v>
      </c>
      <c r="Q216" t="s">
        <v>6094</v>
      </c>
      <c r="R216" t="s">
        <v>7089</v>
      </c>
      <c r="S216" t="s">
        <v>7090</v>
      </c>
      <c r="T216" t="s">
        <v>7091</v>
      </c>
      <c r="U216" t="s">
        <v>7092</v>
      </c>
      <c r="V216" t="s">
        <v>7093</v>
      </c>
      <c r="W216" t="s">
        <v>5757</v>
      </c>
      <c r="X216" t="str">
        <f t="shared" si="3"/>
        <v>Inversión</v>
      </c>
      <c r="Y216" t="s">
        <v>5836</v>
      </c>
    </row>
    <row r="217" spans="1:25">
      <c r="A217" t="s">
        <v>7037</v>
      </c>
      <c r="B217" t="s">
        <v>7014</v>
      </c>
      <c r="C217" t="s">
        <v>7094</v>
      </c>
      <c r="D217" t="s">
        <v>667</v>
      </c>
      <c r="E217" t="s">
        <v>5763</v>
      </c>
      <c r="F217" t="s">
        <v>5828</v>
      </c>
      <c r="G217" t="s">
        <v>5749</v>
      </c>
      <c r="H217" t="s">
        <v>458</v>
      </c>
      <c r="I217" t="s">
        <v>635</v>
      </c>
      <c r="J217" t="s">
        <v>280</v>
      </c>
      <c r="K217" t="s">
        <v>5760</v>
      </c>
      <c r="L217" t="s">
        <v>268</v>
      </c>
      <c r="M217">
        <v>142652015</v>
      </c>
      <c r="N217">
        <v>-142652015</v>
      </c>
      <c r="O217">
        <v>0</v>
      </c>
      <c r="P217">
        <v>0</v>
      </c>
      <c r="Q217" t="s">
        <v>7095</v>
      </c>
      <c r="R217" t="s">
        <v>6471</v>
      </c>
      <c r="S217" t="s">
        <v>5757</v>
      </c>
      <c r="T217" t="s">
        <v>5757</v>
      </c>
      <c r="U217" t="s">
        <v>5757</v>
      </c>
      <c r="V217" t="s">
        <v>5757</v>
      </c>
      <c r="W217" t="s">
        <v>5757</v>
      </c>
      <c r="X217" t="str">
        <f t="shared" si="3"/>
        <v>Inversión</v>
      </c>
      <c r="Y217" t="s">
        <v>5836</v>
      </c>
    </row>
    <row r="218" spans="1:25">
      <c r="A218" t="s">
        <v>7043</v>
      </c>
      <c r="B218" t="s">
        <v>7014</v>
      </c>
      <c r="C218" t="s">
        <v>7096</v>
      </c>
      <c r="D218" t="s">
        <v>667</v>
      </c>
      <c r="E218" t="s">
        <v>5747</v>
      </c>
      <c r="F218" t="s">
        <v>5828</v>
      </c>
      <c r="G218" t="s">
        <v>5749</v>
      </c>
      <c r="H218" t="s">
        <v>458</v>
      </c>
      <c r="I218" t="s">
        <v>635</v>
      </c>
      <c r="J218" t="s">
        <v>280</v>
      </c>
      <c r="K218" t="s">
        <v>5760</v>
      </c>
      <c r="L218" t="s">
        <v>268</v>
      </c>
      <c r="M218">
        <v>218640604</v>
      </c>
      <c r="N218">
        <v>0</v>
      </c>
      <c r="O218">
        <v>218640604</v>
      </c>
      <c r="P218">
        <v>0</v>
      </c>
      <c r="Q218" t="s">
        <v>7097</v>
      </c>
      <c r="R218" t="s">
        <v>7098</v>
      </c>
      <c r="S218" t="s">
        <v>7099</v>
      </c>
      <c r="T218" t="s">
        <v>7100</v>
      </c>
      <c r="U218" t="s">
        <v>7101</v>
      </c>
      <c r="V218" t="s">
        <v>7102</v>
      </c>
      <c r="W218" t="s">
        <v>5757</v>
      </c>
      <c r="X218" t="str">
        <f t="shared" si="3"/>
        <v>Inversión</v>
      </c>
      <c r="Y218" t="s">
        <v>5836</v>
      </c>
    </row>
    <row r="219" spans="1:25">
      <c r="A219" t="s">
        <v>7050</v>
      </c>
      <c r="B219" t="s">
        <v>7014</v>
      </c>
      <c r="C219" t="s">
        <v>7103</v>
      </c>
      <c r="D219" t="s">
        <v>667</v>
      </c>
      <c r="E219" t="s">
        <v>5747</v>
      </c>
      <c r="F219" t="s">
        <v>5828</v>
      </c>
      <c r="G219" t="s">
        <v>5749</v>
      </c>
      <c r="H219" t="s">
        <v>458</v>
      </c>
      <c r="I219" t="s">
        <v>635</v>
      </c>
      <c r="J219" t="s">
        <v>280</v>
      </c>
      <c r="K219" t="s">
        <v>5760</v>
      </c>
      <c r="L219" t="s">
        <v>268</v>
      </c>
      <c r="M219">
        <v>388763100</v>
      </c>
      <c r="N219">
        <v>-83104617</v>
      </c>
      <c r="O219">
        <v>305658483</v>
      </c>
      <c r="P219">
        <v>0</v>
      </c>
      <c r="Q219" t="s">
        <v>7104</v>
      </c>
      <c r="R219" t="s">
        <v>7105</v>
      </c>
      <c r="S219" t="s">
        <v>7106</v>
      </c>
      <c r="T219" t="s">
        <v>7107</v>
      </c>
      <c r="U219" t="s">
        <v>7108</v>
      </c>
      <c r="V219" t="s">
        <v>7109</v>
      </c>
      <c r="W219" t="s">
        <v>5757</v>
      </c>
      <c r="X219" t="str">
        <f t="shared" si="3"/>
        <v>Inversión</v>
      </c>
      <c r="Y219" t="s">
        <v>5836</v>
      </c>
    </row>
    <row r="220" spans="1:25">
      <c r="A220" t="s">
        <v>7063</v>
      </c>
      <c r="B220" t="s">
        <v>7014</v>
      </c>
      <c r="C220" t="s">
        <v>7110</v>
      </c>
      <c r="D220" t="s">
        <v>667</v>
      </c>
      <c r="E220" t="s">
        <v>5747</v>
      </c>
      <c r="F220" t="s">
        <v>5759</v>
      </c>
      <c r="G220" t="s">
        <v>5749</v>
      </c>
      <c r="H220" t="s">
        <v>461</v>
      </c>
      <c r="I220" t="s">
        <v>638</v>
      </c>
      <c r="J220" t="s">
        <v>280</v>
      </c>
      <c r="K220" t="s">
        <v>5760</v>
      </c>
      <c r="L220" t="s">
        <v>268</v>
      </c>
      <c r="M220">
        <v>217036248</v>
      </c>
      <c r="N220">
        <v>-7892228</v>
      </c>
      <c r="O220">
        <v>209144020</v>
      </c>
      <c r="P220">
        <v>0</v>
      </c>
      <c r="Q220" t="s">
        <v>7111</v>
      </c>
      <c r="R220" t="s">
        <v>5922</v>
      </c>
      <c r="S220" t="s">
        <v>7112</v>
      </c>
      <c r="T220" t="s">
        <v>7113</v>
      </c>
      <c r="U220" t="s">
        <v>7114</v>
      </c>
      <c r="V220" t="s">
        <v>7115</v>
      </c>
      <c r="W220" t="s">
        <v>5757</v>
      </c>
      <c r="X220" t="str">
        <f t="shared" si="3"/>
        <v>Inversión</v>
      </c>
      <c r="Y220" t="s">
        <v>5761</v>
      </c>
    </row>
    <row r="221" spans="1:25">
      <c r="A221" t="s">
        <v>7069</v>
      </c>
      <c r="B221" t="s">
        <v>7014</v>
      </c>
      <c r="C221" t="s">
        <v>7116</v>
      </c>
      <c r="D221" t="s">
        <v>667</v>
      </c>
      <c r="E221" t="s">
        <v>5747</v>
      </c>
      <c r="F221" t="s">
        <v>5759</v>
      </c>
      <c r="G221" t="s">
        <v>5749</v>
      </c>
      <c r="H221" t="s">
        <v>461</v>
      </c>
      <c r="I221" t="s">
        <v>638</v>
      </c>
      <c r="J221" t="s">
        <v>280</v>
      </c>
      <c r="K221" t="s">
        <v>5760</v>
      </c>
      <c r="L221" t="s">
        <v>268</v>
      </c>
      <c r="M221">
        <v>108518124</v>
      </c>
      <c r="N221">
        <v>0</v>
      </c>
      <c r="O221">
        <v>108518124</v>
      </c>
      <c r="P221">
        <v>0</v>
      </c>
      <c r="Q221" t="s">
        <v>7117</v>
      </c>
      <c r="R221" t="s">
        <v>7118</v>
      </c>
      <c r="S221" t="s">
        <v>6653</v>
      </c>
      <c r="T221" t="s">
        <v>7119</v>
      </c>
      <c r="U221" t="s">
        <v>7120</v>
      </c>
      <c r="V221" t="s">
        <v>7121</v>
      </c>
      <c r="W221" t="s">
        <v>5757</v>
      </c>
      <c r="X221" t="str">
        <f t="shared" si="3"/>
        <v>Inversión</v>
      </c>
      <c r="Y221" t="s">
        <v>5761</v>
      </c>
    </row>
    <row r="222" spans="1:25">
      <c r="A222" t="s">
        <v>7076</v>
      </c>
      <c r="B222" t="s">
        <v>7014</v>
      </c>
      <c r="C222" t="s">
        <v>7122</v>
      </c>
      <c r="D222" t="s">
        <v>667</v>
      </c>
      <c r="E222" t="s">
        <v>5747</v>
      </c>
      <c r="F222" t="s">
        <v>5748</v>
      </c>
      <c r="G222" t="s">
        <v>5749</v>
      </c>
      <c r="H222" t="s">
        <v>448</v>
      </c>
      <c r="I222" t="s">
        <v>662</v>
      </c>
      <c r="J222" t="s">
        <v>267</v>
      </c>
      <c r="K222" t="s">
        <v>5750</v>
      </c>
      <c r="L222" t="s">
        <v>268</v>
      </c>
      <c r="M222">
        <v>76558000</v>
      </c>
      <c r="N222">
        <v>0</v>
      </c>
      <c r="O222">
        <v>76558000</v>
      </c>
      <c r="P222">
        <v>0</v>
      </c>
      <c r="Q222" t="s">
        <v>7123</v>
      </c>
      <c r="R222" t="s">
        <v>6166</v>
      </c>
      <c r="S222" t="s">
        <v>6536</v>
      </c>
      <c r="T222" t="s">
        <v>7124</v>
      </c>
      <c r="U222" t="s">
        <v>7125</v>
      </c>
      <c r="V222" t="s">
        <v>7126</v>
      </c>
      <c r="W222" t="s">
        <v>5757</v>
      </c>
      <c r="X222" t="str">
        <f t="shared" si="3"/>
        <v>Inversión</v>
      </c>
      <c r="Y222" t="s">
        <v>5758</v>
      </c>
    </row>
    <row r="223" spans="1:25">
      <c r="A223" t="s">
        <v>7076</v>
      </c>
      <c r="B223" t="s">
        <v>7014</v>
      </c>
      <c r="C223" t="s">
        <v>7122</v>
      </c>
      <c r="D223" t="s">
        <v>667</v>
      </c>
      <c r="E223" t="s">
        <v>5747</v>
      </c>
      <c r="F223" t="s">
        <v>5748</v>
      </c>
      <c r="G223" t="s">
        <v>5749</v>
      </c>
      <c r="H223" t="s">
        <v>448</v>
      </c>
      <c r="I223" t="s">
        <v>662</v>
      </c>
      <c r="J223" t="s">
        <v>280</v>
      </c>
      <c r="K223" t="s">
        <v>5760</v>
      </c>
      <c r="L223" t="s">
        <v>268</v>
      </c>
      <c r="M223">
        <v>85758000</v>
      </c>
      <c r="N223">
        <v>0</v>
      </c>
      <c r="O223">
        <v>85758000</v>
      </c>
      <c r="P223">
        <v>0</v>
      </c>
      <c r="Q223" t="s">
        <v>7123</v>
      </c>
      <c r="R223" t="s">
        <v>6166</v>
      </c>
      <c r="S223" t="s">
        <v>6536</v>
      </c>
      <c r="T223" t="s">
        <v>7124</v>
      </c>
      <c r="U223" t="s">
        <v>7125</v>
      </c>
      <c r="V223" t="s">
        <v>7126</v>
      </c>
      <c r="W223" t="s">
        <v>5757</v>
      </c>
      <c r="X223" t="str">
        <f t="shared" si="3"/>
        <v>Inversión</v>
      </c>
      <c r="Y223" t="s">
        <v>5758</v>
      </c>
    </row>
    <row r="224" spans="1:25">
      <c r="A224" t="s">
        <v>6471</v>
      </c>
      <c r="B224" t="s">
        <v>7127</v>
      </c>
      <c r="C224" t="s">
        <v>7128</v>
      </c>
      <c r="D224" t="s">
        <v>667</v>
      </c>
      <c r="E224" t="s">
        <v>5747</v>
      </c>
      <c r="F224" t="s">
        <v>5828</v>
      </c>
      <c r="G224" t="s">
        <v>5749</v>
      </c>
      <c r="H224" t="s">
        <v>458</v>
      </c>
      <c r="I224" t="s">
        <v>635</v>
      </c>
      <c r="J224" t="s">
        <v>267</v>
      </c>
      <c r="K224" t="s">
        <v>5750</v>
      </c>
      <c r="L224" t="s">
        <v>268</v>
      </c>
      <c r="M224">
        <v>28675821</v>
      </c>
      <c r="N224">
        <v>-623632</v>
      </c>
      <c r="O224">
        <v>28052189</v>
      </c>
      <c r="P224">
        <v>0</v>
      </c>
      <c r="Q224" t="s">
        <v>7129</v>
      </c>
      <c r="R224" t="s">
        <v>7130</v>
      </c>
      <c r="S224" t="s">
        <v>7131</v>
      </c>
      <c r="T224" t="s">
        <v>7132</v>
      </c>
      <c r="U224" t="s">
        <v>7133</v>
      </c>
      <c r="V224" t="s">
        <v>7134</v>
      </c>
      <c r="W224" t="s">
        <v>7135</v>
      </c>
      <c r="X224" t="str">
        <f t="shared" si="3"/>
        <v>Inversión</v>
      </c>
      <c r="Y224" t="s">
        <v>5836</v>
      </c>
    </row>
    <row r="225" spans="1:25">
      <c r="A225" t="s">
        <v>7098</v>
      </c>
      <c r="B225" t="s">
        <v>7127</v>
      </c>
      <c r="C225" t="s">
        <v>7136</v>
      </c>
      <c r="D225" t="s">
        <v>667</v>
      </c>
      <c r="E225" t="s">
        <v>5747</v>
      </c>
      <c r="F225" t="s">
        <v>5828</v>
      </c>
      <c r="G225" t="s">
        <v>5749</v>
      </c>
      <c r="H225" t="s">
        <v>458</v>
      </c>
      <c r="I225" t="s">
        <v>635</v>
      </c>
      <c r="J225" t="s">
        <v>267</v>
      </c>
      <c r="K225" t="s">
        <v>5750</v>
      </c>
      <c r="L225" t="s">
        <v>268</v>
      </c>
      <c r="M225">
        <v>8985027</v>
      </c>
      <c r="N225">
        <v>-2610769</v>
      </c>
      <c r="O225">
        <v>6374258</v>
      </c>
      <c r="P225">
        <v>0</v>
      </c>
      <c r="Q225" t="s">
        <v>7137</v>
      </c>
      <c r="R225" t="s">
        <v>7138</v>
      </c>
      <c r="S225" t="s">
        <v>7139</v>
      </c>
      <c r="T225" t="s">
        <v>7140</v>
      </c>
      <c r="U225" t="s">
        <v>7141</v>
      </c>
      <c r="V225" t="s">
        <v>7142</v>
      </c>
      <c r="W225" t="s">
        <v>7143</v>
      </c>
      <c r="X225" t="str">
        <f t="shared" si="3"/>
        <v>Inversión</v>
      </c>
      <c r="Y225" t="s">
        <v>5836</v>
      </c>
    </row>
    <row r="226" spans="1:25">
      <c r="A226" t="s">
        <v>6943</v>
      </c>
      <c r="B226" t="s">
        <v>7144</v>
      </c>
      <c r="C226" t="s">
        <v>7145</v>
      </c>
      <c r="D226" t="s">
        <v>667</v>
      </c>
      <c r="E226" t="s">
        <v>5747</v>
      </c>
      <c r="F226" t="s">
        <v>5880</v>
      </c>
      <c r="G226" t="s">
        <v>5749</v>
      </c>
      <c r="H226" t="s">
        <v>539</v>
      </c>
      <c r="I226" t="s">
        <v>653</v>
      </c>
      <c r="J226" t="s">
        <v>280</v>
      </c>
      <c r="K226" t="s">
        <v>5760</v>
      </c>
      <c r="L226" t="s">
        <v>268</v>
      </c>
      <c r="M226">
        <v>77865780</v>
      </c>
      <c r="N226">
        <v>38932440</v>
      </c>
      <c r="O226">
        <v>116798220</v>
      </c>
      <c r="P226">
        <v>0</v>
      </c>
      <c r="Q226" t="s">
        <v>7146</v>
      </c>
      <c r="R226" t="s">
        <v>7147</v>
      </c>
      <c r="S226" t="s">
        <v>7148</v>
      </c>
      <c r="T226" t="s">
        <v>7149</v>
      </c>
      <c r="U226" t="s">
        <v>7150</v>
      </c>
      <c r="V226" t="s">
        <v>7151</v>
      </c>
      <c r="W226" t="s">
        <v>5757</v>
      </c>
      <c r="X226" t="str">
        <f t="shared" si="3"/>
        <v>Inversión</v>
      </c>
      <c r="Y226" t="s">
        <v>5887</v>
      </c>
    </row>
    <row r="227" spans="1:25">
      <c r="A227" t="s">
        <v>6861</v>
      </c>
      <c r="B227" t="s">
        <v>7144</v>
      </c>
      <c r="C227" t="s">
        <v>7152</v>
      </c>
      <c r="D227" t="s">
        <v>667</v>
      </c>
      <c r="E227" t="s">
        <v>5747</v>
      </c>
      <c r="F227" t="s">
        <v>5880</v>
      </c>
      <c r="G227" t="s">
        <v>5749</v>
      </c>
      <c r="H227" t="s">
        <v>539</v>
      </c>
      <c r="I227" t="s">
        <v>653</v>
      </c>
      <c r="J227" t="s">
        <v>280</v>
      </c>
      <c r="K227" t="s">
        <v>5760</v>
      </c>
      <c r="L227" t="s">
        <v>268</v>
      </c>
      <c r="M227">
        <v>61490990</v>
      </c>
      <c r="N227">
        <v>0</v>
      </c>
      <c r="O227">
        <v>61490990</v>
      </c>
      <c r="P227">
        <v>0</v>
      </c>
      <c r="Q227" t="s">
        <v>7153</v>
      </c>
      <c r="R227" t="s">
        <v>7154</v>
      </c>
      <c r="S227" t="s">
        <v>6581</v>
      </c>
      <c r="T227" t="s">
        <v>7155</v>
      </c>
      <c r="U227" t="s">
        <v>7156</v>
      </c>
      <c r="V227" t="s">
        <v>7157</v>
      </c>
      <c r="W227" t="s">
        <v>5757</v>
      </c>
      <c r="X227" t="str">
        <f t="shared" si="3"/>
        <v>Inversión</v>
      </c>
      <c r="Y227" t="s">
        <v>5887</v>
      </c>
    </row>
    <row r="228" spans="1:25">
      <c r="A228" t="s">
        <v>7158</v>
      </c>
      <c r="B228" t="s">
        <v>7144</v>
      </c>
      <c r="C228" t="s">
        <v>7159</v>
      </c>
      <c r="D228" t="s">
        <v>667</v>
      </c>
      <c r="E228" t="s">
        <v>5747</v>
      </c>
      <c r="F228" t="s">
        <v>5880</v>
      </c>
      <c r="G228" t="s">
        <v>5749</v>
      </c>
      <c r="H228" t="s">
        <v>539</v>
      </c>
      <c r="I228" t="s">
        <v>653</v>
      </c>
      <c r="J228" t="s">
        <v>280</v>
      </c>
      <c r="K228" t="s">
        <v>5760</v>
      </c>
      <c r="L228" t="s">
        <v>268</v>
      </c>
      <c r="M228">
        <v>58642928</v>
      </c>
      <c r="N228">
        <v>14660732</v>
      </c>
      <c r="O228">
        <v>73303660</v>
      </c>
      <c r="P228">
        <v>14660732</v>
      </c>
      <c r="Q228" t="s">
        <v>7160</v>
      </c>
      <c r="R228" t="s">
        <v>6330</v>
      </c>
      <c r="S228" t="s">
        <v>7161</v>
      </c>
      <c r="T228" t="s">
        <v>7162</v>
      </c>
      <c r="U228" t="s">
        <v>7163</v>
      </c>
      <c r="V228" t="s">
        <v>7164</v>
      </c>
      <c r="W228" t="s">
        <v>5757</v>
      </c>
      <c r="X228" t="str">
        <f t="shared" si="3"/>
        <v>Inversión</v>
      </c>
      <c r="Y228" t="s">
        <v>5887</v>
      </c>
    </row>
    <row r="229" spans="1:25">
      <c r="A229" t="s">
        <v>6410</v>
      </c>
      <c r="B229" t="s">
        <v>7144</v>
      </c>
      <c r="C229" t="s">
        <v>7165</v>
      </c>
      <c r="D229" t="s">
        <v>667</v>
      </c>
      <c r="E229" t="s">
        <v>5995</v>
      </c>
      <c r="F229" t="s">
        <v>5880</v>
      </c>
      <c r="G229" t="s">
        <v>5749</v>
      </c>
      <c r="H229" t="s">
        <v>539</v>
      </c>
      <c r="I229" t="s">
        <v>653</v>
      </c>
      <c r="J229" t="s">
        <v>280</v>
      </c>
      <c r="K229" t="s">
        <v>5760</v>
      </c>
      <c r="L229" t="s">
        <v>268</v>
      </c>
      <c r="M229">
        <v>61490990</v>
      </c>
      <c r="N229">
        <v>-61490990</v>
      </c>
      <c r="O229">
        <v>0</v>
      </c>
      <c r="P229">
        <v>0</v>
      </c>
      <c r="Q229" t="s">
        <v>7166</v>
      </c>
      <c r="R229" t="s">
        <v>7167</v>
      </c>
      <c r="S229" t="s">
        <v>5757</v>
      </c>
      <c r="T229" t="s">
        <v>5757</v>
      </c>
      <c r="U229" t="s">
        <v>5757</v>
      </c>
      <c r="V229" t="s">
        <v>5757</v>
      </c>
      <c r="W229" t="s">
        <v>5757</v>
      </c>
      <c r="X229" t="str">
        <f t="shared" si="3"/>
        <v>Inversión</v>
      </c>
      <c r="Y229" t="s">
        <v>5887</v>
      </c>
    </row>
    <row r="230" spans="1:25">
      <c r="A230" t="s">
        <v>6949</v>
      </c>
      <c r="B230" t="s">
        <v>7168</v>
      </c>
      <c r="C230" t="s">
        <v>7169</v>
      </c>
      <c r="D230" t="s">
        <v>667</v>
      </c>
      <c r="E230" t="s">
        <v>5747</v>
      </c>
      <c r="F230" t="s">
        <v>5828</v>
      </c>
      <c r="G230" t="s">
        <v>5749</v>
      </c>
      <c r="H230" t="s">
        <v>458</v>
      </c>
      <c r="I230" t="s">
        <v>635</v>
      </c>
      <c r="J230" t="s">
        <v>267</v>
      </c>
      <c r="K230" t="s">
        <v>5750</v>
      </c>
      <c r="L230" t="s">
        <v>268</v>
      </c>
      <c r="M230">
        <v>4604400</v>
      </c>
      <c r="N230">
        <v>0</v>
      </c>
      <c r="O230">
        <v>4604400</v>
      </c>
      <c r="P230">
        <v>3866600</v>
      </c>
      <c r="Q230" t="s">
        <v>7170</v>
      </c>
      <c r="R230" t="s">
        <v>6298</v>
      </c>
      <c r="S230" t="s">
        <v>7171</v>
      </c>
      <c r="T230" t="s">
        <v>7172</v>
      </c>
      <c r="U230" t="s">
        <v>7173</v>
      </c>
      <c r="V230" t="s">
        <v>7174</v>
      </c>
      <c r="W230" t="s">
        <v>5757</v>
      </c>
      <c r="X230" t="str">
        <f t="shared" si="3"/>
        <v>Inversión</v>
      </c>
      <c r="Y230" t="s">
        <v>5836</v>
      </c>
    </row>
    <row r="231" spans="1:25">
      <c r="A231" t="s">
        <v>6212</v>
      </c>
      <c r="B231" t="s">
        <v>7175</v>
      </c>
      <c r="C231" t="s">
        <v>7176</v>
      </c>
      <c r="D231" t="s">
        <v>667</v>
      </c>
      <c r="E231" t="s">
        <v>5747</v>
      </c>
      <c r="F231" t="s">
        <v>6382</v>
      </c>
      <c r="G231" t="s">
        <v>5749</v>
      </c>
      <c r="H231" t="s">
        <v>550</v>
      </c>
      <c r="I231" t="s">
        <v>636</v>
      </c>
      <c r="J231" t="s">
        <v>267</v>
      </c>
      <c r="K231" t="s">
        <v>5750</v>
      </c>
      <c r="L231" t="s">
        <v>268</v>
      </c>
      <c r="M231">
        <v>21446236</v>
      </c>
      <c r="N231">
        <v>0</v>
      </c>
      <c r="O231">
        <v>21446236</v>
      </c>
      <c r="P231">
        <v>0</v>
      </c>
      <c r="Q231" t="s">
        <v>7177</v>
      </c>
      <c r="R231" t="s">
        <v>7178</v>
      </c>
      <c r="S231" t="s">
        <v>6518</v>
      </c>
      <c r="T231" t="s">
        <v>7179</v>
      </c>
      <c r="U231" t="s">
        <v>7180</v>
      </c>
      <c r="V231" t="s">
        <v>7181</v>
      </c>
      <c r="W231" t="s">
        <v>5757</v>
      </c>
      <c r="X231" t="str">
        <f t="shared" si="3"/>
        <v>Inversión</v>
      </c>
      <c r="Y231" t="s">
        <v>6388</v>
      </c>
    </row>
    <row r="232" spans="1:25">
      <c r="A232" t="s">
        <v>7182</v>
      </c>
      <c r="B232" t="s">
        <v>7183</v>
      </c>
      <c r="C232" t="s">
        <v>7184</v>
      </c>
      <c r="D232" t="s">
        <v>667</v>
      </c>
      <c r="E232" t="s">
        <v>5747</v>
      </c>
      <c r="F232" t="s">
        <v>5828</v>
      </c>
      <c r="G232" t="s">
        <v>5749</v>
      </c>
      <c r="H232" t="s">
        <v>463</v>
      </c>
      <c r="I232" t="s">
        <v>633</v>
      </c>
      <c r="J232" t="s">
        <v>280</v>
      </c>
      <c r="K232" t="s">
        <v>5760</v>
      </c>
      <c r="L232" t="s">
        <v>268</v>
      </c>
      <c r="M232">
        <v>10000000</v>
      </c>
      <c r="N232">
        <v>-6430000</v>
      </c>
      <c r="O232">
        <v>3570000</v>
      </c>
      <c r="P232">
        <v>0</v>
      </c>
      <c r="Q232" t="s">
        <v>7185</v>
      </c>
      <c r="R232" t="s">
        <v>7186</v>
      </c>
      <c r="S232" t="s">
        <v>7187</v>
      </c>
      <c r="T232" t="s">
        <v>5757</v>
      </c>
      <c r="U232" t="s">
        <v>5757</v>
      </c>
      <c r="V232" t="s">
        <v>5757</v>
      </c>
      <c r="W232" t="s">
        <v>5757</v>
      </c>
      <c r="X232" t="str">
        <f t="shared" si="3"/>
        <v>Inversión</v>
      </c>
      <c r="Y232" t="s">
        <v>5836</v>
      </c>
    </row>
    <row r="233" spans="1:25">
      <c r="A233" t="s">
        <v>7188</v>
      </c>
      <c r="B233" t="s">
        <v>7183</v>
      </c>
      <c r="C233" t="s">
        <v>7189</v>
      </c>
      <c r="D233" t="s">
        <v>667</v>
      </c>
      <c r="E233" t="s">
        <v>5747</v>
      </c>
      <c r="F233" t="s">
        <v>5828</v>
      </c>
      <c r="G233" t="s">
        <v>5749</v>
      </c>
      <c r="H233" t="s">
        <v>458</v>
      </c>
      <c r="I233" t="s">
        <v>635</v>
      </c>
      <c r="J233" t="s">
        <v>280</v>
      </c>
      <c r="K233" t="s">
        <v>5760</v>
      </c>
      <c r="L233" t="s">
        <v>268</v>
      </c>
      <c r="M233">
        <v>780000000</v>
      </c>
      <c r="N233">
        <v>-425600629</v>
      </c>
      <c r="O233">
        <v>354399371</v>
      </c>
      <c r="P233">
        <v>0</v>
      </c>
      <c r="Q233" t="s">
        <v>7190</v>
      </c>
      <c r="R233" t="s">
        <v>6188</v>
      </c>
      <c r="S233" t="s">
        <v>7191</v>
      </c>
      <c r="T233" t="s">
        <v>5757</v>
      </c>
      <c r="U233" t="s">
        <v>5757</v>
      </c>
      <c r="V233" t="s">
        <v>5757</v>
      </c>
      <c r="W233" t="s">
        <v>5757</v>
      </c>
      <c r="X233" t="str">
        <f t="shared" si="3"/>
        <v>Inversión</v>
      </c>
      <c r="Y233" t="s">
        <v>5836</v>
      </c>
    </row>
    <row r="234" spans="1:25">
      <c r="A234" t="s">
        <v>6965</v>
      </c>
      <c r="B234" t="s">
        <v>7183</v>
      </c>
      <c r="C234" t="s">
        <v>7192</v>
      </c>
      <c r="D234" t="s">
        <v>667</v>
      </c>
      <c r="E234" t="s">
        <v>5747</v>
      </c>
      <c r="F234" t="s">
        <v>5828</v>
      </c>
      <c r="G234" t="s">
        <v>5749</v>
      </c>
      <c r="H234" t="s">
        <v>444</v>
      </c>
      <c r="I234" t="s">
        <v>622</v>
      </c>
      <c r="J234" t="s">
        <v>267</v>
      </c>
      <c r="K234" t="s">
        <v>5750</v>
      </c>
      <c r="L234" t="s">
        <v>268</v>
      </c>
      <c r="M234">
        <v>85682910</v>
      </c>
      <c r="N234">
        <v>-77112</v>
      </c>
      <c r="O234">
        <v>85605798</v>
      </c>
      <c r="P234">
        <v>0</v>
      </c>
      <c r="Q234" t="s">
        <v>7193</v>
      </c>
      <c r="R234" t="s">
        <v>7194</v>
      </c>
      <c r="S234" t="s">
        <v>7195</v>
      </c>
      <c r="T234" t="s">
        <v>7196</v>
      </c>
      <c r="U234" t="s">
        <v>7197</v>
      </c>
      <c r="V234" t="s">
        <v>7198</v>
      </c>
      <c r="W234" t="s">
        <v>5757</v>
      </c>
      <c r="X234" t="str">
        <f t="shared" si="3"/>
        <v>Inversión</v>
      </c>
      <c r="Y234" t="s">
        <v>5836</v>
      </c>
    </row>
    <row r="235" spans="1:25">
      <c r="A235" t="s">
        <v>6464</v>
      </c>
      <c r="B235" t="s">
        <v>7183</v>
      </c>
      <c r="C235" t="s">
        <v>7199</v>
      </c>
      <c r="D235" t="s">
        <v>667</v>
      </c>
      <c r="E235" t="s">
        <v>5747</v>
      </c>
      <c r="F235" t="s">
        <v>5828</v>
      </c>
      <c r="G235" t="s">
        <v>5749</v>
      </c>
      <c r="H235" t="s">
        <v>463</v>
      </c>
      <c r="I235" t="s">
        <v>633</v>
      </c>
      <c r="J235" t="s">
        <v>267</v>
      </c>
      <c r="K235" t="s">
        <v>5750</v>
      </c>
      <c r="L235" t="s">
        <v>268</v>
      </c>
      <c r="M235">
        <v>166854600</v>
      </c>
      <c r="N235">
        <v>-59051346</v>
      </c>
      <c r="O235">
        <v>107803254</v>
      </c>
      <c r="P235">
        <v>0</v>
      </c>
      <c r="Q235" t="s">
        <v>7200</v>
      </c>
      <c r="R235" t="s">
        <v>7201</v>
      </c>
      <c r="S235" t="s">
        <v>7202</v>
      </c>
      <c r="T235" t="s">
        <v>7203</v>
      </c>
      <c r="U235" t="s">
        <v>7204</v>
      </c>
      <c r="V235" t="s">
        <v>7205</v>
      </c>
      <c r="W235" t="s">
        <v>5757</v>
      </c>
      <c r="X235" t="str">
        <f t="shared" si="3"/>
        <v>Inversión</v>
      </c>
      <c r="Y235" t="s">
        <v>5836</v>
      </c>
    </row>
    <row r="236" spans="1:25">
      <c r="A236" t="s">
        <v>6842</v>
      </c>
      <c r="B236" t="s">
        <v>7183</v>
      </c>
      <c r="C236" t="s">
        <v>7206</v>
      </c>
      <c r="D236" t="s">
        <v>667</v>
      </c>
      <c r="E236" t="s">
        <v>5763</v>
      </c>
      <c r="F236" t="s">
        <v>5828</v>
      </c>
      <c r="G236" t="s">
        <v>5749</v>
      </c>
      <c r="H236" t="s">
        <v>463</v>
      </c>
      <c r="I236" t="s">
        <v>633</v>
      </c>
      <c r="J236" t="s">
        <v>280</v>
      </c>
      <c r="K236" t="s">
        <v>5760</v>
      </c>
      <c r="L236" t="s">
        <v>268</v>
      </c>
      <c r="M236">
        <v>57121940</v>
      </c>
      <c r="N236">
        <v>0</v>
      </c>
      <c r="O236">
        <v>57121940</v>
      </c>
      <c r="P236">
        <v>57121940</v>
      </c>
      <c r="Q236" t="s">
        <v>7207</v>
      </c>
      <c r="R236" t="s">
        <v>7208</v>
      </c>
      <c r="S236" t="s">
        <v>5757</v>
      </c>
      <c r="T236" t="s">
        <v>5757</v>
      </c>
      <c r="U236" t="s">
        <v>5757</v>
      </c>
      <c r="V236" t="s">
        <v>5757</v>
      </c>
      <c r="W236" t="s">
        <v>5757</v>
      </c>
      <c r="X236" t="str">
        <f t="shared" si="3"/>
        <v>Inversión</v>
      </c>
      <c r="Y236" t="s">
        <v>5836</v>
      </c>
    </row>
    <row r="237" spans="1:25">
      <c r="A237" t="s">
        <v>6906</v>
      </c>
      <c r="B237" t="s">
        <v>7183</v>
      </c>
      <c r="C237" t="s">
        <v>7209</v>
      </c>
      <c r="D237" t="s">
        <v>667</v>
      </c>
      <c r="E237" t="s">
        <v>5747</v>
      </c>
      <c r="F237" t="s">
        <v>5828</v>
      </c>
      <c r="G237" t="s">
        <v>5749</v>
      </c>
      <c r="H237" t="s">
        <v>463</v>
      </c>
      <c r="I237" t="s">
        <v>633</v>
      </c>
      <c r="J237" t="s">
        <v>267</v>
      </c>
      <c r="K237" t="s">
        <v>5750</v>
      </c>
      <c r="L237" t="s">
        <v>268</v>
      </c>
      <c r="M237">
        <v>31417067</v>
      </c>
      <c r="N237">
        <v>-1999267</v>
      </c>
      <c r="O237">
        <v>29417800</v>
      </c>
      <c r="P237">
        <v>0</v>
      </c>
      <c r="Q237" t="s">
        <v>7210</v>
      </c>
      <c r="R237" t="s">
        <v>7211</v>
      </c>
      <c r="S237" t="s">
        <v>7212</v>
      </c>
      <c r="T237" t="s">
        <v>7213</v>
      </c>
      <c r="U237" t="s">
        <v>7214</v>
      </c>
      <c r="V237" t="s">
        <v>7215</v>
      </c>
      <c r="W237" t="s">
        <v>5757</v>
      </c>
      <c r="X237" t="str">
        <f t="shared" si="3"/>
        <v>Inversión</v>
      </c>
      <c r="Y237" t="s">
        <v>5836</v>
      </c>
    </row>
    <row r="238" spans="1:25">
      <c r="A238" t="s">
        <v>6721</v>
      </c>
      <c r="B238" t="s">
        <v>7183</v>
      </c>
      <c r="C238" t="s">
        <v>7216</v>
      </c>
      <c r="D238" t="s">
        <v>667</v>
      </c>
      <c r="E238" t="s">
        <v>5747</v>
      </c>
      <c r="F238" t="s">
        <v>5828</v>
      </c>
      <c r="G238" t="s">
        <v>5749</v>
      </c>
      <c r="H238" t="s">
        <v>463</v>
      </c>
      <c r="I238" t="s">
        <v>633</v>
      </c>
      <c r="J238" t="s">
        <v>267</v>
      </c>
      <c r="K238" t="s">
        <v>5750</v>
      </c>
      <c r="L238" t="s">
        <v>268</v>
      </c>
      <c r="M238">
        <v>57060806</v>
      </c>
      <c r="N238">
        <v>-2384454</v>
      </c>
      <c r="O238">
        <v>54676352</v>
      </c>
      <c r="P238">
        <v>0</v>
      </c>
      <c r="Q238" t="s">
        <v>7217</v>
      </c>
      <c r="R238" t="s">
        <v>7218</v>
      </c>
      <c r="S238" t="s">
        <v>7219</v>
      </c>
      <c r="T238" t="s">
        <v>7220</v>
      </c>
      <c r="U238" t="s">
        <v>7221</v>
      </c>
      <c r="V238" t="s">
        <v>7222</v>
      </c>
      <c r="W238" t="s">
        <v>5757</v>
      </c>
      <c r="X238" t="str">
        <f t="shared" si="3"/>
        <v>Inversión</v>
      </c>
      <c r="Y238" t="s">
        <v>5836</v>
      </c>
    </row>
    <row r="239" spans="1:25">
      <c r="A239" t="s">
        <v>6956</v>
      </c>
      <c r="B239" t="s">
        <v>7183</v>
      </c>
      <c r="C239" t="s">
        <v>7223</v>
      </c>
      <c r="D239" t="s">
        <v>667</v>
      </c>
      <c r="E239" t="s">
        <v>5747</v>
      </c>
      <c r="F239" t="s">
        <v>5828</v>
      </c>
      <c r="G239" t="s">
        <v>5749</v>
      </c>
      <c r="H239" t="s">
        <v>458</v>
      </c>
      <c r="I239" t="s">
        <v>635</v>
      </c>
      <c r="J239" t="s">
        <v>280</v>
      </c>
      <c r="K239" t="s">
        <v>5760</v>
      </c>
      <c r="L239" t="s">
        <v>268</v>
      </c>
      <c r="M239">
        <v>194381550</v>
      </c>
      <c r="N239">
        <v>-43918462</v>
      </c>
      <c r="O239">
        <v>150463088</v>
      </c>
      <c r="P239">
        <v>0</v>
      </c>
      <c r="Q239" t="s">
        <v>7224</v>
      </c>
      <c r="R239" t="s">
        <v>6264</v>
      </c>
      <c r="S239" t="s">
        <v>7225</v>
      </c>
      <c r="T239" t="s">
        <v>7226</v>
      </c>
      <c r="U239" t="s">
        <v>7227</v>
      </c>
      <c r="V239" t="s">
        <v>7228</v>
      </c>
      <c r="W239" t="s">
        <v>5757</v>
      </c>
      <c r="X239" t="str">
        <f t="shared" si="3"/>
        <v>Inversión</v>
      </c>
      <c r="Y239" t="s">
        <v>5836</v>
      </c>
    </row>
    <row r="240" spans="1:25">
      <c r="A240" t="s">
        <v>7229</v>
      </c>
      <c r="B240" t="s">
        <v>7183</v>
      </c>
      <c r="C240" t="s">
        <v>7230</v>
      </c>
      <c r="D240" t="s">
        <v>667</v>
      </c>
      <c r="E240" t="s">
        <v>5763</v>
      </c>
      <c r="F240" t="s">
        <v>5828</v>
      </c>
      <c r="G240" t="s">
        <v>5749</v>
      </c>
      <c r="H240" t="s">
        <v>458</v>
      </c>
      <c r="I240" t="s">
        <v>635</v>
      </c>
      <c r="J240" t="s">
        <v>267</v>
      </c>
      <c r="K240" t="s">
        <v>5750</v>
      </c>
      <c r="L240" t="s">
        <v>268</v>
      </c>
      <c r="M240">
        <v>130000000</v>
      </c>
      <c r="N240">
        <v>-130000000</v>
      </c>
      <c r="O240">
        <v>0</v>
      </c>
      <c r="P240">
        <v>0</v>
      </c>
      <c r="Q240" t="s">
        <v>7231</v>
      </c>
      <c r="R240" t="s">
        <v>7232</v>
      </c>
      <c r="S240" t="s">
        <v>5757</v>
      </c>
      <c r="T240" t="s">
        <v>5757</v>
      </c>
      <c r="U240" t="s">
        <v>5757</v>
      </c>
      <c r="V240" t="s">
        <v>5757</v>
      </c>
      <c r="W240" t="s">
        <v>5757</v>
      </c>
      <c r="X240" t="str">
        <f t="shared" si="3"/>
        <v>Inversión</v>
      </c>
      <c r="Y240" t="s">
        <v>5836</v>
      </c>
    </row>
    <row r="241" spans="1:25">
      <c r="A241" t="s">
        <v>7233</v>
      </c>
      <c r="B241" t="s">
        <v>7183</v>
      </c>
      <c r="C241" t="s">
        <v>7234</v>
      </c>
      <c r="D241" t="s">
        <v>667</v>
      </c>
      <c r="E241" t="s">
        <v>5747</v>
      </c>
      <c r="F241" t="s">
        <v>5828</v>
      </c>
      <c r="G241" t="s">
        <v>5749</v>
      </c>
      <c r="H241" t="s">
        <v>458</v>
      </c>
      <c r="I241" t="s">
        <v>635</v>
      </c>
      <c r="J241" t="s">
        <v>280</v>
      </c>
      <c r="K241" t="s">
        <v>5760</v>
      </c>
      <c r="L241" t="s">
        <v>268</v>
      </c>
      <c r="M241">
        <v>53146280</v>
      </c>
      <c r="N241">
        <v>-1723232</v>
      </c>
      <c r="O241">
        <v>51423048</v>
      </c>
      <c r="P241">
        <v>0</v>
      </c>
      <c r="Q241" t="s">
        <v>7235</v>
      </c>
      <c r="R241" t="s">
        <v>7236</v>
      </c>
      <c r="S241" t="s">
        <v>7237</v>
      </c>
      <c r="T241" t="s">
        <v>7238</v>
      </c>
      <c r="U241" t="s">
        <v>7239</v>
      </c>
      <c r="V241" t="s">
        <v>7240</v>
      </c>
      <c r="W241" t="s">
        <v>5757</v>
      </c>
      <c r="X241" t="str">
        <f t="shared" si="3"/>
        <v>Inversión</v>
      </c>
      <c r="Y241" t="s">
        <v>5836</v>
      </c>
    </row>
    <row r="242" spans="1:25">
      <c r="A242" t="s">
        <v>6166</v>
      </c>
      <c r="B242" t="s">
        <v>7183</v>
      </c>
      <c r="C242" t="s">
        <v>7241</v>
      </c>
      <c r="D242" t="s">
        <v>667</v>
      </c>
      <c r="E242" t="s">
        <v>5747</v>
      </c>
      <c r="F242" t="s">
        <v>5828</v>
      </c>
      <c r="G242" t="s">
        <v>5749</v>
      </c>
      <c r="H242" t="s">
        <v>458</v>
      </c>
      <c r="I242" t="s">
        <v>635</v>
      </c>
      <c r="J242" t="s">
        <v>267</v>
      </c>
      <c r="K242" t="s">
        <v>5750</v>
      </c>
      <c r="L242" t="s">
        <v>268</v>
      </c>
      <c r="M242">
        <v>55000000</v>
      </c>
      <c r="N242">
        <v>-2738872</v>
      </c>
      <c r="O242">
        <v>52261128</v>
      </c>
      <c r="P242">
        <v>0</v>
      </c>
      <c r="Q242" t="s">
        <v>7242</v>
      </c>
      <c r="R242" t="s">
        <v>6950</v>
      </c>
      <c r="S242" t="s">
        <v>7243</v>
      </c>
      <c r="T242" t="s">
        <v>7244</v>
      </c>
      <c r="U242" t="s">
        <v>7245</v>
      </c>
      <c r="V242" t="s">
        <v>7246</v>
      </c>
      <c r="W242" t="s">
        <v>5757</v>
      </c>
      <c r="X242" t="str">
        <f t="shared" si="3"/>
        <v>Inversión</v>
      </c>
      <c r="Y242" t="s">
        <v>5836</v>
      </c>
    </row>
    <row r="243" spans="1:25">
      <c r="A243" t="s">
        <v>7247</v>
      </c>
      <c r="B243" t="s">
        <v>7183</v>
      </c>
      <c r="C243" t="s">
        <v>7248</v>
      </c>
      <c r="D243" t="s">
        <v>667</v>
      </c>
      <c r="E243" t="s">
        <v>5747</v>
      </c>
      <c r="F243" t="s">
        <v>5828</v>
      </c>
      <c r="G243" t="s">
        <v>5749</v>
      </c>
      <c r="H243" t="s">
        <v>555</v>
      </c>
      <c r="I243" t="s">
        <v>634</v>
      </c>
      <c r="J243" t="s">
        <v>280</v>
      </c>
      <c r="K243" t="s">
        <v>5760</v>
      </c>
      <c r="L243" t="s">
        <v>268</v>
      </c>
      <c r="M243">
        <v>31417067</v>
      </c>
      <c r="N243">
        <v>-2489564</v>
      </c>
      <c r="O243">
        <v>28927503</v>
      </c>
      <c r="P243">
        <v>0</v>
      </c>
      <c r="Q243" t="s">
        <v>7249</v>
      </c>
      <c r="R243" t="s">
        <v>7250</v>
      </c>
      <c r="S243" t="s">
        <v>7251</v>
      </c>
      <c r="T243" t="s">
        <v>7252</v>
      </c>
      <c r="U243" t="s">
        <v>7253</v>
      </c>
      <c r="V243" t="s">
        <v>7254</v>
      </c>
      <c r="W243" t="s">
        <v>5757</v>
      </c>
      <c r="X243" t="str">
        <f t="shared" si="3"/>
        <v>Inversión</v>
      </c>
      <c r="Y243" t="s">
        <v>5836</v>
      </c>
    </row>
    <row r="244" spans="1:25">
      <c r="A244" t="s">
        <v>7255</v>
      </c>
      <c r="B244" t="s">
        <v>7183</v>
      </c>
      <c r="C244" t="s">
        <v>7256</v>
      </c>
      <c r="D244" t="s">
        <v>667</v>
      </c>
      <c r="E244" t="s">
        <v>5747</v>
      </c>
      <c r="F244" t="s">
        <v>5828</v>
      </c>
      <c r="G244" t="s">
        <v>5749</v>
      </c>
      <c r="H244" t="s">
        <v>555</v>
      </c>
      <c r="I244" t="s">
        <v>634</v>
      </c>
      <c r="J244" t="s">
        <v>280</v>
      </c>
      <c r="K244" t="s">
        <v>5760</v>
      </c>
      <c r="L244" t="s">
        <v>268</v>
      </c>
      <c r="M244">
        <v>38876310</v>
      </c>
      <c r="N244">
        <v>-1260538</v>
      </c>
      <c r="O244">
        <v>37615772</v>
      </c>
      <c r="P244">
        <v>0</v>
      </c>
      <c r="Q244" t="s">
        <v>7257</v>
      </c>
      <c r="R244" t="s">
        <v>7258</v>
      </c>
      <c r="S244" t="s">
        <v>7259</v>
      </c>
      <c r="T244" t="s">
        <v>7260</v>
      </c>
      <c r="U244" t="s">
        <v>7261</v>
      </c>
      <c r="V244" t="s">
        <v>7262</v>
      </c>
      <c r="W244" t="s">
        <v>5757</v>
      </c>
      <c r="X244" t="str">
        <f t="shared" si="3"/>
        <v>Inversión</v>
      </c>
      <c r="Y244" t="s">
        <v>5836</v>
      </c>
    </row>
    <row r="245" spans="1:25">
      <c r="A245" t="s">
        <v>7130</v>
      </c>
      <c r="B245" t="s">
        <v>7263</v>
      </c>
      <c r="C245" t="s">
        <v>7264</v>
      </c>
      <c r="D245" t="s">
        <v>667</v>
      </c>
      <c r="E245" t="s">
        <v>5747</v>
      </c>
      <c r="F245" t="s">
        <v>5828</v>
      </c>
      <c r="G245" t="s">
        <v>5749</v>
      </c>
      <c r="H245" t="s">
        <v>444</v>
      </c>
      <c r="I245" t="s">
        <v>622</v>
      </c>
      <c r="J245" t="s">
        <v>267</v>
      </c>
      <c r="K245" t="s">
        <v>5750</v>
      </c>
      <c r="L245" t="s">
        <v>268</v>
      </c>
      <c r="M245">
        <v>48314800</v>
      </c>
      <c r="N245">
        <v>-43487</v>
      </c>
      <c r="O245">
        <v>48271313</v>
      </c>
      <c r="P245">
        <v>0</v>
      </c>
      <c r="Q245" t="s">
        <v>7265</v>
      </c>
      <c r="R245" t="s">
        <v>7266</v>
      </c>
      <c r="S245" t="s">
        <v>7267</v>
      </c>
      <c r="T245" t="s">
        <v>7268</v>
      </c>
      <c r="U245" t="s">
        <v>7269</v>
      </c>
      <c r="V245" t="s">
        <v>7270</v>
      </c>
      <c r="W245" t="s">
        <v>5757</v>
      </c>
      <c r="X245" t="str">
        <f t="shared" si="3"/>
        <v>Inversión</v>
      </c>
      <c r="Y245" t="s">
        <v>5836</v>
      </c>
    </row>
    <row r="246" spans="1:25">
      <c r="A246" t="s">
        <v>7138</v>
      </c>
      <c r="B246" t="s">
        <v>7263</v>
      </c>
      <c r="C246" t="s">
        <v>7271</v>
      </c>
      <c r="D246" t="s">
        <v>667</v>
      </c>
      <c r="E246" t="s">
        <v>5747</v>
      </c>
      <c r="F246" t="s">
        <v>5828</v>
      </c>
      <c r="G246" t="s">
        <v>5749</v>
      </c>
      <c r="H246" t="s">
        <v>524</v>
      </c>
      <c r="I246" t="s">
        <v>621</v>
      </c>
      <c r="J246" t="s">
        <v>280</v>
      </c>
      <c r="K246" t="s">
        <v>5760</v>
      </c>
      <c r="L246" t="s">
        <v>268</v>
      </c>
      <c r="M246">
        <v>116798220</v>
      </c>
      <c r="N246">
        <v>-506121</v>
      </c>
      <c r="O246">
        <v>116292099</v>
      </c>
      <c r="P246">
        <v>0</v>
      </c>
      <c r="Q246" t="s">
        <v>7272</v>
      </c>
      <c r="R246" t="s">
        <v>7273</v>
      </c>
      <c r="S246" t="s">
        <v>7274</v>
      </c>
      <c r="T246" t="s">
        <v>7275</v>
      </c>
      <c r="U246" t="s">
        <v>7276</v>
      </c>
      <c r="V246" t="s">
        <v>7277</v>
      </c>
      <c r="W246" t="s">
        <v>5757</v>
      </c>
      <c r="X246" t="str">
        <f t="shared" si="3"/>
        <v>Inversión</v>
      </c>
      <c r="Y246" t="s">
        <v>5836</v>
      </c>
    </row>
    <row r="247" spans="1:25">
      <c r="A247" t="s">
        <v>6310</v>
      </c>
      <c r="B247" t="s">
        <v>7263</v>
      </c>
      <c r="C247" t="s">
        <v>7278</v>
      </c>
      <c r="D247" t="s">
        <v>667</v>
      </c>
      <c r="E247" t="s">
        <v>5747</v>
      </c>
      <c r="F247" t="s">
        <v>5828</v>
      </c>
      <c r="G247" t="s">
        <v>5749</v>
      </c>
      <c r="H247" t="s">
        <v>444</v>
      </c>
      <c r="I247" t="s">
        <v>622</v>
      </c>
      <c r="J247" t="s">
        <v>267</v>
      </c>
      <c r="K247" t="s">
        <v>5750</v>
      </c>
      <c r="L247" t="s">
        <v>268</v>
      </c>
      <c r="M247">
        <v>35342100</v>
      </c>
      <c r="N247">
        <v>-31811</v>
      </c>
      <c r="O247">
        <v>35310289</v>
      </c>
      <c r="P247">
        <v>0</v>
      </c>
      <c r="Q247" t="s">
        <v>7279</v>
      </c>
      <c r="R247" t="s">
        <v>7280</v>
      </c>
      <c r="S247" t="s">
        <v>7281</v>
      </c>
      <c r="T247" t="s">
        <v>7282</v>
      </c>
      <c r="U247" t="s">
        <v>7283</v>
      </c>
      <c r="V247" t="s">
        <v>7284</v>
      </c>
      <c r="W247" t="s">
        <v>5757</v>
      </c>
      <c r="X247" t="str">
        <f t="shared" si="3"/>
        <v>Inversión</v>
      </c>
      <c r="Y247" t="s">
        <v>5836</v>
      </c>
    </row>
    <row r="248" spans="1:25">
      <c r="A248" t="s">
        <v>7285</v>
      </c>
      <c r="B248" t="s">
        <v>7263</v>
      </c>
      <c r="C248" t="s">
        <v>7286</v>
      </c>
      <c r="D248" t="s">
        <v>667</v>
      </c>
      <c r="E248" t="s">
        <v>5747</v>
      </c>
      <c r="F248" t="s">
        <v>5828</v>
      </c>
      <c r="G248" t="s">
        <v>5749</v>
      </c>
      <c r="H248" t="s">
        <v>444</v>
      </c>
      <c r="I248" t="s">
        <v>622</v>
      </c>
      <c r="J248" t="s">
        <v>267</v>
      </c>
      <c r="K248" t="s">
        <v>5750</v>
      </c>
      <c r="L248" t="s">
        <v>268</v>
      </c>
      <c r="M248">
        <v>30337200</v>
      </c>
      <c r="N248">
        <v>-1485508</v>
      </c>
      <c r="O248">
        <v>28851692</v>
      </c>
      <c r="P248">
        <v>0</v>
      </c>
      <c r="Q248" t="s">
        <v>7287</v>
      </c>
      <c r="R248" t="s">
        <v>7288</v>
      </c>
      <c r="S248" t="s">
        <v>7289</v>
      </c>
      <c r="T248" t="s">
        <v>7290</v>
      </c>
      <c r="U248" t="s">
        <v>7291</v>
      </c>
      <c r="V248" t="s">
        <v>7292</v>
      </c>
      <c r="W248" t="s">
        <v>5757</v>
      </c>
      <c r="X248" t="str">
        <f t="shared" si="3"/>
        <v>Inversión</v>
      </c>
      <c r="Y248" t="s">
        <v>5836</v>
      </c>
    </row>
    <row r="249" spans="1:25">
      <c r="A249" t="s">
        <v>7147</v>
      </c>
      <c r="B249" t="s">
        <v>7263</v>
      </c>
      <c r="C249" t="s">
        <v>7293</v>
      </c>
      <c r="D249" t="s">
        <v>667</v>
      </c>
      <c r="E249" t="s">
        <v>5747</v>
      </c>
      <c r="F249" t="s">
        <v>5828</v>
      </c>
      <c r="G249" t="s">
        <v>5749</v>
      </c>
      <c r="H249" t="s">
        <v>444</v>
      </c>
      <c r="I249" t="s">
        <v>622</v>
      </c>
      <c r="J249" t="s">
        <v>267</v>
      </c>
      <c r="K249" t="s">
        <v>5750</v>
      </c>
      <c r="L249" t="s">
        <v>268</v>
      </c>
      <c r="M249">
        <v>51409746</v>
      </c>
      <c r="N249">
        <v>3993777</v>
      </c>
      <c r="O249">
        <v>55403523</v>
      </c>
      <c r="P249">
        <v>4216551</v>
      </c>
      <c r="Q249" t="s">
        <v>7294</v>
      </c>
      <c r="R249" t="s">
        <v>6733</v>
      </c>
      <c r="S249" t="s">
        <v>7295</v>
      </c>
      <c r="T249" t="s">
        <v>7296</v>
      </c>
      <c r="U249" t="s">
        <v>7297</v>
      </c>
      <c r="V249" t="s">
        <v>7298</v>
      </c>
      <c r="W249" t="s">
        <v>5757</v>
      </c>
      <c r="X249" t="str">
        <f t="shared" si="3"/>
        <v>Inversión</v>
      </c>
      <c r="Y249" t="s">
        <v>5836</v>
      </c>
    </row>
    <row r="250" spans="1:25">
      <c r="A250" t="s">
        <v>6330</v>
      </c>
      <c r="B250" t="s">
        <v>7263</v>
      </c>
      <c r="C250" t="s">
        <v>7299</v>
      </c>
      <c r="D250" t="s">
        <v>667</v>
      </c>
      <c r="E250" t="s">
        <v>5763</v>
      </c>
      <c r="F250" t="s">
        <v>5828</v>
      </c>
      <c r="G250" t="s">
        <v>5749</v>
      </c>
      <c r="H250" t="s">
        <v>458</v>
      </c>
      <c r="I250" t="s">
        <v>635</v>
      </c>
      <c r="J250" t="s">
        <v>280</v>
      </c>
      <c r="K250" t="s">
        <v>5760</v>
      </c>
      <c r="L250" t="s">
        <v>268</v>
      </c>
      <c r="M250">
        <v>280000000</v>
      </c>
      <c r="N250">
        <v>-280000000</v>
      </c>
      <c r="O250">
        <v>0</v>
      </c>
      <c r="P250">
        <v>0</v>
      </c>
      <c r="Q250" t="s">
        <v>7300</v>
      </c>
      <c r="R250" t="s">
        <v>7301</v>
      </c>
      <c r="S250" t="s">
        <v>5757</v>
      </c>
      <c r="T250" t="s">
        <v>5757</v>
      </c>
      <c r="U250" t="s">
        <v>5757</v>
      </c>
      <c r="V250" t="s">
        <v>5757</v>
      </c>
      <c r="W250" t="s">
        <v>5757</v>
      </c>
      <c r="X250" t="str">
        <f t="shared" si="3"/>
        <v>Inversión</v>
      </c>
      <c r="Y250" t="s">
        <v>5836</v>
      </c>
    </row>
    <row r="251" spans="1:25">
      <c r="A251" t="s">
        <v>7167</v>
      </c>
      <c r="B251" t="s">
        <v>7263</v>
      </c>
      <c r="C251" t="s">
        <v>7302</v>
      </c>
      <c r="D251" t="s">
        <v>667</v>
      </c>
      <c r="E251" t="s">
        <v>5747</v>
      </c>
      <c r="F251" t="s">
        <v>5828</v>
      </c>
      <c r="G251" t="s">
        <v>5749</v>
      </c>
      <c r="H251" t="s">
        <v>458</v>
      </c>
      <c r="I251" t="s">
        <v>635</v>
      </c>
      <c r="J251" t="s">
        <v>267</v>
      </c>
      <c r="K251" t="s">
        <v>5750</v>
      </c>
      <c r="L251" t="s">
        <v>268</v>
      </c>
      <c r="M251">
        <v>45000000</v>
      </c>
      <c r="N251">
        <v>-40508933</v>
      </c>
      <c r="O251">
        <v>4491067</v>
      </c>
      <c r="P251">
        <v>0</v>
      </c>
      <c r="Q251" t="s">
        <v>7303</v>
      </c>
      <c r="R251" t="s">
        <v>7304</v>
      </c>
      <c r="S251" t="s">
        <v>7305</v>
      </c>
      <c r="T251" t="s">
        <v>7306</v>
      </c>
      <c r="U251" t="s">
        <v>7307</v>
      </c>
      <c r="V251" t="s">
        <v>7308</v>
      </c>
      <c r="W251" t="s">
        <v>5757</v>
      </c>
      <c r="X251" t="str">
        <f t="shared" si="3"/>
        <v>Inversión</v>
      </c>
      <c r="Y251" t="s">
        <v>5836</v>
      </c>
    </row>
    <row r="252" spans="1:25">
      <c r="A252" t="s">
        <v>7154</v>
      </c>
      <c r="B252" t="s">
        <v>7263</v>
      </c>
      <c r="C252" t="s">
        <v>7309</v>
      </c>
      <c r="D252" t="s">
        <v>667</v>
      </c>
      <c r="E252" t="s">
        <v>5747</v>
      </c>
      <c r="F252" t="s">
        <v>5759</v>
      </c>
      <c r="G252" t="s">
        <v>5749</v>
      </c>
      <c r="H252" t="s">
        <v>461</v>
      </c>
      <c r="I252" t="s">
        <v>638</v>
      </c>
      <c r="J252" t="s">
        <v>280</v>
      </c>
      <c r="K252" t="s">
        <v>5760</v>
      </c>
      <c r="L252" t="s">
        <v>268</v>
      </c>
      <c r="M252">
        <v>86828186</v>
      </c>
      <c r="N252">
        <v>-22650831</v>
      </c>
      <c r="O252">
        <v>64177355</v>
      </c>
      <c r="P252">
        <v>0</v>
      </c>
      <c r="Q252" t="s">
        <v>7310</v>
      </c>
      <c r="R252" t="s">
        <v>7311</v>
      </c>
      <c r="S252" t="s">
        <v>7312</v>
      </c>
      <c r="T252" t="s">
        <v>7313</v>
      </c>
      <c r="U252" t="s">
        <v>7314</v>
      </c>
      <c r="V252" t="s">
        <v>7315</v>
      </c>
      <c r="W252" t="s">
        <v>5757</v>
      </c>
      <c r="X252" t="str">
        <f t="shared" si="3"/>
        <v>Inversión</v>
      </c>
      <c r="Y252" t="s">
        <v>5761</v>
      </c>
    </row>
    <row r="253" spans="1:25">
      <c r="A253" t="s">
        <v>7316</v>
      </c>
      <c r="B253" t="s">
        <v>7263</v>
      </c>
      <c r="C253" t="s">
        <v>7317</v>
      </c>
      <c r="D253" t="s">
        <v>667</v>
      </c>
      <c r="E253" t="s">
        <v>5763</v>
      </c>
      <c r="F253" t="s">
        <v>5759</v>
      </c>
      <c r="G253" t="s">
        <v>5749</v>
      </c>
      <c r="H253" t="s">
        <v>461</v>
      </c>
      <c r="I253" t="s">
        <v>638</v>
      </c>
      <c r="J253" t="s">
        <v>280</v>
      </c>
      <c r="K253" t="s">
        <v>5760</v>
      </c>
      <c r="L253" t="s">
        <v>268</v>
      </c>
      <c r="M253">
        <v>86828186</v>
      </c>
      <c r="N253">
        <v>-86828186</v>
      </c>
      <c r="O253">
        <v>0</v>
      </c>
      <c r="P253">
        <v>0</v>
      </c>
      <c r="Q253" t="s">
        <v>6200</v>
      </c>
      <c r="R253" t="s">
        <v>7259</v>
      </c>
      <c r="S253" t="s">
        <v>5757</v>
      </c>
      <c r="T253" t="s">
        <v>5757</v>
      </c>
      <c r="U253" t="s">
        <v>5757</v>
      </c>
      <c r="V253" t="s">
        <v>5757</v>
      </c>
      <c r="W253" t="s">
        <v>5757</v>
      </c>
      <c r="X253" t="str">
        <f t="shared" si="3"/>
        <v>Inversión</v>
      </c>
      <c r="Y253" t="s">
        <v>5761</v>
      </c>
    </row>
    <row r="254" spans="1:25">
      <c r="A254" t="s">
        <v>7318</v>
      </c>
      <c r="B254" t="s">
        <v>7263</v>
      </c>
      <c r="C254" t="s">
        <v>7319</v>
      </c>
      <c r="D254" t="s">
        <v>667</v>
      </c>
      <c r="E254" t="s">
        <v>5747</v>
      </c>
      <c r="F254" t="s">
        <v>5759</v>
      </c>
      <c r="G254" t="s">
        <v>5749</v>
      </c>
      <c r="H254" t="s">
        <v>461</v>
      </c>
      <c r="I254" t="s">
        <v>638</v>
      </c>
      <c r="J254" t="s">
        <v>280</v>
      </c>
      <c r="K254" t="s">
        <v>5760</v>
      </c>
      <c r="L254" t="s">
        <v>268</v>
      </c>
      <c r="M254">
        <v>331073098</v>
      </c>
      <c r="N254">
        <v>-207280549</v>
      </c>
      <c r="O254">
        <v>123792549</v>
      </c>
      <c r="P254">
        <v>0</v>
      </c>
      <c r="Q254" t="s">
        <v>7320</v>
      </c>
      <c r="R254" t="s">
        <v>7321</v>
      </c>
      <c r="S254" t="s">
        <v>7322</v>
      </c>
      <c r="T254" t="s">
        <v>7323</v>
      </c>
      <c r="U254" t="s">
        <v>7324</v>
      </c>
      <c r="V254" t="s">
        <v>7325</v>
      </c>
      <c r="W254" t="s">
        <v>5757</v>
      </c>
      <c r="X254" t="str">
        <f t="shared" si="3"/>
        <v>Inversión</v>
      </c>
      <c r="Y254" t="s">
        <v>5761</v>
      </c>
    </row>
    <row r="255" spans="1:25">
      <c r="A255" t="s">
        <v>6818</v>
      </c>
      <c r="B255" t="s">
        <v>7263</v>
      </c>
      <c r="C255" t="s">
        <v>7326</v>
      </c>
      <c r="D255" t="s">
        <v>667</v>
      </c>
      <c r="E255" t="s">
        <v>5747</v>
      </c>
      <c r="F255" t="s">
        <v>5759</v>
      </c>
      <c r="G255" t="s">
        <v>5749</v>
      </c>
      <c r="H255" t="s">
        <v>461</v>
      </c>
      <c r="I255" t="s">
        <v>638</v>
      </c>
      <c r="J255" t="s">
        <v>280</v>
      </c>
      <c r="K255" t="s">
        <v>5760</v>
      </c>
      <c r="L255" t="s">
        <v>268</v>
      </c>
      <c r="M255">
        <v>230579163</v>
      </c>
      <c r="N255">
        <v>-46115832</v>
      </c>
      <c r="O255">
        <v>184463331</v>
      </c>
      <c r="P255">
        <v>0</v>
      </c>
      <c r="Q255" t="s">
        <v>7327</v>
      </c>
      <c r="R255" t="s">
        <v>7328</v>
      </c>
      <c r="S255" t="s">
        <v>7329</v>
      </c>
      <c r="T255" t="s">
        <v>7330</v>
      </c>
      <c r="U255" t="s">
        <v>7331</v>
      </c>
      <c r="V255" t="s">
        <v>7332</v>
      </c>
      <c r="W255" t="s">
        <v>5757</v>
      </c>
      <c r="X255" t="str">
        <f t="shared" si="3"/>
        <v>Inversión</v>
      </c>
      <c r="Y255" t="s">
        <v>5761</v>
      </c>
    </row>
    <row r="256" spans="1:25">
      <c r="A256" t="s">
        <v>6298</v>
      </c>
      <c r="B256" t="s">
        <v>7263</v>
      </c>
      <c r="C256" t="s">
        <v>7333</v>
      </c>
      <c r="D256" t="s">
        <v>667</v>
      </c>
      <c r="E256" t="s">
        <v>5747</v>
      </c>
      <c r="F256" t="s">
        <v>5759</v>
      </c>
      <c r="G256" t="s">
        <v>5749</v>
      </c>
      <c r="H256" t="s">
        <v>461</v>
      </c>
      <c r="I256" t="s">
        <v>638</v>
      </c>
      <c r="J256" t="s">
        <v>280</v>
      </c>
      <c r="K256" t="s">
        <v>5760</v>
      </c>
      <c r="L256" t="s">
        <v>268</v>
      </c>
      <c r="M256">
        <v>230579163</v>
      </c>
      <c r="N256">
        <v>-70176267</v>
      </c>
      <c r="O256">
        <v>160402896</v>
      </c>
      <c r="P256">
        <v>0</v>
      </c>
      <c r="Q256" t="s">
        <v>7334</v>
      </c>
      <c r="R256" t="s">
        <v>7335</v>
      </c>
      <c r="S256" t="s">
        <v>7336</v>
      </c>
      <c r="T256" t="s">
        <v>7337</v>
      </c>
      <c r="U256" t="s">
        <v>7338</v>
      </c>
      <c r="V256" t="s">
        <v>7339</v>
      </c>
      <c r="W256" t="s">
        <v>5757</v>
      </c>
      <c r="X256" t="str">
        <f t="shared" si="3"/>
        <v>Inversión</v>
      </c>
      <c r="Y256" t="s">
        <v>5761</v>
      </c>
    </row>
    <row r="257" spans="1:25">
      <c r="A257" t="s">
        <v>7178</v>
      </c>
      <c r="B257" t="s">
        <v>7263</v>
      </c>
      <c r="C257" t="s">
        <v>7340</v>
      </c>
      <c r="D257" t="s">
        <v>667</v>
      </c>
      <c r="E257" t="s">
        <v>5747</v>
      </c>
      <c r="F257" t="s">
        <v>5759</v>
      </c>
      <c r="G257" t="s">
        <v>5749</v>
      </c>
      <c r="H257" t="s">
        <v>461</v>
      </c>
      <c r="I257" t="s">
        <v>638</v>
      </c>
      <c r="J257" t="s">
        <v>280</v>
      </c>
      <c r="K257" t="s">
        <v>5760</v>
      </c>
      <c r="L257" t="s">
        <v>268</v>
      </c>
      <c r="M257">
        <v>113450766</v>
      </c>
      <c r="N257">
        <v>-3831666</v>
      </c>
      <c r="O257">
        <v>109619100</v>
      </c>
      <c r="P257">
        <v>0</v>
      </c>
      <c r="Q257" t="s">
        <v>7341</v>
      </c>
      <c r="R257" t="s">
        <v>7342</v>
      </c>
      <c r="S257" t="s">
        <v>7343</v>
      </c>
      <c r="T257" t="s">
        <v>7344</v>
      </c>
      <c r="U257" t="s">
        <v>7345</v>
      </c>
      <c r="V257" t="s">
        <v>7346</v>
      </c>
      <c r="W257" t="s">
        <v>5757</v>
      </c>
      <c r="X257" t="str">
        <f t="shared" si="3"/>
        <v>Inversión</v>
      </c>
      <c r="Y257" t="s">
        <v>5761</v>
      </c>
    </row>
    <row r="258" spans="1:25">
      <c r="A258" t="s">
        <v>6188</v>
      </c>
      <c r="B258" t="s">
        <v>7263</v>
      </c>
      <c r="C258" t="s">
        <v>7347</v>
      </c>
      <c r="D258" t="s">
        <v>667</v>
      </c>
      <c r="E258" t="s">
        <v>5763</v>
      </c>
      <c r="F258" t="s">
        <v>5759</v>
      </c>
      <c r="G258" t="s">
        <v>5749</v>
      </c>
      <c r="H258" t="s">
        <v>461</v>
      </c>
      <c r="I258" t="s">
        <v>638</v>
      </c>
      <c r="J258" t="s">
        <v>280</v>
      </c>
      <c r="K258" t="s">
        <v>5760</v>
      </c>
      <c r="L258" t="s">
        <v>268</v>
      </c>
      <c r="M258">
        <v>140068850</v>
      </c>
      <c r="N258">
        <v>-140068850</v>
      </c>
      <c r="O258">
        <v>0</v>
      </c>
      <c r="P258">
        <v>0</v>
      </c>
      <c r="Q258" t="s">
        <v>7348</v>
      </c>
      <c r="R258" t="s">
        <v>7077</v>
      </c>
      <c r="S258" t="s">
        <v>5757</v>
      </c>
      <c r="T258" t="s">
        <v>5757</v>
      </c>
      <c r="U258" t="s">
        <v>5757</v>
      </c>
      <c r="V258" t="s">
        <v>5757</v>
      </c>
      <c r="W258" t="s">
        <v>5757</v>
      </c>
      <c r="X258" t="str">
        <f t="shared" ref="X258:X321" si="4">IF(LEFT(H258,1)="C","Inversión","Funcionamiento")</f>
        <v>Inversión</v>
      </c>
      <c r="Y258" t="s">
        <v>5761</v>
      </c>
    </row>
    <row r="259" spans="1:25">
      <c r="A259" t="s">
        <v>7186</v>
      </c>
      <c r="B259" t="s">
        <v>7263</v>
      </c>
      <c r="C259" t="s">
        <v>7349</v>
      </c>
      <c r="D259" t="s">
        <v>667</v>
      </c>
      <c r="E259" t="s">
        <v>5747</v>
      </c>
      <c r="F259" t="s">
        <v>5759</v>
      </c>
      <c r="G259" t="s">
        <v>5749</v>
      </c>
      <c r="H259" t="s">
        <v>461</v>
      </c>
      <c r="I259" t="s">
        <v>638</v>
      </c>
      <c r="J259" t="s">
        <v>280</v>
      </c>
      <c r="K259" t="s">
        <v>5760</v>
      </c>
      <c r="L259" t="s">
        <v>268</v>
      </c>
      <c r="M259">
        <v>106873910</v>
      </c>
      <c r="N259">
        <v>-1644214</v>
      </c>
      <c r="O259">
        <v>105229696</v>
      </c>
      <c r="P259">
        <v>0</v>
      </c>
      <c r="Q259" t="s">
        <v>7350</v>
      </c>
      <c r="R259" t="s">
        <v>7351</v>
      </c>
      <c r="S259" t="s">
        <v>6956</v>
      </c>
      <c r="T259" t="s">
        <v>7352</v>
      </c>
      <c r="U259" t="s">
        <v>7353</v>
      </c>
      <c r="V259" t="s">
        <v>7354</v>
      </c>
      <c r="W259" t="s">
        <v>5757</v>
      </c>
      <c r="X259" t="str">
        <f t="shared" si="4"/>
        <v>Inversión</v>
      </c>
      <c r="Y259" t="s">
        <v>5761</v>
      </c>
    </row>
    <row r="260" spans="1:25">
      <c r="A260" t="s">
        <v>7258</v>
      </c>
      <c r="B260" t="s">
        <v>7263</v>
      </c>
      <c r="C260" t="s">
        <v>7355</v>
      </c>
      <c r="D260" t="s">
        <v>667</v>
      </c>
      <c r="E260" t="s">
        <v>5747</v>
      </c>
      <c r="F260" t="s">
        <v>5764</v>
      </c>
      <c r="G260" t="s">
        <v>5749</v>
      </c>
      <c r="H260" t="s">
        <v>556</v>
      </c>
      <c r="I260" t="s">
        <v>665</v>
      </c>
      <c r="J260" t="s">
        <v>280</v>
      </c>
      <c r="K260" t="s">
        <v>5760</v>
      </c>
      <c r="L260" t="s">
        <v>268</v>
      </c>
      <c r="M260">
        <v>63335723</v>
      </c>
      <c r="N260">
        <v>0</v>
      </c>
      <c r="O260">
        <v>63335723</v>
      </c>
      <c r="P260">
        <v>1919264</v>
      </c>
      <c r="Q260" t="s">
        <v>7356</v>
      </c>
      <c r="R260" t="s">
        <v>7357</v>
      </c>
      <c r="S260" t="s">
        <v>7351</v>
      </c>
      <c r="T260" t="s">
        <v>7358</v>
      </c>
      <c r="U260" t="s">
        <v>7359</v>
      </c>
      <c r="V260" t="s">
        <v>7360</v>
      </c>
      <c r="W260" t="s">
        <v>5757</v>
      </c>
      <c r="X260" t="str">
        <f t="shared" si="4"/>
        <v>Inversión</v>
      </c>
      <c r="Y260" t="s">
        <v>5767</v>
      </c>
    </row>
    <row r="261" spans="1:25">
      <c r="A261" t="s">
        <v>7250</v>
      </c>
      <c r="B261" t="s">
        <v>7263</v>
      </c>
      <c r="C261" t="s">
        <v>7361</v>
      </c>
      <c r="D261" t="s">
        <v>667</v>
      </c>
      <c r="E261" t="s">
        <v>5763</v>
      </c>
      <c r="F261" t="s">
        <v>5764</v>
      </c>
      <c r="G261" t="s">
        <v>5749</v>
      </c>
      <c r="H261" t="s">
        <v>556</v>
      </c>
      <c r="I261" t="s">
        <v>665</v>
      </c>
      <c r="J261" t="s">
        <v>280</v>
      </c>
      <c r="K261" t="s">
        <v>5760</v>
      </c>
      <c r="L261" t="s">
        <v>268</v>
      </c>
      <c r="M261">
        <v>46898742</v>
      </c>
      <c r="N261">
        <v>-46898742</v>
      </c>
      <c r="O261">
        <v>0</v>
      </c>
      <c r="P261">
        <v>0</v>
      </c>
      <c r="Q261" t="s">
        <v>7362</v>
      </c>
      <c r="R261" t="s">
        <v>6205</v>
      </c>
      <c r="S261" t="s">
        <v>5757</v>
      </c>
      <c r="T261" t="s">
        <v>5757</v>
      </c>
      <c r="U261" t="s">
        <v>5757</v>
      </c>
      <c r="V261" t="s">
        <v>5757</v>
      </c>
      <c r="W261" t="s">
        <v>5757</v>
      </c>
      <c r="X261" t="str">
        <f t="shared" si="4"/>
        <v>Inversión</v>
      </c>
      <c r="Y261" t="s">
        <v>5767</v>
      </c>
    </row>
    <row r="262" spans="1:25">
      <c r="A262" t="s">
        <v>6950</v>
      </c>
      <c r="B262" t="s">
        <v>7263</v>
      </c>
      <c r="C262" t="s">
        <v>7363</v>
      </c>
      <c r="D262" t="s">
        <v>667</v>
      </c>
      <c r="E262" t="s">
        <v>5747</v>
      </c>
      <c r="F262" t="s">
        <v>5748</v>
      </c>
      <c r="G262" t="s">
        <v>5749</v>
      </c>
      <c r="H262" t="s">
        <v>529</v>
      </c>
      <c r="I262" t="s">
        <v>656</v>
      </c>
      <c r="J262" t="s">
        <v>267</v>
      </c>
      <c r="K262" t="s">
        <v>5750</v>
      </c>
      <c r="L262" t="s">
        <v>268</v>
      </c>
      <c r="M262">
        <v>60402216</v>
      </c>
      <c r="N262">
        <v>0</v>
      </c>
      <c r="O262">
        <v>60402216</v>
      </c>
      <c r="P262">
        <v>0</v>
      </c>
      <c r="Q262" t="s">
        <v>7364</v>
      </c>
      <c r="R262" t="s">
        <v>7318</v>
      </c>
      <c r="S262" t="s">
        <v>5884</v>
      </c>
      <c r="T262" t="s">
        <v>7365</v>
      </c>
      <c r="U262" t="s">
        <v>7366</v>
      </c>
      <c r="V262" t="s">
        <v>7367</v>
      </c>
      <c r="W262" t="s">
        <v>5757</v>
      </c>
      <c r="X262" t="str">
        <f t="shared" si="4"/>
        <v>Inversión</v>
      </c>
      <c r="Y262" t="s">
        <v>5758</v>
      </c>
    </row>
    <row r="263" spans="1:25">
      <c r="A263" t="s">
        <v>7236</v>
      </c>
      <c r="B263" t="s">
        <v>7368</v>
      </c>
      <c r="C263" t="s">
        <v>7369</v>
      </c>
      <c r="D263" t="s">
        <v>667</v>
      </c>
      <c r="E263" t="s">
        <v>5747</v>
      </c>
      <c r="F263" t="s">
        <v>5748</v>
      </c>
      <c r="G263" t="s">
        <v>5749</v>
      </c>
      <c r="H263" t="s">
        <v>529</v>
      </c>
      <c r="I263" t="s">
        <v>656</v>
      </c>
      <c r="J263" t="s">
        <v>280</v>
      </c>
      <c r="K263" t="s">
        <v>5760</v>
      </c>
      <c r="L263" t="s">
        <v>268</v>
      </c>
      <c r="M263">
        <v>73517991</v>
      </c>
      <c r="N263">
        <v>-2227818</v>
      </c>
      <c r="O263">
        <v>71290173</v>
      </c>
      <c r="P263">
        <v>0</v>
      </c>
      <c r="Q263" t="s">
        <v>7370</v>
      </c>
      <c r="R263" t="s">
        <v>7371</v>
      </c>
      <c r="S263" t="s">
        <v>7154</v>
      </c>
      <c r="T263" t="s">
        <v>7372</v>
      </c>
      <c r="U263" t="s">
        <v>7373</v>
      </c>
      <c r="V263" t="s">
        <v>7374</v>
      </c>
      <c r="W263" t="s">
        <v>5757</v>
      </c>
      <c r="X263" t="str">
        <f t="shared" si="4"/>
        <v>Inversión</v>
      </c>
      <c r="Y263" t="s">
        <v>5758</v>
      </c>
    </row>
    <row r="264" spans="1:25">
      <c r="A264" t="s">
        <v>7232</v>
      </c>
      <c r="B264" t="s">
        <v>7368</v>
      </c>
      <c r="C264" t="s">
        <v>7375</v>
      </c>
      <c r="D264" t="s">
        <v>667</v>
      </c>
      <c r="E264" t="s">
        <v>5747</v>
      </c>
      <c r="F264" t="s">
        <v>5748</v>
      </c>
      <c r="G264" t="s">
        <v>5749</v>
      </c>
      <c r="H264" t="s">
        <v>453</v>
      </c>
      <c r="I264" t="s">
        <v>658</v>
      </c>
      <c r="J264" t="s">
        <v>267</v>
      </c>
      <c r="K264" t="s">
        <v>5750</v>
      </c>
      <c r="L264" t="s">
        <v>268</v>
      </c>
      <c r="M264">
        <v>80634026</v>
      </c>
      <c r="N264">
        <v>-2687801</v>
      </c>
      <c r="O264">
        <v>77946225</v>
      </c>
      <c r="P264">
        <v>0</v>
      </c>
      <c r="Q264" t="s">
        <v>7376</v>
      </c>
      <c r="R264" t="s">
        <v>7377</v>
      </c>
      <c r="S264" t="s">
        <v>7167</v>
      </c>
      <c r="T264" t="s">
        <v>7378</v>
      </c>
      <c r="U264" t="s">
        <v>7379</v>
      </c>
      <c r="V264" t="s">
        <v>7380</v>
      </c>
      <c r="W264" t="s">
        <v>5757</v>
      </c>
      <c r="X264" t="str">
        <f t="shared" si="4"/>
        <v>Inversión</v>
      </c>
      <c r="Y264" t="s">
        <v>5758</v>
      </c>
    </row>
    <row r="265" spans="1:25">
      <c r="A265" t="s">
        <v>6264</v>
      </c>
      <c r="B265" t="s">
        <v>7368</v>
      </c>
      <c r="C265" t="s">
        <v>7381</v>
      </c>
      <c r="D265" t="s">
        <v>667</v>
      </c>
      <c r="E265" t="s">
        <v>5747</v>
      </c>
      <c r="F265" t="s">
        <v>5748</v>
      </c>
      <c r="G265" t="s">
        <v>5749</v>
      </c>
      <c r="H265" t="s">
        <v>529</v>
      </c>
      <c r="I265" t="s">
        <v>656</v>
      </c>
      <c r="J265" t="s">
        <v>280</v>
      </c>
      <c r="K265" t="s">
        <v>5760</v>
      </c>
      <c r="L265" t="s">
        <v>268</v>
      </c>
      <c r="M265">
        <v>83053047</v>
      </c>
      <c r="N265">
        <v>-4530166</v>
      </c>
      <c r="O265">
        <v>78522881</v>
      </c>
      <c r="P265">
        <v>0</v>
      </c>
      <c r="Q265" t="s">
        <v>7382</v>
      </c>
      <c r="R265" t="s">
        <v>7383</v>
      </c>
      <c r="S265" t="s">
        <v>7384</v>
      </c>
      <c r="T265" t="s">
        <v>7385</v>
      </c>
      <c r="U265" t="s">
        <v>7386</v>
      </c>
      <c r="V265" t="s">
        <v>7387</v>
      </c>
      <c r="W265" t="s">
        <v>5757</v>
      </c>
      <c r="X265" t="str">
        <f t="shared" si="4"/>
        <v>Inversión</v>
      </c>
      <c r="Y265" t="s">
        <v>5758</v>
      </c>
    </row>
    <row r="266" spans="1:25">
      <c r="A266" t="s">
        <v>7218</v>
      </c>
      <c r="B266" t="s">
        <v>7368</v>
      </c>
      <c r="C266" t="s">
        <v>7388</v>
      </c>
      <c r="D266" t="s">
        <v>667</v>
      </c>
      <c r="E266" t="s">
        <v>5747</v>
      </c>
      <c r="F266" t="s">
        <v>5828</v>
      </c>
      <c r="G266" t="s">
        <v>5749</v>
      </c>
      <c r="H266" t="s">
        <v>463</v>
      </c>
      <c r="I266" t="s">
        <v>633</v>
      </c>
      <c r="J266" t="s">
        <v>267</v>
      </c>
      <c r="K266" t="s">
        <v>5750</v>
      </c>
      <c r="L266" t="s">
        <v>268</v>
      </c>
      <c r="M266">
        <v>2372563</v>
      </c>
      <c r="N266">
        <v>0</v>
      </c>
      <c r="O266">
        <v>2372563</v>
      </c>
      <c r="P266">
        <v>0</v>
      </c>
      <c r="Q266" t="s">
        <v>7389</v>
      </c>
      <c r="R266" t="s">
        <v>7390</v>
      </c>
      <c r="S266" t="s">
        <v>7069</v>
      </c>
      <c r="T266" t="s">
        <v>7391</v>
      </c>
      <c r="U266" t="s">
        <v>7392</v>
      </c>
      <c r="V266" t="s">
        <v>7393</v>
      </c>
      <c r="W266" t="s">
        <v>5757</v>
      </c>
      <c r="X266" t="str">
        <f t="shared" si="4"/>
        <v>Inversión</v>
      </c>
      <c r="Y266" t="s">
        <v>5836</v>
      </c>
    </row>
    <row r="267" spans="1:25">
      <c r="A267" t="s">
        <v>7211</v>
      </c>
      <c r="B267" t="s">
        <v>7368</v>
      </c>
      <c r="C267" t="s">
        <v>7394</v>
      </c>
      <c r="D267" t="s">
        <v>667</v>
      </c>
      <c r="E267" t="s">
        <v>5747</v>
      </c>
      <c r="F267" t="s">
        <v>5828</v>
      </c>
      <c r="G267" t="s">
        <v>5749</v>
      </c>
      <c r="H267" t="s">
        <v>458</v>
      </c>
      <c r="I267" t="s">
        <v>635</v>
      </c>
      <c r="J267" t="s">
        <v>280</v>
      </c>
      <c r="K267" t="s">
        <v>5760</v>
      </c>
      <c r="L267" t="s">
        <v>268</v>
      </c>
      <c r="M267">
        <v>7933790</v>
      </c>
      <c r="N267">
        <v>29005</v>
      </c>
      <c r="O267">
        <v>7962795</v>
      </c>
      <c r="P267">
        <v>0</v>
      </c>
      <c r="Q267" t="s">
        <v>7395</v>
      </c>
      <c r="R267" t="s">
        <v>7396</v>
      </c>
      <c r="S267" t="s">
        <v>7397</v>
      </c>
      <c r="T267" t="s">
        <v>7398</v>
      </c>
      <c r="U267" t="s">
        <v>7399</v>
      </c>
      <c r="V267" t="s">
        <v>7400</v>
      </c>
      <c r="W267" t="s">
        <v>7401</v>
      </c>
      <c r="X267" t="str">
        <f t="shared" si="4"/>
        <v>Inversión</v>
      </c>
      <c r="Y267" t="s">
        <v>5836</v>
      </c>
    </row>
    <row r="268" spans="1:25">
      <c r="A268" t="s">
        <v>7208</v>
      </c>
      <c r="B268" t="s">
        <v>7368</v>
      </c>
      <c r="C268" t="s">
        <v>7402</v>
      </c>
      <c r="D268" t="s">
        <v>667</v>
      </c>
      <c r="E268" t="s">
        <v>5747</v>
      </c>
      <c r="F268" t="s">
        <v>5828</v>
      </c>
      <c r="G268" t="s">
        <v>5749</v>
      </c>
      <c r="H268" t="s">
        <v>458</v>
      </c>
      <c r="I268" t="s">
        <v>635</v>
      </c>
      <c r="J268" t="s">
        <v>280</v>
      </c>
      <c r="K268" t="s">
        <v>5760</v>
      </c>
      <c r="L268" t="s">
        <v>268</v>
      </c>
      <c r="M268">
        <v>4996895</v>
      </c>
      <c r="N268">
        <v>-78055</v>
      </c>
      <c r="O268">
        <v>4918840</v>
      </c>
      <c r="P268">
        <v>0</v>
      </c>
      <c r="Q268" t="s">
        <v>7389</v>
      </c>
      <c r="R268" t="s">
        <v>7403</v>
      </c>
      <c r="S268" t="s">
        <v>7022</v>
      </c>
      <c r="T268" t="s">
        <v>7404</v>
      </c>
      <c r="U268" t="s">
        <v>7405</v>
      </c>
      <c r="V268" t="s">
        <v>7406</v>
      </c>
      <c r="W268" t="s">
        <v>7407</v>
      </c>
      <c r="X268" t="str">
        <f t="shared" si="4"/>
        <v>Inversión</v>
      </c>
      <c r="Y268" t="s">
        <v>5836</v>
      </c>
    </row>
    <row r="269" spans="1:25">
      <c r="A269" t="s">
        <v>7201</v>
      </c>
      <c r="B269" t="s">
        <v>7368</v>
      </c>
      <c r="C269" t="s">
        <v>7408</v>
      </c>
      <c r="D269" t="s">
        <v>667</v>
      </c>
      <c r="E269" t="s">
        <v>5747</v>
      </c>
      <c r="F269" t="s">
        <v>5828</v>
      </c>
      <c r="G269" t="s">
        <v>5749</v>
      </c>
      <c r="H269" t="s">
        <v>463</v>
      </c>
      <c r="I269" t="s">
        <v>633</v>
      </c>
      <c r="J269" t="s">
        <v>267</v>
      </c>
      <c r="K269" t="s">
        <v>5750</v>
      </c>
      <c r="L269" t="s">
        <v>268</v>
      </c>
      <c r="M269">
        <v>3999463</v>
      </c>
      <c r="N269">
        <v>0</v>
      </c>
      <c r="O269">
        <v>3999463</v>
      </c>
      <c r="P269">
        <v>0</v>
      </c>
      <c r="Q269" t="s">
        <v>7409</v>
      </c>
      <c r="R269" t="s">
        <v>7410</v>
      </c>
      <c r="S269" t="s">
        <v>7076</v>
      </c>
      <c r="T269" t="s">
        <v>7411</v>
      </c>
      <c r="U269" t="s">
        <v>7412</v>
      </c>
      <c r="V269" t="s">
        <v>7413</v>
      </c>
      <c r="W269" t="s">
        <v>5757</v>
      </c>
      <c r="X269" t="str">
        <f t="shared" si="4"/>
        <v>Inversión</v>
      </c>
      <c r="Y269" t="s">
        <v>5836</v>
      </c>
    </row>
    <row r="270" spans="1:25">
      <c r="A270" t="s">
        <v>7414</v>
      </c>
      <c r="B270" t="s">
        <v>7368</v>
      </c>
      <c r="C270" t="s">
        <v>7415</v>
      </c>
      <c r="D270" t="s">
        <v>667</v>
      </c>
      <c r="E270" t="s">
        <v>5747</v>
      </c>
      <c r="F270" t="s">
        <v>5828</v>
      </c>
      <c r="G270" t="s">
        <v>5749</v>
      </c>
      <c r="H270" t="s">
        <v>458</v>
      </c>
      <c r="I270" t="s">
        <v>635</v>
      </c>
      <c r="J270" t="s">
        <v>280</v>
      </c>
      <c r="K270" t="s">
        <v>5760</v>
      </c>
      <c r="L270" t="s">
        <v>268</v>
      </c>
      <c r="M270">
        <v>13735246</v>
      </c>
      <c r="N270">
        <v>-1663133</v>
      </c>
      <c r="O270">
        <v>12072113</v>
      </c>
      <c r="P270">
        <v>0</v>
      </c>
      <c r="Q270" t="s">
        <v>7416</v>
      </c>
      <c r="R270" t="s">
        <v>7417</v>
      </c>
      <c r="S270" t="s">
        <v>7418</v>
      </c>
      <c r="T270" t="s">
        <v>7419</v>
      </c>
      <c r="U270" t="s">
        <v>7420</v>
      </c>
      <c r="V270" t="s">
        <v>7421</v>
      </c>
      <c r="W270" t="s">
        <v>7422</v>
      </c>
      <c r="X270" t="str">
        <f t="shared" si="4"/>
        <v>Inversión</v>
      </c>
      <c r="Y270" t="s">
        <v>5836</v>
      </c>
    </row>
    <row r="271" spans="1:25">
      <c r="A271" t="s">
        <v>7266</v>
      </c>
      <c r="B271" t="s">
        <v>7368</v>
      </c>
      <c r="C271" t="s">
        <v>7423</v>
      </c>
      <c r="D271" t="s">
        <v>667</v>
      </c>
      <c r="E271" t="s">
        <v>5747</v>
      </c>
      <c r="F271" t="s">
        <v>5828</v>
      </c>
      <c r="G271" t="s">
        <v>5749</v>
      </c>
      <c r="H271" t="s">
        <v>458</v>
      </c>
      <c r="I271" t="s">
        <v>635</v>
      </c>
      <c r="J271" t="s">
        <v>280</v>
      </c>
      <c r="K271" t="s">
        <v>5760</v>
      </c>
      <c r="L271" t="s">
        <v>268</v>
      </c>
      <c r="M271">
        <v>8077623</v>
      </c>
      <c r="N271">
        <v>-3700000</v>
      </c>
      <c r="O271">
        <v>4377623</v>
      </c>
      <c r="P271">
        <v>0</v>
      </c>
      <c r="Q271" t="s">
        <v>7424</v>
      </c>
      <c r="R271" t="s">
        <v>7425</v>
      </c>
      <c r="S271" t="s">
        <v>7057</v>
      </c>
      <c r="T271" t="s">
        <v>7426</v>
      </c>
      <c r="U271" t="s">
        <v>7427</v>
      </c>
      <c r="V271" t="s">
        <v>7428</v>
      </c>
      <c r="W271" t="s">
        <v>5757</v>
      </c>
      <c r="X271" t="str">
        <f t="shared" si="4"/>
        <v>Inversión</v>
      </c>
      <c r="Y271" t="s">
        <v>5836</v>
      </c>
    </row>
    <row r="272" spans="1:25">
      <c r="A272" t="s">
        <v>7273</v>
      </c>
      <c r="B272" t="s">
        <v>7368</v>
      </c>
      <c r="C272" t="s">
        <v>7429</v>
      </c>
      <c r="D272" t="s">
        <v>667</v>
      </c>
      <c r="E272" t="s">
        <v>5747</v>
      </c>
      <c r="F272" t="s">
        <v>5828</v>
      </c>
      <c r="G272" t="s">
        <v>5749</v>
      </c>
      <c r="H272" t="s">
        <v>463</v>
      </c>
      <c r="I272" t="s">
        <v>633</v>
      </c>
      <c r="J272" t="s">
        <v>267</v>
      </c>
      <c r="K272" t="s">
        <v>5750</v>
      </c>
      <c r="L272" t="s">
        <v>268</v>
      </c>
      <c r="M272">
        <v>3999463</v>
      </c>
      <c r="N272">
        <v>0</v>
      </c>
      <c r="O272">
        <v>3999463</v>
      </c>
      <c r="P272">
        <v>0</v>
      </c>
      <c r="Q272" t="s">
        <v>7430</v>
      </c>
      <c r="R272" t="s">
        <v>7431</v>
      </c>
      <c r="S272" t="s">
        <v>7083</v>
      </c>
      <c r="T272" t="s">
        <v>7432</v>
      </c>
      <c r="U272" t="s">
        <v>7433</v>
      </c>
      <c r="V272" t="s">
        <v>7434</v>
      </c>
      <c r="W272" t="s">
        <v>5757</v>
      </c>
      <c r="X272" t="str">
        <f t="shared" si="4"/>
        <v>Inversión</v>
      </c>
      <c r="Y272" t="s">
        <v>5836</v>
      </c>
    </row>
    <row r="273" spans="1:25">
      <c r="A273" t="s">
        <v>7280</v>
      </c>
      <c r="B273" t="s">
        <v>7368</v>
      </c>
      <c r="C273" t="s">
        <v>7435</v>
      </c>
      <c r="D273" t="s">
        <v>667</v>
      </c>
      <c r="E273" t="s">
        <v>5747</v>
      </c>
      <c r="F273" t="s">
        <v>5828</v>
      </c>
      <c r="G273" t="s">
        <v>5749</v>
      </c>
      <c r="H273" t="s">
        <v>458</v>
      </c>
      <c r="I273" t="s">
        <v>635</v>
      </c>
      <c r="J273" t="s">
        <v>280</v>
      </c>
      <c r="K273" t="s">
        <v>5760</v>
      </c>
      <c r="L273" t="s">
        <v>268</v>
      </c>
      <c r="M273">
        <v>13515246</v>
      </c>
      <c r="N273">
        <v>-1073712</v>
      </c>
      <c r="O273">
        <v>12441534</v>
      </c>
      <c r="P273">
        <v>0</v>
      </c>
      <c r="Q273" t="s">
        <v>7436</v>
      </c>
      <c r="R273" t="s">
        <v>7437</v>
      </c>
      <c r="S273" t="s">
        <v>7438</v>
      </c>
      <c r="T273" t="s">
        <v>7439</v>
      </c>
      <c r="U273" t="s">
        <v>7440</v>
      </c>
      <c r="V273" t="s">
        <v>7441</v>
      </c>
      <c r="W273" t="s">
        <v>7442</v>
      </c>
      <c r="X273" t="str">
        <f t="shared" si="4"/>
        <v>Inversión</v>
      </c>
      <c r="Y273" t="s">
        <v>5836</v>
      </c>
    </row>
    <row r="274" spans="1:25">
      <c r="A274" t="s">
        <v>7288</v>
      </c>
      <c r="B274" t="s">
        <v>7368</v>
      </c>
      <c r="C274" t="s">
        <v>7443</v>
      </c>
      <c r="D274" t="s">
        <v>667</v>
      </c>
      <c r="E274" t="s">
        <v>5747</v>
      </c>
      <c r="F274" t="s">
        <v>5828</v>
      </c>
      <c r="G274" t="s">
        <v>5749</v>
      </c>
      <c r="H274" t="s">
        <v>458</v>
      </c>
      <c r="I274" t="s">
        <v>635</v>
      </c>
      <c r="J274" t="s">
        <v>280</v>
      </c>
      <c r="K274" t="s">
        <v>5760</v>
      </c>
      <c r="L274" t="s">
        <v>268</v>
      </c>
      <c r="M274">
        <v>7400000</v>
      </c>
      <c r="N274">
        <v>-470515.20000000001</v>
      </c>
      <c r="O274">
        <v>6929484.7999999998</v>
      </c>
      <c r="P274">
        <v>0</v>
      </c>
      <c r="Q274" t="s">
        <v>7444</v>
      </c>
      <c r="R274" t="s">
        <v>7445</v>
      </c>
      <c r="S274" t="s">
        <v>7009</v>
      </c>
      <c r="T274" t="s">
        <v>7446</v>
      </c>
      <c r="U274" t="s">
        <v>7447</v>
      </c>
      <c r="V274" t="s">
        <v>7448</v>
      </c>
      <c r="W274" t="s">
        <v>7449</v>
      </c>
      <c r="X274" t="str">
        <f t="shared" si="4"/>
        <v>Inversión</v>
      </c>
      <c r="Y274" t="s">
        <v>5836</v>
      </c>
    </row>
    <row r="275" spans="1:25">
      <c r="A275" t="s">
        <v>6733</v>
      </c>
      <c r="B275" t="s">
        <v>7368</v>
      </c>
      <c r="C275" t="s">
        <v>7450</v>
      </c>
      <c r="D275" t="s">
        <v>667</v>
      </c>
      <c r="E275" t="s">
        <v>5747</v>
      </c>
      <c r="F275" t="s">
        <v>5828</v>
      </c>
      <c r="G275" t="s">
        <v>5749</v>
      </c>
      <c r="H275" t="s">
        <v>458</v>
      </c>
      <c r="I275" t="s">
        <v>635</v>
      </c>
      <c r="J275" t="s">
        <v>280</v>
      </c>
      <c r="K275" t="s">
        <v>5760</v>
      </c>
      <c r="L275" t="s">
        <v>268</v>
      </c>
      <c r="M275">
        <v>8077623</v>
      </c>
      <c r="N275">
        <v>-3700000</v>
      </c>
      <c r="O275">
        <v>4377623</v>
      </c>
      <c r="P275">
        <v>0</v>
      </c>
      <c r="Q275" t="s">
        <v>7430</v>
      </c>
      <c r="R275" t="s">
        <v>7451</v>
      </c>
      <c r="S275" t="s">
        <v>7089</v>
      </c>
      <c r="T275" t="s">
        <v>7452</v>
      </c>
      <c r="U275" t="s">
        <v>7453</v>
      </c>
      <c r="V275" t="s">
        <v>7454</v>
      </c>
      <c r="W275" t="s">
        <v>5757</v>
      </c>
      <c r="X275" t="str">
        <f t="shared" si="4"/>
        <v>Inversión</v>
      </c>
      <c r="Y275" t="s">
        <v>5836</v>
      </c>
    </row>
    <row r="276" spans="1:25">
      <c r="A276" t="s">
        <v>7301</v>
      </c>
      <c r="B276" t="s">
        <v>7368</v>
      </c>
      <c r="C276" t="s">
        <v>7455</v>
      </c>
      <c r="D276" t="s">
        <v>667</v>
      </c>
      <c r="E276" t="s">
        <v>5747</v>
      </c>
      <c r="F276" t="s">
        <v>5759</v>
      </c>
      <c r="G276" t="s">
        <v>5749</v>
      </c>
      <c r="H276" t="s">
        <v>461</v>
      </c>
      <c r="I276" t="s">
        <v>638</v>
      </c>
      <c r="J276" t="s">
        <v>280</v>
      </c>
      <c r="K276" t="s">
        <v>5760</v>
      </c>
      <c r="L276" t="s">
        <v>268</v>
      </c>
      <c r="M276">
        <v>58772631</v>
      </c>
      <c r="N276">
        <v>0</v>
      </c>
      <c r="O276">
        <v>58772631</v>
      </c>
      <c r="P276">
        <v>5</v>
      </c>
      <c r="Q276" t="s">
        <v>7456</v>
      </c>
      <c r="R276" t="s">
        <v>6613</v>
      </c>
      <c r="S276" t="s">
        <v>7457</v>
      </c>
      <c r="T276" t="s">
        <v>7458</v>
      </c>
      <c r="U276" t="s">
        <v>7459</v>
      </c>
      <c r="V276" t="s">
        <v>7460</v>
      </c>
      <c r="W276" t="s">
        <v>5757</v>
      </c>
      <c r="X276" t="str">
        <f t="shared" si="4"/>
        <v>Inversión</v>
      </c>
      <c r="Y276" t="s">
        <v>5761</v>
      </c>
    </row>
    <row r="277" spans="1:25">
      <c r="A277" t="s">
        <v>7304</v>
      </c>
      <c r="B277" t="s">
        <v>7368</v>
      </c>
      <c r="C277" t="s">
        <v>7461</v>
      </c>
      <c r="D277" t="s">
        <v>667</v>
      </c>
      <c r="E277" t="s">
        <v>5747</v>
      </c>
      <c r="F277" t="s">
        <v>5759</v>
      </c>
      <c r="G277" t="s">
        <v>5749</v>
      </c>
      <c r="H277" t="s">
        <v>461</v>
      </c>
      <c r="I277" t="s">
        <v>638</v>
      </c>
      <c r="J277" t="s">
        <v>280</v>
      </c>
      <c r="K277" t="s">
        <v>5760</v>
      </c>
      <c r="L277" t="s">
        <v>268</v>
      </c>
      <c r="M277">
        <v>73517991</v>
      </c>
      <c r="N277">
        <v>0</v>
      </c>
      <c r="O277">
        <v>73517991</v>
      </c>
      <c r="P277">
        <v>5569542</v>
      </c>
      <c r="Q277" t="s">
        <v>7462</v>
      </c>
      <c r="R277" t="s">
        <v>6581</v>
      </c>
      <c r="S277" t="s">
        <v>7463</v>
      </c>
      <c r="T277" t="s">
        <v>7464</v>
      </c>
      <c r="U277" t="s">
        <v>7465</v>
      </c>
      <c r="V277" t="s">
        <v>7466</v>
      </c>
      <c r="W277" t="s">
        <v>5757</v>
      </c>
      <c r="X277" t="str">
        <f t="shared" si="4"/>
        <v>Inversión</v>
      </c>
      <c r="Y277" t="s">
        <v>5761</v>
      </c>
    </row>
    <row r="278" spans="1:25">
      <c r="A278" t="s">
        <v>7194</v>
      </c>
      <c r="B278" t="s">
        <v>7368</v>
      </c>
      <c r="C278" t="s">
        <v>7467</v>
      </c>
      <c r="D278" t="s">
        <v>667</v>
      </c>
      <c r="E278" t="s">
        <v>5747</v>
      </c>
      <c r="F278" t="s">
        <v>5759</v>
      </c>
      <c r="G278" t="s">
        <v>5749</v>
      </c>
      <c r="H278" t="s">
        <v>461</v>
      </c>
      <c r="I278" t="s">
        <v>638</v>
      </c>
      <c r="J278" t="s">
        <v>280</v>
      </c>
      <c r="K278" t="s">
        <v>5760</v>
      </c>
      <c r="L278" t="s">
        <v>268</v>
      </c>
      <c r="M278">
        <v>95787741</v>
      </c>
      <c r="N278">
        <v>0</v>
      </c>
      <c r="O278">
        <v>95787741</v>
      </c>
      <c r="P278">
        <v>6676120</v>
      </c>
      <c r="Q278" t="s">
        <v>7468</v>
      </c>
      <c r="R278" t="s">
        <v>6578</v>
      </c>
      <c r="S278" t="s">
        <v>7469</v>
      </c>
      <c r="T278" t="s">
        <v>7470</v>
      </c>
      <c r="U278" t="s">
        <v>7471</v>
      </c>
      <c r="V278" t="s">
        <v>7472</v>
      </c>
      <c r="W278" t="s">
        <v>5757</v>
      </c>
      <c r="X278" t="str">
        <f t="shared" si="4"/>
        <v>Inversión</v>
      </c>
      <c r="Y278" t="s">
        <v>5761</v>
      </c>
    </row>
    <row r="279" spans="1:25">
      <c r="A279" t="s">
        <v>7357</v>
      </c>
      <c r="B279" t="s">
        <v>7368</v>
      </c>
      <c r="C279" t="s">
        <v>7473</v>
      </c>
      <c r="D279" t="s">
        <v>667</v>
      </c>
      <c r="E279" t="s">
        <v>5763</v>
      </c>
      <c r="F279" t="s">
        <v>5759</v>
      </c>
      <c r="G279" t="s">
        <v>5749</v>
      </c>
      <c r="H279" t="s">
        <v>461</v>
      </c>
      <c r="I279" t="s">
        <v>638</v>
      </c>
      <c r="J279" t="s">
        <v>280</v>
      </c>
      <c r="K279" t="s">
        <v>5760</v>
      </c>
      <c r="L279" t="s">
        <v>268</v>
      </c>
      <c r="M279">
        <v>121248517</v>
      </c>
      <c r="N279">
        <v>-121248517</v>
      </c>
      <c r="O279">
        <v>0</v>
      </c>
      <c r="P279">
        <v>0</v>
      </c>
      <c r="Q279" t="s">
        <v>7474</v>
      </c>
      <c r="R279" t="s">
        <v>6575</v>
      </c>
      <c r="S279" t="s">
        <v>5757</v>
      </c>
      <c r="T279" t="s">
        <v>5757</v>
      </c>
      <c r="U279" t="s">
        <v>5757</v>
      </c>
      <c r="V279" t="s">
        <v>5757</v>
      </c>
      <c r="W279" t="s">
        <v>5757</v>
      </c>
      <c r="X279" t="str">
        <f t="shared" si="4"/>
        <v>Inversión</v>
      </c>
      <c r="Y279" t="s">
        <v>5761</v>
      </c>
    </row>
    <row r="280" spans="1:25">
      <c r="A280" t="s">
        <v>6205</v>
      </c>
      <c r="B280" t="s">
        <v>7368</v>
      </c>
      <c r="C280" t="s">
        <v>7475</v>
      </c>
      <c r="D280" t="s">
        <v>667</v>
      </c>
      <c r="E280" t="s">
        <v>5747</v>
      </c>
      <c r="F280" t="s">
        <v>5828</v>
      </c>
      <c r="G280" t="s">
        <v>5749</v>
      </c>
      <c r="H280" t="s">
        <v>458</v>
      </c>
      <c r="I280" t="s">
        <v>635</v>
      </c>
      <c r="J280" t="s">
        <v>280</v>
      </c>
      <c r="K280" t="s">
        <v>5760</v>
      </c>
      <c r="L280" t="s">
        <v>268</v>
      </c>
      <c r="M280">
        <v>450000000</v>
      </c>
      <c r="N280">
        <v>0</v>
      </c>
      <c r="O280">
        <v>450000000</v>
      </c>
      <c r="P280">
        <v>0</v>
      </c>
      <c r="Q280" t="s">
        <v>7476</v>
      </c>
      <c r="R280" t="s">
        <v>7477</v>
      </c>
      <c r="S280" t="s">
        <v>7478</v>
      </c>
      <c r="T280" t="s">
        <v>5757</v>
      </c>
      <c r="U280" t="s">
        <v>5757</v>
      </c>
      <c r="V280" t="s">
        <v>5757</v>
      </c>
      <c r="W280" t="s">
        <v>5757</v>
      </c>
      <c r="X280" t="str">
        <f t="shared" si="4"/>
        <v>Inversión</v>
      </c>
      <c r="Y280" t="s">
        <v>5836</v>
      </c>
    </row>
    <row r="281" spans="1:25">
      <c r="A281" t="s">
        <v>6205</v>
      </c>
      <c r="B281" t="s">
        <v>7368</v>
      </c>
      <c r="C281" t="s">
        <v>7475</v>
      </c>
      <c r="D281" t="s">
        <v>667</v>
      </c>
      <c r="E281" t="s">
        <v>5747</v>
      </c>
      <c r="F281" t="s">
        <v>5759</v>
      </c>
      <c r="G281" t="s">
        <v>5749</v>
      </c>
      <c r="H281" t="s">
        <v>461</v>
      </c>
      <c r="I281" t="s">
        <v>638</v>
      </c>
      <c r="J281" t="s">
        <v>267</v>
      </c>
      <c r="K281" t="s">
        <v>5750</v>
      </c>
      <c r="L281" t="s">
        <v>268</v>
      </c>
      <c r="M281">
        <v>252194838</v>
      </c>
      <c r="N281">
        <v>0</v>
      </c>
      <c r="O281">
        <v>252194838</v>
      </c>
      <c r="P281">
        <v>0</v>
      </c>
      <c r="Q281" t="s">
        <v>7476</v>
      </c>
      <c r="R281" t="s">
        <v>7477</v>
      </c>
      <c r="S281" t="s">
        <v>7478</v>
      </c>
      <c r="T281" t="s">
        <v>5757</v>
      </c>
      <c r="U281" t="s">
        <v>5757</v>
      </c>
      <c r="V281" t="s">
        <v>5757</v>
      </c>
      <c r="W281" t="s">
        <v>5757</v>
      </c>
      <c r="X281" t="str">
        <f t="shared" si="4"/>
        <v>Inversión</v>
      </c>
      <c r="Y281" t="s">
        <v>5761</v>
      </c>
    </row>
    <row r="282" spans="1:25">
      <c r="A282" t="s">
        <v>6205</v>
      </c>
      <c r="B282" t="s">
        <v>7368</v>
      </c>
      <c r="C282" t="s">
        <v>7475</v>
      </c>
      <c r="D282" t="s">
        <v>667</v>
      </c>
      <c r="E282" t="s">
        <v>5747</v>
      </c>
      <c r="F282" t="s">
        <v>5880</v>
      </c>
      <c r="G282" t="s">
        <v>5749</v>
      </c>
      <c r="H282" t="s">
        <v>539</v>
      </c>
      <c r="I282" t="s">
        <v>653</v>
      </c>
      <c r="J282" t="s">
        <v>280</v>
      </c>
      <c r="K282" t="s">
        <v>5760</v>
      </c>
      <c r="L282" t="s">
        <v>268</v>
      </c>
      <c r="M282">
        <v>15000000</v>
      </c>
      <c r="N282">
        <v>0</v>
      </c>
      <c r="O282">
        <v>15000000</v>
      </c>
      <c r="P282">
        <v>0</v>
      </c>
      <c r="Q282" t="s">
        <v>7476</v>
      </c>
      <c r="R282" t="s">
        <v>7477</v>
      </c>
      <c r="S282" t="s">
        <v>7478</v>
      </c>
      <c r="T282" t="s">
        <v>5757</v>
      </c>
      <c r="U282" t="s">
        <v>5757</v>
      </c>
      <c r="V282" t="s">
        <v>5757</v>
      </c>
      <c r="W282" t="s">
        <v>5757</v>
      </c>
      <c r="X282" t="str">
        <f t="shared" si="4"/>
        <v>Inversión</v>
      </c>
      <c r="Y282" t="s">
        <v>5887</v>
      </c>
    </row>
    <row r="283" spans="1:25">
      <c r="A283" t="s">
        <v>6205</v>
      </c>
      <c r="B283" t="s">
        <v>7368</v>
      </c>
      <c r="C283" t="s">
        <v>7475</v>
      </c>
      <c r="D283" t="s">
        <v>667</v>
      </c>
      <c r="E283" t="s">
        <v>5747</v>
      </c>
      <c r="F283" t="s">
        <v>5764</v>
      </c>
      <c r="G283" t="s">
        <v>5749</v>
      </c>
      <c r="H283" t="s">
        <v>556</v>
      </c>
      <c r="I283" t="s">
        <v>665</v>
      </c>
      <c r="J283" t="s">
        <v>280</v>
      </c>
      <c r="K283" t="s">
        <v>5760</v>
      </c>
      <c r="L283" t="s">
        <v>268</v>
      </c>
      <c r="M283">
        <v>1401307</v>
      </c>
      <c r="N283">
        <v>0</v>
      </c>
      <c r="O283">
        <v>1401307</v>
      </c>
      <c r="P283">
        <v>0</v>
      </c>
      <c r="Q283" t="s">
        <v>7476</v>
      </c>
      <c r="R283" t="s">
        <v>7477</v>
      </c>
      <c r="S283" t="s">
        <v>7478</v>
      </c>
      <c r="T283" t="s">
        <v>5757</v>
      </c>
      <c r="U283" t="s">
        <v>5757</v>
      </c>
      <c r="V283" t="s">
        <v>5757</v>
      </c>
      <c r="W283" t="s">
        <v>5757</v>
      </c>
      <c r="X283" t="str">
        <f t="shared" si="4"/>
        <v>Inversión</v>
      </c>
      <c r="Y283" t="s">
        <v>5767</v>
      </c>
    </row>
    <row r="284" spans="1:25">
      <c r="A284" t="s">
        <v>6205</v>
      </c>
      <c r="B284" t="s">
        <v>7368</v>
      </c>
      <c r="C284" t="s">
        <v>7475</v>
      </c>
      <c r="D284" t="s">
        <v>667</v>
      </c>
      <c r="E284" t="s">
        <v>5747</v>
      </c>
      <c r="F284" t="s">
        <v>5759</v>
      </c>
      <c r="G284" t="s">
        <v>5749</v>
      </c>
      <c r="H284" t="s">
        <v>461</v>
      </c>
      <c r="I284" t="s">
        <v>638</v>
      </c>
      <c r="J284" t="s">
        <v>280</v>
      </c>
      <c r="K284" t="s">
        <v>5760</v>
      </c>
      <c r="L284" t="s">
        <v>268</v>
      </c>
      <c r="M284">
        <v>552709101</v>
      </c>
      <c r="N284">
        <v>0</v>
      </c>
      <c r="O284">
        <v>552709101</v>
      </c>
      <c r="P284">
        <v>0</v>
      </c>
      <c r="Q284" t="s">
        <v>7476</v>
      </c>
      <c r="R284" t="s">
        <v>7477</v>
      </c>
      <c r="S284" t="s">
        <v>7478</v>
      </c>
      <c r="T284" t="s">
        <v>5757</v>
      </c>
      <c r="U284" t="s">
        <v>5757</v>
      </c>
      <c r="V284" t="s">
        <v>5757</v>
      </c>
      <c r="W284" t="s">
        <v>5757</v>
      </c>
      <c r="X284" t="str">
        <f t="shared" si="4"/>
        <v>Inversión</v>
      </c>
      <c r="Y284" t="s">
        <v>5761</v>
      </c>
    </row>
    <row r="285" spans="1:25">
      <c r="A285" t="s">
        <v>7477</v>
      </c>
      <c r="B285" t="s">
        <v>7368</v>
      </c>
      <c r="C285" t="s">
        <v>7479</v>
      </c>
      <c r="D285" t="s">
        <v>667</v>
      </c>
      <c r="E285" t="s">
        <v>5747</v>
      </c>
      <c r="F285" t="s">
        <v>5828</v>
      </c>
      <c r="G285" t="s">
        <v>5749</v>
      </c>
      <c r="H285" t="s">
        <v>458</v>
      </c>
      <c r="I285" t="s">
        <v>635</v>
      </c>
      <c r="J285" t="s">
        <v>267</v>
      </c>
      <c r="K285" t="s">
        <v>5750</v>
      </c>
      <c r="L285" t="s">
        <v>268</v>
      </c>
      <c r="M285">
        <v>120913653</v>
      </c>
      <c r="N285">
        <v>-1</v>
      </c>
      <c r="O285">
        <v>120913652</v>
      </c>
      <c r="P285">
        <v>0</v>
      </c>
      <c r="Q285" t="s">
        <v>7480</v>
      </c>
      <c r="R285" t="s">
        <v>7481</v>
      </c>
      <c r="S285" t="s">
        <v>7482</v>
      </c>
      <c r="T285" t="s">
        <v>7483</v>
      </c>
      <c r="U285" t="s">
        <v>7484</v>
      </c>
      <c r="V285" t="s">
        <v>7485</v>
      </c>
      <c r="W285" t="s">
        <v>5757</v>
      </c>
      <c r="X285" t="str">
        <f t="shared" si="4"/>
        <v>Inversión</v>
      </c>
      <c r="Y285" t="s">
        <v>5836</v>
      </c>
    </row>
    <row r="286" spans="1:25">
      <c r="A286" t="s">
        <v>7351</v>
      </c>
      <c r="B286" t="s">
        <v>7368</v>
      </c>
      <c r="C286" t="s">
        <v>7486</v>
      </c>
      <c r="D286" t="s">
        <v>667</v>
      </c>
      <c r="E286" t="s">
        <v>5747</v>
      </c>
      <c r="F286" t="s">
        <v>5828</v>
      </c>
      <c r="G286" t="s">
        <v>5749</v>
      </c>
      <c r="H286" t="s">
        <v>458</v>
      </c>
      <c r="I286" t="s">
        <v>635</v>
      </c>
      <c r="J286" t="s">
        <v>267</v>
      </c>
      <c r="K286" t="s">
        <v>5750</v>
      </c>
      <c r="L286" t="s">
        <v>268</v>
      </c>
      <c r="M286">
        <v>140352534</v>
      </c>
      <c r="N286">
        <v>0</v>
      </c>
      <c r="O286">
        <v>140352534</v>
      </c>
      <c r="P286">
        <v>0</v>
      </c>
      <c r="Q286" t="s">
        <v>7487</v>
      </c>
      <c r="R286" t="s">
        <v>7488</v>
      </c>
      <c r="S286" t="s">
        <v>7489</v>
      </c>
      <c r="T286" t="s">
        <v>7490</v>
      </c>
      <c r="U286" t="s">
        <v>7491</v>
      </c>
      <c r="V286" t="s">
        <v>7492</v>
      </c>
      <c r="W286" t="s">
        <v>5757</v>
      </c>
      <c r="X286" t="str">
        <f t="shared" si="4"/>
        <v>Inversión</v>
      </c>
      <c r="Y286" t="s">
        <v>5836</v>
      </c>
    </row>
    <row r="287" spans="1:25">
      <c r="A287" t="s">
        <v>7493</v>
      </c>
      <c r="B287" t="s">
        <v>7368</v>
      </c>
      <c r="C287" t="s">
        <v>7494</v>
      </c>
      <c r="D287" t="s">
        <v>667</v>
      </c>
      <c r="E287" t="s">
        <v>5763</v>
      </c>
      <c r="F287" t="s">
        <v>5828</v>
      </c>
      <c r="G287" t="s">
        <v>5749</v>
      </c>
      <c r="H287" t="s">
        <v>458</v>
      </c>
      <c r="I287" t="s">
        <v>635</v>
      </c>
      <c r="J287" t="s">
        <v>267</v>
      </c>
      <c r="K287" t="s">
        <v>5750</v>
      </c>
      <c r="L287" t="s">
        <v>268</v>
      </c>
      <c r="M287">
        <v>26714830</v>
      </c>
      <c r="N287">
        <v>-26714830</v>
      </c>
      <c r="O287">
        <v>0</v>
      </c>
      <c r="P287">
        <v>0</v>
      </c>
      <c r="Q287" t="s">
        <v>7495</v>
      </c>
      <c r="R287" t="s">
        <v>7496</v>
      </c>
      <c r="S287" t="s">
        <v>5757</v>
      </c>
      <c r="T287" t="s">
        <v>5757</v>
      </c>
      <c r="U287" t="s">
        <v>5757</v>
      </c>
      <c r="V287" t="s">
        <v>5757</v>
      </c>
      <c r="W287" t="s">
        <v>5757</v>
      </c>
      <c r="X287" t="str">
        <f t="shared" si="4"/>
        <v>Inversión</v>
      </c>
      <c r="Y287" t="s">
        <v>5836</v>
      </c>
    </row>
    <row r="288" spans="1:25">
      <c r="A288" t="s">
        <v>7077</v>
      </c>
      <c r="B288" t="s">
        <v>7368</v>
      </c>
      <c r="C288" t="s">
        <v>7497</v>
      </c>
      <c r="D288" t="s">
        <v>667</v>
      </c>
      <c r="E288" t="s">
        <v>5763</v>
      </c>
      <c r="F288" t="s">
        <v>5828</v>
      </c>
      <c r="G288" t="s">
        <v>5749</v>
      </c>
      <c r="H288" t="s">
        <v>458</v>
      </c>
      <c r="I288" t="s">
        <v>635</v>
      </c>
      <c r="J288" t="s">
        <v>267</v>
      </c>
      <c r="K288" t="s">
        <v>5750</v>
      </c>
      <c r="L288" t="s">
        <v>268</v>
      </c>
      <c r="M288">
        <v>26714830</v>
      </c>
      <c r="N288">
        <v>-26714830</v>
      </c>
      <c r="O288">
        <v>0</v>
      </c>
      <c r="P288">
        <v>0</v>
      </c>
      <c r="Q288" t="s">
        <v>6031</v>
      </c>
      <c r="R288" t="s">
        <v>7498</v>
      </c>
      <c r="S288" t="s">
        <v>5757</v>
      </c>
      <c r="T288" t="s">
        <v>5757</v>
      </c>
      <c r="U288" t="s">
        <v>5757</v>
      </c>
      <c r="V288" t="s">
        <v>5757</v>
      </c>
      <c r="W288" t="s">
        <v>5757</v>
      </c>
      <c r="X288" t="str">
        <f t="shared" si="4"/>
        <v>Inversión</v>
      </c>
      <c r="Y288" t="s">
        <v>5836</v>
      </c>
    </row>
    <row r="289" spans="1:25">
      <c r="A289" t="s">
        <v>7342</v>
      </c>
      <c r="B289" t="s">
        <v>7368</v>
      </c>
      <c r="C289" t="s">
        <v>7499</v>
      </c>
      <c r="D289" t="s">
        <v>667</v>
      </c>
      <c r="E289" t="s">
        <v>5747</v>
      </c>
      <c r="F289" t="s">
        <v>5828</v>
      </c>
      <c r="G289" t="s">
        <v>5749</v>
      </c>
      <c r="H289" t="s">
        <v>463</v>
      </c>
      <c r="I289" t="s">
        <v>633</v>
      </c>
      <c r="J289" t="s">
        <v>267</v>
      </c>
      <c r="K289" t="s">
        <v>5750</v>
      </c>
      <c r="L289" t="s">
        <v>268</v>
      </c>
      <c r="M289">
        <v>28050571</v>
      </c>
      <c r="N289">
        <v>-1335741</v>
      </c>
      <c r="O289">
        <v>26714830</v>
      </c>
      <c r="P289">
        <v>0</v>
      </c>
      <c r="Q289" t="s">
        <v>7500</v>
      </c>
      <c r="R289" t="s">
        <v>7501</v>
      </c>
      <c r="S289" t="s">
        <v>7502</v>
      </c>
      <c r="T289" t="s">
        <v>7503</v>
      </c>
      <c r="U289" t="s">
        <v>7504</v>
      </c>
      <c r="V289" t="s">
        <v>7505</v>
      </c>
      <c r="W289" t="s">
        <v>5757</v>
      </c>
      <c r="X289" t="str">
        <f t="shared" si="4"/>
        <v>Inversión</v>
      </c>
      <c r="Y289" t="s">
        <v>5836</v>
      </c>
    </row>
    <row r="290" spans="1:25">
      <c r="A290" t="s">
        <v>7335</v>
      </c>
      <c r="B290" t="s">
        <v>7368</v>
      </c>
      <c r="C290" t="s">
        <v>7506</v>
      </c>
      <c r="D290" t="s">
        <v>667</v>
      </c>
      <c r="E290" t="s">
        <v>5747</v>
      </c>
      <c r="F290" t="s">
        <v>5828</v>
      </c>
      <c r="G290" t="s">
        <v>5749</v>
      </c>
      <c r="H290" t="s">
        <v>463</v>
      </c>
      <c r="I290" t="s">
        <v>633</v>
      </c>
      <c r="J290" t="s">
        <v>280</v>
      </c>
      <c r="K290" t="s">
        <v>5760</v>
      </c>
      <c r="L290" t="s">
        <v>268</v>
      </c>
      <c r="M290">
        <v>52252452</v>
      </c>
      <c r="N290">
        <v>0</v>
      </c>
      <c r="O290">
        <v>52252452</v>
      </c>
      <c r="P290">
        <v>0</v>
      </c>
      <c r="Q290" t="s">
        <v>6840</v>
      </c>
      <c r="R290" t="s">
        <v>7507</v>
      </c>
      <c r="S290" t="s">
        <v>7498</v>
      </c>
      <c r="T290" t="s">
        <v>7508</v>
      </c>
      <c r="U290" t="s">
        <v>7509</v>
      </c>
      <c r="V290" t="s">
        <v>7510</v>
      </c>
      <c r="W290" t="s">
        <v>5757</v>
      </c>
      <c r="X290" t="str">
        <f t="shared" si="4"/>
        <v>Inversión</v>
      </c>
      <c r="Y290" t="s">
        <v>5836</v>
      </c>
    </row>
    <row r="291" spans="1:25">
      <c r="A291" t="s">
        <v>7328</v>
      </c>
      <c r="B291" t="s">
        <v>7368</v>
      </c>
      <c r="C291" t="s">
        <v>7511</v>
      </c>
      <c r="D291" t="s">
        <v>667</v>
      </c>
      <c r="E291" t="s">
        <v>5747</v>
      </c>
      <c r="F291" t="s">
        <v>5828</v>
      </c>
      <c r="G291" t="s">
        <v>5749</v>
      </c>
      <c r="H291" t="s">
        <v>463</v>
      </c>
      <c r="I291" t="s">
        <v>633</v>
      </c>
      <c r="J291" t="s">
        <v>267</v>
      </c>
      <c r="K291" t="s">
        <v>5750</v>
      </c>
      <c r="L291" t="s">
        <v>268</v>
      </c>
      <c r="M291">
        <v>28050572</v>
      </c>
      <c r="N291">
        <v>-1335742</v>
      </c>
      <c r="O291">
        <v>26714830</v>
      </c>
      <c r="P291">
        <v>0</v>
      </c>
      <c r="Q291" t="s">
        <v>6763</v>
      </c>
      <c r="R291" t="s">
        <v>7512</v>
      </c>
      <c r="S291" t="s">
        <v>7513</v>
      </c>
      <c r="T291" t="s">
        <v>7514</v>
      </c>
      <c r="U291" t="s">
        <v>7515</v>
      </c>
      <c r="V291" t="s">
        <v>7516</v>
      </c>
      <c r="W291" t="s">
        <v>5757</v>
      </c>
      <c r="X291" t="str">
        <f t="shared" si="4"/>
        <v>Inversión</v>
      </c>
      <c r="Y291" t="s">
        <v>5836</v>
      </c>
    </row>
    <row r="292" spans="1:25">
      <c r="A292" t="s">
        <v>7321</v>
      </c>
      <c r="B292" t="s">
        <v>7368</v>
      </c>
      <c r="C292" t="s">
        <v>7517</v>
      </c>
      <c r="D292" t="s">
        <v>667</v>
      </c>
      <c r="E292" t="s">
        <v>5747</v>
      </c>
      <c r="F292" t="s">
        <v>5828</v>
      </c>
      <c r="G292" t="s">
        <v>5749</v>
      </c>
      <c r="H292" t="s">
        <v>458</v>
      </c>
      <c r="I292" t="s">
        <v>635</v>
      </c>
      <c r="J292" t="s">
        <v>280</v>
      </c>
      <c r="K292" t="s">
        <v>5760</v>
      </c>
      <c r="L292" t="s">
        <v>268</v>
      </c>
      <c r="M292">
        <v>80144490</v>
      </c>
      <c r="N292">
        <v>0</v>
      </c>
      <c r="O292">
        <v>80144490</v>
      </c>
      <c r="P292">
        <v>0</v>
      </c>
      <c r="Q292" t="s">
        <v>7518</v>
      </c>
      <c r="R292" t="s">
        <v>6484</v>
      </c>
      <c r="S292" t="s">
        <v>7519</v>
      </c>
      <c r="T292" t="s">
        <v>7520</v>
      </c>
      <c r="U292" t="s">
        <v>7521</v>
      </c>
      <c r="V292" t="s">
        <v>7522</v>
      </c>
      <c r="W292" t="s">
        <v>5757</v>
      </c>
      <c r="X292" t="str">
        <f t="shared" si="4"/>
        <v>Inversión</v>
      </c>
      <c r="Y292" t="s">
        <v>5836</v>
      </c>
    </row>
    <row r="293" spans="1:25">
      <c r="A293" t="s">
        <v>7383</v>
      </c>
      <c r="B293" t="s">
        <v>7523</v>
      </c>
      <c r="C293" t="s">
        <v>7524</v>
      </c>
      <c r="D293" t="s">
        <v>667</v>
      </c>
      <c r="E293" t="s">
        <v>5747</v>
      </c>
      <c r="F293" t="s">
        <v>5828</v>
      </c>
      <c r="G293" t="s">
        <v>5749</v>
      </c>
      <c r="H293" t="s">
        <v>458</v>
      </c>
      <c r="I293" t="s">
        <v>635</v>
      </c>
      <c r="J293" t="s">
        <v>267</v>
      </c>
      <c r="K293" t="s">
        <v>5750</v>
      </c>
      <c r="L293" t="s">
        <v>268</v>
      </c>
      <c r="M293">
        <v>4945471</v>
      </c>
      <c r="N293">
        <v>-856001</v>
      </c>
      <c r="O293">
        <v>4089470</v>
      </c>
      <c r="P293">
        <v>0</v>
      </c>
      <c r="Q293" t="s">
        <v>7525</v>
      </c>
      <c r="R293" t="s">
        <v>7526</v>
      </c>
      <c r="S293" t="s">
        <v>7316</v>
      </c>
      <c r="T293" t="s">
        <v>7527</v>
      </c>
      <c r="U293" t="s">
        <v>7528</v>
      </c>
      <c r="V293" t="s">
        <v>7529</v>
      </c>
      <c r="W293" t="s">
        <v>7530</v>
      </c>
      <c r="X293" t="str">
        <f t="shared" si="4"/>
        <v>Inversión</v>
      </c>
      <c r="Y293" t="s">
        <v>5836</v>
      </c>
    </row>
    <row r="294" spans="1:25">
      <c r="A294" t="s">
        <v>7371</v>
      </c>
      <c r="B294" t="s">
        <v>7531</v>
      </c>
      <c r="C294" t="s">
        <v>7532</v>
      </c>
      <c r="D294" t="s">
        <v>667</v>
      </c>
      <c r="E294" t="s">
        <v>5747</v>
      </c>
      <c r="F294" t="s">
        <v>5759</v>
      </c>
      <c r="G294" t="s">
        <v>5749</v>
      </c>
      <c r="H294" t="s">
        <v>461</v>
      </c>
      <c r="I294" t="s">
        <v>638</v>
      </c>
      <c r="J294" t="s">
        <v>267</v>
      </c>
      <c r="K294" t="s">
        <v>5750</v>
      </c>
      <c r="L294" t="s">
        <v>268</v>
      </c>
      <c r="M294">
        <v>18748392</v>
      </c>
      <c r="N294">
        <v>0</v>
      </c>
      <c r="O294">
        <v>18748392</v>
      </c>
      <c r="P294">
        <v>0</v>
      </c>
      <c r="Q294" t="s">
        <v>7533</v>
      </c>
      <c r="R294" t="s">
        <v>7534</v>
      </c>
      <c r="S294" t="s">
        <v>7535</v>
      </c>
      <c r="T294" t="s">
        <v>7536</v>
      </c>
      <c r="U294" t="s">
        <v>7537</v>
      </c>
      <c r="V294" t="s">
        <v>7538</v>
      </c>
      <c r="W294" t="s">
        <v>5757</v>
      </c>
      <c r="X294" t="str">
        <f t="shared" si="4"/>
        <v>Inversión</v>
      </c>
      <c r="Y294" t="s">
        <v>5761</v>
      </c>
    </row>
    <row r="295" spans="1:25">
      <c r="A295" t="s">
        <v>7539</v>
      </c>
      <c r="B295" t="s">
        <v>7531</v>
      </c>
      <c r="C295" t="s">
        <v>7540</v>
      </c>
      <c r="D295" t="s">
        <v>667</v>
      </c>
      <c r="E295" t="s">
        <v>5747</v>
      </c>
      <c r="F295" t="s">
        <v>5759</v>
      </c>
      <c r="G295" t="s">
        <v>5749</v>
      </c>
      <c r="H295" t="s">
        <v>461</v>
      </c>
      <c r="I295" t="s">
        <v>638</v>
      </c>
      <c r="J295" t="s">
        <v>267</v>
      </c>
      <c r="K295" t="s">
        <v>5750</v>
      </c>
      <c r="L295" t="s">
        <v>268</v>
      </c>
      <c r="M295">
        <v>10207458</v>
      </c>
      <c r="N295">
        <v>0</v>
      </c>
      <c r="O295">
        <v>10207458</v>
      </c>
      <c r="P295">
        <v>0</v>
      </c>
      <c r="Q295" t="s">
        <v>7541</v>
      </c>
      <c r="R295" t="s">
        <v>6505</v>
      </c>
      <c r="S295" t="s">
        <v>6657</v>
      </c>
      <c r="T295" t="s">
        <v>7542</v>
      </c>
      <c r="U295" t="s">
        <v>7543</v>
      </c>
      <c r="V295" t="s">
        <v>7544</v>
      </c>
      <c r="W295" t="s">
        <v>5757</v>
      </c>
      <c r="X295" t="str">
        <f t="shared" si="4"/>
        <v>Inversión</v>
      </c>
      <c r="Y295" t="s">
        <v>5761</v>
      </c>
    </row>
    <row r="296" spans="1:25">
      <c r="A296" t="s">
        <v>7545</v>
      </c>
      <c r="B296" t="s">
        <v>7531</v>
      </c>
      <c r="C296" t="s">
        <v>7546</v>
      </c>
      <c r="D296" t="s">
        <v>667</v>
      </c>
      <c r="E296" t="s">
        <v>5763</v>
      </c>
      <c r="F296" t="s">
        <v>5759</v>
      </c>
      <c r="G296" t="s">
        <v>5749</v>
      </c>
      <c r="H296" t="s">
        <v>461</v>
      </c>
      <c r="I296" t="s">
        <v>638</v>
      </c>
      <c r="J296" t="s">
        <v>267</v>
      </c>
      <c r="K296" t="s">
        <v>5750</v>
      </c>
      <c r="L296" t="s">
        <v>268</v>
      </c>
      <c r="M296">
        <v>25492500</v>
      </c>
      <c r="N296">
        <v>-25492500</v>
      </c>
      <c r="O296">
        <v>0</v>
      </c>
      <c r="P296">
        <v>0</v>
      </c>
      <c r="Q296" t="s">
        <v>7547</v>
      </c>
      <c r="R296" t="s">
        <v>7548</v>
      </c>
      <c r="S296" t="s">
        <v>5757</v>
      </c>
      <c r="T296" t="s">
        <v>5757</v>
      </c>
      <c r="U296" t="s">
        <v>5757</v>
      </c>
      <c r="V296" t="s">
        <v>5757</v>
      </c>
      <c r="W296" t="s">
        <v>5757</v>
      </c>
      <c r="X296" t="str">
        <f t="shared" si="4"/>
        <v>Inversión</v>
      </c>
      <c r="Y296" t="s">
        <v>5761</v>
      </c>
    </row>
    <row r="297" spans="1:25">
      <c r="A297" t="s">
        <v>6484</v>
      </c>
      <c r="B297" t="s">
        <v>7531</v>
      </c>
      <c r="C297" t="s">
        <v>7549</v>
      </c>
      <c r="D297" t="s">
        <v>667</v>
      </c>
      <c r="E297" t="s">
        <v>5747</v>
      </c>
      <c r="F297" t="s">
        <v>5759</v>
      </c>
      <c r="G297" t="s">
        <v>5749</v>
      </c>
      <c r="H297" t="s">
        <v>461</v>
      </c>
      <c r="I297" t="s">
        <v>638</v>
      </c>
      <c r="J297" t="s">
        <v>267</v>
      </c>
      <c r="K297" t="s">
        <v>5750</v>
      </c>
      <c r="L297" t="s">
        <v>268</v>
      </c>
      <c r="M297">
        <v>18748392</v>
      </c>
      <c r="N297">
        <v>0</v>
      </c>
      <c r="O297">
        <v>18748392</v>
      </c>
      <c r="P297">
        <v>3124732</v>
      </c>
      <c r="Q297" t="s">
        <v>7550</v>
      </c>
      <c r="R297" t="s">
        <v>7551</v>
      </c>
      <c r="S297" t="s">
        <v>6050</v>
      </c>
      <c r="T297" t="s">
        <v>7552</v>
      </c>
      <c r="U297" t="s">
        <v>7553</v>
      </c>
      <c r="V297" t="s">
        <v>7554</v>
      </c>
      <c r="W297" t="s">
        <v>5757</v>
      </c>
      <c r="X297" t="str">
        <f t="shared" si="4"/>
        <v>Inversión</v>
      </c>
      <c r="Y297" t="s">
        <v>5761</v>
      </c>
    </row>
    <row r="298" spans="1:25">
      <c r="A298" t="s">
        <v>7512</v>
      </c>
      <c r="B298" t="s">
        <v>7531</v>
      </c>
      <c r="C298" t="s">
        <v>7555</v>
      </c>
      <c r="D298" t="s">
        <v>667</v>
      </c>
      <c r="E298" t="s">
        <v>5747</v>
      </c>
      <c r="F298" t="s">
        <v>5759</v>
      </c>
      <c r="G298" t="s">
        <v>5749</v>
      </c>
      <c r="H298" t="s">
        <v>461</v>
      </c>
      <c r="I298" t="s">
        <v>638</v>
      </c>
      <c r="J298" t="s">
        <v>267</v>
      </c>
      <c r="K298" t="s">
        <v>5750</v>
      </c>
      <c r="L298" t="s">
        <v>268</v>
      </c>
      <c r="M298">
        <v>12589290</v>
      </c>
      <c r="N298">
        <v>0</v>
      </c>
      <c r="O298">
        <v>12589290</v>
      </c>
      <c r="P298">
        <v>0</v>
      </c>
      <c r="Q298" t="s">
        <v>7556</v>
      </c>
      <c r="R298" t="s">
        <v>7557</v>
      </c>
      <c r="S298" t="s">
        <v>7558</v>
      </c>
      <c r="T298" t="s">
        <v>7559</v>
      </c>
      <c r="U298" t="s">
        <v>7560</v>
      </c>
      <c r="V298" t="s">
        <v>7561</v>
      </c>
      <c r="W298" t="s">
        <v>5757</v>
      </c>
      <c r="X298" t="str">
        <f t="shared" si="4"/>
        <v>Inversión</v>
      </c>
      <c r="Y298" t="s">
        <v>5761</v>
      </c>
    </row>
    <row r="299" spans="1:25">
      <c r="A299" t="s">
        <v>7498</v>
      </c>
      <c r="B299" t="s">
        <v>7562</v>
      </c>
      <c r="C299" t="s">
        <v>7563</v>
      </c>
      <c r="D299" t="s">
        <v>667</v>
      </c>
      <c r="E299" t="s">
        <v>5747</v>
      </c>
      <c r="F299" t="s">
        <v>5828</v>
      </c>
      <c r="G299" t="s">
        <v>5749</v>
      </c>
      <c r="H299" t="s">
        <v>458</v>
      </c>
      <c r="I299" t="s">
        <v>635</v>
      </c>
      <c r="J299" t="s">
        <v>267</v>
      </c>
      <c r="K299" t="s">
        <v>5750</v>
      </c>
      <c r="L299" t="s">
        <v>268</v>
      </c>
      <c r="M299">
        <v>15217687</v>
      </c>
      <c r="N299">
        <v>-5825810</v>
      </c>
      <c r="O299">
        <v>9391877</v>
      </c>
      <c r="P299">
        <v>0</v>
      </c>
      <c r="Q299" t="s">
        <v>7564</v>
      </c>
      <c r="R299" t="s">
        <v>7565</v>
      </c>
      <c r="S299" t="s">
        <v>7566</v>
      </c>
      <c r="T299" t="s">
        <v>7567</v>
      </c>
      <c r="U299" t="s">
        <v>7568</v>
      </c>
      <c r="V299" t="s">
        <v>7569</v>
      </c>
      <c r="W299" t="s">
        <v>7570</v>
      </c>
      <c r="X299" t="str">
        <f t="shared" si="4"/>
        <v>Inversión</v>
      </c>
      <c r="Y299" t="s">
        <v>5836</v>
      </c>
    </row>
    <row r="300" spans="1:25">
      <c r="A300" t="s">
        <v>7496</v>
      </c>
      <c r="B300" t="s">
        <v>7562</v>
      </c>
      <c r="C300" t="s">
        <v>7571</v>
      </c>
      <c r="D300" t="s">
        <v>667</v>
      </c>
      <c r="E300" t="s">
        <v>5747</v>
      </c>
      <c r="F300" t="s">
        <v>5764</v>
      </c>
      <c r="G300" t="s">
        <v>5749</v>
      </c>
      <c r="H300" t="s">
        <v>556</v>
      </c>
      <c r="I300" t="s">
        <v>665</v>
      </c>
      <c r="J300" t="s">
        <v>280</v>
      </c>
      <c r="K300" t="s">
        <v>5760</v>
      </c>
      <c r="L300" t="s">
        <v>268</v>
      </c>
      <c r="M300">
        <v>54740664</v>
      </c>
      <c r="N300">
        <v>0</v>
      </c>
      <c r="O300">
        <v>54740664</v>
      </c>
      <c r="P300">
        <v>0</v>
      </c>
      <c r="Q300" t="s">
        <v>7572</v>
      </c>
      <c r="R300" t="s">
        <v>7573</v>
      </c>
      <c r="S300" t="s">
        <v>7574</v>
      </c>
      <c r="T300" t="s">
        <v>7575</v>
      </c>
      <c r="U300" t="s">
        <v>7576</v>
      </c>
      <c r="V300" t="s">
        <v>7577</v>
      </c>
      <c r="W300" t="s">
        <v>5757</v>
      </c>
      <c r="X300" t="str">
        <f t="shared" si="4"/>
        <v>Inversión</v>
      </c>
      <c r="Y300" t="s">
        <v>5767</v>
      </c>
    </row>
    <row r="301" spans="1:25">
      <c r="A301" t="s">
        <v>7481</v>
      </c>
      <c r="B301" t="s">
        <v>7578</v>
      </c>
      <c r="C301" t="s">
        <v>7579</v>
      </c>
      <c r="D301" t="s">
        <v>667</v>
      </c>
      <c r="E301" t="s">
        <v>5747</v>
      </c>
      <c r="F301" t="s">
        <v>5759</v>
      </c>
      <c r="G301" t="s">
        <v>5749</v>
      </c>
      <c r="H301" t="s">
        <v>461</v>
      </c>
      <c r="I301" t="s">
        <v>638</v>
      </c>
      <c r="J301" t="s">
        <v>267</v>
      </c>
      <c r="K301" t="s">
        <v>5750</v>
      </c>
      <c r="L301" t="s">
        <v>268</v>
      </c>
      <c r="M301">
        <v>81794668</v>
      </c>
      <c r="N301">
        <v>-4781843</v>
      </c>
      <c r="O301">
        <v>77012825</v>
      </c>
      <c r="P301">
        <v>0</v>
      </c>
      <c r="Q301" t="s">
        <v>7580</v>
      </c>
      <c r="R301" t="s">
        <v>7581</v>
      </c>
      <c r="S301" t="s">
        <v>7582</v>
      </c>
      <c r="T301" t="s">
        <v>7583</v>
      </c>
      <c r="U301" t="s">
        <v>7584</v>
      </c>
      <c r="V301" t="s">
        <v>7585</v>
      </c>
      <c r="W301" t="s">
        <v>5757</v>
      </c>
      <c r="X301" t="str">
        <f t="shared" si="4"/>
        <v>Inversión</v>
      </c>
      <c r="Y301" t="s">
        <v>5761</v>
      </c>
    </row>
    <row r="302" spans="1:25">
      <c r="A302" t="s">
        <v>7377</v>
      </c>
      <c r="B302" t="s">
        <v>7578</v>
      </c>
      <c r="C302" t="s">
        <v>7586</v>
      </c>
      <c r="D302" t="s">
        <v>667</v>
      </c>
      <c r="E302" t="s">
        <v>5747</v>
      </c>
      <c r="F302" t="s">
        <v>5828</v>
      </c>
      <c r="G302" t="s">
        <v>5749</v>
      </c>
      <c r="H302" t="s">
        <v>463</v>
      </c>
      <c r="I302" t="s">
        <v>633</v>
      </c>
      <c r="J302" t="s">
        <v>267</v>
      </c>
      <c r="K302" t="s">
        <v>5750</v>
      </c>
      <c r="L302" t="s">
        <v>268</v>
      </c>
      <c r="M302">
        <v>30297693</v>
      </c>
      <c r="N302">
        <v>-26298230</v>
      </c>
      <c r="O302">
        <v>3999463</v>
      </c>
      <c r="P302">
        <v>0</v>
      </c>
      <c r="Q302" t="s">
        <v>7587</v>
      </c>
      <c r="R302" t="s">
        <v>6292</v>
      </c>
      <c r="S302" t="s">
        <v>7588</v>
      </c>
      <c r="T302" t="s">
        <v>7589</v>
      </c>
      <c r="U302" t="s">
        <v>7590</v>
      </c>
      <c r="V302" t="s">
        <v>7591</v>
      </c>
      <c r="W302" t="s">
        <v>5757</v>
      </c>
      <c r="X302" t="str">
        <f t="shared" si="4"/>
        <v>Inversión</v>
      </c>
      <c r="Y302" t="s">
        <v>5836</v>
      </c>
    </row>
    <row r="303" spans="1:25">
      <c r="A303" t="s">
        <v>7451</v>
      </c>
      <c r="B303" t="s">
        <v>7592</v>
      </c>
      <c r="C303" t="s">
        <v>7593</v>
      </c>
      <c r="D303" t="s">
        <v>667</v>
      </c>
      <c r="E303" t="s">
        <v>5747</v>
      </c>
      <c r="F303" t="s">
        <v>5828</v>
      </c>
      <c r="G303" t="s">
        <v>5749</v>
      </c>
      <c r="H303" t="s">
        <v>463</v>
      </c>
      <c r="I303" t="s">
        <v>633</v>
      </c>
      <c r="J303" t="s">
        <v>280</v>
      </c>
      <c r="K303" t="s">
        <v>5760</v>
      </c>
      <c r="L303" t="s">
        <v>268</v>
      </c>
      <c r="M303">
        <v>26298230</v>
      </c>
      <c r="N303">
        <v>-1140172.3600000001</v>
      </c>
      <c r="O303">
        <v>25158057.640000001</v>
      </c>
      <c r="P303">
        <v>0</v>
      </c>
      <c r="Q303" t="s">
        <v>7587</v>
      </c>
      <c r="R303" t="s">
        <v>7594</v>
      </c>
      <c r="S303" t="s">
        <v>7595</v>
      </c>
      <c r="T303" t="s">
        <v>7596</v>
      </c>
      <c r="U303" t="s">
        <v>7597</v>
      </c>
      <c r="V303" t="s">
        <v>7598</v>
      </c>
      <c r="W303" t="s">
        <v>7599</v>
      </c>
      <c r="X303" t="str">
        <f t="shared" si="4"/>
        <v>Inversión</v>
      </c>
      <c r="Y303" t="s">
        <v>5836</v>
      </c>
    </row>
    <row r="304" spans="1:25">
      <c r="A304" t="s">
        <v>7437</v>
      </c>
      <c r="B304" t="s">
        <v>7592</v>
      </c>
      <c r="C304" t="s">
        <v>7600</v>
      </c>
      <c r="D304" t="s">
        <v>667</v>
      </c>
      <c r="E304" t="s">
        <v>5747</v>
      </c>
      <c r="F304" t="s">
        <v>5759</v>
      </c>
      <c r="G304" t="s">
        <v>5749</v>
      </c>
      <c r="H304" t="s">
        <v>461</v>
      </c>
      <c r="I304" t="s">
        <v>638</v>
      </c>
      <c r="J304" t="s">
        <v>267</v>
      </c>
      <c r="K304" t="s">
        <v>5750</v>
      </c>
      <c r="L304" t="s">
        <v>268</v>
      </c>
      <c r="M304">
        <v>100000000</v>
      </c>
      <c r="N304">
        <v>0</v>
      </c>
      <c r="O304">
        <v>100000000</v>
      </c>
      <c r="P304">
        <v>2987145</v>
      </c>
      <c r="Q304" t="s">
        <v>7601</v>
      </c>
      <c r="R304" t="s">
        <v>7602</v>
      </c>
      <c r="S304" t="s">
        <v>7603</v>
      </c>
      <c r="T304" t="s">
        <v>7604</v>
      </c>
      <c r="U304" t="s">
        <v>7605</v>
      </c>
      <c r="V304" t="s">
        <v>7606</v>
      </c>
      <c r="W304" t="s">
        <v>7607</v>
      </c>
      <c r="X304" t="str">
        <f t="shared" si="4"/>
        <v>Inversión</v>
      </c>
      <c r="Y304" t="s">
        <v>5761</v>
      </c>
    </row>
    <row r="305" spans="1:25">
      <c r="A305" t="s">
        <v>7417</v>
      </c>
      <c r="B305" t="s">
        <v>7608</v>
      </c>
      <c r="C305" t="s">
        <v>7609</v>
      </c>
      <c r="D305" t="s">
        <v>667</v>
      </c>
      <c r="E305" t="s">
        <v>5763</v>
      </c>
      <c r="F305" t="s">
        <v>5748</v>
      </c>
      <c r="G305" t="s">
        <v>5749</v>
      </c>
      <c r="H305" t="s">
        <v>453</v>
      </c>
      <c r="I305" t="s">
        <v>658</v>
      </c>
      <c r="J305" t="s">
        <v>267</v>
      </c>
      <c r="K305" t="s">
        <v>5750</v>
      </c>
      <c r="L305" t="s">
        <v>268</v>
      </c>
      <c r="M305">
        <v>142436206</v>
      </c>
      <c r="N305">
        <v>-142436206</v>
      </c>
      <c r="O305">
        <v>0</v>
      </c>
      <c r="P305">
        <v>0</v>
      </c>
      <c r="Q305" t="s">
        <v>7610</v>
      </c>
      <c r="R305" t="s">
        <v>7031</v>
      </c>
      <c r="S305" t="s">
        <v>5757</v>
      </c>
      <c r="T305" t="s">
        <v>5757</v>
      </c>
      <c r="U305" t="s">
        <v>5757</v>
      </c>
      <c r="V305" t="s">
        <v>5757</v>
      </c>
      <c r="W305" t="s">
        <v>5757</v>
      </c>
      <c r="X305" t="str">
        <f t="shared" si="4"/>
        <v>Inversión</v>
      </c>
      <c r="Y305" t="s">
        <v>5758</v>
      </c>
    </row>
    <row r="306" spans="1:25">
      <c r="A306" t="s">
        <v>7410</v>
      </c>
      <c r="B306" t="s">
        <v>7608</v>
      </c>
      <c r="C306" t="s">
        <v>7611</v>
      </c>
      <c r="D306" t="s">
        <v>667</v>
      </c>
      <c r="E306" t="s">
        <v>5763</v>
      </c>
      <c r="F306" t="s">
        <v>5748</v>
      </c>
      <c r="G306" t="s">
        <v>5749</v>
      </c>
      <c r="H306" t="s">
        <v>453</v>
      </c>
      <c r="I306" t="s">
        <v>658</v>
      </c>
      <c r="J306" t="s">
        <v>280</v>
      </c>
      <c r="K306" t="s">
        <v>5760</v>
      </c>
      <c r="L306" t="s">
        <v>268</v>
      </c>
      <c r="M306">
        <v>11278820</v>
      </c>
      <c r="N306">
        <v>-11278820</v>
      </c>
      <c r="O306">
        <v>0</v>
      </c>
      <c r="P306">
        <v>0</v>
      </c>
      <c r="Q306" t="s">
        <v>7612</v>
      </c>
      <c r="R306" t="s">
        <v>7613</v>
      </c>
      <c r="S306" t="s">
        <v>5757</v>
      </c>
      <c r="T306" t="s">
        <v>5757</v>
      </c>
      <c r="U306" t="s">
        <v>5757</v>
      </c>
      <c r="V306" t="s">
        <v>5757</v>
      </c>
      <c r="W306" t="s">
        <v>5757</v>
      </c>
      <c r="X306" t="str">
        <f t="shared" si="4"/>
        <v>Inversión</v>
      </c>
      <c r="Y306" t="s">
        <v>5758</v>
      </c>
    </row>
    <row r="307" spans="1:25">
      <c r="A307" t="s">
        <v>7403</v>
      </c>
      <c r="B307" t="s">
        <v>7608</v>
      </c>
      <c r="C307" t="s">
        <v>7614</v>
      </c>
      <c r="D307" t="s">
        <v>667</v>
      </c>
      <c r="E307" t="s">
        <v>5747</v>
      </c>
      <c r="F307" t="s">
        <v>5880</v>
      </c>
      <c r="G307" t="s">
        <v>5749</v>
      </c>
      <c r="H307" t="s">
        <v>539</v>
      </c>
      <c r="I307" t="s">
        <v>653</v>
      </c>
      <c r="J307" t="s">
        <v>280</v>
      </c>
      <c r="K307" t="s">
        <v>5760</v>
      </c>
      <c r="L307" t="s">
        <v>268</v>
      </c>
      <c r="M307">
        <v>29321464</v>
      </c>
      <c r="N307">
        <v>0</v>
      </c>
      <c r="O307">
        <v>29321464</v>
      </c>
      <c r="P307">
        <v>0</v>
      </c>
      <c r="Q307" t="s">
        <v>7615</v>
      </c>
      <c r="R307" t="s">
        <v>7616</v>
      </c>
      <c r="S307" t="s">
        <v>7617</v>
      </c>
      <c r="T307" t="s">
        <v>7618</v>
      </c>
      <c r="U307" t="s">
        <v>7619</v>
      </c>
      <c r="V307" t="s">
        <v>7620</v>
      </c>
      <c r="W307" t="s">
        <v>5757</v>
      </c>
      <c r="X307" t="str">
        <f t="shared" si="4"/>
        <v>Inversión</v>
      </c>
      <c r="Y307" t="s">
        <v>5887</v>
      </c>
    </row>
    <row r="308" spans="1:25">
      <c r="A308" t="s">
        <v>7390</v>
      </c>
      <c r="B308" t="s">
        <v>7608</v>
      </c>
      <c r="C308" t="s">
        <v>7621</v>
      </c>
      <c r="D308" t="s">
        <v>667</v>
      </c>
      <c r="E308" t="s">
        <v>5747</v>
      </c>
      <c r="F308" t="s">
        <v>5759</v>
      </c>
      <c r="G308" t="s">
        <v>5749</v>
      </c>
      <c r="H308" t="s">
        <v>461</v>
      </c>
      <c r="I308" t="s">
        <v>638</v>
      </c>
      <c r="J308" t="s">
        <v>280</v>
      </c>
      <c r="K308" t="s">
        <v>5760</v>
      </c>
      <c r="L308" t="s">
        <v>268</v>
      </c>
      <c r="M308">
        <v>200000000</v>
      </c>
      <c r="N308">
        <v>-120000000</v>
      </c>
      <c r="O308">
        <v>80000000</v>
      </c>
      <c r="P308">
        <v>0</v>
      </c>
      <c r="Q308" t="s">
        <v>7622</v>
      </c>
      <c r="R308" t="s">
        <v>7588</v>
      </c>
      <c r="S308" t="s">
        <v>7623</v>
      </c>
      <c r="T308" t="s">
        <v>7624</v>
      </c>
      <c r="U308" t="s">
        <v>7625</v>
      </c>
      <c r="V308" t="s">
        <v>7626</v>
      </c>
      <c r="W308" t="s">
        <v>5757</v>
      </c>
      <c r="X308" t="str">
        <f t="shared" si="4"/>
        <v>Inversión</v>
      </c>
      <c r="Y308" t="s">
        <v>5761</v>
      </c>
    </row>
    <row r="309" spans="1:25">
      <c r="A309" t="s">
        <v>7390</v>
      </c>
      <c r="B309" t="s">
        <v>7608</v>
      </c>
      <c r="C309" t="s">
        <v>7621</v>
      </c>
      <c r="D309" t="s">
        <v>667</v>
      </c>
      <c r="E309" t="s">
        <v>5747</v>
      </c>
      <c r="F309" t="s">
        <v>5828</v>
      </c>
      <c r="G309" t="s">
        <v>5749</v>
      </c>
      <c r="H309" t="s">
        <v>458</v>
      </c>
      <c r="I309" t="s">
        <v>635</v>
      </c>
      <c r="J309" t="s">
        <v>280</v>
      </c>
      <c r="K309" t="s">
        <v>5760</v>
      </c>
      <c r="L309" t="s">
        <v>268</v>
      </c>
      <c r="M309">
        <v>100000000</v>
      </c>
      <c r="N309">
        <v>0</v>
      </c>
      <c r="O309">
        <v>100000000</v>
      </c>
      <c r="P309">
        <v>0</v>
      </c>
      <c r="Q309" t="s">
        <v>7622</v>
      </c>
      <c r="R309" t="s">
        <v>7588</v>
      </c>
      <c r="S309" t="s">
        <v>7623</v>
      </c>
      <c r="T309" t="s">
        <v>7624</v>
      </c>
      <c r="U309" t="s">
        <v>7625</v>
      </c>
      <c r="V309" t="s">
        <v>7626</v>
      </c>
      <c r="W309" t="s">
        <v>5757</v>
      </c>
      <c r="X309" t="str">
        <f t="shared" si="4"/>
        <v>Inversión</v>
      </c>
      <c r="Y309" t="s">
        <v>5836</v>
      </c>
    </row>
    <row r="310" spans="1:25">
      <c r="A310" t="s">
        <v>7445</v>
      </c>
      <c r="B310" t="s">
        <v>7608</v>
      </c>
      <c r="C310" t="s">
        <v>7627</v>
      </c>
      <c r="D310" t="s">
        <v>667</v>
      </c>
      <c r="E310" t="s">
        <v>5747</v>
      </c>
      <c r="F310" t="s">
        <v>5828</v>
      </c>
      <c r="G310" t="s">
        <v>5749</v>
      </c>
      <c r="H310" t="s">
        <v>463</v>
      </c>
      <c r="I310" t="s">
        <v>633</v>
      </c>
      <c r="J310" t="s">
        <v>280</v>
      </c>
      <c r="K310" t="s">
        <v>5760</v>
      </c>
      <c r="L310" t="s">
        <v>268</v>
      </c>
      <c r="M310">
        <v>20000000</v>
      </c>
      <c r="N310">
        <v>50302278</v>
      </c>
      <c r="O310">
        <v>70302278</v>
      </c>
      <c r="P310">
        <v>18663789</v>
      </c>
      <c r="Q310" t="s">
        <v>7628</v>
      </c>
      <c r="R310" t="s">
        <v>7384</v>
      </c>
      <c r="S310" t="s">
        <v>7629</v>
      </c>
      <c r="T310" t="s">
        <v>7630</v>
      </c>
      <c r="U310" t="s">
        <v>7631</v>
      </c>
      <c r="V310" t="s">
        <v>7632</v>
      </c>
      <c r="W310" t="s">
        <v>5757</v>
      </c>
      <c r="X310" t="str">
        <f t="shared" si="4"/>
        <v>Inversión</v>
      </c>
      <c r="Y310" t="s">
        <v>5836</v>
      </c>
    </row>
    <row r="311" spans="1:25">
      <c r="A311" t="s">
        <v>7633</v>
      </c>
      <c r="B311" t="s">
        <v>7634</v>
      </c>
      <c r="C311" t="s">
        <v>7635</v>
      </c>
      <c r="D311" t="s">
        <v>667</v>
      </c>
      <c r="E311" t="s">
        <v>5747</v>
      </c>
      <c r="F311" t="s">
        <v>5828</v>
      </c>
      <c r="G311" t="s">
        <v>5749</v>
      </c>
      <c r="H311" t="s">
        <v>463</v>
      </c>
      <c r="I311" t="s">
        <v>633</v>
      </c>
      <c r="J311" t="s">
        <v>267</v>
      </c>
      <c r="K311" t="s">
        <v>5750</v>
      </c>
      <c r="L311" t="s">
        <v>268</v>
      </c>
      <c r="M311">
        <v>8194188</v>
      </c>
      <c r="N311">
        <v>0</v>
      </c>
      <c r="O311">
        <v>8194188</v>
      </c>
      <c r="P311">
        <v>0</v>
      </c>
      <c r="Q311" t="s">
        <v>7636</v>
      </c>
      <c r="R311" t="s">
        <v>7637</v>
      </c>
      <c r="S311" t="s">
        <v>7638</v>
      </c>
      <c r="T311" t="s">
        <v>7639</v>
      </c>
      <c r="U311" t="s">
        <v>7640</v>
      </c>
      <c r="V311" t="s">
        <v>7641</v>
      </c>
      <c r="W311" t="s">
        <v>5796</v>
      </c>
      <c r="X311" t="str">
        <f t="shared" si="4"/>
        <v>Inversión</v>
      </c>
      <c r="Y311" t="s">
        <v>5836</v>
      </c>
    </row>
    <row r="312" spans="1:25">
      <c r="A312" t="s">
        <v>7557</v>
      </c>
      <c r="B312" t="s">
        <v>7634</v>
      </c>
      <c r="C312" t="s">
        <v>7642</v>
      </c>
      <c r="D312" t="s">
        <v>667</v>
      </c>
      <c r="E312" t="s">
        <v>5747</v>
      </c>
      <c r="F312" t="s">
        <v>5828</v>
      </c>
      <c r="G312" t="s">
        <v>5749</v>
      </c>
      <c r="H312" t="s">
        <v>463</v>
      </c>
      <c r="I312" t="s">
        <v>633</v>
      </c>
      <c r="J312" t="s">
        <v>280</v>
      </c>
      <c r="K312" t="s">
        <v>5760</v>
      </c>
      <c r="L312" t="s">
        <v>268</v>
      </c>
      <c r="M312">
        <v>36664586</v>
      </c>
      <c r="N312">
        <v>-12697057.6</v>
      </c>
      <c r="O312">
        <v>23967528.399999999</v>
      </c>
      <c r="P312">
        <v>0</v>
      </c>
      <c r="Q312" t="s">
        <v>7636</v>
      </c>
      <c r="R312" t="s">
        <v>6570</v>
      </c>
      <c r="S312" t="s">
        <v>7643</v>
      </c>
      <c r="T312" t="s">
        <v>7644</v>
      </c>
      <c r="U312" t="s">
        <v>7645</v>
      </c>
      <c r="V312" t="s">
        <v>7646</v>
      </c>
      <c r="W312" t="s">
        <v>7647</v>
      </c>
      <c r="X312" t="str">
        <f t="shared" si="4"/>
        <v>Inversión</v>
      </c>
      <c r="Y312" t="s">
        <v>5836</v>
      </c>
    </row>
    <row r="313" spans="1:25">
      <c r="A313" t="s">
        <v>7551</v>
      </c>
      <c r="B313" t="s">
        <v>7648</v>
      </c>
      <c r="C313" t="s">
        <v>7649</v>
      </c>
      <c r="D313" t="s">
        <v>667</v>
      </c>
      <c r="E313" t="s">
        <v>5747</v>
      </c>
      <c r="F313" t="s">
        <v>5828</v>
      </c>
      <c r="G313" t="s">
        <v>5749</v>
      </c>
      <c r="H313" t="s">
        <v>458</v>
      </c>
      <c r="I313" t="s">
        <v>635</v>
      </c>
      <c r="J313" t="s">
        <v>280</v>
      </c>
      <c r="K313" t="s">
        <v>5760</v>
      </c>
      <c r="L313" t="s">
        <v>268</v>
      </c>
      <c r="M313">
        <v>21371864</v>
      </c>
      <c r="N313">
        <v>0</v>
      </c>
      <c r="O313">
        <v>21371864</v>
      </c>
      <c r="P313">
        <v>0</v>
      </c>
      <c r="Q313" t="s">
        <v>7650</v>
      </c>
      <c r="R313" t="s">
        <v>7651</v>
      </c>
      <c r="S313" t="s">
        <v>7652</v>
      </c>
      <c r="T313" t="s">
        <v>7653</v>
      </c>
      <c r="U313" t="s">
        <v>7654</v>
      </c>
      <c r="V313" t="s">
        <v>7655</v>
      </c>
      <c r="W313" t="s">
        <v>5757</v>
      </c>
      <c r="X313" t="str">
        <f t="shared" si="4"/>
        <v>Inversión</v>
      </c>
      <c r="Y313" t="s">
        <v>5836</v>
      </c>
    </row>
    <row r="314" spans="1:25">
      <c r="A314" t="s">
        <v>7548</v>
      </c>
      <c r="B314" t="s">
        <v>7656</v>
      </c>
      <c r="C314" t="s">
        <v>7657</v>
      </c>
      <c r="D314" t="s">
        <v>667</v>
      </c>
      <c r="E314" t="s">
        <v>5747</v>
      </c>
      <c r="F314" t="s">
        <v>5880</v>
      </c>
      <c r="G314" t="s">
        <v>5749</v>
      </c>
      <c r="H314" t="s">
        <v>539</v>
      </c>
      <c r="I314" t="s">
        <v>653</v>
      </c>
      <c r="J314" t="s">
        <v>280</v>
      </c>
      <c r="K314" t="s">
        <v>5760</v>
      </c>
      <c r="L314" t="s">
        <v>268</v>
      </c>
      <c r="M314">
        <v>58642928</v>
      </c>
      <c r="N314">
        <v>0</v>
      </c>
      <c r="O314">
        <v>58642928</v>
      </c>
      <c r="P314">
        <v>0</v>
      </c>
      <c r="Q314" t="s">
        <v>7658</v>
      </c>
      <c r="R314" t="s">
        <v>7659</v>
      </c>
      <c r="S314" t="s">
        <v>7660</v>
      </c>
      <c r="T314" t="s">
        <v>7661</v>
      </c>
      <c r="U314" t="s">
        <v>7662</v>
      </c>
      <c r="V314" t="s">
        <v>7663</v>
      </c>
      <c r="W314" t="s">
        <v>5757</v>
      </c>
      <c r="X314" t="str">
        <f t="shared" si="4"/>
        <v>Inversión</v>
      </c>
      <c r="Y314" t="s">
        <v>5887</v>
      </c>
    </row>
    <row r="315" spans="1:25">
      <c r="A315" t="s">
        <v>7664</v>
      </c>
      <c r="B315" t="s">
        <v>7656</v>
      </c>
      <c r="C315" t="s">
        <v>7665</v>
      </c>
      <c r="D315" t="s">
        <v>667</v>
      </c>
      <c r="E315" t="s">
        <v>5747</v>
      </c>
      <c r="F315" t="s">
        <v>5880</v>
      </c>
      <c r="G315" t="s">
        <v>5749</v>
      </c>
      <c r="H315" t="s">
        <v>539</v>
      </c>
      <c r="I315" t="s">
        <v>653</v>
      </c>
      <c r="J315" t="s">
        <v>280</v>
      </c>
      <c r="K315" t="s">
        <v>5760</v>
      </c>
      <c r="L315" t="s">
        <v>268</v>
      </c>
      <c r="M315">
        <v>38371698</v>
      </c>
      <c r="N315">
        <v>0</v>
      </c>
      <c r="O315">
        <v>38371698</v>
      </c>
      <c r="P315">
        <v>0</v>
      </c>
      <c r="Q315" t="s">
        <v>7666</v>
      </c>
      <c r="R315" t="s">
        <v>6285</v>
      </c>
      <c r="S315" t="s">
        <v>7667</v>
      </c>
      <c r="T315" t="s">
        <v>7668</v>
      </c>
      <c r="U315" t="s">
        <v>7669</v>
      </c>
      <c r="V315" t="s">
        <v>7670</v>
      </c>
      <c r="W315" t="s">
        <v>5757</v>
      </c>
      <c r="X315" t="str">
        <f t="shared" si="4"/>
        <v>Inversión</v>
      </c>
      <c r="Y315" t="s">
        <v>5887</v>
      </c>
    </row>
    <row r="316" spans="1:25">
      <c r="A316" t="s">
        <v>7671</v>
      </c>
      <c r="B316" t="s">
        <v>7656</v>
      </c>
      <c r="C316" t="s">
        <v>7672</v>
      </c>
      <c r="D316" t="s">
        <v>667</v>
      </c>
      <c r="E316" t="s">
        <v>5747</v>
      </c>
      <c r="F316" t="s">
        <v>5880</v>
      </c>
      <c r="G316" t="s">
        <v>5749</v>
      </c>
      <c r="H316" t="s">
        <v>539</v>
      </c>
      <c r="I316" t="s">
        <v>653</v>
      </c>
      <c r="J316" t="s">
        <v>280</v>
      </c>
      <c r="K316" t="s">
        <v>5760</v>
      </c>
      <c r="L316" t="s">
        <v>268</v>
      </c>
      <c r="M316">
        <v>45421530</v>
      </c>
      <c r="N316">
        <v>-19466370</v>
      </c>
      <c r="O316">
        <v>25955160</v>
      </c>
      <c r="P316">
        <v>0</v>
      </c>
      <c r="Q316" t="s">
        <v>7146</v>
      </c>
      <c r="R316" t="s">
        <v>7673</v>
      </c>
      <c r="S316" t="s">
        <v>7674</v>
      </c>
      <c r="T316" t="s">
        <v>7675</v>
      </c>
      <c r="U316" t="s">
        <v>7676</v>
      </c>
      <c r="V316" t="s">
        <v>7677</v>
      </c>
      <c r="W316" t="s">
        <v>5757</v>
      </c>
      <c r="X316" t="str">
        <f t="shared" si="4"/>
        <v>Inversión</v>
      </c>
      <c r="Y316" t="s">
        <v>5887</v>
      </c>
    </row>
    <row r="317" spans="1:25">
      <c r="A317" t="s">
        <v>7526</v>
      </c>
      <c r="B317" t="s">
        <v>7656</v>
      </c>
      <c r="C317" t="s">
        <v>7678</v>
      </c>
      <c r="D317" t="s">
        <v>667</v>
      </c>
      <c r="E317" t="s">
        <v>5747</v>
      </c>
      <c r="F317" t="s">
        <v>5748</v>
      </c>
      <c r="G317" t="s">
        <v>5749</v>
      </c>
      <c r="H317" t="s">
        <v>453</v>
      </c>
      <c r="I317" t="s">
        <v>658</v>
      </c>
      <c r="J317" t="s">
        <v>267</v>
      </c>
      <c r="K317" t="s">
        <v>5750</v>
      </c>
      <c r="L317" t="s">
        <v>268</v>
      </c>
      <c r="M317">
        <v>25897492</v>
      </c>
      <c r="N317">
        <v>0</v>
      </c>
      <c r="O317">
        <v>25897492</v>
      </c>
      <c r="P317">
        <v>0</v>
      </c>
      <c r="Q317" t="s">
        <v>7679</v>
      </c>
      <c r="R317" t="s">
        <v>7680</v>
      </c>
      <c r="S317" t="s">
        <v>7681</v>
      </c>
      <c r="T317" t="s">
        <v>7682</v>
      </c>
      <c r="U317" t="s">
        <v>7683</v>
      </c>
      <c r="V317" t="s">
        <v>7684</v>
      </c>
      <c r="W317" t="s">
        <v>5757</v>
      </c>
      <c r="X317" t="str">
        <f t="shared" si="4"/>
        <v>Inversión</v>
      </c>
      <c r="Y317" t="s">
        <v>5758</v>
      </c>
    </row>
    <row r="318" spans="1:25">
      <c r="A318" t="s">
        <v>7685</v>
      </c>
      <c r="B318" t="s">
        <v>7656</v>
      </c>
      <c r="C318" t="s">
        <v>7686</v>
      </c>
      <c r="D318" t="s">
        <v>667</v>
      </c>
      <c r="E318" t="s">
        <v>5747</v>
      </c>
      <c r="F318" t="s">
        <v>5759</v>
      </c>
      <c r="G318" t="s">
        <v>5749</v>
      </c>
      <c r="H318" t="s">
        <v>461</v>
      </c>
      <c r="I318" t="s">
        <v>638</v>
      </c>
      <c r="J318" t="s">
        <v>280</v>
      </c>
      <c r="K318" t="s">
        <v>5760</v>
      </c>
      <c r="L318" t="s">
        <v>268</v>
      </c>
      <c r="M318">
        <v>13357415</v>
      </c>
      <c r="N318">
        <v>0</v>
      </c>
      <c r="O318">
        <v>13357415</v>
      </c>
      <c r="P318">
        <v>0</v>
      </c>
      <c r="Q318" t="s">
        <v>7687</v>
      </c>
      <c r="R318" t="s">
        <v>7688</v>
      </c>
      <c r="S318" t="s">
        <v>7689</v>
      </c>
      <c r="T318" t="s">
        <v>7690</v>
      </c>
      <c r="U318" t="s">
        <v>7691</v>
      </c>
      <c r="V318" t="s">
        <v>7692</v>
      </c>
      <c r="W318" t="s">
        <v>5757</v>
      </c>
      <c r="X318" t="str">
        <f t="shared" si="4"/>
        <v>Inversión</v>
      </c>
      <c r="Y318" t="s">
        <v>5761</v>
      </c>
    </row>
    <row r="319" spans="1:25">
      <c r="A319" t="s">
        <v>5950</v>
      </c>
      <c r="B319" t="s">
        <v>7656</v>
      </c>
      <c r="C319" t="s">
        <v>7693</v>
      </c>
      <c r="D319" t="s">
        <v>667</v>
      </c>
      <c r="E319" t="s">
        <v>5747</v>
      </c>
      <c r="F319" t="s">
        <v>5759</v>
      </c>
      <c r="G319" t="s">
        <v>5749</v>
      </c>
      <c r="H319" t="s">
        <v>461</v>
      </c>
      <c r="I319" t="s">
        <v>638</v>
      </c>
      <c r="J319" t="s">
        <v>280</v>
      </c>
      <c r="K319" t="s">
        <v>5760</v>
      </c>
      <c r="L319" t="s">
        <v>268</v>
      </c>
      <c r="M319">
        <v>24882120</v>
      </c>
      <c r="N319">
        <v>0</v>
      </c>
      <c r="O319">
        <v>24882120</v>
      </c>
      <c r="P319">
        <v>0</v>
      </c>
      <c r="Q319" t="s">
        <v>7694</v>
      </c>
      <c r="R319" t="s">
        <v>7695</v>
      </c>
      <c r="S319" t="s">
        <v>7696</v>
      </c>
      <c r="T319" t="s">
        <v>7697</v>
      </c>
      <c r="U319" t="s">
        <v>7698</v>
      </c>
      <c r="V319" t="s">
        <v>7699</v>
      </c>
      <c r="W319" t="s">
        <v>5757</v>
      </c>
      <c r="X319" t="str">
        <f t="shared" si="4"/>
        <v>Inversión</v>
      </c>
      <c r="Y319" t="s">
        <v>5761</v>
      </c>
    </row>
    <row r="320" spans="1:25">
      <c r="A320" t="s">
        <v>7573</v>
      </c>
      <c r="B320" t="s">
        <v>7700</v>
      </c>
      <c r="C320" t="s">
        <v>7701</v>
      </c>
      <c r="D320" t="s">
        <v>667</v>
      </c>
      <c r="E320" t="s">
        <v>5747</v>
      </c>
      <c r="F320" t="s">
        <v>5828</v>
      </c>
      <c r="G320" t="s">
        <v>5749</v>
      </c>
      <c r="H320" t="s">
        <v>458</v>
      </c>
      <c r="I320" t="s">
        <v>635</v>
      </c>
      <c r="J320" t="s">
        <v>280</v>
      </c>
      <c r="K320" t="s">
        <v>5760</v>
      </c>
      <c r="L320" t="s">
        <v>268</v>
      </c>
      <c r="M320">
        <v>19905050</v>
      </c>
      <c r="N320">
        <v>67594</v>
      </c>
      <c r="O320">
        <v>19972644</v>
      </c>
      <c r="P320">
        <v>0</v>
      </c>
      <c r="Q320" t="s">
        <v>7702</v>
      </c>
      <c r="R320" t="s">
        <v>6835</v>
      </c>
      <c r="S320" t="s">
        <v>7703</v>
      </c>
      <c r="T320" t="s">
        <v>7704</v>
      </c>
      <c r="U320" t="s">
        <v>7705</v>
      </c>
      <c r="V320" t="s">
        <v>7706</v>
      </c>
      <c r="W320" t="s">
        <v>7707</v>
      </c>
      <c r="X320" t="str">
        <f t="shared" si="4"/>
        <v>Inversión</v>
      </c>
      <c r="Y320" t="s">
        <v>5836</v>
      </c>
    </row>
    <row r="321" spans="1:25">
      <c r="A321" t="s">
        <v>7708</v>
      </c>
      <c r="B321" t="s">
        <v>7709</v>
      </c>
      <c r="C321" t="s">
        <v>7710</v>
      </c>
      <c r="D321" t="s">
        <v>667</v>
      </c>
      <c r="E321" t="s">
        <v>5747</v>
      </c>
      <c r="F321" t="s">
        <v>5828</v>
      </c>
      <c r="G321" t="s">
        <v>5749</v>
      </c>
      <c r="H321" t="s">
        <v>463</v>
      </c>
      <c r="I321" t="s">
        <v>633</v>
      </c>
      <c r="J321" t="s">
        <v>267</v>
      </c>
      <c r="K321" t="s">
        <v>5750</v>
      </c>
      <c r="L321" t="s">
        <v>268</v>
      </c>
      <c r="M321">
        <v>2968265</v>
      </c>
      <c r="N321">
        <v>-1437773</v>
      </c>
      <c r="O321">
        <v>1530492</v>
      </c>
      <c r="P321">
        <v>0</v>
      </c>
      <c r="Q321" t="s">
        <v>7711</v>
      </c>
      <c r="R321" t="s">
        <v>6795</v>
      </c>
      <c r="S321" t="s">
        <v>7712</v>
      </c>
      <c r="T321" t="s">
        <v>7713</v>
      </c>
      <c r="U321" t="s">
        <v>7714</v>
      </c>
      <c r="V321" t="s">
        <v>7715</v>
      </c>
      <c r="W321" t="s">
        <v>5768</v>
      </c>
      <c r="X321" t="str">
        <f t="shared" si="4"/>
        <v>Inversión</v>
      </c>
      <c r="Y321" t="s">
        <v>5836</v>
      </c>
    </row>
    <row r="322" spans="1:25">
      <c r="A322" t="s">
        <v>7581</v>
      </c>
      <c r="B322" t="s">
        <v>7709</v>
      </c>
      <c r="C322" t="s">
        <v>7716</v>
      </c>
      <c r="D322" t="s">
        <v>667</v>
      </c>
      <c r="E322" t="s">
        <v>5747</v>
      </c>
      <c r="F322" t="s">
        <v>5748</v>
      </c>
      <c r="G322" t="s">
        <v>5749</v>
      </c>
      <c r="H322" t="s">
        <v>545</v>
      </c>
      <c r="I322" t="s">
        <v>663</v>
      </c>
      <c r="J322" t="s">
        <v>267</v>
      </c>
      <c r="K322" t="s">
        <v>5750</v>
      </c>
      <c r="L322" t="s">
        <v>268</v>
      </c>
      <c r="M322">
        <v>51970000</v>
      </c>
      <c r="N322">
        <v>0</v>
      </c>
      <c r="O322">
        <v>51970000</v>
      </c>
      <c r="P322">
        <v>1385867</v>
      </c>
      <c r="Q322" t="s">
        <v>7717</v>
      </c>
      <c r="R322" t="s">
        <v>7493</v>
      </c>
      <c r="S322" t="s">
        <v>7718</v>
      </c>
      <c r="T322" t="s">
        <v>7719</v>
      </c>
      <c r="U322" t="s">
        <v>7720</v>
      </c>
      <c r="V322" t="s">
        <v>7721</v>
      </c>
      <c r="W322" t="s">
        <v>5757</v>
      </c>
      <c r="X322" t="str">
        <f t="shared" ref="X322:X385" si="5">IF(LEFT(H322,1)="C","Inversión","Funcionamiento")</f>
        <v>Inversión</v>
      </c>
      <c r="Y322" t="s">
        <v>5758</v>
      </c>
    </row>
    <row r="323" spans="1:25">
      <c r="A323" t="s">
        <v>6292</v>
      </c>
      <c r="B323" t="s">
        <v>7722</v>
      </c>
      <c r="C323" t="s">
        <v>7723</v>
      </c>
      <c r="D323" t="s">
        <v>667</v>
      </c>
      <c r="E323" t="s">
        <v>5747</v>
      </c>
      <c r="F323" t="s">
        <v>5828</v>
      </c>
      <c r="G323" t="s">
        <v>5749</v>
      </c>
      <c r="H323" t="s">
        <v>458</v>
      </c>
      <c r="I323" t="s">
        <v>635</v>
      </c>
      <c r="J323" t="s">
        <v>280</v>
      </c>
      <c r="K323" t="s">
        <v>5760</v>
      </c>
      <c r="L323" t="s">
        <v>268</v>
      </c>
      <c r="M323">
        <v>138328968</v>
      </c>
      <c r="N323">
        <v>0</v>
      </c>
      <c r="O323">
        <v>138328968</v>
      </c>
      <c r="P323">
        <v>0</v>
      </c>
      <c r="Q323" t="s">
        <v>7724</v>
      </c>
      <c r="R323" t="s">
        <v>7725</v>
      </c>
      <c r="S323" t="s">
        <v>7726</v>
      </c>
      <c r="T323" t="s">
        <v>7727</v>
      </c>
      <c r="U323" t="s">
        <v>7728</v>
      </c>
      <c r="V323" t="s">
        <v>7729</v>
      </c>
      <c r="W323" t="s">
        <v>5757</v>
      </c>
      <c r="X323" t="str">
        <f t="shared" si="5"/>
        <v>Inversión</v>
      </c>
      <c r="Y323" t="s">
        <v>5836</v>
      </c>
    </row>
    <row r="324" spans="1:25">
      <c r="A324" t="s">
        <v>7616</v>
      </c>
      <c r="B324" t="s">
        <v>7730</v>
      </c>
      <c r="C324" t="s">
        <v>7731</v>
      </c>
      <c r="D324" t="s">
        <v>667</v>
      </c>
      <c r="E324" t="s">
        <v>5747</v>
      </c>
      <c r="F324" t="s">
        <v>5828</v>
      </c>
      <c r="G324" t="s">
        <v>5749</v>
      </c>
      <c r="H324" t="s">
        <v>463</v>
      </c>
      <c r="I324" t="s">
        <v>633</v>
      </c>
      <c r="J324" t="s">
        <v>267</v>
      </c>
      <c r="K324" t="s">
        <v>5750</v>
      </c>
      <c r="L324" t="s">
        <v>268</v>
      </c>
      <c r="M324">
        <v>1898050</v>
      </c>
      <c r="N324">
        <v>0</v>
      </c>
      <c r="O324">
        <v>1898050</v>
      </c>
      <c r="P324">
        <v>0</v>
      </c>
      <c r="Q324" t="s">
        <v>7732</v>
      </c>
      <c r="R324" t="s">
        <v>6586</v>
      </c>
      <c r="S324" t="s">
        <v>7733</v>
      </c>
      <c r="T324" t="s">
        <v>7734</v>
      </c>
      <c r="U324" t="s">
        <v>7735</v>
      </c>
      <c r="V324" t="s">
        <v>7736</v>
      </c>
      <c r="W324" t="s">
        <v>5757</v>
      </c>
      <c r="X324" t="str">
        <f t="shared" si="5"/>
        <v>Inversión</v>
      </c>
      <c r="Y324" t="s">
        <v>5836</v>
      </c>
    </row>
    <row r="325" spans="1:25">
      <c r="A325" t="s">
        <v>7737</v>
      </c>
      <c r="B325" t="s">
        <v>7730</v>
      </c>
      <c r="C325" t="s">
        <v>7738</v>
      </c>
      <c r="D325" t="s">
        <v>667</v>
      </c>
      <c r="E325" t="s">
        <v>5747</v>
      </c>
      <c r="F325" t="s">
        <v>5828</v>
      </c>
      <c r="G325" t="s">
        <v>5749</v>
      </c>
      <c r="H325" t="s">
        <v>444</v>
      </c>
      <c r="I325" t="s">
        <v>622</v>
      </c>
      <c r="J325" t="s">
        <v>267</v>
      </c>
      <c r="K325" t="s">
        <v>5750</v>
      </c>
      <c r="L325" t="s">
        <v>268</v>
      </c>
      <c r="M325">
        <v>1791589</v>
      </c>
      <c r="N325">
        <v>0</v>
      </c>
      <c r="O325">
        <v>1791589</v>
      </c>
      <c r="P325">
        <v>0</v>
      </c>
      <c r="Q325" t="s">
        <v>7739</v>
      </c>
      <c r="R325" t="s">
        <v>7740</v>
      </c>
      <c r="S325" t="s">
        <v>7741</v>
      </c>
      <c r="T325" t="s">
        <v>7742</v>
      </c>
      <c r="U325" t="s">
        <v>7743</v>
      </c>
      <c r="V325" t="s">
        <v>7744</v>
      </c>
      <c r="W325" t="s">
        <v>5757</v>
      </c>
      <c r="X325" t="str">
        <f t="shared" si="5"/>
        <v>Inversión</v>
      </c>
      <c r="Y325" t="s">
        <v>5836</v>
      </c>
    </row>
    <row r="326" spans="1:25">
      <c r="A326" t="s">
        <v>7594</v>
      </c>
      <c r="B326" t="s">
        <v>7730</v>
      </c>
      <c r="C326" t="s">
        <v>7745</v>
      </c>
      <c r="D326" t="s">
        <v>667</v>
      </c>
      <c r="E326" t="s">
        <v>5747</v>
      </c>
      <c r="F326" t="s">
        <v>5828</v>
      </c>
      <c r="G326" t="s">
        <v>5749</v>
      </c>
      <c r="H326" t="s">
        <v>458</v>
      </c>
      <c r="I326" t="s">
        <v>635</v>
      </c>
      <c r="J326" t="s">
        <v>280</v>
      </c>
      <c r="K326" t="s">
        <v>5760</v>
      </c>
      <c r="L326" t="s">
        <v>268</v>
      </c>
      <c r="M326">
        <v>5265910</v>
      </c>
      <c r="N326">
        <v>-1465333</v>
      </c>
      <c r="O326">
        <v>3800577</v>
      </c>
      <c r="P326">
        <v>0</v>
      </c>
      <c r="Q326" t="s">
        <v>7746</v>
      </c>
      <c r="R326" t="s">
        <v>7747</v>
      </c>
      <c r="S326" t="s">
        <v>7748</v>
      </c>
      <c r="T326" t="s">
        <v>7749</v>
      </c>
      <c r="U326" t="s">
        <v>7750</v>
      </c>
      <c r="V326" t="s">
        <v>7751</v>
      </c>
      <c r="W326" t="s">
        <v>7752</v>
      </c>
      <c r="X326" t="str">
        <f t="shared" si="5"/>
        <v>Inversión</v>
      </c>
      <c r="Y326" t="s">
        <v>5836</v>
      </c>
    </row>
    <row r="327" spans="1:25">
      <c r="A327" t="s">
        <v>7602</v>
      </c>
      <c r="B327" t="s">
        <v>7730</v>
      </c>
      <c r="C327" t="s">
        <v>7753</v>
      </c>
      <c r="D327" t="s">
        <v>667</v>
      </c>
      <c r="E327" t="s">
        <v>5747</v>
      </c>
      <c r="F327" t="s">
        <v>5828</v>
      </c>
      <c r="G327" t="s">
        <v>5749</v>
      </c>
      <c r="H327" t="s">
        <v>463</v>
      </c>
      <c r="I327" t="s">
        <v>633</v>
      </c>
      <c r="J327" t="s">
        <v>267</v>
      </c>
      <c r="K327" t="s">
        <v>5750</v>
      </c>
      <c r="L327" t="s">
        <v>268</v>
      </c>
      <c r="M327">
        <v>677875</v>
      </c>
      <c r="N327">
        <v>0</v>
      </c>
      <c r="O327">
        <v>677875</v>
      </c>
      <c r="P327">
        <v>0</v>
      </c>
      <c r="Q327" t="s">
        <v>7746</v>
      </c>
      <c r="R327" t="s">
        <v>6598</v>
      </c>
      <c r="S327" t="s">
        <v>7754</v>
      </c>
      <c r="T327" t="s">
        <v>7755</v>
      </c>
      <c r="U327" t="s">
        <v>7756</v>
      </c>
      <c r="V327" t="s">
        <v>7757</v>
      </c>
      <c r="W327" t="s">
        <v>5757</v>
      </c>
      <c r="X327" t="str">
        <f t="shared" si="5"/>
        <v>Inversión</v>
      </c>
      <c r="Y327" t="s">
        <v>5836</v>
      </c>
    </row>
    <row r="328" spans="1:25">
      <c r="A328" t="s">
        <v>7758</v>
      </c>
      <c r="B328" t="s">
        <v>7730</v>
      </c>
      <c r="C328" t="s">
        <v>7759</v>
      </c>
      <c r="D328" t="s">
        <v>667</v>
      </c>
      <c r="E328" t="s">
        <v>5747</v>
      </c>
      <c r="F328" t="s">
        <v>5828</v>
      </c>
      <c r="G328" t="s">
        <v>5749</v>
      </c>
      <c r="H328" t="s">
        <v>458</v>
      </c>
      <c r="I328" t="s">
        <v>635</v>
      </c>
      <c r="J328" t="s">
        <v>280</v>
      </c>
      <c r="K328" t="s">
        <v>5760</v>
      </c>
      <c r="L328" t="s">
        <v>268</v>
      </c>
      <c r="M328">
        <v>10482548</v>
      </c>
      <c r="N328">
        <v>-1260679</v>
      </c>
      <c r="O328">
        <v>9221869</v>
      </c>
      <c r="P328">
        <v>0</v>
      </c>
      <c r="Q328" t="s">
        <v>7732</v>
      </c>
      <c r="R328" t="s">
        <v>7760</v>
      </c>
      <c r="S328" t="s">
        <v>7761</v>
      </c>
      <c r="T328" t="s">
        <v>7762</v>
      </c>
      <c r="U328" t="s">
        <v>7763</v>
      </c>
      <c r="V328" t="s">
        <v>7764</v>
      </c>
      <c r="W328" t="s">
        <v>7765</v>
      </c>
      <c r="X328" t="str">
        <f t="shared" si="5"/>
        <v>Inversión</v>
      </c>
      <c r="Y328" t="s">
        <v>5836</v>
      </c>
    </row>
    <row r="329" spans="1:25">
      <c r="A329" t="s">
        <v>7588</v>
      </c>
      <c r="B329" t="s">
        <v>7730</v>
      </c>
      <c r="C329" t="s">
        <v>7766</v>
      </c>
      <c r="D329" t="s">
        <v>667</v>
      </c>
      <c r="E329" t="s">
        <v>5747</v>
      </c>
      <c r="F329" t="s">
        <v>5828</v>
      </c>
      <c r="G329" t="s">
        <v>5749</v>
      </c>
      <c r="H329" t="s">
        <v>553</v>
      </c>
      <c r="I329" t="s">
        <v>623</v>
      </c>
      <c r="J329" t="s">
        <v>267</v>
      </c>
      <c r="K329" t="s">
        <v>5750</v>
      </c>
      <c r="L329" t="s">
        <v>268</v>
      </c>
      <c r="M329">
        <v>75015390</v>
      </c>
      <c r="N329">
        <v>5687441</v>
      </c>
      <c r="O329">
        <v>80702831</v>
      </c>
      <c r="P329">
        <v>5687441</v>
      </c>
      <c r="Q329" t="s">
        <v>7767</v>
      </c>
      <c r="R329" t="s">
        <v>6512</v>
      </c>
      <c r="S329" t="s">
        <v>7768</v>
      </c>
      <c r="T329" t="s">
        <v>7769</v>
      </c>
      <c r="U329" t="s">
        <v>7770</v>
      </c>
      <c r="V329" t="s">
        <v>7771</v>
      </c>
      <c r="W329" t="s">
        <v>5757</v>
      </c>
      <c r="X329" t="str">
        <f t="shared" si="5"/>
        <v>Inversión</v>
      </c>
      <c r="Y329" t="s">
        <v>5836</v>
      </c>
    </row>
    <row r="330" spans="1:25">
      <c r="A330" t="s">
        <v>7031</v>
      </c>
      <c r="B330" t="s">
        <v>7730</v>
      </c>
      <c r="C330" t="s">
        <v>7772</v>
      </c>
      <c r="D330" t="s">
        <v>667</v>
      </c>
      <c r="E330" t="s">
        <v>5747</v>
      </c>
      <c r="F330" t="s">
        <v>5828</v>
      </c>
      <c r="G330" t="s">
        <v>5749</v>
      </c>
      <c r="H330" t="s">
        <v>458</v>
      </c>
      <c r="I330" t="s">
        <v>635</v>
      </c>
      <c r="J330" t="s">
        <v>280</v>
      </c>
      <c r="K330" t="s">
        <v>5760</v>
      </c>
      <c r="L330" t="s">
        <v>268</v>
      </c>
      <c r="M330">
        <v>31247320</v>
      </c>
      <c r="N330">
        <v>-2083155</v>
      </c>
      <c r="O330">
        <v>29164165</v>
      </c>
      <c r="P330">
        <v>0</v>
      </c>
      <c r="Q330" t="s">
        <v>7773</v>
      </c>
      <c r="R330" t="s">
        <v>6932</v>
      </c>
      <c r="S330" t="s">
        <v>7774</v>
      </c>
      <c r="T330" t="s">
        <v>7775</v>
      </c>
      <c r="U330" t="s">
        <v>7776</v>
      </c>
      <c r="V330" t="s">
        <v>7777</v>
      </c>
      <c r="W330" t="s">
        <v>5757</v>
      </c>
      <c r="X330" t="str">
        <f t="shared" si="5"/>
        <v>Inversión</v>
      </c>
      <c r="Y330" t="s">
        <v>5836</v>
      </c>
    </row>
    <row r="331" spans="1:25">
      <c r="A331" t="s">
        <v>7613</v>
      </c>
      <c r="B331" t="s">
        <v>7730</v>
      </c>
      <c r="C331" t="s">
        <v>7778</v>
      </c>
      <c r="D331" t="s">
        <v>667</v>
      </c>
      <c r="E331" t="s">
        <v>5747</v>
      </c>
      <c r="F331" t="s">
        <v>5828</v>
      </c>
      <c r="G331" t="s">
        <v>5749</v>
      </c>
      <c r="H331" t="s">
        <v>463</v>
      </c>
      <c r="I331" t="s">
        <v>633</v>
      </c>
      <c r="J331" t="s">
        <v>280</v>
      </c>
      <c r="K331" t="s">
        <v>5760</v>
      </c>
      <c r="L331" t="s">
        <v>268</v>
      </c>
      <c r="M331">
        <v>53429660</v>
      </c>
      <c r="N331">
        <v>-2671482</v>
      </c>
      <c r="O331">
        <v>50758178</v>
      </c>
      <c r="P331">
        <v>0</v>
      </c>
      <c r="Q331" t="s">
        <v>6877</v>
      </c>
      <c r="R331" t="s">
        <v>6848</v>
      </c>
      <c r="S331" t="s">
        <v>7779</v>
      </c>
      <c r="T331" t="s">
        <v>7780</v>
      </c>
      <c r="U331" t="s">
        <v>7781</v>
      </c>
      <c r="V331" t="s">
        <v>7782</v>
      </c>
      <c r="W331" t="s">
        <v>5757</v>
      </c>
      <c r="X331" t="str">
        <f t="shared" si="5"/>
        <v>Inversión</v>
      </c>
      <c r="Y331" t="s">
        <v>5836</v>
      </c>
    </row>
    <row r="332" spans="1:25">
      <c r="A332" t="s">
        <v>7783</v>
      </c>
      <c r="B332" t="s">
        <v>7784</v>
      </c>
      <c r="C332" t="s">
        <v>7785</v>
      </c>
      <c r="D332" t="s">
        <v>667</v>
      </c>
      <c r="E332" t="s">
        <v>5747</v>
      </c>
      <c r="F332" t="s">
        <v>5759</v>
      </c>
      <c r="G332" t="s">
        <v>5749</v>
      </c>
      <c r="H332" t="s">
        <v>461</v>
      </c>
      <c r="I332" t="s">
        <v>638</v>
      </c>
      <c r="J332" t="s">
        <v>267</v>
      </c>
      <c r="K332" t="s">
        <v>5750</v>
      </c>
      <c r="L332" t="s">
        <v>268</v>
      </c>
      <c r="M332">
        <v>3994785</v>
      </c>
      <c r="N332">
        <v>0</v>
      </c>
      <c r="O332">
        <v>3994785</v>
      </c>
      <c r="P332">
        <v>1625480</v>
      </c>
      <c r="Q332" t="s">
        <v>7786</v>
      </c>
      <c r="R332" t="s">
        <v>7671</v>
      </c>
      <c r="S332" t="s">
        <v>7787</v>
      </c>
      <c r="T332" t="s">
        <v>7788</v>
      </c>
      <c r="U332" t="s">
        <v>7789</v>
      </c>
      <c r="V332" t="s">
        <v>7790</v>
      </c>
      <c r="W332" t="s">
        <v>5757</v>
      </c>
      <c r="X332" t="str">
        <f t="shared" si="5"/>
        <v>Inversión</v>
      </c>
      <c r="Y332" t="s">
        <v>5761</v>
      </c>
    </row>
    <row r="333" spans="1:25">
      <c r="A333" t="s">
        <v>7384</v>
      </c>
      <c r="B333" t="s">
        <v>7784</v>
      </c>
      <c r="C333" t="s">
        <v>7791</v>
      </c>
      <c r="D333" t="s">
        <v>667</v>
      </c>
      <c r="E333" t="s">
        <v>5747</v>
      </c>
      <c r="F333" t="s">
        <v>5759</v>
      </c>
      <c r="G333" t="s">
        <v>5749</v>
      </c>
      <c r="H333" t="s">
        <v>461</v>
      </c>
      <c r="I333" t="s">
        <v>638</v>
      </c>
      <c r="J333" t="s">
        <v>267</v>
      </c>
      <c r="K333" t="s">
        <v>5750</v>
      </c>
      <c r="L333" t="s">
        <v>268</v>
      </c>
      <c r="M333">
        <v>4832500</v>
      </c>
      <c r="N333">
        <v>0</v>
      </c>
      <c r="O333">
        <v>4832500</v>
      </c>
      <c r="P333">
        <v>1490345.5</v>
      </c>
      <c r="Q333" t="s">
        <v>7792</v>
      </c>
      <c r="R333" t="s">
        <v>7664</v>
      </c>
      <c r="S333" t="s">
        <v>7793</v>
      </c>
      <c r="T333" t="s">
        <v>7794</v>
      </c>
      <c r="U333" t="s">
        <v>7795</v>
      </c>
      <c r="V333" t="s">
        <v>7796</v>
      </c>
      <c r="W333" t="s">
        <v>5757</v>
      </c>
      <c r="X333" t="str">
        <f t="shared" si="5"/>
        <v>Inversión</v>
      </c>
      <c r="Y333" t="s">
        <v>5761</v>
      </c>
    </row>
    <row r="334" spans="1:25">
      <c r="A334" t="s">
        <v>7797</v>
      </c>
      <c r="B334" t="s">
        <v>7784</v>
      </c>
      <c r="C334" t="s">
        <v>7798</v>
      </c>
      <c r="D334" t="s">
        <v>667</v>
      </c>
      <c r="E334" t="s">
        <v>5747</v>
      </c>
      <c r="F334" t="s">
        <v>5748</v>
      </c>
      <c r="G334" t="s">
        <v>5749</v>
      </c>
      <c r="H334" t="s">
        <v>465</v>
      </c>
      <c r="I334" t="s">
        <v>654</v>
      </c>
      <c r="J334" t="s">
        <v>280</v>
      </c>
      <c r="K334" t="s">
        <v>5760</v>
      </c>
      <c r="L334" t="s">
        <v>268</v>
      </c>
      <c r="M334">
        <v>51820137</v>
      </c>
      <c r="N334">
        <v>0</v>
      </c>
      <c r="O334">
        <v>51820137</v>
      </c>
      <c r="P334">
        <v>0</v>
      </c>
      <c r="Q334" t="s">
        <v>7799</v>
      </c>
      <c r="R334" t="s">
        <v>7070</v>
      </c>
      <c r="S334" t="s">
        <v>7800</v>
      </c>
      <c r="T334" t="s">
        <v>7801</v>
      </c>
      <c r="U334" t="s">
        <v>7802</v>
      </c>
      <c r="V334" t="s">
        <v>7803</v>
      </c>
      <c r="W334" t="s">
        <v>5757</v>
      </c>
      <c r="X334" t="str">
        <f t="shared" si="5"/>
        <v>Inversión</v>
      </c>
      <c r="Y334" t="s">
        <v>5758</v>
      </c>
    </row>
    <row r="335" spans="1:25">
      <c r="A335" t="s">
        <v>7637</v>
      </c>
      <c r="B335" t="s">
        <v>7784</v>
      </c>
      <c r="C335" t="s">
        <v>7804</v>
      </c>
      <c r="D335" t="s">
        <v>667</v>
      </c>
      <c r="E335" t="s">
        <v>5995</v>
      </c>
      <c r="F335" t="s">
        <v>5748</v>
      </c>
      <c r="G335" t="s">
        <v>5749</v>
      </c>
      <c r="H335" t="s">
        <v>465</v>
      </c>
      <c r="I335" t="s">
        <v>654</v>
      </c>
      <c r="J335" t="s">
        <v>280</v>
      </c>
      <c r="K335" t="s">
        <v>5760</v>
      </c>
      <c r="L335" t="s">
        <v>268</v>
      </c>
      <c r="M335">
        <v>44787820</v>
      </c>
      <c r="N335">
        <v>-44787820</v>
      </c>
      <c r="O335">
        <v>0</v>
      </c>
      <c r="P335">
        <v>0</v>
      </c>
      <c r="Q335" t="s">
        <v>7805</v>
      </c>
      <c r="R335" t="s">
        <v>6632</v>
      </c>
      <c r="S335" t="s">
        <v>5757</v>
      </c>
      <c r="T335" t="s">
        <v>5757</v>
      </c>
      <c r="U335" t="s">
        <v>5757</v>
      </c>
      <c r="V335" t="s">
        <v>5757</v>
      </c>
      <c r="W335" t="s">
        <v>5757</v>
      </c>
      <c r="X335" t="str">
        <f t="shared" si="5"/>
        <v>Inversión</v>
      </c>
      <c r="Y335" t="s">
        <v>5758</v>
      </c>
    </row>
    <row r="336" spans="1:25">
      <c r="A336" t="s">
        <v>6570</v>
      </c>
      <c r="B336" t="s">
        <v>7784</v>
      </c>
      <c r="C336" t="s">
        <v>7806</v>
      </c>
      <c r="D336" t="s">
        <v>667</v>
      </c>
      <c r="E336" t="s">
        <v>5747</v>
      </c>
      <c r="F336" t="s">
        <v>5748</v>
      </c>
      <c r="G336" t="s">
        <v>5749</v>
      </c>
      <c r="H336" t="s">
        <v>465</v>
      </c>
      <c r="I336" t="s">
        <v>654</v>
      </c>
      <c r="J336" t="s">
        <v>280</v>
      </c>
      <c r="K336" t="s">
        <v>5760</v>
      </c>
      <c r="L336" t="s">
        <v>268</v>
      </c>
      <c r="M336">
        <v>78371784</v>
      </c>
      <c r="N336">
        <v>-5224786</v>
      </c>
      <c r="O336">
        <v>73146998</v>
      </c>
      <c r="P336">
        <v>0</v>
      </c>
      <c r="Q336" t="s">
        <v>7807</v>
      </c>
      <c r="R336" t="s">
        <v>7808</v>
      </c>
      <c r="S336" t="s">
        <v>7809</v>
      </c>
      <c r="T336" t="s">
        <v>7810</v>
      </c>
      <c r="U336" t="s">
        <v>7811</v>
      </c>
      <c r="V336" t="s">
        <v>7812</v>
      </c>
      <c r="W336" t="s">
        <v>5757</v>
      </c>
      <c r="X336" t="str">
        <f t="shared" si="5"/>
        <v>Inversión</v>
      </c>
      <c r="Y336" t="s">
        <v>5758</v>
      </c>
    </row>
    <row r="337" spans="1:25">
      <c r="A337" t="s">
        <v>7574</v>
      </c>
      <c r="B337" t="s">
        <v>7813</v>
      </c>
      <c r="C337" t="s">
        <v>7814</v>
      </c>
      <c r="D337" t="s">
        <v>667</v>
      </c>
      <c r="E337" t="s">
        <v>5747</v>
      </c>
      <c r="F337" t="s">
        <v>5828</v>
      </c>
      <c r="G337" t="s">
        <v>5749</v>
      </c>
      <c r="H337" t="s">
        <v>463</v>
      </c>
      <c r="I337" t="s">
        <v>633</v>
      </c>
      <c r="J337" t="s">
        <v>267</v>
      </c>
      <c r="K337" t="s">
        <v>5750</v>
      </c>
      <c r="L337" t="s">
        <v>268</v>
      </c>
      <c r="M337">
        <v>1694688</v>
      </c>
      <c r="N337">
        <v>0</v>
      </c>
      <c r="O337">
        <v>1694688</v>
      </c>
      <c r="P337">
        <v>0</v>
      </c>
      <c r="Q337" t="s">
        <v>7815</v>
      </c>
      <c r="R337" t="s">
        <v>7816</v>
      </c>
      <c r="S337" t="s">
        <v>7817</v>
      </c>
      <c r="T337" t="s">
        <v>7818</v>
      </c>
      <c r="U337" t="s">
        <v>7819</v>
      </c>
      <c r="V337" t="s">
        <v>7820</v>
      </c>
      <c r="W337" t="s">
        <v>5757</v>
      </c>
      <c r="X337" t="str">
        <f t="shared" si="5"/>
        <v>Inversión</v>
      </c>
      <c r="Y337" t="s">
        <v>5836</v>
      </c>
    </row>
    <row r="338" spans="1:25">
      <c r="A338" t="s">
        <v>7680</v>
      </c>
      <c r="B338" t="s">
        <v>7813</v>
      </c>
      <c r="C338" t="s">
        <v>7821</v>
      </c>
      <c r="D338" t="s">
        <v>667</v>
      </c>
      <c r="E338" t="s">
        <v>5747</v>
      </c>
      <c r="F338" t="s">
        <v>5828</v>
      </c>
      <c r="G338" t="s">
        <v>5749</v>
      </c>
      <c r="H338" t="s">
        <v>458</v>
      </c>
      <c r="I338" t="s">
        <v>635</v>
      </c>
      <c r="J338" t="s">
        <v>280</v>
      </c>
      <c r="K338" t="s">
        <v>5760</v>
      </c>
      <c r="L338" t="s">
        <v>268</v>
      </c>
      <c r="M338">
        <v>9204775</v>
      </c>
      <c r="N338">
        <v>-1359803</v>
      </c>
      <c r="O338">
        <v>7844972</v>
      </c>
      <c r="P338">
        <v>0</v>
      </c>
      <c r="Q338" t="s">
        <v>7815</v>
      </c>
      <c r="R338" t="s">
        <v>7822</v>
      </c>
      <c r="S338" t="s">
        <v>7823</v>
      </c>
      <c r="T338" t="s">
        <v>7824</v>
      </c>
      <c r="U338" t="s">
        <v>7825</v>
      </c>
      <c r="V338" t="s">
        <v>7826</v>
      </c>
      <c r="W338" t="s">
        <v>7827</v>
      </c>
      <c r="X338" t="str">
        <f t="shared" si="5"/>
        <v>Inversión</v>
      </c>
      <c r="Y338" t="s">
        <v>5836</v>
      </c>
    </row>
    <row r="339" spans="1:25">
      <c r="A339" t="s">
        <v>7651</v>
      </c>
      <c r="B339" t="s">
        <v>7828</v>
      </c>
      <c r="C339" t="s">
        <v>7829</v>
      </c>
      <c r="D339" t="s">
        <v>667</v>
      </c>
      <c r="E339" t="s">
        <v>5747</v>
      </c>
      <c r="F339" t="s">
        <v>5748</v>
      </c>
      <c r="G339" t="s">
        <v>5749</v>
      </c>
      <c r="H339" t="s">
        <v>465</v>
      </c>
      <c r="I339" t="s">
        <v>654</v>
      </c>
      <c r="J339" t="s">
        <v>280</v>
      </c>
      <c r="K339" t="s">
        <v>5760</v>
      </c>
      <c r="L339" t="s">
        <v>268</v>
      </c>
      <c r="M339">
        <v>24043349</v>
      </c>
      <c r="N339">
        <v>-2</v>
      </c>
      <c r="O339">
        <v>24043347</v>
      </c>
      <c r="P339">
        <v>0</v>
      </c>
      <c r="Q339" t="s">
        <v>7830</v>
      </c>
      <c r="R339" t="s">
        <v>7831</v>
      </c>
      <c r="S339" t="s">
        <v>7527</v>
      </c>
      <c r="T339" t="s">
        <v>7832</v>
      </c>
      <c r="U339" t="s">
        <v>7833</v>
      </c>
      <c r="V339" t="s">
        <v>7834</v>
      </c>
      <c r="W339" t="s">
        <v>5757</v>
      </c>
      <c r="X339" t="str">
        <f t="shared" si="5"/>
        <v>Inversión</v>
      </c>
      <c r="Y339" t="s">
        <v>5758</v>
      </c>
    </row>
    <row r="340" spans="1:25">
      <c r="A340" t="s">
        <v>7688</v>
      </c>
      <c r="B340" t="s">
        <v>7835</v>
      </c>
      <c r="C340" t="s">
        <v>7836</v>
      </c>
      <c r="D340" t="s">
        <v>667</v>
      </c>
      <c r="E340" t="s">
        <v>5747</v>
      </c>
      <c r="F340" t="s">
        <v>5759</v>
      </c>
      <c r="G340" t="s">
        <v>5749</v>
      </c>
      <c r="H340" t="s">
        <v>461</v>
      </c>
      <c r="I340" t="s">
        <v>638</v>
      </c>
      <c r="J340" t="s">
        <v>280</v>
      </c>
      <c r="K340" t="s">
        <v>5760</v>
      </c>
      <c r="L340" t="s">
        <v>268</v>
      </c>
      <c r="M340">
        <v>25379089</v>
      </c>
      <c r="N340">
        <v>-801445</v>
      </c>
      <c r="O340">
        <v>24577644</v>
      </c>
      <c r="P340">
        <v>0</v>
      </c>
      <c r="Q340" t="s">
        <v>7837</v>
      </c>
      <c r="R340" t="s">
        <v>6404</v>
      </c>
      <c r="S340" t="s">
        <v>7838</v>
      </c>
      <c r="T340" t="s">
        <v>7839</v>
      </c>
      <c r="U340" t="s">
        <v>7840</v>
      </c>
      <c r="V340" t="s">
        <v>7841</v>
      </c>
      <c r="W340" t="s">
        <v>5757</v>
      </c>
      <c r="X340" t="str">
        <f t="shared" si="5"/>
        <v>Inversión</v>
      </c>
      <c r="Y340" t="s">
        <v>5761</v>
      </c>
    </row>
    <row r="341" spans="1:25">
      <c r="A341" t="s">
        <v>7695</v>
      </c>
      <c r="B341" t="s">
        <v>7835</v>
      </c>
      <c r="C341" t="s">
        <v>7842</v>
      </c>
      <c r="D341" t="s">
        <v>667</v>
      </c>
      <c r="E341" t="s">
        <v>5747</v>
      </c>
      <c r="F341" t="s">
        <v>5759</v>
      </c>
      <c r="G341" t="s">
        <v>5749</v>
      </c>
      <c r="H341" t="s">
        <v>461</v>
      </c>
      <c r="I341" t="s">
        <v>638</v>
      </c>
      <c r="J341" t="s">
        <v>280</v>
      </c>
      <c r="K341" t="s">
        <v>5760</v>
      </c>
      <c r="L341" t="s">
        <v>268</v>
      </c>
      <c r="M341">
        <v>45423000</v>
      </c>
      <c r="N341">
        <v>181692000</v>
      </c>
      <c r="O341">
        <v>227115000</v>
      </c>
      <c r="P341">
        <v>52940160</v>
      </c>
      <c r="Q341" t="s">
        <v>7843</v>
      </c>
      <c r="R341" t="s">
        <v>7844</v>
      </c>
      <c r="S341" t="s">
        <v>7845</v>
      </c>
      <c r="T341" t="s">
        <v>7846</v>
      </c>
      <c r="U341" t="s">
        <v>7847</v>
      </c>
      <c r="V341" t="s">
        <v>7848</v>
      </c>
      <c r="W341" t="s">
        <v>5757</v>
      </c>
      <c r="X341" t="str">
        <f t="shared" si="5"/>
        <v>Inversión</v>
      </c>
      <c r="Y341" t="s">
        <v>5761</v>
      </c>
    </row>
    <row r="342" spans="1:25">
      <c r="A342" t="s">
        <v>7849</v>
      </c>
      <c r="B342" t="s">
        <v>7835</v>
      </c>
      <c r="C342" t="s">
        <v>7850</v>
      </c>
      <c r="D342" t="s">
        <v>667</v>
      </c>
      <c r="E342" t="s">
        <v>5747</v>
      </c>
      <c r="F342" t="s">
        <v>5880</v>
      </c>
      <c r="G342" t="s">
        <v>5749</v>
      </c>
      <c r="H342" t="s">
        <v>539</v>
      </c>
      <c r="I342" t="s">
        <v>653</v>
      </c>
      <c r="J342" t="s">
        <v>280</v>
      </c>
      <c r="K342" t="s">
        <v>5760</v>
      </c>
      <c r="L342" t="s">
        <v>268</v>
      </c>
      <c r="M342">
        <v>36651830</v>
      </c>
      <c r="N342">
        <v>0</v>
      </c>
      <c r="O342">
        <v>36651830</v>
      </c>
      <c r="P342">
        <v>0</v>
      </c>
      <c r="Q342" t="s">
        <v>7851</v>
      </c>
      <c r="R342" t="s">
        <v>7852</v>
      </c>
      <c r="S342" t="s">
        <v>7853</v>
      </c>
      <c r="T342" t="s">
        <v>7854</v>
      </c>
      <c r="U342" t="s">
        <v>7855</v>
      </c>
      <c r="V342" t="s">
        <v>7856</v>
      </c>
      <c r="W342" t="s">
        <v>5757</v>
      </c>
      <c r="X342" t="str">
        <f t="shared" si="5"/>
        <v>Inversión</v>
      </c>
      <c r="Y342" t="s">
        <v>5887</v>
      </c>
    </row>
    <row r="343" spans="1:25">
      <c r="A343" t="s">
        <v>7857</v>
      </c>
      <c r="B343" t="s">
        <v>7835</v>
      </c>
      <c r="C343" t="s">
        <v>7858</v>
      </c>
      <c r="D343" t="s">
        <v>667</v>
      </c>
      <c r="E343" t="s">
        <v>5747</v>
      </c>
      <c r="F343" t="s">
        <v>5880</v>
      </c>
      <c r="G343" t="s">
        <v>5749</v>
      </c>
      <c r="H343" t="s">
        <v>543</v>
      </c>
      <c r="I343" t="s">
        <v>651</v>
      </c>
      <c r="J343" t="s">
        <v>280</v>
      </c>
      <c r="K343" t="s">
        <v>5760</v>
      </c>
      <c r="L343" t="s">
        <v>268</v>
      </c>
      <c r="M343">
        <v>53105855</v>
      </c>
      <c r="N343">
        <v>-372673</v>
      </c>
      <c r="O343">
        <v>52733182</v>
      </c>
      <c r="P343">
        <v>0</v>
      </c>
      <c r="Q343" t="s">
        <v>7166</v>
      </c>
      <c r="R343" t="s">
        <v>7859</v>
      </c>
      <c r="S343" t="s">
        <v>7860</v>
      </c>
      <c r="T343" t="s">
        <v>7861</v>
      </c>
      <c r="U343" t="s">
        <v>7862</v>
      </c>
      <c r="V343" t="s">
        <v>7863</v>
      </c>
      <c r="W343" t="s">
        <v>5757</v>
      </c>
      <c r="X343" t="str">
        <f t="shared" si="5"/>
        <v>Inversión</v>
      </c>
      <c r="Y343" t="s">
        <v>5887</v>
      </c>
    </row>
    <row r="344" spans="1:25">
      <c r="A344" t="s">
        <v>7725</v>
      </c>
      <c r="B344" t="s">
        <v>7864</v>
      </c>
      <c r="C344" t="s">
        <v>7865</v>
      </c>
      <c r="D344" t="s">
        <v>667</v>
      </c>
      <c r="E344" t="s">
        <v>5747</v>
      </c>
      <c r="F344" t="s">
        <v>5828</v>
      </c>
      <c r="G344" t="s">
        <v>5749</v>
      </c>
      <c r="H344" t="s">
        <v>458</v>
      </c>
      <c r="I344" t="s">
        <v>635</v>
      </c>
      <c r="J344" t="s">
        <v>280</v>
      </c>
      <c r="K344" t="s">
        <v>5760</v>
      </c>
      <c r="L344" t="s">
        <v>268</v>
      </c>
      <c r="M344">
        <v>5066638</v>
      </c>
      <c r="N344">
        <v>-513785</v>
      </c>
      <c r="O344">
        <v>4552853</v>
      </c>
      <c r="P344">
        <v>0</v>
      </c>
      <c r="Q344" t="s">
        <v>7866</v>
      </c>
      <c r="R344" t="s">
        <v>7867</v>
      </c>
      <c r="S344" t="s">
        <v>7868</v>
      </c>
      <c r="T344" t="s">
        <v>7869</v>
      </c>
      <c r="U344" t="s">
        <v>7870</v>
      </c>
      <c r="V344" t="s">
        <v>7871</v>
      </c>
      <c r="W344" t="s">
        <v>7872</v>
      </c>
      <c r="X344" t="str">
        <f t="shared" si="5"/>
        <v>Inversión</v>
      </c>
      <c r="Y344" t="s">
        <v>5836</v>
      </c>
    </row>
    <row r="345" spans="1:25">
      <c r="A345" t="s">
        <v>6835</v>
      </c>
      <c r="B345" t="s">
        <v>7864</v>
      </c>
      <c r="C345" t="s">
        <v>7873</v>
      </c>
      <c r="D345" t="s">
        <v>667</v>
      </c>
      <c r="E345" t="s">
        <v>5747</v>
      </c>
      <c r="F345" t="s">
        <v>5764</v>
      </c>
      <c r="G345" t="s">
        <v>5749</v>
      </c>
      <c r="H345" t="s">
        <v>526</v>
      </c>
      <c r="I345" t="s">
        <v>666</v>
      </c>
      <c r="J345" t="s">
        <v>280</v>
      </c>
      <c r="K345" t="s">
        <v>5760</v>
      </c>
      <c r="L345" t="s">
        <v>268</v>
      </c>
      <c r="M345">
        <v>36402360</v>
      </c>
      <c r="N345">
        <v>0</v>
      </c>
      <c r="O345">
        <v>36402360</v>
      </c>
      <c r="P345">
        <v>0</v>
      </c>
      <c r="Q345" t="s">
        <v>7874</v>
      </c>
      <c r="R345" t="s">
        <v>7875</v>
      </c>
      <c r="S345" t="s">
        <v>7876</v>
      </c>
      <c r="T345" t="s">
        <v>7877</v>
      </c>
      <c r="U345" t="s">
        <v>7878</v>
      </c>
      <c r="V345" t="s">
        <v>7879</v>
      </c>
      <c r="W345" t="s">
        <v>5757</v>
      </c>
      <c r="X345" t="str">
        <f t="shared" si="5"/>
        <v>Inversión</v>
      </c>
      <c r="Y345" t="s">
        <v>5767</v>
      </c>
    </row>
    <row r="346" spans="1:25">
      <c r="A346" t="s">
        <v>6795</v>
      </c>
      <c r="B346" t="s">
        <v>7864</v>
      </c>
      <c r="C346" t="s">
        <v>7880</v>
      </c>
      <c r="D346" t="s">
        <v>667</v>
      </c>
      <c r="E346" t="s">
        <v>5747</v>
      </c>
      <c r="F346" t="s">
        <v>5764</v>
      </c>
      <c r="G346" t="s">
        <v>5749</v>
      </c>
      <c r="H346" t="s">
        <v>556</v>
      </c>
      <c r="I346" t="s">
        <v>665</v>
      </c>
      <c r="J346" t="s">
        <v>280</v>
      </c>
      <c r="K346" t="s">
        <v>5760</v>
      </c>
      <c r="L346" t="s">
        <v>268</v>
      </c>
      <c r="M346">
        <v>36239937</v>
      </c>
      <c r="N346">
        <v>0</v>
      </c>
      <c r="O346">
        <v>36239937</v>
      </c>
      <c r="P346">
        <v>0</v>
      </c>
      <c r="Q346" t="s">
        <v>7881</v>
      </c>
      <c r="R346" t="s">
        <v>6739</v>
      </c>
      <c r="S346" t="s">
        <v>7882</v>
      </c>
      <c r="T346" t="s">
        <v>7883</v>
      </c>
      <c r="U346" t="s">
        <v>7884</v>
      </c>
      <c r="V346" t="s">
        <v>7885</v>
      </c>
      <c r="W346" t="s">
        <v>5757</v>
      </c>
      <c r="X346" t="str">
        <f t="shared" si="5"/>
        <v>Inversión</v>
      </c>
      <c r="Y346" t="s">
        <v>5767</v>
      </c>
    </row>
    <row r="347" spans="1:25">
      <c r="A347" t="s">
        <v>6778</v>
      </c>
      <c r="B347" t="s">
        <v>7864</v>
      </c>
      <c r="C347" t="s">
        <v>7886</v>
      </c>
      <c r="D347" t="s">
        <v>667</v>
      </c>
      <c r="E347" t="s">
        <v>5747</v>
      </c>
      <c r="F347" t="s">
        <v>5764</v>
      </c>
      <c r="G347" t="s">
        <v>5749</v>
      </c>
      <c r="H347" t="s">
        <v>526</v>
      </c>
      <c r="I347" t="s">
        <v>666</v>
      </c>
      <c r="J347" t="s">
        <v>280</v>
      </c>
      <c r="K347" t="s">
        <v>5760</v>
      </c>
      <c r="L347" t="s">
        <v>268</v>
      </c>
      <c r="M347">
        <v>29417800</v>
      </c>
      <c r="N347">
        <v>0</v>
      </c>
      <c r="O347">
        <v>29417800</v>
      </c>
      <c r="P347">
        <v>0</v>
      </c>
      <c r="Q347" t="s">
        <v>7887</v>
      </c>
      <c r="R347" t="s">
        <v>7888</v>
      </c>
      <c r="S347" t="s">
        <v>7889</v>
      </c>
      <c r="T347" t="s">
        <v>7890</v>
      </c>
      <c r="U347" t="s">
        <v>7891</v>
      </c>
      <c r="V347" t="s">
        <v>7892</v>
      </c>
      <c r="W347" t="s">
        <v>5757</v>
      </c>
      <c r="X347" t="str">
        <f t="shared" si="5"/>
        <v>Inversión</v>
      </c>
      <c r="Y347" t="s">
        <v>5767</v>
      </c>
    </row>
    <row r="348" spans="1:25">
      <c r="A348" t="s">
        <v>6848</v>
      </c>
      <c r="B348" t="s">
        <v>7864</v>
      </c>
      <c r="C348" t="s">
        <v>7893</v>
      </c>
      <c r="D348" t="s">
        <v>667</v>
      </c>
      <c r="E348" t="s">
        <v>5747</v>
      </c>
      <c r="F348" t="s">
        <v>5764</v>
      </c>
      <c r="G348" t="s">
        <v>5749</v>
      </c>
      <c r="H348" t="s">
        <v>556</v>
      </c>
      <c r="I348" t="s">
        <v>665</v>
      </c>
      <c r="J348" t="s">
        <v>280</v>
      </c>
      <c r="K348" t="s">
        <v>5760</v>
      </c>
      <c r="L348" t="s">
        <v>268</v>
      </c>
      <c r="M348">
        <v>28193680</v>
      </c>
      <c r="N348">
        <v>0</v>
      </c>
      <c r="O348">
        <v>28193680</v>
      </c>
      <c r="P348">
        <v>0</v>
      </c>
      <c r="Q348" t="s">
        <v>7894</v>
      </c>
      <c r="R348" t="s">
        <v>7895</v>
      </c>
      <c r="S348" t="s">
        <v>7896</v>
      </c>
      <c r="T348" t="s">
        <v>7897</v>
      </c>
      <c r="U348" t="s">
        <v>7898</v>
      </c>
      <c r="V348" t="s">
        <v>7899</v>
      </c>
      <c r="W348" t="s">
        <v>5757</v>
      </c>
      <c r="X348" t="str">
        <f t="shared" si="5"/>
        <v>Inversión</v>
      </c>
      <c r="Y348" t="s">
        <v>5767</v>
      </c>
    </row>
    <row r="349" spans="1:25">
      <c r="A349" t="s">
        <v>6932</v>
      </c>
      <c r="B349" t="s">
        <v>7864</v>
      </c>
      <c r="C349" t="s">
        <v>7900</v>
      </c>
      <c r="D349" t="s">
        <v>667</v>
      </c>
      <c r="E349" t="s">
        <v>5747</v>
      </c>
      <c r="F349" t="s">
        <v>5764</v>
      </c>
      <c r="G349" t="s">
        <v>5749</v>
      </c>
      <c r="H349" t="s">
        <v>556</v>
      </c>
      <c r="I349" t="s">
        <v>665</v>
      </c>
      <c r="J349" t="s">
        <v>280</v>
      </c>
      <c r="K349" t="s">
        <v>5760</v>
      </c>
      <c r="L349" t="s">
        <v>268</v>
      </c>
      <c r="M349">
        <v>28193680</v>
      </c>
      <c r="N349">
        <v>0</v>
      </c>
      <c r="O349">
        <v>28193680</v>
      </c>
      <c r="P349">
        <v>0</v>
      </c>
      <c r="Q349" t="s">
        <v>7901</v>
      </c>
      <c r="R349" t="s">
        <v>7902</v>
      </c>
      <c r="S349" t="s">
        <v>7903</v>
      </c>
      <c r="T349" t="s">
        <v>7904</v>
      </c>
      <c r="U349" t="s">
        <v>7905</v>
      </c>
      <c r="V349" t="s">
        <v>7906</v>
      </c>
      <c r="W349" t="s">
        <v>5757</v>
      </c>
      <c r="X349" t="str">
        <f t="shared" si="5"/>
        <v>Inversión</v>
      </c>
      <c r="Y349" t="s">
        <v>5767</v>
      </c>
    </row>
    <row r="350" spans="1:25">
      <c r="A350" t="s">
        <v>6512</v>
      </c>
      <c r="B350" t="s">
        <v>7864</v>
      </c>
      <c r="C350" t="s">
        <v>7907</v>
      </c>
      <c r="D350" t="s">
        <v>667</v>
      </c>
      <c r="E350" t="s">
        <v>5747</v>
      </c>
      <c r="F350" t="s">
        <v>5764</v>
      </c>
      <c r="G350" t="s">
        <v>5749</v>
      </c>
      <c r="H350" t="s">
        <v>556</v>
      </c>
      <c r="I350" t="s">
        <v>665</v>
      </c>
      <c r="J350" t="s">
        <v>267</v>
      </c>
      <c r="K350" t="s">
        <v>5750</v>
      </c>
      <c r="L350" t="s">
        <v>268</v>
      </c>
      <c r="M350">
        <v>8131000</v>
      </c>
      <c r="N350">
        <v>0</v>
      </c>
      <c r="O350">
        <v>8131000</v>
      </c>
      <c r="P350">
        <v>0</v>
      </c>
      <c r="Q350" t="s">
        <v>7908</v>
      </c>
      <c r="R350" t="s">
        <v>7909</v>
      </c>
      <c r="S350" t="s">
        <v>7910</v>
      </c>
      <c r="T350" t="s">
        <v>7911</v>
      </c>
      <c r="U350" t="s">
        <v>7912</v>
      </c>
      <c r="V350" t="s">
        <v>7913</v>
      </c>
      <c r="W350" t="s">
        <v>5757</v>
      </c>
      <c r="X350" t="str">
        <f t="shared" si="5"/>
        <v>Inversión</v>
      </c>
      <c r="Y350" t="s">
        <v>5767</v>
      </c>
    </row>
    <row r="351" spans="1:25">
      <c r="A351" t="s">
        <v>7760</v>
      </c>
      <c r="B351" t="s">
        <v>7914</v>
      </c>
      <c r="C351" t="s">
        <v>7915</v>
      </c>
      <c r="D351" t="s">
        <v>667</v>
      </c>
      <c r="E351" t="s">
        <v>5747</v>
      </c>
      <c r="F351" t="s">
        <v>5764</v>
      </c>
      <c r="G351" t="s">
        <v>5749</v>
      </c>
      <c r="H351" t="s">
        <v>556</v>
      </c>
      <c r="I351" t="s">
        <v>665</v>
      </c>
      <c r="J351" t="s">
        <v>280</v>
      </c>
      <c r="K351" t="s">
        <v>5760</v>
      </c>
      <c r="L351" t="s">
        <v>268</v>
      </c>
      <c r="M351">
        <v>48941241</v>
      </c>
      <c r="N351">
        <v>0</v>
      </c>
      <c r="O351">
        <v>48941241</v>
      </c>
      <c r="P351">
        <v>0</v>
      </c>
      <c r="Q351" t="s">
        <v>7916</v>
      </c>
      <c r="R351" t="s">
        <v>6727</v>
      </c>
      <c r="S351" t="s">
        <v>7917</v>
      </c>
      <c r="T351" t="s">
        <v>7918</v>
      </c>
      <c r="U351" t="s">
        <v>7919</v>
      </c>
      <c r="V351" t="s">
        <v>7920</v>
      </c>
      <c r="W351" t="s">
        <v>5757</v>
      </c>
      <c r="X351" t="str">
        <f t="shared" si="5"/>
        <v>Inversión</v>
      </c>
      <c r="Y351" t="s">
        <v>5767</v>
      </c>
    </row>
    <row r="352" spans="1:25">
      <c r="A352" t="s">
        <v>6586</v>
      </c>
      <c r="B352" t="s">
        <v>7914</v>
      </c>
      <c r="C352" t="s">
        <v>7921</v>
      </c>
      <c r="D352" t="s">
        <v>667</v>
      </c>
      <c r="E352" t="s">
        <v>5747</v>
      </c>
      <c r="F352" t="s">
        <v>5764</v>
      </c>
      <c r="G352" t="s">
        <v>5749</v>
      </c>
      <c r="H352" t="s">
        <v>556</v>
      </c>
      <c r="I352" t="s">
        <v>665</v>
      </c>
      <c r="J352" t="s">
        <v>280</v>
      </c>
      <c r="K352" t="s">
        <v>5760</v>
      </c>
      <c r="L352" t="s">
        <v>268</v>
      </c>
      <c r="M352">
        <v>36402360</v>
      </c>
      <c r="N352">
        <v>0</v>
      </c>
      <c r="O352">
        <v>36402360</v>
      </c>
      <c r="P352">
        <v>3033530</v>
      </c>
      <c r="Q352" t="s">
        <v>7922</v>
      </c>
      <c r="R352" t="s">
        <v>6391</v>
      </c>
      <c r="S352" t="s">
        <v>7923</v>
      </c>
      <c r="T352" t="s">
        <v>7924</v>
      </c>
      <c r="U352" t="s">
        <v>7925</v>
      </c>
      <c r="V352" t="s">
        <v>7926</v>
      </c>
      <c r="W352" t="s">
        <v>5757</v>
      </c>
      <c r="X352" t="str">
        <f t="shared" si="5"/>
        <v>Inversión</v>
      </c>
      <c r="Y352" t="s">
        <v>5767</v>
      </c>
    </row>
    <row r="353" spans="1:25">
      <c r="A353" t="s">
        <v>6598</v>
      </c>
      <c r="B353" t="s">
        <v>7927</v>
      </c>
      <c r="C353" t="s">
        <v>7928</v>
      </c>
      <c r="D353" t="s">
        <v>667</v>
      </c>
      <c r="E353" t="s">
        <v>5747</v>
      </c>
      <c r="F353" t="s">
        <v>5828</v>
      </c>
      <c r="G353" t="s">
        <v>5749</v>
      </c>
      <c r="H353" t="s">
        <v>463</v>
      </c>
      <c r="I353" t="s">
        <v>633</v>
      </c>
      <c r="J353" t="s">
        <v>267</v>
      </c>
      <c r="K353" t="s">
        <v>5750</v>
      </c>
      <c r="L353" t="s">
        <v>268</v>
      </c>
      <c r="M353">
        <v>406725</v>
      </c>
      <c r="N353">
        <v>0</v>
      </c>
      <c r="O353">
        <v>406725</v>
      </c>
      <c r="P353">
        <v>0</v>
      </c>
      <c r="Q353" t="s">
        <v>7929</v>
      </c>
      <c r="R353" t="s">
        <v>7237</v>
      </c>
      <c r="S353" t="s">
        <v>7930</v>
      </c>
      <c r="T353" t="s">
        <v>7931</v>
      </c>
      <c r="U353" t="s">
        <v>7932</v>
      </c>
      <c r="V353" t="s">
        <v>7933</v>
      </c>
      <c r="W353" t="s">
        <v>5757</v>
      </c>
      <c r="X353" t="str">
        <f t="shared" si="5"/>
        <v>Inversión</v>
      </c>
      <c r="Y353" t="s">
        <v>5836</v>
      </c>
    </row>
    <row r="354" spans="1:25">
      <c r="A354" t="s">
        <v>7747</v>
      </c>
      <c r="B354" t="s">
        <v>7927</v>
      </c>
      <c r="C354" t="s">
        <v>7928</v>
      </c>
      <c r="D354" t="s">
        <v>667</v>
      </c>
      <c r="E354" t="s">
        <v>5747</v>
      </c>
      <c r="F354" t="s">
        <v>5828</v>
      </c>
      <c r="G354" t="s">
        <v>5749</v>
      </c>
      <c r="H354" t="s">
        <v>463</v>
      </c>
      <c r="I354" t="s">
        <v>633</v>
      </c>
      <c r="J354" t="s">
        <v>280</v>
      </c>
      <c r="K354" t="s">
        <v>5760</v>
      </c>
      <c r="L354" t="s">
        <v>268</v>
      </c>
      <c r="M354">
        <v>1529820</v>
      </c>
      <c r="N354">
        <v>-101101</v>
      </c>
      <c r="O354">
        <v>1428719</v>
      </c>
      <c r="P354">
        <v>0</v>
      </c>
      <c r="Q354" t="s">
        <v>7929</v>
      </c>
      <c r="R354" t="s">
        <v>7161</v>
      </c>
      <c r="S354" t="s">
        <v>7934</v>
      </c>
      <c r="T354" t="s">
        <v>7935</v>
      </c>
      <c r="U354" t="s">
        <v>7936</v>
      </c>
      <c r="V354" t="s">
        <v>7937</v>
      </c>
      <c r="W354" t="s">
        <v>5830</v>
      </c>
      <c r="X354" t="str">
        <f t="shared" si="5"/>
        <v>Inversión</v>
      </c>
      <c r="Y354" t="s">
        <v>5836</v>
      </c>
    </row>
    <row r="355" spans="1:25">
      <c r="A355" t="s">
        <v>7740</v>
      </c>
      <c r="B355" t="s">
        <v>7927</v>
      </c>
      <c r="C355" t="s">
        <v>7938</v>
      </c>
      <c r="D355" t="s">
        <v>667</v>
      </c>
      <c r="E355" t="s">
        <v>5995</v>
      </c>
      <c r="F355" t="s">
        <v>5828</v>
      </c>
      <c r="G355" t="s">
        <v>5749</v>
      </c>
      <c r="H355" t="s">
        <v>458</v>
      </c>
      <c r="I355" t="s">
        <v>635</v>
      </c>
      <c r="J355" t="s">
        <v>280</v>
      </c>
      <c r="K355" t="s">
        <v>5760</v>
      </c>
      <c r="L355" t="s">
        <v>268</v>
      </c>
      <c r="M355">
        <v>26714830</v>
      </c>
      <c r="N355">
        <v>-26714830</v>
      </c>
      <c r="O355">
        <v>0</v>
      </c>
      <c r="P355">
        <v>0</v>
      </c>
      <c r="Q355" t="s">
        <v>6031</v>
      </c>
      <c r="R355" t="s">
        <v>7939</v>
      </c>
      <c r="S355" t="s">
        <v>5757</v>
      </c>
      <c r="T355" t="s">
        <v>5757</v>
      </c>
      <c r="U355" t="s">
        <v>5757</v>
      </c>
      <c r="V355" t="s">
        <v>5757</v>
      </c>
      <c r="W355" t="s">
        <v>5757</v>
      </c>
      <c r="X355" t="str">
        <f t="shared" si="5"/>
        <v>Inversión</v>
      </c>
      <c r="Y355" t="s">
        <v>5836</v>
      </c>
    </row>
    <row r="356" spans="1:25">
      <c r="A356" t="s">
        <v>7831</v>
      </c>
      <c r="B356" t="s">
        <v>7940</v>
      </c>
      <c r="C356" t="s">
        <v>7941</v>
      </c>
      <c r="D356" t="s">
        <v>667</v>
      </c>
      <c r="E356" t="s">
        <v>5747</v>
      </c>
      <c r="F356" t="s">
        <v>5828</v>
      </c>
      <c r="G356" t="s">
        <v>5749</v>
      </c>
      <c r="H356" t="s">
        <v>458</v>
      </c>
      <c r="I356" t="s">
        <v>635</v>
      </c>
      <c r="J356" t="s">
        <v>280</v>
      </c>
      <c r="K356" t="s">
        <v>5760</v>
      </c>
      <c r="L356" t="s">
        <v>268</v>
      </c>
      <c r="M356">
        <v>26714830</v>
      </c>
      <c r="N356">
        <v>-2582434</v>
      </c>
      <c r="O356">
        <v>24132396</v>
      </c>
      <c r="P356">
        <v>0</v>
      </c>
      <c r="Q356" t="s">
        <v>7495</v>
      </c>
      <c r="R356" t="s">
        <v>7942</v>
      </c>
      <c r="S356" t="s">
        <v>7943</v>
      </c>
      <c r="T356" t="s">
        <v>7944</v>
      </c>
      <c r="U356" t="s">
        <v>7945</v>
      </c>
      <c r="V356" t="s">
        <v>7946</v>
      </c>
      <c r="W356" t="s">
        <v>5757</v>
      </c>
      <c r="X356" t="str">
        <f t="shared" si="5"/>
        <v>Inversión</v>
      </c>
      <c r="Y356" t="s">
        <v>5836</v>
      </c>
    </row>
    <row r="357" spans="1:25">
      <c r="A357" t="s">
        <v>7070</v>
      </c>
      <c r="B357" t="s">
        <v>7940</v>
      </c>
      <c r="C357" t="s">
        <v>7947</v>
      </c>
      <c r="D357" t="s">
        <v>667</v>
      </c>
      <c r="E357" t="s">
        <v>5995</v>
      </c>
      <c r="F357" t="s">
        <v>5748</v>
      </c>
      <c r="G357" t="s">
        <v>5749</v>
      </c>
      <c r="H357" t="s">
        <v>465</v>
      </c>
      <c r="I357" t="s">
        <v>654</v>
      </c>
      <c r="J357" t="s">
        <v>267</v>
      </c>
      <c r="K357" t="s">
        <v>5750</v>
      </c>
      <c r="L357" t="s">
        <v>268</v>
      </c>
      <c r="M357">
        <v>60000000</v>
      </c>
      <c r="N357">
        <v>-60000000</v>
      </c>
      <c r="O357">
        <v>0</v>
      </c>
      <c r="P357">
        <v>0</v>
      </c>
      <c r="Q357" t="s">
        <v>7948</v>
      </c>
      <c r="R357" t="s">
        <v>7267</v>
      </c>
      <c r="S357" t="s">
        <v>5757</v>
      </c>
      <c r="T357" t="s">
        <v>5757</v>
      </c>
      <c r="U357" t="s">
        <v>5757</v>
      </c>
      <c r="V357" t="s">
        <v>5757</v>
      </c>
      <c r="W357" t="s">
        <v>5757</v>
      </c>
      <c r="X357" t="str">
        <f t="shared" si="5"/>
        <v>Inversión</v>
      </c>
      <c r="Y357" t="s">
        <v>5758</v>
      </c>
    </row>
    <row r="358" spans="1:25">
      <c r="A358" t="s">
        <v>6632</v>
      </c>
      <c r="B358" t="s">
        <v>7940</v>
      </c>
      <c r="C358" t="s">
        <v>7949</v>
      </c>
      <c r="D358" t="s">
        <v>667</v>
      </c>
      <c r="E358" t="s">
        <v>5747</v>
      </c>
      <c r="F358" t="s">
        <v>5748</v>
      </c>
      <c r="G358" t="s">
        <v>5749</v>
      </c>
      <c r="H358" t="s">
        <v>465</v>
      </c>
      <c r="I358" t="s">
        <v>654</v>
      </c>
      <c r="J358" t="s">
        <v>267</v>
      </c>
      <c r="K358" t="s">
        <v>5750</v>
      </c>
      <c r="L358" t="s">
        <v>268</v>
      </c>
      <c r="M358">
        <v>1481463643</v>
      </c>
      <c r="N358">
        <v>-27301770</v>
      </c>
      <c r="O358">
        <v>1454161873</v>
      </c>
      <c r="P358">
        <v>282703821.27999997</v>
      </c>
      <c r="Q358" t="s">
        <v>7950</v>
      </c>
      <c r="R358" t="s">
        <v>7951</v>
      </c>
      <c r="S358" t="s">
        <v>7385</v>
      </c>
      <c r="T358" t="s">
        <v>5757</v>
      </c>
      <c r="U358" t="s">
        <v>5757</v>
      </c>
      <c r="V358" t="s">
        <v>5757</v>
      </c>
      <c r="W358" t="s">
        <v>5757</v>
      </c>
      <c r="X358" t="str">
        <f t="shared" si="5"/>
        <v>Inversión</v>
      </c>
      <c r="Y358" t="s">
        <v>5758</v>
      </c>
    </row>
    <row r="359" spans="1:25">
      <c r="A359" t="s">
        <v>7895</v>
      </c>
      <c r="B359" t="s">
        <v>7952</v>
      </c>
      <c r="C359" t="s">
        <v>7953</v>
      </c>
      <c r="D359" t="s">
        <v>667</v>
      </c>
      <c r="E359" t="s">
        <v>5995</v>
      </c>
      <c r="F359" t="s">
        <v>5828</v>
      </c>
      <c r="G359" t="s">
        <v>5749</v>
      </c>
      <c r="H359" t="s">
        <v>553</v>
      </c>
      <c r="I359" t="s">
        <v>623</v>
      </c>
      <c r="J359" t="s">
        <v>280</v>
      </c>
      <c r="K359" t="s">
        <v>5760</v>
      </c>
      <c r="L359" t="s">
        <v>268</v>
      </c>
      <c r="M359">
        <v>2818115</v>
      </c>
      <c r="N359">
        <v>-2818115</v>
      </c>
      <c r="O359">
        <v>0</v>
      </c>
      <c r="P359">
        <v>0</v>
      </c>
      <c r="Q359" t="s">
        <v>7954</v>
      </c>
      <c r="R359" t="s">
        <v>7681</v>
      </c>
      <c r="S359" t="s">
        <v>5757</v>
      </c>
      <c r="T359" t="s">
        <v>5757</v>
      </c>
      <c r="U359" t="s">
        <v>5757</v>
      </c>
      <c r="V359" t="s">
        <v>5757</v>
      </c>
      <c r="W359" t="s">
        <v>5757</v>
      </c>
      <c r="X359" t="str">
        <f t="shared" si="5"/>
        <v>Inversión</v>
      </c>
      <c r="Y359" t="s">
        <v>5836</v>
      </c>
    </row>
    <row r="360" spans="1:25">
      <c r="A360" t="s">
        <v>6739</v>
      </c>
      <c r="B360" t="s">
        <v>7955</v>
      </c>
      <c r="C360" t="s">
        <v>7956</v>
      </c>
      <c r="D360" t="s">
        <v>667</v>
      </c>
      <c r="E360" t="s">
        <v>5747</v>
      </c>
      <c r="F360" t="s">
        <v>5828</v>
      </c>
      <c r="G360" t="s">
        <v>5749</v>
      </c>
      <c r="H360" t="s">
        <v>458</v>
      </c>
      <c r="I360" t="s">
        <v>635</v>
      </c>
      <c r="J360" t="s">
        <v>280</v>
      </c>
      <c r="K360" t="s">
        <v>5760</v>
      </c>
      <c r="L360" t="s">
        <v>268</v>
      </c>
      <c r="M360">
        <v>536446618</v>
      </c>
      <c r="N360">
        <v>-69356218.400000006</v>
      </c>
      <c r="O360">
        <v>467090399.60000002</v>
      </c>
      <c r="P360">
        <v>0</v>
      </c>
      <c r="Q360" t="s">
        <v>7957</v>
      </c>
      <c r="R360" t="s">
        <v>7958</v>
      </c>
      <c r="S360" t="s">
        <v>6472</v>
      </c>
      <c r="T360" t="s">
        <v>7959</v>
      </c>
      <c r="U360" t="s">
        <v>7960</v>
      </c>
      <c r="V360" t="s">
        <v>7961</v>
      </c>
      <c r="W360" t="s">
        <v>5757</v>
      </c>
      <c r="X360" t="str">
        <f t="shared" si="5"/>
        <v>Inversión</v>
      </c>
      <c r="Y360" t="s">
        <v>5836</v>
      </c>
    </row>
    <row r="361" spans="1:25">
      <c r="A361" t="s">
        <v>7888</v>
      </c>
      <c r="B361" t="s">
        <v>7962</v>
      </c>
      <c r="C361" t="s">
        <v>7963</v>
      </c>
      <c r="D361" t="s">
        <v>667</v>
      </c>
      <c r="E361" t="s">
        <v>5747</v>
      </c>
      <c r="F361" t="s">
        <v>5759</v>
      </c>
      <c r="G361" t="s">
        <v>5749</v>
      </c>
      <c r="H361" t="s">
        <v>461</v>
      </c>
      <c r="I361" t="s">
        <v>638</v>
      </c>
      <c r="J361" t="s">
        <v>280</v>
      </c>
      <c r="K361" t="s">
        <v>5760</v>
      </c>
      <c r="L361" t="s">
        <v>268</v>
      </c>
      <c r="M361">
        <v>300000000</v>
      </c>
      <c r="N361">
        <v>0</v>
      </c>
      <c r="O361">
        <v>300000000</v>
      </c>
      <c r="P361">
        <v>63961214</v>
      </c>
      <c r="Q361" t="s">
        <v>7964</v>
      </c>
      <c r="R361" t="s">
        <v>7463</v>
      </c>
      <c r="S361" t="s">
        <v>7965</v>
      </c>
      <c r="T361" t="s">
        <v>7966</v>
      </c>
      <c r="U361" t="s">
        <v>7967</v>
      </c>
      <c r="V361" t="s">
        <v>7968</v>
      </c>
      <c r="W361" t="s">
        <v>7969</v>
      </c>
      <c r="X361" t="str">
        <f t="shared" si="5"/>
        <v>Inversión</v>
      </c>
      <c r="Y361" t="s">
        <v>5761</v>
      </c>
    </row>
    <row r="362" spans="1:25">
      <c r="A362" t="s">
        <v>7859</v>
      </c>
      <c r="B362" t="s">
        <v>7962</v>
      </c>
      <c r="C362" t="s">
        <v>7970</v>
      </c>
      <c r="D362" t="s">
        <v>667</v>
      </c>
      <c r="E362" t="s">
        <v>5747</v>
      </c>
      <c r="F362" t="s">
        <v>5759</v>
      </c>
      <c r="G362" t="s">
        <v>5749</v>
      </c>
      <c r="H362" t="s">
        <v>461</v>
      </c>
      <c r="I362" t="s">
        <v>638</v>
      </c>
      <c r="J362" t="s">
        <v>280</v>
      </c>
      <c r="K362" t="s">
        <v>5760</v>
      </c>
      <c r="L362" t="s">
        <v>268</v>
      </c>
      <c r="M362">
        <v>339762465</v>
      </c>
      <c r="N362">
        <v>-15100555</v>
      </c>
      <c r="O362">
        <v>324661910</v>
      </c>
      <c r="P362">
        <v>0</v>
      </c>
      <c r="Q362" t="s">
        <v>7971</v>
      </c>
      <c r="R362" t="s">
        <v>6829</v>
      </c>
      <c r="S362" t="s">
        <v>7972</v>
      </c>
      <c r="T362" t="s">
        <v>7973</v>
      </c>
      <c r="U362" t="s">
        <v>7974</v>
      </c>
      <c r="V362" t="s">
        <v>7975</v>
      </c>
      <c r="W362" t="s">
        <v>5757</v>
      </c>
      <c r="X362" t="str">
        <f t="shared" si="5"/>
        <v>Inversión</v>
      </c>
      <c r="Y362" t="s">
        <v>5761</v>
      </c>
    </row>
    <row r="363" spans="1:25">
      <c r="A363" t="s">
        <v>7852</v>
      </c>
      <c r="B363" t="s">
        <v>7962</v>
      </c>
      <c r="C363" t="s">
        <v>7976</v>
      </c>
      <c r="D363" t="s">
        <v>667</v>
      </c>
      <c r="E363" t="s">
        <v>5747</v>
      </c>
      <c r="F363" t="s">
        <v>5759</v>
      </c>
      <c r="G363" t="s">
        <v>5749</v>
      </c>
      <c r="H363" t="s">
        <v>461</v>
      </c>
      <c r="I363" t="s">
        <v>638</v>
      </c>
      <c r="J363" t="s">
        <v>280</v>
      </c>
      <c r="K363" t="s">
        <v>5760</v>
      </c>
      <c r="L363" t="s">
        <v>268</v>
      </c>
      <c r="M363">
        <v>69663808</v>
      </c>
      <c r="N363">
        <v>0</v>
      </c>
      <c r="O363">
        <v>69663808</v>
      </c>
      <c r="P363">
        <v>1885839</v>
      </c>
      <c r="Q363" t="s">
        <v>7977</v>
      </c>
      <c r="R363" t="s">
        <v>6881</v>
      </c>
      <c r="S363" t="s">
        <v>7978</v>
      </c>
      <c r="T363" t="s">
        <v>7979</v>
      </c>
      <c r="U363" t="s">
        <v>7980</v>
      </c>
      <c r="V363" t="s">
        <v>7981</v>
      </c>
      <c r="W363" t="s">
        <v>5757</v>
      </c>
      <c r="X363" t="str">
        <f t="shared" si="5"/>
        <v>Inversión</v>
      </c>
      <c r="Y363" t="s">
        <v>5761</v>
      </c>
    </row>
    <row r="364" spans="1:25">
      <c r="A364" t="s">
        <v>7982</v>
      </c>
      <c r="B364" t="s">
        <v>7962</v>
      </c>
      <c r="C364" t="s">
        <v>7983</v>
      </c>
      <c r="D364" t="s">
        <v>667</v>
      </c>
      <c r="E364" t="s">
        <v>5747</v>
      </c>
      <c r="F364" t="s">
        <v>5759</v>
      </c>
      <c r="G364" t="s">
        <v>5749</v>
      </c>
      <c r="H364" t="s">
        <v>461</v>
      </c>
      <c r="I364" t="s">
        <v>638</v>
      </c>
      <c r="J364" t="s">
        <v>280</v>
      </c>
      <c r="K364" t="s">
        <v>5760</v>
      </c>
      <c r="L364" t="s">
        <v>268</v>
      </c>
      <c r="M364">
        <v>112490352</v>
      </c>
      <c r="N364">
        <v>0</v>
      </c>
      <c r="O364">
        <v>112490352</v>
      </c>
      <c r="P364">
        <v>18748392</v>
      </c>
      <c r="Q364" t="s">
        <v>7984</v>
      </c>
      <c r="R364" t="s">
        <v>6706</v>
      </c>
      <c r="S364" t="s">
        <v>7985</v>
      </c>
      <c r="T364" t="s">
        <v>7986</v>
      </c>
      <c r="U364" t="s">
        <v>7987</v>
      </c>
      <c r="V364" t="s">
        <v>7988</v>
      </c>
      <c r="W364" t="s">
        <v>5757</v>
      </c>
      <c r="X364" t="str">
        <f t="shared" si="5"/>
        <v>Inversión</v>
      </c>
      <c r="Y364" t="s">
        <v>5761</v>
      </c>
    </row>
    <row r="365" spans="1:25">
      <c r="A365" t="s">
        <v>7989</v>
      </c>
      <c r="B365" t="s">
        <v>7962</v>
      </c>
      <c r="C365" t="s">
        <v>7990</v>
      </c>
      <c r="D365" t="s">
        <v>667</v>
      </c>
      <c r="E365" t="s">
        <v>5747</v>
      </c>
      <c r="F365" t="s">
        <v>5759</v>
      </c>
      <c r="G365" t="s">
        <v>5749</v>
      </c>
      <c r="H365" t="s">
        <v>461</v>
      </c>
      <c r="I365" t="s">
        <v>638</v>
      </c>
      <c r="J365" t="s">
        <v>280</v>
      </c>
      <c r="K365" t="s">
        <v>5760</v>
      </c>
      <c r="L365" t="s">
        <v>268</v>
      </c>
      <c r="M365">
        <v>21630000</v>
      </c>
      <c r="N365">
        <v>0</v>
      </c>
      <c r="O365">
        <v>21630000</v>
      </c>
      <c r="P365">
        <v>7210000</v>
      </c>
      <c r="Q365" t="s">
        <v>7991</v>
      </c>
      <c r="R365" t="s">
        <v>7992</v>
      </c>
      <c r="S365" t="s">
        <v>7993</v>
      </c>
      <c r="T365" t="s">
        <v>5757</v>
      </c>
      <c r="U365" t="s">
        <v>5757</v>
      </c>
      <c r="V365" t="s">
        <v>5757</v>
      </c>
      <c r="W365" t="s">
        <v>5757</v>
      </c>
      <c r="X365" t="str">
        <f t="shared" si="5"/>
        <v>Inversión</v>
      </c>
      <c r="Y365" t="s">
        <v>5761</v>
      </c>
    </row>
    <row r="366" spans="1:25">
      <c r="A366" t="s">
        <v>7994</v>
      </c>
      <c r="B366" t="s">
        <v>7962</v>
      </c>
      <c r="C366" t="s">
        <v>7995</v>
      </c>
      <c r="D366" t="s">
        <v>667</v>
      </c>
      <c r="E366" t="s">
        <v>5763</v>
      </c>
      <c r="F366" t="s">
        <v>5759</v>
      </c>
      <c r="G366" t="s">
        <v>5749</v>
      </c>
      <c r="H366" t="s">
        <v>461</v>
      </c>
      <c r="I366" t="s">
        <v>638</v>
      </c>
      <c r="J366" t="s">
        <v>280</v>
      </c>
      <c r="K366" t="s">
        <v>5760</v>
      </c>
      <c r="L366" t="s">
        <v>268</v>
      </c>
      <c r="M366">
        <v>16028898</v>
      </c>
      <c r="N366">
        <v>0</v>
      </c>
      <c r="O366">
        <v>16028898</v>
      </c>
      <c r="P366">
        <v>16028898</v>
      </c>
      <c r="Q366" t="s">
        <v>7996</v>
      </c>
      <c r="R366" t="s">
        <v>7997</v>
      </c>
      <c r="S366" t="s">
        <v>5757</v>
      </c>
      <c r="T366" t="s">
        <v>5757</v>
      </c>
      <c r="U366" t="s">
        <v>5757</v>
      </c>
      <c r="V366" t="s">
        <v>5757</v>
      </c>
      <c r="W366" t="s">
        <v>5757</v>
      </c>
      <c r="X366" t="str">
        <f t="shared" si="5"/>
        <v>Inversión</v>
      </c>
      <c r="Y366" t="s">
        <v>5761</v>
      </c>
    </row>
    <row r="367" spans="1:25">
      <c r="A367" t="s">
        <v>7998</v>
      </c>
      <c r="B367" t="s">
        <v>7962</v>
      </c>
      <c r="C367" t="s">
        <v>7999</v>
      </c>
      <c r="D367" t="s">
        <v>667</v>
      </c>
      <c r="E367" t="s">
        <v>5747</v>
      </c>
      <c r="F367" t="s">
        <v>5759</v>
      </c>
      <c r="G367" t="s">
        <v>5749</v>
      </c>
      <c r="H367" t="s">
        <v>461</v>
      </c>
      <c r="I367" t="s">
        <v>638</v>
      </c>
      <c r="J367" t="s">
        <v>280</v>
      </c>
      <c r="K367" t="s">
        <v>5760</v>
      </c>
      <c r="L367" t="s">
        <v>268</v>
      </c>
      <c r="M367">
        <v>29121888</v>
      </c>
      <c r="N367">
        <v>0</v>
      </c>
      <c r="O367">
        <v>29121888</v>
      </c>
      <c r="P367">
        <v>1820118</v>
      </c>
      <c r="Q367" t="s">
        <v>8000</v>
      </c>
      <c r="R367" t="s">
        <v>8001</v>
      </c>
      <c r="S367" t="s">
        <v>8002</v>
      </c>
      <c r="T367" t="s">
        <v>8003</v>
      </c>
      <c r="U367" t="s">
        <v>8004</v>
      </c>
      <c r="V367" t="s">
        <v>8005</v>
      </c>
      <c r="W367" t="s">
        <v>5757</v>
      </c>
      <c r="X367" t="str">
        <f t="shared" si="5"/>
        <v>Inversión</v>
      </c>
      <c r="Y367" t="s">
        <v>5761</v>
      </c>
    </row>
    <row r="368" spans="1:25">
      <c r="A368" t="s">
        <v>7909</v>
      </c>
      <c r="B368" t="s">
        <v>7962</v>
      </c>
      <c r="C368" t="s">
        <v>8006</v>
      </c>
      <c r="D368" t="s">
        <v>667</v>
      </c>
      <c r="E368" t="s">
        <v>5763</v>
      </c>
      <c r="F368" t="s">
        <v>5759</v>
      </c>
      <c r="G368" t="s">
        <v>5749</v>
      </c>
      <c r="H368" t="s">
        <v>461</v>
      </c>
      <c r="I368" t="s">
        <v>638</v>
      </c>
      <c r="J368" t="s">
        <v>280</v>
      </c>
      <c r="K368" t="s">
        <v>5760</v>
      </c>
      <c r="L368" t="s">
        <v>268</v>
      </c>
      <c r="M368">
        <v>29858544</v>
      </c>
      <c r="N368">
        <v>0</v>
      </c>
      <c r="O368">
        <v>29858544</v>
      </c>
      <c r="P368">
        <v>29858544</v>
      </c>
      <c r="Q368" t="s">
        <v>8007</v>
      </c>
      <c r="R368" t="s">
        <v>8008</v>
      </c>
      <c r="S368" t="s">
        <v>5757</v>
      </c>
      <c r="T368" t="s">
        <v>5757</v>
      </c>
      <c r="U368" t="s">
        <v>5757</v>
      </c>
      <c r="V368" t="s">
        <v>5757</v>
      </c>
      <c r="W368" t="s">
        <v>5757</v>
      </c>
      <c r="X368" t="str">
        <f t="shared" si="5"/>
        <v>Inversión</v>
      </c>
      <c r="Y368" t="s">
        <v>5761</v>
      </c>
    </row>
    <row r="369" spans="1:25">
      <c r="A369" t="s">
        <v>8009</v>
      </c>
      <c r="B369" t="s">
        <v>7962</v>
      </c>
      <c r="C369" t="s">
        <v>8010</v>
      </c>
      <c r="D369" t="s">
        <v>667</v>
      </c>
      <c r="E369" t="s">
        <v>5763</v>
      </c>
      <c r="F369" t="s">
        <v>5759</v>
      </c>
      <c r="G369" t="s">
        <v>5749</v>
      </c>
      <c r="H369" t="s">
        <v>461</v>
      </c>
      <c r="I369" t="s">
        <v>638</v>
      </c>
      <c r="J369" t="s">
        <v>280</v>
      </c>
      <c r="K369" t="s">
        <v>5760</v>
      </c>
      <c r="L369" t="s">
        <v>268</v>
      </c>
      <c r="M369">
        <v>34546758</v>
      </c>
      <c r="N369">
        <v>0</v>
      </c>
      <c r="O369">
        <v>34546758</v>
      </c>
      <c r="P369">
        <v>34546758</v>
      </c>
      <c r="Q369" t="s">
        <v>8011</v>
      </c>
      <c r="R369" t="s">
        <v>6639</v>
      </c>
      <c r="S369" t="s">
        <v>5757</v>
      </c>
      <c r="T369" t="s">
        <v>5757</v>
      </c>
      <c r="U369" t="s">
        <v>5757</v>
      </c>
      <c r="V369" t="s">
        <v>5757</v>
      </c>
      <c r="W369" t="s">
        <v>5757</v>
      </c>
      <c r="X369" t="str">
        <f t="shared" si="5"/>
        <v>Inversión</v>
      </c>
      <c r="Y369" t="s">
        <v>5761</v>
      </c>
    </row>
    <row r="370" spans="1:25">
      <c r="A370" t="s">
        <v>7867</v>
      </c>
      <c r="B370" t="s">
        <v>7962</v>
      </c>
      <c r="C370" t="s">
        <v>8012</v>
      </c>
      <c r="D370" t="s">
        <v>667</v>
      </c>
      <c r="E370" t="s">
        <v>5747</v>
      </c>
      <c r="F370" t="s">
        <v>5759</v>
      </c>
      <c r="G370" t="s">
        <v>5749</v>
      </c>
      <c r="H370" t="s">
        <v>461</v>
      </c>
      <c r="I370" t="s">
        <v>638</v>
      </c>
      <c r="J370" t="s">
        <v>280</v>
      </c>
      <c r="K370" t="s">
        <v>5760</v>
      </c>
      <c r="L370" t="s">
        <v>268</v>
      </c>
      <c r="M370">
        <v>20414916</v>
      </c>
      <c r="N370">
        <v>0</v>
      </c>
      <c r="O370">
        <v>20414916</v>
      </c>
      <c r="P370">
        <v>0</v>
      </c>
      <c r="Q370" t="s">
        <v>8013</v>
      </c>
      <c r="R370" t="s">
        <v>7281</v>
      </c>
      <c r="S370" t="s">
        <v>8014</v>
      </c>
      <c r="T370" t="s">
        <v>8015</v>
      </c>
      <c r="U370" t="s">
        <v>8016</v>
      </c>
      <c r="V370" t="s">
        <v>8017</v>
      </c>
      <c r="W370" t="s">
        <v>5757</v>
      </c>
      <c r="X370" t="str">
        <f t="shared" si="5"/>
        <v>Inversión</v>
      </c>
      <c r="Y370" t="s">
        <v>5761</v>
      </c>
    </row>
    <row r="371" spans="1:25">
      <c r="A371" t="s">
        <v>7237</v>
      </c>
      <c r="B371" t="s">
        <v>8018</v>
      </c>
      <c r="C371" t="s">
        <v>8019</v>
      </c>
      <c r="D371" t="s">
        <v>667</v>
      </c>
      <c r="E371" t="s">
        <v>5747</v>
      </c>
      <c r="F371" t="s">
        <v>5880</v>
      </c>
      <c r="G371" t="s">
        <v>5749</v>
      </c>
      <c r="H371" t="s">
        <v>539</v>
      </c>
      <c r="I371" t="s">
        <v>653</v>
      </c>
      <c r="J371" t="s">
        <v>280</v>
      </c>
      <c r="K371" t="s">
        <v>5760</v>
      </c>
      <c r="L371" t="s">
        <v>268</v>
      </c>
      <c r="M371">
        <v>21873124</v>
      </c>
      <c r="N371">
        <v>0</v>
      </c>
      <c r="O371">
        <v>21873124</v>
      </c>
      <c r="P371">
        <v>0</v>
      </c>
      <c r="Q371" t="s">
        <v>8020</v>
      </c>
      <c r="R371" t="s">
        <v>8021</v>
      </c>
      <c r="S371" t="s">
        <v>8022</v>
      </c>
      <c r="T371" t="s">
        <v>8023</v>
      </c>
      <c r="U371" t="s">
        <v>8024</v>
      </c>
      <c r="V371" t="s">
        <v>8025</v>
      </c>
      <c r="W371" t="s">
        <v>5757</v>
      </c>
      <c r="X371" t="str">
        <f t="shared" si="5"/>
        <v>Inversión</v>
      </c>
      <c r="Y371" t="s">
        <v>5887</v>
      </c>
    </row>
    <row r="372" spans="1:25">
      <c r="A372" t="s">
        <v>7161</v>
      </c>
      <c r="B372" t="s">
        <v>8026</v>
      </c>
      <c r="C372" t="s">
        <v>8027</v>
      </c>
      <c r="D372" t="s">
        <v>667</v>
      </c>
      <c r="E372" t="s">
        <v>5747</v>
      </c>
      <c r="F372" t="s">
        <v>5828</v>
      </c>
      <c r="G372" t="s">
        <v>5749</v>
      </c>
      <c r="H372" t="s">
        <v>463</v>
      </c>
      <c r="I372" t="s">
        <v>633</v>
      </c>
      <c r="J372" t="s">
        <v>267</v>
      </c>
      <c r="K372" t="s">
        <v>5750</v>
      </c>
      <c r="L372" t="s">
        <v>268</v>
      </c>
      <c r="M372">
        <v>3372230</v>
      </c>
      <c r="N372">
        <v>0</v>
      </c>
      <c r="O372">
        <v>3372230</v>
      </c>
      <c r="P372">
        <v>0</v>
      </c>
      <c r="Q372" t="s">
        <v>8028</v>
      </c>
      <c r="R372" t="s">
        <v>6866</v>
      </c>
      <c r="S372" t="s">
        <v>8029</v>
      </c>
      <c r="T372" t="s">
        <v>8030</v>
      </c>
      <c r="U372" t="s">
        <v>8031</v>
      </c>
      <c r="V372" t="s">
        <v>8032</v>
      </c>
      <c r="W372" t="s">
        <v>5757</v>
      </c>
      <c r="X372" t="str">
        <f t="shared" si="5"/>
        <v>Inversión</v>
      </c>
      <c r="Y372" t="s">
        <v>5836</v>
      </c>
    </row>
    <row r="373" spans="1:25">
      <c r="A373" t="s">
        <v>7939</v>
      </c>
      <c r="B373" t="s">
        <v>8026</v>
      </c>
      <c r="C373" t="s">
        <v>8033</v>
      </c>
      <c r="D373" t="s">
        <v>667</v>
      </c>
      <c r="E373" t="s">
        <v>5747</v>
      </c>
      <c r="F373" t="s">
        <v>5828</v>
      </c>
      <c r="G373" t="s">
        <v>5749</v>
      </c>
      <c r="H373" t="s">
        <v>458</v>
      </c>
      <c r="I373" t="s">
        <v>635</v>
      </c>
      <c r="J373" t="s">
        <v>267</v>
      </c>
      <c r="K373" t="s">
        <v>5750</v>
      </c>
      <c r="L373" t="s">
        <v>268</v>
      </c>
      <c r="M373">
        <v>15961728</v>
      </c>
      <c r="N373">
        <v>-1583626</v>
      </c>
      <c r="O373">
        <v>14378102</v>
      </c>
      <c r="P373">
        <v>0</v>
      </c>
      <c r="Q373" t="s">
        <v>8034</v>
      </c>
      <c r="R373" t="s">
        <v>8035</v>
      </c>
      <c r="S373" t="s">
        <v>8036</v>
      </c>
      <c r="T373" t="s">
        <v>8037</v>
      </c>
      <c r="U373" t="s">
        <v>8038</v>
      </c>
      <c r="V373" t="s">
        <v>8039</v>
      </c>
      <c r="W373" t="s">
        <v>8040</v>
      </c>
      <c r="X373" t="str">
        <f t="shared" si="5"/>
        <v>Inversión</v>
      </c>
      <c r="Y373" t="s">
        <v>5836</v>
      </c>
    </row>
    <row r="374" spans="1:25">
      <c r="A374" t="s">
        <v>7942</v>
      </c>
      <c r="B374" t="s">
        <v>8026</v>
      </c>
      <c r="C374" t="s">
        <v>8041</v>
      </c>
      <c r="D374" t="s">
        <v>667</v>
      </c>
      <c r="E374" t="s">
        <v>5747</v>
      </c>
      <c r="F374" t="s">
        <v>5828</v>
      </c>
      <c r="G374" t="s">
        <v>5749</v>
      </c>
      <c r="H374" t="s">
        <v>458</v>
      </c>
      <c r="I374" t="s">
        <v>635</v>
      </c>
      <c r="J374" t="s">
        <v>280</v>
      </c>
      <c r="K374" t="s">
        <v>5760</v>
      </c>
      <c r="L374" t="s">
        <v>268</v>
      </c>
      <c r="M374">
        <v>10542441</v>
      </c>
      <c r="N374">
        <v>-3598679.66</v>
      </c>
      <c r="O374">
        <v>6943761.3399999999</v>
      </c>
      <c r="P374">
        <v>0</v>
      </c>
      <c r="Q374" t="s">
        <v>8042</v>
      </c>
      <c r="R374" t="s">
        <v>8043</v>
      </c>
      <c r="S374" t="s">
        <v>8044</v>
      </c>
      <c r="T374" t="s">
        <v>8045</v>
      </c>
      <c r="U374" t="s">
        <v>8046</v>
      </c>
      <c r="V374" t="s">
        <v>8047</v>
      </c>
      <c r="W374" t="s">
        <v>8048</v>
      </c>
      <c r="X374" t="str">
        <f t="shared" si="5"/>
        <v>Inversión</v>
      </c>
      <c r="Y374" t="s">
        <v>5836</v>
      </c>
    </row>
    <row r="375" spans="1:25">
      <c r="A375" t="s">
        <v>7267</v>
      </c>
      <c r="B375" t="s">
        <v>8026</v>
      </c>
      <c r="C375" t="s">
        <v>8049</v>
      </c>
      <c r="D375" t="s">
        <v>667</v>
      </c>
      <c r="E375" t="s">
        <v>5747</v>
      </c>
      <c r="F375" t="s">
        <v>5828</v>
      </c>
      <c r="G375" t="s">
        <v>5749</v>
      </c>
      <c r="H375" t="s">
        <v>463</v>
      </c>
      <c r="I375" t="s">
        <v>633</v>
      </c>
      <c r="J375" t="s">
        <v>280</v>
      </c>
      <c r="K375" t="s">
        <v>5760</v>
      </c>
      <c r="L375" t="s">
        <v>268</v>
      </c>
      <c r="M375">
        <v>2943713</v>
      </c>
      <c r="N375">
        <v>271150</v>
      </c>
      <c r="O375">
        <v>3214863</v>
      </c>
      <c r="P375">
        <v>0</v>
      </c>
      <c r="Q375" t="s">
        <v>8042</v>
      </c>
      <c r="R375" t="s">
        <v>7469</v>
      </c>
      <c r="S375" t="s">
        <v>8050</v>
      </c>
      <c r="T375" t="s">
        <v>8051</v>
      </c>
      <c r="U375" t="s">
        <v>8052</v>
      </c>
      <c r="V375" t="s">
        <v>8053</v>
      </c>
      <c r="W375" t="s">
        <v>6029</v>
      </c>
      <c r="X375" t="str">
        <f t="shared" si="5"/>
        <v>Inversión</v>
      </c>
      <c r="Y375" t="s">
        <v>5836</v>
      </c>
    </row>
    <row r="376" spans="1:25">
      <c r="A376" t="s">
        <v>7951</v>
      </c>
      <c r="B376" t="s">
        <v>8026</v>
      </c>
      <c r="C376" t="s">
        <v>8054</v>
      </c>
      <c r="D376" t="s">
        <v>667</v>
      </c>
      <c r="E376" t="s">
        <v>5747</v>
      </c>
      <c r="F376" t="s">
        <v>5828</v>
      </c>
      <c r="G376" t="s">
        <v>5749</v>
      </c>
      <c r="H376" t="s">
        <v>463</v>
      </c>
      <c r="I376" t="s">
        <v>633</v>
      </c>
      <c r="J376" t="s">
        <v>267</v>
      </c>
      <c r="K376" t="s">
        <v>5750</v>
      </c>
      <c r="L376" t="s">
        <v>268</v>
      </c>
      <c r="M376">
        <v>2943713</v>
      </c>
      <c r="N376">
        <v>271150</v>
      </c>
      <c r="O376">
        <v>3214863</v>
      </c>
      <c r="P376">
        <v>0</v>
      </c>
      <c r="Q376" t="s">
        <v>8042</v>
      </c>
      <c r="R376" t="s">
        <v>6745</v>
      </c>
      <c r="S376" t="s">
        <v>8055</v>
      </c>
      <c r="T376" t="s">
        <v>8056</v>
      </c>
      <c r="U376" t="s">
        <v>8057</v>
      </c>
      <c r="V376" t="s">
        <v>8058</v>
      </c>
      <c r="W376" t="s">
        <v>6007</v>
      </c>
      <c r="X376" t="str">
        <f t="shared" si="5"/>
        <v>Inversión</v>
      </c>
      <c r="Y376" t="s">
        <v>5836</v>
      </c>
    </row>
    <row r="377" spans="1:25">
      <c r="A377" t="s">
        <v>8059</v>
      </c>
      <c r="B377" t="s">
        <v>8026</v>
      </c>
      <c r="C377" t="s">
        <v>8060</v>
      </c>
      <c r="D377" t="s">
        <v>667</v>
      </c>
      <c r="E377" t="s">
        <v>5747</v>
      </c>
      <c r="F377" t="s">
        <v>5828</v>
      </c>
      <c r="G377" t="s">
        <v>5749</v>
      </c>
      <c r="H377" t="s">
        <v>458</v>
      </c>
      <c r="I377" t="s">
        <v>635</v>
      </c>
      <c r="J377" t="s">
        <v>280</v>
      </c>
      <c r="K377" t="s">
        <v>5760</v>
      </c>
      <c r="L377" t="s">
        <v>268</v>
      </c>
      <c r="M377">
        <v>10445503</v>
      </c>
      <c r="N377">
        <v>-1731862</v>
      </c>
      <c r="O377">
        <v>8713641</v>
      </c>
      <c r="P377">
        <v>0</v>
      </c>
      <c r="Q377" t="s">
        <v>8061</v>
      </c>
      <c r="R377" t="s">
        <v>8062</v>
      </c>
      <c r="S377" t="s">
        <v>8063</v>
      </c>
      <c r="T377" t="s">
        <v>8064</v>
      </c>
      <c r="U377" t="s">
        <v>8065</v>
      </c>
      <c r="V377" t="s">
        <v>8066</v>
      </c>
      <c r="W377" t="s">
        <v>8067</v>
      </c>
      <c r="X377" t="str">
        <f t="shared" si="5"/>
        <v>Inversión</v>
      </c>
      <c r="Y377" t="s">
        <v>5836</v>
      </c>
    </row>
    <row r="378" spans="1:25">
      <c r="A378" t="s">
        <v>8068</v>
      </c>
      <c r="B378" t="s">
        <v>8026</v>
      </c>
      <c r="C378" t="s">
        <v>8069</v>
      </c>
      <c r="D378" t="s">
        <v>667</v>
      </c>
      <c r="E378" t="s">
        <v>5747</v>
      </c>
      <c r="F378" t="s">
        <v>5828</v>
      </c>
      <c r="G378" t="s">
        <v>5749</v>
      </c>
      <c r="H378" t="s">
        <v>463</v>
      </c>
      <c r="I378" t="s">
        <v>633</v>
      </c>
      <c r="J378" t="s">
        <v>267</v>
      </c>
      <c r="K378" t="s">
        <v>5750</v>
      </c>
      <c r="L378" t="s">
        <v>268</v>
      </c>
      <c r="M378">
        <v>8929726</v>
      </c>
      <c r="N378">
        <v>-583698.06000000006</v>
      </c>
      <c r="O378">
        <v>8346027.9400000004</v>
      </c>
      <c r="P378">
        <v>0</v>
      </c>
      <c r="Q378" t="s">
        <v>8070</v>
      </c>
      <c r="R378" t="s">
        <v>6812</v>
      </c>
      <c r="S378" t="s">
        <v>8071</v>
      </c>
      <c r="T378" t="s">
        <v>8072</v>
      </c>
      <c r="U378" t="s">
        <v>8073</v>
      </c>
      <c r="V378" t="s">
        <v>8074</v>
      </c>
      <c r="W378" t="s">
        <v>8075</v>
      </c>
      <c r="X378" t="str">
        <f t="shared" si="5"/>
        <v>Inversión</v>
      </c>
      <c r="Y378" t="s">
        <v>5836</v>
      </c>
    </row>
    <row r="379" spans="1:25">
      <c r="A379" t="s">
        <v>8076</v>
      </c>
      <c r="B379" t="s">
        <v>8026</v>
      </c>
      <c r="C379" t="s">
        <v>8077</v>
      </c>
      <c r="D379" t="s">
        <v>667</v>
      </c>
      <c r="E379" t="s">
        <v>5747</v>
      </c>
      <c r="F379" t="s">
        <v>5828</v>
      </c>
      <c r="G379" t="s">
        <v>5749</v>
      </c>
      <c r="H379" t="s">
        <v>463</v>
      </c>
      <c r="I379" t="s">
        <v>633</v>
      </c>
      <c r="J379" t="s">
        <v>280</v>
      </c>
      <c r="K379" t="s">
        <v>5760</v>
      </c>
      <c r="L379" t="s">
        <v>268</v>
      </c>
      <c r="M379">
        <v>21778770</v>
      </c>
      <c r="N379">
        <v>-1413888.82</v>
      </c>
      <c r="O379">
        <v>20364881.18</v>
      </c>
      <c r="P379">
        <v>0</v>
      </c>
      <c r="Q379" t="s">
        <v>8078</v>
      </c>
      <c r="R379" t="s">
        <v>8079</v>
      </c>
      <c r="S379" t="s">
        <v>8080</v>
      </c>
      <c r="T379" t="s">
        <v>8081</v>
      </c>
      <c r="U379" t="s">
        <v>8082</v>
      </c>
      <c r="V379" t="s">
        <v>8083</v>
      </c>
      <c r="W379" t="s">
        <v>8084</v>
      </c>
      <c r="X379" t="str">
        <f t="shared" si="5"/>
        <v>Inversión</v>
      </c>
      <c r="Y379" t="s">
        <v>5836</v>
      </c>
    </row>
    <row r="380" spans="1:25">
      <c r="A380" t="s">
        <v>8085</v>
      </c>
      <c r="B380" t="s">
        <v>8026</v>
      </c>
      <c r="C380" t="s">
        <v>8086</v>
      </c>
      <c r="D380" t="s">
        <v>667</v>
      </c>
      <c r="E380" t="s">
        <v>5747</v>
      </c>
      <c r="F380" t="s">
        <v>5828</v>
      </c>
      <c r="G380" t="s">
        <v>5749</v>
      </c>
      <c r="H380" t="s">
        <v>463</v>
      </c>
      <c r="I380" t="s">
        <v>633</v>
      </c>
      <c r="J380" t="s">
        <v>267</v>
      </c>
      <c r="K380" t="s">
        <v>5750</v>
      </c>
      <c r="L380" t="s">
        <v>268</v>
      </c>
      <c r="M380">
        <v>4030226</v>
      </c>
      <c r="N380">
        <v>0</v>
      </c>
      <c r="O380">
        <v>4030226</v>
      </c>
      <c r="P380">
        <v>0</v>
      </c>
      <c r="Q380" t="s">
        <v>8087</v>
      </c>
      <c r="R380" t="s">
        <v>8088</v>
      </c>
      <c r="S380" t="s">
        <v>7589</v>
      </c>
      <c r="T380" t="s">
        <v>8089</v>
      </c>
      <c r="U380" t="s">
        <v>8090</v>
      </c>
      <c r="V380" t="s">
        <v>8091</v>
      </c>
      <c r="W380" t="s">
        <v>5757</v>
      </c>
      <c r="X380" t="str">
        <f t="shared" si="5"/>
        <v>Inversión</v>
      </c>
      <c r="Y380" t="s">
        <v>5836</v>
      </c>
    </row>
    <row r="381" spans="1:25">
      <c r="A381" t="s">
        <v>6278</v>
      </c>
      <c r="B381" t="s">
        <v>8026</v>
      </c>
      <c r="C381" t="s">
        <v>8092</v>
      </c>
      <c r="D381" t="s">
        <v>667</v>
      </c>
      <c r="E381" t="s">
        <v>5747</v>
      </c>
      <c r="F381" t="s">
        <v>5828</v>
      </c>
      <c r="G381" t="s">
        <v>5749</v>
      </c>
      <c r="H381" t="s">
        <v>463</v>
      </c>
      <c r="I381" t="s">
        <v>633</v>
      </c>
      <c r="J381" t="s">
        <v>280</v>
      </c>
      <c r="K381" t="s">
        <v>5760</v>
      </c>
      <c r="L381" t="s">
        <v>268</v>
      </c>
      <c r="M381">
        <v>14856952</v>
      </c>
      <c r="N381">
        <v>-3848515.8</v>
      </c>
      <c r="O381">
        <v>11008436.199999999</v>
      </c>
      <c r="P381">
        <v>0</v>
      </c>
      <c r="Q381" t="s">
        <v>8087</v>
      </c>
      <c r="R381" t="s">
        <v>8093</v>
      </c>
      <c r="S381" t="s">
        <v>8094</v>
      </c>
      <c r="T381" t="s">
        <v>8095</v>
      </c>
      <c r="U381" t="s">
        <v>8096</v>
      </c>
      <c r="V381" t="s">
        <v>8097</v>
      </c>
      <c r="W381" t="s">
        <v>8098</v>
      </c>
      <c r="X381" t="str">
        <f t="shared" si="5"/>
        <v>Inversión</v>
      </c>
      <c r="Y381" t="s">
        <v>5836</v>
      </c>
    </row>
    <row r="382" spans="1:25">
      <c r="A382" t="s">
        <v>7958</v>
      </c>
      <c r="B382" t="s">
        <v>8099</v>
      </c>
      <c r="C382" t="s">
        <v>8100</v>
      </c>
      <c r="D382" t="s">
        <v>667</v>
      </c>
      <c r="E382" t="s">
        <v>5763</v>
      </c>
      <c r="F382" t="s">
        <v>5828</v>
      </c>
      <c r="G382" t="s">
        <v>5749</v>
      </c>
      <c r="H382" t="s">
        <v>553</v>
      </c>
      <c r="I382" t="s">
        <v>623</v>
      </c>
      <c r="J382" t="s">
        <v>267</v>
      </c>
      <c r="K382" t="s">
        <v>5750</v>
      </c>
      <c r="L382" t="s">
        <v>268</v>
      </c>
      <c r="M382">
        <v>0</v>
      </c>
      <c r="N382">
        <v>55024</v>
      </c>
      <c r="O382">
        <v>55024</v>
      </c>
      <c r="P382">
        <v>55024</v>
      </c>
      <c r="Q382" t="s">
        <v>8101</v>
      </c>
      <c r="R382" t="s">
        <v>6532</v>
      </c>
      <c r="S382" t="s">
        <v>5757</v>
      </c>
      <c r="T382" t="s">
        <v>5757</v>
      </c>
      <c r="U382" t="s">
        <v>5757</v>
      </c>
      <c r="V382" t="s">
        <v>5757</v>
      </c>
      <c r="W382" t="s">
        <v>5757</v>
      </c>
      <c r="X382" t="str">
        <f t="shared" si="5"/>
        <v>Inversión</v>
      </c>
      <c r="Y382" t="s">
        <v>5836</v>
      </c>
    </row>
    <row r="383" spans="1:25">
      <c r="A383" t="s">
        <v>7958</v>
      </c>
      <c r="B383" t="s">
        <v>8099</v>
      </c>
      <c r="C383" t="s">
        <v>8100</v>
      </c>
      <c r="D383" t="s">
        <v>667</v>
      </c>
      <c r="E383" t="s">
        <v>5763</v>
      </c>
      <c r="F383" t="s">
        <v>5828</v>
      </c>
      <c r="G383" t="s">
        <v>5749</v>
      </c>
      <c r="H383" t="s">
        <v>524</v>
      </c>
      <c r="I383" t="s">
        <v>621</v>
      </c>
      <c r="J383" t="s">
        <v>280</v>
      </c>
      <c r="K383" t="s">
        <v>5760</v>
      </c>
      <c r="L383" t="s">
        <v>268</v>
      </c>
      <c r="M383">
        <v>0</v>
      </c>
      <c r="N383">
        <v>26237537</v>
      </c>
      <c r="O383">
        <v>26237537</v>
      </c>
      <c r="P383">
        <v>26237537</v>
      </c>
      <c r="Q383" t="s">
        <v>8101</v>
      </c>
      <c r="R383" t="s">
        <v>6532</v>
      </c>
      <c r="S383" t="s">
        <v>5757</v>
      </c>
      <c r="T383" t="s">
        <v>5757</v>
      </c>
      <c r="U383" t="s">
        <v>5757</v>
      </c>
      <c r="V383" t="s">
        <v>5757</v>
      </c>
      <c r="W383" t="s">
        <v>5757</v>
      </c>
      <c r="X383" t="str">
        <f t="shared" si="5"/>
        <v>Inversión</v>
      </c>
      <c r="Y383" t="s">
        <v>5836</v>
      </c>
    </row>
    <row r="384" spans="1:25">
      <c r="A384" t="s">
        <v>7958</v>
      </c>
      <c r="B384" t="s">
        <v>8099</v>
      </c>
      <c r="C384" t="s">
        <v>8100</v>
      </c>
      <c r="D384" t="s">
        <v>667</v>
      </c>
      <c r="E384" t="s">
        <v>5763</v>
      </c>
      <c r="F384" t="s">
        <v>5828</v>
      </c>
      <c r="G384" t="s">
        <v>5749</v>
      </c>
      <c r="H384" t="s">
        <v>553</v>
      </c>
      <c r="I384" t="s">
        <v>623</v>
      </c>
      <c r="J384" t="s">
        <v>280</v>
      </c>
      <c r="K384" t="s">
        <v>5760</v>
      </c>
      <c r="L384" t="s">
        <v>268</v>
      </c>
      <c r="M384">
        <v>0</v>
      </c>
      <c r="N384">
        <v>3573144</v>
      </c>
      <c r="O384">
        <v>3573144</v>
      </c>
      <c r="P384">
        <v>3573144</v>
      </c>
      <c r="Q384" t="s">
        <v>8101</v>
      </c>
      <c r="R384" t="s">
        <v>6532</v>
      </c>
      <c r="S384" t="s">
        <v>5757</v>
      </c>
      <c r="T384" t="s">
        <v>5757</v>
      </c>
      <c r="U384" t="s">
        <v>5757</v>
      </c>
      <c r="V384" t="s">
        <v>5757</v>
      </c>
      <c r="W384" t="s">
        <v>5757</v>
      </c>
      <c r="X384" t="str">
        <f t="shared" si="5"/>
        <v>Inversión</v>
      </c>
      <c r="Y384" t="s">
        <v>5836</v>
      </c>
    </row>
    <row r="385" spans="1:25">
      <c r="A385" t="s">
        <v>7958</v>
      </c>
      <c r="B385" t="s">
        <v>8099</v>
      </c>
      <c r="C385" t="s">
        <v>8100</v>
      </c>
      <c r="D385" t="s">
        <v>667</v>
      </c>
      <c r="E385" t="s">
        <v>5763</v>
      </c>
      <c r="F385" t="s">
        <v>5828</v>
      </c>
      <c r="G385" t="s">
        <v>5749</v>
      </c>
      <c r="H385" t="s">
        <v>555</v>
      </c>
      <c r="I385" t="s">
        <v>634</v>
      </c>
      <c r="J385" t="s">
        <v>280</v>
      </c>
      <c r="K385" t="s">
        <v>5760</v>
      </c>
      <c r="L385" t="s">
        <v>268</v>
      </c>
      <c r="M385">
        <v>0</v>
      </c>
      <c r="N385">
        <v>12536090</v>
      </c>
      <c r="O385">
        <v>12536090</v>
      </c>
      <c r="P385">
        <v>12536090</v>
      </c>
      <c r="Q385" t="s">
        <v>8101</v>
      </c>
      <c r="R385" t="s">
        <v>6532</v>
      </c>
      <c r="S385" t="s">
        <v>5757</v>
      </c>
      <c r="T385" t="s">
        <v>5757</v>
      </c>
      <c r="U385" t="s">
        <v>5757</v>
      </c>
      <c r="V385" t="s">
        <v>5757</v>
      </c>
      <c r="W385" t="s">
        <v>5757</v>
      </c>
      <c r="X385" t="str">
        <f t="shared" si="5"/>
        <v>Inversión</v>
      </c>
      <c r="Y385" t="s">
        <v>5836</v>
      </c>
    </row>
    <row r="386" spans="1:25">
      <c r="A386" t="s">
        <v>7958</v>
      </c>
      <c r="B386" t="s">
        <v>8099</v>
      </c>
      <c r="C386" t="s">
        <v>8100</v>
      </c>
      <c r="D386" t="s">
        <v>667</v>
      </c>
      <c r="E386" t="s">
        <v>5763</v>
      </c>
      <c r="F386" t="s">
        <v>5828</v>
      </c>
      <c r="G386" t="s">
        <v>5749</v>
      </c>
      <c r="H386" t="s">
        <v>555</v>
      </c>
      <c r="I386" t="s">
        <v>634</v>
      </c>
      <c r="J386" t="s">
        <v>267</v>
      </c>
      <c r="K386" t="s">
        <v>5750</v>
      </c>
      <c r="L386" t="s">
        <v>268</v>
      </c>
      <c r="M386">
        <v>0</v>
      </c>
      <c r="N386">
        <v>9003541</v>
      </c>
      <c r="O386">
        <v>9003541</v>
      </c>
      <c r="P386">
        <v>9003541</v>
      </c>
      <c r="Q386" t="s">
        <v>8101</v>
      </c>
      <c r="R386" t="s">
        <v>6532</v>
      </c>
      <c r="S386" t="s">
        <v>5757</v>
      </c>
      <c r="T386" t="s">
        <v>5757</v>
      </c>
      <c r="U386" t="s">
        <v>5757</v>
      </c>
      <c r="V386" t="s">
        <v>5757</v>
      </c>
      <c r="W386" t="s">
        <v>5757</v>
      </c>
      <c r="X386" t="str">
        <f t="shared" ref="X386:X449" si="6">IF(LEFT(H386,1)="C","Inversión","Funcionamiento")</f>
        <v>Inversión</v>
      </c>
      <c r="Y386" t="s">
        <v>5836</v>
      </c>
    </row>
    <row r="387" spans="1:25">
      <c r="A387" t="s">
        <v>7958</v>
      </c>
      <c r="B387" t="s">
        <v>8099</v>
      </c>
      <c r="C387" t="s">
        <v>8100</v>
      </c>
      <c r="D387" t="s">
        <v>667</v>
      </c>
      <c r="E387" t="s">
        <v>5763</v>
      </c>
      <c r="F387" t="s">
        <v>5828</v>
      </c>
      <c r="G387" t="s">
        <v>5749</v>
      </c>
      <c r="H387" t="s">
        <v>463</v>
      </c>
      <c r="I387" t="s">
        <v>633</v>
      </c>
      <c r="J387" t="s">
        <v>280</v>
      </c>
      <c r="K387" t="s">
        <v>5760</v>
      </c>
      <c r="L387" t="s">
        <v>268</v>
      </c>
      <c r="M387">
        <v>0</v>
      </c>
      <c r="N387">
        <v>19948472</v>
      </c>
      <c r="O387">
        <v>19948472</v>
      </c>
      <c r="P387">
        <v>19948472</v>
      </c>
      <c r="Q387" t="s">
        <v>8101</v>
      </c>
      <c r="R387" t="s">
        <v>6532</v>
      </c>
      <c r="S387" t="s">
        <v>5757</v>
      </c>
      <c r="T387" t="s">
        <v>5757</v>
      </c>
      <c r="U387" t="s">
        <v>5757</v>
      </c>
      <c r="V387" t="s">
        <v>5757</v>
      </c>
      <c r="W387" t="s">
        <v>5757</v>
      </c>
      <c r="X387" t="str">
        <f t="shared" si="6"/>
        <v>Inversión</v>
      </c>
      <c r="Y387" t="s">
        <v>5836</v>
      </c>
    </row>
    <row r="388" spans="1:25">
      <c r="A388" t="s">
        <v>7958</v>
      </c>
      <c r="B388" t="s">
        <v>8099</v>
      </c>
      <c r="C388" t="s">
        <v>8100</v>
      </c>
      <c r="D388" t="s">
        <v>667</v>
      </c>
      <c r="E388" t="s">
        <v>5763</v>
      </c>
      <c r="F388" t="s">
        <v>5828</v>
      </c>
      <c r="G388" t="s">
        <v>5749</v>
      </c>
      <c r="H388" t="s">
        <v>524</v>
      </c>
      <c r="I388" t="s">
        <v>621</v>
      </c>
      <c r="J388" t="s">
        <v>267</v>
      </c>
      <c r="K388" t="s">
        <v>5750</v>
      </c>
      <c r="L388" t="s">
        <v>268</v>
      </c>
      <c r="M388">
        <v>0</v>
      </c>
      <c r="N388">
        <v>84344</v>
      </c>
      <c r="O388">
        <v>84344</v>
      </c>
      <c r="P388">
        <v>84344</v>
      </c>
      <c r="Q388" t="s">
        <v>8101</v>
      </c>
      <c r="R388" t="s">
        <v>6532</v>
      </c>
      <c r="S388" t="s">
        <v>5757</v>
      </c>
      <c r="T388" t="s">
        <v>5757</v>
      </c>
      <c r="U388" t="s">
        <v>5757</v>
      </c>
      <c r="V388" t="s">
        <v>5757</v>
      </c>
      <c r="W388" t="s">
        <v>5757</v>
      </c>
      <c r="X388" t="str">
        <f t="shared" si="6"/>
        <v>Inversión</v>
      </c>
      <c r="Y388" t="s">
        <v>5836</v>
      </c>
    </row>
    <row r="389" spans="1:25">
      <c r="A389" t="s">
        <v>7958</v>
      </c>
      <c r="B389" t="s">
        <v>8099</v>
      </c>
      <c r="C389" t="s">
        <v>8100</v>
      </c>
      <c r="D389" t="s">
        <v>667</v>
      </c>
      <c r="E389" t="s">
        <v>5763</v>
      </c>
      <c r="F389" t="s">
        <v>5828</v>
      </c>
      <c r="G389" t="s">
        <v>5749</v>
      </c>
      <c r="H389" t="s">
        <v>458</v>
      </c>
      <c r="I389" t="s">
        <v>635</v>
      </c>
      <c r="J389" t="s">
        <v>267</v>
      </c>
      <c r="K389" t="s">
        <v>5750</v>
      </c>
      <c r="L389" t="s">
        <v>268</v>
      </c>
      <c r="M389">
        <v>0</v>
      </c>
      <c r="N389">
        <v>17528364</v>
      </c>
      <c r="O389">
        <v>17528364</v>
      </c>
      <c r="P389">
        <v>17528364</v>
      </c>
      <c r="Q389" t="s">
        <v>8101</v>
      </c>
      <c r="R389" t="s">
        <v>6532</v>
      </c>
      <c r="S389" t="s">
        <v>5757</v>
      </c>
      <c r="T389" t="s">
        <v>5757</v>
      </c>
      <c r="U389" t="s">
        <v>5757</v>
      </c>
      <c r="V389" t="s">
        <v>5757</v>
      </c>
      <c r="W389" t="s">
        <v>5757</v>
      </c>
      <c r="X389" t="str">
        <f t="shared" si="6"/>
        <v>Inversión</v>
      </c>
      <c r="Y389" t="s">
        <v>5836</v>
      </c>
    </row>
    <row r="390" spans="1:25">
      <c r="A390" t="s">
        <v>7958</v>
      </c>
      <c r="B390" t="s">
        <v>8099</v>
      </c>
      <c r="C390" t="s">
        <v>8100</v>
      </c>
      <c r="D390" t="s">
        <v>667</v>
      </c>
      <c r="E390" t="s">
        <v>5763</v>
      </c>
      <c r="F390" t="s">
        <v>5828</v>
      </c>
      <c r="G390" t="s">
        <v>5749</v>
      </c>
      <c r="H390" t="s">
        <v>458</v>
      </c>
      <c r="I390" t="s">
        <v>635</v>
      </c>
      <c r="J390" t="s">
        <v>280</v>
      </c>
      <c r="K390" t="s">
        <v>5760</v>
      </c>
      <c r="L390" t="s">
        <v>268</v>
      </c>
      <c r="M390">
        <v>350000000</v>
      </c>
      <c r="N390">
        <v>66038434</v>
      </c>
      <c r="O390">
        <v>416038434</v>
      </c>
      <c r="P390">
        <v>416038434</v>
      </c>
      <c r="Q390" t="s">
        <v>8101</v>
      </c>
      <c r="R390" t="s">
        <v>6532</v>
      </c>
      <c r="S390" t="s">
        <v>5757</v>
      </c>
      <c r="T390" t="s">
        <v>5757</v>
      </c>
      <c r="U390" t="s">
        <v>5757</v>
      </c>
      <c r="V390" t="s">
        <v>5757</v>
      </c>
      <c r="W390" t="s">
        <v>5757</v>
      </c>
      <c r="X390" t="str">
        <f t="shared" si="6"/>
        <v>Inversión</v>
      </c>
      <c r="Y390" t="s">
        <v>5836</v>
      </c>
    </row>
    <row r="391" spans="1:25">
      <c r="A391" t="s">
        <v>8102</v>
      </c>
      <c r="B391" t="s">
        <v>8103</v>
      </c>
      <c r="C391" t="s">
        <v>8104</v>
      </c>
      <c r="D391" t="s">
        <v>667</v>
      </c>
      <c r="E391" t="s">
        <v>5747</v>
      </c>
      <c r="F391" t="s">
        <v>5880</v>
      </c>
      <c r="G391" t="s">
        <v>5749</v>
      </c>
      <c r="H391" t="s">
        <v>543</v>
      </c>
      <c r="I391" t="s">
        <v>651</v>
      </c>
      <c r="J391" t="s">
        <v>280</v>
      </c>
      <c r="K391" t="s">
        <v>5760</v>
      </c>
      <c r="L391" t="s">
        <v>268</v>
      </c>
      <c r="M391">
        <v>47021976</v>
      </c>
      <c r="N391">
        <v>-191926</v>
      </c>
      <c r="O391">
        <v>46830050</v>
      </c>
      <c r="P391">
        <v>0</v>
      </c>
      <c r="Q391" t="s">
        <v>8105</v>
      </c>
      <c r="R391" t="s">
        <v>7212</v>
      </c>
      <c r="S391" t="s">
        <v>8106</v>
      </c>
      <c r="T391" t="s">
        <v>8107</v>
      </c>
      <c r="U391" t="s">
        <v>8108</v>
      </c>
      <c r="V391" t="s">
        <v>8109</v>
      </c>
      <c r="W391" t="s">
        <v>5757</v>
      </c>
      <c r="X391" t="str">
        <f t="shared" si="6"/>
        <v>Inversión</v>
      </c>
      <c r="Y391" t="s">
        <v>5887</v>
      </c>
    </row>
    <row r="392" spans="1:25">
      <c r="A392" t="s">
        <v>8021</v>
      </c>
      <c r="B392" t="s">
        <v>8103</v>
      </c>
      <c r="C392" t="s">
        <v>8110</v>
      </c>
      <c r="D392" t="s">
        <v>667</v>
      </c>
      <c r="E392" t="s">
        <v>5747</v>
      </c>
      <c r="F392" t="s">
        <v>5748</v>
      </c>
      <c r="G392" t="s">
        <v>5749</v>
      </c>
      <c r="H392" t="s">
        <v>453</v>
      </c>
      <c r="I392" t="s">
        <v>658</v>
      </c>
      <c r="J392" t="s">
        <v>280</v>
      </c>
      <c r="K392" t="s">
        <v>5760</v>
      </c>
      <c r="L392" t="s">
        <v>268</v>
      </c>
      <c r="M392">
        <v>60000000</v>
      </c>
      <c r="N392">
        <v>-41670400</v>
      </c>
      <c r="O392">
        <v>18329600</v>
      </c>
      <c r="P392">
        <v>0</v>
      </c>
      <c r="Q392" t="s">
        <v>8111</v>
      </c>
      <c r="R392" t="s">
        <v>8112</v>
      </c>
      <c r="S392" t="s">
        <v>8113</v>
      </c>
      <c r="T392" t="s">
        <v>8114</v>
      </c>
      <c r="U392" t="s">
        <v>8115</v>
      </c>
      <c r="V392" t="s">
        <v>5757</v>
      </c>
      <c r="W392" t="s">
        <v>5757</v>
      </c>
      <c r="X392" t="str">
        <f t="shared" si="6"/>
        <v>Inversión</v>
      </c>
      <c r="Y392" t="s">
        <v>5758</v>
      </c>
    </row>
    <row r="393" spans="1:25">
      <c r="A393" t="s">
        <v>6829</v>
      </c>
      <c r="B393" t="s">
        <v>8103</v>
      </c>
      <c r="C393" t="s">
        <v>8116</v>
      </c>
      <c r="D393" t="s">
        <v>667</v>
      </c>
      <c r="E393" t="s">
        <v>5747</v>
      </c>
      <c r="F393" t="s">
        <v>5828</v>
      </c>
      <c r="G393" t="s">
        <v>5749</v>
      </c>
      <c r="H393" t="s">
        <v>458</v>
      </c>
      <c r="I393" t="s">
        <v>635</v>
      </c>
      <c r="J393" t="s">
        <v>280</v>
      </c>
      <c r="K393" t="s">
        <v>5760</v>
      </c>
      <c r="L393" t="s">
        <v>268</v>
      </c>
      <c r="M393">
        <v>18000000</v>
      </c>
      <c r="N393">
        <v>-6225885</v>
      </c>
      <c r="O393">
        <v>11774115</v>
      </c>
      <c r="P393">
        <v>0</v>
      </c>
      <c r="Q393" t="s">
        <v>8117</v>
      </c>
      <c r="R393" t="s">
        <v>8118</v>
      </c>
      <c r="S393" t="s">
        <v>8119</v>
      </c>
      <c r="T393" t="s">
        <v>8120</v>
      </c>
      <c r="U393" t="s">
        <v>8121</v>
      </c>
      <c r="V393" t="s">
        <v>8122</v>
      </c>
      <c r="W393" t="s">
        <v>5757</v>
      </c>
      <c r="X393" t="str">
        <f t="shared" si="6"/>
        <v>Inversión</v>
      </c>
      <c r="Y393" t="s">
        <v>5836</v>
      </c>
    </row>
    <row r="394" spans="1:25">
      <c r="A394" t="s">
        <v>6881</v>
      </c>
      <c r="B394" t="s">
        <v>8123</v>
      </c>
      <c r="C394" t="s">
        <v>8124</v>
      </c>
      <c r="D394" t="s">
        <v>667</v>
      </c>
      <c r="E394" t="s">
        <v>5747</v>
      </c>
      <c r="F394" t="s">
        <v>5748</v>
      </c>
      <c r="G394" t="s">
        <v>5749</v>
      </c>
      <c r="H394" t="s">
        <v>529</v>
      </c>
      <c r="I394" t="s">
        <v>656</v>
      </c>
      <c r="J394" t="s">
        <v>267</v>
      </c>
      <c r="K394" t="s">
        <v>5750</v>
      </c>
      <c r="L394" t="s">
        <v>268</v>
      </c>
      <c r="M394">
        <v>63492813</v>
      </c>
      <c r="N394">
        <v>-10025181</v>
      </c>
      <c r="O394">
        <v>53467632</v>
      </c>
      <c r="P394">
        <v>0</v>
      </c>
      <c r="Q394" t="s">
        <v>8125</v>
      </c>
      <c r="R394" t="s">
        <v>8126</v>
      </c>
      <c r="S394" t="s">
        <v>8127</v>
      </c>
      <c r="T394" t="s">
        <v>8128</v>
      </c>
      <c r="U394" t="s">
        <v>8129</v>
      </c>
      <c r="V394" t="s">
        <v>8130</v>
      </c>
      <c r="W394" t="s">
        <v>5757</v>
      </c>
      <c r="X394" t="str">
        <f t="shared" si="6"/>
        <v>Inversión</v>
      </c>
      <c r="Y394" t="s">
        <v>5758</v>
      </c>
    </row>
    <row r="395" spans="1:25">
      <c r="A395" t="s">
        <v>6706</v>
      </c>
      <c r="B395" t="s">
        <v>8123</v>
      </c>
      <c r="C395" t="s">
        <v>8131</v>
      </c>
      <c r="D395" t="s">
        <v>667</v>
      </c>
      <c r="E395" t="s">
        <v>5747</v>
      </c>
      <c r="F395" t="s">
        <v>5828</v>
      </c>
      <c r="G395" t="s">
        <v>5749</v>
      </c>
      <c r="H395" t="s">
        <v>463</v>
      </c>
      <c r="I395" t="s">
        <v>633</v>
      </c>
      <c r="J395" t="s">
        <v>267</v>
      </c>
      <c r="K395" t="s">
        <v>5750</v>
      </c>
      <c r="L395" t="s">
        <v>268</v>
      </c>
      <c r="M395">
        <v>1324699</v>
      </c>
      <c r="N395">
        <v>-19437</v>
      </c>
      <c r="O395">
        <v>1305262</v>
      </c>
      <c r="P395">
        <v>0</v>
      </c>
      <c r="Q395" t="s">
        <v>8132</v>
      </c>
      <c r="R395" t="s">
        <v>8133</v>
      </c>
      <c r="S395" t="s">
        <v>8134</v>
      </c>
      <c r="T395" t="s">
        <v>8135</v>
      </c>
      <c r="U395" t="s">
        <v>8136</v>
      </c>
      <c r="V395" t="s">
        <v>8137</v>
      </c>
      <c r="W395" t="s">
        <v>5954</v>
      </c>
      <c r="X395" t="str">
        <f t="shared" si="6"/>
        <v>Inversión</v>
      </c>
      <c r="Y395" t="s">
        <v>5836</v>
      </c>
    </row>
    <row r="396" spans="1:25">
      <c r="A396" t="s">
        <v>7281</v>
      </c>
      <c r="B396" t="s">
        <v>8138</v>
      </c>
      <c r="C396" t="s">
        <v>8139</v>
      </c>
      <c r="D396" t="s">
        <v>667</v>
      </c>
      <c r="E396" t="s">
        <v>5747</v>
      </c>
      <c r="F396" t="s">
        <v>5828</v>
      </c>
      <c r="G396" t="s">
        <v>5749</v>
      </c>
      <c r="H396" t="s">
        <v>444</v>
      </c>
      <c r="I396" t="s">
        <v>622</v>
      </c>
      <c r="J396" t="s">
        <v>267</v>
      </c>
      <c r="K396" t="s">
        <v>5750</v>
      </c>
      <c r="L396" t="s">
        <v>268</v>
      </c>
      <c r="M396">
        <v>1847240</v>
      </c>
      <c r="N396">
        <v>0</v>
      </c>
      <c r="O396">
        <v>1847240</v>
      </c>
      <c r="P396">
        <v>0</v>
      </c>
      <c r="Q396" t="s">
        <v>8140</v>
      </c>
      <c r="R396" t="s">
        <v>8141</v>
      </c>
      <c r="S396" t="s">
        <v>8142</v>
      </c>
      <c r="T396" t="s">
        <v>8143</v>
      </c>
      <c r="U396" t="s">
        <v>8144</v>
      </c>
      <c r="V396" t="s">
        <v>8145</v>
      </c>
      <c r="W396" t="s">
        <v>5757</v>
      </c>
      <c r="X396" t="str">
        <f t="shared" si="6"/>
        <v>Inversión</v>
      </c>
      <c r="Y396" t="s">
        <v>5836</v>
      </c>
    </row>
    <row r="397" spans="1:25">
      <c r="A397" t="s">
        <v>8001</v>
      </c>
      <c r="B397" t="s">
        <v>8138</v>
      </c>
      <c r="C397" t="s">
        <v>8146</v>
      </c>
      <c r="D397" t="s">
        <v>667</v>
      </c>
      <c r="E397" t="s">
        <v>5747</v>
      </c>
      <c r="F397" t="s">
        <v>5748</v>
      </c>
      <c r="G397" t="s">
        <v>5749</v>
      </c>
      <c r="H397" t="s">
        <v>541</v>
      </c>
      <c r="I397" t="s">
        <v>655</v>
      </c>
      <c r="J397" t="s">
        <v>280</v>
      </c>
      <c r="K397" t="s">
        <v>5760</v>
      </c>
      <c r="L397" t="s">
        <v>268</v>
      </c>
      <c r="M397">
        <v>174494211</v>
      </c>
      <c r="N397">
        <v>0</v>
      </c>
      <c r="O397">
        <v>174494211</v>
      </c>
      <c r="P397">
        <v>0</v>
      </c>
      <c r="Q397" t="s">
        <v>8147</v>
      </c>
      <c r="R397" t="s">
        <v>7652</v>
      </c>
      <c r="S397" t="s">
        <v>8148</v>
      </c>
      <c r="T397" t="s">
        <v>8149</v>
      </c>
      <c r="U397" t="s">
        <v>8150</v>
      </c>
      <c r="V397" t="s">
        <v>8151</v>
      </c>
      <c r="W397" t="s">
        <v>5757</v>
      </c>
      <c r="X397" t="str">
        <f t="shared" si="6"/>
        <v>Inversión</v>
      </c>
      <c r="Y397" t="s">
        <v>5758</v>
      </c>
    </row>
    <row r="398" spans="1:25">
      <c r="A398" t="s">
        <v>8008</v>
      </c>
      <c r="B398" t="s">
        <v>8138</v>
      </c>
      <c r="C398" t="s">
        <v>8152</v>
      </c>
      <c r="D398" t="s">
        <v>667</v>
      </c>
      <c r="E398" t="s">
        <v>5747</v>
      </c>
      <c r="F398" t="s">
        <v>5748</v>
      </c>
      <c r="G398" t="s">
        <v>5749</v>
      </c>
      <c r="H398" t="s">
        <v>465</v>
      </c>
      <c r="I398" t="s">
        <v>654</v>
      </c>
      <c r="J398" t="s">
        <v>267</v>
      </c>
      <c r="K398" t="s">
        <v>5750</v>
      </c>
      <c r="L398" t="s">
        <v>268</v>
      </c>
      <c r="M398">
        <v>162242850</v>
      </c>
      <c r="N398">
        <v>0</v>
      </c>
      <c r="O398">
        <v>162242850</v>
      </c>
      <c r="P398">
        <v>28062141</v>
      </c>
      <c r="Q398" t="s">
        <v>8153</v>
      </c>
      <c r="R398" t="s">
        <v>8154</v>
      </c>
      <c r="S398" t="s">
        <v>8155</v>
      </c>
      <c r="T398" t="s">
        <v>5757</v>
      </c>
      <c r="U398" t="s">
        <v>5757</v>
      </c>
      <c r="V398" t="s">
        <v>5757</v>
      </c>
      <c r="W398" t="s">
        <v>5757</v>
      </c>
      <c r="X398" t="str">
        <f t="shared" si="6"/>
        <v>Inversión</v>
      </c>
      <c r="Y398" t="s">
        <v>5758</v>
      </c>
    </row>
    <row r="399" spans="1:25">
      <c r="A399" t="s">
        <v>6639</v>
      </c>
      <c r="B399" t="s">
        <v>8138</v>
      </c>
      <c r="C399" t="s">
        <v>8156</v>
      </c>
      <c r="D399" t="s">
        <v>667</v>
      </c>
      <c r="E399" t="s">
        <v>5747</v>
      </c>
      <c r="F399" t="s">
        <v>5828</v>
      </c>
      <c r="G399" t="s">
        <v>5749</v>
      </c>
      <c r="H399" t="s">
        <v>458</v>
      </c>
      <c r="I399" t="s">
        <v>635</v>
      </c>
      <c r="J399" t="s">
        <v>267</v>
      </c>
      <c r="K399" t="s">
        <v>5750</v>
      </c>
      <c r="L399" t="s">
        <v>268</v>
      </c>
      <c r="M399">
        <v>33571440</v>
      </c>
      <c r="N399">
        <v>0</v>
      </c>
      <c r="O399">
        <v>33571440</v>
      </c>
      <c r="P399">
        <v>0</v>
      </c>
      <c r="Q399" t="s">
        <v>8157</v>
      </c>
      <c r="R399" t="s">
        <v>6116</v>
      </c>
      <c r="S399" t="s">
        <v>8158</v>
      </c>
      <c r="T399" t="s">
        <v>8159</v>
      </c>
      <c r="U399" t="s">
        <v>8160</v>
      </c>
      <c r="V399" t="s">
        <v>8161</v>
      </c>
      <c r="W399" t="s">
        <v>5757</v>
      </c>
      <c r="X399" t="str">
        <f t="shared" si="6"/>
        <v>Inversión</v>
      </c>
      <c r="Y399" t="s">
        <v>5836</v>
      </c>
    </row>
    <row r="400" spans="1:25">
      <c r="A400" t="s">
        <v>7463</v>
      </c>
      <c r="B400" t="s">
        <v>8138</v>
      </c>
      <c r="C400" t="s">
        <v>8162</v>
      </c>
      <c r="D400" t="s">
        <v>667</v>
      </c>
      <c r="E400" t="s">
        <v>5747</v>
      </c>
      <c r="F400" t="s">
        <v>5828</v>
      </c>
      <c r="G400" t="s">
        <v>5749</v>
      </c>
      <c r="H400" t="s">
        <v>458</v>
      </c>
      <c r="I400" t="s">
        <v>635</v>
      </c>
      <c r="J400" t="s">
        <v>267</v>
      </c>
      <c r="K400" t="s">
        <v>5750</v>
      </c>
      <c r="L400" t="s">
        <v>268</v>
      </c>
      <c r="M400">
        <v>42743728</v>
      </c>
      <c r="N400">
        <v>0</v>
      </c>
      <c r="O400">
        <v>42743728</v>
      </c>
      <c r="P400">
        <v>0</v>
      </c>
      <c r="Q400" t="s">
        <v>8163</v>
      </c>
      <c r="R400" t="s">
        <v>8164</v>
      </c>
      <c r="S400" t="s">
        <v>8165</v>
      </c>
      <c r="T400" t="s">
        <v>8166</v>
      </c>
      <c r="U400" t="s">
        <v>8167</v>
      </c>
      <c r="V400" t="s">
        <v>8168</v>
      </c>
      <c r="W400" t="s">
        <v>5757</v>
      </c>
      <c r="X400" t="str">
        <f t="shared" si="6"/>
        <v>Inversión</v>
      </c>
      <c r="Y400" t="s">
        <v>5836</v>
      </c>
    </row>
    <row r="401" spans="1:25">
      <c r="A401" t="s">
        <v>8093</v>
      </c>
      <c r="B401" t="s">
        <v>8169</v>
      </c>
      <c r="C401" t="s">
        <v>8170</v>
      </c>
      <c r="D401" t="s">
        <v>667</v>
      </c>
      <c r="E401" t="s">
        <v>5747</v>
      </c>
      <c r="F401" t="s">
        <v>5748</v>
      </c>
      <c r="G401" t="s">
        <v>5749</v>
      </c>
      <c r="H401" t="s">
        <v>453</v>
      </c>
      <c r="I401" t="s">
        <v>658</v>
      </c>
      <c r="J401" t="s">
        <v>267</v>
      </c>
      <c r="K401" t="s">
        <v>5750</v>
      </c>
      <c r="L401" t="s">
        <v>268</v>
      </c>
      <c r="M401">
        <v>219802</v>
      </c>
      <c r="N401">
        <v>3357426</v>
      </c>
      <c r="O401">
        <v>3577228</v>
      </c>
      <c r="P401">
        <v>0</v>
      </c>
      <c r="Q401" t="s">
        <v>8171</v>
      </c>
      <c r="R401" t="s">
        <v>8172</v>
      </c>
      <c r="S401" t="s">
        <v>8173</v>
      </c>
      <c r="T401" t="s">
        <v>8174</v>
      </c>
      <c r="U401" t="s">
        <v>8175</v>
      </c>
      <c r="V401" t="s">
        <v>8176</v>
      </c>
      <c r="W401" t="s">
        <v>5757</v>
      </c>
      <c r="X401" t="str">
        <f t="shared" si="6"/>
        <v>Inversión</v>
      </c>
      <c r="Y401" t="s">
        <v>5758</v>
      </c>
    </row>
    <row r="402" spans="1:25">
      <c r="A402" t="s">
        <v>8088</v>
      </c>
      <c r="B402" t="s">
        <v>8169</v>
      </c>
      <c r="C402" t="s">
        <v>8177</v>
      </c>
      <c r="D402" t="s">
        <v>667</v>
      </c>
      <c r="E402" t="s">
        <v>5747</v>
      </c>
      <c r="F402" t="s">
        <v>6382</v>
      </c>
      <c r="G402" t="s">
        <v>5749</v>
      </c>
      <c r="H402" t="s">
        <v>550</v>
      </c>
      <c r="I402" t="s">
        <v>636</v>
      </c>
      <c r="J402" t="s">
        <v>267</v>
      </c>
      <c r="K402" t="s">
        <v>5750</v>
      </c>
      <c r="L402" t="s">
        <v>268</v>
      </c>
      <c r="M402">
        <v>942800</v>
      </c>
      <c r="N402">
        <v>-942800</v>
      </c>
      <c r="O402">
        <v>0</v>
      </c>
      <c r="P402">
        <v>0</v>
      </c>
      <c r="Q402" t="s">
        <v>8178</v>
      </c>
      <c r="R402" t="s">
        <v>8179</v>
      </c>
      <c r="S402" t="s">
        <v>8180</v>
      </c>
      <c r="T402" t="s">
        <v>8181</v>
      </c>
      <c r="U402" t="s">
        <v>8182</v>
      </c>
      <c r="V402" t="s">
        <v>8183</v>
      </c>
      <c r="W402" t="s">
        <v>5961</v>
      </c>
      <c r="X402" t="str">
        <f t="shared" si="6"/>
        <v>Inversión</v>
      </c>
      <c r="Y402" t="s">
        <v>6388</v>
      </c>
    </row>
    <row r="403" spans="1:25">
      <c r="A403" t="s">
        <v>8079</v>
      </c>
      <c r="B403" t="s">
        <v>8184</v>
      </c>
      <c r="C403" t="s">
        <v>8185</v>
      </c>
      <c r="D403" t="s">
        <v>667</v>
      </c>
      <c r="E403" t="s">
        <v>5747</v>
      </c>
      <c r="F403" t="s">
        <v>5828</v>
      </c>
      <c r="G403" t="s">
        <v>5749</v>
      </c>
      <c r="H403" t="s">
        <v>553</v>
      </c>
      <c r="I403" t="s">
        <v>623</v>
      </c>
      <c r="J403" t="s">
        <v>267</v>
      </c>
      <c r="K403" t="s">
        <v>5750</v>
      </c>
      <c r="L403" t="s">
        <v>268</v>
      </c>
      <c r="M403">
        <v>2818115</v>
      </c>
      <c r="N403">
        <v>0</v>
      </c>
      <c r="O403">
        <v>2818115</v>
      </c>
      <c r="P403">
        <v>0</v>
      </c>
      <c r="Q403" t="s">
        <v>7954</v>
      </c>
      <c r="R403" t="s">
        <v>8186</v>
      </c>
      <c r="S403" t="s">
        <v>8187</v>
      </c>
      <c r="T403" t="s">
        <v>8188</v>
      </c>
      <c r="U403" t="s">
        <v>8189</v>
      </c>
      <c r="V403" t="s">
        <v>8190</v>
      </c>
      <c r="W403" t="s">
        <v>5757</v>
      </c>
      <c r="X403" t="str">
        <f t="shared" si="6"/>
        <v>Inversión</v>
      </c>
      <c r="Y403" t="s">
        <v>5836</v>
      </c>
    </row>
    <row r="404" spans="1:25">
      <c r="A404" t="s">
        <v>8079</v>
      </c>
      <c r="B404" t="s">
        <v>8184</v>
      </c>
      <c r="C404" t="s">
        <v>8185</v>
      </c>
      <c r="D404" t="s">
        <v>667</v>
      </c>
      <c r="E404" t="s">
        <v>5747</v>
      </c>
      <c r="F404" t="s">
        <v>5828</v>
      </c>
      <c r="G404" t="s">
        <v>5749</v>
      </c>
      <c r="H404" t="s">
        <v>524</v>
      </c>
      <c r="I404" t="s">
        <v>621</v>
      </c>
      <c r="J404" t="s">
        <v>267</v>
      </c>
      <c r="K404" t="s">
        <v>5750</v>
      </c>
      <c r="L404" t="s">
        <v>268</v>
      </c>
      <c r="M404">
        <v>172912</v>
      </c>
      <c r="N404">
        <v>0</v>
      </c>
      <c r="O404">
        <v>172912</v>
      </c>
      <c r="P404">
        <v>0</v>
      </c>
      <c r="Q404" t="s">
        <v>7954</v>
      </c>
      <c r="R404" t="s">
        <v>8186</v>
      </c>
      <c r="S404" t="s">
        <v>8187</v>
      </c>
      <c r="T404" t="s">
        <v>8188</v>
      </c>
      <c r="U404" t="s">
        <v>8189</v>
      </c>
      <c r="V404" t="s">
        <v>8190</v>
      </c>
      <c r="W404" t="s">
        <v>5757</v>
      </c>
      <c r="X404" t="str">
        <f t="shared" si="6"/>
        <v>Inversión</v>
      </c>
      <c r="Y404" t="s">
        <v>5836</v>
      </c>
    </row>
    <row r="405" spans="1:25">
      <c r="A405" t="s">
        <v>8079</v>
      </c>
      <c r="B405" t="s">
        <v>8184</v>
      </c>
      <c r="C405" t="s">
        <v>8185</v>
      </c>
      <c r="D405" t="s">
        <v>667</v>
      </c>
      <c r="E405" t="s">
        <v>5747</v>
      </c>
      <c r="F405" t="s">
        <v>5828</v>
      </c>
      <c r="G405" t="s">
        <v>5749</v>
      </c>
      <c r="H405" t="s">
        <v>444</v>
      </c>
      <c r="I405" t="s">
        <v>622</v>
      </c>
      <c r="J405" t="s">
        <v>267</v>
      </c>
      <c r="K405" t="s">
        <v>5750</v>
      </c>
      <c r="L405" t="s">
        <v>268</v>
      </c>
      <c r="M405">
        <v>5890350</v>
      </c>
      <c r="N405">
        <v>0</v>
      </c>
      <c r="O405">
        <v>5890350</v>
      </c>
      <c r="P405">
        <v>0</v>
      </c>
      <c r="Q405" t="s">
        <v>7954</v>
      </c>
      <c r="R405" t="s">
        <v>8186</v>
      </c>
      <c r="S405" t="s">
        <v>8187</v>
      </c>
      <c r="T405" t="s">
        <v>8188</v>
      </c>
      <c r="U405" t="s">
        <v>8189</v>
      </c>
      <c r="V405" t="s">
        <v>8190</v>
      </c>
      <c r="W405" t="s">
        <v>5757</v>
      </c>
      <c r="X405" t="str">
        <f t="shared" si="6"/>
        <v>Inversión</v>
      </c>
      <c r="Y405" t="s">
        <v>5836</v>
      </c>
    </row>
    <row r="406" spans="1:25">
      <c r="A406" t="s">
        <v>6866</v>
      </c>
      <c r="B406" t="s">
        <v>8184</v>
      </c>
      <c r="C406" t="s">
        <v>8191</v>
      </c>
      <c r="D406" t="s">
        <v>667</v>
      </c>
      <c r="E406" t="s">
        <v>5763</v>
      </c>
      <c r="F406" t="s">
        <v>5764</v>
      </c>
      <c r="G406" t="s">
        <v>5749</v>
      </c>
      <c r="H406" t="s">
        <v>556</v>
      </c>
      <c r="I406" t="s">
        <v>665</v>
      </c>
      <c r="J406" t="s">
        <v>280</v>
      </c>
      <c r="K406" t="s">
        <v>5760</v>
      </c>
      <c r="L406" t="s">
        <v>268</v>
      </c>
      <c r="M406">
        <v>2600000</v>
      </c>
      <c r="N406">
        <v>0</v>
      </c>
      <c r="O406">
        <v>2600000</v>
      </c>
      <c r="P406">
        <v>2600000</v>
      </c>
      <c r="Q406" t="s">
        <v>8192</v>
      </c>
      <c r="R406" t="s">
        <v>8193</v>
      </c>
      <c r="S406" t="s">
        <v>5757</v>
      </c>
      <c r="T406" t="s">
        <v>5757</v>
      </c>
      <c r="U406" t="s">
        <v>5757</v>
      </c>
      <c r="V406" t="s">
        <v>5757</v>
      </c>
      <c r="W406" t="s">
        <v>5757</v>
      </c>
      <c r="X406" t="str">
        <f t="shared" si="6"/>
        <v>Inversión</v>
      </c>
      <c r="Y406" t="s">
        <v>5767</v>
      </c>
    </row>
    <row r="407" spans="1:25">
      <c r="A407" t="s">
        <v>6866</v>
      </c>
      <c r="B407" t="s">
        <v>8184</v>
      </c>
      <c r="C407" t="s">
        <v>8191</v>
      </c>
      <c r="D407" t="s">
        <v>667</v>
      </c>
      <c r="E407" t="s">
        <v>5763</v>
      </c>
      <c r="F407" t="s">
        <v>5828</v>
      </c>
      <c r="G407" t="s">
        <v>5749</v>
      </c>
      <c r="H407" t="s">
        <v>458</v>
      </c>
      <c r="I407" t="s">
        <v>635</v>
      </c>
      <c r="J407" t="s">
        <v>280</v>
      </c>
      <c r="K407" t="s">
        <v>5760</v>
      </c>
      <c r="L407" t="s">
        <v>268</v>
      </c>
      <c r="M407">
        <v>70000000</v>
      </c>
      <c r="N407">
        <v>0</v>
      </c>
      <c r="O407">
        <v>70000000</v>
      </c>
      <c r="P407">
        <v>70000000</v>
      </c>
      <c r="Q407" t="s">
        <v>8192</v>
      </c>
      <c r="R407" t="s">
        <v>8193</v>
      </c>
      <c r="S407" t="s">
        <v>5757</v>
      </c>
      <c r="T407" t="s">
        <v>5757</v>
      </c>
      <c r="U407" t="s">
        <v>5757</v>
      </c>
      <c r="V407" t="s">
        <v>5757</v>
      </c>
      <c r="W407" t="s">
        <v>5757</v>
      </c>
      <c r="X407" t="str">
        <f t="shared" si="6"/>
        <v>Inversión</v>
      </c>
      <c r="Y407" t="s">
        <v>5836</v>
      </c>
    </row>
    <row r="408" spans="1:25">
      <c r="A408" t="s">
        <v>6866</v>
      </c>
      <c r="B408" t="s">
        <v>8184</v>
      </c>
      <c r="C408" t="s">
        <v>8191</v>
      </c>
      <c r="D408" t="s">
        <v>667</v>
      </c>
      <c r="E408" t="s">
        <v>5763</v>
      </c>
      <c r="F408" t="s">
        <v>5880</v>
      </c>
      <c r="G408" t="s">
        <v>5749</v>
      </c>
      <c r="H408" t="s">
        <v>543</v>
      </c>
      <c r="I408" t="s">
        <v>651</v>
      </c>
      <c r="J408" t="s">
        <v>280</v>
      </c>
      <c r="K408" t="s">
        <v>5760</v>
      </c>
      <c r="L408" t="s">
        <v>268</v>
      </c>
      <c r="M408">
        <v>13000000</v>
      </c>
      <c r="N408">
        <v>0</v>
      </c>
      <c r="O408">
        <v>13000000</v>
      </c>
      <c r="P408">
        <v>13000000</v>
      </c>
      <c r="Q408" t="s">
        <v>8192</v>
      </c>
      <c r="R408" t="s">
        <v>8193</v>
      </c>
      <c r="S408" t="s">
        <v>5757</v>
      </c>
      <c r="T408" t="s">
        <v>5757</v>
      </c>
      <c r="U408" t="s">
        <v>5757</v>
      </c>
      <c r="V408" t="s">
        <v>5757</v>
      </c>
      <c r="W408" t="s">
        <v>5757</v>
      </c>
      <c r="X408" t="str">
        <f t="shared" si="6"/>
        <v>Inversión</v>
      </c>
      <c r="Y408" t="s">
        <v>5887</v>
      </c>
    </row>
    <row r="409" spans="1:25">
      <c r="A409" t="s">
        <v>6866</v>
      </c>
      <c r="B409" t="s">
        <v>8184</v>
      </c>
      <c r="C409" t="s">
        <v>8191</v>
      </c>
      <c r="D409" t="s">
        <v>667</v>
      </c>
      <c r="E409" t="s">
        <v>5763</v>
      </c>
      <c r="F409" t="s">
        <v>5759</v>
      </c>
      <c r="G409" t="s">
        <v>5749</v>
      </c>
      <c r="H409" t="s">
        <v>461</v>
      </c>
      <c r="I409" t="s">
        <v>638</v>
      </c>
      <c r="J409" t="s">
        <v>280</v>
      </c>
      <c r="K409" t="s">
        <v>5760</v>
      </c>
      <c r="L409" t="s">
        <v>268</v>
      </c>
      <c r="M409">
        <v>100000000</v>
      </c>
      <c r="N409">
        <v>0</v>
      </c>
      <c r="O409">
        <v>100000000</v>
      </c>
      <c r="P409">
        <v>100000000</v>
      </c>
      <c r="Q409" t="s">
        <v>8192</v>
      </c>
      <c r="R409" t="s">
        <v>8193</v>
      </c>
      <c r="S409" t="s">
        <v>5757</v>
      </c>
      <c r="T409" t="s">
        <v>5757</v>
      </c>
      <c r="U409" t="s">
        <v>5757</v>
      </c>
      <c r="V409" t="s">
        <v>5757</v>
      </c>
      <c r="W409" t="s">
        <v>5757</v>
      </c>
      <c r="X409" t="str">
        <f t="shared" si="6"/>
        <v>Inversión</v>
      </c>
      <c r="Y409" t="s">
        <v>5761</v>
      </c>
    </row>
    <row r="410" spans="1:25">
      <c r="A410" t="s">
        <v>6812</v>
      </c>
      <c r="B410" t="s">
        <v>8184</v>
      </c>
      <c r="C410" t="s">
        <v>8194</v>
      </c>
      <c r="D410" t="s">
        <v>667</v>
      </c>
      <c r="E410" t="s">
        <v>5747</v>
      </c>
      <c r="F410" t="s">
        <v>5880</v>
      </c>
      <c r="G410" t="s">
        <v>5749</v>
      </c>
      <c r="H410" t="s">
        <v>543</v>
      </c>
      <c r="I410" t="s">
        <v>651</v>
      </c>
      <c r="J410" t="s">
        <v>280</v>
      </c>
      <c r="K410" t="s">
        <v>5760</v>
      </c>
      <c r="L410" t="s">
        <v>268</v>
      </c>
      <c r="M410">
        <v>13000000</v>
      </c>
      <c r="N410">
        <v>0</v>
      </c>
      <c r="O410">
        <v>13000000</v>
      </c>
      <c r="P410">
        <v>0</v>
      </c>
      <c r="Q410" t="s">
        <v>8195</v>
      </c>
      <c r="R410" t="s">
        <v>8196</v>
      </c>
      <c r="S410" t="s">
        <v>8197</v>
      </c>
      <c r="T410" t="s">
        <v>8198</v>
      </c>
      <c r="U410" t="s">
        <v>8199</v>
      </c>
      <c r="V410" t="s">
        <v>8200</v>
      </c>
      <c r="W410" t="s">
        <v>5757</v>
      </c>
      <c r="X410" t="str">
        <f t="shared" si="6"/>
        <v>Inversión</v>
      </c>
      <c r="Y410" t="s">
        <v>5887</v>
      </c>
    </row>
    <row r="411" spans="1:25">
      <c r="A411" t="s">
        <v>6812</v>
      </c>
      <c r="B411" t="s">
        <v>8184</v>
      </c>
      <c r="C411" t="s">
        <v>8194</v>
      </c>
      <c r="D411" t="s">
        <v>667</v>
      </c>
      <c r="E411" t="s">
        <v>5747</v>
      </c>
      <c r="F411" t="s">
        <v>5764</v>
      </c>
      <c r="G411" t="s">
        <v>5749</v>
      </c>
      <c r="H411" t="s">
        <v>556</v>
      </c>
      <c r="I411" t="s">
        <v>665</v>
      </c>
      <c r="J411" t="s">
        <v>267</v>
      </c>
      <c r="K411" t="s">
        <v>5750</v>
      </c>
      <c r="L411" t="s">
        <v>268</v>
      </c>
      <c r="M411">
        <v>1247146</v>
      </c>
      <c r="N411">
        <v>0</v>
      </c>
      <c r="O411">
        <v>1247146</v>
      </c>
      <c r="P411">
        <v>1247146</v>
      </c>
      <c r="Q411" t="s">
        <v>8195</v>
      </c>
      <c r="R411" t="s">
        <v>8196</v>
      </c>
      <c r="S411" t="s">
        <v>8197</v>
      </c>
      <c r="T411" t="s">
        <v>8198</v>
      </c>
      <c r="U411" t="s">
        <v>8199</v>
      </c>
      <c r="V411" t="s">
        <v>8200</v>
      </c>
      <c r="W411" t="s">
        <v>5757</v>
      </c>
      <c r="X411" t="str">
        <f t="shared" si="6"/>
        <v>Inversión</v>
      </c>
      <c r="Y411" t="s">
        <v>5767</v>
      </c>
    </row>
    <row r="412" spans="1:25">
      <c r="A412" t="s">
        <v>6812</v>
      </c>
      <c r="B412" t="s">
        <v>8184</v>
      </c>
      <c r="C412" t="s">
        <v>8194</v>
      </c>
      <c r="D412" t="s">
        <v>667</v>
      </c>
      <c r="E412" t="s">
        <v>5747</v>
      </c>
      <c r="F412" t="s">
        <v>5759</v>
      </c>
      <c r="G412" t="s">
        <v>5749</v>
      </c>
      <c r="H412" t="s">
        <v>461</v>
      </c>
      <c r="I412" t="s">
        <v>638</v>
      </c>
      <c r="J412" t="s">
        <v>280</v>
      </c>
      <c r="K412" t="s">
        <v>5760</v>
      </c>
      <c r="L412" t="s">
        <v>268</v>
      </c>
      <c r="M412">
        <v>100000000</v>
      </c>
      <c r="N412">
        <v>-50000000</v>
      </c>
      <c r="O412">
        <v>50000000</v>
      </c>
      <c r="P412">
        <v>50000000</v>
      </c>
      <c r="Q412" t="s">
        <v>8195</v>
      </c>
      <c r="R412" t="s">
        <v>8196</v>
      </c>
      <c r="S412" t="s">
        <v>8197</v>
      </c>
      <c r="T412" t="s">
        <v>8198</v>
      </c>
      <c r="U412" t="s">
        <v>8199</v>
      </c>
      <c r="V412" t="s">
        <v>8200</v>
      </c>
      <c r="W412" t="s">
        <v>5757</v>
      </c>
      <c r="X412" t="str">
        <f t="shared" si="6"/>
        <v>Inversión</v>
      </c>
      <c r="Y412" t="s">
        <v>5761</v>
      </c>
    </row>
    <row r="413" spans="1:25">
      <c r="A413" t="s">
        <v>6812</v>
      </c>
      <c r="B413" t="s">
        <v>8184</v>
      </c>
      <c r="C413" t="s">
        <v>8194</v>
      </c>
      <c r="D413" t="s">
        <v>667</v>
      </c>
      <c r="E413" t="s">
        <v>5747</v>
      </c>
      <c r="F413" t="s">
        <v>5828</v>
      </c>
      <c r="G413" t="s">
        <v>5749</v>
      </c>
      <c r="H413" t="s">
        <v>458</v>
      </c>
      <c r="I413" t="s">
        <v>635</v>
      </c>
      <c r="J413" t="s">
        <v>280</v>
      </c>
      <c r="K413" t="s">
        <v>5760</v>
      </c>
      <c r="L413" t="s">
        <v>268</v>
      </c>
      <c r="M413">
        <v>20000000</v>
      </c>
      <c r="N413">
        <v>-10000000</v>
      </c>
      <c r="O413">
        <v>10000000</v>
      </c>
      <c r="P413">
        <v>10000000</v>
      </c>
      <c r="Q413" t="s">
        <v>8195</v>
      </c>
      <c r="R413" t="s">
        <v>8196</v>
      </c>
      <c r="S413" t="s">
        <v>8197</v>
      </c>
      <c r="T413" t="s">
        <v>8198</v>
      </c>
      <c r="U413" t="s">
        <v>8199</v>
      </c>
      <c r="V413" t="s">
        <v>8200</v>
      </c>
      <c r="W413" t="s">
        <v>5757</v>
      </c>
      <c r="X413" t="str">
        <f t="shared" si="6"/>
        <v>Inversión</v>
      </c>
      <c r="Y413" t="s">
        <v>5836</v>
      </c>
    </row>
    <row r="414" spans="1:25">
      <c r="A414" t="s">
        <v>6812</v>
      </c>
      <c r="B414" t="s">
        <v>8184</v>
      </c>
      <c r="C414" t="s">
        <v>8194</v>
      </c>
      <c r="D414" t="s">
        <v>667</v>
      </c>
      <c r="E414" t="s">
        <v>5747</v>
      </c>
      <c r="F414" t="s">
        <v>5880</v>
      </c>
      <c r="G414" t="s">
        <v>5749</v>
      </c>
      <c r="H414" t="s">
        <v>539</v>
      </c>
      <c r="I414" t="s">
        <v>653</v>
      </c>
      <c r="J414" t="s">
        <v>280</v>
      </c>
      <c r="K414" t="s">
        <v>5760</v>
      </c>
      <c r="L414" t="s">
        <v>268</v>
      </c>
      <c r="M414">
        <v>34284000</v>
      </c>
      <c r="N414">
        <v>-15404005.18</v>
      </c>
      <c r="O414">
        <v>18879994.82</v>
      </c>
      <c r="P414">
        <v>15000000</v>
      </c>
      <c r="Q414" t="s">
        <v>8195</v>
      </c>
      <c r="R414" t="s">
        <v>8196</v>
      </c>
      <c r="S414" t="s">
        <v>8197</v>
      </c>
      <c r="T414" t="s">
        <v>8198</v>
      </c>
      <c r="U414" t="s">
        <v>8199</v>
      </c>
      <c r="V414" t="s">
        <v>8200</v>
      </c>
      <c r="W414" t="s">
        <v>5757</v>
      </c>
      <c r="X414" t="str">
        <f t="shared" si="6"/>
        <v>Inversión</v>
      </c>
      <c r="Y414" t="s">
        <v>5887</v>
      </c>
    </row>
    <row r="415" spans="1:25">
      <c r="A415" t="s">
        <v>6745</v>
      </c>
      <c r="B415" t="s">
        <v>8201</v>
      </c>
      <c r="C415" t="s">
        <v>8202</v>
      </c>
      <c r="D415" t="s">
        <v>667</v>
      </c>
      <c r="E415" t="s">
        <v>5747</v>
      </c>
      <c r="F415" t="s">
        <v>6382</v>
      </c>
      <c r="G415" t="s">
        <v>5749</v>
      </c>
      <c r="H415" t="s">
        <v>550</v>
      </c>
      <c r="I415" t="s">
        <v>636</v>
      </c>
      <c r="J415" t="s">
        <v>280</v>
      </c>
      <c r="K415" t="s">
        <v>5760</v>
      </c>
      <c r="L415" t="s">
        <v>268</v>
      </c>
      <c r="M415">
        <v>14929272</v>
      </c>
      <c r="N415">
        <v>0</v>
      </c>
      <c r="O415">
        <v>14929272</v>
      </c>
      <c r="P415">
        <v>0</v>
      </c>
      <c r="Q415" t="s">
        <v>8203</v>
      </c>
      <c r="R415" t="s">
        <v>8204</v>
      </c>
      <c r="S415" t="s">
        <v>5807</v>
      </c>
      <c r="T415" t="s">
        <v>8205</v>
      </c>
      <c r="U415" t="s">
        <v>8206</v>
      </c>
      <c r="V415" t="s">
        <v>8207</v>
      </c>
      <c r="W415" t="s">
        <v>5757</v>
      </c>
      <c r="X415" t="str">
        <f t="shared" si="6"/>
        <v>Inversión</v>
      </c>
      <c r="Y415" t="s">
        <v>6388</v>
      </c>
    </row>
    <row r="416" spans="1:25">
      <c r="A416" t="s">
        <v>7469</v>
      </c>
      <c r="B416" t="s">
        <v>8201</v>
      </c>
      <c r="C416" t="s">
        <v>8208</v>
      </c>
      <c r="D416" t="s">
        <v>667</v>
      </c>
      <c r="E416" t="s">
        <v>5747</v>
      </c>
      <c r="F416" t="s">
        <v>6382</v>
      </c>
      <c r="G416" t="s">
        <v>5749</v>
      </c>
      <c r="H416" t="s">
        <v>550</v>
      </c>
      <c r="I416" t="s">
        <v>636</v>
      </c>
      <c r="J416" t="s">
        <v>280</v>
      </c>
      <c r="K416" t="s">
        <v>5760</v>
      </c>
      <c r="L416" t="s">
        <v>268</v>
      </c>
      <c r="M416">
        <v>12790566</v>
      </c>
      <c r="N416">
        <v>0</v>
      </c>
      <c r="O416">
        <v>12790566</v>
      </c>
      <c r="P416">
        <v>0</v>
      </c>
      <c r="Q416" t="s">
        <v>8209</v>
      </c>
      <c r="R416" t="s">
        <v>8210</v>
      </c>
      <c r="S416" t="s">
        <v>5965</v>
      </c>
      <c r="T416" t="s">
        <v>8211</v>
      </c>
      <c r="U416" t="s">
        <v>8212</v>
      </c>
      <c r="V416" t="s">
        <v>8213</v>
      </c>
      <c r="W416" t="s">
        <v>5757</v>
      </c>
      <c r="X416" t="str">
        <f t="shared" si="6"/>
        <v>Inversión</v>
      </c>
      <c r="Y416" t="s">
        <v>6388</v>
      </c>
    </row>
    <row r="417" spans="1:25">
      <c r="A417" t="s">
        <v>8035</v>
      </c>
      <c r="B417" t="s">
        <v>8214</v>
      </c>
      <c r="C417" t="s">
        <v>8215</v>
      </c>
      <c r="D417" t="s">
        <v>667</v>
      </c>
      <c r="E417" t="s">
        <v>5747</v>
      </c>
      <c r="F417" t="s">
        <v>5748</v>
      </c>
      <c r="G417" t="s">
        <v>5749</v>
      </c>
      <c r="H417" t="s">
        <v>541</v>
      </c>
      <c r="I417" t="s">
        <v>655</v>
      </c>
      <c r="J417" t="s">
        <v>267</v>
      </c>
      <c r="K417" t="s">
        <v>5750</v>
      </c>
      <c r="L417" t="s">
        <v>268</v>
      </c>
      <c r="M417">
        <v>34546758</v>
      </c>
      <c r="N417">
        <v>0</v>
      </c>
      <c r="O417">
        <v>34546758</v>
      </c>
      <c r="P417">
        <v>0</v>
      </c>
      <c r="Q417" t="s">
        <v>8216</v>
      </c>
      <c r="R417" t="s">
        <v>8217</v>
      </c>
      <c r="S417" t="s">
        <v>8218</v>
      </c>
      <c r="T417" t="s">
        <v>8219</v>
      </c>
      <c r="U417" t="s">
        <v>8220</v>
      </c>
      <c r="V417" t="s">
        <v>8221</v>
      </c>
      <c r="W417" t="s">
        <v>5757</v>
      </c>
      <c r="X417" t="str">
        <f t="shared" si="6"/>
        <v>Inversión</v>
      </c>
      <c r="Y417" t="s">
        <v>5758</v>
      </c>
    </row>
    <row r="418" spans="1:25">
      <c r="A418" t="s">
        <v>7212</v>
      </c>
      <c r="B418" t="s">
        <v>8222</v>
      </c>
      <c r="C418" t="s">
        <v>8223</v>
      </c>
      <c r="D418" t="s">
        <v>667</v>
      </c>
      <c r="E418" t="s">
        <v>5747</v>
      </c>
      <c r="F418" t="s">
        <v>5828</v>
      </c>
      <c r="G418" t="s">
        <v>5749</v>
      </c>
      <c r="H418" t="s">
        <v>463</v>
      </c>
      <c r="I418" t="s">
        <v>633</v>
      </c>
      <c r="J418" t="s">
        <v>267</v>
      </c>
      <c r="K418" t="s">
        <v>5750</v>
      </c>
      <c r="L418" t="s">
        <v>268</v>
      </c>
      <c r="M418">
        <v>3030663</v>
      </c>
      <c r="N418">
        <v>-3030663</v>
      </c>
      <c r="O418">
        <v>0</v>
      </c>
      <c r="P418">
        <v>0</v>
      </c>
      <c r="Q418" t="s">
        <v>8224</v>
      </c>
      <c r="R418" t="s">
        <v>8225</v>
      </c>
      <c r="S418" t="s">
        <v>7352</v>
      </c>
      <c r="T418" t="s">
        <v>8226</v>
      </c>
      <c r="U418" t="s">
        <v>8227</v>
      </c>
      <c r="V418" t="s">
        <v>8228</v>
      </c>
      <c r="W418" t="s">
        <v>6021</v>
      </c>
      <c r="X418" t="str">
        <f t="shared" si="6"/>
        <v>Inversión</v>
      </c>
      <c r="Y418" t="s">
        <v>5836</v>
      </c>
    </row>
    <row r="419" spans="1:25">
      <c r="A419" t="s">
        <v>8118</v>
      </c>
      <c r="B419" t="s">
        <v>8229</v>
      </c>
      <c r="C419" t="s">
        <v>8230</v>
      </c>
      <c r="D419" t="s">
        <v>667</v>
      </c>
      <c r="E419" t="s">
        <v>5747</v>
      </c>
      <c r="F419" t="s">
        <v>5828</v>
      </c>
      <c r="G419" t="s">
        <v>5749</v>
      </c>
      <c r="H419" t="s">
        <v>458</v>
      </c>
      <c r="I419" t="s">
        <v>635</v>
      </c>
      <c r="J419" t="s">
        <v>267</v>
      </c>
      <c r="K419" t="s">
        <v>5750</v>
      </c>
      <c r="L419" t="s">
        <v>268</v>
      </c>
      <c r="M419">
        <v>9659154</v>
      </c>
      <c r="N419">
        <v>-1356493</v>
      </c>
      <c r="O419">
        <v>8302661</v>
      </c>
      <c r="P419">
        <v>0</v>
      </c>
      <c r="Q419" t="s">
        <v>8231</v>
      </c>
      <c r="R419" t="s">
        <v>8232</v>
      </c>
      <c r="S419" t="s">
        <v>8233</v>
      </c>
      <c r="T419" t="s">
        <v>8234</v>
      </c>
      <c r="U419" t="s">
        <v>8235</v>
      </c>
      <c r="V419" t="s">
        <v>8236</v>
      </c>
      <c r="W419" t="s">
        <v>6048</v>
      </c>
      <c r="X419" t="str">
        <f t="shared" si="6"/>
        <v>Inversión</v>
      </c>
      <c r="Y419" t="s">
        <v>5836</v>
      </c>
    </row>
    <row r="420" spans="1:25">
      <c r="A420" t="s">
        <v>6532</v>
      </c>
      <c r="B420" t="s">
        <v>8229</v>
      </c>
      <c r="C420" t="s">
        <v>8237</v>
      </c>
      <c r="D420" t="s">
        <v>667</v>
      </c>
      <c r="E420" t="s">
        <v>5747</v>
      </c>
      <c r="F420" t="s">
        <v>5880</v>
      </c>
      <c r="G420" t="s">
        <v>5749</v>
      </c>
      <c r="H420" t="s">
        <v>539</v>
      </c>
      <c r="I420" t="s">
        <v>653</v>
      </c>
      <c r="J420" t="s">
        <v>280</v>
      </c>
      <c r="K420" t="s">
        <v>5760</v>
      </c>
      <c r="L420" t="s">
        <v>268</v>
      </c>
      <c r="M420">
        <v>19466370</v>
      </c>
      <c r="N420">
        <v>0</v>
      </c>
      <c r="O420">
        <v>19466370</v>
      </c>
      <c r="P420">
        <v>0</v>
      </c>
      <c r="Q420" t="s">
        <v>8238</v>
      </c>
      <c r="R420" t="s">
        <v>8239</v>
      </c>
      <c r="S420" t="s">
        <v>8240</v>
      </c>
      <c r="T420" t="s">
        <v>8241</v>
      </c>
      <c r="U420" t="s">
        <v>8242</v>
      </c>
      <c r="V420" t="s">
        <v>8243</v>
      </c>
      <c r="W420" t="s">
        <v>5757</v>
      </c>
      <c r="X420" t="str">
        <f t="shared" si="6"/>
        <v>Inversión</v>
      </c>
      <c r="Y420" t="s">
        <v>5887</v>
      </c>
    </row>
    <row r="421" spans="1:25">
      <c r="A421" t="s">
        <v>8112</v>
      </c>
      <c r="B421" t="s">
        <v>8229</v>
      </c>
      <c r="C421" t="s">
        <v>8244</v>
      </c>
      <c r="D421" t="s">
        <v>667</v>
      </c>
      <c r="E421" t="s">
        <v>5747</v>
      </c>
      <c r="F421" t="s">
        <v>6645</v>
      </c>
      <c r="G421" t="s">
        <v>5749</v>
      </c>
      <c r="H421" t="s">
        <v>455</v>
      </c>
      <c r="I421" t="s">
        <v>639</v>
      </c>
      <c r="J421" t="s">
        <v>280</v>
      </c>
      <c r="K421" t="s">
        <v>5760</v>
      </c>
      <c r="L421" t="s">
        <v>268</v>
      </c>
      <c r="M421">
        <v>128354709</v>
      </c>
      <c r="N421">
        <v>-30201109</v>
      </c>
      <c r="O421">
        <v>98153600</v>
      </c>
      <c r="P421">
        <v>0</v>
      </c>
      <c r="Q421" t="s">
        <v>8245</v>
      </c>
      <c r="R421" t="s">
        <v>6918</v>
      </c>
      <c r="S421" t="s">
        <v>8246</v>
      </c>
      <c r="T421" t="s">
        <v>8247</v>
      </c>
      <c r="U421" t="s">
        <v>8248</v>
      </c>
      <c r="V421" t="s">
        <v>8249</v>
      </c>
      <c r="W421" t="s">
        <v>5757</v>
      </c>
      <c r="X421" t="str">
        <f t="shared" si="6"/>
        <v>Inversión</v>
      </c>
      <c r="Y421" t="s">
        <v>6652</v>
      </c>
    </row>
    <row r="422" spans="1:25">
      <c r="A422" t="s">
        <v>8126</v>
      </c>
      <c r="B422" t="s">
        <v>8229</v>
      </c>
      <c r="C422" t="s">
        <v>8250</v>
      </c>
      <c r="D422" t="s">
        <v>667</v>
      </c>
      <c r="E422" t="s">
        <v>5747</v>
      </c>
      <c r="F422" t="s">
        <v>6645</v>
      </c>
      <c r="G422" t="s">
        <v>5749</v>
      </c>
      <c r="H422" t="s">
        <v>455</v>
      </c>
      <c r="I422" t="s">
        <v>639</v>
      </c>
      <c r="J422" t="s">
        <v>280</v>
      </c>
      <c r="K422" t="s">
        <v>5760</v>
      </c>
      <c r="L422" t="s">
        <v>268</v>
      </c>
      <c r="M422">
        <v>293647443</v>
      </c>
      <c r="N422">
        <v>-177148098.03</v>
      </c>
      <c r="O422">
        <v>116499344.97</v>
      </c>
      <c r="P422">
        <v>0</v>
      </c>
      <c r="Q422" t="s">
        <v>8251</v>
      </c>
      <c r="R422" t="s">
        <v>7718</v>
      </c>
      <c r="S422" t="s">
        <v>8252</v>
      </c>
      <c r="T422" t="s">
        <v>8253</v>
      </c>
      <c r="U422" t="s">
        <v>8254</v>
      </c>
      <c r="V422" t="s">
        <v>8255</v>
      </c>
      <c r="W422" t="s">
        <v>5757</v>
      </c>
      <c r="X422" t="str">
        <f t="shared" si="6"/>
        <v>Inversión</v>
      </c>
      <c r="Y422" t="s">
        <v>6652</v>
      </c>
    </row>
    <row r="423" spans="1:25">
      <c r="A423" t="s">
        <v>8204</v>
      </c>
      <c r="B423" t="s">
        <v>8229</v>
      </c>
      <c r="C423" t="s">
        <v>8256</v>
      </c>
      <c r="D423" t="s">
        <v>667</v>
      </c>
      <c r="E423" t="s">
        <v>5747</v>
      </c>
      <c r="F423" t="s">
        <v>6645</v>
      </c>
      <c r="G423" t="s">
        <v>5749</v>
      </c>
      <c r="H423" t="s">
        <v>455</v>
      </c>
      <c r="I423" t="s">
        <v>639</v>
      </c>
      <c r="J423" t="s">
        <v>280</v>
      </c>
      <c r="K423" t="s">
        <v>5760</v>
      </c>
      <c r="L423" t="s">
        <v>268</v>
      </c>
      <c r="M423">
        <v>100020520</v>
      </c>
      <c r="N423">
        <v>0</v>
      </c>
      <c r="O423">
        <v>100020520</v>
      </c>
      <c r="P423">
        <v>68641533</v>
      </c>
      <c r="Q423" t="s">
        <v>8257</v>
      </c>
      <c r="R423" t="s">
        <v>7712</v>
      </c>
      <c r="S423" t="s">
        <v>8258</v>
      </c>
      <c r="T423" t="s">
        <v>8259</v>
      </c>
      <c r="U423" t="s">
        <v>8260</v>
      </c>
      <c r="V423" t="s">
        <v>8261</v>
      </c>
      <c r="W423" t="s">
        <v>5757</v>
      </c>
      <c r="X423" t="str">
        <f t="shared" si="6"/>
        <v>Inversión</v>
      </c>
      <c r="Y423" t="s">
        <v>6652</v>
      </c>
    </row>
    <row r="424" spans="1:25">
      <c r="A424" t="s">
        <v>8210</v>
      </c>
      <c r="B424" t="s">
        <v>8229</v>
      </c>
      <c r="C424" t="s">
        <v>8262</v>
      </c>
      <c r="D424" t="s">
        <v>667</v>
      </c>
      <c r="E424" t="s">
        <v>5747</v>
      </c>
      <c r="F424" t="s">
        <v>5759</v>
      </c>
      <c r="G424" t="s">
        <v>5749</v>
      </c>
      <c r="H424" t="s">
        <v>461</v>
      </c>
      <c r="I424" t="s">
        <v>638</v>
      </c>
      <c r="J424" t="s">
        <v>280</v>
      </c>
      <c r="K424" t="s">
        <v>5760</v>
      </c>
      <c r="L424" t="s">
        <v>268</v>
      </c>
      <c r="M424">
        <v>106935264</v>
      </c>
      <c r="N424">
        <v>-13366908</v>
      </c>
      <c r="O424">
        <v>93568356</v>
      </c>
      <c r="P424">
        <v>0</v>
      </c>
      <c r="Q424" t="s">
        <v>8263</v>
      </c>
      <c r="R424" t="s">
        <v>6900</v>
      </c>
      <c r="S424" t="s">
        <v>8264</v>
      </c>
      <c r="T424" t="s">
        <v>8265</v>
      </c>
      <c r="U424" t="s">
        <v>8266</v>
      </c>
      <c r="V424" t="s">
        <v>8267</v>
      </c>
      <c r="W424" t="s">
        <v>5757</v>
      </c>
      <c r="X424" t="str">
        <f t="shared" si="6"/>
        <v>Inversión</v>
      </c>
      <c r="Y424" t="s">
        <v>5761</v>
      </c>
    </row>
    <row r="425" spans="1:25">
      <c r="A425" t="s">
        <v>8268</v>
      </c>
      <c r="B425" t="s">
        <v>8229</v>
      </c>
      <c r="C425" t="s">
        <v>8269</v>
      </c>
      <c r="D425" t="s">
        <v>667</v>
      </c>
      <c r="E425" t="s">
        <v>5747</v>
      </c>
      <c r="F425" t="s">
        <v>5759</v>
      </c>
      <c r="G425" t="s">
        <v>5749</v>
      </c>
      <c r="H425" t="s">
        <v>461</v>
      </c>
      <c r="I425" t="s">
        <v>638</v>
      </c>
      <c r="J425" t="s">
        <v>280</v>
      </c>
      <c r="K425" t="s">
        <v>5760</v>
      </c>
      <c r="L425" t="s">
        <v>268</v>
      </c>
      <c r="M425">
        <v>58243776</v>
      </c>
      <c r="N425">
        <v>-7280472</v>
      </c>
      <c r="O425">
        <v>50963304</v>
      </c>
      <c r="P425">
        <v>0</v>
      </c>
      <c r="Q425" t="s">
        <v>8270</v>
      </c>
      <c r="R425" t="s">
        <v>8271</v>
      </c>
      <c r="S425" t="s">
        <v>8272</v>
      </c>
      <c r="T425" t="s">
        <v>8273</v>
      </c>
      <c r="U425" t="s">
        <v>8274</v>
      </c>
      <c r="V425" t="s">
        <v>8275</v>
      </c>
      <c r="W425" t="s">
        <v>5757</v>
      </c>
      <c r="X425" t="str">
        <f t="shared" si="6"/>
        <v>Inversión</v>
      </c>
      <c r="Y425" t="s">
        <v>5761</v>
      </c>
    </row>
    <row r="426" spans="1:25">
      <c r="A426" t="s">
        <v>8276</v>
      </c>
      <c r="B426" t="s">
        <v>8277</v>
      </c>
      <c r="C426" t="s">
        <v>8278</v>
      </c>
      <c r="D426" t="s">
        <v>667</v>
      </c>
      <c r="E426" t="s">
        <v>5747</v>
      </c>
      <c r="F426" t="s">
        <v>5759</v>
      </c>
      <c r="G426" t="s">
        <v>5749</v>
      </c>
      <c r="H426" t="s">
        <v>461</v>
      </c>
      <c r="I426" t="s">
        <v>638</v>
      </c>
      <c r="J426" t="s">
        <v>280</v>
      </c>
      <c r="K426" t="s">
        <v>5760</v>
      </c>
      <c r="L426" t="s">
        <v>268</v>
      </c>
      <c r="M426">
        <v>111493518</v>
      </c>
      <c r="N426">
        <v>0</v>
      </c>
      <c r="O426">
        <v>111493518</v>
      </c>
      <c r="P426">
        <v>15021047</v>
      </c>
      <c r="Q426" t="s">
        <v>8279</v>
      </c>
      <c r="R426" t="s">
        <v>8280</v>
      </c>
      <c r="S426" t="s">
        <v>8281</v>
      </c>
      <c r="T426" t="s">
        <v>8282</v>
      </c>
      <c r="U426" t="s">
        <v>8283</v>
      </c>
      <c r="V426" t="s">
        <v>8284</v>
      </c>
      <c r="W426" t="s">
        <v>5757</v>
      </c>
      <c r="X426" t="str">
        <f t="shared" si="6"/>
        <v>Inversión</v>
      </c>
      <c r="Y426" t="s">
        <v>5761</v>
      </c>
    </row>
    <row r="427" spans="1:25">
      <c r="A427" t="s">
        <v>8285</v>
      </c>
      <c r="B427" t="s">
        <v>8277</v>
      </c>
      <c r="C427" t="s">
        <v>8286</v>
      </c>
      <c r="D427" t="s">
        <v>667</v>
      </c>
      <c r="E427" t="s">
        <v>5747</v>
      </c>
      <c r="F427" t="s">
        <v>5828</v>
      </c>
      <c r="G427" t="s">
        <v>5749</v>
      </c>
      <c r="H427" t="s">
        <v>463</v>
      </c>
      <c r="I427" t="s">
        <v>633</v>
      </c>
      <c r="J427" t="s">
        <v>280</v>
      </c>
      <c r="K427" t="s">
        <v>5760</v>
      </c>
      <c r="L427" t="s">
        <v>268</v>
      </c>
      <c r="M427">
        <v>333940127</v>
      </c>
      <c r="N427">
        <v>17095873</v>
      </c>
      <c r="O427">
        <v>351036000</v>
      </c>
      <c r="P427">
        <v>0</v>
      </c>
      <c r="Q427" t="s">
        <v>8287</v>
      </c>
      <c r="R427" t="s">
        <v>7582</v>
      </c>
      <c r="S427" t="s">
        <v>8288</v>
      </c>
      <c r="T427" t="s">
        <v>5757</v>
      </c>
      <c r="U427" t="s">
        <v>5757</v>
      </c>
      <c r="V427" t="s">
        <v>5757</v>
      </c>
      <c r="W427" t="s">
        <v>5757</v>
      </c>
      <c r="X427" t="str">
        <f t="shared" si="6"/>
        <v>Inversión</v>
      </c>
      <c r="Y427" t="s">
        <v>5836</v>
      </c>
    </row>
    <row r="428" spans="1:25">
      <c r="A428" t="s">
        <v>8133</v>
      </c>
      <c r="B428" t="s">
        <v>8289</v>
      </c>
      <c r="C428" t="s">
        <v>8290</v>
      </c>
      <c r="D428" t="s">
        <v>667</v>
      </c>
      <c r="E428" t="s">
        <v>5747</v>
      </c>
      <c r="F428" t="s">
        <v>5828</v>
      </c>
      <c r="G428" t="s">
        <v>5749</v>
      </c>
      <c r="H428" t="s">
        <v>463</v>
      </c>
      <c r="I428" t="s">
        <v>633</v>
      </c>
      <c r="J428" t="s">
        <v>267</v>
      </c>
      <c r="K428" t="s">
        <v>5750</v>
      </c>
      <c r="L428" t="s">
        <v>268</v>
      </c>
      <c r="M428">
        <v>2236988</v>
      </c>
      <c r="N428">
        <v>0</v>
      </c>
      <c r="O428">
        <v>2236988</v>
      </c>
      <c r="P428">
        <v>0</v>
      </c>
      <c r="Q428" t="s">
        <v>8291</v>
      </c>
      <c r="R428" t="s">
        <v>7446</v>
      </c>
      <c r="S428" t="s">
        <v>7358</v>
      </c>
      <c r="T428" t="s">
        <v>8292</v>
      </c>
      <c r="U428" t="s">
        <v>8293</v>
      </c>
      <c r="V428" t="s">
        <v>8294</v>
      </c>
      <c r="W428" t="s">
        <v>5757</v>
      </c>
      <c r="X428" t="str">
        <f t="shared" si="6"/>
        <v>Inversión</v>
      </c>
      <c r="Y428" t="s">
        <v>5836</v>
      </c>
    </row>
    <row r="429" spans="1:25">
      <c r="A429" t="s">
        <v>7582</v>
      </c>
      <c r="B429" t="s">
        <v>8289</v>
      </c>
      <c r="C429" t="s">
        <v>8295</v>
      </c>
      <c r="D429" t="s">
        <v>667</v>
      </c>
      <c r="E429" t="s">
        <v>5747</v>
      </c>
      <c r="F429" t="s">
        <v>5828</v>
      </c>
      <c r="G429" t="s">
        <v>5749</v>
      </c>
      <c r="H429" t="s">
        <v>458</v>
      </c>
      <c r="I429" t="s">
        <v>635</v>
      </c>
      <c r="J429" t="s">
        <v>267</v>
      </c>
      <c r="K429" t="s">
        <v>5750</v>
      </c>
      <c r="L429" t="s">
        <v>268</v>
      </c>
      <c r="M429">
        <v>13923934</v>
      </c>
      <c r="N429">
        <v>-13923934</v>
      </c>
      <c r="O429">
        <v>0</v>
      </c>
      <c r="P429">
        <v>0</v>
      </c>
      <c r="Q429" t="s">
        <v>8291</v>
      </c>
      <c r="R429" t="s">
        <v>6108</v>
      </c>
      <c r="S429" t="s">
        <v>8296</v>
      </c>
      <c r="T429" t="s">
        <v>8297</v>
      </c>
      <c r="U429" t="s">
        <v>8298</v>
      </c>
      <c r="V429" t="s">
        <v>8299</v>
      </c>
      <c r="W429" t="s">
        <v>6170</v>
      </c>
      <c r="X429" t="str">
        <f t="shared" si="6"/>
        <v>Inversión</v>
      </c>
      <c r="Y429" t="s">
        <v>5836</v>
      </c>
    </row>
    <row r="430" spans="1:25">
      <c r="A430" t="s">
        <v>8239</v>
      </c>
      <c r="B430" t="s">
        <v>8300</v>
      </c>
      <c r="C430" t="s">
        <v>8301</v>
      </c>
      <c r="D430" t="s">
        <v>667</v>
      </c>
      <c r="E430" t="s">
        <v>5747</v>
      </c>
      <c r="F430" t="s">
        <v>5828</v>
      </c>
      <c r="G430" t="s">
        <v>5749</v>
      </c>
      <c r="H430" t="s">
        <v>463</v>
      </c>
      <c r="I430" t="s">
        <v>633</v>
      </c>
      <c r="J430" t="s">
        <v>280</v>
      </c>
      <c r="K430" t="s">
        <v>5760</v>
      </c>
      <c r="L430" t="s">
        <v>268</v>
      </c>
      <c r="M430">
        <v>4791388</v>
      </c>
      <c r="N430">
        <v>-1062336</v>
      </c>
      <c r="O430">
        <v>3729052</v>
      </c>
      <c r="P430">
        <v>0</v>
      </c>
      <c r="Q430" t="s">
        <v>8302</v>
      </c>
      <c r="R430" t="s">
        <v>8303</v>
      </c>
      <c r="S430" t="s">
        <v>6331</v>
      </c>
      <c r="T430" t="s">
        <v>8304</v>
      </c>
      <c r="U430" t="s">
        <v>8305</v>
      </c>
      <c r="V430" t="s">
        <v>8306</v>
      </c>
      <c r="W430" t="s">
        <v>6040</v>
      </c>
      <c r="X430" t="str">
        <f t="shared" si="6"/>
        <v>Inversión</v>
      </c>
      <c r="Y430" t="s">
        <v>5836</v>
      </c>
    </row>
    <row r="431" spans="1:25">
      <c r="A431" t="s">
        <v>8186</v>
      </c>
      <c r="B431" t="s">
        <v>8307</v>
      </c>
      <c r="C431" t="s">
        <v>8308</v>
      </c>
      <c r="D431" t="s">
        <v>667</v>
      </c>
      <c r="E431" t="s">
        <v>5747</v>
      </c>
      <c r="F431" t="s">
        <v>5828</v>
      </c>
      <c r="G431" t="s">
        <v>5749</v>
      </c>
      <c r="H431" t="s">
        <v>458</v>
      </c>
      <c r="I431" t="s">
        <v>635</v>
      </c>
      <c r="J431" t="s">
        <v>267</v>
      </c>
      <c r="K431" t="s">
        <v>5750</v>
      </c>
      <c r="L431" t="s">
        <v>268</v>
      </c>
      <c r="M431">
        <v>9585685</v>
      </c>
      <c r="N431">
        <v>-3062817</v>
      </c>
      <c r="O431">
        <v>6522868</v>
      </c>
      <c r="P431">
        <v>0</v>
      </c>
      <c r="Q431" t="s">
        <v>8309</v>
      </c>
      <c r="R431" t="s">
        <v>8310</v>
      </c>
      <c r="S431" t="s">
        <v>8311</v>
      </c>
      <c r="T431" t="s">
        <v>8312</v>
      </c>
      <c r="U431" t="s">
        <v>8313</v>
      </c>
      <c r="V431" t="s">
        <v>8314</v>
      </c>
      <c r="W431" t="s">
        <v>8315</v>
      </c>
      <c r="X431" t="str">
        <f t="shared" si="6"/>
        <v>Inversión</v>
      </c>
      <c r="Y431" t="s">
        <v>5836</v>
      </c>
    </row>
    <row r="432" spans="1:25">
      <c r="A432" t="s">
        <v>8196</v>
      </c>
      <c r="B432" t="s">
        <v>8307</v>
      </c>
      <c r="C432" t="s">
        <v>8316</v>
      </c>
      <c r="D432" t="s">
        <v>667</v>
      </c>
      <c r="E432" t="s">
        <v>5747</v>
      </c>
      <c r="F432" t="s">
        <v>5748</v>
      </c>
      <c r="G432" t="s">
        <v>5749</v>
      </c>
      <c r="H432" t="s">
        <v>529</v>
      </c>
      <c r="I432" t="s">
        <v>656</v>
      </c>
      <c r="J432" t="s">
        <v>280</v>
      </c>
      <c r="K432" t="s">
        <v>5760</v>
      </c>
      <c r="L432" t="s">
        <v>268</v>
      </c>
      <c r="M432">
        <v>82401904</v>
      </c>
      <c r="N432">
        <v>-99884</v>
      </c>
      <c r="O432">
        <v>82302020</v>
      </c>
      <c r="P432">
        <v>0</v>
      </c>
      <c r="Q432" t="s">
        <v>8317</v>
      </c>
      <c r="R432" t="s">
        <v>8318</v>
      </c>
      <c r="S432" t="s">
        <v>8319</v>
      </c>
      <c r="T432" t="s">
        <v>8320</v>
      </c>
      <c r="U432" t="s">
        <v>8321</v>
      </c>
      <c r="V432" t="s">
        <v>8322</v>
      </c>
      <c r="W432" t="s">
        <v>5757</v>
      </c>
      <c r="X432" t="str">
        <f t="shared" si="6"/>
        <v>Inversión</v>
      </c>
      <c r="Y432" t="s">
        <v>5758</v>
      </c>
    </row>
    <row r="433" spans="1:25">
      <c r="A433" t="s">
        <v>8193</v>
      </c>
      <c r="B433" t="s">
        <v>8323</v>
      </c>
      <c r="C433" t="s">
        <v>8324</v>
      </c>
      <c r="D433" t="s">
        <v>667</v>
      </c>
      <c r="E433" t="s">
        <v>5747</v>
      </c>
      <c r="F433" t="s">
        <v>5748</v>
      </c>
      <c r="G433" t="s">
        <v>5749</v>
      </c>
      <c r="H433" t="s">
        <v>465</v>
      </c>
      <c r="I433" t="s">
        <v>654</v>
      </c>
      <c r="J433" t="s">
        <v>280</v>
      </c>
      <c r="K433" t="s">
        <v>5760</v>
      </c>
      <c r="L433" t="s">
        <v>268</v>
      </c>
      <c r="M433">
        <v>69663808</v>
      </c>
      <c r="N433">
        <v>-8707976</v>
      </c>
      <c r="O433">
        <v>60955832</v>
      </c>
      <c r="P433">
        <v>0</v>
      </c>
      <c r="Q433" t="s">
        <v>8325</v>
      </c>
      <c r="R433" t="s">
        <v>8326</v>
      </c>
      <c r="S433" t="s">
        <v>8327</v>
      </c>
      <c r="T433" t="s">
        <v>8328</v>
      </c>
      <c r="U433" t="s">
        <v>8329</v>
      </c>
      <c r="V433" t="s">
        <v>8330</v>
      </c>
      <c r="W433" t="s">
        <v>5757</v>
      </c>
      <c r="X433" t="str">
        <f t="shared" si="6"/>
        <v>Inversión</v>
      </c>
      <c r="Y433" t="s">
        <v>5758</v>
      </c>
    </row>
    <row r="434" spans="1:25">
      <c r="A434" t="s">
        <v>8154</v>
      </c>
      <c r="B434" t="s">
        <v>8331</v>
      </c>
      <c r="C434" t="s">
        <v>8332</v>
      </c>
      <c r="D434" t="s">
        <v>667</v>
      </c>
      <c r="E434" t="s">
        <v>5747</v>
      </c>
      <c r="F434" t="s">
        <v>5764</v>
      </c>
      <c r="G434" t="s">
        <v>5749</v>
      </c>
      <c r="H434" t="s">
        <v>556</v>
      </c>
      <c r="I434" t="s">
        <v>665</v>
      </c>
      <c r="J434" t="s">
        <v>280</v>
      </c>
      <c r="K434" t="s">
        <v>5760</v>
      </c>
      <c r="L434" t="s">
        <v>268</v>
      </c>
      <c r="M434">
        <v>91574258</v>
      </c>
      <c r="N434">
        <v>0</v>
      </c>
      <c r="O434">
        <v>91574258</v>
      </c>
      <c r="P434">
        <v>69786</v>
      </c>
      <c r="Q434" t="s">
        <v>8333</v>
      </c>
      <c r="R434" t="s">
        <v>8334</v>
      </c>
      <c r="S434" t="s">
        <v>8335</v>
      </c>
      <c r="T434" t="s">
        <v>8336</v>
      </c>
      <c r="U434" t="s">
        <v>8337</v>
      </c>
      <c r="V434" t="s">
        <v>8338</v>
      </c>
      <c r="W434" t="s">
        <v>5757</v>
      </c>
      <c r="X434" t="str">
        <f t="shared" si="6"/>
        <v>Inversión</v>
      </c>
      <c r="Y434" t="s">
        <v>5767</v>
      </c>
    </row>
    <row r="435" spans="1:25">
      <c r="A435" t="s">
        <v>7652</v>
      </c>
      <c r="B435" t="s">
        <v>8331</v>
      </c>
      <c r="C435" t="s">
        <v>8339</v>
      </c>
      <c r="D435" t="s">
        <v>667</v>
      </c>
      <c r="E435" t="s">
        <v>5747</v>
      </c>
      <c r="F435" t="s">
        <v>5828</v>
      </c>
      <c r="G435" t="s">
        <v>5749</v>
      </c>
      <c r="H435" t="s">
        <v>458</v>
      </c>
      <c r="I435" t="s">
        <v>635</v>
      </c>
      <c r="J435" t="s">
        <v>267</v>
      </c>
      <c r="K435" t="s">
        <v>5750</v>
      </c>
      <c r="L435" t="s">
        <v>268</v>
      </c>
      <c r="M435">
        <v>52851939</v>
      </c>
      <c r="N435">
        <v>-10067036</v>
      </c>
      <c r="O435">
        <v>42784903</v>
      </c>
      <c r="P435">
        <v>0</v>
      </c>
      <c r="Q435" t="s">
        <v>8340</v>
      </c>
      <c r="R435" t="s">
        <v>6894</v>
      </c>
      <c r="S435" t="s">
        <v>6392</v>
      </c>
      <c r="T435" t="s">
        <v>8341</v>
      </c>
      <c r="U435" t="s">
        <v>8342</v>
      </c>
      <c r="V435" t="s">
        <v>8343</v>
      </c>
      <c r="W435" t="s">
        <v>5757</v>
      </c>
      <c r="X435" t="str">
        <f t="shared" si="6"/>
        <v>Inversión</v>
      </c>
      <c r="Y435" t="s">
        <v>5836</v>
      </c>
    </row>
    <row r="436" spans="1:25">
      <c r="A436" t="s">
        <v>8344</v>
      </c>
      <c r="B436" t="s">
        <v>8345</v>
      </c>
      <c r="C436" t="s">
        <v>8346</v>
      </c>
      <c r="D436" t="s">
        <v>667</v>
      </c>
      <c r="E436" t="s">
        <v>5747</v>
      </c>
      <c r="F436" t="s">
        <v>5759</v>
      </c>
      <c r="G436" t="s">
        <v>5749</v>
      </c>
      <c r="H436" t="s">
        <v>461</v>
      </c>
      <c r="I436" t="s">
        <v>638</v>
      </c>
      <c r="J436" t="s">
        <v>267</v>
      </c>
      <c r="K436" t="s">
        <v>5750</v>
      </c>
      <c r="L436" t="s">
        <v>268</v>
      </c>
      <c r="M436">
        <v>37425655</v>
      </c>
      <c r="N436">
        <v>0</v>
      </c>
      <c r="O436">
        <v>37425655</v>
      </c>
      <c r="P436">
        <v>12091366</v>
      </c>
      <c r="Q436" t="s">
        <v>8347</v>
      </c>
      <c r="R436" t="s">
        <v>6519</v>
      </c>
      <c r="S436" t="s">
        <v>8348</v>
      </c>
      <c r="T436" t="s">
        <v>5757</v>
      </c>
      <c r="U436" t="s">
        <v>5757</v>
      </c>
      <c r="V436" t="s">
        <v>5757</v>
      </c>
      <c r="W436" t="s">
        <v>5757</v>
      </c>
      <c r="X436" t="str">
        <f t="shared" si="6"/>
        <v>Inversión</v>
      </c>
      <c r="Y436" t="s">
        <v>5761</v>
      </c>
    </row>
    <row r="437" spans="1:25">
      <c r="A437" t="s">
        <v>8349</v>
      </c>
      <c r="B437" t="s">
        <v>8345</v>
      </c>
      <c r="C437" t="s">
        <v>8350</v>
      </c>
      <c r="D437" t="s">
        <v>667</v>
      </c>
      <c r="E437" t="s">
        <v>5747</v>
      </c>
      <c r="F437" t="s">
        <v>5759</v>
      </c>
      <c r="G437" t="s">
        <v>5749</v>
      </c>
      <c r="H437" t="s">
        <v>461</v>
      </c>
      <c r="I437" t="s">
        <v>638</v>
      </c>
      <c r="J437" t="s">
        <v>267</v>
      </c>
      <c r="K437" t="s">
        <v>5750</v>
      </c>
      <c r="L437" t="s">
        <v>268</v>
      </c>
      <c r="M437">
        <v>18025000</v>
      </c>
      <c r="N437">
        <v>0</v>
      </c>
      <c r="O437">
        <v>18025000</v>
      </c>
      <c r="P437">
        <v>0</v>
      </c>
      <c r="Q437" t="s">
        <v>8351</v>
      </c>
      <c r="R437" t="s">
        <v>6887</v>
      </c>
      <c r="S437" t="s">
        <v>8352</v>
      </c>
      <c r="T437" t="s">
        <v>8353</v>
      </c>
      <c r="U437" t="s">
        <v>8354</v>
      </c>
      <c r="V437" t="s">
        <v>8355</v>
      </c>
      <c r="W437" t="s">
        <v>5757</v>
      </c>
      <c r="X437" t="str">
        <f t="shared" si="6"/>
        <v>Inversión</v>
      </c>
      <c r="Y437" t="s">
        <v>5761</v>
      </c>
    </row>
    <row r="438" spans="1:25">
      <c r="A438" t="s">
        <v>8356</v>
      </c>
      <c r="B438" t="s">
        <v>8345</v>
      </c>
      <c r="C438" t="s">
        <v>8357</v>
      </c>
      <c r="D438" t="s">
        <v>667</v>
      </c>
      <c r="E438" t="s">
        <v>5747</v>
      </c>
      <c r="F438" t="s">
        <v>5759</v>
      </c>
      <c r="G438" t="s">
        <v>5749</v>
      </c>
      <c r="H438" t="s">
        <v>461</v>
      </c>
      <c r="I438" t="s">
        <v>638</v>
      </c>
      <c r="J438" t="s">
        <v>267</v>
      </c>
      <c r="K438" t="s">
        <v>5750</v>
      </c>
      <c r="L438" t="s">
        <v>268</v>
      </c>
      <c r="M438">
        <v>62494640</v>
      </c>
      <c r="N438">
        <v>0</v>
      </c>
      <c r="O438">
        <v>62494640</v>
      </c>
      <c r="P438">
        <v>0</v>
      </c>
      <c r="Q438" t="s">
        <v>8358</v>
      </c>
      <c r="R438" t="s">
        <v>7617</v>
      </c>
      <c r="S438" t="s">
        <v>8359</v>
      </c>
      <c r="T438" t="s">
        <v>8360</v>
      </c>
      <c r="U438" t="s">
        <v>8361</v>
      </c>
      <c r="V438" t="s">
        <v>8362</v>
      </c>
      <c r="W438" t="s">
        <v>5757</v>
      </c>
      <c r="X438" t="str">
        <f t="shared" si="6"/>
        <v>Inversión</v>
      </c>
      <c r="Y438" t="s">
        <v>5761</v>
      </c>
    </row>
    <row r="439" spans="1:25">
      <c r="A439" t="s">
        <v>8363</v>
      </c>
      <c r="B439" t="s">
        <v>8345</v>
      </c>
      <c r="C439" t="s">
        <v>8364</v>
      </c>
      <c r="D439" t="s">
        <v>667</v>
      </c>
      <c r="E439" t="s">
        <v>5747</v>
      </c>
      <c r="F439" t="s">
        <v>5759</v>
      </c>
      <c r="G439" t="s">
        <v>5749</v>
      </c>
      <c r="H439" t="s">
        <v>461</v>
      </c>
      <c r="I439" t="s">
        <v>638</v>
      </c>
      <c r="J439" t="s">
        <v>267</v>
      </c>
      <c r="K439" t="s">
        <v>5750</v>
      </c>
      <c r="L439" t="s">
        <v>268</v>
      </c>
      <c r="M439">
        <v>13357415</v>
      </c>
      <c r="N439">
        <v>0</v>
      </c>
      <c r="O439">
        <v>13357415</v>
      </c>
      <c r="P439">
        <v>0</v>
      </c>
      <c r="Q439" t="s">
        <v>8365</v>
      </c>
      <c r="R439" t="s">
        <v>7404</v>
      </c>
      <c r="S439" t="s">
        <v>8366</v>
      </c>
      <c r="T439" t="s">
        <v>8367</v>
      </c>
      <c r="U439" t="s">
        <v>8368</v>
      </c>
      <c r="V439" t="s">
        <v>8369</v>
      </c>
      <c r="W439" t="s">
        <v>5757</v>
      </c>
      <c r="X439" t="str">
        <f t="shared" si="6"/>
        <v>Inversión</v>
      </c>
      <c r="Y439" t="s">
        <v>5761</v>
      </c>
    </row>
    <row r="440" spans="1:25">
      <c r="A440" t="s">
        <v>8370</v>
      </c>
      <c r="B440" t="s">
        <v>8345</v>
      </c>
      <c r="C440" t="s">
        <v>8371</v>
      </c>
      <c r="D440" t="s">
        <v>667</v>
      </c>
      <c r="E440" t="s">
        <v>5747</v>
      </c>
      <c r="F440" t="s">
        <v>5759</v>
      </c>
      <c r="G440" t="s">
        <v>5749</v>
      </c>
      <c r="H440" t="s">
        <v>461</v>
      </c>
      <c r="I440" t="s">
        <v>638</v>
      </c>
      <c r="J440" t="s">
        <v>267</v>
      </c>
      <c r="K440" t="s">
        <v>5750</v>
      </c>
      <c r="L440" t="s">
        <v>268</v>
      </c>
      <c r="M440">
        <v>13357415</v>
      </c>
      <c r="N440">
        <v>0</v>
      </c>
      <c r="O440">
        <v>13357415</v>
      </c>
      <c r="P440">
        <v>0</v>
      </c>
      <c r="Q440" t="s">
        <v>8372</v>
      </c>
      <c r="R440" t="s">
        <v>6624</v>
      </c>
      <c r="S440" t="s">
        <v>8373</v>
      </c>
      <c r="T440" t="s">
        <v>8374</v>
      </c>
      <c r="U440" t="s">
        <v>8375</v>
      </c>
      <c r="V440" t="s">
        <v>8376</v>
      </c>
      <c r="W440" t="s">
        <v>5757</v>
      </c>
      <c r="X440" t="str">
        <f t="shared" si="6"/>
        <v>Inversión</v>
      </c>
      <c r="Y440" t="s">
        <v>5761</v>
      </c>
    </row>
    <row r="441" spans="1:25">
      <c r="A441" t="s">
        <v>6563</v>
      </c>
      <c r="B441" t="s">
        <v>8345</v>
      </c>
      <c r="C441" t="s">
        <v>8377</v>
      </c>
      <c r="D441" t="s">
        <v>667</v>
      </c>
      <c r="E441" t="s">
        <v>5747</v>
      </c>
      <c r="F441" t="s">
        <v>5759</v>
      </c>
      <c r="G441" t="s">
        <v>5749</v>
      </c>
      <c r="H441" t="s">
        <v>461</v>
      </c>
      <c r="I441" t="s">
        <v>638</v>
      </c>
      <c r="J441" t="s">
        <v>267</v>
      </c>
      <c r="K441" t="s">
        <v>5750</v>
      </c>
      <c r="L441" t="s">
        <v>268</v>
      </c>
      <c r="M441">
        <v>24882120</v>
      </c>
      <c r="N441">
        <v>0</v>
      </c>
      <c r="O441">
        <v>24882120</v>
      </c>
      <c r="P441">
        <v>0</v>
      </c>
      <c r="Q441" t="s">
        <v>8378</v>
      </c>
      <c r="R441" t="s">
        <v>7689</v>
      </c>
      <c r="S441" t="s">
        <v>8379</v>
      </c>
      <c r="T441" t="s">
        <v>8380</v>
      </c>
      <c r="U441" t="s">
        <v>8381</v>
      </c>
      <c r="V441" t="s">
        <v>8382</v>
      </c>
      <c r="W441" t="s">
        <v>5757</v>
      </c>
      <c r="X441" t="str">
        <f t="shared" si="6"/>
        <v>Inversión</v>
      </c>
      <c r="Y441" t="s">
        <v>5761</v>
      </c>
    </row>
    <row r="442" spans="1:25">
      <c r="A442" t="s">
        <v>8141</v>
      </c>
      <c r="B442" t="s">
        <v>8345</v>
      </c>
      <c r="C442" t="s">
        <v>8383</v>
      </c>
      <c r="D442" t="s">
        <v>667</v>
      </c>
      <c r="E442" t="s">
        <v>5747</v>
      </c>
      <c r="F442" t="s">
        <v>5759</v>
      </c>
      <c r="G442" t="s">
        <v>5749</v>
      </c>
      <c r="H442" t="s">
        <v>461</v>
      </c>
      <c r="I442" t="s">
        <v>638</v>
      </c>
      <c r="J442" t="s">
        <v>267</v>
      </c>
      <c r="K442" t="s">
        <v>5750</v>
      </c>
      <c r="L442" t="s">
        <v>268</v>
      </c>
      <c r="M442">
        <v>27370332</v>
      </c>
      <c r="N442">
        <v>0</v>
      </c>
      <c r="O442">
        <v>27370332</v>
      </c>
      <c r="P442">
        <v>0</v>
      </c>
      <c r="Q442" t="s">
        <v>8384</v>
      </c>
      <c r="R442" t="s">
        <v>7733</v>
      </c>
      <c r="S442" t="s">
        <v>8385</v>
      </c>
      <c r="T442" t="s">
        <v>8386</v>
      </c>
      <c r="U442" t="s">
        <v>8387</v>
      </c>
      <c r="V442" t="s">
        <v>8388</v>
      </c>
      <c r="W442" t="s">
        <v>5757</v>
      </c>
      <c r="X442" t="str">
        <f t="shared" si="6"/>
        <v>Inversión</v>
      </c>
      <c r="Y442" t="s">
        <v>5761</v>
      </c>
    </row>
    <row r="443" spans="1:25">
      <c r="A443" t="s">
        <v>8389</v>
      </c>
      <c r="B443" t="s">
        <v>8345</v>
      </c>
      <c r="C443" t="s">
        <v>8390</v>
      </c>
      <c r="D443" t="s">
        <v>667</v>
      </c>
      <c r="E443" t="s">
        <v>5747</v>
      </c>
      <c r="F443" t="s">
        <v>5759</v>
      </c>
      <c r="G443" t="s">
        <v>5749</v>
      </c>
      <c r="H443" t="s">
        <v>461</v>
      </c>
      <c r="I443" t="s">
        <v>638</v>
      </c>
      <c r="J443" t="s">
        <v>267</v>
      </c>
      <c r="K443" t="s">
        <v>5750</v>
      </c>
      <c r="L443" t="s">
        <v>268</v>
      </c>
      <c r="M443">
        <v>23661534</v>
      </c>
      <c r="N443">
        <v>0</v>
      </c>
      <c r="O443">
        <v>23661534</v>
      </c>
      <c r="P443">
        <v>2426824</v>
      </c>
      <c r="Q443" t="s">
        <v>8391</v>
      </c>
      <c r="R443" t="s">
        <v>7754</v>
      </c>
      <c r="S443" t="s">
        <v>8392</v>
      </c>
      <c r="T443" t="s">
        <v>8393</v>
      </c>
      <c r="U443" t="s">
        <v>8394</v>
      </c>
      <c r="V443" t="s">
        <v>8395</v>
      </c>
      <c r="W443" t="s">
        <v>5757</v>
      </c>
      <c r="X443" t="str">
        <f t="shared" si="6"/>
        <v>Inversión</v>
      </c>
      <c r="Y443" t="s">
        <v>5761</v>
      </c>
    </row>
    <row r="444" spans="1:25">
      <c r="A444" t="s">
        <v>8396</v>
      </c>
      <c r="B444" t="s">
        <v>8345</v>
      </c>
      <c r="C444" t="s">
        <v>8397</v>
      </c>
      <c r="D444" t="s">
        <v>667</v>
      </c>
      <c r="E444" t="s">
        <v>5747</v>
      </c>
      <c r="F444" t="s">
        <v>5759</v>
      </c>
      <c r="G444" t="s">
        <v>5749</v>
      </c>
      <c r="H444" t="s">
        <v>461</v>
      </c>
      <c r="I444" t="s">
        <v>638</v>
      </c>
      <c r="J444" t="s">
        <v>267</v>
      </c>
      <c r="K444" t="s">
        <v>5750</v>
      </c>
      <c r="L444" t="s">
        <v>268</v>
      </c>
      <c r="M444">
        <v>19827500</v>
      </c>
      <c r="N444">
        <v>0</v>
      </c>
      <c r="O444">
        <v>19827500</v>
      </c>
      <c r="P444">
        <v>5665000</v>
      </c>
      <c r="Q444" t="s">
        <v>8398</v>
      </c>
      <c r="R444" t="s">
        <v>7391</v>
      </c>
      <c r="S444" t="s">
        <v>8399</v>
      </c>
      <c r="T444" t="s">
        <v>8400</v>
      </c>
      <c r="U444" t="s">
        <v>8401</v>
      </c>
      <c r="V444" t="s">
        <v>8402</v>
      </c>
      <c r="W444" t="s">
        <v>5757</v>
      </c>
      <c r="X444" t="str">
        <f t="shared" si="6"/>
        <v>Inversión</v>
      </c>
      <c r="Y444" t="s">
        <v>5761</v>
      </c>
    </row>
    <row r="445" spans="1:25">
      <c r="A445" t="s">
        <v>6918</v>
      </c>
      <c r="B445" t="s">
        <v>8403</v>
      </c>
      <c r="C445" t="s">
        <v>8404</v>
      </c>
      <c r="D445" t="s">
        <v>667</v>
      </c>
      <c r="E445" t="s">
        <v>5747</v>
      </c>
      <c r="F445" t="s">
        <v>5828</v>
      </c>
      <c r="G445" t="s">
        <v>5749</v>
      </c>
      <c r="H445" t="s">
        <v>463</v>
      </c>
      <c r="I445" t="s">
        <v>633</v>
      </c>
      <c r="J445" t="s">
        <v>280</v>
      </c>
      <c r="K445" t="s">
        <v>5760</v>
      </c>
      <c r="L445" t="s">
        <v>268</v>
      </c>
      <c r="M445">
        <v>38000000</v>
      </c>
      <c r="N445">
        <v>-4550780</v>
      </c>
      <c r="O445">
        <v>33449220</v>
      </c>
      <c r="P445">
        <v>0</v>
      </c>
      <c r="Q445" t="s">
        <v>8405</v>
      </c>
      <c r="R445" t="s">
        <v>7696</v>
      </c>
      <c r="S445" t="s">
        <v>8406</v>
      </c>
      <c r="T445" t="s">
        <v>8407</v>
      </c>
      <c r="U445" t="s">
        <v>8408</v>
      </c>
      <c r="V445" t="s">
        <v>8409</v>
      </c>
      <c r="W445" t="s">
        <v>5757</v>
      </c>
      <c r="X445" t="str">
        <f t="shared" si="6"/>
        <v>Inversión</v>
      </c>
      <c r="Y445" t="s">
        <v>5836</v>
      </c>
    </row>
    <row r="446" spans="1:25">
      <c r="A446" t="s">
        <v>7718</v>
      </c>
      <c r="B446" t="s">
        <v>8403</v>
      </c>
      <c r="C446" t="s">
        <v>8410</v>
      </c>
      <c r="D446" t="s">
        <v>667</v>
      </c>
      <c r="E446" t="s">
        <v>5747</v>
      </c>
      <c r="F446" t="s">
        <v>5828</v>
      </c>
      <c r="G446" t="s">
        <v>5749</v>
      </c>
      <c r="H446" t="s">
        <v>444</v>
      </c>
      <c r="I446" t="s">
        <v>622</v>
      </c>
      <c r="J446" t="s">
        <v>267</v>
      </c>
      <c r="K446" t="s">
        <v>5750</v>
      </c>
      <c r="L446" t="s">
        <v>268</v>
      </c>
      <c r="M446">
        <v>5035948</v>
      </c>
      <c r="N446">
        <v>-2009816</v>
      </c>
      <c r="O446">
        <v>3026132</v>
      </c>
      <c r="P446">
        <v>0</v>
      </c>
      <c r="Q446" t="s">
        <v>8411</v>
      </c>
      <c r="R446" t="s">
        <v>6823</v>
      </c>
      <c r="S446" t="s">
        <v>8412</v>
      </c>
      <c r="T446" t="s">
        <v>8413</v>
      </c>
      <c r="U446" t="s">
        <v>8414</v>
      </c>
      <c r="V446" t="s">
        <v>8415</v>
      </c>
      <c r="W446" t="s">
        <v>5757</v>
      </c>
      <c r="X446" t="str">
        <f t="shared" si="6"/>
        <v>Inversión</v>
      </c>
      <c r="Y446" t="s">
        <v>5836</v>
      </c>
    </row>
    <row r="447" spans="1:25">
      <c r="A447" t="s">
        <v>7712</v>
      </c>
      <c r="B447" t="s">
        <v>8403</v>
      </c>
      <c r="C447" t="s">
        <v>8416</v>
      </c>
      <c r="D447" t="s">
        <v>667</v>
      </c>
      <c r="E447" t="s">
        <v>5763</v>
      </c>
      <c r="F447" t="s">
        <v>5828</v>
      </c>
      <c r="G447" t="s">
        <v>5749</v>
      </c>
      <c r="H447" t="s">
        <v>463</v>
      </c>
      <c r="I447" t="s">
        <v>633</v>
      </c>
      <c r="J447" t="s">
        <v>267</v>
      </c>
      <c r="K447" t="s">
        <v>5750</v>
      </c>
      <c r="L447" t="s">
        <v>268</v>
      </c>
      <c r="M447">
        <v>5868915</v>
      </c>
      <c r="N447">
        <v>-5868915</v>
      </c>
      <c r="O447">
        <v>0</v>
      </c>
      <c r="P447">
        <v>0</v>
      </c>
      <c r="Q447" t="s">
        <v>8417</v>
      </c>
      <c r="R447" t="s">
        <v>8418</v>
      </c>
      <c r="S447" t="s">
        <v>5757</v>
      </c>
      <c r="T447" t="s">
        <v>5757</v>
      </c>
      <c r="U447" t="s">
        <v>5757</v>
      </c>
      <c r="V447" t="s">
        <v>5757</v>
      </c>
      <c r="W447" t="s">
        <v>5757</v>
      </c>
      <c r="X447" t="str">
        <f t="shared" si="6"/>
        <v>Inversión</v>
      </c>
      <c r="Y447" t="s">
        <v>5836</v>
      </c>
    </row>
    <row r="448" spans="1:25">
      <c r="A448" t="s">
        <v>6900</v>
      </c>
      <c r="B448" t="s">
        <v>8419</v>
      </c>
      <c r="C448" t="s">
        <v>8420</v>
      </c>
      <c r="D448" t="s">
        <v>667</v>
      </c>
      <c r="E448" t="s">
        <v>5747</v>
      </c>
      <c r="F448" t="s">
        <v>5828</v>
      </c>
      <c r="G448" t="s">
        <v>5749</v>
      </c>
      <c r="H448" t="s">
        <v>463</v>
      </c>
      <c r="I448" t="s">
        <v>633</v>
      </c>
      <c r="J448" t="s">
        <v>267</v>
      </c>
      <c r="K448" t="s">
        <v>5750</v>
      </c>
      <c r="L448" t="s">
        <v>268</v>
      </c>
      <c r="M448">
        <v>1212265</v>
      </c>
      <c r="N448">
        <v>0</v>
      </c>
      <c r="O448">
        <v>1212265</v>
      </c>
      <c r="P448">
        <v>0</v>
      </c>
      <c r="Q448" t="s">
        <v>8421</v>
      </c>
      <c r="R448" t="s">
        <v>8422</v>
      </c>
      <c r="S448" t="s">
        <v>6182</v>
      </c>
      <c r="T448" t="s">
        <v>8423</v>
      </c>
      <c r="U448" t="s">
        <v>8424</v>
      </c>
      <c r="V448" t="s">
        <v>8425</v>
      </c>
      <c r="W448" t="s">
        <v>5757</v>
      </c>
      <c r="X448" t="str">
        <f t="shared" si="6"/>
        <v>Inversión</v>
      </c>
      <c r="Y448" t="s">
        <v>5836</v>
      </c>
    </row>
    <row r="449" spans="1:25">
      <c r="A449" t="s">
        <v>6116</v>
      </c>
      <c r="B449" t="s">
        <v>8426</v>
      </c>
      <c r="C449" t="s">
        <v>8427</v>
      </c>
      <c r="D449" t="s">
        <v>667</v>
      </c>
      <c r="E449" t="s">
        <v>5747</v>
      </c>
      <c r="F449" t="s">
        <v>5759</v>
      </c>
      <c r="G449" t="s">
        <v>5749</v>
      </c>
      <c r="H449" t="s">
        <v>461</v>
      </c>
      <c r="I449" t="s">
        <v>638</v>
      </c>
      <c r="J449" t="s">
        <v>280</v>
      </c>
      <c r="K449" t="s">
        <v>5760</v>
      </c>
      <c r="L449" t="s">
        <v>268</v>
      </c>
      <c r="M449">
        <v>46062344</v>
      </c>
      <c r="N449">
        <v>-9980174</v>
      </c>
      <c r="O449">
        <v>36082170</v>
      </c>
      <c r="P449">
        <v>0</v>
      </c>
      <c r="Q449" t="s">
        <v>8428</v>
      </c>
      <c r="R449" t="s">
        <v>7426</v>
      </c>
      <c r="S449" t="s">
        <v>8429</v>
      </c>
      <c r="T449" t="s">
        <v>8430</v>
      </c>
      <c r="U449" t="s">
        <v>8431</v>
      </c>
      <c r="V449" t="s">
        <v>8432</v>
      </c>
      <c r="W449" t="s">
        <v>5757</v>
      </c>
      <c r="X449" t="str">
        <f t="shared" si="6"/>
        <v>Inversión</v>
      </c>
      <c r="Y449" t="s">
        <v>5761</v>
      </c>
    </row>
    <row r="450" spans="1:25">
      <c r="A450" t="s">
        <v>8164</v>
      </c>
      <c r="B450" t="s">
        <v>8426</v>
      </c>
      <c r="C450" t="s">
        <v>8433</v>
      </c>
      <c r="D450" t="s">
        <v>667</v>
      </c>
      <c r="E450" t="s">
        <v>5747</v>
      </c>
      <c r="F450" t="s">
        <v>5759</v>
      </c>
      <c r="G450" t="s">
        <v>5749</v>
      </c>
      <c r="H450" t="s">
        <v>461</v>
      </c>
      <c r="I450" t="s">
        <v>638</v>
      </c>
      <c r="J450" t="s">
        <v>280</v>
      </c>
      <c r="K450" t="s">
        <v>5760</v>
      </c>
      <c r="L450" t="s">
        <v>268</v>
      </c>
      <c r="M450">
        <v>69663808</v>
      </c>
      <c r="N450">
        <v>0</v>
      </c>
      <c r="O450">
        <v>69663808</v>
      </c>
      <c r="P450">
        <v>23221269</v>
      </c>
      <c r="Q450" t="s">
        <v>8434</v>
      </c>
      <c r="R450" t="s">
        <v>8435</v>
      </c>
      <c r="S450" t="s">
        <v>8436</v>
      </c>
      <c r="T450" t="s">
        <v>8437</v>
      </c>
      <c r="U450" t="s">
        <v>8438</v>
      </c>
      <c r="V450" t="s">
        <v>8439</v>
      </c>
      <c r="W450" t="s">
        <v>5757</v>
      </c>
      <c r="X450" t="str">
        <f t="shared" ref="X450:X513" si="7">IF(LEFT(H450,1)="C","Inversión","Funcionamiento")</f>
        <v>Inversión</v>
      </c>
      <c r="Y450" t="s">
        <v>5761</v>
      </c>
    </row>
    <row r="451" spans="1:25">
      <c r="A451" t="s">
        <v>8440</v>
      </c>
      <c r="B451" t="s">
        <v>8426</v>
      </c>
      <c r="C451" t="s">
        <v>8433</v>
      </c>
      <c r="D451" t="s">
        <v>667</v>
      </c>
      <c r="E451" t="s">
        <v>5763</v>
      </c>
      <c r="F451" t="s">
        <v>5759</v>
      </c>
      <c r="G451" t="s">
        <v>5749</v>
      </c>
      <c r="H451" t="s">
        <v>461</v>
      </c>
      <c r="I451" t="s">
        <v>638</v>
      </c>
      <c r="J451" t="s">
        <v>280</v>
      </c>
      <c r="K451" t="s">
        <v>5760</v>
      </c>
      <c r="L451" t="s">
        <v>268</v>
      </c>
      <c r="M451">
        <v>29121888</v>
      </c>
      <c r="N451">
        <v>0</v>
      </c>
      <c r="O451">
        <v>29121888</v>
      </c>
      <c r="P451">
        <v>29121888</v>
      </c>
      <c r="Q451" t="s">
        <v>8441</v>
      </c>
      <c r="R451" t="s">
        <v>8442</v>
      </c>
      <c r="S451" t="s">
        <v>5757</v>
      </c>
      <c r="T451" t="s">
        <v>5757</v>
      </c>
      <c r="U451" t="s">
        <v>5757</v>
      </c>
      <c r="V451" t="s">
        <v>5757</v>
      </c>
      <c r="W451" t="s">
        <v>5757</v>
      </c>
      <c r="X451" t="str">
        <f t="shared" si="7"/>
        <v>Inversión</v>
      </c>
      <c r="Y451" t="s">
        <v>5761</v>
      </c>
    </row>
    <row r="452" spans="1:25">
      <c r="A452" t="s">
        <v>8172</v>
      </c>
      <c r="B452" t="s">
        <v>8426</v>
      </c>
      <c r="C452" t="s">
        <v>8443</v>
      </c>
      <c r="D452" t="s">
        <v>667</v>
      </c>
      <c r="E452" t="s">
        <v>5747</v>
      </c>
      <c r="F452" t="s">
        <v>5759</v>
      </c>
      <c r="G452" t="s">
        <v>5749</v>
      </c>
      <c r="H452" t="s">
        <v>461</v>
      </c>
      <c r="I452" t="s">
        <v>638</v>
      </c>
      <c r="J452" t="s">
        <v>280</v>
      </c>
      <c r="K452" t="s">
        <v>5760</v>
      </c>
      <c r="L452" t="s">
        <v>268</v>
      </c>
      <c r="M452">
        <v>97439200</v>
      </c>
      <c r="N452">
        <v>0</v>
      </c>
      <c r="O452">
        <v>97439200</v>
      </c>
      <c r="P452">
        <v>38569683</v>
      </c>
      <c r="Q452" t="s">
        <v>8444</v>
      </c>
      <c r="R452" t="s">
        <v>7452</v>
      </c>
      <c r="S452" t="s">
        <v>8445</v>
      </c>
      <c r="T452" t="s">
        <v>5757</v>
      </c>
      <c r="U452" t="s">
        <v>5757</v>
      </c>
      <c r="V452" t="s">
        <v>5757</v>
      </c>
      <c r="W452" t="s">
        <v>5757</v>
      </c>
      <c r="X452" t="str">
        <f t="shared" si="7"/>
        <v>Inversión</v>
      </c>
      <c r="Y452" t="s">
        <v>5761</v>
      </c>
    </row>
    <row r="453" spans="1:25">
      <c r="A453" t="s">
        <v>8179</v>
      </c>
      <c r="B453" t="s">
        <v>8426</v>
      </c>
      <c r="C453" t="s">
        <v>8446</v>
      </c>
      <c r="D453" t="s">
        <v>667</v>
      </c>
      <c r="E453" t="s">
        <v>5995</v>
      </c>
      <c r="F453" t="s">
        <v>5759</v>
      </c>
      <c r="G453" t="s">
        <v>5749</v>
      </c>
      <c r="H453" t="s">
        <v>461</v>
      </c>
      <c r="I453" t="s">
        <v>638</v>
      </c>
      <c r="J453" t="s">
        <v>280</v>
      </c>
      <c r="K453" t="s">
        <v>5760</v>
      </c>
      <c r="L453" t="s">
        <v>268</v>
      </c>
      <c r="M453">
        <v>11250000</v>
      </c>
      <c r="N453">
        <v>-11250000</v>
      </c>
      <c r="O453">
        <v>0</v>
      </c>
      <c r="P453">
        <v>0</v>
      </c>
      <c r="Q453" t="s">
        <v>8447</v>
      </c>
      <c r="R453" t="s">
        <v>7432</v>
      </c>
      <c r="S453" t="s">
        <v>5757</v>
      </c>
      <c r="T453" t="s">
        <v>5757</v>
      </c>
      <c r="U453" t="s">
        <v>5757</v>
      </c>
      <c r="V453" t="s">
        <v>5757</v>
      </c>
      <c r="W453" t="s">
        <v>5757</v>
      </c>
      <c r="X453" t="str">
        <f t="shared" si="7"/>
        <v>Inversión</v>
      </c>
      <c r="Y453" t="s">
        <v>5761</v>
      </c>
    </row>
    <row r="454" spans="1:25">
      <c r="A454" t="s">
        <v>8448</v>
      </c>
      <c r="B454" t="s">
        <v>8426</v>
      </c>
      <c r="C454" t="s">
        <v>8449</v>
      </c>
      <c r="D454" t="s">
        <v>667</v>
      </c>
      <c r="E454" t="s">
        <v>5747</v>
      </c>
      <c r="F454" t="s">
        <v>5759</v>
      </c>
      <c r="G454" t="s">
        <v>5749</v>
      </c>
      <c r="H454" t="s">
        <v>461</v>
      </c>
      <c r="I454" t="s">
        <v>638</v>
      </c>
      <c r="J454" t="s">
        <v>280</v>
      </c>
      <c r="K454" t="s">
        <v>5760</v>
      </c>
      <c r="L454" t="s">
        <v>268</v>
      </c>
      <c r="M454">
        <v>20036123</v>
      </c>
      <c r="N454">
        <v>-1335742</v>
      </c>
      <c r="O454">
        <v>18700381</v>
      </c>
      <c r="P454">
        <v>0</v>
      </c>
      <c r="Q454" t="s">
        <v>8447</v>
      </c>
      <c r="R454" t="s">
        <v>7411</v>
      </c>
      <c r="S454" t="s">
        <v>8450</v>
      </c>
      <c r="T454" t="s">
        <v>8451</v>
      </c>
      <c r="U454" t="s">
        <v>8452</v>
      </c>
      <c r="V454" t="s">
        <v>8453</v>
      </c>
      <c r="W454" t="s">
        <v>5757</v>
      </c>
      <c r="X454" t="str">
        <f t="shared" si="7"/>
        <v>Inversión</v>
      </c>
      <c r="Y454" t="s">
        <v>5761</v>
      </c>
    </row>
    <row r="455" spans="1:25">
      <c r="A455" t="s">
        <v>8217</v>
      </c>
      <c r="B455" t="s">
        <v>8426</v>
      </c>
      <c r="C455" t="s">
        <v>8454</v>
      </c>
      <c r="D455" t="s">
        <v>667</v>
      </c>
      <c r="E455" t="s">
        <v>5747</v>
      </c>
      <c r="F455" t="s">
        <v>5759</v>
      </c>
      <c r="G455" t="s">
        <v>5749</v>
      </c>
      <c r="H455" t="s">
        <v>461</v>
      </c>
      <c r="I455" t="s">
        <v>638</v>
      </c>
      <c r="J455" t="s">
        <v>280</v>
      </c>
      <c r="K455" t="s">
        <v>5760</v>
      </c>
      <c r="L455" t="s">
        <v>268</v>
      </c>
      <c r="M455">
        <v>11250000</v>
      </c>
      <c r="N455">
        <v>0</v>
      </c>
      <c r="O455">
        <v>11250000</v>
      </c>
      <c r="P455">
        <v>1500000</v>
      </c>
      <c r="Q455" t="s">
        <v>8455</v>
      </c>
      <c r="R455" t="s">
        <v>7432</v>
      </c>
      <c r="S455" t="s">
        <v>8456</v>
      </c>
      <c r="T455" t="s">
        <v>5757</v>
      </c>
      <c r="U455" t="s">
        <v>5757</v>
      </c>
      <c r="V455" t="s">
        <v>5757</v>
      </c>
      <c r="W455" t="s">
        <v>5757</v>
      </c>
      <c r="X455" t="str">
        <f t="shared" si="7"/>
        <v>Inversión</v>
      </c>
      <c r="Y455" t="s">
        <v>5761</v>
      </c>
    </row>
    <row r="456" spans="1:25">
      <c r="A456" t="s">
        <v>8457</v>
      </c>
      <c r="B456" t="s">
        <v>8458</v>
      </c>
      <c r="C456" t="s">
        <v>8459</v>
      </c>
      <c r="D456" t="s">
        <v>667</v>
      </c>
      <c r="E456" t="s">
        <v>5763</v>
      </c>
      <c r="F456" t="s">
        <v>5748</v>
      </c>
      <c r="G456" t="s">
        <v>5749</v>
      </c>
      <c r="H456" t="s">
        <v>465</v>
      </c>
      <c r="I456" t="s">
        <v>654</v>
      </c>
      <c r="J456" t="s">
        <v>267</v>
      </c>
      <c r="K456" t="s">
        <v>5750</v>
      </c>
      <c r="L456" t="s">
        <v>268</v>
      </c>
      <c r="M456">
        <v>60000000</v>
      </c>
      <c r="N456">
        <v>0</v>
      </c>
      <c r="O456">
        <v>60000000</v>
      </c>
      <c r="P456">
        <v>60000000</v>
      </c>
      <c r="Q456" t="s">
        <v>8460</v>
      </c>
      <c r="R456" t="s">
        <v>7502</v>
      </c>
      <c r="S456" t="s">
        <v>5757</v>
      </c>
      <c r="T456" t="s">
        <v>5757</v>
      </c>
      <c r="U456" t="s">
        <v>5757</v>
      </c>
      <c r="V456" t="s">
        <v>5757</v>
      </c>
      <c r="W456" t="s">
        <v>5757</v>
      </c>
      <c r="X456" t="str">
        <f t="shared" si="7"/>
        <v>Inversión</v>
      </c>
      <c r="Y456" t="s">
        <v>5758</v>
      </c>
    </row>
    <row r="457" spans="1:25">
      <c r="A457" t="s">
        <v>8232</v>
      </c>
      <c r="B457" t="s">
        <v>8461</v>
      </c>
      <c r="C457" t="s">
        <v>8462</v>
      </c>
      <c r="D457" t="s">
        <v>667</v>
      </c>
      <c r="E457" t="s">
        <v>5747</v>
      </c>
      <c r="F457" t="s">
        <v>6382</v>
      </c>
      <c r="G457" t="s">
        <v>5749</v>
      </c>
      <c r="H457" t="s">
        <v>550</v>
      </c>
      <c r="I457" t="s">
        <v>636</v>
      </c>
      <c r="J457" t="s">
        <v>267</v>
      </c>
      <c r="K457" t="s">
        <v>5750</v>
      </c>
      <c r="L457" t="s">
        <v>268</v>
      </c>
      <c r="M457">
        <v>864567</v>
      </c>
      <c r="N457">
        <v>0</v>
      </c>
      <c r="O457">
        <v>864567</v>
      </c>
      <c r="P457">
        <v>9</v>
      </c>
      <c r="Q457" t="s">
        <v>7954</v>
      </c>
      <c r="R457" t="s">
        <v>8463</v>
      </c>
      <c r="S457" t="s">
        <v>8464</v>
      </c>
      <c r="T457" t="s">
        <v>8465</v>
      </c>
      <c r="U457" t="s">
        <v>8466</v>
      </c>
      <c r="V457" t="s">
        <v>8467</v>
      </c>
      <c r="W457" t="s">
        <v>5757</v>
      </c>
      <c r="X457" t="str">
        <f t="shared" si="7"/>
        <v>Inversión</v>
      </c>
      <c r="Y457" t="s">
        <v>6388</v>
      </c>
    </row>
    <row r="458" spans="1:25">
      <c r="A458" t="s">
        <v>7446</v>
      </c>
      <c r="B458" t="s">
        <v>8468</v>
      </c>
      <c r="C458" t="s">
        <v>8469</v>
      </c>
      <c r="D458" t="s">
        <v>667</v>
      </c>
      <c r="E458" t="s">
        <v>5747</v>
      </c>
      <c r="F458" t="s">
        <v>5748</v>
      </c>
      <c r="G458" t="s">
        <v>5749</v>
      </c>
      <c r="H458" t="s">
        <v>558</v>
      </c>
      <c r="I458" t="s">
        <v>664</v>
      </c>
      <c r="J458" t="s">
        <v>267</v>
      </c>
      <c r="K458" t="s">
        <v>5750</v>
      </c>
      <c r="L458" t="s">
        <v>268</v>
      </c>
      <c r="M458">
        <v>43135393</v>
      </c>
      <c r="N458">
        <v>0</v>
      </c>
      <c r="O458">
        <v>43135393</v>
      </c>
      <c r="P458">
        <v>0</v>
      </c>
      <c r="Q458" t="s">
        <v>8470</v>
      </c>
      <c r="R458" t="s">
        <v>7660</v>
      </c>
      <c r="S458" t="s">
        <v>8471</v>
      </c>
      <c r="T458" t="s">
        <v>8472</v>
      </c>
      <c r="U458" t="s">
        <v>8473</v>
      </c>
      <c r="V458" t="s">
        <v>8474</v>
      </c>
      <c r="W458" t="s">
        <v>5757</v>
      </c>
      <c r="X458" t="str">
        <f t="shared" si="7"/>
        <v>Inversión</v>
      </c>
      <c r="Y458" t="s">
        <v>5758</v>
      </c>
    </row>
    <row r="459" spans="1:25">
      <c r="A459" t="s">
        <v>6108</v>
      </c>
      <c r="B459" t="s">
        <v>8468</v>
      </c>
      <c r="C459" t="s">
        <v>8475</v>
      </c>
      <c r="D459" t="s">
        <v>667</v>
      </c>
      <c r="E459" t="s">
        <v>5747</v>
      </c>
      <c r="F459" t="s">
        <v>6382</v>
      </c>
      <c r="G459" t="s">
        <v>5749</v>
      </c>
      <c r="H459" t="s">
        <v>550</v>
      </c>
      <c r="I459" t="s">
        <v>636</v>
      </c>
      <c r="J459" t="s">
        <v>267</v>
      </c>
      <c r="K459" t="s">
        <v>5750</v>
      </c>
      <c r="L459" t="s">
        <v>268</v>
      </c>
      <c r="M459">
        <v>95706</v>
      </c>
      <c r="N459">
        <v>0</v>
      </c>
      <c r="O459">
        <v>95706</v>
      </c>
      <c r="P459">
        <v>0</v>
      </c>
      <c r="Q459" t="s">
        <v>8476</v>
      </c>
      <c r="R459" t="s">
        <v>8477</v>
      </c>
      <c r="S459" t="s">
        <v>6411</v>
      </c>
      <c r="T459" t="s">
        <v>8478</v>
      </c>
      <c r="U459" t="s">
        <v>8479</v>
      </c>
      <c r="V459" t="s">
        <v>8480</v>
      </c>
      <c r="W459" t="s">
        <v>5757</v>
      </c>
      <c r="X459" t="str">
        <f t="shared" si="7"/>
        <v>Inversión</v>
      </c>
      <c r="Y459" t="s">
        <v>6388</v>
      </c>
    </row>
    <row r="460" spans="1:25">
      <c r="A460" t="s">
        <v>6417</v>
      </c>
      <c r="B460" t="s">
        <v>8468</v>
      </c>
      <c r="C460" t="s">
        <v>8481</v>
      </c>
      <c r="D460" t="s">
        <v>667</v>
      </c>
      <c r="E460" t="s">
        <v>5747</v>
      </c>
      <c r="F460" t="s">
        <v>6382</v>
      </c>
      <c r="G460" t="s">
        <v>5749</v>
      </c>
      <c r="H460" t="s">
        <v>550</v>
      </c>
      <c r="I460" t="s">
        <v>636</v>
      </c>
      <c r="J460" t="s">
        <v>267</v>
      </c>
      <c r="K460" t="s">
        <v>5750</v>
      </c>
      <c r="L460" t="s">
        <v>268</v>
      </c>
      <c r="M460">
        <v>240292</v>
      </c>
      <c r="N460">
        <v>0</v>
      </c>
      <c r="O460">
        <v>240292</v>
      </c>
      <c r="P460">
        <v>0</v>
      </c>
      <c r="Q460" t="s">
        <v>8482</v>
      </c>
      <c r="R460" t="s">
        <v>7513</v>
      </c>
      <c r="S460" t="s">
        <v>5901</v>
      </c>
      <c r="T460" t="s">
        <v>8483</v>
      </c>
      <c r="U460" t="s">
        <v>8484</v>
      </c>
      <c r="V460" t="s">
        <v>8485</v>
      </c>
      <c r="W460" t="s">
        <v>5757</v>
      </c>
      <c r="X460" t="str">
        <f t="shared" si="7"/>
        <v>Inversión</v>
      </c>
      <c r="Y460" t="s">
        <v>6388</v>
      </c>
    </row>
    <row r="461" spans="1:25">
      <c r="A461" t="s">
        <v>8486</v>
      </c>
      <c r="B461" t="s">
        <v>8468</v>
      </c>
      <c r="C461" t="s">
        <v>8487</v>
      </c>
      <c r="D461" t="s">
        <v>667</v>
      </c>
      <c r="E461" t="s">
        <v>5747</v>
      </c>
      <c r="F461" t="s">
        <v>5828</v>
      </c>
      <c r="G461" t="s">
        <v>5749</v>
      </c>
      <c r="H461" t="s">
        <v>463</v>
      </c>
      <c r="I461" t="s">
        <v>633</v>
      </c>
      <c r="J461" t="s">
        <v>267</v>
      </c>
      <c r="K461" t="s">
        <v>5750</v>
      </c>
      <c r="L461" t="s">
        <v>268</v>
      </c>
      <c r="M461">
        <v>6210644</v>
      </c>
      <c r="N461">
        <v>-3484531</v>
      </c>
      <c r="O461">
        <v>2726113</v>
      </c>
      <c r="P461">
        <v>0</v>
      </c>
      <c r="Q461" t="s">
        <v>8488</v>
      </c>
      <c r="R461" t="s">
        <v>8489</v>
      </c>
      <c r="S461" t="s">
        <v>8490</v>
      </c>
      <c r="T461" t="s">
        <v>8491</v>
      </c>
      <c r="U461" t="s">
        <v>8492</v>
      </c>
      <c r="V461" t="s">
        <v>8493</v>
      </c>
      <c r="W461" t="s">
        <v>6349</v>
      </c>
      <c r="X461" t="str">
        <f t="shared" si="7"/>
        <v>Inversión</v>
      </c>
      <c r="Y461" t="s">
        <v>5836</v>
      </c>
    </row>
    <row r="462" spans="1:25">
      <c r="A462" t="s">
        <v>8318</v>
      </c>
      <c r="B462" t="s">
        <v>8468</v>
      </c>
      <c r="C462" t="s">
        <v>8494</v>
      </c>
      <c r="D462" t="s">
        <v>667</v>
      </c>
      <c r="E462" t="s">
        <v>5747</v>
      </c>
      <c r="F462" t="s">
        <v>5828</v>
      </c>
      <c r="G462" t="s">
        <v>5749</v>
      </c>
      <c r="H462" t="s">
        <v>463</v>
      </c>
      <c r="I462" t="s">
        <v>633</v>
      </c>
      <c r="J462" t="s">
        <v>267</v>
      </c>
      <c r="K462" t="s">
        <v>5750</v>
      </c>
      <c r="L462" t="s">
        <v>268</v>
      </c>
      <c r="M462">
        <v>16230922</v>
      </c>
      <c r="N462">
        <v>-9045300</v>
      </c>
      <c r="O462">
        <v>7185622</v>
      </c>
      <c r="P462">
        <v>0</v>
      </c>
      <c r="Q462" t="s">
        <v>8291</v>
      </c>
      <c r="R462" t="s">
        <v>8495</v>
      </c>
      <c r="S462" t="s">
        <v>8496</v>
      </c>
      <c r="T462" t="s">
        <v>8497</v>
      </c>
      <c r="U462" t="s">
        <v>8498</v>
      </c>
      <c r="V462" t="s">
        <v>8499</v>
      </c>
      <c r="W462" t="s">
        <v>6401</v>
      </c>
      <c r="X462" t="str">
        <f t="shared" si="7"/>
        <v>Inversión</v>
      </c>
      <c r="Y462" t="s">
        <v>5836</v>
      </c>
    </row>
    <row r="463" spans="1:25">
      <c r="A463" t="s">
        <v>8310</v>
      </c>
      <c r="B463" t="s">
        <v>8468</v>
      </c>
      <c r="C463" t="s">
        <v>8500</v>
      </c>
      <c r="D463" t="s">
        <v>667</v>
      </c>
      <c r="E463" t="s">
        <v>5747</v>
      </c>
      <c r="F463" t="s">
        <v>5828</v>
      </c>
      <c r="G463" t="s">
        <v>5749</v>
      </c>
      <c r="H463" t="s">
        <v>463</v>
      </c>
      <c r="I463" t="s">
        <v>633</v>
      </c>
      <c r="J463" t="s">
        <v>267</v>
      </c>
      <c r="K463" t="s">
        <v>5750</v>
      </c>
      <c r="L463" t="s">
        <v>268</v>
      </c>
      <c r="M463">
        <v>11109518</v>
      </c>
      <c r="N463">
        <v>1676891</v>
      </c>
      <c r="O463">
        <v>12786409</v>
      </c>
      <c r="P463">
        <v>0</v>
      </c>
      <c r="Q463" t="s">
        <v>8501</v>
      </c>
      <c r="R463" t="s">
        <v>8502</v>
      </c>
      <c r="S463" t="s">
        <v>8503</v>
      </c>
      <c r="T463" t="s">
        <v>8504</v>
      </c>
      <c r="U463" t="s">
        <v>8505</v>
      </c>
      <c r="V463" t="s">
        <v>8506</v>
      </c>
      <c r="W463" t="s">
        <v>8507</v>
      </c>
      <c r="X463" t="str">
        <f t="shared" si="7"/>
        <v>Inversión</v>
      </c>
      <c r="Y463" t="s">
        <v>5836</v>
      </c>
    </row>
    <row r="464" spans="1:25">
      <c r="A464" t="s">
        <v>8334</v>
      </c>
      <c r="B464" t="s">
        <v>8468</v>
      </c>
      <c r="C464" t="s">
        <v>8508</v>
      </c>
      <c r="D464" t="s">
        <v>667</v>
      </c>
      <c r="E464" t="s">
        <v>5747</v>
      </c>
      <c r="F464" t="s">
        <v>5828</v>
      </c>
      <c r="G464" t="s">
        <v>5749</v>
      </c>
      <c r="H464" t="s">
        <v>463</v>
      </c>
      <c r="I464" t="s">
        <v>633</v>
      </c>
      <c r="J464" t="s">
        <v>267</v>
      </c>
      <c r="K464" t="s">
        <v>5750</v>
      </c>
      <c r="L464" t="s">
        <v>268</v>
      </c>
      <c r="M464">
        <v>3863888</v>
      </c>
      <c r="N464">
        <v>0</v>
      </c>
      <c r="O464">
        <v>3863888</v>
      </c>
      <c r="P464">
        <v>0</v>
      </c>
      <c r="Q464" t="s">
        <v>8509</v>
      </c>
      <c r="R464" t="s">
        <v>6694</v>
      </c>
      <c r="S464" t="s">
        <v>8510</v>
      </c>
      <c r="T464" t="s">
        <v>8511</v>
      </c>
      <c r="U464" t="s">
        <v>8512</v>
      </c>
      <c r="V464" t="s">
        <v>8513</v>
      </c>
      <c r="W464" t="s">
        <v>5757</v>
      </c>
      <c r="X464" t="str">
        <f t="shared" si="7"/>
        <v>Inversión</v>
      </c>
      <c r="Y464" t="s">
        <v>5836</v>
      </c>
    </row>
    <row r="465" spans="1:25">
      <c r="A465" t="s">
        <v>8326</v>
      </c>
      <c r="B465" t="s">
        <v>8468</v>
      </c>
      <c r="C465" t="s">
        <v>8514</v>
      </c>
      <c r="D465" t="s">
        <v>667</v>
      </c>
      <c r="E465" t="s">
        <v>5747</v>
      </c>
      <c r="F465" t="s">
        <v>5828</v>
      </c>
      <c r="G465" t="s">
        <v>5749</v>
      </c>
      <c r="H465" t="s">
        <v>458</v>
      </c>
      <c r="I465" t="s">
        <v>635</v>
      </c>
      <c r="J465" t="s">
        <v>267</v>
      </c>
      <c r="K465" t="s">
        <v>5750</v>
      </c>
      <c r="L465" t="s">
        <v>268</v>
      </c>
      <c r="M465">
        <v>11093458</v>
      </c>
      <c r="N465">
        <v>-829520</v>
      </c>
      <c r="O465">
        <v>10263938</v>
      </c>
      <c r="P465">
        <v>0</v>
      </c>
      <c r="Q465" t="s">
        <v>8509</v>
      </c>
      <c r="R465" t="s">
        <v>8515</v>
      </c>
      <c r="S465" t="s">
        <v>8516</v>
      </c>
      <c r="T465" t="s">
        <v>8517</v>
      </c>
      <c r="U465" t="s">
        <v>8518</v>
      </c>
      <c r="V465" t="s">
        <v>8519</v>
      </c>
      <c r="W465" t="s">
        <v>8520</v>
      </c>
      <c r="X465" t="str">
        <f t="shared" si="7"/>
        <v>Inversión</v>
      </c>
      <c r="Y465" t="s">
        <v>5836</v>
      </c>
    </row>
    <row r="466" spans="1:25">
      <c r="A466" t="s">
        <v>8463</v>
      </c>
      <c r="B466" t="s">
        <v>8521</v>
      </c>
      <c r="C466" t="s">
        <v>8522</v>
      </c>
      <c r="D466" t="s">
        <v>667</v>
      </c>
      <c r="E466" t="s">
        <v>5747</v>
      </c>
      <c r="F466" t="s">
        <v>5828</v>
      </c>
      <c r="G466" t="s">
        <v>5749</v>
      </c>
      <c r="H466" t="s">
        <v>463</v>
      </c>
      <c r="I466" t="s">
        <v>633</v>
      </c>
      <c r="J466" t="s">
        <v>267</v>
      </c>
      <c r="K466" t="s">
        <v>5750</v>
      </c>
      <c r="L466" t="s">
        <v>268</v>
      </c>
      <c r="M466">
        <v>4133511</v>
      </c>
      <c r="N466">
        <v>-1882955</v>
      </c>
      <c r="O466">
        <v>2250556</v>
      </c>
      <c r="P466">
        <v>0</v>
      </c>
      <c r="Q466" t="s">
        <v>8523</v>
      </c>
      <c r="R466" t="s">
        <v>6758</v>
      </c>
      <c r="S466" t="s">
        <v>8524</v>
      </c>
      <c r="T466" t="s">
        <v>8525</v>
      </c>
      <c r="U466" t="s">
        <v>8526</v>
      </c>
      <c r="V466" t="s">
        <v>8527</v>
      </c>
      <c r="W466" t="s">
        <v>5757</v>
      </c>
      <c r="X466" t="str">
        <f t="shared" si="7"/>
        <v>Inversión</v>
      </c>
      <c r="Y466" t="s">
        <v>5836</v>
      </c>
    </row>
    <row r="467" spans="1:25">
      <c r="A467" t="s">
        <v>6894</v>
      </c>
      <c r="B467" t="s">
        <v>8528</v>
      </c>
      <c r="C467" t="s">
        <v>8529</v>
      </c>
      <c r="D467" t="s">
        <v>667</v>
      </c>
      <c r="E467" t="s">
        <v>5747</v>
      </c>
      <c r="F467" t="s">
        <v>5828</v>
      </c>
      <c r="G467" t="s">
        <v>5749</v>
      </c>
      <c r="H467" t="s">
        <v>458</v>
      </c>
      <c r="I467" t="s">
        <v>635</v>
      </c>
      <c r="J467" t="s">
        <v>280</v>
      </c>
      <c r="K467" t="s">
        <v>5760</v>
      </c>
      <c r="L467" t="s">
        <v>268</v>
      </c>
      <c r="M467">
        <v>143441038</v>
      </c>
      <c r="N467">
        <v>0</v>
      </c>
      <c r="O467">
        <v>143441038</v>
      </c>
      <c r="P467">
        <v>0</v>
      </c>
      <c r="Q467" t="s">
        <v>8530</v>
      </c>
      <c r="R467" t="s">
        <v>8531</v>
      </c>
      <c r="S467" t="s">
        <v>7038</v>
      </c>
      <c r="T467" t="s">
        <v>8532</v>
      </c>
      <c r="U467" t="s">
        <v>8533</v>
      </c>
      <c r="V467" t="s">
        <v>8534</v>
      </c>
      <c r="W467" t="s">
        <v>5757</v>
      </c>
      <c r="X467" t="str">
        <f t="shared" si="7"/>
        <v>Inversión</v>
      </c>
      <c r="Y467" t="s">
        <v>5836</v>
      </c>
    </row>
    <row r="468" spans="1:25">
      <c r="A468" t="s">
        <v>6618</v>
      </c>
      <c r="B468" t="s">
        <v>8535</v>
      </c>
      <c r="C468" t="s">
        <v>8536</v>
      </c>
      <c r="D468" t="s">
        <v>667</v>
      </c>
      <c r="E468" t="s">
        <v>5747</v>
      </c>
      <c r="F468" t="s">
        <v>6382</v>
      </c>
      <c r="G468" t="s">
        <v>5749</v>
      </c>
      <c r="H468" t="s">
        <v>550</v>
      </c>
      <c r="I468" t="s">
        <v>636</v>
      </c>
      <c r="J468" t="s">
        <v>280</v>
      </c>
      <c r="K468" t="s">
        <v>5760</v>
      </c>
      <c r="L468" t="s">
        <v>268</v>
      </c>
      <c r="M468">
        <v>861350</v>
      </c>
      <c r="N468">
        <v>0</v>
      </c>
      <c r="O468">
        <v>861350</v>
      </c>
      <c r="P468">
        <v>0</v>
      </c>
      <c r="Q468" t="s">
        <v>8537</v>
      </c>
      <c r="R468" t="s">
        <v>8538</v>
      </c>
      <c r="S468" t="s">
        <v>8539</v>
      </c>
      <c r="T468" t="s">
        <v>8540</v>
      </c>
      <c r="U468" t="s">
        <v>8541</v>
      </c>
      <c r="V468" t="s">
        <v>8542</v>
      </c>
      <c r="W468" t="s">
        <v>5757</v>
      </c>
      <c r="X468" t="str">
        <f t="shared" si="7"/>
        <v>Inversión</v>
      </c>
      <c r="Y468" t="s">
        <v>6388</v>
      </c>
    </row>
    <row r="469" spans="1:25">
      <c r="A469" t="s">
        <v>7617</v>
      </c>
      <c r="B469" t="s">
        <v>8535</v>
      </c>
      <c r="C469" t="s">
        <v>8543</v>
      </c>
      <c r="D469" t="s">
        <v>667</v>
      </c>
      <c r="E469" t="s">
        <v>5747</v>
      </c>
      <c r="F469" t="s">
        <v>6382</v>
      </c>
      <c r="G469" t="s">
        <v>5749</v>
      </c>
      <c r="H469" t="s">
        <v>550</v>
      </c>
      <c r="I469" t="s">
        <v>636</v>
      </c>
      <c r="J469" t="s">
        <v>280</v>
      </c>
      <c r="K469" t="s">
        <v>5760</v>
      </c>
      <c r="L469" t="s">
        <v>268</v>
      </c>
      <c r="M469">
        <v>861350</v>
      </c>
      <c r="N469">
        <v>0</v>
      </c>
      <c r="O469">
        <v>861350</v>
      </c>
      <c r="P469">
        <v>0</v>
      </c>
      <c r="Q469" t="s">
        <v>8544</v>
      </c>
      <c r="R469" t="s">
        <v>8545</v>
      </c>
      <c r="S469" t="s">
        <v>7508</v>
      </c>
      <c r="T469" t="s">
        <v>8546</v>
      </c>
      <c r="U469" t="s">
        <v>8547</v>
      </c>
      <c r="V469" t="s">
        <v>8548</v>
      </c>
      <c r="W469" t="s">
        <v>5757</v>
      </c>
      <c r="X469" t="str">
        <f t="shared" si="7"/>
        <v>Inversión</v>
      </c>
      <c r="Y469" t="s">
        <v>6388</v>
      </c>
    </row>
    <row r="470" spans="1:25">
      <c r="A470" t="s">
        <v>8549</v>
      </c>
      <c r="B470" t="s">
        <v>8535</v>
      </c>
      <c r="C470" t="s">
        <v>8550</v>
      </c>
      <c r="D470" t="s">
        <v>667</v>
      </c>
      <c r="E470" t="s">
        <v>5763</v>
      </c>
      <c r="F470" t="s">
        <v>5828</v>
      </c>
      <c r="G470" t="s">
        <v>5749</v>
      </c>
      <c r="H470" t="s">
        <v>463</v>
      </c>
      <c r="I470" t="s">
        <v>633</v>
      </c>
      <c r="J470" t="s">
        <v>267</v>
      </c>
      <c r="K470" t="s">
        <v>5750</v>
      </c>
      <c r="L470" t="s">
        <v>268</v>
      </c>
      <c r="M470">
        <v>18468340</v>
      </c>
      <c r="N470">
        <v>-18468340</v>
      </c>
      <c r="O470">
        <v>0</v>
      </c>
      <c r="P470">
        <v>0</v>
      </c>
      <c r="Q470" t="s">
        <v>8551</v>
      </c>
      <c r="R470" t="s">
        <v>8552</v>
      </c>
      <c r="S470" t="s">
        <v>5757</v>
      </c>
      <c r="T470" t="s">
        <v>5757</v>
      </c>
      <c r="U470" t="s">
        <v>5757</v>
      </c>
      <c r="V470" t="s">
        <v>5757</v>
      </c>
      <c r="W470" t="s">
        <v>5757</v>
      </c>
      <c r="X470" t="str">
        <f t="shared" si="7"/>
        <v>Inversión</v>
      </c>
      <c r="Y470" t="s">
        <v>5836</v>
      </c>
    </row>
    <row r="471" spans="1:25">
      <c r="A471" t="s">
        <v>7404</v>
      </c>
      <c r="B471" t="s">
        <v>8553</v>
      </c>
      <c r="C471" t="s">
        <v>8554</v>
      </c>
      <c r="D471" t="s">
        <v>667</v>
      </c>
      <c r="E471" t="s">
        <v>5747</v>
      </c>
      <c r="F471" t="s">
        <v>5759</v>
      </c>
      <c r="G471" t="s">
        <v>5749</v>
      </c>
      <c r="H471" t="s">
        <v>461</v>
      </c>
      <c r="I471" t="s">
        <v>638</v>
      </c>
      <c r="J471" t="s">
        <v>267</v>
      </c>
      <c r="K471" t="s">
        <v>5750</v>
      </c>
      <c r="L471" t="s">
        <v>268</v>
      </c>
      <c r="M471">
        <v>18025000</v>
      </c>
      <c r="N471">
        <v>0</v>
      </c>
      <c r="O471">
        <v>18025000</v>
      </c>
      <c r="P471">
        <v>0</v>
      </c>
      <c r="Q471" t="s">
        <v>8555</v>
      </c>
      <c r="R471" t="s">
        <v>8556</v>
      </c>
      <c r="S471" t="s">
        <v>8557</v>
      </c>
      <c r="T471" t="s">
        <v>8558</v>
      </c>
      <c r="U471" t="s">
        <v>8559</v>
      </c>
      <c r="V471" t="s">
        <v>8560</v>
      </c>
      <c r="W471" t="s">
        <v>5757</v>
      </c>
      <c r="X471" t="str">
        <f t="shared" si="7"/>
        <v>Inversión</v>
      </c>
      <c r="Y471" t="s">
        <v>5761</v>
      </c>
    </row>
    <row r="472" spans="1:25">
      <c r="A472" t="s">
        <v>6624</v>
      </c>
      <c r="B472" t="s">
        <v>8553</v>
      </c>
      <c r="C472" t="s">
        <v>8561</v>
      </c>
      <c r="D472" t="s">
        <v>667</v>
      </c>
      <c r="E472" t="s">
        <v>5747</v>
      </c>
      <c r="F472" t="s">
        <v>5759</v>
      </c>
      <c r="G472" t="s">
        <v>5749</v>
      </c>
      <c r="H472" t="s">
        <v>461</v>
      </c>
      <c r="I472" t="s">
        <v>638</v>
      </c>
      <c r="J472" t="s">
        <v>267</v>
      </c>
      <c r="K472" t="s">
        <v>5750</v>
      </c>
      <c r="L472" t="s">
        <v>268</v>
      </c>
      <c r="M472">
        <v>12498928</v>
      </c>
      <c r="N472">
        <v>0</v>
      </c>
      <c r="O472">
        <v>12498928</v>
      </c>
      <c r="P472">
        <v>0</v>
      </c>
      <c r="Q472" t="s">
        <v>8562</v>
      </c>
      <c r="R472" t="s">
        <v>8563</v>
      </c>
      <c r="S472" t="s">
        <v>8564</v>
      </c>
      <c r="T472" t="s">
        <v>8565</v>
      </c>
      <c r="U472" t="s">
        <v>8566</v>
      </c>
      <c r="V472" t="s">
        <v>8567</v>
      </c>
      <c r="W472" t="s">
        <v>5757</v>
      </c>
      <c r="X472" t="str">
        <f t="shared" si="7"/>
        <v>Inversión</v>
      </c>
      <c r="Y472" t="s">
        <v>5761</v>
      </c>
    </row>
    <row r="473" spans="1:25">
      <c r="A473" t="s">
        <v>7689</v>
      </c>
      <c r="B473" t="s">
        <v>8553</v>
      </c>
      <c r="C473" t="s">
        <v>8568</v>
      </c>
      <c r="D473" t="s">
        <v>667</v>
      </c>
      <c r="E473" t="s">
        <v>5747</v>
      </c>
      <c r="F473" t="s">
        <v>6382</v>
      </c>
      <c r="G473" t="s">
        <v>5749</v>
      </c>
      <c r="H473" t="s">
        <v>550</v>
      </c>
      <c r="I473" t="s">
        <v>636</v>
      </c>
      <c r="J473" t="s">
        <v>267</v>
      </c>
      <c r="K473" t="s">
        <v>5750</v>
      </c>
      <c r="L473" t="s">
        <v>268</v>
      </c>
      <c r="M473">
        <v>139197</v>
      </c>
      <c r="N473">
        <v>-46600</v>
      </c>
      <c r="O473">
        <v>92597</v>
      </c>
      <c r="P473">
        <v>0</v>
      </c>
      <c r="Q473" t="s">
        <v>8569</v>
      </c>
      <c r="R473" t="s">
        <v>8570</v>
      </c>
      <c r="S473" t="s">
        <v>7734</v>
      </c>
      <c r="T473" t="s">
        <v>8571</v>
      </c>
      <c r="U473" t="s">
        <v>8572</v>
      </c>
      <c r="V473" t="s">
        <v>8573</v>
      </c>
      <c r="W473" t="s">
        <v>5989</v>
      </c>
      <c r="X473" t="str">
        <f t="shared" si="7"/>
        <v>Inversión</v>
      </c>
      <c r="Y473" t="s">
        <v>6388</v>
      </c>
    </row>
    <row r="474" spans="1:25">
      <c r="A474" t="s">
        <v>7733</v>
      </c>
      <c r="B474" t="s">
        <v>8553</v>
      </c>
      <c r="C474" t="s">
        <v>8574</v>
      </c>
      <c r="D474" t="s">
        <v>667</v>
      </c>
      <c r="E474" t="s">
        <v>5747</v>
      </c>
      <c r="F474" t="s">
        <v>6382</v>
      </c>
      <c r="G474" t="s">
        <v>5749</v>
      </c>
      <c r="H474" t="s">
        <v>550</v>
      </c>
      <c r="I474" t="s">
        <v>636</v>
      </c>
      <c r="J474" t="s">
        <v>267</v>
      </c>
      <c r="K474" t="s">
        <v>5750</v>
      </c>
      <c r="L474" t="s">
        <v>268</v>
      </c>
      <c r="M474">
        <v>95706</v>
      </c>
      <c r="N474">
        <v>0</v>
      </c>
      <c r="O474">
        <v>95706</v>
      </c>
      <c r="P474">
        <v>0</v>
      </c>
      <c r="Q474" t="s">
        <v>8575</v>
      </c>
      <c r="R474" t="s">
        <v>8576</v>
      </c>
      <c r="S474" t="s">
        <v>8577</v>
      </c>
      <c r="T474" t="s">
        <v>8578</v>
      </c>
      <c r="U474" t="s">
        <v>8579</v>
      </c>
      <c r="V474" t="s">
        <v>8580</v>
      </c>
      <c r="W474" t="s">
        <v>5757</v>
      </c>
      <c r="X474" t="str">
        <f t="shared" si="7"/>
        <v>Inversión</v>
      </c>
      <c r="Y474" t="s">
        <v>6388</v>
      </c>
    </row>
    <row r="475" spans="1:25">
      <c r="A475" t="s">
        <v>7754</v>
      </c>
      <c r="B475" t="s">
        <v>8581</v>
      </c>
      <c r="C475" t="s">
        <v>8582</v>
      </c>
      <c r="D475" t="s">
        <v>667</v>
      </c>
      <c r="E475" t="s">
        <v>5763</v>
      </c>
      <c r="F475" t="s">
        <v>5828</v>
      </c>
      <c r="G475" t="s">
        <v>5749</v>
      </c>
      <c r="H475" t="s">
        <v>463</v>
      </c>
      <c r="I475" t="s">
        <v>633</v>
      </c>
      <c r="J475" t="s">
        <v>280</v>
      </c>
      <c r="K475" t="s">
        <v>5760</v>
      </c>
      <c r="L475" t="s">
        <v>268</v>
      </c>
      <c r="M475">
        <v>76844250</v>
      </c>
      <c r="N475">
        <v>0</v>
      </c>
      <c r="O475">
        <v>76844250</v>
      </c>
      <c r="P475">
        <v>76844250</v>
      </c>
      <c r="Q475" t="s">
        <v>8583</v>
      </c>
      <c r="R475" t="s">
        <v>8584</v>
      </c>
      <c r="S475" t="s">
        <v>5757</v>
      </c>
      <c r="T475" t="s">
        <v>5757</v>
      </c>
      <c r="U475" t="s">
        <v>5757</v>
      </c>
      <c r="V475" t="s">
        <v>5757</v>
      </c>
      <c r="W475" t="s">
        <v>5757</v>
      </c>
      <c r="X475" t="str">
        <f t="shared" si="7"/>
        <v>Inversión</v>
      </c>
      <c r="Y475" t="s">
        <v>5836</v>
      </c>
    </row>
    <row r="476" spans="1:25">
      <c r="A476" t="s">
        <v>7426</v>
      </c>
      <c r="B476" t="s">
        <v>8581</v>
      </c>
      <c r="C476" t="s">
        <v>8585</v>
      </c>
      <c r="D476" t="s">
        <v>667</v>
      </c>
      <c r="E476" t="s">
        <v>5747</v>
      </c>
      <c r="F476" t="s">
        <v>6382</v>
      </c>
      <c r="G476" t="s">
        <v>5749</v>
      </c>
      <c r="H476" t="s">
        <v>550</v>
      </c>
      <c r="I476" t="s">
        <v>636</v>
      </c>
      <c r="J476" t="s">
        <v>267</v>
      </c>
      <c r="K476" t="s">
        <v>5750</v>
      </c>
      <c r="L476" t="s">
        <v>268</v>
      </c>
      <c r="M476">
        <v>842044</v>
      </c>
      <c r="N476">
        <v>-240584</v>
      </c>
      <c r="O476">
        <v>601460</v>
      </c>
      <c r="P476">
        <v>0</v>
      </c>
      <c r="Q476" t="s">
        <v>8586</v>
      </c>
      <c r="R476" t="s">
        <v>8587</v>
      </c>
      <c r="S476" t="s">
        <v>8588</v>
      </c>
      <c r="T476" t="s">
        <v>8589</v>
      </c>
      <c r="U476" t="s">
        <v>8590</v>
      </c>
      <c r="V476" t="s">
        <v>8591</v>
      </c>
      <c r="W476" t="s">
        <v>5757</v>
      </c>
      <c r="X476" t="str">
        <f t="shared" si="7"/>
        <v>Inversión</v>
      </c>
      <c r="Y476" t="s">
        <v>6388</v>
      </c>
    </row>
    <row r="477" spans="1:25">
      <c r="A477" t="s">
        <v>8435</v>
      </c>
      <c r="B477" t="s">
        <v>8581</v>
      </c>
      <c r="C477" t="s">
        <v>8592</v>
      </c>
      <c r="D477" t="s">
        <v>667</v>
      </c>
      <c r="E477" t="s">
        <v>5747</v>
      </c>
      <c r="F477" t="s">
        <v>6382</v>
      </c>
      <c r="G477" t="s">
        <v>5749</v>
      </c>
      <c r="H477" t="s">
        <v>550</v>
      </c>
      <c r="I477" t="s">
        <v>636</v>
      </c>
      <c r="J477" t="s">
        <v>267</v>
      </c>
      <c r="K477" t="s">
        <v>5750</v>
      </c>
      <c r="L477" t="s">
        <v>268</v>
      </c>
      <c r="M477">
        <v>3975627</v>
      </c>
      <c r="N477">
        <v>-3504</v>
      </c>
      <c r="O477">
        <v>3972123</v>
      </c>
      <c r="P477">
        <v>720000</v>
      </c>
      <c r="Q477" t="s">
        <v>8593</v>
      </c>
      <c r="R477" t="s">
        <v>8594</v>
      </c>
      <c r="S477" t="s">
        <v>8595</v>
      </c>
      <c r="T477" t="s">
        <v>8596</v>
      </c>
      <c r="U477" t="s">
        <v>8597</v>
      </c>
      <c r="V477" t="s">
        <v>8598</v>
      </c>
      <c r="W477" t="s">
        <v>6358</v>
      </c>
      <c r="X477" t="str">
        <f t="shared" si="7"/>
        <v>Inversión</v>
      </c>
      <c r="Y477" t="s">
        <v>6388</v>
      </c>
    </row>
    <row r="478" spans="1:25">
      <c r="A478" t="s">
        <v>8442</v>
      </c>
      <c r="B478" t="s">
        <v>8581</v>
      </c>
      <c r="C478" t="s">
        <v>8599</v>
      </c>
      <c r="D478" t="s">
        <v>667</v>
      </c>
      <c r="E478" t="s">
        <v>5747</v>
      </c>
      <c r="F478" t="s">
        <v>6382</v>
      </c>
      <c r="G478" t="s">
        <v>5749</v>
      </c>
      <c r="H478" t="s">
        <v>550</v>
      </c>
      <c r="I478" t="s">
        <v>636</v>
      </c>
      <c r="J478" t="s">
        <v>267</v>
      </c>
      <c r="K478" t="s">
        <v>5750</v>
      </c>
      <c r="L478" t="s">
        <v>268</v>
      </c>
      <c r="M478">
        <v>985876</v>
      </c>
      <c r="N478">
        <v>-240584</v>
      </c>
      <c r="O478">
        <v>745292</v>
      </c>
      <c r="P478">
        <v>0</v>
      </c>
      <c r="Q478" t="s">
        <v>8600</v>
      </c>
      <c r="R478" t="s">
        <v>8601</v>
      </c>
      <c r="S478" t="s">
        <v>8602</v>
      </c>
      <c r="T478" t="s">
        <v>8603</v>
      </c>
      <c r="U478" t="s">
        <v>8604</v>
      </c>
      <c r="V478" t="s">
        <v>8605</v>
      </c>
      <c r="W478" t="s">
        <v>5757</v>
      </c>
      <c r="X478" t="str">
        <f t="shared" si="7"/>
        <v>Inversión</v>
      </c>
      <c r="Y478" t="s">
        <v>6388</v>
      </c>
    </row>
    <row r="479" spans="1:25">
      <c r="A479" t="s">
        <v>7452</v>
      </c>
      <c r="B479" t="s">
        <v>8606</v>
      </c>
      <c r="C479" t="s">
        <v>8607</v>
      </c>
      <c r="D479" t="s">
        <v>667</v>
      </c>
      <c r="E479" t="s">
        <v>5747</v>
      </c>
      <c r="F479" t="s">
        <v>5828</v>
      </c>
      <c r="G479" t="s">
        <v>5749</v>
      </c>
      <c r="H479" t="s">
        <v>463</v>
      </c>
      <c r="I479" t="s">
        <v>633</v>
      </c>
      <c r="J479" t="s">
        <v>267</v>
      </c>
      <c r="K479" t="s">
        <v>5750</v>
      </c>
      <c r="L479" t="s">
        <v>268</v>
      </c>
      <c r="M479">
        <v>2424530</v>
      </c>
      <c r="N479">
        <v>0</v>
      </c>
      <c r="O479">
        <v>2424530</v>
      </c>
      <c r="P479">
        <v>0</v>
      </c>
      <c r="Q479" t="s">
        <v>8421</v>
      </c>
      <c r="R479" t="s">
        <v>8608</v>
      </c>
      <c r="S479" t="s">
        <v>8609</v>
      </c>
      <c r="T479" t="s">
        <v>8610</v>
      </c>
      <c r="U479" t="s">
        <v>8611</v>
      </c>
      <c r="V479" t="s">
        <v>8612</v>
      </c>
      <c r="W479" t="s">
        <v>5757</v>
      </c>
      <c r="X479" t="str">
        <f t="shared" si="7"/>
        <v>Inversión</v>
      </c>
      <c r="Y479" t="s">
        <v>5836</v>
      </c>
    </row>
    <row r="480" spans="1:25">
      <c r="A480" t="s">
        <v>7391</v>
      </c>
      <c r="B480" t="s">
        <v>8606</v>
      </c>
      <c r="C480" t="s">
        <v>8613</v>
      </c>
      <c r="D480" t="s">
        <v>667</v>
      </c>
      <c r="E480" t="s">
        <v>5747</v>
      </c>
      <c r="F480" t="s">
        <v>6382</v>
      </c>
      <c r="G480" t="s">
        <v>5749</v>
      </c>
      <c r="H480" t="s">
        <v>550</v>
      </c>
      <c r="I480" t="s">
        <v>636</v>
      </c>
      <c r="J480" t="s">
        <v>267</v>
      </c>
      <c r="K480" t="s">
        <v>5750</v>
      </c>
      <c r="L480" t="s">
        <v>268</v>
      </c>
      <c r="M480">
        <v>95706</v>
      </c>
      <c r="N480">
        <v>0</v>
      </c>
      <c r="O480">
        <v>95706</v>
      </c>
      <c r="P480">
        <v>0</v>
      </c>
      <c r="Q480" t="s">
        <v>8614</v>
      </c>
      <c r="R480" t="s">
        <v>7774</v>
      </c>
      <c r="S480" t="s">
        <v>8615</v>
      </c>
      <c r="T480" t="s">
        <v>8616</v>
      </c>
      <c r="U480" t="s">
        <v>8617</v>
      </c>
      <c r="V480" t="s">
        <v>8618</v>
      </c>
      <c r="W480" t="s">
        <v>5757</v>
      </c>
      <c r="X480" t="str">
        <f t="shared" si="7"/>
        <v>Inversión</v>
      </c>
      <c r="Y480" t="s">
        <v>6388</v>
      </c>
    </row>
    <row r="481" spans="1:25">
      <c r="A481" t="s">
        <v>7411</v>
      </c>
      <c r="B481" t="s">
        <v>8619</v>
      </c>
      <c r="C481" t="s">
        <v>8620</v>
      </c>
      <c r="D481" t="s">
        <v>667</v>
      </c>
      <c r="E481" t="s">
        <v>5747</v>
      </c>
      <c r="F481" t="s">
        <v>5828</v>
      </c>
      <c r="G481" t="s">
        <v>5749</v>
      </c>
      <c r="H481" t="s">
        <v>444</v>
      </c>
      <c r="I481" t="s">
        <v>622</v>
      </c>
      <c r="J481" t="s">
        <v>267</v>
      </c>
      <c r="K481" t="s">
        <v>5750</v>
      </c>
      <c r="L481" t="s">
        <v>268</v>
      </c>
      <c r="M481">
        <v>2103053</v>
      </c>
      <c r="N481">
        <v>0</v>
      </c>
      <c r="O481">
        <v>2103053</v>
      </c>
      <c r="P481">
        <v>0</v>
      </c>
      <c r="Q481" t="s">
        <v>8621</v>
      </c>
      <c r="R481" t="s">
        <v>8622</v>
      </c>
      <c r="S481" t="s">
        <v>8623</v>
      </c>
      <c r="T481" t="s">
        <v>8624</v>
      </c>
      <c r="U481" t="s">
        <v>8625</v>
      </c>
      <c r="V481" t="s">
        <v>8626</v>
      </c>
      <c r="W481" t="s">
        <v>5757</v>
      </c>
      <c r="X481" t="str">
        <f t="shared" si="7"/>
        <v>Inversión</v>
      </c>
      <c r="Y481" t="s">
        <v>5836</v>
      </c>
    </row>
    <row r="482" spans="1:25">
      <c r="A482" t="s">
        <v>7696</v>
      </c>
      <c r="B482" t="s">
        <v>8627</v>
      </c>
      <c r="C482" t="s">
        <v>8628</v>
      </c>
      <c r="D482" t="s">
        <v>667</v>
      </c>
      <c r="E482" t="s">
        <v>5747</v>
      </c>
      <c r="F482" t="s">
        <v>5759</v>
      </c>
      <c r="G482" t="s">
        <v>5749</v>
      </c>
      <c r="H482" t="s">
        <v>461</v>
      </c>
      <c r="I482" t="s">
        <v>638</v>
      </c>
      <c r="J482" t="s">
        <v>280</v>
      </c>
      <c r="K482" t="s">
        <v>5760</v>
      </c>
      <c r="L482" t="s">
        <v>268</v>
      </c>
      <c r="M482">
        <v>40304551</v>
      </c>
      <c r="N482">
        <v>-5757793</v>
      </c>
      <c r="O482">
        <v>34546758</v>
      </c>
      <c r="P482">
        <v>0</v>
      </c>
      <c r="Q482" t="s">
        <v>8629</v>
      </c>
      <c r="R482" t="s">
        <v>8630</v>
      </c>
      <c r="S482" t="s">
        <v>8631</v>
      </c>
      <c r="T482" t="s">
        <v>8632</v>
      </c>
      <c r="U482" t="s">
        <v>8633</v>
      </c>
      <c r="V482" t="s">
        <v>8634</v>
      </c>
      <c r="W482" t="s">
        <v>5757</v>
      </c>
      <c r="X482" t="str">
        <f t="shared" si="7"/>
        <v>Inversión</v>
      </c>
      <c r="Y482" t="s">
        <v>5761</v>
      </c>
    </row>
    <row r="483" spans="1:25">
      <c r="A483" t="s">
        <v>8635</v>
      </c>
      <c r="B483" t="s">
        <v>8627</v>
      </c>
      <c r="C483" t="s">
        <v>8636</v>
      </c>
      <c r="D483" t="s">
        <v>667</v>
      </c>
      <c r="E483" t="s">
        <v>5747</v>
      </c>
      <c r="F483" t="s">
        <v>5828</v>
      </c>
      <c r="G483" t="s">
        <v>5749</v>
      </c>
      <c r="H483" t="s">
        <v>463</v>
      </c>
      <c r="I483" t="s">
        <v>633</v>
      </c>
      <c r="J483" t="s">
        <v>267</v>
      </c>
      <c r="K483" t="s">
        <v>5750</v>
      </c>
      <c r="L483" t="s">
        <v>268</v>
      </c>
      <c r="M483">
        <v>8000000</v>
      </c>
      <c r="N483">
        <v>-96000</v>
      </c>
      <c r="O483">
        <v>7904000</v>
      </c>
      <c r="P483">
        <v>0</v>
      </c>
      <c r="Q483" t="s">
        <v>8637</v>
      </c>
      <c r="R483" t="s">
        <v>6345</v>
      </c>
      <c r="S483" t="s">
        <v>8638</v>
      </c>
      <c r="T483" t="s">
        <v>8639</v>
      </c>
      <c r="U483" t="s">
        <v>8640</v>
      </c>
      <c r="V483" t="s">
        <v>8641</v>
      </c>
      <c r="W483" t="s">
        <v>5757</v>
      </c>
      <c r="X483" t="str">
        <f t="shared" si="7"/>
        <v>Inversión</v>
      </c>
      <c r="Y483" t="s">
        <v>5836</v>
      </c>
    </row>
    <row r="484" spans="1:25">
      <c r="A484" t="s">
        <v>8642</v>
      </c>
      <c r="B484" t="s">
        <v>8643</v>
      </c>
      <c r="C484" t="s">
        <v>8644</v>
      </c>
      <c r="D484" t="s">
        <v>667</v>
      </c>
      <c r="E484" t="s">
        <v>5747</v>
      </c>
      <c r="F484" t="s">
        <v>6645</v>
      </c>
      <c r="G484" t="s">
        <v>5749</v>
      </c>
      <c r="H484" t="s">
        <v>455</v>
      </c>
      <c r="I484" t="s">
        <v>639</v>
      </c>
      <c r="J484" t="s">
        <v>280</v>
      </c>
      <c r="K484" t="s">
        <v>5760</v>
      </c>
      <c r="L484" t="s">
        <v>268</v>
      </c>
      <c r="M484">
        <v>200000000</v>
      </c>
      <c r="N484">
        <v>0</v>
      </c>
      <c r="O484">
        <v>200000000</v>
      </c>
      <c r="P484">
        <v>120000000</v>
      </c>
      <c r="Q484" t="s">
        <v>8645</v>
      </c>
      <c r="R484" t="s">
        <v>8646</v>
      </c>
      <c r="S484" t="s">
        <v>8647</v>
      </c>
      <c r="T484" t="s">
        <v>5757</v>
      </c>
      <c r="U484" t="s">
        <v>5757</v>
      </c>
      <c r="V484" t="s">
        <v>5757</v>
      </c>
      <c r="W484" t="s">
        <v>5757</v>
      </c>
      <c r="X484" t="str">
        <f t="shared" si="7"/>
        <v>Inversión</v>
      </c>
      <c r="Y484" t="s">
        <v>6652</v>
      </c>
    </row>
    <row r="485" spans="1:25">
      <c r="A485" t="s">
        <v>8648</v>
      </c>
      <c r="B485" t="s">
        <v>8643</v>
      </c>
      <c r="C485" t="s">
        <v>8649</v>
      </c>
      <c r="D485" t="s">
        <v>667</v>
      </c>
      <c r="E485" t="s">
        <v>5995</v>
      </c>
      <c r="F485" t="s">
        <v>5748</v>
      </c>
      <c r="G485" t="s">
        <v>5749</v>
      </c>
      <c r="H485" t="s">
        <v>465</v>
      </c>
      <c r="I485" t="s">
        <v>654</v>
      </c>
      <c r="J485" t="s">
        <v>280</v>
      </c>
      <c r="K485" t="s">
        <v>5760</v>
      </c>
      <c r="L485" t="s">
        <v>268</v>
      </c>
      <c r="M485">
        <v>71646848</v>
      </c>
      <c r="N485">
        <v>-71646848</v>
      </c>
      <c r="O485">
        <v>0</v>
      </c>
      <c r="P485">
        <v>0</v>
      </c>
      <c r="Q485" t="s">
        <v>8650</v>
      </c>
      <c r="R485" t="s">
        <v>8651</v>
      </c>
      <c r="S485" t="s">
        <v>5757</v>
      </c>
      <c r="T485" t="s">
        <v>5757</v>
      </c>
      <c r="U485" t="s">
        <v>5757</v>
      </c>
      <c r="V485" t="s">
        <v>5757</v>
      </c>
      <c r="W485" t="s">
        <v>5757</v>
      </c>
      <c r="X485" t="str">
        <f t="shared" si="7"/>
        <v>Inversión</v>
      </c>
      <c r="Y485" t="s">
        <v>5758</v>
      </c>
    </row>
    <row r="486" spans="1:25">
      <c r="A486" t="s">
        <v>7502</v>
      </c>
      <c r="B486" t="s">
        <v>8643</v>
      </c>
      <c r="C486" t="s">
        <v>8652</v>
      </c>
      <c r="D486" t="s">
        <v>667</v>
      </c>
      <c r="E486" t="s">
        <v>5747</v>
      </c>
      <c r="F486" t="s">
        <v>6382</v>
      </c>
      <c r="G486" t="s">
        <v>5749</v>
      </c>
      <c r="H486" t="s">
        <v>550</v>
      </c>
      <c r="I486" t="s">
        <v>636</v>
      </c>
      <c r="J486" t="s">
        <v>280</v>
      </c>
      <c r="K486" t="s">
        <v>5760</v>
      </c>
      <c r="L486" t="s">
        <v>268</v>
      </c>
      <c r="M486">
        <v>16072500</v>
      </c>
      <c r="N486">
        <v>0</v>
      </c>
      <c r="O486">
        <v>16072500</v>
      </c>
      <c r="P486">
        <v>10640475</v>
      </c>
      <c r="Q486" t="s">
        <v>8653</v>
      </c>
      <c r="R486" t="s">
        <v>7251</v>
      </c>
      <c r="S486" t="s">
        <v>8654</v>
      </c>
      <c r="T486" t="s">
        <v>8655</v>
      </c>
      <c r="U486" t="s">
        <v>8656</v>
      </c>
      <c r="V486" t="s">
        <v>8657</v>
      </c>
      <c r="W486" t="s">
        <v>8658</v>
      </c>
      <c r="X486" t="str">
        <f t="shared" si="7"/>
        <v>Inversión</v>
      </c>
      <c r="Y486" t="s">
        <v>6388</v>
      </c>
    </row>
    <row r="487" spans="1:25">
      <c r="A487" t="s">
        <v>8659</v>
      </c>
      <c r="B487" t="s">
        <v>8643</v>
      </c>
      <c r="C487" t="s">
        <v>8660</v>
      </c>
      <c r="D487" t="s">
        <v>667</v>
      </c>
      <c r="E487" t="s">
        <v>5747</v>
      </c>
      <c r="F487" t="s">
        <v>6382</v>
      </c>
      <c r="G487" t="s">
        <v>5749</v>
      </c>
      <c r="H487" t="s">
        <v>550</v>
      </c>
      <c r="I487" t="s">
        <v>636</v>
      </c>
      <c r="J487" t="s">
        <v>280</v>
      </c>
      <c r="K487" t="s">
        <v>5760</v>
      </c>
      <c r="L487" t="s">
        <v>268</v>
      </c>
      <c r="M487">
        <v>50279000</v>
      </c>
      <c r="N487">
        <v>0</v>
      </c>
      <c r="O487">
        <v>50279000</v>
      </c>
      <c r="P487">
        <v>19816368.219999999</v>
      </c>
      <c r="Q487" t="s">
        <v>8661</v>
      </c>
      <c r="R487" t="s">
        <v>8662</v>
      </c>
      <c r="S487" t="s">
        <v>8663</v>
      </c>
      <c r="T487" t="s">
        <v>8664</v>
      </c>
      <c r="U487" t="s">
        <v>8665</v>
      </c>
      <c r="V487" t="s">
        <v>8666</v>
      </c>
      <c r="W487" t="s">
        <v>8667</v>
      </c>
      <c r="X487" t="str">
        <f t="shared" si="7"/>
        <v>Inversión</v>
      </c>
      <c r="Y487" t="s">
        <v>6388</v>
      </c>
    </row>
    <row r="488" spans="1:25">
      <c r="A488" t="s">
        <v>7817</v>
      </c>
      <c r="B488" t="s">
        <v>8643</v>
      </c>
      <c r="C488" t="s">
        <v>8668</v>
      </c>
      <c r="D488" t="s">
        <v>667</v>
      </c>
      <c r="E488" t="s">
        <v>5747</v>
      </c>
      <c r="F488" t="s">
        <v>6382</v>
      </c>
      <c r="G488" t="s">
        <v>5749</v>
      </c>
      <c r="H488" t="s">
        <v>550</v>
      </c>
      <c r="I488" t="s">
        <v>636</v>
      </c>
      <c r="J488" t="s">
        <v>280</v>
      </c>
      <c r="K488" t="s">
        <v>5760</v>
      </c>
      <c r="L488" t="s">
        <v>268</v>
      </c>
      <c r="M488">
        <v>48587500</v>
      </c>
      <c r="N488">
        <v>0</v>
      </c>
      <c r="O488">
        <v>48587500</v>
      </c>
      <c r="P488">
        <v>1836458</v>
      </c>
      <c r="Q488" t="s">
        <v>8669</v>
      </c>
      <c r="R488" t="s">
        <v>6912</v>
      </c>
      <c r="S488" t="s">
        <v>8670</v>
      </c>
      <c r="T488" t="s">
        <v>8671</v>
      </c>
      <c r="U488" t="s">
        <v>8672</v>
      </c>
      <c r="V488" t="s">
        <v>8673</v>
      </c>
      <c r="W488" t="s">
        <v>5757</v>
      </c>
      <c r="X488" t="str">
        <f t="shared" si="7"/>
        <v>Inversión</v>
      </c>
      <c r="Y488" t="s">
        <v>6388</v>
      </c>
    </row>
    <row r="489" spans="1:25">
      <c r="A489" t="s">
        <v>8502</v>
      </c>
      <c r="B489" t="s">
        <v>8643</v>
      </c>
      <c r="C489" t="s">
        <v>8674</v>
      </c>
      <c r="D489" t="s">
        <v>667</v>
      </c>
      <c r="E489" t="s">
        <v>5747</v>
      </c>
      <c r="F489" t="s">
        <v>5828</v>
      </c>
      <c r="G489" t="s">
        <v>5749</v>
      </c>
      <c r="H489" t="s">
        <v>463</v>
      </c>
      <c r="I489" t="s">
        <v>633</v>
      </c>
      <c r="J489" t="s">
        <v>267</v>
      </c>
      <c r="K489" t="s">
        <v>5750</v>
      </c>
      <c r="L489" t="s">
        <v>268</v>
      </c>
      <c r="M489">
        <v>2625955</v>
      </c>
      <c r="N489">
        <v>-140850</v>
      </c>
      <c r="O489">
        <v>2485105</v>
      </c>
      <c r="P489">
        <v>0</v>
      </c>
      <c r="Q489" t="s">
        <v>8675</v>
      </c>
      <c r="R489" t="s">
        <v>7896</v>
      </c>
      <c r="S489" t="s">
        <v>8676</v>
      </c>
      <c r="T489" t="s">
        <v>8677</v>
      </c>
      <c r="U489" t="s">
        <v>8678</v>
      </c>
      <c r="V489" t="s">
        <v>8679</v>
      </c>
      <c r="W489" t="s">
        <v>6361</v>
      </c>
      <c r="X489" t="str">
        <f t="shared" si="7"/>
        <v>Inversión</v>
      </c>
      <c r="Y489" t="s">
        <v>5836</v>
      </c>
    </row>
    <row r="490" spans="1:25">
      <c r="A490" t="s">
        <v>8515</v>
      </c>
      <c r="B490" t="s">
        <v>8680</v>
      </c>
      <c r="C490" t="s">
        <v>8681</v>
      </c>
      <c r="D490" t="s">
        <v>667</v>
      </c>
      <c r="E490" t="s">
        <v>5747</v>
      </c>
      <c r="F490" t="s">
        <v>6382</v>
      </c>
      <c r="G490" t="s">
        <v>5749</v>
      </c>
      <c r="H490" t="s">
        <v>550</v>
      </c>
      <c r="I490" t="s">
        <v>636</v>
      </c>
      <c r="J490" t="s">
        <v>280</v>
      </c>
      <c r="K490" t="s">
        <v>5760</v>
      </c>
      <c r="L490" t="s">
        <v>268</v>
      </c>
      <c r="M490">
        <v>9952848</v>
      </c>
      <c r="N490">
        <v>0</v>
      </c>
      <c r="O490">
        <v>9952848</v>
      </c>
      <c r="P490">
        <v>0</v>
      </c>
      <c r="Q490" t="s">
        <v>8682</v>
      </c>
      <c r="R490" t="s">
        <v>8683</v>
      </c>
      <c r="S490" t="s">
        <v>8684</v>
      </c>
      <c r="T490" t="s">
        <v>8685</v>
      </c>
      <c r="U490" t="s">
        <v>8686</v>
      </c>
      <c r="V490" t="s">
        <v>8687</v>
      </c>
      <c r="W490" t="s">
        <v>5757</v>
      </c>
      <c r="X490" t="str">
        <f t="shared" si="7"/>
        <v>Inversión</v>
      </c>
      <c r="Y490" t="s">
        <v>6388</v>
      </c>
    </row>
    <row r="491" spans="1:25">
      <c r="A491" t="s">
        <v>8489</v>
      </c>
      <c r="B491" t="s">
        <v>8680</v>
      </c>
      <c r="C491" t="s">
        <v>8688</v>
      </c>
      <c r="D491" t="s">
        <v>667</v>
      </c>
      <c r="E491" t="s">
        <v>5747</v>
      </c>
      <c r="F491" t="s">
        <v>6382</v>
      </c>
      <c r="G491" t="s">
        <v>5749</v>
      </c>
      <c r="H491" t="s">
        <v>550</v>
      </c>
      <c r="I491" t="s">
        <v>636</v>
      </c>
      <c r="J491" t="s">
        <v>280</v>
      </c>
      <c r="K491" t="s">
        <v>5760</v>
      </c>
      <c r="L491" t="s">
        <v>268</v>
      </c>
      <c r="M491">
        <v>8527044</v>
      </c>
      <c r="N491">
        <v>0</v>
      </c>
      <c r="O491">
        <v>8527044</v>
      </c>
      <c r="P491">
        <v>0</v>
      </c>
      <c r="Q491" t="s">
        <v>8203</v>
      </c>
      <c r="R491" t="s">
        <v>8689</v>
      </c>
      <c r="S491" t="s">
        <v>8690</v>
      </c>
      <c r="T491" t="s">
        <v>8691</v>
      </c>
      <c r="U491" t="s">
        <v>8692</v>
      </c>
      <c r="V491" t="s">
        <v>8693</v>
      </c>
      <c r="W491" t="s">
        <v>5757</v>
      </c>
      <c r="X491" t="str">
        <f t="shared" si="7"/>
        <v>Inversión</v>
      </c>
      <c r="Y491" t="s">
        <v>6388</v>
      </c>
    </row>
    <row r="492" spans="1:25">
      <c r="A492" t="s">
        <v>7660</v>
      </c>
      <c r="B492" t="s">
        <v>8680</v>
      </c>
      <c r="C492" t="s">
        <v>8694</v>
      </c>
      <c r="D492" t="s">
        <v>667</v>
      </c>
      <c r="E492" t="s">
        <v>5747</v>
      </c>
      <c r="F492" t="s">
        <v>6382</v>
      </c>
      <c r="G492" t="s">
        <v>5749</v>
      </c>
      <c r="H492" t="s">
        <v>550</v>
      </c>
      <c r="I492" t="s">
        <v>636</v>
      </c>
      <c r="J492" t="s">
        <v>280</v>
      </c>
      <c r="K492" t="s">
        <v>5760</v>
      </c>
      <c r="L492" t="s">
        <v>268</v>
      </c>
      <c r="M492">
        <v>8527044</v>
      </c>
      <c r="N492">
        <v>0</v>
      </c>
      <c r="O492">
        <v>8527044</v>
      </c>
      <c r="P492">
        <v>0</v>
      </c>
      <c r="Q492" t="s">
        <v>8695</v>
      </c>
      <c r="R492" t="s">
        <v>8696</v>
      </c>
      <c r="S492" t="s">
        <v>8697</v>
      </c>
      <c r="T492" t="s">
        <v>8698</v>
      </c>
      <c r="U492" t="s">
        <v>8699</v>
      </c>
      <c r="V492" t="s">
        <v>8700</v>
      </c>
      <c r="W492" t="s">
        <v>5757</v>
      </c>
      <c r="X492" t="str">
        <f t="shared" si="7"/>
        <v>Inversión</v>
      </c>
      <c r="Y492" t="s">
        <v>6388</v>
      </c>
    </row>
    <row r="493" spans="1:25">
      <c r="A493" t="s">
        <v>8701</v>
      </c>
      <c r="B493" t="s">
        <v>8702</v>
      </c>
      <c r="C493" t="s">
        <v>8703</v>
      </c>
      <c r="D493" t="s">
        <v>667</v>
      </c>
      <c r="E493" t="s">
        <v>5747</v>
      </c>
      <c r="F493" t="s">
        <v>5880</v>
      </c>
      <c r="G493" t="s">
        <v>5749</v>
      </c>
      <c r="H493" t="s">
        <v>539</v>
      </c>
      <c r="I493" t="s">
        <v>653</v>
      </c>
      <c r="J493" t="s">
        <v>280</v>
      </c>
      <c r="K493" t="s">
        <v>5760</v>
      </c>
      <c r="L493" t="s">
        <v>268</v>
      </c>
      <c r="M493">
        <v>52678703</v>
      </c>
      <c r="N493">
        <v>0</v>
      </c>
      <c r="O493">
        <v>52678703</v>
      </c>
      <c r="P493">
        <v>0</v>
      </c>
      <c r="Q493" t="s">
        <v>8704</v>
      </c>
      <c r="R493" t="s">
        <v>8659</v>
      </c>
      <c r="S493" t="s">
        <v>8705</v>
      </c>
      <c r="T493" t="s">
        <v>8706</v>
      </c>
      <c r="U493" t="s">
        <v>8707</v>
      </c>
      <c r="V493" t="s">
        <v>8708</v>
      </c>
      <c r="W493" t="s">
        <v>5757</v>
      </c>
      <c r="X493" t="str">
        <f t="shared" si="7"/>
        <v>Inversión</v>
      </c>
      <c r="Y493" t="s">
        <v>5887</v>
      </c>
    </row>
    <row r="494" spans="1:25">
      <c r="A494" t="s">
        <v>8709</v>
      </c>
      <c r="B494" t="s">
        <v>8702</v>
      </c>
      <c r="C494" t="s">
        <v>8710</v>
      </c>
      <c r="D494" t="s">
        <v>667</v>
      </c>
      <c r="E494" t="s">
        <v>5995</v>
      </c>
      <c r="F494" t="s">
        <v>5880</v>
      </c>
      <c r="G494" t="s">
        <v>5749</v>
      </c>
      <c r="H494" t="s">
        <v>543</v>
      </c>
      <c r="I494" t="s">
        <v>651</v>
      </c>
      <c r="J494" t="s">
        <v>280</v>
      </c>
      <c r="K494" t="s">
        <v>5760</v>
      </c>
      <c r="L494" t="s">
        <v>268</v>
      </c>
      <c r="M494">
        <v>16910180</v>
      </c>
      <c r="N494">
        <v>-16910180</v>
      </c>
      <c r="O494">
        <v>0</v>
      </c>
      <c r="P494">
        <v>0</v>
      </c>
      <c r="Q494" t="s">
        <v>8711</v>
      </c>
      <c r="R494" t="s">
        <v>8648</v>
      </c>
      <c r="S494" t="s">
        <v>5757</v>
      </c>
      <c r="T494" t="s">
        <v>5757</v>
      </c>
      <c r="U494" t="s">
        <v>5757</v>
      </c>
      <c r="V494" t="s">
        <v>5757</v>
      </c>
      <c r="W494" t="s">
        <v>5757</v>
      </c>
      <c r="X494" t="str">
        <f t="shared" si="7"/>
        <v>Inversión</v>
      </c>
      <c r="Y494" t="s">
        <v>5887</v>
      </c>
    </row>
    <row r="495" spans="1:25">
      <c r="A495" t="s">
        <v>7513</v>
      </c>
      <c r="B495" t="s">
        <v>8712</v>
      </c>
      <c r="C495" t="s">
        <v>8713</v>
      </c>
      <c r="D495" t="s">
        <v>667</v>
      </c>
      <c r="E495" t="s">
        <v>5747</v>
      </c>
      <c r="F495" t="s">
        <v>5828</v>
      </c>
      <c r="G495" t="s">
        <v>5749</v>
      </c>
      <c r="H495" t="s">
        <v>463</v>
      </c>
      <c r="I495" t="s">
        <v>633</v>
      </c>
      <c r="J495" t="s">
        <v>267</v>
      </c>
      <c r="K495" t="s">
        <v>5750</v>
      </c>
      <c r="L495" t="s">
        <v>268</v>
      </c>
      <c r="M495">
        <v>10720532</v>
      </c>
      <c r="N495">
        <v>0</v>
      </c>
      <c r="O495">
        <v>10720532</v>
      </c>
      <c r="P495">
        <v>0</v>
      </c>
      <c r="Q495" t="s">
        <v>8714</v>
      </c>
      <c r="R495" t="s">
        <v>8715</v>
      </c>
      <c r="S495" t="s">
        <v>8716</v>
      </c>
      <c r="T495" t="s">
        <v>8717</v>
      </c>
      <c r="U495" t="s">
        <v>8718</v>
      </c>
      <c r="V495" t="s">
        <v>8719</v>
      </c>
      <c r="W495" t="s">
        <v>5757</v>
      </c>
      <c r="X495" t="str">
        <f t="shared" si="7"/>
        <v>Inversión</v>
      </c>
      <c r="Y495" t="s">
        <v>5836</v>
      </c>
    </row>
    <row r="496" spans="1:25">
      <c r="A496" t="s">
        <v>6758</v>
      </c>
      <c r="B496" t="s">
        <v>8720</v>
      </c>
      <c r="C496" t="s">
        <v>8721</v>
      </c>
      <c r="D496" t="s">
        <v>667</v>
      </c>
      <c r="E496" t="s">
        <v>5747</v>
      </c>
      <c r="F496" t="s">
        <v>5828</v>
      </c>
      <c r="G496" t="s">
        <v>5749</v>
      </c>
      <c r="H496" t="s">
        <v>463</v>
      </c>
      <c r="I496" t="s">
        <v>633</v>
      </c>
      <c r="J496" t="s">
        <v>267</v>
      </c>
      <c r="K496" t="s">
        <v>5750</v>
      </c>
      <c r="L496" t="s">
        <v>268</v>
      </c>
      <c r="M496">
        <v>419114</v>
      </c>
      <c r="N496">
        <v>-53607</v>
      </c>
      <c r="O496">
        <v>365507</v>
      </c>
      <c r="P496">
        <v>0</v>
      </c>
      <c r="Q496" t="s">
        <v>8722</v>
      </c>
      <c r="R496" t="s">
        <v>8723</v>
      </c>
      <c r="S496" t="s">
        <v>8724</v>
      </c>
      <c r="T496" t="s">
        <v>8725</v>
      </c>
      <c r="U496" t="s">
        <v>8726</v>
      </c>
      <c r="V496" t="s">
        <v>8727</v>
      </c>
      <c r="W496" t="s">
        <v>6075</v>
      </c>
      <c r="X496" t="str">
        <f t="shared" si="7"/>
        <v>Inversión</v>
      </c>
      <c r="Y496" t="s">
        <v>5836</v>
      </c>
    </row>
    <row r="497" spans="1:25">
      <c r="A497" t="s">
        <v>8531</v>
      </c>
      <c r="B497" t="s">
        <v>8728</v>
      </c>
      <c r="C497" t="s">
        <v>8729</v>
      </c>
      <c r="D497" t="s">
        <v>667</v>
      </c>
      <c r="E497" t="s">
        <v>5747</v>
      </c>
      <c r="F497" t="s">
        <v>5828</v>
      </c>
      <c r="G497" t="s">
        <v>5749</v>
      </c>
      <c r="H497" t="s">
        <v>463</v>
      </c>
      <c r="I497" t="s">
        <v>633</v>
      </c>
      <c r="J497" t="s">
        <v>267</v>
      </c>
      <c r="K497" t="s">
        <v>5750</v>
      </c>
      <c r="L497" t="s">
        <v>268</v>
      </c>
      <c r="M497">
        <v>8191520</v>
      </c>
      <c r="N497">
        <v>-6758620</v>
      </c>
      <c r="O497">
        <v>1432900</v>
      </c>
      <c r="P497">
        <v>0</v>
      </c>
      <c r="Q497" t="s">
        <v>8730</v>
      </c>
      <c r="R497" t="s">
        <v>8731</v>
      </c>
      <c r="S497" t="s">
        <v>8732</v>
      </c>
      <c r="T497" t="s">
        <v>8733</v>
      </c>
      <c r="U497" t="s">
        <v>8734</v>
      </c>
      <c r="V497" t="s">
        <v>8735</v>
      </c>
      <c r="W497" t="s">
        <v>6636</v>
      </c>
      <c r="X497" t="str">
        <f t="shared" si="7"/>
        <v>Inversión</v>
      </c>
      <c r="Y497" t="s">
        <v>5836</v>
      </c>
    </row>
    <row r="498" spans="1:25">
      <c r="A498" t="s">
        <v>8736</v>
      </c>
      <c r="B498" t="s">
        <v>8737</v>
      </c>
      <c r="C498" t="s">
        <v>8738</v>
      </c>
      <c r="D498" t="s">
        <v>667</v>
      </c>
      <c r="E498" t="s">
        <v>5747</v>
      </c>
      <c r="F498" t="s">
        <v>5828</v>
      </c>
      <c r="G498" t="s">
        <v>5749</v>
      </c>
      <c r="H498" t="s">
        <v>463</v>
      </c>
      <c r="I498" t="s">
        <v>633</v>
      </c>
      <c r="J498" t="s">
        <v>267</v>
      </c>
      <c r="K498" t="s">
        <v>5750</v>
      </c>
      <c r="L498" t="s">
        <v>268</v>
      </c>
      <c r="M498">
        <v>3852484</v>
      </c>
      <c r="N498">
        <v>-2289743</v>
      </c>
      <c r="O498">
        <v>1562741</v>
      </c>
      <c r="P498">
        <v>0</v>
      </c>
      <c r="Q498" t="s">
        <v>8739</v>
      </c>
      <c r="R498" t="s">
        <v>8740</v>
      </c>
      <c r="S498" t="s">
        <v>8741</v>
      </c>
      <c r="T498" t="s">
        <v>8742</v>
      </c>
      <c r="U498" t="s">
        <v>8743</v>
      </c>
      <c r="V498" t="s">
        <v>8744</v>
      </c>
      <c r="W498" t="s">
        <v>5757</v>
      </c>
      <c r="X498" t="str">
        <f t="shared" si="7"/>
        <v>Inversión</v>
      </c>
      <c r="Y498" t="s">
        <v>5836</v>
      </c>
    </row>
    <row r="499" spans="1:25">
      <c r="A499" t="s">
        <v>8745</v>
      </c>
      <c r="B499" t="s">
        <v>8737</v>
      </c>
      <c r="C499" t="s">
        <v>8746</v>
      </c>
      <c r="D499" t="s">
        <v>667</v>
      </c>
      <c r="E499" t="s">
        <v>5747</v>
      </c>
      <c r="F499" t="s">
        <v>5828</v>
      </c>
      <c r="G499" t="s">
        <v>5749</v>
      </c>
      <c r="H499" t="s">
        <v>463</v>
      </c>
      <c r="I499" t="s">
        <v>633</v>
      </c>
      <c r="J499" t="s">
        <v>267</v>
      </c>
      <c r="K499" t="s">
        <v>5750</v>
      </c>
      <c r="L499" t="s">
        <v>268</v>
      </c>
      <c r="M499">
        <v>18408999</v>
      </c>
      <c r="N499">
        <v>-6689091</v>
      </c>
      <c r="O499">
        <v>11719908</v>
      </c>
      <c r="P499">
        <v>0</v>
      </c>
      <c r="Q499" t="s">
        <v>8551</v>
      </c>
      <c r="R499" t="s">
        <v>8747</v>
      </c>
      <c r="S499" t="s">
        <v>8748</v>
      </c>
      <c r="T499" t="s">
        <v>8749</v>
      </c>
      <c r="U499" t="s">
        <v>8750</v>
      </c>
      <c r="V499" t="s">
        <v>8751</v>
      </c>
      <c r="W499" t="s">
        <v>8752</v>
      </c>
      <c r="X499" t="str">
        <f t="shared" si="7"/>
        <v>Inversión</v>
      </c>
      <c r="Y499" t="s">
        <v>5836</v>
      </c>
    </row>
    <row r="500" spans="1:25">
      <c r="A500" t="s">
        <v>8545</v>
      </c>
      <c r="B500" t="s">
        <v>8737</v>
      </c>
      <c r="C500" t="s">
        <v>8753</v>
      </c>
      <c r="D500" t="s">
        <v>667</v>
      </c>
      <c r="E500" t="s">
        <v>5747</v>
      </c>
      <c r="F500" t="s">
        <v>5828</v>
      </c>
      <c r="G500" t="s">
        <v>5749</v>
      </c>
      <c r="H500" t="s">
        <v>458</v>
      </c>
      <c r="I500" t="s">
        <v>635</v>
      </c>
      <c r="J500" t="s">
        <v>267</v>
      </c>
      <c r="K500" t="s">
        <v>5750</v>
      </c>
      <c r="L500" t="s">
        <v>268</v>
      </c>
      <c r="M500">
        <v>15127323</v>
      </c>
      <c r="N500">
        <v>-10594882</v>
      </c>
      <c r="O500">
        <v>4532441</v>
      </c>
      <c r="P500">
        <v>0</v>
      </c>
      <c r="Q500" t="s">
        <v>8754</v>
      </c>
      <c r="R500" t="s">
        <v>7930</v>
      </c>
      <c r="S500" t="s">
        <v>8755</v>
      </c>
      <c r="T500" t="s">
        <v>8756</v>
      </c>
      <c r="U500" t="s">
        <v>8757</v>
      </c>
      <c r="V500" t="s">
        <v>8758</v>
      </c>
      <c r="W500" t="s">
        <v>6669</v>
      </c>
      <c r="X500" t="str">
        <f t="shared" si="7"/>
        <v>Inversión</v>
      </c>
      <c r="Y500" t="s">
        <v>5836</v>
      </c>
    </row>
    <row r="501" spans="1:25">
      <c r="A501" t="s">
        <v>8538</v>
      </c>
      <c r="B501" t="s">
        <v>8737</v>
      </c>
      <c r="C501" t="s">
        <v>8759</v>
      </c>
      <c r="D501" t="s">
        <v>667</v>
      </c>
      <c r="E501" t="s">
        <v>5747</v>
      </c>
      <c r="F501" t="s">
        <v>6382</v>
      </c>
      <c r="G501" t="s">
        <v>5749</v>
      </c>
      <c r="H501" t="s">
        <v>550</v>
      </c>
      <c r="I501" t="s">
        <v>636</v>
      </c>
      <c r="J501" t="s">
        <v>267</v>
      </c>
      <c r="K501" t="s">
        <v>5750</v>
      </c>
      <c r="L501" t="s">
        <v>268</v>
      </c>
      <c r="M501">
        <v>6690572</v>
      </c>
      <c r="N501">
        <v>0</v>
      </c>
      <c r="O501">
        <v>6690572</v>
      </c>
      <c r="P501">
        <v>0</v>
      </c>
      <c r="Q501" t="s">
        <v>8760</v>
      </c>
      <c r="R501" t="s">
        <v>7312</v>
      </c>
      <c r="S501" t="s">
        <v>8761</v>
      </c>
      <c r="T501" t="s">
        <v>5757</v>
      </c>
      <c r="U501" t="s">
        <v>5757</v>
      </c>
      <c r="V501" t="s">
        <v>5757</v>
      </c>
      <c r="W501" t="s">
        <v>5757</v>
      </c>
      <c r="X501" t="str">
        <f t="shared" si="7"/>
        <v>Inversión</v>
      </c>
      <c r="Y501" t="s">
        <v>6388</v>
      </c>
    </row>
    <row r="502" spans="1:25">
      <c r="A502" t="s">
        <v>8646</v>
      </c>
      <c r="B502" t="s">
        <v>8737</v>
      </c>
      <c r="C502" t="s">
        <v>8762</v>
      </c>
      <c r="D502" t="s">
        <v>667</v>
      </c>
      <c r="E502" t="s">
        <v>5747</v>
      </c>
      <c r="F502" t="s">
        <v>6382</v>
      </c>
      <c r="G502" t="s">
        <v>5749</v>
      </c>
      <c r="H502" t="s">
        <v>550</v>
      </c>
      <c r="I502" t="s">
        <v>636</v>
      </c>
      <c r="J502" t="s">
        <v>267</v>
      </c>
      <c r="K502" t="s">
        <v>5750</v>
      </c>
      <c r="L502" t="s">
        <v>268</v>
      </c>
      <c r="M502">
        <v>1426045</v>
      </c>
      <c r="N502">
        <v>0</v>
      </c>
      <c r="O502">
        <v>1426045</v>
      </c>
      <c r="P502">
        <v>0</v>
      </c>
      <c r="Q502" t="s">
        <v>8763</v>
      </c>
      <c r="R502" t="s">
        <v>7838</v>
      </c>
      <c r="S502" t="s">
        <v>8764</v>
      </c>
      <c r="T502" t="s">
        <v>8765</v>
      </c>
      <c r="U502" t="s">
        <v>8766</v>
      </c>
      <c r="V502" t="s">
        <v>8767</v>
      </c>
      <c r="W502" t="s">
        <v>5757</v>
      </c>
      <c r="X502" t="str">
        <f t="shared" si="7"/>
        <v>Inversión</v>
      </c>
      <c r="Y502" t="s">
        <v>6388</v>
      </c>
    </row>
    <row r="503" spans="1:25">
      <c r="A503" t="s">
        <v>8630</v>
      </c>
      <c r="B503" t="s">
        <v>8737</v>
      </c>
      <c r="C503" t="s">
        <v>8762</v>
      </c>
      <c r="D503" t="s">
        <v>667</v>
      </c>
      <c r="E503" t="s">
        <v>5747</v>
      </c>
      <c r="F503" t="s">
        <v>6382</v>
      </c>
      <c r="G503" t="s">
        <v>5749</v>
      </c>
      <c r="H503" t="s">
        <v>550</v>
      </c>
      <c r="I503" t="s">
        <v>636</v>
      </c>
      <c r="J503" t="s">
        <v>267</v>
      </c>
      <c r="K503" t="s">
        <v>5750</v>
      </c>
      <c r="L503" t="s">
        <v>268</v>
      </c>
      <c r="M503">
        <v>10616396</v>
      </c>
      <c r="N503">
        <v>0</v>
      </c>
      <c r="O503">
        <v>10616396</v>
      </c>
      <c r="P503">
        <v>0</v>
      </c>
      <c r="Q503" t="s">
        <v>8768</v>
      </c>
      <c r="R503" t="s">
        <v>8769</v>
      </c>
      <c r="S503" t="s">
        <v>8770</v>
      </c>
      <c r="T503" t="s">
        <v>5757</v>
      </c>
      <c r="U503" t="s">
        <v>5757</v>
      </c>
      <c r="V503" t="s">
        <v>5757</v>
      </c>
      <c r="W503" t="s">
        <v>5757</v>
      </c>
      <c r="X503" t="str">
        <f t="shared" si="7"/>
        <v>Inversión</v>
      </c>
      <c r="Y503" t="s">
        <v>6388</v>
      </c>
    </row>
    <row r="504" spans="1:25">
      <c r="A504" t="s">
        <v>8556</v>
      </c>
      <c r="B504" t="s">
        <v>8737</v>
      </c>
      <c r="C504" t="s">
        <v>8771</v>
      </c>
      <c r="D504" t="s">
        <v>667</v>
      </c>
      <c r="E504" t="s">
        <v>5747</v>
      </c>
      <c r="F504" t="s">
        <v>5828</v>
      </c>
      <c r="G504" t="s">
        <v>5749</v>
      </c>
      <c r="H504" t="s">
        <v>463</v>
      </c>
      <c r="I504" t="s">
        <v>633</v>
      </c>
      <c r="J504" t="s">
        <v>280</v>
      </c>
      <c r="K504" t="s">
        <v>5760</v>
      </c>
      <c r="L504" t="s">
        <v>268</v>
      </c>
      <c r="M504">
        <v>2101413</v>
      </c>
      <c r="N504">
        <v>0</v>
      </c>
      <c r="O504">
        <v>2101413</v>
      </c>
      <c r="P504">
        <v>0</v>
      </c>
      <c r="Q504" t="s">
        <v>8730</v>
      </c>
      <c r="R504" t="s">
        <v>8772</v>
      </c>
      <c r="S504" t="s">
        <v>8773</v>
      </c>
      <c r="T504" t="s">
        <v>8774</v>
      </c>
      <c r="U504" t="s">
        <v>8775</v>
      </c>
      <c r="V504" t="s">
        <v>8776</v>
      </c>
      <c r="W504" t="s">
        <v>5757</v>
      </c>
      <c r="X504" t="str">
        <f t="shared" si="7"/>
        <v>Inversión</v>
      </c>
      <c r="Y504" t="s">
        <v>5836</v>
      </c>
    </row>
    <row r="505" spans="1:25">
      <c r="A505" t="s">
        <v>8552</v>
      </c>
      <c r="B505" t="s">
        <v>8777</v>
      </c>
      <c r="C505" t="s">
        <v>8778</v>
      </c>
      <c r="D505" t="s">
        <v>667</v>
      </c>
      <c r="E505" t="s">
        <v>5763</v>
      </c>
      <c r="F505" t="s">
        <v>5828</v>
      </c>
      <c r="G505" t="s">
        <v>5749</v>
      </c>
      <c r="H505" t="s">
        <v>463</v>
      </c>
      <c r="I505" t="s">
        <v>633</v>
      </c>
      <c r="J505" t="s">
        <v>267</v>
      </c>
      <c r="K505" t="s">
        <v>5750</v>
      </c>
      <c r="L505" t="s">
        <v>268</v>
      </c>
      <c r="M505">
        <v>7044298</v>
      </c>
      <c r="N505">
        <v>-7044298</v>
      </c>
      <c r="O505">
        <v>0</v>
      </c>
      <c r="P505">
        <v>0</v>
      </c>
      <c r="Q505" t="s">
        <v>8779</v>
      </c>
      <c r="R505" t="s">
        <v>8780</v>
      </c>
      <c r="S505" t="s">
        <v>5757</v>
      </c>
      <c r="T505" t="s">
        <v>5757</v>
      </c>
      <c r="U505" t="s">
        <v>5757</v>
      </c>
      <c r="V505" t="s">
        <v>5757</v>
      </c>
      <c r="W505" t="s">
        <v>5757</v>
      </c>
      <c r="X505" t="str">
        <f t="shared" si="7"/>
        <v>Inversión</v>
      </c>
      <c r="Y505" t="s">
        <v>5836</v>
      </c>
    </row>
    <row r="506" spans="1:25">
      <c r="A506" t="s">
        <v>8576</v>
      </c>
      <c r="B506" t="s">
        <v>8781</v>
      </c>
      <c r="C506" t="s">
        <v>8782</v>
      </c>
      <c r="D506" t="s">
        <v>667</v>
      </c>
      <c r="E506" t="s">
        <v>5747</v>
      </c>
      <c r="F506" t="s">
        <v>5759</v>
      </c>
      <c r="G506" t="s">
        <v>5749</v>
      </c>
      <c r="H506" t="s">
        <v>461</v>
      </c>
      <c r="I506" t="s">
        <v>638</v>
      </c>
      <c r="J506" t="s">
        <v>267</v>
      </c>
      <c r="K506" t="s">
        <v>5750</v>
      </c>
      <c r="L506" t="s">
        <v>268</v>
      </c>
      <c r="M506">
        <v>135904986</v>
      </c>
      <c r="N506">
        <v>0</v>
      </c>
      <c r="O506">
        <v>135904986</v>
      </c>
      <c r="P506">
        <v>15100554</v>
      </c>
      <c r="Q506" t="s">
        <v>8783</v>
      </c>
      <c r="R506" t="s">
        <v>7876</v>
      </c>
      <c r="S506" t="s">
        <v>8784</v>
      </c>
      <c r="T506" t="s">
        <v>8785</v>
      </c>
      <c r="U506" t="s">
        <v>8786</v>
      </c>
      <c r="V506" t="s">
        <v>8787</v>
      </c>
      <c r="W506" t="s">
        <v>5757</v>
      </c>
      <c r="X506" t="str">
        <f t="shared" si="7"/>
        <v>Inversión</v>
      </c>
      <c r="Y506" t="s">
        <v>5761</v>
      </c>
    </row>
    <row r="507" spans="1:25">
      <c r="A507" t="s">
        <v>8570</v>
      </c>
      <c r="B507" t="s">
        <v>8781</v>
      </c>
      <c r="C507" t="s">
        <v>8788</v>
      </c>
      <c r="D507" t="s">
        <v>667</v>
      </c>
      <c r="E507" t="s">
        <v>5747</v>
      </c>
      <c r="F507" t="s">
        <v>5748</v>
      </c>
      <c r="G507" t="s">
        <v>5749</v>
      </c>
      <c r="H507" t="s">
        <v>465</v>
      </c>
      <c r="I507" t="s">
        <v>654</v>
      </c>
      <c r="J507" t="s">
        <v>280</v>
      </c>
      <c r="K507" t="s">
        <v>5760</v>
      </c>
      <c r="L507" t="s">
        <v>268</v>
      </c>
      <c r="M507">
        <v>66135552</v>
      </c>
      <c r="N507">
        <v>-9552913</v>
      </c>
      <c r="O507">
        <v>56582639</v>
      </c>
      <c r="P507">
        <v>0</v>
      </c>
      <c r="Q507" t="s">
        <v>8789</v>
      </c>
      <c r="R507" t="s">
        <v>7889</v>
      </c>
      <c r="S507" t="s">
        <v>8790</v>
      </c>
      <c r="T507" t="s">
        <v>5757</v>
      </c>
      <c r="U507" t="s">
        <v>5757</v>
      </c>
      <c r="V507" t="s">
        <v>5757</v>
      </c>
      <c r="W507" t="s">
        <v>5757</v>
      </c>
      <c r="X507" t="str">
        <f t="shared" si="7"/>
        <v>Inversión</v>
      </c>
      <c r="Y507" t="s">
        <v>5758</v>
      </c>
    </row>
    <row r="508" spans="1:25">
      <c r="A508" t="s">
        <v>8791</v>
      </c>
      <c r="B508" t="s">
        <v>8781</v>
      </c>
      <c r="C508" t="s">
        <v>8792</v>
      </c>
      <c r="D508" t="s">
        <v>667</v>
      </c>
      <c r="E508" t="s">
        <v>5747</v>
      </c>
      <c r="F508" t="s">
        <v>6382</v>
      </c>
      <c r="G508" t="s">
        <v>5749</v>
      </c>
      <c r="H508" t="s">
        <v>536</v>
      </c>
      <c r="I508" t="s">
        <v>637</v>
      </c>
      <c r="J508" t="s">
        <v>267</v>
      </c>
      <c r="K508" t="s">
        <v>5750</v>
      </c>
      <c r="L508" t="s">
        <v>268</v>
      </c>
      <c r="M508">
        <v>10000000</v>
      </c>
      <c r="N508">
        <v>0</v>
      </c>
      <c r="O508">
        <v>10000000</v>
      </c>
      <c r="P508">
        <v>3494484</v>
      </c>
      <c r="Q508" t="s">
        <v>8793</v>
      </c>
      <c r="R508" t="s">
        <v>8794</v>
      </c>
      <c r="S508" t="s">
        <v>8795</v>
      </c>
      <c r="T508" t="s">
        <v>5757</v>
      </c>
      <c r="U508" t="s">
        <v>5757</v>
      </c>
      <c r="V508" t="s">
        <v>5757</v>
      </c>
      <c r="W508" t="s">
        <v>5757</v>
      </c>
      <c r="X508" t="str">
        <f t="shared" si="7"/>
        <v>Inversión</v>
      </c>
      <c r="Y508" t="s">
        <v>6388</v>
      </c>
    </row>
    <row r="509" spans="1:25">
      <c r="A509" t="s">
        <v>8608</v>
      </c>
      <c r="B509" t="s">
        <v>8781</v>
      </c>
      <c r="C509" t="s">
        <v>8796</v>
      </c>
      <c r="D509" t="s">
        <v>667</v>
      </c>
      <c r="E509" t="s">
        <v>5747</v>
      </c>
      <c r="F509" t="s">
        <v>5828</v>
      </c>
      <c r="G509" t="s">
        <v>5749</v>
      </c>
      <c r="H509" t="s">
        <v>444</v>
      </c>
      <c r="I509" t="s">
        <v>622</v>
      </c>
      <c r="J509" t="s">
        <v>267</v>
      </c>
      <c r="K509" t="s">
        <v>5750</v>
      </c>
      <c r="L509" t="s">
        <v>268</v>
      </c>
      <c r="M509">
        <v>441248</v>
      </c>
      <c r="N509">
        <v>0</v>
      </c>
      <c r="O509">
        <v>441248</v>
      </c>
      <c r="P509">
        <v>0</v>
      </c>
      <c r="Q509" t="s">
        <v>8797</v>
      </c>
      <c r="R509" t="s">
        <v>8798</v>
      </c>
      <c r="S509" t="s">
        <v>8799</v>
      </c>
      <c r="T509" t="s">
        <v>8800</v>
      </c>
      <c r="U509" t="s">
        <v>8801</v>
      </c>
      <c r="V509" t="s">
        <v>8802</v>
      </c>
      <c r="W509" t="s">
        <v>5757</v>
      </c>
      <c r="X509" t="str">
        <f t="shared" si="7"/>
        <v>Inversión</v>
      </c>
      <c r="Y509" t="s">
        <v>5836</v>
      </c>
    </row>
    <row r="510" spans="1:25">
      <c r="A510" t="s">
        <v>8601</v>
      </c>
      <c r="B510" t="s">
        <v>8781</v>
      </c>
      <c r="C510" t="s">
        <v>8803</v>
      </c>
      <c r="D510" t="s">
        <v>667</v>
      </c>
      <c r="E510" t="s">
        <v>5747</v>
      </c>
      <c r="F510" t="s">
        <v>5828</v>
      </c>
      <c r="G510" t="s">
        <v>5749</v>
      </c>
      <c r="H510" t="s">
        <v>463</v>
      </c>
      <c r="I510" t="s">
        <v>633</v>
      </c>
      <c r="J510" t="s">
        <v>267</v>
      </c>
      <c r="K510" t="s">
        <v>5750</v>
      </c>
      <c r="L510" t="s">
        <v>268</v>
      </c>
      <c r="M510">
        <v>2424530</v>
      </c>
      <c r="N510">
        <v>-1215265</v>
      </c>
      <c r="O510">
        <v>1209265</v>
      </c>
      <c r="P510">
        <v>0</v>
      </c>
      <c r="Q510" t="s">
        <v>8804</v>
      </c>
      <c r="R510" t="s">
        <v>8805</v>
      </c>
      <c r="S510" t="s">
        <v>8806</v>
      </c>
      <c r="T510" t="s">
        <v>8807</v>
      </c>
      <c r="U510" t="s">
        <v>8808</v>
      </c>
      <c r="V510" t="s">
        <v>8809</v>
      </c>
      <c r="W510" t="s">
        <v>6643</v>
      </c>
      <c r="X510" t="str">
        <f t="shared" si="7"/>
        <v>Inversión</v>
      </c>
      <c r="Y510" t="s">
        <v>5836</v>
      </c>
    </row>
    <row r="511" spans="1:25">
      <c r="A511" t="s">
        <v>8594</v>
      </c>
      <c r="B511" t="s">
        <v>8810</v>
      </c>
      <c r="C511" t="s">
        <v>8811</v>
      </c>
      <c r="D511" t="s">
        <v>667</v>
      </c>
      <c r="E511" t="s">
        <v>5747</v>
      </c>
      <c r="F511" t="s">
        <v>5828</v>
      </c>
      <c r="G511" t="s">
        <v>5749</v>
      </c>
      <c r="H511" t="s">
        <v>444</v>
      </c>
      <c r="I511" t="s">
        <v>622</v>
      </c>
      <c r="J511" t="s">
        <v>267</v>
      </c>
      <c r="K511" t="s">
        <v>5750</v>
      </c>
      <c r="L511" t="s">
        <v>268</v>
      </c>
      <c r="M511">
        <v>2083307</v>
      </c>
      <c r="N511">
        <v>0</v>
      </c>
      <c r="O511">
        <v>2083307</v>
      </c>
      <c r="P511">
        <v>0</v>
      </c>
      <c r="Q511" t="s">
        <v>8812</v>
      </c>
      <c r="R511" t="s">
        <v>8813</v>
      </c>
      <c r="S511" t="s">
        <v>8814</v>
      </c>
      <c r="T511" t="s">
        <v>8815</v>
      </c>
      <c r="U511" t="s">
        <v>8816</v>
      </c>
      <c r="V511" t="s">
        <v>8817</v>
      </c>
      <c r="W511" t="s">
        <v>5757</v>
      </c>
      <c r="X511" t="str">
        <f t="shared" si="7"/>
        <v>Inversión</v>
      </c>
      <c r="Y511" t="s">
        <v>5836</v>
      </c>
    </row>
    <row r="512" spans="1:25">
      <c r="A512" t="s">
        <v>8587</v>
      </c>
      <c r="B512" t="s">
        <v>8810</v>
      </c>
      <c r="C512" t="s">
        <v>8818</v>
      </c>
      <c r="D512" t="s">
        <v>667</v>
      </c>
      <c r="E512" t="s">
        <v>5747</v>
      </c>
      <c r="F512" t="s">
        <v>5828</v>
      </c>
      <c r="G512" t="s">
        <v>5749</v>
      </c>
      <c r="H512" t="s">
        <v>444</v>
      </c>
      <c r="I512" t="s">
        <v>622</v>
      </c>
      <c r="J512" t="s">
        <v>267</v>
      </c>
      <c r="K512" t="s">
        <v>5750</v>
      </c>
      <c r="L512" t="s">
        <v>268</v>
      </c>
      <c r="M512">
        <v>2043053</v>
      </c>
      <c r="N512">
        <v>0</v>
      </c>
      <c r="O512">
        <v>2043053</v>
      </c>
      <c r="P512">
        <v>0</v>
      </c>
      <c r="Q512" t="s">
        <v>8819</v>
      </c>
      <c r="R512" t="s">
        <v>8820</v>
      </c>
      <c r="S512" t="s">
        <v>8821</v>
      </c>
      <c r="T512" t="s">
        <v>8822</v>
      </c>
      <c r="U512" t="s">
        <v>8823</v>
      </c>
      <c r="V512" t="s">
        <v>8824</v>
      </c>
      <c r="W512" t="s">
        <v>5757</v>
      </c>
      <c r="X512" t="str">
        <f t="shared" si="7"/>
        <v>Inversión</v>
      </c>
      <c r="Y512" t="s">
        <v>5836</v>
      </c>
    </row>
    <row r="513" spans="1:25">
      <c r="A513" t="s">
        <v>8662</v>
      </c>
      <c r="B513" t="s">
        <v>8825</v>
      </c>
      <c r="C513" t="s">
        <v>8826</v>
      </c>
      <c r="D513" t="s">
        <v>667</v>
      </c>
      <c r="E513" t="s">
        <v>5747</v>
      </c>
      <c r="F513" t="s">
        <v>6382</v>
      </c>
      <c r="G513" t="s">
        <v>5749</v>
      </c>
      <c r="H513" t="s">
        <v>550</v>
      </c>
      <c r="I513" t="s">
        <v>636</v>
      </c>
      <c r="J513" t="s">
        <v>267</v>
      </c>
      <c r="K513" t="s">
        <v>5750</v>
      </c>
      <c r="L513" t="s">
        <v>268</v>
      </c>
      <c r="M513">
        <v>667773</v>
      </c>
      <c r="N513">
        <v>414855</v>
      </c>
      <c r="O513">
        <v>1082628</v>
      </c>
      <c r="P513">
        <v>1082628</v>
      </c>
      <c r="Q513" t="s">
        <v>8827</v>
      </c>
      <c r="R513" t="s">
        <v>7800</v>
      </c>
      <c r="S513" t="s">
        <v>8828</v>
      </c>
      <c r="T513" t="s">
        <v>8829</v>
      </c>
      <c r="U513" t="s">
        <v>8830</v>
      </c>
      <c r="V513" t="s">
        <v>8831</v>
      </c>
      <c r="W513" t="s">
        <v>6924</v>
      </c>
      <c r="X513" t="str">
        <f t="shared" si="7"/>
        <v>Inversión</v>
      </c>
      <c r="Y513" t="s">
        <v>6388</v>
      </c>
    </row>
    <row r="514" spans="1:25">
      <c r="A514" t="s">
        <v>8832</v>
      </c>
      <c r="B514" t="s">
        <v>8833</v>
      </c>
      <c r="C514" t="s">
        <v>8834</v>
      </c>
      <c r="D514" t="s">
        <v>667</v>
      </c>
      <c r="E514" t="s">
        <v>5747</v>
      </c>
      <c r="F514" t="s">
        <v>5828</v>
      </c>
      <c r="G514" t="s">
        <v>5749</v>
      </c>
      <c r="H514" t="s">
        <v>463</v>
      </c>
      <c r="I514" t="s">
        <v>633</v>
      </c>
      <c r="J514" t="s">
        <v>267</v>
      </c>
      <c r="K514" t="s">
        <v>5750</v>
      </c>
      <c r="L514" t="s">
        <v>268</v>
      </c>
      <c r="M514">
        <v>22396177</v>
      </c>
      <c r="N514">
        <v>339553</v>
      </c>
      <c r="O514">
        <v>22735730</v>
      </c>
      <c r="P514">
        <v>0</v>
      </c>
      <c r="Q514" t="s">
        <v>8835</v>
      </c>
      <c r="R514" t="s">
        <v>8836</v>
      </c>
      <c r="S514" t="s">
        <v>8837</v>
      </c>
      <c r="T514" t="s">
        <v>8838</v>
      </c>
      <c r="U514" t="s">
        <v>8839</v>
      </c>
      <c r="V514" t="s">
        <v>8840</v>
      </c>
      <c r="W514" t="s">
        <v>5757</v>
      </c>
      <c r="X514" t="str">
        <f t="shared" ref="X514:X577" si="8">IF(LEFT(H514,1)="C","Inversión","Funcionamiento")</f>
        <v>Inversión</v>
      </c>
      <c r="Y514" t="s">
        <v>5836</v>
      </c>
    </row>
    <row r="515" spans="1:25">
      <c r="A515" t="s">
        <v>6912</v>
      </c>
      <c r="B515" t="s">
        <v>8841</v>
      </c>
      <c r="C515" t="s">
        <v>8842</v>
      </c>
      <c r="D515" t="s">
        <v>667</v>
      </c>
      <c r="E515" t="s">
        <v>5747</v>
      </c>
      <c r="F515" t="s">
        <v>5828</v>
      </c>
      <c r="G515" t="s">
        <v>5749</v>
      </c>
      <c r="H515" t="s">
        <v>463</v>
      </c>
      <c r="I515" t="s">
        <v>633</v>
      </c>
      <c r="J515" t="s">
        <v>267</v>
      </c>
      <c r="K515" t="s">
        <v>5750</v>
      </c>
      <c r="L515" t="s">
        <v>268</v>
      </c>
      <c r="M515">
        <v>942800</v>
      </c>
      <c r="N515">
        <v>-132561</v>
      </c>
      <c r="O515">
        <v>810239</v>
      </c>
      <c r="P515">
        <v>0</v>
      </c>
      <c r="Q515" t="s">
        <v>8843</v>
      </c>
      <c r="R515" t="s">
        <v>8844</v>
      </c>
      <c r="S515" t="s">
        <v>8845</v>
      </c>
      <c r="T515" t="s">
        <v>8846</v>
      </c>
      <c r="U515" t="s">
        <v>8847</v>
      </c>
      <c r="V515" t="s">
        <v>8848</v>
      </c>
      <c r="W515" t="s">
        <v>5757</v>
      </c>
      <c r="X515" t="str">
        <f t="shared" si="8"/>
        <v>Inversión</v>
      </c>
      <c r="Y515" t="s">
        <v>5836</v>
      </c>
    </row>
    <row r="516" spans="1:25">
      <c r="A516" t="s">
        <v>8849</v>
      </c>
      <c r="B516" t="s">
        <v>8841</v>
      </c>
      <c r="C516" t="s">
        <v>8850</v>
      </c>
      <c r="D516" t="s">
        <v>667</v>
      </c>
      <c r="E516" t="s">
        <v>5747</v>
      </c>
      <c r="F516" t="s">
        <v>5828</v>
      </c>
      <c r="G516" t="s">
        <v>5749</v>
      </c>
      <c r="H516" t="s">
        <v>463</v>
      </c>
      <c r="I516" t="s">
        <v>633</v>
      </c>
      <c r="J516" t="s">
        <v>267</v>
      </c>
      <c r="K516" t="s">
        <v>5750</v>
      </c>
      <c r="L516" t="s">
        <v>268</v>
      </c>
      <c r="M516">
        <v>3999463</v>
      </c>
      <c r="N516">
        <v>0</v>
      </c>
      <c r="O516">
        <v>3999463</v>
      </c>
      <c r="P516">
        <v>0</v>
      </c>
      <c r="Q516" t="s">
        <v>8851</v>
      </c>
      <c r="R516" t="s">
        <v>8852</v>
      </c>
      <c r="S516" t="s">
        <v>8853</v>
      </c>
      <c r="T516" t="s">
        <v>8854</v>
      </c>
      <c r="U516" t="s">
        <v>8855</v>
      </c>
      <c r="V516" t="s">
        <v>8856</v>
      </c>
      <c r="W516" t="s">
        <v>5757</v>
      </c>
      <c r="X516" t="str">
        <f t="shared" si="8"/>
        <v>Inversión</v>
      </c>
      <c r="Y516" t="s">
        <v>5836</v>
      </c>
    </row>
    <row r="517" spans="1:25">
      <c r="A517" t="s">
        <v>8857</v>
      </c>
      <c r="B517" t="s">
        <v>8841</v>
      </c>
      <c r="C517" t="s">
        <v>8858</v>
      </c>
      <c r="D517" t="s">
        <v>667</v>
      </c>
      <c r="E517" t="s">
        <v>5747</v>
      </c>
      <c r="F517" t="s">
        <v>5828</v>
      </c>
      <c r="G517" t="s">
        <v>5749</v>
      </c>
      <c r="H517" t="s">
        <v>458</v>
      </c>
      <c r="I517" t="s">
        <v>635</v>
      </c>
      <c r="J517" t="s">
        <v>267</v>
      </c>
      <c r="K517" t="s">
        <v>5750</v>
      </c>
      <c r="L517" t="s">
        <v>268</v>
      </c>
      <c r="M517">
        <v>24776810</v>
      </c>
      <c r="N517">
        <v>0</v>
      </c>
      <c r="O517">
        <v>24776810</v>
      </c>
      <c r="P517">
        <v>7012623</v>
      </c>
      <c r="Q517" t="s">
        <v>8851</v>
      </c>
      <c r="R517" t="s">
        <v>7853</v>
      </c>
      <c r="S517" t="s">
        <v>8859</v>
      </c>
      <c r="T517" t="s">
        <v>8860</v>
      </c>
      <c r="U517" t="s">
        <v>8861</v>
      </c>
      <c r="V517" t="s">
        <v>8862</v>
      </c>
      <c r="W517" t="s">
        <v>5757</v>
      </c>
      <c r="X517" t="str">
        <f t="shared" si="8"/>
        <v>Inversión</v>
      </c>
      <c r="Y517" t="s">
        <v>5836</v>
      </c>
    </row>
    <row r="518" spans="1:25">
      <c r="A518" t="s">
        <v>8863</v>
      </c>
      <c r="B518" t="s">
        <v>8841</v>
      </c>
      <c r="C518" t="s">
        <v>8864</v>
      </c>
      <c r="D518" t="s">
        <v>667</v>
      </c>
      <c r="E518" t="s">
        <v>5747</v>
      </c>
      <c r="F518" t="s">
        <v>5828</v>
      </c>
      <c r="G518" t="s">
        <v>5749</v>
      </c>
      <c r="H518" t="s">
        <v>463</v>
      </c>
      <c r="I518" t="s">
        <v>633</v>
      </c>
      <c r="J518" t="s">
        <v>267</v>
      </c>
      <c r="K518" t="s">
        <v>5750</v>
      </c>
      <c r="L518" t="s">
        <v>268</v>
      </c>
      <c r="M518">
        <v>27464172</v>
      </c>
      <c r="N518">
        <v>0</v>
      </c>
      <c r="O518">
        <v>27464172</v>
      </c>
      <c r="P518">
        <v>0</v>
      </c>
      <c r="Q518" t="s">
        <v>8865</v>
      </c>
      <c r="R518" t="s">
        <v>8866</v>
      </c>
      <c r="S518" t="s">
        <v>8867</v>
      </c>
      <c r="T518" t="s">
        <v>8868</v>
      </c>
      <c r="U518" t="s">
        <v>8869</v>
      </c>
      <c r="V518" t="s">
        <v>8870</v>
      </c>
      <c r="W518" t="s">
        <v>5757</v>
      </c>
      <c r="X518" t="str">
        <f t="shared" si="8"/>
        <v>Inversión</v>
      </c>
      <c r="Y518" t="s">
        <v>5836</v>
      </c>
    </row>
    <row r="519" spans="1:25">
      <c r="A519" t="s">
        <v>8651</v>
      </c>
      <c r="B519" t="s">
        <v>8871</v>
      </c>
      <c r="C519" t="s">
        <v>8872</v>
      </c>
      <c r="D519" t="s">
        <v>667</v>
      </c>
      <c r="E519" t="s">
        <v>5747</v>
      </c>
      <c r="F519" t="s">
        <v>5764</v>
      </c>
      <c r="G519" t="s">
        <v>5749</v>
      </c>
      <c r="H519" t="s">
        <v>526</v>
      </c>
      <c r="I519" t="s">
        <v>666</v>
      </c>
      <c r="J519" t="s">
        <v>280</v>
      </c>
      <c r="K519" t="s">
        <v>5760</v>
      </c>
      <c r="L519" t="s">
        <v>268</v>
      </c>
      <c r="M519">
        <v>15562038</v>
      </c>
      <c r="N519">
        <v>0</v>
      </c>
      <c r="O519">
        <v>15562038</v>
      </c>
      <c r="P519">
        <v>30364</v>
      </c>
      <c r="Q519" t="s">
        <v>8873</v>
      </c>
      <c r="R519" t="s">
        <v>8874</v>
      </c>
      <c r="S519" t="s">
        <v>8875</v>
      </c>
      <c r="T519" t="s">
        <v>5757</v>
      </c>
      <c r="U519" t="s">
        <v>5757</v>
      </c>
      <c r="V519" t="s">
        <v>5757</v>
      </c>
      <c r="W519" t="s">
        <v>5757</v>
      </c>
      <c r="X519" t="str">
        <f t="shared" si="8"/>
        <v>Inversión</v>
      </c>
      <c r="Y519" t="s">
        <v>5767</v>
      </c>
    </row>
    <row r="520" spans="1:25">
      <c r="A520" t="s">
        <v>7896</v>
      </c>
      <c r="B520" t="s">
        <v>8871</v>
      </c>
      <c r="C520" t="s">
        <v>8876</v>
      </c>
      <c r="D520" t="s">
        <v>667</v>
      </c>
      <c r="E520" t="s">
        <v>5747</v>
      </c>
      <c r="F520" t="s">
        <v>5828</v>
      </c>
      <c r="G520" t="s">
        <v>5749</v>
      </c>
      <c r="H520" t="s">
        <v>444</v>
      </c>
      <c r="I520" t="s">
        <v>622</v>
      </c>
      <c r="J520" t="s">
        <v>267</v>
      </c>
      <c r="K520" t="s">
        <v>5750</v>
      </c>
      <c r="L520" t="s">
        <v>268</v>
      </c>
      <c r="M520">
        <v>2878733</v>
      </c>
      <c r="N520">
        <v>0</v>
      </c>
      <c r="O520">
        <v>2878733</v>
      </c>
      <c r="P520">
        <v>0</v>
      </c>
      <c r="Q520" t="s">
        <v>8877</v>
      </c>
      <c r="R520" t="s">
        <v>8878</v>
      </c>
      <c r="S520" t="s">
        <v>8879</v>
      </c>
      <c r="T520" t="s">
        <v>8880</v>
      </c>
      <c r="U520" t="s">
        <v>8881</v>
      </c>
      <c r="V520" t="s">
        <v>8882</v>
      </c>
      <c r="W520" t="s">
        <v>5757</v>
      </c>
      <c r="X520" t="str">
        <f t="shared" si="8"/>
        <v>Inversión</v>
      </c>
      <c r="Y520" t="s">
        <v>5836</v>
      </c>
    </row>
    <row r="521" spans="1:25">
      <c r="A521" t="s">
        <v>8883</v>
      </c>
      <c r="B521" t="s">
        <v>8871</v>
      </c>
      <c r="C521" t="s">
        <v>8884</v>
      </c>
      <c r="D521" t="s">
        <v>667</v>
      </c>
      <c r="E521" t="s">
        <v>5747</v>
      </c>
      <c r="F521" t="s">
        <v>5828</v>
      </c>
      <c r="G521" t="s">
        <v>5749</v>
      </c>
      <c r="H521" t="s">
        <v>463</v>
      </c>
      <c r="I521" t="s">
        <v>633</v>
      </c>
      <c r="J521" t="s">
        <v>267</v>
      </c>
      <c r="K521" t="s">
        <v>5750</v>
      </c>
      <c r="L521" t="s">
        <v>268</v>
      </c>
      <c r="M521">
        <v>5072563</v>
      </c>
      <c r="N521">
        <v>0</v>
      </c>
      <c r="O521">
        <v>5072563</v>
      </c>
      <c r="P521">
        <v>522000</v>
      </c>
      <c r="Q521" t="s">
        <v>8885</v>
      </c>
      <c r="R521" t="s">
        <v>6540</v>
      </c>
      <c r="S521" t="s">
        <v>8886</v>
      </c>
      <c r="T521" t="s">
        <v>8887</v>
      </c>
      <c r="U521" t="s">
        <v>8888</v>
      </c>
      <c r="V521" t="s">
        <v>8889</v>
      </c>
      <c r="W521" t="s">
        <v>6242</v>
      </c>
      <c r="X521" t="str">
        <f t="shared" si="8"/>
        <v>Inversión</v>
      </c>
      <c r="Y521" t="s">
        <v>5836</v>
      </c>
    </row>
    <row r="522" spans="1:25">
      <c r="A522" t="s">
        <v>8890</v>
      </c>
      <c r="B522" t="s">
        <v>8891</v>
      </c>
      <c r="C522" t="s">
        <v>8892</v>
      </c>
      <c r="D522" t="s">
        <v>667</v>
      </c>
      <c r="E522" t="s">
        <v>5747</v>
      </c>
      <c r="F522" t="s">
        <v>5828</v>
      </c>
      <c r="G522" t="s">
        <v>5749</v>
      </c>
      <c r="H522" t="s">
        <v>444</v>
      </c>
      <c r="I522" t="s">
        <v>622</v>
      </c>
      <c r="J522" t="s">
        <v>267</v>
      </c>
      <c r="K522" t="s">
        <v>5750</v>
      </c>
      <c r="L522" t="s">
        <v>268</v>
      </c>
      <c r="M522">
        <v>7640169</v>
      </c>
      <c r="N522">
        <v>0</v>
      </c>
      <c r="O522">
        <v>7640169</v>
      </c>
      <c r="P522">
        <v>0</v>
      </c>
      <c r="Q522" t="s">
        <v>8893</v>
      </c>
      <c r="R522" t="s">
        <v>8894</v>
      </c>
      <c r="S522" t="s">
        <v>8895</v>
      </c>
      <c r="T522" t="s">
        <v>8896</v>
      </c>
      <c r="U522" t="s">
        <v>8897</v>
      </c>
      <c r="V522" t="s">
        <v>8898</v>
      </c>
      <c r="W522" t="s">
        <v>5757</v>
      </c>
      <c r="X522" t="str">
        <f t="shared" si="8"/>
        <v>Inversión</v>
      </c>
      <c r="Y522" t="s">
        <v>5836</v>
      </c>
    </row>
    <row r="523" spans="1:25">
      <c r="A523" t="s">
        <v>8899</v>
      </c>
      <c r="B523" t="s">
        <v>8891</v>
      </c>
      <c r="C523" t="s">
        <v>8900</v>
      </c>
      <c r="D523" t="s">
        <v>667</v>
      </c>
      <c r="E523" t="s">
        <v>5747</v>
      </c>
      <c r="F523" t="s">
        <v>5828</v>
      </c>
      <c r="G523" t="s">
        <v>5749</v>
      </c>
      <c r="H523" t="s">
        <v>463</v>
      </c>
      <c r="I523" t="s">
        <v>633</v>
      </c>
      <c r="J523" t="s">
        <v>267</v>
      </c>
      <c r="K523" t="s">
        <v>5750</v>
      </c>
      <c r="L523" t="s">
        <v>268</v>
      </c>
      <c r="M523">
        <v>4327106</v>
      </c>
      <c r="N523">
        <v>0</v>
      </c>
      <c r="O523">
        <v>4327106</v>
      </c>
      <c r="P523">
        <v>0</v>
      </c>
      <c r="Q523" t="s">
        <v>8901</v>
      </c>
      <c r="R523" t="s">
        <v>8902</v>
      </c>
      <c r="S523" t="s">
        <v>8903</v>
      </c>
      <c r="T523" t="s">
        <v>8904</v>
      </c>
      <c r="U523" t="s">
        <v>8905</v>
      </c>
      <c r="V523" t="s">
        <v>8906</v>
      </c>
      <c r="W523" t="s">
        <v>5757</v>
      </c>
      <c r="X523" t="str">
        <f t="shared" si="8"/>
        <v>Inversión</v>
      </c>
      <c r="Y523" t="s">
        <v>5836</v>
      </c>
    </row>
    <row r="524" spans="1:25">
      <c r="A524" t="s">
        <v>8696</v>
      </c>
      <c r="B524" t="s">
        <v>8891</v>
      </c>
      <c r="C524" t="s">
        <v>8907</v>
      </c>
      <c r="D524" t="s">
        <v>667</v>
      </c>
      <c r="E524" t="s">
        <v>5747</v>
      </c>
      <c r="F524" t="s">
        <v>5828</v>
      </c>
      <c r="G524" t="s">
        <v>5749</v>
      </c>
      <c r="H524" t="s">
        <v>463</v>
      </c>
      <c r="I524" t="s">
        <v>633</v>
      </c>
      <c r="J524" t="s">
        <v>267</v>
      </c>
      <c r="K524" t="s">
        <v>5750</v>
      </c>
      <c r="L524" t="s">
        <v>268</v>
      </c>
      <c r="M524">
        <v>5571222</v>
      </c>
      <c r="N524">
        <v>0</v>
      </c>
      <c r="O524">
        <v>5571222</v>
      </c>
      <c r="P524">
        <v>0</v>
      </c>
      <c r="Q524" t="s">
        <v>8908</v>
      </c>
      <c r="R524" t="s">
        <v>6547</v>
      </c>
      <c r="S524" t="s">
        <v>8909</v>
      </c>
      <c r="T524" t="s">
        <v>8910</v>
      </c>
      <c r="U524" t="s">
        <v>8911</v>
      </c>
      <c r="V524" t="s">
        <v>8912</v>
      </c>
      <c r="W524" t="s">
        <v>5757</v>
      </c>
      <c r="X524" t="str">
        <f t="shared" si="8"/>
        <v>Inversión</v>
      </c>
      <c r="Y524" t="s">
        <v>5836</v>
      </c>
    </row>
    <row r="525" spans="1:25">
      <c r="A525" t="s">
        <v>8689</v>
      </c>
      <c r="B525" t="s">
        <v>8891</v>
      </c>
      <c r="C525" t="s">
        <v>8913</v>
      </c>
      <c r="D525" t="s">
        <v>667</v>
      </c>
      <c r="E525" t="s">
        <v>5747</v>
      </c>
      <c r="F525" t="s">
        <v>5828</v>
      </c>
      <c r="G525" t="s">
        <v>5749</v>
      </c>
      <c r="H525" t="s">
        <v>463</v>
      </c>
      <c r="I525" t="s">
        <v>633</v>
      </c>
      <c r="J525" t="s">
        <v>280</v>
      </c>
      <c r="K525" t="s">
        <v>5760</v>
      </c>
      <c r="L525" t="s">
        <v>268</v>
      </c>
      <c r="M525">
        <v>10180038</v>
      </c>
      <c r="N525">
        <v>0</v>
      </c>
      <c r="O525">
        <v>10180038</v>
      </c>
      <c r="P525">
        <v>0</v>
      </c>
      <c r="Q525" t="s">
        <v>8914</v>
      </c>
      <c r="R525" t="s">
        <v>8915</v>
      </c>
      <c r="S525" t="s">
        <v>8916</v>
      </c>
      <c r="T525" t="s">
        <v>8917</v>
      </c>
      <c r="U525" t="s">
        <v>8918</v>
      </c>
      <c r="V525" t="s">
        <v>8919</v>
      </c>
      <c r="W525" t="s">
        <v>5757</v>
      </c>
      <c r="X525" t="str">
        <f t="shared" si="8"/>
        <v>Inversión</v>
      </c>
      <c r="Y525" t="s">
        <v>5836</v>
      </c>
    </row>
    <row r="526" spans="1:25">
      <c r="A526" t="s">
        <v>8794</v>
      </c>
      <c r="B526" t="s">
        <v>8891</v>
      </c>
      <c r="C526" t="s">
        <v>8920</v>
      </c>
      <c r="D526" t="s">
        <v>667</v>
      </c>
      <c r="E526" t="s">
        <v>5763</v>
      </c>
      <c r="F526" t="s">
        <v>6382</v>
      </c>
      <c r="G526" t="s">
        <v>5749</v>
      </c>
      <c r="H526" t="s">
        <v>550</v>
      </c>
      <c r="I526" t="s">
        <v>636</v>
      </c>
      <c r="J526" t="s">
        <v>280</v>
      </c>
      <c r="K526" t="s">
        <v>5760</v>
      </c>
      <c r="L526" t="s">
        <v>268</v>
      </c>
      <c r="M526">
        <v>29858544</v>
      </c>
      <c r="N526">
        <v>0</v>
      </c>
      <c r="O526">
        <v>29858544</v>
      </c>
      <c r="P526">
        <v>29858544</v>
      </c>
      <c r="Q526" t="s">
        <v>8921</v>
      </c>
      <c r="R526" t="s">
        <v>8922</v>
      </c>
      <c r="S526" t="s">
        <v>5757</v>
      </c>
      <c r="T526" t="s">
        <v>5757</v>
      </c>
      <c r="U526" t="s">
        <v>5757</v>
      </c>
      <c r="V526" t="s">
        <v>5757</v>
      </c>
      <c r="W526" t="s">
        <v>5757</v>
      </c>
      <c r="X526" t="str">
        <f t="shared" si="8"/>
        <v>Inversión</v>
      </c>
      <c r="Y526" t="s">
        <v>6388</v>
      </c>
    </row>
    <row r="527" spans="1:25">
      <c r="A527" t="s">
        <v>8923</v>
      </c>
      <c r="B527" t="s">
        <v>8924</v>
      </c>
      <c r="C527" t="s">
        <v>8925</v>
      </c>
      <c r="D527" t="s">
        <v>667</v>
      </c>
      <c r="E527" t="s">
        <v>5747</v>
      </c>
      <c r="F527" t="s">
        <v>5828</v>
      </c>
      <c r="G527" t="s">
        <v>5749</v>
      </c>
      <c r="H527" t="s">
        <v>458</v>
      </c>
      <c r="I527" t="s">
        <v>635</v>
      </c>
      <c r="J527" t="s">
        <v>267</v>
      </c>
      <c r="K527" t="s">
        <v>5750</v>
      </c>
      <c r="L527" t="s">
        <v>268</v>
      </c>
      <c r="M527">
        <v>12659187</v>
      </c>
      <c r="N527">
        <v>0</v>
      </c>
      <c r="O527">
        <v>12659187</v>
      </c>
      <c r="P527">
        <v>0</v>
      </c>
      <c r="Q527" t="s">
        <v>8926</v>
      </c>
      <c r="R527" t="s">
        <v>8927</v>
      </c>
      <c r="S527" t="s">
        <v>8928</v>
      </c>
      <c r="T527" t="s">
        <v>8929</v>
      </c>
      <c r="U527" t="s">
        <v>8930</v>
      </c>
      <c r="V527" t="s">
        <v>8931</v>
      </c>
      <c r="W527" t="s">
        <v>5757</v>
      </c>
      <c r="X527" t="str">
        <f t="shared" si="8"/>
        <v>Inversión</v>
      </c>
      <c r="Y527" t="s">
        <v>5836</v>
      </c>
    </row>
    <row r="528" spans="1:25">
      <c r="A528" t="s">
        <v>8932</v>
      </c>
      <c r="B528" t="s">
        <v>8933</v>
      </c>
      <c r="C528" t="s">
        <v>8934</v>
      </c>
      <c r="D528" t="s">
        <v>667</v>
      </c>
      <c r="E528" t="s">
        <v>5747</v>
      </c>
      <c r="F528" t="s">
        <v>5828</v>
      </c>
      <c r="G528" t="s">
        <v>5749</v>
      </c>
      <c r="H528" t="s">
        <v>555</v>
      </c>
      <c r="I528" t="s">
        <v>634</v>
      </c>
      <c r="J528" t="s">
        <v>267</v>
      </c>
      <c r="K528" t="s">
        <v>5750</v>
      </c>
      <c r="L528" t="s">
        <v>268</v>
      </c>
      <c r="M528">
        <v>11576426</v>
      </c>
      <c r="N528">
        <v>0</v>
      </c>
      <c r="O528">
        <v>11576426</v>
      </c>
      <c r="P528">
        <v>0</v>
      </c>
      <c r="Q528" t="s">
        <v>8935</v>
      </c>
      <c r="R528" t="s">
        <v>7305</v>
      </c>
      <c r="S528" t="s">
        <v>8936</v>
      </c>
      <c r="T528" t="s">
        <v>5757</v>
      </c>
      <c r="U528" t="s">
        <v>5757</v>
      </c>
      <c r="V528" t="s">
        <v>5757</v>
      </c>
      <c r="W528" t="s">
        <v>5757</v>
      </c>
      <c r="X528" t="str">
        <f t="shared" si="8"/>
        <v>Inversión</v>
      </c>
      <c r="Y528" t="s">
        <v>5836</v>
      </c>
    </row>
    <row r="529" spans="1:25">
      <c r="A529" t="s">
        <v>8731</v>
      </c>
      <c r="B529" t="s">
        <v>8933</v>
      </c>
      <c r="C529" t="s">
        <v>8937</v>
      </c>
      <c r="D529" t="s">
        <v>667</v>
      </c>
      <c r="E529" t="s">
        <v>5747</v>
      </c>
      <c r="F529" t="s">
        <v>5828</v>
      </c>
      <c r="G529" t="s">
        <v>5749</v>
      </c>
      <c r="H529" t="s">
        <v>555</v>
      </c>
      <c r="I529" t="s">
        <v>634</v>
      </c>
      <c r="J529" t="s">
        <v>267</v>
      </c>
      <c r="K529" t="s">
        <v>5750</v>
      </c>
      <c r="L529" t="s">
        <v>268</v>
      </c>
      <c r="M529">
        <v>24950436</v>
      </c>
      <c r="N529">
        <v>0</v>
      </c>
      <c r="O529">
        <v>24950436</v>
      </c>
      <c r="P529">
        <v>0</v>
      </c>
      <c r="Q529" t="s">
        <v>8938</v>
      </c>
      <c r="R529" t="s">
        <v>7943</v>
      </c>
      <c r="S529" t="s">
        <v>8939</v>
      </c>
      <c r="T529" t="s">
        <v>5757</v>
      </c>
      <c r="U529" t="s">
        <v>5757</v>
      </c>
      <c r="V529" t="s">
        <v>5757</v>
      </c>
      <c r="W529" t="s">
        <v>5757</v>
      </c>
      <c r="X529" t="str">
        <f t="shared" si="8"/>
        <v>Inversión</v>
      </c>
      <c r="Y529" t="s">
        <v>5836</v>
      </c>
    </row>
    <row r="530" spans="1:25">
      <c r="A530" t="s">
        <v>8740</v>
      </c>
      <c r="B530" t="s">
        <v>8933</v>
      </c>
      <c r="C530" t="s">
        <v>8940</v>
      </c>
      <c r="D530" t="s">
        <v>667</v>
      </c>
      <c r="E530" t="s">
        <v>5747</v>
      </c>
      <c r="F530" t="s">
        <v>5759</v>
      </c>
      <c r="G530" t="s">
        <v>5749</v>
      </c>
      <c r="H530" t="s">
        <v>461</v>
      </c>
      <c r="I530" t="s">
        <v>638</v>
      </c>
      <c r="J530" t="s">
        <v>267</v>
      </c>
      <c r="K530" t="s">
        <v>5750</v>
      </c>
      <c r="L530" t="s">
        <v>268</v>
      </c>
      <c r="M530">
        <v>46062344</v>
      </c>
      <c r="N530">
        <v>0</v>
      </c>
      <c r="O530">
        <v>46062344</v>
      </c>
      <c r="P530">
        <v>0</v>
      </c>
      <c r="Q530" t="s">
        <v>8941</v>
      </c>
      <c r="R530" t="s">
        <v>8942</v>
      </c>
      <c r="S530" t="s">
        <v>8943</v>
      </c>
      <c r="T530" t="s">
        <v>5757</v>
      </c>
      <c r="U530" t="s">
        <v>5757</v>
      </c>
      <c r="V530" t="s">
        <v>5757</v>
      </c>
      <c r="W530" t="s">
        <v>5757</v>
      </c>
      <c r="X530" t="str">
        <f t="shared" si="8"/>
        <v>Inversión</v>
      </c>
      <c r="Y530" t="s">
        <v>5761</v>
      </c>
    </row>
    <row r="531" spans="1:25">
      <c r="A531" t="s">
        <v>8747</v>
      </c>
      <c r="B531" t="s">
        <v>8933</v>
      </c>
      <c r="C531" t="s">
        <v>8944</v>
      </c>
      <c r="D531" t="s">
        <v>667</v>
      </c>
      <c r="E531" t="s">
        <v>5747</v>
      </c>
      <c r="F531" t="s">
        <v>5759</v>
      </c>
      <c r="G531" t="s">
        <v>5749</v>
      </c>
      <c r="H531" t="s">
        <v>461</v>
      </c>
      <c r="I531" t="s">
        <v>638</v>
      </c>
      <c r="J531" t="s">
        <v>267</v>
      </c>
      <c r="K531" t="s">
        <v>5750</v>
      </c>
      <c r="L531" t="s">
        <v>268</v>
      </c>
      <c r="M531">
        <v>19905696</v>
      </c>
      <c r="N531">
        <v>0</v>
      </c>
      <c r="O531">
        <v>19905696</v>
      </c>
      <c r="P531">
        <v>0</v>
      </c>
      <c r="Q531" t="s">
        <v>8945</v>
      </c>
      <c r="R531" t="s">
        <v>8946</v>
      </c>
      <c r="S531" t="s">
        <v>8947</v>
      </c>
      <c r="T531" t="s">
        <v>5757</v>
      </c>
      <c r="U531" t="s">
        <v>5757</v>
      </c>
      <c r="V531" t="s">
        <v>5757</v>
      </c>
      <c r="W531" t="s">
        <v>5757</v>
      </c>
      <c r="X531" t="str">
        <f t="shared" si="8"/>
        <v>Inversión</v>
      </c>
      <c r="Y531" t="s">
        <v>5761</v>
      </c>
    </row>
    <row r="532" spans="1:25">
      <c r="A532" t="s">
        <v>7930</v>
      </c>
      <c r="B532" t="s">
        <v>8933</v>
      </c>
      <c r="C532" t="s">
        <v>8948</v>
      </c>
      <c r="D532" t="s">
        <v>667</v>
      </c>
      <c r="E532" t="s">
        <v>5747</v>
      </c>
      <c r="F532" t="s">
        <v>5759</v>
      </c>
      <c r="G532" t="s">
        <v>5749</v>
      </c>
      <c r="H532" t="s">
        <v>461</v>
      </c>
      <c r="I532" t="s">
        <v>638</v>
      </c>
      <c r="J532" t="s">
        <v>267</v>
      </c>
      <c r="K532" t="s">
        <v>5750</v>
      </c>
      <c r="L532" t="s">
        <v>268</v>
      </c>
      <c r="M532">
        <v>19905696</v>
      </c>
      <c r="N532">
        <v>0</v>
      </c>
      <c r="O532">
        <v>19905696</v>
      </c>
      <c r="P532">
        <v>0</v>
      </c>
      <c r="Q532" t="s">
        <v>8949</v>
      </c>
      <c r="R532" t="s">
        <v>8950</v>
      </c>
      <c r="S532" t="s">
        <v>8951</v>
      </c>
      <c r="T532" t="s">
        <v>5757</v>
      </c>
      <c r="U532" t="s">
        <v>5757</v>
      </c>
      <c r="V532" t="s">
        <v>5757</v>
      </c>
      <c r="W532" t="s">
        <v>5757</v>
      </c>
      <c r="X532" t="str">
        <f t="shared" si="8"/>
        <v>Inversión</v>
      </c>
      <c r="Y532" t="s">
        <v>5761</v>
      </c>
    </row>
    <row r="533" spans="1:25">
      <c r="A533" t="s">
        <v>8772</v>
      </c>
      <c r="B533" t="s">
        <v>8933</v>
      </c>
      <c r="C533" t="s">
        <v>8952</v>
      </c>
      <c r="D533" t="s">
        <v>667</v>
      </c>
      <c r="E533" t="s">
        <v>5747</v>
      </c>
      <c r="F533" t="s">
        <v>5759</v>
      </c>
      <c r="G533" t="s">
        <v>5749</v>
      </c>
      <c r="H533" t="s">
        <v>461</v>
      </c>
      <c r="I533" t="s">
        <v>638</v>
      </c>
      <c r="J533" t="s">
        <v>267</v>
      </c>
      <c r="K533" t="s">
        <v>5750</v>
      </c>
      <c r="L533" t="s">
        <v>268</v>
      </c>
      <c r="M533">
        <v>10685932</v>
      </c>
      <c r="N533">
        <v>0</v>
      </c>
      <c r="O533">
        <v>10685932</v>
      </c>
      <c r="P533">
        <v>0</v>
      </c>
      <c r="Q533" t="s">
        <v>8953</v>
      </c>
      <c r="R533" t="s">
        <v>8954</v>
      </c>
      <c r="S533" t="s">
        <v>8955</v>
      </c>
      <c r="T533" t="s">
        <v>5757</v>
      </c>
      <c r="U533" t="s">
        <v>5757</v>
      </c>
      <c r="V533" t="s">
        <v>5757</v>
      </c>
      <c r="W533" t="s">
        <v>5757</v>
      </c>
      <c r="X533" t="str">
        <f t="shared" si="8"/>
        <v>Inversión</v>
      </c>
      <c r="Y533" t="s">
        <v>5761</v>
      </c>
    </row>
    <row r="534" spans="1:25">
      <c r="A534" t="s">
        <v>8769</v>
      </c>
      <c r="B534" t="s">
        <v>8933</v>
      </c>
      <c r="C534" t="s">
        <v>8956</v>
      </c>
      <c r="D534" t="s">
        <v>667</v>
      </c>
      <c r="E534" t="s">
        <v>5747</v>
      </c>
      <c r="F534" t="s">
        <v>5759</v>
      </c>
      <c r="G534" t="s">
        <v>5749</v>
      </c>
      <c r="H534" t="s">
        <v>461</v>
      </c>
      <c r="I534" t="s">
        <v>638</v>
      </c>
      <c r="J534" t="s">
        <v>267</v>
      </c>
      <c r="K534" t="s">
        <v>5750</v>
      </c>
      <c r="L534" t="s">
        <v>268</v>
      </c>
      <c r="M534">
        <v>10685932</v>
      </c>
      <c r="N534">
        <v>0</v>
      </c>
      <c r="O534">
        <v>10685932</v>
      </c>
      <c r="P534">
        <v>0</v>
      </c>
      <c r="Q534" t="s">
        <v>8957</v>
      </c>
      <c r="R534" t="s">
        <v>8958</v>
      </c>
      <c r="S534" t="s">
        <v>8959</v>
      </c>
      <c r="T534" t="s">
        <v>5757</v>
      </c>
      <c r="U534" t="s">
        <v>5757</v>
      </c>
      <c r="V534" t="s">
        <v>5757</v>
      </c>
      <c r="W534" t="s">
        <v>5757</v>
      </c>
      <c r="X534" t="str">
        <f t="shared" si="8"/>
        <v>Inversión</v>
      </c>
      <c r="Y534" t="s">
        <v>5761</v>
      </c>
    </row>
    <row r="535" spans="1:25">
      <c r="A535" t="s">
        <v>7312</v>
      </c>
      <c r="B535" t="s">
        <v>8933</v>
      </c>
      <c r="C535" t="s">
        <v>8960</v>
      </c>
      <c r="D535" t="s">
        <v>667</v>
      </c>
      <c r="E535" t="s">
        <v>5763</v>
      </c>
      <c r="F535" t="s">
        <v>5828</v>
      </c>
      <c r="G535" t="s">
        <v>5749</v>
      </c>
      <c r="H535" t="s">
        <v>553</v>
      </c>
      <c r="I535" t="s">
        <v>623</v>
      </c>
      <c r="J535" t="s">
        <v>267</v>
      </c>
      <c r="K535" t="s">
        <v>5750</v>
      </c>
      <c r="L535" t="s">
        <v>268</v>
      </c>
      <c r="M535">
        <v>10786527</v>
      </c>
      <c r="N535">
        <v>0</v>
      </c>
      <c r="O535">
        <v>10786527</v>
      </c>
      <c r="P535">
        <v>10786527</v>
      </c>
      <c r="Q535" t="s">
        <v>8961</v>
      </c>
      <c r="R535" t="s">
        <v>8962</v>
      </c>
      <c r="S535" t="s">
        <v>5757</v>
      </c>
      <c r="T535" t="s">
        <v>5757</v>
      </c>
      <c r="U535" t="s">
        <v>5757</v>
      </c>
      <c r="V535" t="s">
        <v>5757</v>
      </c>
      <c r="W535" t="s">
        <v>5757</v>
      </c>
      <c r="X535" t="str">
        <f t="shared" si="8"/>
        <v>Inversión</v>
      </c>
      <c r="Y535" t="s">
        <v>5836</v>
      </c>
    </row>
    <row r="536" spans="1:25">
      <c r="A536" t="s">
        <v>7838</v>
      </c>
      <c r="B536" t="s">
        <v>8933</v>
      </c>
      <c r="C536" t="s">
        <v>8963</v>
      </c>
      <c r="D536" t="s">
        <v>667</v>
      </c>
      <c r="E536" t="s">
        <v>5763</v>
      </c>
      <c r="F536" t="s">
        <v>5828</v>
      </c>
      <c r="G536" t="s">
        <v>5749</v>
      </c>
      <c r="H536" t="s">
        <v>553</v>
      </c>
      <c r="I536" t="s">
        <v>623</v>
      </c>
      <c r="J536" t="s">
        <v>267</v>
      </c>
      <c r="K536" t="s">
        <v>5750</v>
      </c>
      <c r="L536" t="s">
        <v>268</v>
      </c>
      <c r="M536">
        <v>21573053</v>
      </c>
      <c r="N536">
        <v>0</v>
      </c>
      <c r="O536">
        <v>21573053</v>
      </c>
      <c r="P536">
        <v>21573053</v>
      </c>
      <c r="Q536" t="s">
        <v>8964</v>
      </c>
      <c r="R536" t="s">
        <v>6439</v>
      </c>
      <c r="S536" t="s">
        <v>5757</v>
      </c>
      <c r="T536" t="s">
        <v>5757</v>
      </c>
      <c r="U536" t="s">
        <v>5757</v>
      </c>
      <c r="V536" t="s">
        <v>5757</v>
      </c>
      <c r="W536" t="s">
        <v>5757</v>
      </c>
      <c r="X536" t="str">
        <f t="shared" si="8"/>
        <v>Inversión</v>
      </c>
      <c r="Y536" t="s">
        <v>5836</v>
      </c>
    </row>
    <row r="537" spans="1:25">
      <c r="A537" t="s">
        <v>7889</v>
      </c>
      <c r="B537" t="s">
        <v>8933</v>
      </c>
      <c r="C537" t="s">
        <v>8965</v>
      </c>
      <c r="D537" t="s">
        <v>667</v>
      </c>
      <c r="E537" t="s">
        <v>5763</v>
      </c>
      <c r="F537" t="s">
        <v>5828</v>
      </c>
      <c r="G537" t="s">
        <v>5749</v>
      </c>
      <c r="H537" t="s">
        <v>553</v>
      </c>
      <c r="I537" t="s">
        <v>623</v>
      </c>
      <c r="J537" t="s">
        <v>267</v>
      </c>
      <c r="K537" t="s">
        <v>5750</v>
      </c>
      <c r="L537" t="s">
        <v>268</v>
      </c>
      <c r="M537">
        <v>20481370</v>
      </c>
      <c r="N537">
        <v>0</v>
      </c>
      <c r="O537">
        <v>20481370</v>
      </c>
      <c r="P537">
        <v>20481370</v>
      </c>
      <c r="Q537" t="s">
        <v>8966</v>
      </c>
      <c r="R537" t="s">
        <v>6806</v>
      </c>
      <c r="S537" t="s">
        <v>5757</v>
      </c>
      <c r="T537" t="s">
        <v>5757</v>
      </c>
      <c r="U537" t="s">
        <v>5757</v>
      </c>
      <c r="V537" t="s">
        <v>5757</v>
      </c>
      <c r="W537" t="s">
        <v>5757</v>
      </c>
      <c r="X537" t="str">
        <f t="shared" si="8"/>
        <v>Inversión</v>
      </c>
      <c r="Y537" t="s">
        <v>5836</v>
      </c>
    </row>
    <row r="538" spans="1:25">
      <c r="A538" t="s">
        <v>7527</v>
      </c>
      <c r="B538" t="s">
        <v>8933</v>
      </c>
      <c r="C538" t="s">
        <v>8967</v>
      </c>
      <c r="D538" t="s">
        <v>667</v>
      </c>
      <c r="E538" t="s">
        <v>5747</v>
      </c>
      <c r="F538" t="s">
        <v>5828</v>
      </c>
      <c r="G538" t="s">
        <v>5749</v>
      </c>
      <c r="H538" t="s">
        <v>463</v>
      </c>
      <c r="I538" t="s">
        <v>633</v>
      </c>
      <c r="J538" t="s">
        <v>267</v>
      </c>
      <c r="K538" t="s">
        <v>5750</v>
      </c>
      <c r="L538" t="s">
        <v>268</v>
      </c>
      <c r="M538">
        <v>2910663</v>
      </c>
      <c r="N538">
        <v>0</v>
      </c>
      <c r="O538">
        <v>2910663</v>
      </c>
      <c r="P538">
        <v>0</v>
      </c>
      <c r="Q538" t="s">
        <v>8421</v>
      </c>
      <c r="R538" t="s">
        <v>8968</v>
      </c>
      <c r="S538" t="s">
        <v>8969</v>
      </c>
      <c r="T538" t="s">
        <v>8970</v>
      </c>
      <c r="U538" t="s">
        <v>8971</v>
      </c>
      <c r="V538" t="s">
        <v>8972</v>
      </c>
      <c r="W538" t="s">
        <v>5757</v>
      </c>
      <c r="X538" t="str">
        <f t="shared" si="8"/>
        <v>Inversión</v>
      </c>
      <c r="Y538" t="s">
        <v>5836</v>
      </c>
    </row>
    <row r="539" spans="1:25">
      <c r="A539" t="s">
        <v>7876</v>
      </c>
      <c r="B539" t="s">
        <v>8973</v>
      </c>
      <c r="C539" t="s">
        <v>8974</v>
      </c>
      <c r="D539" t="s">
        <v>667</v>
      </c>
      <c r="E539" t="s">
        <v>5747</v>
      </c>
      <c r="F539" t="s">
        <v>5828</v>
      </c>
      <c r="G539" t="s">
        <v>5749</v>
      </c>
      <c r="H539" t="s">
        <v>444</v>
      </c>
      <c r="I539" t="s">
        <v>622</v>
      </c>
      <c r="J539" t="s">
        <v>267</v>
      </c>
      <c r="K539" t="s">
        <v>5750</v>
      </c>
      <c r="L539" t="s">
        <v>268</v>
      </c>
      <c r="M539">
        <v>1233743</v>
      </c>
      <c r="N539">
        <v>0</v>
      </c>
      <c r="O539">
        <v>1233743</v>
      </c>
      <c r="P539">
        <v>493497</v>
      </c>
      <c r="Q539" t="s">
        <v>8975</v>
      </c>
      <c r="R539" t="s">
        <v>8976</v>
      </c>
      <c r="S539" t="s">
        <v>8977</v>
      </c>
      <c r="T539" t="s">
        <v>8801</v>
      </c>
      <c r="U539" t="s">
        <v>8978</v>
      </c>
      <c r="V539" t="s">
        <v>8979</v>
      </c>
      <c r="W539" t="s">
        <v>5757</v>
      </c>
      <c r="X539" t="str">
        <f t="shared" si="8"/>
        <v>Inversión</v>
      </c>
      <c r="Y539" t="s">
        <v>5836</v>
      </c>
    </row>
    <row r="540" spans="1:25">
      <c r="A540" t="s">
        <v>8922</v>
      </c>
      <c r="B540" t="s">
        <v>8973</v>
      </c>
      <c r="C540" t="s">
        <v>8980</v>
      </c>
      <c r="D540" t="s">
        <v>667</v>
      </c>
      <c r="E540" t="s">
        <v>5747</v>
      </c>
      <c r="F540" t="s">
        <v>5828</v>
      </c>
      <c r="G540" t="s">
        <v>5749</v>
      </c>
      <c r="H540" t="s">
        <v>458</v>
      </c>
      <c r="I540" t="s">
        <v>635</v>
      </c>
      <c r="J540" t="s">
        <v>267</v>
      </c>
      <c r="K540" t="s">
        <v>5750</v>
      </c>
      <c r="L540" t="s">
        <v>268</v>
      </c>
      <c r="M540">
        <v>583778</v>
      </c>
      <c r="N540">
        <v>13672</v>
      </c>
      <c r="O540">
        <v>597450</v>
      </c>
      <c r="P540">
        <v>0</v>
      </c>
      <c r="Q540" t="s">
        <v>8981</v>
      </c>
      <c r="R540" t="s">
        <v>8982</v>
      </c>
      <c r="S540" t="s">
        <v>8983</v>
      </c>
      <c r="T540" t="s">
        <v>8984</v>
      </c>
      <c r="U540" t="s">
        <v>8985</v>
      </c>
      <c r="V540" t="s">
        <v>8986</v>
      </c>
      <c r="W540" t="s">
        <v>5757</v>
      </c>
      <c r="X540" t="str">
        <f t="shared" si="8"/>
        <v>Inversión</v>
      </c>
      <c r="Y540" t="s">
        <v>5836</v>
      </c>
    </row>
    <row r="541" spans="1:25">
      <c r="A541" t="s">
        <v>8820</v>
      </c>
      <c r="B541" t="s">
        <v>8987</v>
      </c>
      <c r="C541" t="s">
        <v>8988</v>
      </c>
      <c r="D541" t="s">
        <v>667</v>
      </c>
      <c r="E541" t="s">
        <v>5747</v>
      </c>
      <c r="F541" t="s">
        <v>6645</v>
      </c>
      <c r="G541" t="s">
        <v>5749</v>
      </c>
      <c r="H541" t="s">
        <v>455</v>
      </c>
      <c r="I541" t="s">
        <v>639</v>
      </c>
      <c r="J541" t="s">
        <v>280</v>
      </c>
      <c r="K541" t="s">
        <v>5760</v>
      </c>
      <c r="L541" t="s">
        <v>268</v>
      </c>
      <c r="M541">
        <v>10685932</v>
      </c>
      <c r="N541">
        <v>0</v>
      </c>
      <c r="O541">
        <v>10685932</v>
      </c>
      <c r="P541">
        <v>0</v>
      </c>
      <c r="Q541" t="s">
        <v>8989</v>
      </c>
      <c r="R541" t="s">
        <v>8990</v>
      </c>
      <c r="S541" t="s">
        <v>8991</v>
      </c>
      <c r="T541" t="s">
        <v>5757</v>
      </c>
      <c r="U541" t="s">
        <v>5757</v>
      </c>
      <c r="V541" t="s">
        <v>5757</v>
      </c>
      <c r="W541" t="s">
        <v>5757</v>
      </c>
      <c r="X541" t="str">
        <f t="shared" si="8"/>
        <v>Inversión</v>
      </c>
      <c r="Y541" t="s">
        <v>6652</v>
      </c>
    </row>
    <row r="542" spans="1:25">
      <c r="A542" t="s">
        <v>8813</v>
      </c>
      <c r="B542" t="s">
        <v>8987</v>
      </c>
      <c r="C542" t="s">
        <v>8992</v>
      </c>
      <c r="D542" t="s">
        <v>667</v>
      </c>
      <c r="E542" t="s">
        <v>5747</v>
      </c>
      <c r="F542" t="s">
        <v>5759</v>
      </c>
      <c r="G542" t="s">
        <v>5749</v>
      </c>
      <c r="H542" t="s">
        <v>461</v>
      </c>
      <c r="I542" t="s">
        <v>638</v>
      </c>
      <c r="J542" t="s">
        <v>280</v>
      </c>
      <c r="K542" t="s">
        <v>5760</v>
      </c>
      <c r="L542" t="s">
        <v>268</v>
      </c>
      <c r="M542">
        <v>57978064</v>
      </c>
      <c r="N542">
        <v>0</v>
      </c>
      <c r="O542">
        <v>57978064</v>
      </c>
      <c r="P542">
        <v>1740</v>
      </c>
      <c r="Q542" t="s">
        <v>8993</v>
      </c>
      <c r="R542" t="s">
        <v>6323</v>
      </c>
      <c r="S542" t="s">
        <v>8994</v>
      </c>
      <c r="T542" t="s">
        <v>5757</v>
      </c>
      <c r="U542" t="s">
        <v>5757</v>
      </c>
      <c r="V542" t="s">
        <v>5757</v>
      </c>
      <c r="W542" t="s">
        <v>5757</v>
      </c>
      <c r="X542" t="str">
        <f t="shared" si="8"/>
        <v>Inversión</v>
      </c>
      <c r="Y542" t="s">
        <v>5761</v>
      </c>
    </row>
    <row r="543" spans="1:25">
      <c r="A543" t="s">
        <v>7903</v>
      </c>
      <c r="B543" t="s">
        <v>8987</v>
      </c>
      <c r="C543" t="s">
        <v>8995</v>
      </c>
      <c r="D543" t="s">
        <v>667</v>
      </c>
      <c r="E543" t="s">
        <v>5763</v>
      </c>
      <c r="F543" t="s">
        <v>5759</v>
      </c>
      <c r="G543" t="s">
        <v>5749</v>
      </c>
      <c r="H543" t="s">
        <v>461</v>
      </c>
      <c r="I543" t="s">
        <v>638</v>
      </c>
      <c r="J543" t="s">
        <v>280</v>
      </c>
      <c r="K543" t="s">
        <v>5760</v>
      </c>
      <c r="L543" t="s">
        <v>268</v>
      </c>
      <c r="M543">
        <v>39461136</v>
      </c>
      <c r="N543">
        <v>0</v>
      </c>
      <c r="O543">
        <v>39461136</v>
      </c>
      <c r="P543">
        <v>39461136</v>
      </c>
      <c r="Q543" t="s">
        <v>8996</v>
      </c>
      <c r="R543" t="s">
        <v>7882</v>
      </c>
      <c r="S543" t="s">
        <v>5757</v>
      </c>
      <c r="T543" t="s">
        <v>5757</v>
      </c>
      <c r="U543" t="s">
        <v>5757</v>
      </c>
      <c r="V543" t="s">
        <v>5757</v>
      </c>
      <c r="W543" t="s">
        <v>5757</v>
      </c>
      <c r="X543" t="str">
        <f t="shared" si="8"/>
        <v>Inversión</v>
      </c>
      <c r="Y543" t="s">
        <v>5761</v>
      </c>
    </row>
    <row r="544" spans="1:25">
      <c r="A544" t="s">
        <v>7860</v>
      </c>
      <c r="B544" t="s">
        <v>8997</v>
      </c>
      <c r="C544" t="s">
        <v>8998</v>
      </c>
      <c r="D544" t="s">
        <v>667</v>
      </c>
      <c r="E544" t="s">
        <v>5747</v>
      </c>
      <c r="F544" t="s">
        <v>5828</v>
      </c>
      <c r="G544" t="s">
        <v>5749</v>
      </c>
      <c r="H544" t="s">
        <v>463</v>
      </c>
      <c r="I544" t="s">
        <v>633</v>
      </c>
      <c r="J544" t="s">
        <v>267</v>
      </c>
      <c r="K544" t="s">
        <v>5750</v>
      </c>
      <c r="L544" t="s">
        <v>268</v>
      </c>
      <c r="M544">
        <v>9881938</v>
      </c>
      <c r="N544">
        <v>595000</v>
      </c>
      <c r="O544">
        <v>10476938</v>
      </c>
      <c r="P544">
        <v>595000</v>
      </c>
      <c r="Q544" t="s">
        <v>8999</v>
      </c>
      <c r="R544" t="s">
        <v>9000</v>
      </c>
      <c r="S544" t="s">
        <v>9001</v>
      </c>
      <c r="T544" t="s">
        <v>9002</v>
      </c>
      <c r="U544" t="s">
        <v>9003</v>
      </c>
      <c r="V544" t="s">
        <v>9004</v>
      </c>
      <c r="W544" t="s">
        <v>5757</v>
      </c>
      <c r="X544" t="str">
        <f t="shared" si="8"/>
        <v>Inversión</v>
      </c>
      <c r="Y544" t="s">
        <v>5836</v>
      </c>
    </row>
    <row r="545" spans="1:25">
      <c r="A545" t="s">
        <v>7800</v>
      </c>
      <c r="B545" t="s">
        <v>9005</v>
      </c>
      <c r="C545" t="s">
        <v>9006</v>
      </c>
      <c r="D545" t="s">
        <v>667</v>
      </c>
      <c r="E545" t="s">
        <v>5763</v>
      </c>
      <c r="F545" t="s">
        <v>5759</v>
      </c>
      <c r="G545" t="s">
        <v>5749</v>
      </c>
      <c r="H545" t="s">
        <v>461</v>
      </c>
      <c r="I545" t="s">
        <v>638</v>
      </c>
      <c r="J545" t="s">
        <v>267</v>
      </c>
      <c r="K545" t="s">
        <v>5750</v>
      </c>
      <c r="L545" t="s">
        <v>268</v>
      </c>
      <c r="M545">
        <v>49995712</v>
      </c>
      <c r="N545">
        <v>0</v>
      </c>
      <c r="O545">
        <v>49995712</v>
      </c>
      <c r="P545">
        <v>49995712</v>
      </c>
      <c r="Q545" t="s">
        <v>9007</v>
      </c>
      <c r="R545" t="s">
        <v>9008</v>
      </c>
      <c r="S545" t="s">
        <v>5757</v>
      </c>
      <c r="T545" t="s">
        <v>5757</v>
      </c>
      <c r="U545" t="s">
        <v>5757</v>
      </c>
      <c r="V545" t="s">
        <v>5757</v>
      </c>
      <c r="W545" t="s">
        <v>5757</v>
      </c>
      <c r="X545" t="str">
        <f t="shared" si="8"/>
        <v>Inversión</v>
      </c>
      <c r="Y545" t="s">
        <v>5761</v>
      </c>
    </row>
    <row r="546" spans="1:25">
      <c r="A546" t="s">
        <v>9009</v>
      </c>
      <c r="B546" t="s">
        <v>9005</v>
      </c>
      <c r="C546" t="s">
        <v>9010</v>
      </c>
      <c r="D546" t="s">
        <v>667</v>
      </c>
      <c r="E546" t="s">
        <v>5763</v>
      </c>
      <c r="F546" t="s">
        <v>5759</v>
      </c>
      <c r="G546" t="s">
        <v>5749</v>
      </c>
      <c r="H546" t="s">
        <v>461</v>
      </c>
      <c r="I546" t="s">
        <v>638</v>
      </c>
      <c r="J546" t="s">
        <v>267</v>
      </c>
      <c r="K546" t="s">
        <v>5750</v>
      </c>
      <c r="L546" t="s">
        <v>268</v>
      </c>
      <c r="M546">
        <v>14420000</v>
      </c>
      <c r="N546">
        <v>0</v>
      </c>
      <c r="O546">
        <v>14420000</v>
      </c>
      <c r="P546">
        <v>14420000</v>
      </c>
      <c r="Q546" t="s">
        <v>9011</v>
      </c>
      <c r="R546" t="s">
        <v>6556</v>
      </c>
      <c r="S546" t="s">
        <v>5757</v>
      </c>
      <c r="T546" t="s">
        <v>5757</v>
      </c>
      <c r="U546" t="s">
        <v>5757</v>
      </c>
      <c r="V546" t="s">
        <v>5757</v>
      </c>
      <c r="W546" t="s">
        <v>5757</v>
      </c>
      <c r="X546" t="str">
        <f t="shared" si="8"/>
        <v>Inversión</v>
      </c>
      <c r="Y546" t="s">
        <v>5761</v>
      </c>
    </row>
    <row r="547" spans="1:25">
      <c r="A547" t="s">
        <v>9012</v>
      </c>
      <c r="B547" t="s">
        <v>9005</v>
      </c>
      <c r="C547" t="s">
        <v>9013</v>
      </c>
      <c r="D547" t="s">
        <v>667</v>
      </c>
      <c r="E547" t="s">
        <v>5763</v>
      </c>
      <c r="F547" t="s">
        <v>5759</v>
      </c>
      <c r="G547" t="s">
        <v>5749</v>
      </c>
      <c r="H547" t="s">
        <v>461</v>
      </c>
      <c r="I547" t="s">
        <v>638</v>
      </c>
      <c r="J547" t="s">
        <v>267</v>
      </c>
      <c r="K547" t="s">
        <v>5750</v>
      </c>
      <c r="L547" t="s">
        <v>268</v>
      </c>
      <c r="M547">
        <v>23031172</v>
      </c>
      <c r="N547">
        <v>0</v>
      </c>
      <c r="O547">
        <v>23031172</v>
      </c>
      <c r="P547">
        <v>23031172</v>
      </c>
      <c r="Q547" t="s">
        <v>9014</v>
      </c>
      <c r="R547" t="s">
        <v>9015</v>
      </c>
      <c r="S547" t="s">
        <v>5757</v>
      </c>
      <c r="T547" t="s">
        <v>5757</v>
      </c>
      <c r="U547" t="s">
        <v>5757</v>
      </c>
      <c r="V547" t="s">
        <v>5757</v>
      </c>
      <c r="W547" t="s">
        <v>5757</v>
      </c>
      <c r="X547" t="str">
        <f t="shared" si="8"/>
        <v>Inversión</v>
      </c>
      <c r="Y547" t="s">
        <v>5761</v>
      </c>
    </row>
    <row r="548" spans="1:25">
      <c r="A548" t="s">
        <v>8836</v>
      </c>
      <c r="B548" t="s">
        <v>9005</v>
      </c>
      <c r="C548" t="s">
        <v>9016</v>
      </c>
      <c r="D548" t="s">
        <v>667</v>
      </c>
      <c r="E548" t="s">
        <v>5763</v>
      </c>
      <c r="F548" t="s">
        <v>5880</v>
      </c>
      <c r="G548" t="s">
        <v>5749</v>
      </c>
      <c r="H548" t="s">
        <v>543</v>
      </c>
      <c r="I548" t="s">
        <v>651</v>
      </c>
      <c r="J548" t="s">
        <v>280</v>
      </c>
      <c r="K548" t="s">
        <v>5760</v>
      </c>
      <c r="L548" t="s">
        <v>268</v>
      </c>
      <c r="M548">
        <v>16910180</v>
      </c>
      <c r="N548">
        <v>0</v>
      </c>
      <c r="O548">
        <v>16910180</v>
      </c>
      <c r="P548">
        <v>16910180</v>
      </c>
      <c r="Q548" t="s">
        <v>9017</v>
      </c>
      <c r="R548" t="s">
        <v>9018</v>
      </c>
      <c r="S548" t="s">
        <v>5757</v>
      </c>
      <c r="T548" t="s">
        <v>5757</v>
      </c>
      <c r="U548" t="s">
        <v>5757</v>
      </c>
      <c r="V548" t="s">
        <v>5757</v>
      </c>
      <c r="W548" t="s">
        <v>5757</v>
      </c>
      <c r="X548" t="str">
        <f t="shared" si="8"/>
        <v>Inversión</v>
      </c>
      <c r="Y548" t="s">
        <v>5887</v>
      </c>
    </row>
    <row r="549" spans="1:25">
      <c r="A549" t="s">
        <v>8844</v>
      </c>
      <c r="B549" t="s">
        <v>9005</v>
      </c>
      <c r="C549" t="s">
        <v>9019</v>
      </c>
      <c r="D549" t="s">
        <v>667</v>
      </c>
      <c r="E549" t="s">
        <v>5763</v>
      </c>
      <c r="F549" t="s">
        <v>5880</v>
      </c>
      <c r="G549" t="s">
        <v>5749</v>
      </c>
      <c r="H549" t="s">
        <v>539</v>
      </c>
      <c r="I549" t="s">
        <v>653</v>
      </c>
      <c r="J549" t="s">
        <v>280</v>
      </c>
      <c r="K549" t="s">
        <v>5760</v>
      </c>
      <c r="L549" t="s">
        <v>268</v>
      </c>
      <c r="M549">
        <v>14929272</v>
      </c>
      <c r="N549">
        <v>0</v>
      </c>
      <c r="O549">
        <v>14929272</v>
      </c>
      <c r="P549">
        <v>14929272</v>
      </c>
      <c r="Q549" t="s">
        <v>9020</v>
      </c>
      <c r="R549" t="s">
        <v>9021</v>
      </c>
      <c r="S549" t="s">
        <v>5757</v>
      </c>
      <c r="T549" t="s">
        <v>5757</v>
      </c>
      <c r="U549" t="s">
        <v>5757</v>
      </c>
      <c r="V549" t="s">
        <v>5757</v>
      </c>
      <c r="W549" t="s">
        <v>5757</v>
      </c>
      <c r="X549" t="str">
        <f t="shared" si="8"/>
        <v>Inversión</v>
      </c>
      <c r="Y549" t="s">
        <v>5887</v>
      </c>
    </row>
    <row r="550" spans="1:25">
      <c r="A550" t="s">
        <v>7917</v>
      </c>
      <c r="B550" t="s">
        <v>9022</v>
      </c>
      <c r="C550" t="s">
        <v>9023</v>
      </c>
      <c r="D550" t="s">
        <v>667</v>
      </c>
      <c r="E550" t="s">
        <v>5763</v>
      </c>
      <c r="F550" t="s">
        <v>5748</v>
      </c>
      <c r="G550" t="s">
        <v>5749</v>
      </c>
      <c r="H550" t="s">
        <v>453</v>
      </c>
      <c r="I550" t="s">
        <v>658</v>
      </c>
      <c r="J550" t="s">
        <v>267</v>
      </c>
      <c r="K550" t="s">
        <v>5750</v>
      </c>
      <c r="L550" t="s">
        <v>268</v>
      </c>
      <c r="M550">
        <v>833000</v>
      </c>
      <c r="N550">
        <v>0</v>
      </c>
      <c r="O550">
        <v>833000</v>
      </c>
      <c r="P550">
        <v>833000</v>
      </c>
      <c r="Q550" t="s">
        <v>9024</v>
      </c>
      <c r="R550" t="s">
        <v>9025</v>
      </c>
      <c r="S550" t="s">
        <v>5757</v>
      </c>
      <c r="T550" t="s">
        <v>5757</v>
      </c>
      <c r="U550" t="s">
        <v>5757</v>
      </c>
      <c r="V550" t="s">
        <v>5757</v>
      </c>
      <c r="W550" t="s">
        <v>5757</v>
      </c>
      <c r="X550" t="str">
        <f t="shared" si="8"/>
        <v>Inversión</v>
      </c>
      <c r="Y550" t="s">
        <v>5758</v>
      </c>
    </row>
    <row r="551" spans="1:25">
      <c r="A551" t="s">
        <v>8874</v>
      </c>
      <c r="B551" t="s">
        <v>9022</v>
      </c>
      <c r="C551" t="s">
        <v>9026</v>
      </c>
      <c r="D551" t="s">
        <v>667</v>
      </c>
      <c r="E551" t="s">
        <v>5763</v>
      </c>
      <c r="F551" t="s">
        <v>5828</v>
      </c>
      <c r="G551" t="s">
        <v>5749</v>
      </c>
      <c r="H551" t="s">
        <v>463</v>
      </c>
      <c r="I551" t="s">
        <v>633</v>
      </c>
      <c r="J551" t="s">
        <v>267</v>
      </c>
      <c r="K551" t="s">
        <v>5750</v>
      </c>
      <c r="L551" t="s">
        <v>268</v>
      </c>
      <c r="M551">
        <v>2057656</v>
      </c>
      <c r="N551">
        <v>0</v>
      </c>
      <c r="O551">
        <v>2057656</v>
      </c>
      <c r="P551">
        <v>2057656</v>
      </c>
      <c r="Q551" t="s">
        <v>9027</v>
      </c>
      <c r="R551" t="s">
        <v>6657</v>
      </c>
      <c r="S551" t="s">
        <v>5757</v>
      </c>
      <c r="T551" t="s">
        <v>5757</v>
      </c>
      <c r="U551" t="s">
        <v>5757</v>
      </c>
      <c r="V551" t="s">
        <v>5757</v>
      </c>
      <c r="W551" t="s">
        <v>5757</v>
      </c>
      <c r="X551" t="str">
        <f t="shared" si="8"/>
        <v>Inversión</v>
      </c>
      <c r="Y551" t="s">
        <v>5836</v>
      </c>
    </row>
    <row r="552" spans="1:25">
      <c r="A552" t="s">
        <v>9028</v>
      </c>
      <c r="B552" t="s">
        <v>9029</v>
      </c>
      <c r="C552" t="s">
        <v>9030</v>
      </c>
      <c r="D552" t="s">
        <v>667</v>
      </c>
      <c r="E552" t="s">
        <v>5747</v>
      </c>
      <c r="F552" t="s">
        <v>5828</v>
      </c>
      <c r="G552" t="s">
        <v>5749</v>
      </c>
      <c r="H552" t="s">
        <v>463</v>
      </c>
      <c r="I552" t="s">
        <v>633</v>
      </c>
      <c r="J552" t="s">
        <v>267</v>
      </c>
      <c r="K552" t="s">
        <v>5750</v>
      </c>
      <c r="L552" t="s">
        <v>268</v>
      </c>
      <c r="M552">
        <v>37280482</v>
      </c>
      <c r="N552">
        <v>0</v>
      </c>
      <c r="O552">
        <v>37280482</v>
      </c>
      <c r="P552">
        <v>8095416</v>
      </c>
      <c r="Q552" t="s">
        <v>9031</v>
      </c>
      <c r="R552" t="s">
        <v>9032</v>
      </c>
      <c r="S552" t="s">
        <v>9033</v>
      </c>
      <c r="T552" t="s">
        <v>9034</v>
      </c>
      <c r="U552" t="s">
        <v>9035</v>
      </c>
      <c r="V552" t="s">
        <v>9036</v>
      </c>
      <c r="W552" t="s">
        <v>5757</v>
      </c>
      <c r="X552" t="str">
        <f t="shared" si="8"/>
        <v>Inversión</v>
      </c>
      <c r="Y552" t="s">
        <v>5836</v>
      </c>
    </row>
    <row r="553" spans="1:25">
      <c r="A553" t="s">
        <v>8852</v>
      </c>
      <c r="B553" t="s">
        <v>9029</v>
      </c>
      <c r="C553" t="s">
        <v>9037</v>
      </c>
      <c r="D553" t="s">
        <v>667</v>
      </c>
      <c r="E553" t="s">
        <v>5763</v>
      </c>
      <c r="F553" t="s">
        <v>5759</v>
      </c>
      <c r="G553" t="s">
        <v>5749</v>
      </c>
      <c r="H553" t="s">
        <v>461</v>
      </c>
      <c r="I553" t="s">
        <v>638</v>
      </c>
      <c r="J553" t="s">
        <v>280</v>
      </c>
      <c r="K553" t="s">
        <v>5760</v>
      </c>
      <c r="L553" t="s">
        <v>268</v>
      </c>
      <c r="M553">
        <v>20000000</v>
      </c>
      <c r="N553">
        <v>0</v>
      </c>
      <c r="O553">
        <v>20000000</v>
      </c>
      <c r="P553">
        <v>20000000</v>
      </c>
      <c r="Q553" t="s">
        <v>9038</v>
      </c>
      <c r="R553" t="s">
        <v>9039</v>
      </c>
      <c r="S553" t="s">
        <v>5757</v>
      </c>
      <c r="T553" t="s">
        <v>5757</v>
      </c>
      <c r="U553" t="s">
        <v>5757</v>
      </c>
      <c r="V553" t="s">
        <v>5757</v>
      </c>
      <c r="W553" t="s">
        <v>5757</v>
      </c>
      <c r="X553" t="str">
        <f t="shared" si="8"/>
        <v>Inversión</v>
      </c>
      <c r="Y553" t="s">
        <v>5761</v>
      </c>
    </row>
    <row r="554" spans="1:25">
      <c r="A554" t="s">
        <v>7853</v>
      </c>
      <c r="B554" t="s">
        <v>9040</v>
      </c>
      <c r="C554" t="s">
        <v>9041</v>
      </c>
      <c r="D554" t="s">
        <v>667</v>
      </c>
      <c r="E554" t="s">
        <v>5763</v>
      </c>
      <c r="F554" t="s">
        <v>5828</v>
      </c>
      <c r="G554" t="s">
        <v>5749</v>
      </c>
      <c r="H554" t="s">
        <v>463</v>
      </c>
      <c r="I554" t="s">
        <v>633</v>
      </c>
      <c r="J554" t="s">
        <v>267</v>
      </c>
      <c r="K554" t="s">
        <v>5750</v>
      </c>
      <c r="L554" t="s">
        <v>268</v>
      </c>
      <c r="M554">
        <v>2218080</v>
      </c>
      <c r="N554">
        <v>0</v>
      </c>
      <c r="O554">
        <v>2218080</v>
      </c>
      <c r="P554">
        <v>2218080</v>
      </c>
      <c r="Q554" t="s">
        <v>9042</v>
      </c>
      <c r="R554" t="s">
        <v>9043</v>
      </c>
      <c r="S554" t="s">
        <v>5757</v>
      </c>
      <c r="T554" t="s">
        <v>5757</v>
      </c>
      <c r="U554" t="s">
        <v>5757</v>
      </c>
      <c r="V554" t="s">
        <v>5757</v>
      </c>
      <c r="W554" t="s">
        <v>5757</v>
      </c>
      <c r="X554" t="str">
        <f t="shared" si="8"/>
        <v>Inversión</v>
      </c>
      <c r="Y554" t="s">
        <v>5836</v>
      </c>
    </row>
    <row r="555" spans="1:25">
      <c r="A555" t="s">
        <v>8878</v>
      </c>
      <c r="B555" t="s">
        <v>9044</v>
      </c>
      <c r="C555" t="s">
        <v>9045</v>
      </c>
      <c r="D555" t="s">
        <v>667</v>
      </c>
      <c r="E555" t="s">
        <v>5763</v>
      </c>
      <c r="F555" t="s">
        <v>5759</v>
      </c>
      <c r="G555" t="s">
        <v>5749</v>
      </c>
      <c r="H555" t="s">
        <v>461</v>
      </c>
      <c r="I555" t="s">
        <v>638</v>
      </c>
      <c r="J555" t="s">
        <v>280</v>
      </c>
      <c r="K555" t="s">
        <v>5760</v>
      </c>
      <c r="L555" t="s">
        <v>268</v>
      </c>
      <c r="M555">
        <v>6804972</v>
      </c>
      <c r="N555">
        <v>0</v>
      </c>
      <c r="O555">
        <v>6804972</v>
      </c>
      <c r="P555">
        <v>6804972</v>
      </c>
      <c r="Q555" t="s">
        <v>9046</v>
      </c>
      <c r="R555" t="s">
        <v>7558</v>
      </c>
      <c r="S555" t="s">
        <v>5757</v>
      </c>
      <c r="T555" t="s">
        <v>5757</v>
      </c>
      <c r="U555" t="s">
        <v>5757</v>
      </c>
      <c r="V555" t="s">
        <v>5757</v>
      </c>
      <c r="W555" t="s">
        <v>5757</v>
      </c>
      <c r="X555" t="str">
        <f t="shared" si="8"/>
        <v>Inversión</v>
      </c>
      <c r="Y555" t="s">
        <v>5761</v>
      </c>
    </row>
    <row r="556" spans="1:25">
      <c r="A556" t="s">
        <v>6540</v>
      </c>
      <c r="B556" t="s">
        <v>9044</v>
      </c>
      <c r="C556" t="s">
        <v>9047</v>
      </c>
      <c r="D556" t="s">
        <v>667</v>
      </c>
      <c r="E556" t="s">
        <v>5763</v>
      </c>
      <c r="F556" t="s">
        <v>5759</v>
      </c>
      <c r="G556" t="s">
        <v>5749</v>
      </c>
      <c r="H556" t="s">
        <v>461</v>
      </c>
      <c r="I556" t="s">
        <v>638</v>
      </c>
      <c r="J556" t="s">
        <v>280</v>
      </c>
      <c r="K556" t="s">
        <v>5760</v>
      </c>
      <c r="L556" t="s">
        <v>268</v>
      </c>
      <c r="M556">
        <v>37496784</v>
      </c>
      <c r="N556">
        <v>0</v>
      </c>
      <c r="O556">
        <v>37496784</v>
      </c>
      <c r="P556">
        <v>37496784</v>
      </c>
      <c r="Q556" t="s">
        <v>9048</v>
      </c>
      <c r="R556" t="s">
        <v>9049</v>
      </c>
      <c r="S556" t="s">
        <v>5757</v>
      </c>
      <c r="T556" t="s">
        <v>5757</v>
      </c>
      <c r="U556" t="s">
        <v>5757</v>
      </c>
      <c r="V556" t="s">
        <v>5757</v>
      </c>
      <c r="W556" t="s">
        <v>5757</v>
      </c>
      <c r="X556" t="str">
        <f t="shared" si="8"/>
        <v>Inversión</v>
      </c>
      <c r="Y556" t="s">
        <v>5761</v>
      </c>
    </row>
    <row r="557" spans="1:25">
      <c r="A557" t="s">
        <v>8915</v>
      </c>
      <c r="B557" t="s">
        <v>9044</v>
      </c>
      <c r="C557" t="s">
        <v>9050</v>
      </c>
      <c r="D557" t="s">
        <v>667</v>
      </c>
      <c r="E557" t="s">
        <v>5763</v>
      </c>
      <c r="F557" t="s">
        <v>5759</v>
      </c>
      <c r="G557" t="s">
        <v>5749</v>
      </c>
      <c r="H557" t="s">
        <v>461</v>
      </c>
      <c r="I557" t="s">
        <v>638</v>
      </c>
      <c r="J557" t="s">
        <v>280</v>
      </c>
      <c r="K557" t="s">
        <v>5760</v>
      </c>
      <c r="L557" t="s">
        <v>268</v>
      </c>
      <c r="M557">
        <v>11330000</v>
      </c>
      <c r="N557">
        <v>0</v>
      </c>
      <c r="O557">
        <v>11330000</v>
      </c>
      <c r="P557">
        <v>11330000</v>
      </c>
      <c r="Q557" t="s">
        <v>9051</v>
      </c>
      <c r="R557" t="s">
        <v>9052</v>
      </c>
      <c r="S557" t="s">
        <v>5757</v>
      </c>
      <c r="T557" t="s">
        <v>5757</v>
      </c>
      <c r="U557" t="s">
        <v>5757</v>
      </c>
      <c r="V557" t="s">
        <v>5757</v>
      </c>
      <c r="W557" t="s">
        <v>5757</v>
      </c>
      <c r="X557" t="str">
        <f t="shared" si="8"/>
        <v>Inversión</v>
      </c>
      <c r="Y557" t="s">
        <v>5761</v>
      </c>
    </row>
    <row r="558" spans="1:25">
      <c r="A558" t="s">
        <v>8894</v>
      </c>
      <c r="B558" t="s">
        <v>9044</v>
      </c>
      <c r="C558" t="s">
        <v>9053</v>
      </c>
      <c r="D558" t="s">
        <v>667</v>
      </c>
      <c r="E558" t="s">
        <v>5763</v>
      </c>
      <c r="F558" t="s">
        <v>5759</v>
      </c>
      <c r="G558" t="s">
        <v>5749</v>
      </c>
      <c r="H558" t="s">
        <v>461</v>
      </c>
      <c r="I558" t="s">
        <v>638</v>
      </c>
      <c r="J558" t="s">
        <v>280</v>
      </c>
      <c r="K558" t="s">
        <v>5760</v>
      </c>
      <c r="L558" t="s">
        <v>268</v>
      </c>
      <c r="M558">
        <v>23031172</v>
      </c>
      <c r="N558">
        <v>0</v>
      </c>
      <c r="O558">
        <v>23031172</v>
      </c>
      <c r="P558">
        <v>23031172</v>
      </c>
      <c r="Q558" t="s">
        <v>9054</v>
      </c>
      <c r="R558" t="s">
        <v>7589</v>
      </c>
      <c r="S558" t="s">
        <v>5757</v>
      </c>
      <c r="T558" t="s">
        <v>5757</v>
      </c>
      <c r="U558" t="s">
        <v>5757</v>
      </c>
      <c r="V558" t="s">
        <v>5757</v>
      </c>
      <c r="W558" t="s">
        <v>5757</v>
      </c>
      <c r="X558" t="str">
        <f t="shared" si="8"/>
        <v>Inversión</v>
      </c>
      <c r="Y558" t="s">
        <v>5761</v>
      </c>
    </row>
    <row r="559" spans="1:25">
      <c r="A559" t="s">
        <v>6547</v>
      </c>
      <c r="B559" t="s">
        <v>9044</v>
      </c>
      <c r="C559" t="s">
        <v>9055</v>
      </c>
      <c r="D559" t="s">
        <v>667</v>
      </c>
      <c r="E559" t="s">
        <v>5763</v>
      </c>
      <c r="F559" t="s">
        <v>5759</v>
      </c>
      <c r="G559" t="s">
        <v>5749</v>
      </c>
      <c r="H559" t="s">
        <v>461</v>
      </c>
      <c r="I559" t="s">
        <v>638</v>
      </c>
      <c r="J559" t="s">
        <v>280</v>
      </c>
      <c r="K559" t="s">
        <v>5760</v>
      </c>
      <c r="L559" t="s">
        <v>268</v>
      </c>
      <c r="M559">
        <v>14420000</v>
      </c>
      <c r="N559">
        <v>0</v>
      </c>
      <c r="O559">
        <v>14420000</v>
      </c>
      <c r="P559">
        <v>14420000</v>
      </c>
      <c r="Q559" t="s">
        <v>9056</v>
      </c>
      <c r="R559" t="s">
        <v>9057</v>
      </c>
      <c r="S559" t="s">
        <v>5757</v>
      </c>
      <c r="T559" t="s">
        <v>5757</v>
      </c>
      <c r="U559" t="s">
        <v>5757</v>
      </c>
      <c r="V559" t="s">
        <v>5757</v>
      </c>
      <c r="W559" t="s">
        <v>5757</v>
      </c>
      <c r="X559" t="str">
        <f t="shared" si="8"/>
        <v>Inversión</v>
      </c>
      <c r="Y559" t="s">
        <v>5761</v>
      </c>
    </row>
    <row r="560" spans="1:25">
      <c r="A560" t="s">
        <v>8902</v>
      </c>
      <c r="B560" t="s">
        <v>9044</v>
      </c>
      <c r="C560" t="s">
        <v>9058</v>
      </c>
      <c r="D560" t="s">
        <v>667</v>
      </c>
      <c r="E560" t="s">
        <v>5763</v>
      </c>
      <c r="F560" t="s">
        <v>5759</v>
      </c>
      <c r="G560" t="s">
        <v>5749</v>
      </c>
      <c r="H560" t="s">
        <v>461</v>
      </c>
      <c r="I560" t="s">
        <v>638</v>
      </c>
      <c r="J560" t="s">
        <v>280</v>
      </c>
      <c r="K560" t="s">
        <v>5760</v>
      </c>
      <c r="L560" t="s">
        <v>268</v>
      </c>
      <c r="M560">
        <v>14560944</v>
      </c>
      <c r="N560">
        <v>0</v>
      </c>
      <c r="O560">
        <v>14560944</v>
      </c>
      <c r="P560">
        <v>14560944</v>
      </c>
      <c r="Q560" t="s">
        <v>9059</v>
      </c>
      <c r="R560" t="s">
        <v>9060</v>
      </c>
      <c r="S560" t="s">
        <v>5757</v>
      </c>
      <c r="T560" t="s">
        <v>5757</v>
      </c>
      <c r="U560" t="s">
        <v>5757</v>
      </c>
      <c r="V560" t="s">
        <v>5757</v>
      </c>
      <c r="W560" t="s">
        <v>5757</v>
      </c>
      <c r="X560" t="str">
        <f t="shared" si="8"/>
        <v>Inversión</v>
      </c>
      <c r="Y560" t="s">
        <v>5761</v>
      </c>
    </row>
    <row r="561" spans="1:25">
      <c r="A561" t="s">
        <v>9061</v>
      </c>
      <c r="B561" t="s">
        <v>9044</v>
      </c>
      <c r="C561" t="s">
        <v>9062</v>
      </c>
      <c r="D561" t="s">
        <v>667</v>
      </c>
      <c r="E561" t="s">
        <v>5763</v>
      </c>
      <c r="F561" t="s">
        <v>5759</v>
      </c>
      <c r="G561" t="s">
        <v>5749</v>
      </c>
      <c r="H561" t="s">
        <v>461</v>
      </c>
      <c r="I561" t="s">
        <v>638</v>
      </c>
      <c r="J561" t="s">
        <v>280</v>
      </c>
      <c r="K561" t="s">
        <v>5760</v>
      </c>
      <c r="L561" t="s">
        <v>268</v>
      </c>
      <c r="M561">
        <v>10685932</v>
      </c>
      <c r="N561">
        <v>0</v>
      </c>
      <c r="O561">
        <v>10685932</v>
      </c>
      <c r="P561">
        <v>10685932</v>
      </c>
      <c r="Q561" t="s">
        <v>9063</v>
      </c>
      <c r="R561" t="s">
        <v>9064</v>
      </c>
      <c r="S561" t="s">
        <v>5757</v>
      </c>
      <c r="T561" t="s">
        <v>5757</v>
      </c>
      <c r="U561" t="s">
        <v>5757</v>
      </c>
      <c r="V561" t="s">
        <v>5757</v>
      </c>
      <c r="W561" t="s">
        <v>5757</v>
      </c>
      <c r="X561" t="str">
        <f t="shared" si="8"/>
        <v>Inversión</v>
      </c>
      <c r="Y561" t="s">
        <v>5761</v>
      </c>
    </row>
    <row r="562" spans="1:25">
      <c r="A562" t="s">
        <v>8927</v>
      </c>
      <c r="B562" t="s">
        <v>9044</v>
      </c>
      <c r="C562" t="s">
        <v>9065</v>
      </c>
      <c r="D562" t="s">
        <v>667</v>
      </c>
      <c r="E562" t="s">
        <v>5763</v>
      </c>
      <c r="F562" t="s">
        <v>5759</v>
      </c>
      <c r="G562" t="s">
        <v>5749</v>
      </c>
      <c r="H562" t="s">
        <v>461</v>
      </c>
      <c r="I562" t="s">
        <v>638</v>
      </c>
      <c r="J562" t="s">
        <v>280</v>
      </c>
      <c r="K562" t="s">
        <v>5760</v>
      </c>
      <c r="L562" t="s">
        <v>268</v>
      </c>
      <c r="M562">
        <v>19905696</v>
      </c>
      <c r="N562">
        <v>0</v>
      </c>
      <c r="O562">
        <v>19905696</v>
      </c>
      <c r="P562">
        <v>19905696</v>
      </c>
      <c r="Q562" t="s">
        <v>9066</v>
      </c>
      <c r="R562" t="s">
        <v>9067</v>
      </c>
      <c r="S562" t="s">
        <v>5757</v>
      </c>
      <c r="T562" t="s">
        <v>5757</v>
      </c>
      <c r="U562" t="s">
        <v>5757</v>
      </c>
      <c r="V562" t="s">
        <v>5757</v>
      </c>
      <c r="W562" t="s">
        <v>5757</v>
      </c>
      <c r="X562" t="str">
        <f t="shared" si="8"/>
        <v>Inversión</v>
      </c>
      <c r="Y562" t="s">
        <v>5761</v>
      </c>
    </row>
    <row r="563" spans="1:25">
      <c r="A563" t="s">
        <v>9068</v>
      </c>
      <c r="B563" t="s">
        <v>9044</v>
      </c>
      <c r="C563" t="s">
        <v>9069</v>
      </c>
      <c r="D563" t="s">
        <v>667</v>
      </c>
      <c r="E563" t="s">
        <v>5763</v>
      </c>
      <c r="F563" t="s">
        <v>5759</v>
      </c>
      <c r="G563" t="s">
        <v>5749</v>
      </c>
      <c r="H563" t="s">
        <v>461</v>
      </c>
      <c r="I563" t="s">
        <v>638</v>
      </c>
      <c r="J563" t="s">
        <v>280</v>
      </c>
      <c r="K563" t="s">
        <v>5760</v>
      </c>
      <c r="L563" t="s">
        <v>268</v>
      </c>
      <c r="M563">
        <v>23031172</v>
      </c>
      <c r="N563">
        <v>0</v>
      </c>
      <c r="O563">
        <v>23031172</v>
      </c>
      <c r="P563">
        <v>23031172</v>
      </c>
      <c r="Q563" t="s">
        <v>9070</v>
      </c>
      <c r="R563" t="s">
        <v>9071</v>
      </c>
      <c r="S563" t="s">
        <v>5757</v>
      </c>
      <c r="T563" t="s">
        <v>5757</v>
      </c>
      <c r="U563" t="s">
        <v>5757</v>
      </c>
      <c r="V563" t="s">
        <v>5757</v>
      </c>
      <c r="W563" t="s">
        <v>5757</v>
      </c>
      <c r="X563" t="str">
        <f t="shared" si="8"/>
        <v>Inversión</v>
      </c>
      <c r="Y563" t="s">
        <v>5761</v>
      </c>
    </row>
    <row r="564" spans="1:25">
      <c r="A564" t="s">
        <v>8942</v>
      </c>
      <c r="B564" t="s">
        <v>9044</v>
      </c>
      <c r="C564" t="s">
        <v>9072</v>
      </c>
      <c r="D564" t="s">
        <v>667</v>
      </c>
      <c r="E564" t="s">
        <v>5763</v>
      </c>
      <c r="F564" t="s">
        <v>5759</v>
      </c>
      <c r="G564" t="s">
        <v>5749</v>
      </c>
      <c r="H564" t="s">
        <v>461</v>
      </c>
      <c r="I564" t="s">
        <v>638</v>
      </c>
      <c r="J564" t="s">
        <v>280</v>
      </c>
      <c r="K564" t="s">
        <v>5760</v>
      </c>
      <c r="L564" t="s">
        <v>268</v>
      </c>
      <c r="M564">
        <v>34831904</v>
      </c>
      <c r="N564">
        <v>0</v>
      </c>
      <c r="O564">
        <v>34831904</v>
      </c>
      <c r="P564">
        <v>34831904</v>
      </c>
      <c r="Q564" t="s">
        <v>9073</v>
      </c>
      <c r="R564" t="s">
        <v>9074</v>
      </c>
      <c r="S564" t="s">
        <v>5757</v>
      </c>
      <c r="T564" t="s">
        <v>5757</v>
      </c>
      <c r="U564" t="s">
        <v>5757</v>
      </c>
      <c r="V564" t="s">
        <v>5757</v>
      </c>
      <c r="W564" t="s">
        <v>5757</v>
      </c>
      <c r="X564" t="str">
        <f t="shared" si="8"/>
        <v>Inversión</v>
      </c>
      <c r="Y564" t="s">
        <v>5761</v>
      </c>
    </row>
    <row r="565" spans="1:25">
      <c r="A565" t="s">
        <v>8946</v>
      </c>
      <c r="B565" t="s">
        <v>9044</v>
      </c>
      <c r="C565" t="s">
        <v>9075</v>
      </c>
      <c r="D565" t="s">
        <v>667</v>
      </c>
      <c r="E565" t="s">
        <v>5763</v>
      </c>
      <c r="F565" t="s">
        <v>5759</v>
      </c>
      <c r="G565" t="s">
        <v>5749</v>
      </c>
      <c r="H565" t="s">
        <v>461</v>
      </c>
      <c r="I565" t="s">
        <v>638</v>
      </c>
      <c r="J565" t="s">
        <v>280</v>
      </c>
      <c r="K565" t="s">
        <v>5760</v>
      </c>
      <c r="L565" t="s">
        <v>268</v>
      </c>
      <c r="M565">
        <v>11330000</v>
      </c>
      <c r="N565">
        <v>0</v>
      </c>
      <c r="O565">
        <v>11330000</v>
      </c>
      <c r="P565">
        <v>11330000</v>
      </c>
      <c r="Q565" t="s">
        <v>9073</v>
      </c>
      <c r="R565" t="s">
        <v>9076</v>
      </c>
      <c r="S565" t="s">
        <v>5757</v>
      </c>
      <c r="T565" t="s">
        <v>5757</v>
      </c>
      <c r="U565" t="s">
        <v>5757</v>
      </c>
      <c r="V565" t="s">
        <v>5757</v>
      </c>
      <c r="W565" t="s">
        <v>5757</v>
      </c>
      <c r="X565" t="str">
        <f t="shared" si="8"/>
        <v>Inversión</v>
      </c>
      <c r="Y565" t="s">
        <v>5761</v>
      </c>
    </row>
    <row r="566" spans="1:25">
      <c r="A566" t="s">
        <v>8950</v>
      </c>
      <c r="B566" t="s">
        <v>9044</v>
      </c>
      <c r="C566" t="s">
        <v>9077</v>
      </c>
      <c r="D566" t="s">
        <v>667</v>
      </c>
      <c r="E566" t="s">
        <v>5763</v>
      </c>
      <c r="F566" t="s">
        <v>5759</v>
      </c>
      <c r="G566" t="s">
        <v>5749</v>
      </c>
      <c r="H566" t="s">
        <v>461</v>
      </c>
      <c r="I566" t="s">
        <v>638</v>
      </c>
      <c r="J566" t="s">
        <v>280</v>
      </c>
      <c r="K566" t="s">
        <v>5760</v>
      </c>
      <c r="L566" t="s">
        <v>268</v>
      </c>
      <c r="M566">
        <v>23031172</v>
      </c>
      <c r="N566">
        <v>0</v>
      </c>
      <c r="O566">
        <v>23031172</v>
      </c>
      <c r="P566">
        <v>23031172</v>
      </c>
      <c r="Q566" t="s">
        <v>9078</v>
      </c>
      <c r="R566" t="s">
        <v>9079</v>
      </c>
      <c r="S566" t="s">
        <v>5757</v>
      </c>
      <c r="T566" t="s">
        <v>5757</v>
      </c>
      <c r="U566" t="s">
        <v>5757</v>
      </c>
      <c r="V566" t="s">
        <v>5757</v>
      </c>
      <c r="W566" t="s">
        <v>5757</v>
      </c>
      <c r="X566" t="str">
        <f t="shared" si="8"/>
        <v>Inversión</v>
      </c>
      <c r="Y566" t="s">
        <v>5761</v>
      </c>
    </row>
    <row r="567" spans="1:25">
      <c r="A567" t="s">
        <v>5835</v>
      </c>
      <c r="B567" t="s">
        <v>7175</v>
      </c>
      <c r="C567" t="s">
        <v>9080</v>
      </c>
      <c r="D567" t="s">
        <v>667</v>
      </c>
      <c r="E567" t="s">
        <v>5747</v>
      </c>
      <c r="F567" t="s">
        <v>5759</v>
      </c>
      <c r="G567" t="s">
        <v>9081</v>
      </c>
      <c r="H567" t="s">
        <v>461</v>
      </c>
      <c r="I567" t="s">
        <v>638</v>
      </c>
      <c r="J567" t="s">
        <v>267</v>
      </c>
      <c r="K567" t="s">
        <v>5750</v>
      </c>
      <c r="L567" t="s">
        <v>268</v>
      </c>
      <c r="M567">
        <v>11540183</v>
      </c>
      <c r="N567">
        <v>0</v>
      </c>
      <c r="O567">
        <v>11540183</v>
      </c>
      <c r="P567">
        <v>0</v>
      </c>
      <c r="Q567" t="s">
        <v>9082</v>
      </c>
      <c r="R567" t="s">
        <v>5835</v>
      </c>
      <c r="S567" t="s">
        <v>9083</v>
      </c>
      <c r="T567" t="s">
        <v>9084</v>
      </c>
      <c r="U567" t="s">
        <v>9085</v>
      </c>
      <c r="V567" t="s">
        <v>9086</v>
      </c>
      <c r="W567" t="s">
        <v>5757</v>
      </c>
      <c r="X567" t="str">
        <f t="shared" si="8"/>
        <v>Inversión</v>
      </c>
      <c r="Y567" t="s">
        <v>5761</v>
      </c>
    </row>
    <row r="568" spans="1:25">
      <c r="A568" t="s">
        <v>9087</v>
      </c>
      <c r="B568" t="s">
        <v>7175</v>
      </c>
      <c r="C568" t="s">
        <v>9088</v>
      </c>
      <c r="D568" t="s">
        <v>667</v>
      </c>
      <c r="E568" t="s">
        <v>5747</v>
      </c>
      <c r="F568" t="s">
        <v>5759</v>
      </c>
      <c r="G568" t="s">
        <v>9081</v>
      </c>
      <c r="H568" t="s">
        <v>461</v>
      </c>
      <c r="I568" t="s">
        <v>638</v>
      </c>
      <c r="J568" t="s">
        <v>267</v>
      </c>
      <c r="K568" t="s">
        <v>5750</v>
      </c>
      <c r="L568" t="s">
        <v>268</v>
      </c>
      <c r="M568">
        <v>23080365</v>
      </c>
      <c r="N568">
        <v>0</v>
      </c>
      <c r="O568">
        <v>23080365</v>
      </c>
      <c r="P568">
        <v>0</v>
      </c>
      <c r="Q568" t="s">
        <v>9089</v>
      </c>
      <c r="R568" t="s">
        <v>9087</v>
      </c>
      <c r="S568" t="s">
        <v>9090</v>
      </c>
      <c r="T568" t="s">
        <v>9091</v>
      </c>
      <c r="U568" t="s">
        <v>9092</v>
      </c>
      <c r="V568" t="s">
        <v>9093</v>
      </c>
      <c r="W568" t="s">
        <v>5757</v>
      </c>
      <c r="X568" t="str">
        <f t="shared" si="8"/>
        <v>Inversión</v>
      </c>
      <c r="Y568" t="s">
        <v>5761</v>
      </c>
    </row>
    <row r="569" spans="1:25">
      <c r="A569" t="s">
        <v>9094</v>
      </c>
      <c r="B569" t="s">
        <v>7175</v>
      </c>
      <c r="C569" t="s">
        <v>9095</v>
      </c>
      <c r="D569" t="s">
        <v>667</v>
      </c>
      <c r="E569" t="s">
        <v>5747</v>
      </c>
      <c r="F569" t="s">
        <v>5759</v>
      </c>
      <c r="G569" t="s">
        <v>9081</v>
      </c>
      <c r="H569" t="s">
        <v>461</v>
      </c>
      <c r="I569" t="s">
        <v>638</v>
      </c>
      <c r="J569" t="s">
        <v>267</v>
      </c>
      <c r="K569" t="s">
        <v>5750</v>
      </c>
      <c r="L569" t="s">
        <v>268</v>
      </c>
      <c r="M569">
        <v>18713673</v>
      </c>
      <c r="N569">
        <v>0</v>
      </c>
      <c r="O569">
        <v>18713673</v>
      </c>
      <c r="P569">
        <v>1</v>
      </c>
      <c r="Q569" t="s">
        <v>9096</v>
      </c>
      <c r="R569" t="s">
        <v>9094</v>
      </c>
      <c r="S569" t="s">
        <v>9097</v>
      </c>
      <c r="T569" t="s">
        <v>9098</v>
      </c>
      <c r="U569" t="s">
        <v>9099</v>
      </c>
      <c r="V569" t="s">
        <v>9100</v>
      </c>
      <c r="W569" t="s">
        <v>5757</v>
      </c>
      <c r="X569" t="str">
        <f t="shared" si="8"/>
        <v>Inversión</v>
      </c>
      <c r="Y569" t="s">
        <v>5761</v>
      </c>
    </row>
    <row r="570" spans="1:25">
      <c r="A570" t="s">
        <v>9101</v>
      </c>
      <c r="B570" t="s">
        <v>7175</v>
      </c>
      <c r="C570" t="s">
        <v>9102</v>
      </c>
      <c r="D570" t="s">
        <v>667</v>
      </c>
      <c r="E570" t="s">
        <v>5747</v>
      </c>
      <c r="F570" t="s">
        <v>5759</v>
      </c>
      <c r="G570" t="s">
        <v>9081</v>
      </c>
      <c r="H570" t="s">
        <v>461</v>
      </c>
      <c r="I570" t="s">
        <v>638</v>
      </c>
      <c r="J570" t="s">
        <v>267</v>
      </c>
      <c r="K570" t="s">
        <v>5750</v>
      </c>
      <c r="L570" t="s">
        <v>268</v>
      </c>
      <c r="M570">
        <v>51558078</v>
      </c>
      <c r="N570">
        <v>0</v>
      </c>
      <c r="O570">
        <v>51558078</v>
      </c>
      <c r="P570">
        <v>0</v>
      </c>
      <c r="Q570" t="s">
        <v>9103</v>
      </c>
      <c r="R570" t="s">
        <v>9101</v>
      </c>
      <c r="S570" t="s">
        <v>9104</v>
      </c>
      <c r="T570" t="s">
        <v>9105</v>
      </c>
      <c r="U570" t="s">
        <v>9106</v>
      </c>
      <c r="V570" t="s">
        <v>9107</v>
      </c>
      <c r="W570" t="s">
        <v>5757</v>
      </c>
      <c r="X570" t="str">
        <f t="shared" si="8"/>
        <v>Inversión</v>
      </c>
      <c r="Y570" t="s">
        <v>5761</v>
      </c>
    </row>
    <row r="571" spans="1:25">
      <c r="A571" t="s">
        <v>5870</v>
      </c>
      <c r="B571" t="s">
        <v>9108</v>
      </c>
      <c r="C571" t="s">
        <v>9109</v>
      </c>
      <c r="D571" t="s">
        <v>667</v>
      </c>
      <c r="E571" t="s">
        <v>5747</v>
      </c>
      <c r="F571" t="s">
        <v>5759</v>
      </c>
      <c r="G571" t="s">
        <v>9081</v>
      </c>
      <c r="H571" t="s">
        <v>461</v>
      </c>
      <c r="I571" t="s">
        <v>638</v>
      </c>
      <c r="J571" t="s">
        <v>267</v>
      </c>
      <c r="K571" t="s">
        <v>5750</v>
      </c>
      <c r="L571" t="s">
        <v>268</v>
      </c>
      <c r="M571">
        <v>3990988</v>
      </c>
      <c r="N571">
        <v>0</v>
      </c>
      <c r="O571">
        <v>3990988</v>
      </c>
      <c r="P571">
        <v>2814219</v>
      </c>
      <c r="Q571" t="s">
        <v>9110</v>
      </c>
      <c r="R571" t="s">
        <v>5870</v>
      </c>
      <c r="S571" t="s">
        <v>9111</v>
      </c>
      <c r="T571" t="s">
        <v>9112</v>
      </c>
      <c r="U571" t="s">
        <v>9113</v>
      </c>
      <c r="V571" t="s">
        <v>9114</v>
      </c>
      <c r="W571" t="s">
        <v>9115</v>
      </c>
      <c r="X571" t="str">
        <f t="shared" si="8"/>
        <v>Inversión</v>
      </c>
      <c r="Y571" t="s">
        <v>5761</v>
      </c>
    </row>
    <row r="572" spans="1:25">
      <c r="A572" t="s">
        <v>9116</v>
      </c>
      <c r="B572" t="s">
        <v>8781</v>
      </c>
      <c r="C572" t="s">
        <v>9117</v>
      </c>
      <c r="D572" t="s">
        <v>667</v>
      </c>
      <c r="E572" t="s">
        <v>5747</v>
      </c>
      <c r="F572" t="s">
        <v>5828</v>
      </c>
      <c r="G572" t="s">
        <v>9081</v>
      </c>
      <c r="H572" t="s">
        <v>444</v>
      </c>
      <c r="I572" t="s">
        <v>622</v>
      </c>
      <c r="J572" t="s">
        <v>267</v>
      </c>
      <c r="K572" t="s">
        <v>5750</v>
      </c>
      <c r="L572" t="s">
        <v>268</v>
      </c>
      <c r="M572">
        <v>671450</v>
      </c>
      <c r="N572">
        <v>0</v>
      </c>
      <c r="O572">
        <v>671450</v>
      </c>
      <c r="P572">
        <v>0</v>
      </c>
      <c r="Q572" t="s">
        <v>9118</v>
      </c>
      <c r="R572" t="s">
        <v>9119</v>
      </c>
      <c r="S572" t="s">
        <v>5766</v>
      </c>
      <c r="T572" t="s">
        <v>5862</v>
      </c>
      <c r="U572" t="s">
        <v>6617</v>
      </c>
      <c r="V572" t="s">
        <v>9120</v>
      </c>
      <c r="W572" t="s">
        <v>5861</v>
      </c>
      <c r="X572" t="str">
        <f t="shared" si="8"/>
        <v>Inversión</v>
      </c>
      <c r="Y572" t="s">
        <v>5836</v>
      </c>
    </row>
    <row r="573" spans="1:25">
      <c r="A573" t="s">
        <v>9119</v>
      </c>
      <c r="B573" t="s">
        <v>9121</v>
      </c>
      <c r="C573" t="s">
        <v>9122</v>
      </c>
      <c r="D573" t="s">
        <v>667</v>
      </c>
      <c r="E573" t="s">
        <v>5747</v>
      </c>
      <c r="F573" t="s">
        <v>5759</v>
      </c>
      <c r="G573" t="s">
        <v>9081</v>
      </c>
      <c r="H573" t="s">
        <v>461</v>
      </c>
      <c r="I573" t="s">
        <v>638</v>
      </c>
      <c r="J573" t="s">
        <v>280</v>
      </c>
      <c r="K573" t="s">
        <v>5760</v>
      </c>
      <c r="L573" t="s">
        <v>268</v>
      </c>
      <c r="M573">
        <v>3468160</v>
      </c>
      <c r="N573">
        <v>0</v>
      </c>
      <c r="O573">
        <v>3468160</v>
      </c>
      <c r="P573">
        <v>420906</v>
      </c>
      <c r="Q573" t="s">
        <v>9123</v>
      </c>
      <c r="R573" t="s">
        <v>9124</v>
      </c>
      <c r="S573" t="s">
        <v>9125</v>
      </c>
      <c r="T573" t="s">
        <v>9126</v>
      </c>
      <c r="U573" t="s">
        <v>9127</v>
      </c>
      <c r="V573" t="s">
        <v>9128</v>
      </c>
      <c r="W573" t="s">
        <v>5757</v>
      </c>
      <c r="X573" t="str">
        <f t="shared" si="8"/>
        <v>Inversión</v>
      </c>
      <c r="Y573" t="s">
        <v>5761</v>
      </c>
    </row>
    <row r="574" spans="1:25">
      <c r="A574" t="s">
        <v>9129</v>
      </c>
      <c r="B574" t="s">
        <v>8924</v>
      </c>
      <c r="C574" t="s">
        <v>9130</v>
      </c>
      <c r="D574" t="s">
        <v>667</v>
      </c>
      <c r="E574" t="s">
        <v>5747</v>
      </c>
      <c r="F574" t="s">
        <v>5759</v>
      </c>
      <c r="G574" t="s">
        <v>9081</v>
      </c>
      <c r="H574" t="s">
        <v>461</v>
      </c>
      <c r="I574" t="s">
        <v>638</v>
      </c>
      <c r="J574" t="s">
        <v>280</v>
      </c>
      <c r="K574" t="s">
        <v>5760</v>
      </c>
      <c r="L574" t="s">
        <v>268</v>
      </c>
      <c r="M574">
        <v>85205006</v>
      </c>
      <c r="N574">
        <v>0</v>
      </c>
      <c r="O574">
        <v>85205006</v>
      </c>
      <c r="P574">
        <v>2884000</v>
      </c>
      <c r="Q574" t="s">
        <v>9131</v>
      </c>
      <c r="R574" t="s">
        <v>9132</v>
      </c>
      <c r="S574" t="s">
        <v>9133</v>
      </c>
      <c r="T574" t="s">
        <v>5757</v>
      </c>
      <c r="U574" t="s">
        <v>5757</v>
      </c>
      <c r="V574" t="s">
        <v>5757</v>
      </c>
      <c r="W574" t="s">
        <v>5757</v>
      </c>
      <c r="X574" t="str">
        <f t="shared" si="8"/>
        <v>Inversión</v>
      </c>
      <c r="Y574" t="s">
        <v>5761</v>
      </c>
    </row>
    <row r="575" spans="1:25">
      <c r="A575" t="s">
        <v>9134</v>
      </c>
      <c r="B575" t="s">
        <v>8924</v>
      </c>
      <c r="C575" t="s">
        <v>9135</v>
      </c>
      <c r="D575" t="s">
        <v>667</v>
      </c>
      <c r="E575" t="s">
        <v>5763</v>
      </c>
      <c r="F575" t="s">
        <v>5759</v>
      </c>
      <c r="G575" t="s">
        <v>9081</v>
      </c>
      <c r="H575" t="s">
        <v>461</v>
      </c>
      <c r="I575" t="s">
        <v>638</v>
      </c>
      <c r="J575" t="s">
        <v>280</v>
      </c>
      <c r="K575" t="s">
        <v>5760</v>
      </c>
      <c r="L575" t="s">
        <v>268</v>
      </c>
      <c r="M575">
        <v>20000000</v>
      </c>
      <c r="N575">
        <v>0</v>
      </c>
      <c r="O575">
        <v>20000000</v>
      </c>
      <c r="P575">
        <v>20000000</v>
      </c>
      <c r="Q575" t="s">
        <v>9136</v>
      </c>
      <c r="R575" t="s">
        <v>9137</v>
      </c>
      <c r="S575" t="s">
        <v>5757</v>
      </c>
      <c r="T575" t="s">
        <v>5757</v>
      </c>
      <c r="U575" t="s">
        <v>5757</v>
      </c>
      <c r="V575" t="s">
        <v>5757</v>
      </c>
      <c r="W575" t="s">
        <v>5757</v>
      </c>
      <c r="X575" t="str">
        <f t="shared" si="8"/>
        <v>Inversión</v>
      </c>
      <c r="Y575" t="s">
        <v>5761</v>
      </c>
    </row>
    <row r="576" spans="1:25">
      <c r="A576" t="s">
        <v>9087</v>
      </c>
      <c r="B576" t="s">
        <v>9138</v>
      </c>
      <c r="C576" t="s">
        <v>9139</v>
      </c>
      <c r="D576" t="s">
        <v>667</v>
      </c>
      <c r="E576" t="s">
        <v>5747</v>
      </c>
      <c r="F576" t="s">
        <v>5759</v>
      </c>
      <c r="G576" t="s">
        <v>9140</v>
      </c>
      <c r="H576" t="s">
        <v>461</v>
      </c>
      <c r="I576" t="s">
        <v>638</v>
      </c>
      <c r="J576" t="s">
        <v>267</v>
      </c>
      <c r="K576" t="s">
        <v>5750</v>
      </c>
      <c r="L576" t="s">
        <v>268</v>
      </c>
      <c r="M576">
        <v>55882246</v>
      </c>
      <c r="N576">
        <v>-19269740</v>
      </c>
      <c r="O576">
        <v>36612506</v>
      </c>
      <c r="P576">
        <v>0</v>
      </c>
      <c r="Q576" t="s">
        <v>9141</v>
      </c>
      <c r="R576" t="s">
        <v>9087</v>
      </c>
      <c r="S576" t="s">
        <v>9142</v>
      </c>
      <c r="T576" t="s">
        <v>9143</v>
      </c>
      <c r="U576" t="s">
        <v>9144</v>
      </c>
      <c r="V576" t="s">
        <v>9145</v>
      </c>
      <c r="W576" t="s">
        <v>5757</v>
      </c>
      <c r="X576" t="str">
        <f t="shared" si="8"/>
        <v>Inversión</v>
      </c>
      <c r="Y576" t="s">
        <v>5761</v>
      </c>
    </row>
    <row r="577" spans="1:25">
      <c r="A577" t="s">
        <v>9094</v>
      </c>
      <c r="B577" t="s">
        <v>9138</v>
      </c>
      <c r="C577" t="s">
        <v>9146</v>
      </c>
      <c r="D577" t="s">
        <v>667</v>
      </c>
      <c r="E577" t="s">
        <v>5747</v>
      </c>
      <c r="F577" t="s">
        <v>5759</v>
      </c>
      <c r="G577" t="s">
        <v>9140</v>
      </c>
      <c r="H577" t="s">
        <v>461</v>
      </c>
      <c r="I577" t="s">
        <v>638</v>
      </c>
      <c r="J577" t="s">
        <v>267</v>
      </c>
      <c r="K577" t="s">
        <v>5750</v>
      </c>
      <c r="L577" t="s">
        <v>268</v>
      </c>
      <c r="M577">
        <v>13784390</v>
      </c>
      <c r="N577">
        <v>-4956948</v>
      </c>
      <c r="O577">
        <v>8827442</v>
      </c>
      <c r="P577">
        <v>0</v>
      </c>
      <c r="Q577" t="s">
        <v>9147</v>
      </c>
      <c r="R577" t="s">
        <v>9094</v>
      </c>
      <c r="S577" t="s">
        <v>9148</v>
      </c>
      <c r="T577" t="s">
        <v>7530</v>
      </c>
      <c r="U577" t="s">
        <v>9149</v>
      </c>
      <c r="V577" t="s">
        <v>9150</v>
      </c>
      <c r="W577" t="s">
        <v>5757</v>
      </c>
      <c r="X577" t="str">
        <f t="shared" si="8"/>
        <v>Inversión</v>
      </c>
      <c r="Y577" t="s">
        <v>5761</v>
      </c>
    </row>
    <row r="578" spans="1:25">
      <c r="A578" t="s">
        <v>9101</v>
      </c>
      <c r="B578" t="s">
        <v>9138</v>
      </c>
      <c r="C578" t="s">
        <v>9151</v>
      </c>
      <c r="D578" t="s">
        <v>667</v>
      </c>
      <c r="E578" t="s">
        <v>5747</v>
      </c>
      <c r="F578" t="s">
        <v>5759</v>
      </c>
      <c r="G578" t="s">
        <v>9140</v>
      </c>
      <c r="H578" t="s">
        <v>461</v>
      </c>
      <c r="I578" t="s">
        <v>638</v>
      </c>
      <c r="J578" t="s">
        <v>267</v>
      </c>
      <c r="K578" t="s">
        <v>5750</v>
      </c>
      <c r="L578" t="s">
        <v>268</v>
      </c>
      <c r="M578">
        <v>35101041</v>
      </c>
      <c r="N578">
        <v>-12622543</v>
      </c>
      <c r="O578">
        <v>22478498</v>
      </c>
      <c r="P578">
        <v>0</v>
      </c>
      <c r="Q578" t="s">
        <v>9152</v>
      </c>
      <c r="R578" t="s">
        <v>9101</v>
      </c>
      <c r="S578" t="s">
        <v>9153</v>
      </c>
      <c r="T578" t="s">
        <v>9154</v>
      </c>
      <c r="U578" t="s">
        <v>9155</v>
      </c>
      <c r="V578" t="s">
        <v>9156</v>
      </c>
      <c r="W578" t="s">
        <v>5757</v>
      </c>
      <c r="X578" t="str">
        <f t="shared" ref="X578:X641" si="9">IF(LEFT(H578,1)="C","Inversión","Funcionamiento")</f>
        <v>Inversión</v>
      </c>
      <c r="Y578" t="s">
        <v>5761</v>
      </c>
    </row>
    <row r="579" spans="1:25">
      <c r="A579" t="s">
        <v>5870</v>
      </c>
      <c r="B579" t="s">
        <v>9138</v>
      </c>
      <c r="C579" t="s">
        <v>9157</v>
      </c>
      <c r="D579" t="s">
        <v>667</v>
      </c>
      <c r="E579" t="s">
        <v>5747</v>
      </c>
      <c r="F579" t="s">
        <v>5759</v>
      </c>
      <c r="G579" t="s">
        <v>9140</v>
      </c>
      <c r="H579" t="s">
        <v>461</v>
      </c>
      <c r="I579" t="s">
        <v>638</v>
      </c>
      <c r="J579" t="s">
        <v>267</v>
      </c>
      <c r="K579" t="s">
        <v>5750</v>
      </c>
      <c r="L579" t="s">
        <v>268</v>
      </c>
      <c r="M579">
        <v>82112688</v>
      </c>
      <c r="N579">
        <v>-29528208</v>
      </c>
      <c r="O579">
        <v>52584480</v>
      </c>
      <c r="P579">
        <v>0</v>
      </c>
      <c r="Q579" t="s">
        <v>9158</v>
      </c>
      <c r="R579" t="s">
        <v>5870</v>
      </c>
      <c r="S579" t="s">
        <v>9159</v>
      </c>
      <c r="T579" t="s">
        <v>9160</v>
      </c>
      <c r="U579" t="s">
        <v>9161</v>
      </c>
      <c r="V579" t="s">
        <v>9162</v>
      </c>
      <c r="W579" t="s">
        <v>5757</v>
      </c>
      <c r="X579" t="str">
        <f t="shared" si="9"/>
        <v>Inversión</v>
      </c>
      <c r="Y579" t="s">
        <v>5761</v>
      </c>
    </row>
    <row r="580" spans="1:25">
      <c r="A580" t="s">
        <v>9084</v>
      </c>
      <c r="B580" t="s">
        <v>9138</v>
      </c>
      <c r="C580" t="s">
        <v>9163</v>
      </c>
      <c r="D580" t="s">
        <v>667</v>
      </c>
      <c r="E580" t="s">
        <v>5747</v>
      </c>
      <c r="F580" t="s">
        <v>5759</v>
      </c>
      <c r="G580" t="s">
        <v>9140</v>
      </c>
      <c r="H580" t="s">
        <v>461</v>
      </c>
      <c r="I580" t="s">
        <v>638</v>
      </c>
      <c r="J580" t="s">
        <v>267</v>
      </c>
      <c r="K580" t="s">
        <v>5750</v>
      </c>
      <c r="L580" t="s">
        <v>268</v>
      </c>
      <c r="M580">
        <v>14593000</v>
      </c>
      <c r="N580">
        <v>-8745452</v>
      </c>
      <c r="O580">
        <v>5847548</v>
      </c>
      <c r="P580">
        <v>1896141</v>
      </c>
      <c r="Q580" t="s">
        <v>9164</v>
      </c>
      <c r="R580" t="s">
        <v>9084</v>
      </c>
      <c r="S580" t="s">
        <v>9165</v>
      </c>
      <c r="T580" t="s">
        <v>9166</v>
      </c>
      <c r="U580" t="s">
        <v>9167</v>
      </c>
      <c r="V580" t="s">
        <v>9168</v>
      </c>
      <c r="W580" t="s">
        <v>5757</v>
      </c>
      <c r="X580" t="str">
        <f t="shared" si="9"/>
        <v>Inversión</v>
      </c>
      <c r="Y580" t="s">
        <v>5761</v>
      </c>
    </row>
    <row r="581" spans="1:25">
      <c r="A581" t="s">
        <v>9083</v>
      </c>
      <c r="B581" t="s">
        <v>7183</v>
      </c>
      <c r="C581" t="s">
        <v>9169</v>
      </c>
      <c r="D581" t="s">
        <v>667</v>
      </c>
      <c r="E581" t="s">
        <v>5747</v>
      </c>
      <c r="F581" t="s">
        <v>5759</v>
      </c>
      <c r="G581" t="s">
        <v>9140</v>
      </c>
      <c r="H581" t="s">
        <v>461</v>
      </c>
      <c r="I581" t="s">
        <v>638</v>
      </c>
      <c r="J581" t="s">
        <v>267</v>
      </c>
      <c r="K581" t="s">
        <v>5750</v>
      </c>
      <c r="L581" t="s">
        <v>268</v>
      </c>
      <c r="M581">
        <v>35342100</v>
      </c>
      <c r="N581">
        <v>0</v>
      </c>
      <c r="O581">
        <v>35342100</v>
      </c>
      <c r="P581">
        <v>0</v>
      </c>
      <c r="Q581" t="s">
        <v>9170</v>
      </c>
      <c r="R581" t="s">
        <v>9083</v>
      </c>
      <c r="S581" t="s">
        <v>9171</v>
      </c>
      <c r="T581" t="s">
        <v>9172</v>
      </c>
      <c r="U581" t="s">
        <v>9173</v>
      </c>
      <c r="V581" t="s">
        <v>9174</v>
      </c>
      <c r="W581" t="s">
        <v>5757</v>
      </c>
      <c r="X581" t="str">
        <f t="shared" si="9"/>
        <v>Inversión</v>
      </c>
      <c r="Y581" t="s">
        <v>5761</v>
      </c>
    </row>
    <row r="582" spans="1:25">
      <c r="A582" t="s">
        <v>9175</v>
      </c>
      <c r="B582" t="s">
        <v>7183</v>
      </c>
      <c r="C582" t="s">
        <v>7199</v>
      </c>
      <c r="D582" t="s">
        <v>667</v>
      </c>
      <c r="E582" t="s">
        <v>5747</v>
      </c>
      <c r="F582" t="s">
        <v>5759</v>
      </c>
      <c r="G582" t="s">
        <v>9140</v>
      </c>
      <c r="H582" t="s">
        <v>461</v>
      </c>
      <c r="I582" t="s">
        <v>638</v>
      </c>
      <c r="J582" t="s">
        <v>267</v>
      </c>
      <c r="K582" t="s">
        <v>5750</v>
      </c>
      <c r="L582" t="s">
        <v>268</v>
      </c>
      <c r="M582">
        <v>27500000</v>
      </c>
      <c r="N582">
        <v>0</v>
      </c>
      <c r="O582">
        <v>27500000</v>
      </c>
      <c r="P582">
        <v>0</v>
      </c>
      <c r="Q582" t="s">
        <v>9176</v>
      </c>
      <c r="R582" t="s">
        <v>9175</v>
      </c>
      <c r="S582" t="s">
        <v>7407</v>
      </c>
      <c r="T582" t="s">
        <v>9116</v>
      </c>
      <c r="U582" t="s">
        <v>9177</v>
      </c>
      <c r="V582" t="s">
        <v>9178</v>
      </c>
      <c r="W582" t="s">
        <v>5757</v>
      </c>
      <c r="X582" t="str">
        <f t="shared" si="9"/>
        <v>Inversión</v>
      </c>
      <c r="Y582" t="s">
        <v>5761</v>
      </c>
    </row>
    <row r="583" spans="1:25">
      <c r="A583" t="s">
        <v>6961</v>
      </c>
      <c r="B583" t="s">
        <v>7183</v>
      </c>
      <c r="C583" t="s">
        <v>7206</v>
      </c>
      <c r="D583" t="s">
        <v>667</v>
      </c>
      <c r="E583" t="s">
        <v>5763</v>
      </c>
      <c r="F583" t="s">
        <v>5759</v>
      </c>
      <c r="G583" t="s">
        <v>9140</v>
      </c>
      <c r="H583" t="s">
        <v>461</v>
      </c>
      <c r="I583" t="s">
        <v>638</v>
      </c>
      <c r="J583" t="s">
        <v>267</v>
      </c>
      <c r="K583" t="s">
        <v>5750</v>
      </c>
      <c r="L583" t="s">
        <v>268</v>
      </c>
      <c r="M583">
        <v>3534059</v>
      </c>
      <c r="N583">
        <v>0</v>
      </c>
      <c r="O583">
        <v>3534059</v>
      </c>
      <c r="P583">
        <v>3534059</v>
      </c>
      <c r="Q583" t="s">
        <v>9179</v>
      </c>
      <c r="R583" t="s">
        <v>6961</v>
      </c>
      <c r="S583" t="s">
        <v>5757</v>
      </c>
      <c r="T583" t="s">
        <v>5757</v>
      </c>
      <c r="U583" t="s">
        <v>5757</v>
      </c>
      <c r="V583" t="s">
        <v>5757</v>
      </c>
      <c r="W583" t="s">
        <v>5757</v>
      </c>
      <c r="X583" t="str">
        <f t="shared" si="9"/>
        <v>Inversión</v>
      </c>
      <c r="Y583" t="s">
        <v>5761</v>
      </c>
    </row>
    <row r="584" spans="1:25">
      <c r="A584" t="s">
        <v>9180</v>
      </c>
      <c r="B584" t="s">
        <v>9181</v>
      </c>
      <c r="C584" t="s">
        <v>9182</v>
      </c>
      <c r="D584" t="s">
        <v>667</v>
      </c>
      <c r="E584" t="s">
        <v>5747</v>
      </c>
      <c r="F584" t="s">
        <v>5759</v>
      </c>
      <c r="G584" t="s">
        <v>9140</v>
      </c>
      <c r="H584" t="s">
        <v>461</v>
      </c>
      <c r="I584" t="s">
        <v>638</v>
      </c>
      <c r="J584" t="s">
        <v>267</v>
      </c>
      <c r="K584" t="s">
        <v>5750</v>
      </c>
      <c r="L584" t="s">
        <v>268</v>
      </c>
      <c r="M584">
        <v>34546758</v>
      </c>
      <c r="N584">
        <v>0</v>
      </c>
      <c r="O584">
        <v>34546758</v>
      </c>
      <c r="P584">
        <v>0</v>
      </c>
      <c r="Q584" t="s">
        <v>9183</v>
      </c>
      <c r="R584" t="s">
        <v>9180</v>
      </c>
      <c r="S584" t="s">
        <v>5813</v>
      </c>
      <c r="T584" t="s">
        <v>6092</v>
      </c>
      <c r="U584" t="s">
        <v>9184</v>
      </c>
      <c r="V584" t="s">
        <v>9185</v>
      </c>
      <c r="W584" t="s">
        <v>5757</v>
      </c>
      <c r="X584" t="str">
        <f t="shared" si="9"/>
        <v>Inversión</v>
      </c>
      <c r="Y584" t="s">
        <v>5761</v>
      </c>
    </row>
    <row r="585" spans="1:25">
      <c r="A585" t="s">
        <v>7530</v>
      </c>
      <c r="B585" t="s">
        <v>9186</v>
      </c>
      <c r="C585" t="s">
        <v>9187</v>
      </c>
      <c r="D585" t="s">
        <v>667</v>
      </c>
      <c r="E585" t="s">
        <v>5747</v>
      </c>
      <c r="F585" t="s">
        <v>5748</v>
      </c>
      <c r="G585" t="s">
        <v>9140</v>
      </c>
      <c r="H585" t="s">
        <v>453</v>
      </c>
      <c r="I585" t="s">
        <v>658</v>
      </c>
      <c r="J585" t="s">
        <v>267</v>
      </c>
      <c r="K585" t="s">
        <v>5750</v>
      </c>
      <c r="L585" t="s">
        <v>268</v>
      </c>
      <c r="M585">
        <v>2000000</v>
      </c>
      <c r="N585">
        <v>0</v>
      </c>
      <c r="O585">
        <v>2000000</v>
      </c>
      <c r="P585">
        <v>992000</v>
      </c>
      <c r="Q585" t="s">
        <v>9188</v>
      </c>
      <c r="R585" t="s">
        <v>7530</v>
      </c>
      <c r="S585" t="s">
        <v>6007</v>
      </c>
      <c r="T585" t="s">
        <v>5757</v>
      </c>
      <c r="U585" t="s">
        <v>5757</v>
      </c>
      <c r="V585" t="s">
        <v>5757</v>
      </c>
      <c r="W585" t="s">
        <v>5757</v>
      </c>
      <c r="X585" t="str">
        <f t="shared" si="9"/>
        <v>Inversión</v>
      </c>
      <c r="Y585" t="s">
        <v>5758</v>
      </c>
    </row>
    <row r="586" spans="1:25">
      <c r="A586" t="s">
        <v>9148</v>
      </c>
      <c r="B586" t="s">
        <v>8720</v>
      </c>
      <c r="C586" t="s">
        <v>9189</v>
      </c>
      <c r="D586" t="s">
        <v>667</v>
      </c>
      <c r="E586" t="s">
        <v>5747</v>
      </c>
      <c r="F586" t="s">
        <v>5759</v>
      </c>
      <c r="G586" t="s">
        <v>9140</v>
      </c>
      <c r="H586" t="s">
        <v>461</v>
      </c>
      <c r="I586" t="s">
        <v>638</v>
      </c>
      <c r="J586" t="s">
        <v>280</v>
      </c>
      <c r="K586" t="s">
        <v>5760</v>
      </c>
      <c r="L586" t="s">
        <v>268</v>
      </c>
      <c r="M586">
        <v>1618453</v>
      </c>
      <c r="N586">
        <v>0</v>
      </c>
      <c r="O586">
        <v>1618453</v>
      </c>
      <c r="P586">
        <v>198453</v>
      </c>
      <c r="Q586" t="s">
        <v>9190</v>
      </c>
      <c r="R586" t="s">
        <v>9148</v>
      </c>
      <c r="S586" t="s">
        <v>6064</v>
      </c>
      <c r="T586" t="s">
        <v>5757</v>
      </c>
      <c r="U586" t="s">
        <v>5757</v>
      </c>
      <c r="V586" t="s">
        <v>5757</v>
      </c>
      <c r="W586" t="s">
        <v>5757</v>
      </c>
      <c r="X586" t="str">
        <f t="shared" si="9"/>
        <v>Inversión</v>
      </c>
      <c r="Y586" t="s">
        <v>5761</v>
      </c>
    </row>
    <row r="587" spans="1:25">
      <c r="A587" t="s">
        <v>9116</v>
      </c>
      <c r="B587" t="s">
        <v>8720</v>
      </c>
      <c r="C587" t="s">
        <v>9191</v>
      </c>
      <c r="D587" t="s">
        <v>667</v>
      </c>
      <c r="E587" t="s">
        <v>5747</v>
      </c>
      <c r="F587" t="s">
        <v>5759</v>
      </c>
      <c r="G587" t="s">
        <v>9140</v>
      </c>
      <c r="H587" t="s">
        <v>461</v>
      </c>
      <c r="I587" t="s">
        <v>638</v>
      </c>
      <c r="J587" t="s">
        <v>267</v>
      </c>
      <c r="K587" t="s">
        <v>5750</v>
      </c>
      <c r="L587" t="s">
        <v>268</v>
      </c>
      <c r="M587">
        <v>8745452</v>
      </c>
      <c r="N587">
        <v>0</v>
      </c>
      <c r="O587">
        <v>8745452</v>
      </c>
      <c r="P587">
        <v>5342966</v>
      </c>
      <c r="Q587" t="s">
        <v>9192</v>
      </c>
      <c r="R587" t="s">
        <v>9116</v>
      </c>
      <c r="S587" t="s">
        <v>5891</v>
      </c>
      <c r="T587" t="s">
        <v>6095</v>
      </c>
      <c r="U587" t="s">
        <v>9193</v>
      </c>
      <c r="V587" t="s">
        <v>9194</v>
      </c>
      <c r="W587" t="s">
        <v>5757</v>
      </c>
      <c r="X587" t="str">
        <f t="shared" si="9"/>
        <v>Inversión</v>
      </c>
      <c r="Y587" t="s">
        <v>5761</v>
      </c>
    </row>
    <row r="588" spans="1:25">
      <c r="A588" t="s">
        <v>9119</v>
      </c>
      <c r="B588" t="s">
        <v>9195</v>
      </c>
      <c r="C588" t="s">
        <v>9196</v>
      </c>
      <c r="D588" t="s">
        <v>667</v>
      </c>
      <c r="E588" t="s">
        <v>5747</v>
      </c>
      <c r="F588" t="s">
        <v>5759</v>
      </c>
      <c r="G588" t="s">
        <v>9140</v>
      </c>
      <c r="H588" t="s">
        <v>461</v>
      </c>
      <c r="I588" t="s">
        <v>638</v>
      </c>
      <c r="J588" t="s">
        <v>280</v>
      </c>
      <c r="K588" t="s">
        <v>5760</v>
      </c>
      <c r="L588" t="s">
        <v>268</v>
      </c>
      <c r="M588">
        <v>18025000</v>
      </c>
      <c r="N588">
        <v>0</v>
      </c>
      <c r="O588">
        <v>18025000</v>
      </c>
      <c r="P588">
        <v>2763834</v>
      </c>
      <c r="Q588" t="s">
        <v>9197</v>
      </c>
      <c r="R588" t="s">
        <v>9119</v>
      </c>
      <c r="S588" t="s">
        <v>6037</v>
      </c>
      <c r="T588" t="s">
        <v>5757</v>
      </c>
      <c r="U588" t="s">
        <v>5757</v>
      </c>
      <c r="V588" t="s">
        <v>5757</v>
      </c>
      <c r="W588" t="s">
        <v>5757</v>
      </c>
      <c r="X588" t="str">
        <f t="shared" si="9"/>
        <v>Inversión</v>
      </c>
      <c r="Y588" t="s">
        <v>5761</v>
      </c>
    </row>
    <row r="589" spans="1:25">
      <c r="A589" t="s">
        <v>9129</v>
      </c>
      <c r="B589" t="s">
        <v>9195</v>
      </c>
      <c r="C589" t="s">
        <v>9198</v>
      </c>
      <c r="D589" t="s">
        <v>667</v>
      </c>
      <c r="E589" t="s">
        <v>5747</v>
      </c>
      <c r="F589" t="s">
        <v>5759</v>
      </c>
      <c r="G589" t="s">
        <v>9140</v>
      </c>
      <c r="H589" t="s">
        <v>461</v>
      </c>
      <c r="I589" t="s">
        <v>638</v>
      </c>
      <c r="J589" t="s">
        <v>280</v>
      </c>
      <c r="K589" t="s">
        <v>5760</v>
      </c>
      <c r="L589" t="s">
        <v>268</v>
      </c>
      <c r="M589">
        <v>78118300</v>
      </c>
      <c r="N589">
        <v>0</v>
      </c>
      <c r="O589">
        <v>78118300</v>
      </c>
      <c r="P589">
        <v>12498930</v>
      </c>
      <c r="Q589" t="s">
        <v>9199</v>
      </c>
      <c r="R589" t="s">
        <v>9129</v>
      </c>
      <c r="S589" t="s">
        <v>9200</v>
      </c>
      <c r="T589" t="s">
        <v>5757</v>
      </c>
      <c r="U589" t="s">
        <v>5757</v>
      </c>
      <c r="V589" t="s">
        <v>5757</v>
      </c>
      <c r="W589" t="s">
        <v>5757</v>
      </c>
      <c r="X589" t="str">
        <f t="shared" si="9"/>
        <v>Inversión</v>
      </c>
      <c r="Y589" t="s">
        <v>5761</v>
      </c>
    </row>
    <row r="590" spans="1:25">
      <c r="A590" t="s">
        <v>9134</v>
      </c>
      <c r="B590" t="s">
        <v>9195</v>
      </c>
      <c r="C590" t="s">
        <v>9201</v>
      </c>
      <c r="D590" t="s">
        <v>667</v>
      </c>
      <c r="E590" t="s">
        <v>5747</v>
      </c>
      <c r="F590" t="s">
        <v>5759</v>
      </c>
      <c r="G590" t="s">
        <v>9140</v>
      </c>
      <c r="H590" t="s">
        <v>461</v>
      </c>
      <c r="I590" t="s">
        <v>638</v>
      </c>
      <c r="J590" t="s">
        <v>280</v>
      </c>
      <c r="K590" t="s">
        <v>5760</v>
      </c>
      <c r="L590" t="s">
        <v>268</v>
      </c>
      <c r="M590">
        <v>70812500</v>
      </c>
      <c r="N590">
        <v>0</v>
      </c>
      <c r="O590">
        <v>70812500</v>
      </c>
      <c r="P590">
        <v>11802085</v>
      </c>
      <c r="Q590" t="s">
        <v>9202</v>
      </c>
      <c r="R590" t="s">
        <v>9134</v>
      </c>
      <c r="S590" t="s">
        <v>9203</v>
      </c>
      <c r="T590" t="s">
        <v>5757</v>
      </c>
      <c r="U590" t="s">
        <v>5757</v>
      </c>
      <c r="V590" t="s">
        <v>5757</v>
      </c>
      <c r="W590" t="s">
        <v>5757</v>
      </c>
      <c r="X590" t="str">
        <f t="shared" si="9"/>
        <v>Inversión</v>
      </c>
      <c r="Y590" t="s">
        <v>5761</v>
      </c>
    </row>
    <row r="591" spans="1:25">
      <c r="A591" t="s">
        <v>9204</v>
      </c>
      <c r="B591" t="s">
        <v>9195</v>
      </c>
      <c r="C591" t="s">
        <v>9205</v>
      </c>
      <c r="D591" t="s">
        <v>667</v>
      </c>
      <c r="E591" t="s">
        <v>5747</v>
      </c>
      <c r="F591" t="s">
        <v>5759</v>
      </c>
      <c r="G591" t="s">
        <v>9140</v>
      </c>
      <c r="H591" t="s">
        <v>461</v>
      </c>
      <c r="I591" t="s">
        <v>638</v>
      </c>
      <c r="J591" t="s">
        <v>280</v>
      </c>
      <c r="K591" t="s">
        <v>5760</v>
      </c>
      <c r="L591" t="s">
        <v>268</v>
      </c>
      <c r="M591">
        <v>26714830</v>
      </c>
      <c r="N591">
        <v>0</v>
      </c>
      <c r="O591">
        <v>26714830</v>
      </c>
      <c r="P591">
        <v>4096274</v>
      </c>
      <c r="Q591" t="s">
        <v>9206</v>
      </c>
      <c r="R591" t="s">
        <v>9204</v>
      </c>
      <c r="S591" t="s">
        <v>9207</v>
      </c>
      <c r="T591" t="s">
        <v>5757</v>
      </c>
      <c r="U591" t="s">
        <v>5757</v>
      </c>
      <c r="V591" t="s">
        <v>5757</v>
      </c>
      <c r="W591" t="s">
        <v>5757</v>
      </c>
      <c r="X591" t="str">
        <f t="shared" si="9"/>
        <v>Inversión</v>
      </c>
      <c r="Y591" t="s">
        <v>5761</v>
      </c>
    </row>
    <row r="592" spans="1:25">
      <c r="A592" t="s">
        <v>9208</v>
      </c>
      <c r="B592" t="s">
        <v>9195</v>
      </c>
      <c r="C592" t="s">
        <v>9209</v>
      </c>
      <c r="D592" t="s">
        <v>667</v>
      </c>
      <c r="E592" t="s">
        <v>5747</v>
      </c>
      <c r="F592" t="s">
        <v>5759</v>
      </c>
      <c r="G592" t="s">
        <v>9140</v>
      </c>
      <c r="H592" t="s">
        <v>461</v>
      </c>
      <c r="I592" t="s">
        <v>638</v>
      </c>
      <c r="J592" t="s">
        <v>280</v>
      </c>
      <c r="K592" t="s">
        <v>5760</v>
      </c>
      <c r="L592" t="s">
        <v>268</v>
      </c>
      <c r="M592">
        <v>20982150</v>
      </c>
      <c r="N592">
        <v>0</v>
      </c>
      <c r="O592">
        <v>20982150</v>
      </c>
      <c r="P592">
        <v>3077382</v>
      </c>
      <c r="Q592" t="s">
        <v>9210</v>
      </c>
      <c r="R592" t="s">
        <v>9208</v>
      </c>
      <c r="S592" t="s">
        <v>9211</v>
      </c>
      <c r="T592" t="s">
        <v>5757</v>
      </c>
      <c r="U592" t="s">
        <v>5757</v>
      </c>
      <c r="V592" t="s">
        <v>5757</v>
      </c>
      <c r="W592" t="s">
        <v>5757</v>
      </c>
      <c r="X592" t="str">
        <f t="shared" si="9"/>
        <v>Inversión</v>
      </c>
      <c r="Y592" t="s">
        <v>5761</v>
      </c>
    </row>
    <row r="593" spans="1:25">
      <c r="A593" t="s">
        <v>9124</v>
      </c>
      <c r="B593" t="s">
        <v>9195</v>
      </c>
      <c r="C593" t="s">
        <v>9212</v>
      </c>
      <c r="D593" t="s">
        <v>667</v>
      </c>
      <c r="E593" t="s">
        <v>5747</v>
      </c>
      <c r="F593" t="s">
        <v>5759</v>
      </c>
      <c r="G593" t="s">
        <v>9140</v>
      </c>
      <c r="H593" t="s">
        <v>461</v>
      </c>
      <c r="I593" t="s">
        <v>638</v>
      </c>
      <c r="J593" t="s">
        <v>280</v>
      </c>
      <c r="K593" t="s">
        <v>5760</v>
      </c>
      <c r="L593" t="s">
        <v>268</v>
      </c>
      <c r="M593">
        <v>34024860</v>
      </c>
      <c r="N593">
        <v>0</v>
      </c>
      <c r="O593">
        <v>34024860</v>
      </c>
      <c r="P593">
        <v>4309816</v>
      </c>
      <c r="Q593" t="s">
        <v>9213</v>
      </c>
      <c r="R593" t="s">
        <v>9124</v>
      </c>
      <c r="S593" t="s">
        <v>9214</v>
      </c>
      <c r="T593" t="s">
        <v>5757</v>
      </c>
      <c r="U593" t="s">
        <v>5757</v>
      </c>
      <c r="V593" t="s">
        <v>5757</v>
      </c>
      <c r="W593" t="s">
        <v>5757</v>
      </c>
      <c r="X593" t="str">
        <f t="shared" si="9"/>
        <v>Inversión</v>
      </c>
      <c r="Y593" t="s">
        <v>5761</v>
      </c>
    </row>
    <row r="594" spans="1:25">
      <c r="A594" t="s">
        <v>9132</v>
      </c>
      <c r="B594" t="s">
        <v>9195</v>
      </c>
      <c r="C594" t="s">
        <v>9215</v>
      </c>
      <c r="D594" t="s">
        <v>667</v>
      </c>
      <c r="E594" t="s">
        <v>5763</v>
      </c>
      <c r="F594" t="s">
        <v>5759</v>
      </c>
      <c r="G594" t="s">
        <v>9140</v>
      </c>
      <c r="H594" t="s">
        <v>461</v>
      </c>
      <c r="I594" t="s">
        <v>638</v>
      </c>
      <c r="J594" t="s">
        <v>280</v>
      </c>
      <c r="K594" t="s">
        <v>5760</v>
      </c>
      <c r="L594" t="s">
        <v>268</v>
      </c>
      <c r="M594">
        <v>21600000</v>
      </c>
      <c r="N594">
        <v>0</v>
      </c>
      <c r="O594">
        <v>21600000</v>
      </c>
      <c r="P594">
        <v>21600000</v>
      </c>
      <c r="Q594" t="s">
        <v>9216</v>
      </c>
      <c r="R594" t="s">
        <v>9132</v>
      </c>
      <c r="S594" t="s">
        <v>5757</v>
      </c>
      <c r="T594" t="s">
        <v>5757</v>
      </c>
      <c r="U594" t="s">
        <v>5757</v>
      </c>
      <c r="V594" t="s">
        <v>5757</v>
      </c>
      <c r="W594" t="s">
        <v>5757</v>
      </c>
      <c r="X594" t="str">
        <f t="shared" si="9"/>
        <v>Inversión</v>
      </c>
      <c r="Y594" t="s">
        <v>5761</v>
      </c>
    </row>
    <row r="595" spans="1:25">
      <c r="A595" t="s">
        <v>9137</v>
      </c>
      <c r="B595" t="s">
        <v>9195</v>
      </c>
      <c r="C595" t="s">
        <v>9217</v>
      </c>
      <c r="D595" t="s">
        <v>667</v>
      </c>
      <c r="E595" t="s">
        <v>5763</v>
      </c>
      <c r="F595" t="s">
        <v>5759</v>
      </c>
      <c r="G595" t="s">
        <v>9140</v>
      </c>
      <c r="H595" t="s">
        <v>461</v>
      </c>
      <c r="I595" t="s">
        <v>638</v>
      </c>
      <c r="J595" t="s">
        <v>280</v>
      </c>
      <c r="K595" t="s">
        <v>5760</v>
      </c>
      <c r="L595" t="s">
        <v>268</v>
      </c>
      <c r="M595">
        <v>1000000</v>
      </c>
      <c r="N595">
        <v>0</v>
      </c>
      <c r="O595">
        <v>1000000</v>
      </c>
      <c r="P595">
        <v>1000000</v>
      </c>
      <c r="Q595" t="s">
        <v>9218</v>
      </c>
      <c r="R595" t="s">
        <v>9137</v>
      </c>
      <c r="S595" t="s">
        <v>5757</v>
      </c>
      <c r="T595" t="s">
        <v>5757</v>
      </c>
      <c r="U595" t="s">
        <v>5757</v>
      </c>
      <c r="V595" t="s">
        <v>5757</v>
      </c>
      <c r="W595" t="s">
        <v>5757</v>
      </c>
      <c r="X595" t="str">
        <f t="shared" si="9"/>
        <v>Inversión</v>
      </c>
      <c r="Y595" t="s">
        <v>5761</v>
      </c>
    </row>
    <row r="596" spans="1:25">
      <c r="A596" t="s">
        <v>5744</v>
      </c>
      <c r="B596" t="s">
        <v>9195</v>
      </c>
      <c r="C596" t="s">
        <v>9219</v>
      </c>
      <c r="D596" t="s">
        <v>667</v>
      </c>
      <c r="E596" t="s">
        <v>5763</v>
      </c>
      <c r="F596" t="s">
        <v>5759</v>
      </c>
      <c r="G596" t="s">
        <v>9140</v>
      </c>
      <c r="H596" t="s">
        <v>461</v>
      </c>
      <c r="I596" t="s">
        <v>638</v>
      </c>
      <c r="J596" t="s">
        <v>280</v>
      </c>
      <c r="K596" t="s">
        <v>5760</v>
      </c>
      <c r="L596" t="s">
        <v>268</v>
      </c>
      <c r="M596">
        <v>9000000</v>
      </c>
      <c r="N596">
        <v>0</v>
      </c>
      <c r="O596">
        <v>9000000</v>
      </c>
      <c r="P596">
        <v>9000000</v>
      </c>
      <c r="Q596" t="s">
        <v>9220</v>
      </c>
      <c r="R596" t="s">
        <v>5744</v>
      </c>
      <c r="S596" t="s">
        <v>5757</v>
      </c>
      <c r="T596" t="s">
        <v>5757</v>
      </c>
      <c r="U596" t="s">
        <v>5757</v>
      </c>
      <c r="V596" t="s">
        <v>5757</v>
      </c>
      <c r="W596" t="s">
        <v>5757</v>
      </c>
      <c r="X596" t="str">
        <f t="shared" si="9"/>
        <v>Inversión</v>
      </c>
      <c r="Y596" t="s">
        <v>5761</v>
      </c>
    </row>
    <row r="597" spans="1:25">
      <c r="A597" t="s">
        <v>5752</v>
      </c>
      <c r="B597" t="s">
        <v>9221</v>
      </c>
      <c r="C597" t="s">
        <v>9222</v>
      </c>
      <c r="D597" t="s">
        <v>667</v>
      </c>
      <c r="E597" t="s">
        <v>5763</v>
      </c>
      <c r="F597" t="s">
        <v>5748</v>
      </c>
      <c r="G597" t="s">
        <v>9140</v>
      </c>
      <c r="H597" t="s">
        <v>453</v>
      </c>
      <c r="I597" t="s">
        <v>658</v>
      </c>
      <c r="J597" t="s">
        <v>267</v>
      </c>
      <c r="K597" t="s">
        <v>5750</v>
      </c>
      <c r="L597" t="s">
        <v>268</v>
      </c>
      <c r="M597">
        <v>18215491</v>
      </c>
      <c r="N597">
        <v>0</v>
      </c>
      <c r="O597">
        <v>18215491</v>
      </c>
      <c r="P597">
        <v>18215491</v>
      </c>
      <c r="Q597" t="s">
        <v>9223</v>
      </c>
      <c r="R597" t="s">
        <v>5768</v>
      </c>
      <c r="S597" t="s">
        <v>5757</v>
      </c>
      <c r="T597" t="s">
        <v>5757</v>
      </c>
      <c r="U597" t="s">
        <v>5757</v>
      </c>
      <c r="V597" t="s">
        <v>5757</v>
      </c>
      <c r="W597" t="s">
        <v>5757</v>
      </c>
      <c r="X597" t="str">
        <f t="shared" si="9"/>
        <v>Inversión</v>
      </c>
      <c r="Y597" t="s">
        <v>5758</v>
      </c>
    </row>
    <row r="598" spans="1:25">
      <c r="A598" t="s">
        <v>5782</v>
      </c>
      <c r="B598" t="s">
        <v>9022</v>
      </c>
      <c r="C598" t="s">
        <v>9224</v>
      </c>
      <c r="D598" t="s">
        <v>667</v>
      </c>
      <c r="E598" t="s">
        <v>5763</v>
      </c>
      <c r="F598" t="s">
        <v>5748</v>
      </c>
      <c r="G598" t="s">
        <v>9140</v>
      </c>
      <c r="H598" t="s">
        <v>453</v>
      </c>
      <c r="I598" t="s">
        <v>658</v>
      </c>
      <c r="J598" t="s">
        <v>267</v>
      </c>
      <c r="K598" t="s">
        <v>5750</v>
      </c>
      <c r="L598" t="s">
        <v>268</v>
      </c>
      <c r="M598">
        <v>550000</v>
      </c>
      <c r="N598">
        <v>0</v>
      </c>
      <c r="O598">
        <v>550000</v>
      </c>
      <c r="P598">
        <v>550000</v>
      </c>
      <c r="Q598" t="s">
        <v>9225</v>
      </c>
      <c r="R598" t="s">
        <v>5789</v>
      </c>
      <c r="S598" t="s">
        <v>5757</v>
      </c>
      <c r="T598" t="s">
        <v>5757</v>
      </c>
      <c r="U598" t="s">
        <v>5757</v>
      </c>
      <c r="V598" t="s">
        <v>5757</v>
      </c>
      <c r="W598" t="s">
        <v>5757</v>
      </c>
      <c r="X598" t="str">
        <f t="shared" si="9"/>
        <v>Inversión</v>
      </c>
      <c r="Y598" t="s">
        <v>5758</v>
      </c>
    </row>
    <row r="599" spans="1:25">
      <c r="A599" t="s">
        <v>5789</v>
      </c>
      <c r="B599" t="s">
        <v>9022</v>
      </c>
      <c r="C599" t="s">
        <v>9226</v>
      </c>
      <c r="D599" t="s">
        <v>667</v>
      </c>
      <c r="E599" t="s">
        <v>5763</v>
      </c>
      <c r="F599" t="s">
        <v>5759</v>
      </c>
      <c r="G599" t="s">
        <v>9140</v>
      </c>
      <c r="H599" t="s">
        <v>461</v>
      </c>
      <c r="I599" t="s">
        <v>638</v>
      </c>
      <c r="J599" t="s">
        <v>280</v>
      </c>
      <c r="K599" t="s">
        <v>5760</v>
      </c>
      <c r="L599" t="s">
        <v>268</v>
      </c>
      <c r="M599">
        <v>28003890</v>
      </c>
      <c r="N599">
        <v>0</v>
      </c>
      <c r="O599">
        <v>28003890</v>
      </c>
      <c r="P599">
        <v>28003890</v>
      </c>
      <c r="Q599" t="s">
        <v>9227</v>
      </c>
      <c r="R599" t="s">
        <v>5796</v>
      </c>
      <c r="S599" t="s">
        <v>5757</v>
      </c>
      <c r="T599" t="s">
        <v>5757</v>
      </c>
      <c r="U599" t="s">
        <v>5757</v>
      </c>
      <c r="V599" t="s">
        <v>5757</v>
      </c>
      <c r="W599" t="s">
        <v>5757</v>
      </c>
      <c r="X599" t="str">
        <f t="shared" si="9"/>
        <v>Inversión</v>
      </c>
      <c r="Y599" t="s">
        <v>5761</v>
      </c>
    </row>
    <row r="600" spans="1:25">
      <c r="A600" t="s">
        <v>9228</v>
      </c>
      <c r="B600" t="s">
        <v>5826</v>
      </c>
      <c r="C600" t="s">
        <v>5838</v>
      </c>
      <c r="D600" t="s">
        <v>667</v>
      </c>
      <c r="E600" t="s">
        <v>5747</v>
      </c>
      <c r="F600" t="s">
        <v>5748</v>
      </c>
      <c r="G600" t="s">
        <v>9229</v>
      </c>
      <c r="H600" t="s">
        <v>448</v>
      </c>
      <c r="I600" t="s">
        <v>662</v>
      </c>
      <c r="J600" t="s">
        <v>267</v>
      </c>
      <c r="K600" t="s">
        <v>5750</v>
      </c>
      <c r="L600" t="s">
        <v>268</v>
      </c>
      <c r="M600">
        <v>20000000</v>
      </c>
      <c r="N600">
        <v>-4500000</v>
      </c>
      <c r="O600">
        <v>15500000</v>
      </c>
      <c r="P600">
        <v>0</v>
      </c>
      <c r="Q600" t="s">
        <v>9230</v>
      </c>
      <c r="R600" t="s">
        <v>9228</v>
      </c>
      <c r="S600" t="s">
        <v>9094</v>
      </c>
      <c r="T600" t="s">
        <v>5744</v>
      </c>
      <c r="U600" t="s">
        <v>6613</v>
      </c>
      <c r="V600" t="s">
        <v>9231</v>
      </c>
      <c r="W600" t="s">
        <v>5757</v>
      </c>
      <c r="X600" t="str">
        <f t="shared" si="9"/>
        <v>Inversión</v>
      </c>
      <c r="Y600" t="s">
        <v>5758</v>
      </c>
    </row>
    <row r="601" spans="1:25">
      <c r="A601" t="s">
        <v>9087</v>
      </c>
      <c r="B601" t="s">
        <v>7175</v>
      </c>
      <c r="C601" t="s">
        <v>9232</v>
      </c>
      <c r="D601" t="s">
        <v>667</v>
      </c>
      <c r="E601" t="s">
        <v>5747</v>
      </c>
      <c r="F601" t="s">
        <v>5759</v>
      </c>
      <c r="G601" t="s">
        <v>9229</v>
      </c>
      <c r="H601" t="s">
        <v>461</v>
      </c>
      <c r="I601" t="s">
        <v>638</v>
      </c>
      <c r="J601" t="s">
        <v>267</v>
      </c>
      <c r="K601" t="s">
        <v>5750</v>
      </c>
      <c r="L601" t="s">
        <v>268</v>
      </c>
      <c r="M601">
        <v>278765160</v>
      </c>
      <c r="N601">
        <v>0</v>
      </c>
      <c r="O601">
        <v>278765160</v>
      </c>
      <c r="P601">
        <v>0</v>
      </c>
      <c r="Q601" t="s">
        <v>9233</v>
      </c>
      <c r="R601" t="s">
        <v>9087</v>
      </c>
      <c r="S601" t="s">
        <v>9234</v>
      </c>
      <c r="T601" t="s">
        <v>9235</v>
      </c>
      <c r="U601" t="s">
        <v>9236</v>
      </c>
      <c r="V601" t="s">
        <v>9237</v>
      </c>
      <c r="W601" t="s">
        <v>5757</v>
      </c>
      <c r="X601" t="str">
        <f t="shared" si="9"/>
        <v>Inversión</v>
      </c>
      <c r="Y601" t="s">
        <v>5761</v>
      </c>
    </row>
    <row r="602" spans="1:25">
      <c r="A602" t="s">
        <v>9094</v>
      </c>
      <c r="B602" t="s">
        <v>7175</v>
      </c>
      <c r="C602" t="s">
        <v>9238</v>
      </c>
      <c r="D602" t="s">
        <v>667</v>
      </c>
      <c r="E602" t="s">
        <v>5747</v>
      </c>
      <c r="F602" t="s">
        <v>5759</v>
      </c>
      <c r="G602" t="s">
        <v>9229</v>
      </c>
      <c r="H602" t="s">
        <v>461</v>
      </c>
      <c r="I602" t="s">
        <v>638</v>
      </c>
      <c r="J602" t="s">
        <v>267</v>
      </c>
      <c r="K602" t="s">
        <v>5750</v>
      </c>
      <c r="L602" t="s">
        <v>268</v>
      </c>
      <c r="M602">
        <v>35082226</v>
      </c>
      <c r="N602">
        <v>1665719</v>
      </c>
      <c r="O602">
        <v>36747945</v>
      </c>
      <c r="P602">
        <v>24288268</v>
      </c>
      <c r="Q602" t="s">
        <v>9239</v>
      </c>
      <c r="R602" t="s">
        <v>9094</v>
      </c>
      <c r="S602" t="s">
        <v>9240</v>
      </c>
      <c r="T602" t="s">
        <v>9241</v>
      </c>
      <c r="U602" t="s">
        <v>9242</v>
      </c>
      <c r="V602" t="s">
        <v>9243</v>
      </c>
      <c r="W602" t="s">
        <v>5757</v>
      </c>
      <c r="X602" t="str">
        <f t="shared" si="9"/>
        <v>Inversión</v>
      </c>
      <c r="Y602" t="s">
        <v>5761</v>
      </c>
    </row>
    <row r="603" spans="1:25">
      <c r="A603" t="s">
        <v>9101</v>
      </c>
      <c r="B603" t="s">
        <v>7175</v>
      </c>
      <c r="C603" t="s">
        <v>9244</v>
      </c>
      <c r="D603" t="s">
        <v>667</v>
      </c>
      <c r="E603" t="s">
        <v>5747</v>
      </c>
      <c r="F603" t="s">
        <v>6645</v>
      </c>
      <c r="G603" t="s">
        <v>9229</v>
      </c>
      <c r="H603" t="s">
        <v>455</v>
      </c>
      <c r="I603" t="s">
        <v>639</v>
      </c>
      <c r="J603" t="s">
        <v>280</v>
      </c>
      <c r="K603" t="s">
        <v>5760</v>
      </c>
      <c r="L603" t="s">
        <v>268</v>
      </c>
      <c r="M603">
        <v>20000000</v>
      </c>
      <c r="N603">
        <v>0</v>
      </c>
      <c r="O603">
        <v>20000000</v>
      </c>
      <c r="P603">
        <v>0</v>
      </c>
      <c r="Q603" t="s">
        <v>9245</v>
      </c>
      <c r="R603" t="s">
        <v>9101</v>
      </c>
      <c r="S603" t="s">
        <v>9246</v>
      </c>
      <c r="T603" t="s">
        <v>5757</v>
      </c>
      <c r="U603" t="s">
        <v>5757</v>
      </c>
      <c r="V603" t="s">
        <v>5757</v>
      </c>
      <c r="W603" t="s">
        <v>5757</v>
      </c>
      <c r="X603" t="str">
        <f t="shared" si="9"/>
        <v>Inversión</v>
      </c>
      <c r="Y603" t="s">
        <v>6652</v>
      </c>
    </row>
    <row r="604" spans="1:25">
      <c r="A604" t="s">
        <v>5870</v>
      </c>
      <c r="B604" t="s">
        <v>7175</v>
      </c>
      <c r="C604" t="s">
        <v>9247</v>
      </c>
      <c r="D604" t="s">
        <v>667</v>
      </c>
      <c r="E604" t="s">
        <v>5763</v>
      </c>
      <c r="F604" t="s">
        <v>6645</v>
      </c>
      <c r="G604" t="s">
        <v>9229</v>
      </c>
      <c r="H604" t="s">
        <v>455</v>
      </c>
      <c r="I604" t="s">
        <v>639</v>
      </c>
      <c r="J604" t="s">
        <v>280</v>
      </c>
      <c r="K604" t="s">
        <v>5760</v>
      </c>
      <c r="L604" t="s">
        <v>268</v>
      </c>
      <c r="M604">
        <v>3500000</v>
      </c>
      <c r="N604">
        <v>0</v>
      </c>
      <c r="O604">
        <v>3500000</v>
      </c>
      <c r="P604">
        <v>3500000</v>
      </c>
      <c r="Q604" t="s">
        <v>9248</v>
      </c>
      <c r="R604" t="s">
        <v>5870</v>
      </c>
      <c r="S604" t="s">
        <v>5757</v>
      </c>
      <c r="T604" t="s">
        <v>5757</v>
      </c>
      <c r="U604" t="s">
        <v>5757</v>
      </c>
      <c r="V604" t="s">
        <v>5757</v>
      </c>
      <c r="W604" t="s">
        <v>5757</v>
      </c>
      <c r="X604" t="str">
        <f t="shared" si="9"/>
        <v>Inversión</v>
      </c>
      <c r="Y604" t="s">
        <v>6652</v>
      </c>
    </row>
    <row r="605" spans="1:25">
      <c r="A605" t="s">
        <v>9249</v>
      </c>
      <c r="B605" t="s">
        <v>7828</v>
      </c>
      <c r="C605" t="s">
        <v>9250</v>
      </c>
      <c r="D605" t="s">
        <v>667</v>
      </c>
      <c r="E605" t="s">
        <v>5763</v>
      </c>
      <c r="F605" t="s">
        <v>5828</v>
      </c>
      <c r="G605" t="s">
        <v>9229</v>
      </c>
      <c r="H605" t="s">
        <v>453</v>
      </c>
      <c r="I605" t="s">
        <v>658</v>
      </c>
      <c r="J605" t="s">
        <v>280</v>
      </c>
      <c r="K605" t="s">
        <v>5760</v>
      </c>
      <c r="L605" t="s">
        <v>268</v>
      </c>
      <c r="M605">
        <v>1866167</v>
      </c>
      <c r="N605">
        <v>-1866167</v>
      </c>
      <c r="O605">
        <v>0</v>
      </c>
      <c r="P605">
        <v>0</v>
      </c>
      <c r="Q605" t="s">
        <v>9251</v>
      </c>
      <c r="R605" t="s">
        <v>9252</v>
      </c>
      <c r="S605" t="s">
        <v>9253</v>
      </c>
      <c r="T605" t="s">
        <v>5757</v>
      </c>
      <c r="U605" t="s">
        <v>5757</v>
      </c>
      <c r="V605" t="s">
        <v>5757</v>
      </c>
      <c r="W605" t="s">
        <v>5757</v>
      </c>
      <c r="X605" t="str">
        <f t="shared" si="9"/>
        <v>Inversión</v>
      </c>
      <c r="Y605" t="s">
        <v>5836</v>
      </c>
    </row>
    <row r="606" spans="1:25">
      <c r="A606" t="s">
        <v>9249</v>
      </c>
      <c r="B606" t="s">
        <v>7828</v>
      </c>
      <c r="C606" t="s">
        <v>9250</v>
      </c>
      <c r="D606" t="s">
        <v>667</v>
      </c>
      <c r="E606" t="s">
        <v>5763</v>
      </c>
      <c r="F606" t="s">
        <v>5828</v>
      </c>
      <c r="G606" t="s">
        <v>9229</v>
      </c>
      <c r="H606" t="s">
        <v>463</v>
      </c>
      <c r="I606" t="s">
        <v>633</v>
      </c>
      <c r="J606" t="s">
        <v>280</v>
      </c>
      <c r="K606" t="s">
        <v>5760</v>
      </c>
      <c r="L606" t="s">
        <v>268</v>
      </c>
      <c r="M606">
        <v>0</v>
      </c>
      <c r="N606">
        <v>1866167</v>
      </c>
      <c r="O606">
        <v>1866167</v>
      </c>
      <c r="P606">
        <v>1866167</v>
      </c>
      <c r="Q606" t="s">
        <v>9251</v>
      </c>
      <c r="R606" t="s">
        <v>9252</v>
      </c>
      <c r="S606" t="s">
        <v>9253</v>
      </c>
      <c r="T606" t="s">
        <v>5757</v>
      </c>
      <c r="U606" t="s">
        <v>5757</v>
      </c>
      <c r="V606" t="s">
        <v>5757</v>
      </c>
      <c r="W606" t="s">
        <v>5757</v>
      </c>
      <c r="X606" t="str">
        <f t="shared" si="9"/>
        <v>Inversión</v>
      </c>
      <c r="Y606" t="s">
        <v>5836</v>
      </c>
    </row>
    <row r="607" spans="1:25">
      <c r="A607" t="s">
        <v>9254</v>
      </c>
      <c r="B607" t="s">
        <v>9255</v>
      </c>
      <c r="C607" t="s">
        <v>9256</v>
      </c>
      <c r="D607" t="s">
        <v>667</v>
      </c>
      <c r="E607" t="s">
        <v>5747</v>
      </c>
      <c r="F607" t="s">
        <v>5759</v>
      </c>
      <c r="G607" t="s">
        <v>9229</v>
      </c>
      <c r="H607" t="s">
        <v>461</v>
      </c>
      <c r="I607" t="s">
        <v>638</v>
      </c>
      <c r="J607" t="s">
        <v>280</v>
      </c>
      <c r="K607" t="s">
        <v>5760</v>
      </c>
      <c r="L607" t="s">
        <v>268</v>
      </c>
      <c r="M607">
        <v>11896600</v>
      </c>
      <c r="N607">
        <v>-1587600</v>
      </c>
      <c r="O607">
        <v>10309000</v>
      </c>
      <c r="P607">
        <v>0</v>
      </c>
      <c r="Q607" t="s">
        <v>9257</v>
      </c>
      <c r="R607" t="s">
        <v>9258</v>
      </c>
      <c r="S607" t="s">
        <v>5862</v>
      </c>
      <c r="T607" t="s">
        <v>5757</v>
      </c>
      <c r="U607" t="s">
        <v>5757</v>
      </c>
      <c r="V607" t="s">
        <v>5757</v>
      </c>
      <c r="W607" t="s">
        <v>5757</v>
      </c>
      <c r="X607" t="str">
        <f t="shared" si="9"/>
        <v>Inversión</v>
      </c>
      <c r="Y607" t="s">
        <v>5761</v>
      </c>
    </row>
    <row r="608" spans="1:25">
      <c r="A608" t="s">
        <v>9259</v>
      </c>
      <c r="B608" t="s">
        <v>8619</v>
      </c>
      <c r="C608" t="s">
        <v>9260</v>
      </c>
      <c r="D608" t="s">
        <v>667</v>
      </c>
      <c r="E608" t="s">
        <v>5763</v>
      </c>
      <c r="F608" t="s">
        <v>5748</v>
      </c>
      <c r="G608" t="s">
        <v>9229</v>
      </c>
      <c r="H608" t="s">
        <v>453</v>
      </c>
      <c r="I608" t="s">
        <v>658</v>
      </c>
      <c r="J608" t="s">
        <v>267</v>
      </c>
      <c r="K608" t="s">
        <v>5750</v>
      </c>
      <c r="L608" t="s">
        <v>268</v>
      </c>
      <c r="M608">
        <v>8000000</v>
      </c>
      <c r="N608">
        <v>0</v>
      </c>
      <c r="O608">
        <v>8000000</v>
      </c>
      <c r="P608">
        <v>8000000</v>
      </c>
      <c r="Q608" t="s">
        <v>9261</v>
      </c>
      <c r="R608" t="s">
        <v>9172</v>
      </c>
      <c r="S608" t="s">
        <v>5757</v>
      </c>
      <c r="T608" t="s">
        <v>5757</v>
      </c>
      <c r="U608" t="s">
        <v>5757</v>
      </c>
      <c r="V608" t="s">
        <v>5757</v>
      </c>
      <c r="W608" t="s">
        <v>5757</v>
      </c>
      <c r="X608" t="str">
        <f t="shared" si="9"/>
        <v>Inversión</v>
      </c>
      <c r="Y608" t="s">
        <v>5758</v>
      </c>
    </row>
    <row r="609" spans="1:25">
      <c r="A609" t="s">
        <v>9262</v>
      </c>
      <c r="B609" t="s">
        <v>6718</v>
      </c>
      <c r="C609" t="s">
        <v>9263</v>
      </c>
      <c r="D609" t="s">
        <v>667</v>
      </c>
      <c r="E609" t="s">
        <v>5747</v>
      </c>
      <c r="F609" t="s">
        <v>5759</v>
      </c>
      <c r="G609" t="s">
        <v>9264</v>
      </c>
      <c r="H609" t="s">
        <v>461</v>
      </c>
      <c r="I609" t="s">
        <v>638</v>
      </c>
      <c r="J609" t="s">
        <v>267</v>
      </c>
      <c r="K609" t="s">
        <v>5750</v>
      </c>
      <c r="L609" t="s">
        <v>268</v>
      </c>
      <c r="M609">
        <v>17415957</v>
      </c>
      <c r="N609">
        <v>0</v>
      </c>
      <c r="O609">
        <v>17415957</v>
      </c>
      <c r="P609">
        <v>12406567</v>
      </c>
      <c r="Q609" t="s">
        <v>9265</v>
      </c>
      <c r="R609" t="s">
        <v>5861</v>
      </c>
      <c r="S609" t="s">
        <v>9266</v>
      </c>
      <c r="T609" t="s">
        <v>9267</v>
      </c>
      <c r="U609" t="s">
        <v>9268</v>
      </c>
      <c r="V609" t="s">
        <v>9269</v>
      </c>
      <c r="W609" t="s">
        <v>9270</v>
      </c>
      <c r="X609" t="str">
        <f t="shared" si="9"/>
        <v>Inversión</v>
      </c>
      <c r="Y609" t="s">
        <v>5761</v>
      </c>
    </row>
    <row r="610" spans="1:25">
      <c r="A610" t="s">
        <v>9087</v>
      </c>
      <c r="B610" t="s">
        <v>7183</v>
      </c>
      <c r="C610" t="s">
        <v>9271</v>
      </c>
      <c r="D610" t="s">
        <v>667</v>
      </c>
      <c r="E610" t="s">
        <v>5747</v>
      </c>
      <c r="F610" t="s">
        <v>5759</v>
      </c>
      <c r="G610" t="s">
        <v>9264</v>
      </c>
      <c r="H610" t="s">
        <v>461</v>
      </c>
      <c r="I610" t="s">
        <v>638</v>
      </c>
      <c r="J610" t="s">
        <v>267</v>
      </c>
      <c r="K610" t="s">
        <v>5750</v>
      </c>
      <c r="L610" t="s">
        <v>268</v>
      </c>
      <c r="M610">
        <v>65619372</v>
      </c>
      <c r="N610">
        <v>0</v>
      </c>
      <c r="O610">
        <v>65619372</v>
      </c>
      <c r="P610">
        <v>0</v>
      </c>
      <c r="Q610" t="s">
        <v>9272</v>
      </c>
      <c r="R610" t="s">
        <v>9094</v>
      </c>
      <c r="S610" t="s">
        <v>9273</v>
      </c>
      <c r="T610" t="s">
        <v>9274</v>
      </c>
      <c r="U610" t="s">
        <v>9275</v>
      </c>
      <c r="V610" t="s">
        <v>9276</v>
      </c>
      <c r="W610" t="s">
        <v>5757</v>
      </c>
      <c r="X610" t="str">
        <f t="shared" si="9"/>
        <v>Inversión</v>
      </c>
      <c r="Y610" t="s">
        <v>5761</v>
      </c>
    </row>
    <row r="611" spans="1:25">
      <c r="A611" t="s">
        <v>9094</v>
      </c>
      <c r="B611" t="s">
        <v>7183</v>
      </c>
      <c r="C611" t="s">
        <v>9277</v>
      </c>
      <c r="D611" t="s">
        <v>667</v>
      </c>
      <c r="E611" t="s">
        <v>5747</v>
      </c>
      <c r="F611" t="s">
        <v>5759</v>
      </c>
      <c r="G611" t="s">
        <v>9264</v>
      </c>
      <c r="H611" t="s">
        <v>461</v>
      </c>
      <c r="I611" t="s">
        <v>638</v>
      </c>
      <c r="J611" t="s">
        <v>267</v>
      </c>
      <c r="K611" t="s">
        <v>5750</v>
      </c>
      <c r="L611" t="s">
        <v>268</v>
      </c>
      <c r="M611">
        <v>74993568</v>
      </c>
      <c r="N611">
        <v>0</v>
      </c>
      <c r="O611">
        <v>74993568</v>
      </c>
      <c r="P611">
        <v>0</v>
      </c>
      <c r="Q611" t="s">
        <v>9272</v>
      </c>
      <c r="R611" t="s">
        <v>9101</v>
      </c>
      <c r="S611" t="s">
        <v>9278</v>
      </c>
      <c r="T611" t="s">
        <v>9279</v>
      </c>
      <c r="U611" t="s">
        <v>9280</v>
      </c>
      <c r="V611" t="s">
        <v>9281</v>
      </c>
      <c r="W611" t="s">
        <v>5757</v>
      </c>
      <c r="X611" t="str">
        <f t="shared" si="9"/>
        <v>Inversión</v>
      </c>
      <c r="Y611" t="s">
        <v>5761</v>
      </c>
    </row>
    <row r="612" spans="1:25">
      <c r="A612" t="s">
        <v>9101</v>
      </c>
      <c r="B612" t="s">
        <v>7183</v>
      </c>
      <c r="C612" t="s">
        <v>9282</v>
      </c>
      <c r="D612" t="s">
        <v>667</v>
      </c>
      <c r="E612" t="s">
        <v>5747</v>
      </c>
      <c r="F612" t="s">
        <v>5759</v>
      </c>
      <c r="G612" t="s">
        <v>9264</v>
      </c>
      <c r="H612" t="s">
        <v>461</v>
      </c>
      <c r="I612" t="s">
        <v>638</v>
      </c>
      <c r="J612" t="s">
        <v>267</v>
      </c>
      <c r="K612" t="s">
        <v>5750</v>
      </c>
      <c r="L612" t="s">
        <v>268</v>
      </c>
      <c r="M612">
        <v>37852500</v>
      </c>
      <c r="N612">
        <v>0</v>
      </c>
      <c r="O612">
        <v>37852500</v>
      </c>
      <c r="P612">
        <v>0</v>
      </c>
      <c r="Q612" t="s">
        <v>9283</v>
      </c>
      <c r="R612" t="s">
        <v>5870</v>
      </c>
      <c r="S612" t="s">
        <v>9180</v>
      </c>
      <c r="T612" t="s">
        <v>9284</v>
      </c>
      <c r="U612" t="s">
        <v>9285</v>
      </c>
      <c r="V612" t="s">
        <v>9286</v>
      </c>
      <c r="W612" t="s">
        <v>5757</v>
      </c>
      <c r="X612" t="str">
        <f t="shared" si="9"/>
        <v>Inversión</v>
      </c>
      <c r="Y612" t="s">
        <v>5761</v>
      </c>
    </row>
    <row r="613" spans="1:25">
      <c r="A613" t="s">
        <v>5870</v>
      </c>
      <c r="B613" t="s">
        <v>7183</v>
      </c>
      <c r="C613" t="s">
        <v>9287</v>
      </c>
      <c r="D613" t="s">
        <v>667</v>
      </c>
      <c r="E613" t="s">
        <v>5747</v>
      </c>
      <c r="F613" t="s">
        <v>5759</v>
      </c>
      <c r="G613" t="s">
        <v>9264</v>
      </c>
      <c r="H613" t="s">
        <v>461</v>
      </c>
      <c r="I613" t="s">
        <v>638</v>
      </c>
      <c r="J613" t="s">
        <v>267</v>
      </c>
      <c r="K613" t="s">
        <v>5750</v>
      </c>
      <c r="L613" t="s">
        <v>268</v>
      </c>
      <c r="M613">
        <v>91867122</v>
      </c>
      <c r="N613">
        <v>0</v>
      </c>
      <c r="O613">
        <v>91867122</v>
      </c>
      <c r="P613">
        <v>0</v>
      </c>
      <c r="Q613" t="s">
        <v>9288</v>
      </c>
      <c r="R613" t="s">
        <v>9084</v>
      </c>
      <c r="S613" t="s">
        <v>9289</v>
      </c>
      <c r="T613" t="s">
        <v>9290</v>
      </c>
      <c r="U613" t="s">
        <v>9291</v>
      </c>
      <c r="V613" t="s">
        <v>9292</v>
      </c>
      <c r="W613" t="s">
        <v>5757</v>
      </c>
      <c r="X613" t="str">
        <f t="shared" si="9"/>
        <v>Inversión</v>
      </c>
      <c r="Y613" t="s">
        <v>5761</v>
      </c>
    </row>
    <row r="614" spans="1:25">
      <c r="A614" t="s">
        <v>9084</v>
      </c>
      <c r="B614" t="s">
        <v>7183</v>
      </c>
      <c r="C614" t="s">
        <v>9293</v>
      </c>
      <c r="D614" t="s">
        <v>667</v>
      </c>
      <c r="E614" t="s">
        <v>5747</v>
      </c>
      <c r="F614" t="s">
        <v>5759</v>
      </c>
      <c r="G614" t="s">
        <v>9264</v>
      </c>
      <c r="H614" t="s">
        <v>461</v>
      </c>
      <c r="I614" t="s">
        <v>638</v>
      </c>
      <c r="J614" t="s">
        <v>267</v>
      </c>
      <c r="K614" t="s">
        <v>5750</v>
      </c>
      <c r="L614" t="s">
        <v>268</v>
      </c>
      <c r="M614">
        <v>29741250</v>
      </c>
      <c r="N614">
        <v>0</v>
      </c>
      <c r="O614">
        <v>29741250</v>
      </c>
      <c r="P614">
        <v>0</v>
      </c>
      <c r="Q614" t="s">
        <v>9294</v>
      </c>
      <c r="R614" t="s">
        <v>9083</v>
      </c>
      <c r="S614" t="s">
        <v>7530</v>
      </c>
      <c r="T614" t="s">
        <v>9295</v>
      </c>
      <c r="U614" t="s">
        <v>9296</v>
      </c>
      <c r="V614" t="s">
        <v>9297</v>
      </c>
      <c r="W614" t="s">
        <v>5757</v>
      </c>
      <c r="X614" t="str">
        <f t="shared" si="9"/>
        <v>Inversión</v>
      </c>
      <c r="Y614" t="s">
        <v>5761</v>
      </c>
    </row>
    <row r="615" spans="1:25">
      <c r="A615" t="s">
        <v>9298</v>
      </c>
      <c r="B615" t="s">
        <v>8184</v>
      </c>
      <c r="C615" t="s">
        <v>9299</v>
      </c>
      <c r="D615" t="s">
        <v>667</v>
      </c>
      <c r="E615" t="s">
        <v>5747</v>
      </c>
      <c r="F615" t="s">
        <v>6645</v>
      </c>
      <c r="G615" t="s">
        <v>9264</v>
      </c>
      <c r="H615" t="s">
        <v>455</v>
      </c>
      <c r="I615" t="s">
        <v>639</v>
      </c>
      <c r="J615" t="s">
        <v>280</v>
      </c>
      <c r="K615" t="s">
        <v>5760</v>
      </c>
      <c r="L615" t="s">
        <v>268</v>
      </c>
      <c r="M615">
        <v>20021298</v>
      </c>
      <c r="N615">
        <v>0</v>
      </c>
      <c r="O615">
        <v>20021298</v>
      </c>
      <c r="P615">
        <v>0</v>
      </c>
      <c r="Q615" t="s">
        <v>9300</v>
      </c>
      <c r="R615" t="s">
        <v>9180</v>
      </c>
      <c r="S615" t="s">
        <v>5874</v>
      </c>
      <c r="T615" t="s">
        <v>6021</v>
      </c>
      <c r="U615" t="s">
        <v>9301</v>
      </c>
      <c r="V615" t="s">
        <v>9302</v>
      </c>
      <c r="W615" t="s">
        <v>5757</v>
      </c>
      <c r="X615" t="str">
        <f t="shared" si="9"/>
        <v>Inversión</v>
      </c>
      <c r="Y615" t="s">
        <v>6652</v>
      </c>
    </row>
    <row r="616" spans="1:25">
      <c r="A616" t="s">
        <v>9180</v>
      </c>
      <c r="B616" t="s">
        <v>8184</v>
      </c>
      <c r="C616" t="s">
        <v>9303</v>
      </c>
      <c r="D616" t="s">
        <v>667</v>
      </c>
      <c r="E616" t="s">
        <v>5747</v>
      </c>
      <c r="F616" t="s">
        <v>6645</v>
      </c>
      <c r="G616" t="s">
        <v>9264</v>
      </c>
      <c r="H616" t="s">
        <v>455</v>
      </c>
      <c r="I616" t="s">
        <v>639</v>
      </c>
      <c r="J616" t="s">
        <v>280</v>
      </c>
      <c r="K616" t="s">
        <v>5760</v>
      </c>
      <c r="L616" t="s">
        <v>268</v>
      </c>
      <c r="M616">
        <v>19978702</v>
      </c>
      <c r="N616">
        <v>0</v>
      </c>
      <c r="O616">
        <v>19978702</v>
      </c>
      <c r="P616">
        <v>0</v>
      </c>
      <c r="Q616" t="s">
        <v>9304</v>
      </c>
      <c r="R616" t="s">
        <v>9258</v>
      </c>
      <c r="S616" t="s">
        <v>5820</v>
      </c>
      <c r="T616" t="s">
        <v>6455</v>
      </c>
      <c r="U616" t="s">
        <v>9305</v>
      </c>
      <c r="V616" t="s">
        <v>9306</v>
      </c>
      <c r="W616" t="s">
        <v>5757</v>
      </c>
      <c r="X616" t="str">
        <f t="shared" si="9"/>
        <v>Inversión</v>
      </c>
      <c r="Y616" t="s">
        <v>6652</v>
      </c>
    </row>
    <row r="617" spans="1:25">
      <c r="A617" t="s">
        <v>9172</v>
      </c>
      <c r="B617" t="s">
        <v>8737</v>
      </c>
      <c r="C617" t="s">
        <v>9307</v>
      </c>
      <c r="D617" t="s">
        <v>667</v>
      </c>
      <c r="E617" t="s">
        <v>5763</v>
      </c>
      <c r="F617" t="s">
        <v>5759</v>
      </c>
      <c r="G617" t="s">
        <v>9264</v>
      </c>
      <c r="H617" t="s">
        <v>461</v>
      </c>
      <c r="I617" t="s">
        <v>638</v>
      </c>
      <c r="J617" t="s">
        <v>267</v>
      </c>
      <c r="K617" t="s">
        <v>5750</v>
      </c>
      <c r="L617" t="s">
        <v>268</v>
      </c>
      <c r="M617">
        <v>34546758</v>
      </c>
      <c r="N617">
        <v>0</v>
      </c>
      <c r="O617">
        <v>34546758</v>
      </c>
      <c r="P617">
        <v>34546758</v>
      </c>
      <c r="Q617" t="s">
        <v>9308</v>
      </c>
      <c r="R617" t="s">
        <v>9295</v>
      </c>
      <c r="S617" t="s">
        <v>5757</v>
      </c>
      <c r="T617" t="s">
        <v>5757</v>
      </c>
      <c r="U617" t="s">
        <v>5757</v>
      </c>
      <c r="V617" t="s">
        <v>5757</v>
      </c>
      <c r="W617" t="s">
        <v>5757</v>
      </c>
      <c r="X617" t="str">
        <f t="shared" si="9"/>
        <v>Inversión</v>
      </c>
      <c r="Y617" t="s">
        <v>5761</v>
      </c>
    </row>
    <row r="618" spans="1:25">
      <c r="A618" t="s">
        <v>7407</v>
      </c>
      <c r="B618" t="s">
        <v>9309</v>
      </c>
      <c r="C618" t="s">
        <v>9310</v>
      </c>
      <c r="D618" t="s">
        <v>667</v>
      </c>
      <c r="E618" t="s">
        <v>5763</v>
      </c>
      <c r="F618" t="s">
        <v>5759</v>
      </c>
      <c r="G618" t="s">
        <v>9264</v>
      </c>
      <c r="H618" t="s">
        <v>461</v>
      </c>
      <c r="I618" t="s">
        <v>638</v>
      </c>
      <c r="J618" t="s">
        <v>280</v>
      </c>
      <c r="K618" t="s">
        <v>5760</v>
      </c>
      <c r="L618" t="s">
        <v>268</v>
      </c>
      <c r="M618">
        <v>9374196</v>
      </c>
      <c r="N618">
        <v>0</v>
      </c>
      <c r="O618">
        <v>9374196</v>
      </c>
      <c r="P618">
        <v>9374196</v>
      </c>
      <c r="Q618" t="s">
        <v>9311</v>
      </c>
      <c r="R618" t="s">
        <v>9148</v>
      </c>
      <c r="S618" t="s">
        <v>5757</v>
      </c>
      <c r="T618" t="s">
        <v>5757</v>
      </c>
      <c r="U618" t="s">
        <v>5757</v>
      </c>
      <c r="V618" t="s">
        <v>5757</v>
      </c>
      <c r="W618" t="s">
        <v>5757</v>
      </c>
      <c r="X618" t="str">
        <f t="shared" si="9"/>
        <v>Inversión</v>
      </c>
      <c r="Y618" t="s">
        <v>5761</v>
      </c>
    </row>
    <row r="619" spans="1:25">
      <c r="A619" t="s">
        <v>9148</v>
      </c>
      <c r="B619" t="s">
        <v>9309</v>
      </c>
      <c r="C619" t="s">
        <v>9312</v>
      </c>
      <c r="D619" t="s">
        <v>667</v>
      </c>
      <c r="E619" t="s">
        <v>5763</v>
      </c>
      <c r="F619" t="s">
        <v>5759</v>
      </c>
      <c r="G619" t="s">
        <v>9264</v>
      </c>
      <c r="H619" t="s">
        <v>461</v>
      </c>
      <c r="I619" t="s">
        <v>638</v>
      </c>
      <c r="J619" t="s">
        <v>280</v>
      </c>
      <c r="K619" t="s">
        <v>5760</v>
      </c>
      <c r="L619" t="s">
        <v>268</v>
      </c>
      <c r="M619">
        <v>8014449</v>
      </c>
      <c r="N619">
        <v>0</v>
      </c>
      <c r="O619">
        <v>8014449</v>
      </c>
      <c r="P619">
        <v>8014449</v>
      </c>
      <c r="Q619" t="s">
        <v>9313</v>
      </c>
      <c r="R619" t="s">
        <v>9116</v>
      </c>
      <c r="S619" t="s">
        <v>5757</v>
      </c>
      <c r="T619" t="s">
        <v>5757</v>
      </c>
      <c r="U619" t="s">
        <v>5757</v>
      </c>
      <c r="V619" t="s">
        <v>5757</v>
      </c>
      <c r="W619" t="s">
        <v>5757</v>
      </c>
      <c r="X619" t="str">
        <f t="shared" si="9"/>
        <v>Inversión</v>
      </c>
      <c r="Y619" t="s">
        <v>5761</v>
      </c>
    </row>
    <row r="620" spans="1:25">
      <c r="A620" t="s">
        <v>9116</v>
      </c>
      <c r="B620" t="s">
        <v>9309</v>
      </c>
      <c r="C620" t="s">
        <v>9314</v>
      </c>
      <c r="D620" t="s">
        <v>667</v>
      </c>
      <c r="E620" t="s">
        <v>5763</v>
      </c>
      <c r="F620" t="s">
        <v>5759</v>
      </c>
      <c r="G620" t="s">
        <v>9264</v>
      </c>
      <c r="H620" t="s">
        <v>461</v>
      </c>
      <c r="I620" t="s">
        <v>638</v>
      </c>
      <c r="J620" t="s">
        <v>280</v>
      </c>
      <c r="K620" t="s">
        <v>5760</v>
      </c>
      <c r="L620" t="s">
        <v>268</v>
      </c>
      <c r="M620">
        <v>12589290</v>
      </c>
      <c r="N620">
        <v>0</v>
      </c>
      <c r="O620">
        <v>12589290</v>
      </c>
      <c r="P620">
        <v>12589290</v>
      </c>
      <c r="Q620" t="s">
        <v>9315</v>
      </c>
      <c r="R620" t="s">
        <v>9253</v>
      </c>
      <c r="S620" t="s">
        <v>5757</v>
      </c>
      <c r="T620" t="s">
        <v>5757</v>
      </c>
      <c r="U620" t="s">
        <v>5757</v>
      </c>
      <c r="V620" t="s">
        <v>5757</v>
      </c>
      <c r="W620" t="s">
        <v>5757</v>
      </c>
      <c r="X620" t="str">
        <f t="shared" si="9"/>
        <v>Inversión</v>
      </c>
      <c r="Y620" t="s">
        <v>5761</v>
      </c>
    </row>
    <row r="621" spans="1:25">
      <c r="A621" t="s">
        <v>9253</v>
      </c>
      <c r="B621" t="s">
        <v>8933</v>
      </c>
      <c r="C621" t="s">
        <v>9316</v>
      </c>
      <c r="D621" t="s">
        <v>667</v>
      </c>
      <c r="E621" t="s">
        <v>5747</v>
      </c>
      <c r="F621" t="s">
        <v>5759</v>
      </c>
      <c r="G621" t="s">
        <v>9264</v>
      </c>
      <c r="H621" t="s">
        <v>461</v>
      </c>
      <c r="I621" t="s">
        <v>638</v>
      </c>
      <c r="J621" t="s">
        <v>280</v>
      </c>
      <c r="K621" t="s">
        <v>5760</v>
      </c>
      <c r="L621" t="s">
        <v>268</v>
      </c>
      <c r="M621">
        <v>6804972</v>
      </c>
      <c r="N621">
        <v>0</v>
      </c>
      <c r="O621">
        <v>6804972</v>
      </c>
      <c r="P621">
        <v>0</v>
      </c>
      <c r="Q621" t="s">
        <v>9317</v>
      </c>
      <c r="R621" t="s">
        <v>9318</v>
      </c>
      <c r="S621" t="s">
        <v>6037</v>
      </c>
      <c r="T621" t="s">
        <v>5757</v>
      </c>
      <c r="U621" t="s">
        <v>5757</v>
      </c>
      <c r="V621" t="s">
        <v>5757</v>
      </c>
      <c r="W621" t="s">
        <v>5757</v>
      </c>
      <c r="X621" t="str">
        <f t="shared" si="9"/>
        <v>Inversión</v>
      </c>
      <c r="Y621" t="s">
        <v>5761</v>
      </c>
    </row>
    <row r="622" spans="1:25">
      <c r="A622" t="s">
        <v>9318</v>
      </c>
      <c r="B622" t="s">
        <v>8933</v>
      </c>
      <c r="C622" t="s">
        <v>9319</v>
      </c>
      <c r="D622" t="s">
        <v>667</v>
      </c>
      <c r="E622" t="s">
        <v>5747</v>
      </c>
      <c r="F622" t="s">
        <v>5759</v>
      </c>
      <c r="G622" t="s">
        <v>9264</v>
      </c>
      <c r="H622" t="s">
        <v>461</v>
      </c>
      <c r="I622" t="s">
        <v>638</v>
      </c>
      <c r="J622" t="s">
        <v>280</v>
      </c>
      <c r="K622" t="s">
        <v>5760</v>
      </c>
      <c r="L622" t="s">
        <v>268</v>
      </c>
      <c r="M622">
        <v>46870980</v>
      </c>
      <c r="N622">
        <v>0</v>
      </c>
      <c r="O622">
        <v>46870980</v>
      </c>
      <c r="P622">
        <v>9374196</v>
      </c>
      <c r="Q622" t="s">
        <v>9320</v>
      </c>
      <c r="R622" t="s">
        <v>9321</v>
      </c>
      <c r="S622" t="s">
        <v>9322</v>
      </c>
      <c r="T622" t="s">
        <v>5757</v>
      </c>
      <c r="U622" t="s">
        <v>5757</v>
      </c>
      <c r="V622" t="s">
        <v>5757</v>
      </c>
      <c r="W622" t="s">
        <v>5757</v>
      </c>
      <c r="X622" t="str">
        <f t="shared" si="9"/>
        <v>Inversión</v>
      </c>
      <c r="Y622" t="s">
        <v>5761</v>
      </c>
    </row>
    <row r="623" spans="1:25">
      <c r="A623" t="s">
        <v>9321</v>
      </c>
      <c r="B623" t="s">
        <v>8933</v>
      </c>
      <c r="C623" t="s">
        <v>9323</v>
      </c>
      <c r="D623" t="s">
        <v>667</v>
      </c>
      <c r="E623" t="s">
        <v>5747</v>
      </c>
      <c r="F623" t="s">
        <v>5759</v>
      </c>
      <c r="G623" t="s">
        <v>9264</v>
      </c>
      <c r="H623" t="s">
        <v>461</v>
      </c>
      <c r="I623" t="s">
        <v>638</v>
      </c>
      <c r="J623" t="s">
        <v>280</v>
      </c>
      <c r="K623" t="s">
        <v>5760</v>
      </c>
      <c r="L623" t="s">
        <v>268</v>
      </c>
      <c r="M623">
        <v>18025000</v>
      </c>
      <c r="N623">
        <v>0</v>
      </c>
      <c r="O623">
        <v>18025000</v>
      </c>
      <c r="P623">
        <v>3004167</v>
      </c>
      <c r="Q623" t="s">
        <v>9324</v>
      </c>
      <c r="R623" t="s">
        <v>9119</v>
      </c>
      <c r="S623" t="s">
        <v>6033</v>
      </c>
      <c r="T623" t="s">
        <v>5757</v>
      </c>
      <c r="U623" t="s">
        <v>5757</v>
      </c>
      <c r="V623" t="s">
        <v>5757</v>
      </c>
      <c r="W623" t="s">
        <v>5757</v>
      </c>
      <c r="X623" t="str">
        <f t="shared" si="9"/>
        <v>Inversión</v>
      </c>
      <c r="Y623" t="s">
        <v>5761</v>
      </c>
    </row>
    <row r="624" spans="1:25">
      <c r="A624" t="s">
        <v>9119</v>
      </c>
      <c r="B624" t="s">
        <v>8933</v>
      </c>
      <c r="C624" t="s">
        <v>9325</v>
      </c>
      <c r="D624" t="s">
        <v>667</v>
      </c>
      <c r="E624" t="s">
        <v>5763</v>
      </c>
      <c r="F624" t="s">
        <v>5759</v>
      </c>
      <c r="G624" t="s">
        <v>9264</v>
      </c>
      <c r="H624" t="s">
        <v>461</v>
      </c>
      <c r="I624" t="s">
        <v>638</v>
      </c>
      <c r="J624" t="s">
        <v>280</v>
      </c>
      <c r="K624" t="s">
        <v>5760</v>
      </c>
      <c r="L624" t="s">
        <v>268</v>
      </c>
      <c r="M624">
        <v>13357415</v>
      </c>
      <c r="N624">
        <v>0</v>
      </c>
      <c r="O624">
        <v>13357415</v>
      </c>
      <c r="P624">
        <v>13357415</v>
      </c>
      <c r="Q624" t="s">
        <v>9326</v>
      </c>
      <c r="R624" t="s">
        <v>9129</v>
      </c>
      <c r="S624" t="s">
        <v>5757</v>
      </c>
      <c r="T624" t="s">
        <v>5757</v>
      </c>
      <c r="U624" t="s">
        <v>5757</v>
      </c>
      <c r="V624" t="s">
        <v>5757</v>
      </c>
      <c r="W624" t="s">
        <v>5757</v>
      </c>
      <c r="X624" t="str">
        <f t="shared" si="9"/>
        <v>Inversión</v>
      </c>
      <c r="Y624" t="s">
        <v>5761</v>
      </c>
    </row>
    <row r="625" spans="1:25">
      <c r="A625" t="s">
        <v>9129</v>
      </c>
      <c r="B625" t="s">
        <v>8933</v>
      </c>
      <c r="C625" t="s">
        <v>9327</v>
      </c>
      <c r="D625" t="s">
        <v>667</v>
      </c>
      <c r="E625" t="s">
        <v>5747</v>
      </c>
      <c r="F625" t="s">
        <v>5759</v>
      </c>
      <c r="G625" t="s">
        <v>9264</v>
      </c>
      <c r="H625" t="s">
        <v>461</v>
      </c>
      <c r="I625" t="s">
        <v>638</v>
      </c>
      <c r="J625" t="s">
        <v>280</v>
      </c>
      <c r="K625" t="s">
        <v>5760</v>
      </c>
      <c r="L625" t="s">
        <v>268</v>
      </c>
      <c r="M625">
        <v>17012340</v>
      </c>
      <c r="N625">
        <v>0</v>
      </c>
      <c r="O625">
        <v>17012340</v>
      </c>
      <c r="P625">
        <v>3402396</v>
      </c>
      <c r="Q625" t="s">
        <v>9328</v>
      </c>
      <c r="R625" t="s">
        <v>9134</v>
      </c>
      <c r="S625" t="s">
        <v>9329</v>
      </c>
      <c r="T625" t="s">
        <v>5757</v>
      </c>
      <c r="U625" t="s">
        <v>5757</v>
      </c>
      <c r="V625" t="s">
        <v>5757</v>
      </c>
      <c r="W625" t="s">
        <v>5757</v>
      </c>
      <c r="X625" t="str">
        <f t="shared" si="9"/>
        <v>Inversión</v>
      </c>
      <c r="Y625" t="s">
        <v>5761</v>
      </c>
    </row>
    <row r="626" spans="1:25">
      <c r="A626" t="s">
        <v>9134</v>
      </c>
      <c r="B626" t="s">
        <v>8933</v>
      </c>
      <c r="C626" t="s">
        <v>9330</v>
      </c>
      <c r="D626" t="s">
        <v>667</v>
      </c>
      <c r="E626" t="s">
        <v>5747</v>
      </c>
      <c r="F626" t="s">
        <v>5759</v>
      </c>
      <c r="G626" t="s">
        <v>9264</v>
      </c>
      <c r="H626" t="s">
        <v>461</v>
      </c>
      <c r="I626" t="s">
        <v>638</v>
      </c>
      <c r="J626" t="s">
        <v>280</v>
      </c>
      <c r="K626" t="s">
        <v>5760</v>
      </c>
      <c r="L626" t="s">
        <v>268</v>
      </c>
      <c r="M626">
        <v>24882120</v>
      </c>
      <c r="N626">
        <v>0</v>
      </c>
      <c r="O626">
        <v>24882120</v>
      </c>
      <c r="P626">
        <v>4976424</v>
      </c>
      <c r="Q626" t="s">
        <v>9331</v>
      </c>
      <c r="R626" t="s">
        <v>9204</v>
      </c>
      <c r="S626" t="s">
        <v>6029</v>
      </c>
      <c r="T626" t="s">
        <v>5757</v>
      </c>
      <c r="U626" t="s">
        <v>5757</v>
      </c>
      <c r="V626" t="s">
        <v>5757</v>
      </c>
      <c r="W626" t="s">
        <v>5757</v>
      </c>
      <c r="X626" t="str">
        <f t="shared" si="9"/>
        <v>Inversión</v>
      </c>
      <c r="Y626" t="s">
        <v>5761</v>
      </c>
    </row>
    <row r="627" spans="1:25">
      <c r="A627" t="s">
        <v>9087</v>
      </c>
      <c r="B627" t="s">
        <v>7263</v>
      </c>
      <c r="C627" t="s">
        <v>9332</v>
      </c>
      <c r="D627" t="s">
        <v>667</v>
      </c>
      <c r="E627" t="s">
        <v>5747</v>
      </c>
      <c r="F627" t="s">
        <v>5759</v>
      </c>
      <c r="G627" t="s">
        <v>9333</v>
      </c>
      <c r="H627" t="s">
        <v>461</v>
      </c>
      <c r="I627" t="s">
        <v>638</v>
      </c>
      <c r="J627" t="s">
        <v>267</v>
      </c>
      <c r="K627" t="s">
        <v>5750</v>
      </c>
      <c r="L627" t="s">
        <v>268</v>
      </c>
      <c r="M627">
        <v>51558078</v>
      </c>
      <c r="N627">
        <v>0</v>
      </c>
      <c r="O627">
        <v>51558078</v>
      </c>
      <c r="P627">
        <v>0</v>
      </c>
      <c r="Q627" t="s">
        <v>9334</v>
      </c>
      <c r="R627" t="s">
        <v>9087</v>
      </c>
      <c r="S627" t="s">
        <v>9335</v>
      </c>
      <c r="T627" t="s">
        <v>9336</v>
      </c>
      <c r="U627" t="s">
        <v>9337</v>
      </c>
      <c r="V627" t="s">
        <v>9338</v>
      </c>
      <c r="W627" t="s">
        <v>5757</v>
      </c>
      <c r="X627" t="str">
        <f t="shared" si="9"/>
        <v>Inversión</v>
      </c>
      <c r="Y627" t="s">
        <v>5761</v>
      </c>
    </row>
    <row r="628" spans="1:25">
      <c r="A628" t="s">
        <v>9094</v>
      </c>
      <c r="B628" t="s">
        <v>7263</v>
      </c>
      <c r="C628" t="s">
        <v>9339</v>
      </c>
      <c r="D628" t="s">
        <v>667</v>
      </c>
      <c r="E628" t="s">
        <v>5747</v>
      </c>
      <c r="F628" t="s">
        <v>5759</v>
      </c>
      <c r="G628" t="s">
        <v>9333</v>
      </c>
      <c r="H628" t="s">
        <v>461</v>
      </c>
      <c r="I628" t="s">
        <v>638</v>
      </c>
      <c r="J628" t="s">
        <v>267</v>
      </c>
      <c r="K628" t="s">
        <v>5750</v>
      </c>
      <c r="L628" t="s">
        <v>268</v>
      </c>
      <c r="M628">
        <v>30325000</v>
      </c>
      <c r="N628">
        <v>-779825</v>
      </c>
      <c r="O628">
        <v>29545175</v>
      </c>
      <c r="P628">
        <v>0</v>
      </c>
      <c r="Q628" t="s">
        <v>9334</v>
      </c>
      <c r="R628" t="s">
        <v>9094</v>
      </c>
      <c r="S628" t="s">
        <v>9340</v>
      </c>
      <c r="T628" t="s">
        <v>9341</v>
      </c>
      <c r="U628" t="s">
        <v>9342</v>
      </c>
      <c r="V628" t="s">
        <v>9343</v>
      </c>
      <c r="W628" t="s">
        <v>5757</v>
      </c>
      <c r="X628" t="str">
        <f t="shared" si="9"/>
        <v>Inversión</v>
      </c>
      <c r="Y628" t="s">
        <v>5761</v>
      </c>
    </row>
    <row r="629" spans="1:25">
      <c r="A629" t="s">
        <v>9254</v>
      </c>
      <c r="B629" t="s">
        <v>9255</v>
      </c>
      <c r="C629" t="s">
        <v>9344</v>
      </c>
      <c r="D629" t="s">
        <v>667</v>
      </c>
      <c r="E629" t="s">
        <v>5747</v>
      </c>
      <c r="F629" t="s">
        <v>5759</v>
      </c>
      <c r="G629" t="s">
        <v>9333</v>
      </c>
      <c r="H629" t="s">
        <v>461</v>
      </c>
      <c r="I629" t="s">
        <v>638</v>
      </c>
      <c r="J629" t="s">
        <v>280</v>
      </c>
      <c r="K629" t="s">
        <v>5760</v>
      </c>
      <c r="L629" t="s">
        <v>268</v>
      </c>
      <c r="M629">
        <v>2956531</v>
      </c>
      <c r="N629">
        <v>0</v>
      </c>
      <c r="O629">
        <v>2956531</v>
      </c>
      <c r="P629">
        <v>0</v>
      </c>
      <c r="Q629" t="s">
        <v>9345</v>
      </c>
      <c r="R629" t="s">
        <v>9254</v>
      </c>
      <c r="S629" t="s">
        <v>9284</v>
      </c>
      <c r="T629" t="s">
        <v>9180</v>
      </c>
      <c r="U629" t="s">
        <v>6185</v>
      </c>
      <c r="V629" t="s">
        <v>9346</v>
      </c>
      <c r="W629" t="s">
        <v>9347</v>
      </c>
      <c r="X629" t="str">
        <f t="shared" si="9"/>
        <v>Inversión</v>
      </c>
      <c r="Y629" t="s">
        <v>5761</v>
      </c>
    </row>
    <row r="630" spans="1:25">
      <c r="A630" t="s">
        <v>9258</v>
      </c>
      <c r="B630" t="s">
        <v>8214</v>
      </c>
      <c r="C630" t="s">
        <v>9348</v>
      </c>
      <c r="D630" t="s">
        <v>667</v>
      </c>
      <c r="E630" t="s">
        <v>5747</v>
      </c>
      <c r="F630" t="s">
        <v>5759</v>
      </c>
      <c r="G630" t="s">
        <v>9333</v>
      </c>
      <c r="H630" t="s">
        <v>461</v>
      </c>
      <c r="I630" t="s">
        <v>638</v>
      </c>
      <c r="J630" t="s">
        <v>280</v>
      </c>
      <c r="K630" t="s">
        <v>5760</v>
      </c>
      <c r="L630" t="s">
        <v>268</v>
      </c>
      <c r="M630">
        <v>5905032</v>
      </c>
      <c r="N630">
        <v>0</v>
      </c>
      <c r="O630">
        <v>5905032</v>
      </c>
      <c r="P630">
        <v>0</v>
      </c>
      <c r="Q630" t="s">
        <v>9349</v>
      </c>
      <c r="R630" t="s">
        <v>9258</v>
      </c>
      <c r="S630" t="s">
        <v>9295</v>
      </c>
      <c r="T630" t="s">
        <v>9350</v>
      </c>
      <c r="U630" t="s">
        <v>5981</v>
      </c>
      <c r="V630" t="s">
        <v>9351</v>
      </c>
      <c r="W630" t="s">
        <v>9352</v>
      </c>
      <c r="X630" t="str">
        <f t="shared" si="9"/>
        <v>Inversión</v>
      </c>
      <c r="Y630" t="s">
        <v>5761</v>
      </c>
    </row>
    <row r="631" spans="1:25">
      <c r="A631" t="s">
        <v>9172</v>
      </c>
      <c r="B631" t="s">
        <v>8458</v>
      </c>
      <c r="C631" t="s">
        <v>9353</v>
      </c>
      <c r="D631" t="s">
        <v>667</v>
      </c>
      <c r="E631" t="s">
        <v>5747</v>
      </c>
      <c r="F631" t="s">
        <v>5759</v>
      </c>
      <c r="G631" t="s">
        <v>9333</v>
      </c>
      <c r="H631" t="s">
        <v>461</v>
      </c>
      <c r="I631" t="s">
        <v>638</v>
      </c>
      <c r="J631" t="s">
        <v>280</v>
      </c>
      <c r="K631" t="s">
        <v>5760</v>
      </c>
      <c r="L631" t="s">
        <v>268</v>
      </c>
      <c r="M631">
        <v>5905032</v>
      </c>
      <c r="N631">
        <v>0</v>
      </c>
      <c r="O631">
        <v>5905032</v>
      </c>
      <c r="P631">
        <v>0</v>
      </c>
      <c r="Q631" t="s">
        <v>9354</v>
      </c>
      <c r="R631" t="s">
        <v>9172</v>
      </c>
      <c r="S631" t="s">
        <v>9318</v>
      </c>
      <c r="T631" t="s">
        <v>9116</v>
      </c>
      <c r="U631" t="s">
        <v>6435</v>
      </c>
      <c r="V631" t="s">
        <v>9355</v>
      </c>
      <c r="W631" t="s">
        <v>9228</v>
      </c>
      <c r="X631" t="str">
        <f t="shared" si="9"/>
        <v>Inversión</v>
      </c>
      <c r="Y631" t="s">
        <v>5761</v>
      </c>
    </row>
    <row r="632" spans="1:25">
      <c r="A632" t="s">
        <v>9171</v>
      </c>
      <c r="B632" t="s">
        <v>9356</v>
      </c>
      <c r="C632" t="s">
        <v>9357</v>
      </c>
      <c r="D632" t="s">
        <v>667</v>
      </c>
      <c r="E632" t="s">
        <v>5747</v>
      </c>
      <c r="F632" t="s">
        <v>5759</v>
      </c>
      <c r="G632" t="s">
        <v>9333</v>
      </c>
      <c r="H632" t="s">
        <v>461</v>
      </c>
      <c r="I632" t="s">
        <v>638</v>
      </c>
      <c r="J632" t="s">
        <v>267</v>
      </c>
      <c r="K632" t="s">
        <v>5750</v>
      </c>
      <c r="L632" t="s">
        <v>268</v>
      </c>
      <c r="M632">
        <v>1107319</v>
      </c>
      <c r="N632">
        <v>1107319</v>
      </c>
      <c r="O632">
        <v>2214638</v>
      </c>
      <c r="P632">
        <v>0</v>
      </c>
      <c r="Q632" t="s">
        <v>9358</v>
      </c>
      <c r="R632" t="s">
        <v>9171</v>
      </c>
      <c r="S632" t="s">
        <v>9359</v>
      </c>
      <c r="T632" t="s">
        <v>9360</v>
      </c>
      <c r="U632" t="s">
        <v>9361</v>
      </c>
      <c r="V632" t="s">
        <v>9362</v>
      </c>
      <c r="W632" t="s">
        <v>9115</v>
      </c>
      <c r="X632" t="str">
        <f t="shared" si="9"/>
        <v>Inversión</v>
      </c>
      <c r="Y632" t="s">
        <v>5761</v>
      </c>
    </row>
    <row r="633" spans="1:25">
      <c r="A633" t="s">
        <v>9321</v>
      </c>
      <c r="B633" t="s">
        <v>8643</v>
      </c>
      <c r="C633" t="s">
        <v>9363</v>
      </c>
      <c r="D633" t="s">
        <v>667</v>
      </c>
      <c r="E633" t="s">
        <v>5763</v>
      </c>
      <c r="F633" t="s">
        <v>5748</v>
      </c>
      <c r="G633" t="s">
        <v>9333</v>
      </c>
      <c r="H633" t="s">
        <v>453</v>
      </c>
      <c r="I633" t="s">
        <v>658</v>
      </c>
      <c r="J633" t="s">
        <v>267</v>
      </c>
      <c r="K633" t="s">
        <v>5750</v>
      </c>
      <c r="L633" t="s">
        <v>268</v>
      </c>
      <c r="M633">
        <v>1000000</v>
      </c>
      <c r="N633">
        <v>0</v>
      </c>
      <c r="O633">
        <v>1000000</v>
      </c>
      <c r="P633">
        <v>1000000</v>
      </c>
      <c r="Q633" t="s">
        <v>9364</v>
      </c>
      <c r="R633" t="s">
        <v>9321</v>
      </c>
      <c r="S633" t="s">
        <v>5757</v>
      </c>
      <c r="T633" t="s">
        <v>5757</v>
      </c>
      <c r="U633" t="s">
        <v>5757</v>
      </c>
      <c r="V633" t="s">
        <v>5757</v>
      </c>
      <c r="W633" t="s">
        <v>5757</v>
      </c>
      <c r="X633" t="str">
        <f t="shared" si="9"/>
        <v>Inversión</v>
      </c>
      <c r="Y633" t="s">
        <v>5758</v>
      </c>
    </row>
    <row r="634" spans="1:25">
      <c r="A634" t="s">
        <v>9119</v>
      </c>
      <c r="B634" t="s">
        <v>9365</v>
      </c>
      <c r="C634" t="s">
        <v>9366</v>
      </c>
      <c r="D634" t="s">
        <v>667</v>
      </c>
      <c r="E634" t="s">
        <v>5995</v>
      </c>
      <c r="F634" t="s">
        <v>5759</v>
      </c>
      <c r="G634" t="s">
        <v>9333</v>
      </c>
      <c r="H634" t="s">
        <v>461</v>
      </c>
      <c r="I634" t="s">
        <v>638</v>
      </c>
      <c r="J634" t="s">
        <v>267</v>
      </c>
      <c r="K634" t="s">
        <v>5750</v>
      </c>
      <c r="L634" t="s">
        <v>268</v>
      </c>
      <c r="M634">
        <v>952167</v>
      </c>
      <c r="N634">
        <v>-952167</v>
      </c>
      <c r="O634">
        <v>0</v>
      </c>
      <c r="P634">
        <v>0</v>
      </c>
      <c r="Q634" t="s">
        <v>9367</v>
      </c>
      <c r="R634" t="s">
        <v>9119</v>
      </c>
      <c r="S634" t="s">
        <v>5757</v>
      </c>
      <c r="T634" t="s">
        <v>5757</v>
      </c>
      <c r="U634" t="s">
        <v>5757</v>
      </c>
      <c r="V634" t="s">
        <v>5757</v>
      </c>
      <c r="W634" t="s">
        <v>5757</v>
      </c>
      <c r="X634" t="str">
        <f t="shared" si="9"/>
        <v>Inversión</v>
      </c>
      <c r="Y634" t="s">
        <v>5761</v>
      </c>
    </row>
    <row r="635" spans="1:25">
      <c r="A635" t="s">
        <v>9129</v>
      </c>
      <c r="B635" t="s">
        <v>9368</v>
      </c>
      <c r="C635" t="s">
        <v>9369</v>
      </c>
      <c r="D635" t="s">
        <v>667</v>
      </c>
      <c r="E635" t="s">
        <v>5995</v>
      </c>
      <c r="F635" t="s">
        <v>5759</v>
      </c>
      <c r="G635" t="s">
        <v>9333</v>
      </c>
      <c r="H635" t="s">
        <v>461</v>
      </c>
      <c r="I635" t="s">
        <v>638</v>
      </c>
      <c r="J635" t="s">
        <v>267</v>
      </c>
      <c r="K635" t="s">
        <v>5750</v>
      </c>
      <c r="L635" t="s">
        <v>268</v>
      </c>
      <c r="M635">
        <v>1230758</v>
      </c>
      <c r="N635">
        <v>-1230758</v>
      </c>
      <c r="O635">
        <v>0</v>
      </c>
      <c r="P635">
        <v>0</v>
      </c>
      <c r="Q635" t="s">
        <v>9370</v>
      </c>
      <c r="R635" t="s">
        <v>9129</v>
      </c>
      <c r="S635" t="s">
        <v>5757</v>
      </c>
      <c r="T635" t="s">
        <v>5757</v>
      </c>
      <c r="U635" t="s">
        <v>5757</v>
      </c>
      <c r="V635" t="s">
        <v>5757</v>
      </c>
      <c r="W635" t="s">
        <v>5757</v>
      </c>
      <c r="X635" t="str">
        <f t="shared" si="9"/>
        <v>Inversión</v>
      </c>
      <c r="Y635" t="s">
        <v>5761</v>
      </c>
    </row>
    <row r="636" spans="1:25">
      <c r="A636" t="s">
        <v>9132</v>
      </c>
      <c r="B636" t="s">
        <v>8712</v>
      </c>
      <c r="C636" t="s">
        <v>9371</v>
      </c>
      <c r="D636" t="s">
        <v>667</v>
      </c>
      <c r="E636" t="s">
        <v>5747</v>
      </c>
      <c r="F636" t="s">
        <v>5759</v>
      </c>
      <c r="G636" t="s">
        <v>9333</v>
      </c>
      <c r="H636" t="s">
        <v>461</v>
      </c>
      <c r="I636" t="s">
        <v>638</v>
      </c>
      <c r="J636" t="s">
        <v>267</v>
      </c>
      <c r="K636" t="s">
        <v>5750</v>
      </c>
      <c r="L636" t="s">
        <v>268</v>
      </c>
      <c r="M636">
        <v>1527546</v>
      </c>
      <c r="N636">
        <v>0</v>
      </c>
      <c r="O636">
        <v>1527546</v>
      </c>
      <c r="P636">
        <v>0</v>
      </c>
      <c r="Q636" t="s">
        <v>9372</v>
      </c>
      <c r="R636" t="s">
        <v>9137</v>
      </c>
      <c r="S636" t="s">
        <v>5768</v>
      </c>
      <c r="T636" t="s">
        <v>5865</v>
      </c>
      <c r="U636" t="s">
        <v>6643</v>
      </c>
      <c r="V636" t="s">
        <v>9373</v>
      </c>
      <c r="W636" t="s">
        <v>5757</v>
      </c>
      <c r="X636" t="str">
        <f t="shared" si="9"/>
        <v>Inversión</v>
      </c>
      <c r="Y636" t="s">
        <v>5761</v>
      </c>
    </row>
    <row r="637" spans="1:25">
      <c r="A637" t="s">
        <v>9137</v>
      </c>
      <c r="B637" t="s">
        <v>8728</v>
      </c>
      <c r="C637" t="s">
        <v>9374</v>
      </c>
      <c r="D637" t="s">
        <v>667</v>
      </c>
      <c r="E637" t="s">
        <v>5763</v>
      </c>
      <c r="F637" t="s">
        <v>5748</v>
      </c>
      <c r="G637" t="s">
        <v>9333</v>
      </c>
      <c r="H637" t="s">
        <v>453</v>
      </c>
      <c r="I637" t="s">
        <v>658</v>
      </c>
      <c r="J637" t="s">
        <v>267</v>
      </c>
      <c r="K637" t="s">
        <v>5750</v>
      </c>
      <c r="L637" t="s">
        <v>268</v>
      </c>
      <c r="M637">
        <v>6000000</v>
      </c>
      <c r="N637">
        <v>0</v>
      </c>
      <c r="O637">
        <v>6000000</v>
      </c>
      <c r="P637">
        <v>6000000</v>
      </c>
      <c r="Q637" t="s">
        <v>9334</v>
      </c>
      <c r="R637" t="s">
        <v>5744</v>
      </c>
      <c r="S637" t="s">
        <v>5757</v>
      </c>
      <c r="T637" t="s">
        <v>5757</v>
      </c>
      <c r="U637" t="s">
        <v>5757</v>
      </c>
      <c r="V637" t="s">
        <v>5757</v>
      </c>
      <c r="W637" t="s">
        <v>5757</v>
      </c>
      <c r="X637" t="str">
        <f t="shared" si="9"/>
        <v>Inversión</v>
      </c>
      <c r="Y637" t="s">
        <v>5758</v>
      </c>
    </row>
    <row r="638" spans="1:25">
      <c r="A638" t="s">
        <v>5803</v>
      </c>
      <c r="B638" t="s">
        <v>9195</v>
      </c>
      <c r="C638" t="s">
        <v>9375</v>
      </c>
      <c r="D638" t="s">
        <v>667</v>
      </c>
      <c r="E638" t="s">
        <v>5747</v>
      </c>
      <c r="F638" t="s">
        <v>5759</v>
      </c>
      <c r="G638" t="s">
        <v>9333</v>
      </c>
      <c r="H638" t="s">
        <v>461</v>
      </c>
      <c r="I638" t="s">
        <v>638</v>
      </c>
      <c r="J638" t="s">
        <v>267</v>
      </c>
      <c r="K638" t="s">
        <v>5750</v>
      </c>
      <c r="L638" t="s">
        <v>268</v>
      </c>
      <c r="M638">
        <v>407319</v>
      </c>
      <c r="N638">
        <v>0</v>
      </c>
      <c r="O638">
        <v>407319</v>
      </c>
      <c r="P638">
        <v>0</v>
      </c>
      <c r="Q638" t="s">
        <v>9376</v>
      </c>
      <c r="R638" t="s">
        <v>5766</v>
      </c>
      <c r="S638" t="s">
        <v>5820</v>
      </c>
      <c r="T638" t="s">
        <v>5933</v>
      </c>
      <c r="U638" t="s">
        <v>6242</v>
      </c>
      <c r="V638" t="s">
        <v>9377</v>
      </c>
      <c r="W638" t="s">
        <v>5757</v>
      </c>
      <c r="X638" t="str">
        <f t="shared" si="9"/>
        <v>Inversión</v>
      </c>
      <c r="Y638" t="s">
        <v>5761</v>
      </c>
    </row>
    <row r="639" spans="1:25">
      <c r="A639" t="s">
        <v>5810</v>
      </c>
      <c r="B639" t="s">
        <v>9378</v>
      </c>
      <c r="C639" t="s">
        <v>9379</v>
      </c>
      <c r="D639" t="s">
        <v>667</v>
      </c>
      <c r="E639" t="s">
        <v>5747</v>
      </c>
      <c r="F639" t="s">
        <v>6645</v>
      </c>
      <c r="G639" t="s">
        <v>9333</v>
      </c>
      <c r="H639" t="s">
        <v>455</v>
      </c>
      <c r="I639" t="s">
        <v>639</v>
      </c>
      <c r="J639" t="s">
        <v>280</v>
      </c>
      <c r="K639" t="s">
        <v>5760</v>
      </c>
      <c r="L639" t="s">
        <v>268</v>
      </c>
      <c r="M639">
        <v>20000000</v>
      </c>
      <c r="N639">
        <v>0</v>
      </c>
      <c r="O639">
        <v>20000000</v>
      </c>
      <c r="P639">
        <v>0</v>
      </c>
      <c r="Q639" t="s">
        <v>9380</v>
      </c>
      <c r="R639" t="s">
        <v>5820</v>
      </c>
      <c r="S639" t="s">
        <v>5840</v>
      </c>
      <c r="T639" t="s">
        <v>5757</v>
      </c>
      <c r="U639" t="s">
        <v>5757</v>
      </c>
      <c r="V639" t="s">
        <v>5757</v>
      </c>
      <c r="W639" t="s">
        <v>5757</v>
      </c>
      <c r="X639" t="str">
        <f t="shared" si="9"/>
        <v>Inversión</v>
      </c>
      <c r="Y639" t="s">
        <v>6652</v>
      </c>
    </row>
    <row r="640" spans="1:25">
      <c r="A640" t="s">
        <v>5820</v>
      </c>
      <c r="B640" t="s">
        <v>9381</v>
      </c>
      <c r="C640" t="s">
        <v>9382</v>
      </c>
      <c r="D640" t="s">
        <v>667</v>
      </c>
      <c r="E640" t="s">
        <v>5747</v>
      </c>
      <c r="F640" t="s">
        <v>5759</v>
      </c>
      <c r="G640" t="s">
        <v>9333</v>
      </c>
      <c r="H640" t="s">
        <v>461</v>
      </c>
      <c r="I640" t="s">
        <v>638</v>
      </c>
      <c r="J640" t="s">
        <v>280</v>
      </c>
      <c r="K640" t="s">
        <v>5760</v>
      </c>
      <c r="L640" t="s">
        <v>268</v>
      </c>
      <c r="M640">
        <v>11305311</v>
      </c>
      <c r="N640">
        <v>-619379</v>
      </c>
      <c r="O640">
        <v>10685932</v>
      </c>
      <c r="P640">
        <v>61843</v>
      </c>
      <c r="Q640" t="s">
        <v>9383</v>
      </c>
      <c r="R640" t="s">
        <v>5865</v>
      </c>
      <c r="S640" t="s">
        <v>9384</v>
      </c>
      <c r="T640" t="s">
        <v>5757</v>
      </c>
      <c r="U640" t="s">
        <v>5757</v>
      </c>
      <c r="V640" t="s">
        <v>5757</v>
      </c>
      <c r="W640" t="s">
        <v>5757</v>
      </c>
      <c r="X640" t="str">
        <f t="shared" si="9"/>
        <v>Inversión</v>
      </c>
      <c r="Y640" t="s">
        <v>5761</v>
      </c>
    </row>
    <row r="641" spans="1:25">
      <c r="A641" t="s">
        <v>9228</v>
      </c>
      <c r="B641" t="s">
        <v>8458</v>
      </c>
      <c r="C641" t="s">
        <v>9385</v>
      </c>
      <c r="D641" t="s">
        <v>667</v>
      </c>
      <c r="E641" t="s">
        <v>5747</v>
      </c>
      <c r="F641" t="s">
        <v>5748</v>
      </c>
      <c r="G641" t="s">
        <v>9386</v>
      </c>
      <c r="H641" t="s">
        <v>465</v>
      </c>
      <c r="I641" t="s">
        <v>654</v>
      </c>
      <c r="J641" t="s">
        <v>267</v>
      </c>
      <c r="K641" t="s">
        <v>5750</v>
      </c>
      <c r="L641" t="s">
        <v>268</v>
      </c>
      <c r="M641">
        <v>27301770</v>
      </c>
      <c r="N641">
        <v>0</v>
      </c>
      <c r="O641">
        <v>27301770</v>
      </c>
      <c r="P641">
        <v>1820118</v>
      </c>
      <c r="Q641" t="s">
        <v>9387</v>
      </c>
      <c r="R641" t="s">
        <v>9228</v>
      </c>
      <c r="S641" t="s">
        <v>9115</v>
      </c>
      <c r="T641" t="s">
        <v>5861</v>
      </c>
      <c r="U641" t="s">
        <v>9388</v>
      </c>
      <c r="V641" t="s">
        <v>9389</v>
      </c>
      <c r="W641" t="s">
        <v>5757</v>
      </c>
      <c r="X641" t="str">
        <f t="shared" si="9"/>
        <v>Inversión</v>
      </c>
      <c r="Y641" t="s">
        <v>5758</v>
      </c>
    </row>
    <row r="642" spans="1:25">
      <c r="A642" t="s">
        <v>9262</v>
      </c>
      <c r="B642" t="s">
        <v>9390</v>
      </c>
      <c r="C642" t="s">
        <v>9391</v>
      </c>
      <c r="D642" t="s">
        <v>667</v>
      </c>
      <c r="E642" t="s">
        <v>5763</v>
      </c>
      <c r="F642" t="s">
        <v>5759</v>
      </c>
      <c r="G642" t="s">
        <v>9386</v>
      </c>
      <c r="H642" t="s">
        <v>461</v>
      </c>
      <c r="I642" t="s">
        <v>638</v>
      </c>
      <c r="J642" t="s">
        <v>280</v>
      </c>
      <c r="K642" t="s">
        <v>5760</v>
      </c>
      <c r="L642" t="s">
        <v>268</v>
      </c>
      <c r="M642">
        <v>750000</v>
      </c>
      <c r="N642">
        <v>0</v>
      </c>
      <c r="O642">
        <v>750000</v>
      </c>
      <c r="P642">
        <v>750000</v>
      </c>
      <c r="Q642" t="s">
        <v>9392</v>
      </c>
      <c r="R642" t="s">
        <v>9262</v>
      </c>
      <c r="S642" t="s">
        <v>5757</v>
      </c>
      <c r="T642" t="s">
        <v>5757</v>
      </c>
      <c r="U642" t="s">
        <v>5757</v>
      </c>
      <c r="V642" t="s">
        <v>5757</v>
      </c>
      <c r="W642" t="s">
        <v>5757</v>
      </c>
      <c r="X642" t="str">
        <f t="shared" ref="X642:X705" si="10">IF(LEFT(H642,1)="C","Inversión","Funcionamiento")</f>
        <v>Inversión</v>
      </c>
      <c r="Y642" t="s">
        <v>5761</v>
      </c>
    </row>
    <row r="643" spans="1:25">
      <c r="A643" t="s">
        <v>9094</v>
      </c>
      <c r="B643" t="s">
        <v>8702</v>
      </c>
      <c r="C643" t="s">
        <v>9393</v>
      </c>
      <c r="D643" t="s">
        <v>667</v>
      </c>
      <c r="E643" t="s">
        <v>5763</v>
      </c>
      <c r="F643" t="s">
        <v>5759</v>
      </c>
      <c r="G643" t="s">
        <v>9386</v>
      </c>
      <c r="H643" t="s">
        <v>461</v>
      </c>
      <c r="I643" t="s">
        <v>638</v>
      </c>
      <c r="J643" t="s">
        <v>280</v>
      </c>
      <c r="K643" t="s">
        <v>5760</v>
      </c>
      <c r="L643" t="s">
        <v>268</v>
      </c>
      <c r="M643">
        <v>39655000</v>
      </c>
      <c r="N643">
        <v>0</v>
      </c>
      <c r="O643">
        <v>39655000</v>
      </c>
      <c r="P643">
        <v>39655000</v>
      </c>
      <c r="Q643" t="s">
        <v>9394</v>
      </c>
      <c r="R643" t="s">
        <v>9175</v>
      </c>
      <c r="S643" t="s">
        <v>5757</v>
      </c>
      <c r="T643" t="s">
        <v>5757</v>
      </c>
      <c r="U643" t="s">
        <v>5757</v>
      </c>
      <c r="V643" t="s">
        <v>5757</v>
      </c>
      <c r="W643" t="s">
        <v>5757</v>
      </c>
      <c r="X643" t="str">
        <f t="shared" si="10"/>
        <v>Inversión</v>
      </c>
      <c r="Y643" t="s">
        <v>5761</v>
      </c>
    </row>
    <row r="644" spans="1:25">
      <c r="A644" t="s">
        <v>5861</v>
      </c>
      <c r="B644" t="s">
        <v>7263</v>
      </c>
      <c r="C644" t="s">
        <v>9395</v>
      </c>
      <c r="D644" t="s">
        <v>667</v>
      </c>
      <c r="E644" t="s">
        <v>5763</v>
      </c>
      <c r="F644" t="s">
        <v>6645</v>
      </c>
      <c r="G644" t="s">
        <v>9396</v>
      </c>
      <c r="H644" t="s">
        <v>455</v>
      </c>
      <c r="I644" t="s">
        <v>639</v>
      </c>
      <c r="J644" t="s">
        <v>280</v>
      </c>
      <c r="K644" t="s">
        <v>5760</v>
      </c>
      <c r="L644" t="s">
        <v>268</v>
      </c>
      <c r="M644">
        <v>1256640</v>
      </c>
      <c r="N644">
        <v>0</v>
      </c>
      <c r="O644">
        <v>1256640</v>
      </c>
      <c r="P644">
        <v>1256640</v>
      </c>
      <c r="Q644" t="s">
        <v>9397</v>
      </c>
      <c r="R644" t="s">
        <v>9101</v>
      </c>
      <c r="S644" t="s">
        <v>5757</v>
      </c>
      <c r="T644" t="s">
        <v>5757</v>
      </c>
      <c r="U644" t="s">
        <v>5757</v>
      </c>
      <c r="V644" t="s">
        <v>5757</v>
      </c>
      <c r="W644" t="s">
        <v>5757</v>
      </c>
      <c r="X644" t="str">
        <f t="shared" si="10"/>
        <v>Inversión</v>
      </c>
      <c r="Y644" t="s">
        <v>6652</v>
      </c>
    </row>
    <row r="645" spans="1:25">
      <c r="A645" t="s">
        <v>5835</v>
      </c>
      <c r="B645" t="s">
        <v>7263</v>
      </c>
      <c r="C645" t="s">
        <v>9398</v>
      </c>
      <c r="D645" t="s">
        <v>667</v>
      </c>
      <c r="E645" t="s">
        <v>5747</v>
      </c>
      <c r="F645" t="s">
        <v>6645</v>
      </c>
      <c r="G645" t="s">
        <v>9396</v>
      </c>
      <c r="H645" t="s">
        <v>455</v>
      </c>
      <c r="I645" t="s">
        <v>639</v>
      </c>
      <c r="J645" t="s">
        <v>280</v>
      </c>
      <c r="K645" t="s">
        <v>5760</v>
      </c>
      <c r="L645" t="s">
        <v>268</v>
      </c>
      <c r="M645">
        <v>78451360</v>
      </c>
      <c r="N645">
        <v>0</v>
      </c>
      <c r="O645">
        <v>78451360</v>
      </c>
      <c r="P645">
        <v>453666</v>
      </c>
      <c r="Q645" t="s">
        <v>9399</v>
      </c>
      <c r="R645" t="s">
        <v>9094</v>
      </c>
      <c r="S645" t="s">
        <v>9400</v>
      </c>
      <c r="T645" t="s">
        <v>9401</v>
      </c>
      <c r="U645" t="s">
        <v>9402</v>
      </c>
      <c r="V645" t="s">
        <v>9403</v>
      </c>
      <c r="W645" t="s">
        <v>5757</v>
      </c>
      <c r="X645" t="str">
        <f t="shared" si="10"/>
        <v>Inversión</v>
      </c>
      <c r="Y645" t="s">
        <v>6652</v>
      </c>
    </row>
    <row r="646" spans="1:25">
      <c r="A646" t="s">
        <v>9087</v>
      </c>
      <c r="B646" t="s">
        <v>7263</v>
      </c>
      <c r="C646" t="s">
        <v>9404</v>
      </c>
      <c r="D646" t="s">
        <v>667</v>
      </c>
      <c r="E646" t="s">
        <v>5747</v>
      </c>
      <c r="F646" t="s">
        <v>5759</v>
      </c>
      <c r="G646" t="s">
        <v>9396</v>
      </c>
      <c r="H646" t="s">
        <v>461</v>
      </c>
      <c r="I646" t="s">
        <v>638</v>
      </c>
      <c r="J646" t="s">
        <v>267</v>
      </c>
      <c r="K646" t="s">
        <v>5750</v>
      </c>
      <c r="L646" t="s">
        <v>268</v>
      </c>
      <c r="M646">
        <v>30325000</v>
      </c>
      <c r="N646">
        <v>-3151424</v>
      </c>
      <c r="O646">
        <v>27173576</v>
      </c>
      <c r="P646">
        <v>1563</v>
      </c>
      <c r="Q646" t="s">
        <v>9405</v>
      </c>
      <c r="R646" t="s">
        <v>9087</v>
      </c>
      <c r="S646" t="s">
        <v>9406</v>
      </c>
      <c r="T646" t="s">
        <v>9407</v>
      </c>
      <c r="U646" t="s">
        <v>9408</v>
      </c>
      <c r="V646" t="s">
        <v>9409</v>
      </c>
      <c r="W646" t="s">
        <v>5757</v>
      </c>
      <c r="X646" t="str">
        <f t="shared" si="10"/>
        <v>Inversión</v>
      </c>
      <c r="Y646" t="s">
        <v>5761</v>
      </c>
    </row>
    <row r="647" spans="1:25">
      <c r="A647" t="s">
        <v>9094</v>
      </c>
      <c r="B647" t="s">
        <v>7263</v>
      </c>
      <c r="C647" t="s">
        <v>9410</v>
      </c>
      <c r="D647" t="s">
        <v>667</v>
      </c>
      <c r="E647" t="s">
        <v>5747</v>
      </c>
      <c r="F647" t="s">
        <v>5759</v>
      </c>
      <c r="G647" t="s">
        <v>9396</v>
      </c>
      <c r="H647" t="s">
        <v>461</v>
      </c>
      <c r="I647" t="s">
        <v>638</v>
      </c>
      <c r="J647" t="s">
        <v>267</v>
      </c>
      <c r="K647" t="s">
        <v>5750</v>
      </c>
      <c r="L647" t="s">
        <v>268</v>
      </c>
      <c r="M647">
        <v>7722587</v>
      </c>
      <c r="N647">
        <v>-6010601</v>
      </c>
      <c r="O647">
        <v>1711986</v>
      </c>
      <c r="P647">
        <v>981407</v>
      </c>
      <c r="Q647" t="s">
        <v>9411</v>
      </c>
      <c r="R647" t="s">
        <v>5835</v>
      </c>
      <c r="S647" t="s">
        <v>9412</v>
      </c>
      <c r="T647" t="s">
        <v>9413</v>
      </c>
      <c r="U647" t="s">
        <v>9414</v>
      </c>
      <c r="V647" t="s">
        <v>9415</v>
      </c>
      <c r="W647" t="s">
        <v>5757</v>
      </c>
      <c r="X647" t="str">
        <f t="shared" si="10"/>
        <v>Inversión</v>
      </c>
      <c r="Y647" t="s">
        <v>5761</v>
      </c>
    </row>
    <row r="648" spans="1:25">
      <c r="A648" t="s">
        <v>9101</v>
      </c>
      <c r="B648" t="s">
        <v>7263</v>
      </c>
      <c r="C648" t="s">
        <v>9416</v>
      </c>
      <c r="D648" t="s">
        <v>667</v>
      </c>
      <c r="E648" t="s">
        <v>5747</v>
      </c>
      <c r="F648" t="s">
        <v>5759</v>
      </c>
      <c r="G648" t="s">
        <v>9396</v>
      </c>
      <c r="H648" t="s">
        <v>461</v>
      </c>
      <c r="I648" t="s">
        <v>638</v>
      </c>
      <c r="J648" t="s">
        <v>267</v>
      </c>
      <c r="K648" t="s">
        <v>5750</v>
      </c>
      <c r="L648" t="s">
        <v>268</v>
      </c>
      <c r="M648">
        <v>88752870</v>
      </c>
      <c r="N648">
        <v>9162025</v>
      </c>
      <c r="O648">
        <v>97914895</v>
      </c>
      <c r="P648">
        <v>0</v>
      </c>
      <c r="Q648" t="s">
        <v>9417</v>
      </c>
      <c r="R648" t="s">
        <v>5861</v>
      </c>
      <c r="S648" t="s">
        <v>9418</v>
      </c>
      <c r="T648" t="s">
        <v>9419</v>
      </c>
      <c r="U648" t="s">
        <v>9420</v>
      </c>
      <c r="V648" t="s">
        <v>9421</v>
      </c>
      <c r="W648" t="s">
        <v>5757</v>
      </c>
      <c r="X648" t="str">
        <f t="shared" si="10"/>
        <v>Inversión</v>
      </c>
      <c r="Y648" t="s">
        <v>5761</v>
      </c>
    </row>
    <row r="649" spans="1:25">
      <c r="A649" t="s">
        <v>5870</v>
      </c>
      <c r="B649" t="s">
        <v>7578</v>
      </c>
      <c r="C649" t="s">
        <v>9422</v>
      </c>
      <c r="D649" t="s">
        <v>667</v>
      </c>
      <c r="E649" t="s">
        <v>5747</v>
      </c>
      <c r="F649" t="s">
        <v>5759</v>
      </c>
      <c r="G649" t="s">
        <v>9396</v>
      </c>
      <c r="H649" t="s">
        <v>461</v>
      </c>
      <c r="I649" t="s">
        <v>638</v>
      </c>
      <c r="J649" t="s">
        <v>280</v>
      </c>
      <c r="K649" t="s">
        <v>5760</v>
      </c>
      <c r="L649" t="s">
        <v>268</v>
      </c>
      <c r="M649">
        <v>71452206</v>
      </c>
      <c r="N649">
        <v>20528332</v>
      </c>
      <c r="O649">
        <v>91980538</v>
      </c>
      <c r="P649">
        <v>20528332</v>
      </c>
      <c r="Q649" t="s">
        <v>9423</v>
      </c>
      <c r="R649" t="s">
        <v>9249</v>
      </c>
      <c r="S649" t="s">
        <v>9424</v>
      </c>
      <c r="T649" t="s">
        <v>9425</v>
      </c>
      <c r="U649" t="s">
        <v>9426</v>
      </c>
      <c r="V649" t="s">
        <v>9427</v>
      </c>
      <c r="W649" t="s">
        <v>5757</v>
      </c>
      <c r="X649" t="str">
        <f t="shared" si="10"/>
        <v>Inversión</v>
      </c>
      <c r="Y649" t="s">
        <v>5761</v>
      </c>
    </row>
    <row r="650" spans="1:25">
      <c r="A650" t="s">
        <v>9084</v>
      </c>
      <c r="B650" t="s">
        <v>7578</v>
      </c>
      <c r="C650" t="s">
        <v>9428</v>
      </c>
      <c r="D650" t="s">
        <v>667</v>
      </c>
      <c r="E650" t="s">
        <v>5747</v>
      </c>
      <c r="F650" t="s">
        <v>5759</v>
      </c>
      <c r="G650" t="s">
        <v>9396</v>
      </c>
      <c r="H650" t="s">
        <v>461</v>
      </c>
      <c r="I650" t="s">
        <v>638</v>
      </c>
      <c r="J650" t="s">
        <v>280</v>
      </c>
      <c r="K650" t="s">
        <v>5760</v>
      </c>
      <c r="L650" t="s">
        <v>268</v>
      </c>
      <c r="M650">
        <v>41964300</v>
      </c>
      <c r="N650">
        <v>1258930</v>
      </c>
      <c r="O650">
        <v>43223230</v>
      </c>
      <c r="P650">
        <v>9651790</v>
      </c>
      <c r="Q650" t="s">
        <v>9429</v>
      </c>
      <c r="R650" t="s">
        <v>6961</v>
      </c>
      <c r="S650" t="s">
        <v>9090</v>
      </c>
      <c r="T650" t="s">
        <v>9097</v>
      </c>
      <c r="U650" t="s">
        <v>9430</v>
      </c>
      <c r="V650" t="s">
        <v>9431</v>
      </c>
      <c r="W650" t="s">
        <v>5757</v>
      </c>
      <c r="X650" t="str">
        <f t="shared" si="10"/>
        <v>Inversión</v>
      </c>
      <c r="Y650" t="s">
        <v>5761</v>
      </c>
    </row>
    <row r="651" spans="1:25">
      <c r="A651" t="s">
        <v>9083</v>
      </c>
      <c r="B651" t="s">
        <v>7578</v>
      </c>
      <c r="C651" t="s">
        <v>9432</v>
      </c>
      <c r="D651" t="s">
        <v>667</v>
      </c>
      <c r="E651" t="s">
        <v>5747</v>
      </c>
      <c r="F651" t="s">
        <v>5759</v>
      </c>
      <c r="G651" t="s">
        <v>9396</v>
      </c>
      <c r="H651" t="s">
        <v>461</v>
      </c>
      <c r="I651" t="s">
        <v>638</v>
      </c>
      <c r="J651" t="s">
        <v>280</v>
      </c>
      <c r="K651" t="s">
        <v>5760</v>
      </c>
      <c r="L651" t="s">
        <v>268</v>
      </c>
      <c r="M651">
        <v>87079760</v>
      </c>
      <c r="N651">
        <v>870797</v>
      </c>
      <c r="O651">
        <v>87950557</v>
      </c>
      <c r="P651">
        <v>18286749</v>
      </c>
      <c r="Q651" t="s">
        <v>9433</v>
      </c>
      <c r="R651" t="s">
        <v>9175</v>
      </c>
      <c r="S651" t="s">
        <v>9083</v>
      </c>
      <c r="T651" t="s">
        <v>5870</v>
      </c>
      <c r="U651" t="s">
        <v>9434</v>
      </c>
      <c r="V651" t="s">
        <v>9435</v>
      </c>
      <c r="W651" t="s">
        <v>5757</v>
      </c>
      <c r="X651" t="str">
        <f t="shared" si="10"/>
        <v>Inversión</v>
      </c>
      <c r="Y651" t="s">
        <v>5761</v>
      </c>
    </row>
    <row r="652" spans="1:25">
      <c r="A652" t="s">
        <v>9175</v>
      </c>
      <c r="B652" t="s">
        <v>7578</v>
      </c>
      <c r="C652" t="s">
        <v>9436</v>
      </c>
      <c r="D652" t="s">
        <v>667</v>
      </c>
      <c r="E652" t="s">
        <v>5747</v>
      </c>
      <c r="F652" t="s">
        <v>5759</v>
      </c>
      <c r="G652" t="s">
        <v>9396</v>
      </c>
      <c r="H652" t="s">
        <v>461</v>
      </c>
      <c r="I652" t="s">
        <v>638</v>
      </c>
      <c r="J652" t="s">
        <v>280</v>
      </c>
      <c r="K652" t="s">
        <v>5760</v>
      </c>
      <c r="L652" t="s">
        <v>268</v>
      </c>
      <c r="M652">
        <v>23500000</v>
      </c>
      <c r="N652">
        <v>-5265392</v>
      </c>
      <c r="O652">
        <v>18234608</v>
      </c>
      <c r="P652">
        <v>0</v>
      </c>
      <c r="Q652" t="s">
        <v>9437</v>
      </c>
      <c r="R652" t="s">
        <v>9083</v>
      </c>
      <c r="S652" t="s">
        <v>5968</v>
      </c>
      <c r="T652" t="s">
        <v>7565</v>
      </c>
      <c r="U652" t="s">
        <v>8318</v>
      </c>
      <c r="V652" t="s">
        <v>9438</v>
      </c>
      <c r="W652" t="s">
        <v>5757</v>
      </c>
      <c r="X652" t="str">
        <f t="shared" si="10"/>
        <v>Inversión</v>
      </c>
      <c r="Y652" t="s">
        <v>5761</v>
      </c>
    </row>
    <row r="653" spans="1:25">
      <c r="A653" t="s">
        <v>6961</v>
      </c>
      <c r="B653" t="s">
        <v>7578</v>
      </c>
      <c r="C653" t="s">
        <v>9439</v>
      </c>
      <c r="D653" t="s">
        <v>667</v>
      </c>
      <c r="E653" t="s">
        <v>5763</v>
      </c>
      <c r="F653" t="s">
        <v>5759</v>
      </c>
      <c r="G653" t="s">
        <v>9396</v>
      </c>
      <c r="H653" t="s">
        <v>461</v>
      </c>
      <c r="I653" t="s">
        <v>638</v>
      </c>
      <c r="J653" t="s">
        <v>280</v>
      </c>
      <c r="K653" t="s">
        <v>5760</v>
      </c>
      <c r="L653" t="s">
        <v>268</v>
      </c>
      <c r="M653">
        <v>6500000</v>
      </c>
      <c r="N653">
        <v>0</v>
      </c>
      <c r="O653">
        <v>6500000</v>
      </c>
      <c r="P653">
        <v>6500000</v>
      </c>
      <c r="Q653" t="s">
        <v>9440</v>
      </c>
      <c r="R653" t="s">
        <v>9084</v>
      </c>
      <c r="S653" t="s">
        <v>5757</v>
      </c>
      <c r="T653" t="s">
        <v>5757</v>
      </c>
      <c r="U653" t="s">
        <v>5757</v>
      </c>
      <c r="V653" t="s">
        <v>5757</v>
      </c>
      <c r="W653" t="s">
        <v>5757</v>
      </c>
      <c r="X653" t="str">
        <f t="shared" si="10"/>
        <v>Inversión</v>
      </c>
      <c r="Y653" t="s">
        <v>5761</v>
      </c>
    </row>
    <row r="654" spans="1:25">
      <c r="A654" t="s">
        <v>9249</v>
      </c>
      <c r="B654" t="s">
        <v>7578</v>
      </c>
      <c r="C654" t="s">
        <v>9439</v>
      </c>
      <c r="D654" t="s">
        <v>667</v>
      </c>
      <c r="E654" t="s">
        <v>5747</v>
      </c>
      <c r="F654" t="s">
        <v>5759</v>
      </c>
      <c r="G654" t="s">
        <v>9396</v>
      </c>
      <c r="H654" t="s">
        <v>461</v>
      </c>
      <c r="I654" t="s">
        <v>638</v>
      </c>
      <c r="J654" t="s">
        <v>280</v>
      </c>
      <c r="K654" t="s">
        <v>5760</v>
      </c>
      <c r="L654" t="s">
        <v>268</v>
      </c>
      <c r="M654">
        <v>31500000</v>
      </c>
      <c r="N654">
        <v>-3900000</v>
      </c>
      <c r="O654">
        <v>27600000</v>
      </c>
      <c r="P654">
        <v>0</v>
      </c>
      <c r="Q654" t="s">
        <v>9441</v>
      </c>
      <c r="R654" t="s">
        <v>5870</v>
      </c>
      <c r="S654" t="s">
        <v>9298</v>
      </c>
      <c r="T654" t="s">
        <v>9253</v>
      </c>
      <c r="U654" t="s">
        <v>9442</v>
      </c>
      <c r="V654" t="s">
        <v>9443</v>
      </c>
      <c r="W654" t="s">
        <v>5757</v>
      </c>
      <c r="X654" t="str">
        <f t="shared" si="10"/>
        <v>Inversión</v>
      </c>
      <c r="Y654" t="s">
        <v>5761</v>
      </c>
    </row>
    <row r="655" spans="1:25">
      <c r="A655" t="s">
        <v>9252</v>
      </c>
      <c r="B655" t="s">
        <v>7634</v>
      </c>
      <c r="C655" t="s">
        <v>9444</v>
      </c>
      <c r="D655" t="s">
        <v>667</v>
      </c>
      <c r="E655" t="s">
        <v>5747</v>
      </c>
      <c r="F655" t="s">
        <v>5759</v>
      </c>
      <c r="G655" t="s">
        <v>9396</v>
      </c>
      <c r="H655" t="s">
        <v>461</v>
      </c>
      <c r="I655" t="s">
        <v>638</v>
      </c>
      <c r="J655" t="s">
        <v>280</v>
      </c>
      <c r="K655" t="s">
        <v>5760</v>
      </c>
      <c r="L655" t="s">
        <v>268</v>
      </c>
      <c r="M655">
        <v>328055000</v>
      </c>
      <c r="N655">
        <v>2403334</v>
      </c>
      <c r="O655">
        <v>330458334</v>
      </c>
      <c r="P655">
        <v>92528334</v>
      </c>
      <c r="Q655" t="s">
        <v>9445</v>
      </c>
      <c r="R655" t="s">
        <v>9446</v>
      </c>
      <c r="S655" t="s">
        <v>9447</v>
      </c>
      <c r="T655" t="s">
        <v>9448</v>
      </c>
      <c r="U655" t="s">
        <v>9449</v>
      </c>
      <c r="V655" t="s">
        <v>9450</v>
      </c>
      <c r="W655" t="s">
        <v>5757</v>
      </c>
      <c r="X655" t="str">
        <f t="shared" si="10"/>
        <v>Inversión</v>
      </c>
      <c r="Y655" t="s">
        <v>5761</v>
      </c>
    </row>
    <row r="656" spans="1:25">
      <c r="A656" t="s">
        <v>9451</v>
      </c>
      <c r="B656" t="s">
        <v>7634</v>
      </c>
      <c r="C656" t="s">
        <v>9452</v>
      </c>
      <c r="D656" t="s">
        <v>667</v>
      </c>
      <c r="E656" t="s">
        <v>5747</v>
      </c>
      <c r="F656" t="s">
        <v>5759</v>
      </c>
      <c r="G656" t="s">
        <v>9396</v>
      </c>
      <c r="H656" t="s">
        <v>461</v>
      </c>
      <c r="I656" t="s">
        <v>638</v>
      </c>
      <c r="J656" t="s">
        <v>280</v>
      </c>
      <c r="K656" t="s">
        <v>5760</v>
      </c>
      <c r="L656" t="s">
        <v>268</v>
      </c>
      <c r="M656">
        <v>280505715</v>
      </c>
      <c r="N656">
        <v>34729278</v>
      </c>
      <c r="O656">
        <v>315234993</v>
      </c>
      <c r="P656">
        <v>66787074</v>
      </c>
      <c r="Q656" t="s">
        <v>9453</v>
      </c>
      <c r="R656" t="s">
        <v>9451</v>
      </c>
      <c r="S656" t="s">
        <v>9454</v>
      </c>
      <c r="T656" t="s">
        <v>9455</v>
      </c>
      <c r="U656" t="s">
        <v>9456</v>
      </c>
      <c r="V656" t="s">
        <v>9457</v>
      </c>
      <c r="W656" t="s">
        <v>5757</v>
      </c>
      <c r="X656" t="str">
        <f t="shared" si="10"/>
        <v>Inversión</v>
      </c>
      <c r="Y656" t="s">
        <v>5761</v>
      </c>
    </row>
    <row r="657" spans="1:25">
      <c r="A657" t="s">
        <v>9446</v>
      </c>
      <c r="B657" t="s">
        <v>7634</v>
      </c>
      <c r="C657" t="s">
        <v>9458</v>
      </c>
      <c r="D657" t="s">
        <v>667</v>
      </c>
      <c r="E657" t="s">
        <v>5747</v>
      </c>
      <c r="F657" t="s">
        <v>5759</v>
      </c>
      <c r="G657" t="s">
        <v>9396</v>
      </c>
      <c r="H657" t="s">
        <v>461</v>
      </c>
      <c r="I657" t="s">
        <v>638</v>
      </c>
      <c r="J657" t="s">
        <v>280</v>
      </c>
      <c r="K657" t="s">
        <v>5760</v>
      </c>
      <c r="L657" t="s">
        <v>268</v>
      </c>
      <c r="M657">
        <v>72804720</v>
      </c>
      <c r="N657">
        <v>-14560944</v>
      </c>
      <c r="O657">
        <v>58243776</v>
      </c>
      <c r="P657">
        <v>0</v>
      </c>
      <c r="Q657" t="s">
        <v>9459</v>
      </c>
      <c r="R657" t="s">
        <v>9252</v>
      </c>
      <c r="S657" t="s">
        <v>9460</v>
      </c>
      <c r="T657" t="s">
        <v>9461</v>
      </c>
      <c r="U657" t="s">
        <v>9462</v>
      </c>
      <c r="V657" t="s">
        <v>9463</v>
      </c>
      <c r="W657" t="s">
        <v>5757</v>
      </c>
      <c r="X657" t="str">
        <f t="shared" si="10"/>
        <v>Inversión</v>
      </c>
      <c r="Y657" t="s">
        <v>5761</v>
      </c>
    </row>
    <row r="658" spans="1:25">
      <c r="A658" t="s">
        <v>9298</v>
      </c>
      <c r="B658" t="s">
        <v>7648</v>
      </c>
      <c r="C658" t="s">
        <v>9464</v>
      </c>
      <c r="D658" t="s">
        <v>667</v>
      </c>
      <c r="E658" t="s">
        <v>5747</v>
      </c>
      <c r="F658" t="s">
        <v>5759</v>
      </c>
      <c r="G658" t="s">
        <v>9396</v>
      </c>
      <c r="H658" t="s">
        <v>461</v>
      </c>
      <c r="I658" t="s">
        <v>638</v>
      </c>
      <c r="J658" t="s">
        <v>280</v>
      </c>
      <c r="K658" t="s">
        <v>5760</v>
      </c>
      <c r="L658" t="s">
        <v>268</v>
      </c>
      <c r="M658">
        <v>56101143</v>
      </c>
      <c r="N658">
        <v>-52717265</v>
      </c>
      <c r="O658">
        <v>3383878</v>
      </c>
      <c r="P658">
        <v>0</v>
      </c>
      <c r="Q658" t="s">
        <v>9465</v>
      </c>
      <c r="R658" t="s">
        <v>9298</v>
      </c>
      <c r="S658" t="s">
        <v>9134</v>
      </c>
      <c r="T658" t="s">
        <v>5971</v>
      </c>
      <c r="U658" t="s">
        <v>9466</v>
      </c>
      <c r="V658" t="s">
        <v>9467</v>
      </c>
      <c r="W658" t="s">
        <v>5757</v>
      </c>
      <c r="X658" t="str">
        <f t="shared" si="10"/>
        <v>Inversión</v>
      </c>
      <c r="Y658" t="s">
        <v>5761</v>
      </c>
    </row>
    <row r="659" spans="1:25">
      <c r="A659" t="s">
        <v>9180</v>
      </c>
      <c r="B659" t="s">
        <v>7730</v>
      </c>
      <c r="C659" t="s">
        <v>9468</v>
      </c>
      <c r="D659" t="s">
        <v>667</v>
      </c>
      <c r="E659" t="s">
        <v>5747</v>
      </c>
      <c r="F659" t="s">
        <v>5759</v>
      </c>
      <c r="G659" t="s">
        <v>9396</v>
      </c>
      <c r="H659" t="s">
        <v>461</v>
      </c>
      <c r="I659" t="s">
        <v>638</v>
      </c>
      <c r="J659" t="s">
        <v>280</v>
      </c>
      <c r="K659" t="s">
        <v>5760</v>
      </c>
      <c r="L659" t="s">
        <v>268</v>
      </c>
      <c r="M659">
        <v>57577930</v>
      </c>
      <c r="N659">
        <v>0</v>
      </c>
      <c r="O659">
        <v>57577930</v>
      </c>
      <c r="P659">
        <v>0</v>
      </c>
      <c r="Q659" t="s">
        <v>9469</v>
      </c>
      <c r="R659" t="s">
        <v>7530</v>
      </c>
      <c r="S659" t="s">
        <v>9470</v>
      </c>
      <c r="T659" t="s">
        <v>9471</v>
      </c>
      <c r="U659" t="s">
        <v>9472</v>
      </c>
      <c r="V659" t="s">
        <v>9473</v>
      </c>
      <c r="W659" t="s">
        <v>5757</v>
      </c>
      <c r="X659" t="str">
        <f t="shared" si="10"/>
        <v>Inversión</v>
      </c>
      <c r="Y659" t="s">
        <v>5761</v>
      </c>
    </row>
    <row r="660" spans="1:25">
      <c r="A660" t="s">
        <v>9258</v>
      </c>
      <c r="B660" t="s">
        <v>7730</v>
      </c>
      <c r="C660" t="s">
        <v>9474</v>
      </c>
      <c r="D660" t="s">
        <v>667</v>
      </c>
      <c r="E660" t="s">
        <v>5747</v>
      </c>
      <c r="F660" t="s">
        <v>5759</v>
      </c>
      <c r="G660" t="s">
        <v>9396</v>
      </c>
      <c r="H660" t="s">
        <v>461</v>
      </c>
      <c r="I660" t="s">
        <v>638</v>
      </c>
      <c r="J660" t="s">
        <v>280</v>
      </c>
      <c r="K660" t="s">
        <v>5760</v>
      </c>
      <c r="L660" t="s">
        <v>268</v>
      </c>
      <c r="M660">
        <v>546828100</v>
      </c>
      <c r="N660">
        <v>239562787</v>
      </c>
      <c r="O660">
        <v>786390887</v>
      </c>
      <c r="P660">
        <v>153632657</v>
      </c>
      <c r="Q660" t="s">
        <v>9475</v>
      </c>
      <c r="R660" t="s">
        <v>9259</v>
      </c>
      <c r="S660" t="s">
        <v>9476</v>
      </c>
      <c r="T660" t="s">
        <v>9477</v>
      </c>
      <c r="U660" t="s">
        <v>9478</v>
      </c>
      <c r="V660" t="s">
        <v>9479</v>
      </c>
      <c r="W660" t="s">
        <v>5757</v>
      </c>
      <c r="X660" t="str">
        <f t="shared" si="10"/>
        <v>Inversión</v>
      </c>
      <c r="Y660" t="s">
        <v>5761</v>
      </c>
    </row>
    <row r="661" spans="1:25">
      <c r="A661" t="s">
        <v>9350</v>
      </c>
      <c r="B661" t="s">
        <v>7730</v>
      </c>
      <c r="C661" t="s">
        <v>9480</v>
      </c>
      <c r="D661" t="s">
        <v>667</v>
      </c>
      <c r="E661" t="s">
        <v>5747</v>
      </c>
      <c r="F661" t="s">
        <v>5759</v>
      </c>
      <c r="G661" t="s">
        <v>9396</v>
      </c>
      <c r="H661" t="s">
        <v>461</v>
      </c>
      <c r="I661" t="s">
        <v>638</v>
      </c>
      <c r="J661" t="s">
        <v>280</v>
      </c>
      <c r="K661" t="s">
        <v>5760</v>
      </c>
      <c r="L661" t="s">
        <v>268</v>
      </c>
      <c r="M661">
        <v>328443984</v>
      </c>
      <c r="N661">
        <v>74646360</v>
      </c>
      <c r="O661">
        <v>403090344</v>
      </c>
      <c r="P661">
        <v>164221992</v>
      </c>
      <c r="Q661" t="s">
        <v>9481</v>
      </c>
      <c r="R661" t="s">
        <v>9284</v>
      </c>
      <c r="S661" t="s">
        <v>9482</v>
      </c>
      <c r="T661" t="s">
        <v>9483</v>
      </c>
      <c r="U661" t="s">
        <v>9484</v>
      </c>
      <c r="V661" t="s">
        <v>9485</v>
      </c>
      <c r="W661" t="s">
        <v>5757</v>
      </c>
      <c r="X661" t="str">
        <f t="shared" si="10"/>
        <v>Inversión</v>
      </c>
      <c r="Y661" t="s">
        <v>5761</v>
      </c>
    </row>
    <row r="662" spans="1:25">
      <c r="A662" t="s">
        <v>7530</v>
      </c>
      <c r="B662" t="s">
        <v>9486</v>
      </c>
      <c r="C662" t="s">
        <v>9487</v>
      </c>
      <c r="D662" t="s">
        <v>667</v>
      </c>
      <c r="E662" t="s">
        <v>5747</v>
      </c>
      <c r="F662" t="s">
        <v>5759</v>
      </c>
      <c r="G662" t="s">
        <v>9396</v>
      </c>
      <c r="H662" t="s">
        <v>461</v>
      </c>
      <c r="I662" t="s">
        <v>638</v>
      </c>
      <c r="J662" t="s">
        <v>280</v>
      </c>
      <c r="K662" t="s">
        <v>5760</v>
      </c>
      <c r="L662" t="s">
        <v>268</v>
      </c>
      <c r="M662">
        <v>2700000</v>
      </c>
      <c r="N662">
        <v>0</v>
      </c>
      <c r="O662">
        <v>2700000</v>
      </c>
      <c r="P662">
        <v>0</v>
      </c>
      <c r="Q662" t="s">
        <v>9488</v>
      </c>
      <c r="R662" t="s">
        <v>9148</v>
      </c>
      <c r="S662" t="s">
        <v>5947</v>
      </c>
      <c r="T662" t="s">
        <v>5744</v>
      </c>
      <c r="U662" t="s">
        <v>6361</v>
      </c>
      <c r="V662" t="s">
        <v>9489</v>
      </c>
      <c r="W662" t="s">
        <v>9490</v>
      </c>
      <c r="X662" t="str">
        <f t="shared" si="10"/>
        <v>Inversión</v>
      </c>
      <c r="Y662" t="s">
        <v>5761</v>
      </c>
    </row>
    <row r="663" spans="1:25">
      <c r="A663" t="s">
        <v>9491</v>
      </c>
      <c r="B663" t="s">
        <v>8026</v>
      </c>
      <c r="C663" t="s">
        <v>9492</v>
      </c>
      <c r="D663" t="s">
        <v>667</v>
      </c>
      <c r="E663" t="s">
        <v>5747</v>
      </c>
      <c r="F663" t="s">
        <v>5759</v>
      </c>
      <c r="G663" t="s">
        <v>9396</v>
      </c>
      <c r="H663" t="s">
        <v>461</v>
      </c>
      <c r="I663" t="s">
        <v>638</v>
      </c>
      <c r="J663" t="s">
        <v>280</v>
      </c>
      <c r="K663" t="s">
        <v>5760</v>
      </c>
      <c r="L663" t="s">
        <v>268</v>
      </c>
      <c r="M663">
        <v>161218204</v>
      </c>
      <c r="N663">
        <v>14394483</v>
      </c>
      <c r="O663">
        <v>175612687</v>
      </c>
      <c r="P663">
        <v>14394483</v>
      </c>
      <c r="Q663" t="s">
        <v>9493</v>
      </c>
      <c r="R663" t="s">
        <v>9116</v>
      </c>
      <c r="S663" t="s">
        <v>9494</v>
      </c>
      <c r="T663" t="s">
        <v>9495</v>
      </c>
      <c r="U663" t="s">
        <v>9496</v>
      </c>
      <c r="V663" t="s">
        <v>9497</v>
      </c>
      <c r="W663" t="s">
        <v>5757</v>
      </c>
      <c r="X663" t="str">
        <f t="shared" si="10"/>
        <v>Inversión</v>
      </c>
      <c r="Y663" t="s">
        <v>5761</v>
      </c>
    </row>
    <row r="664" spans="1:25">
      <c r="A664" t="s">
        <v>7407</v>
      </c>
      <c r="B664" t="s">
        <v>9498</v>
      </c>
      <c r="C664" t="s">
        <v>9499</v>
      </c>
      <c r="D664" t="s">
        <v>667</v>
      </c>
      <c r="E664" t="s">
        <v>5747</v>
      </c>
      <c r="F664" t="s">
        <v>5759</v>
      </c>
      <c r="G664" t="s">
        <v>9396</v>
      </c>
      <c r="H664" t="s">
        <v>461</v>
      </c>
      <c r="I664" t="s">
        <v>638</v>
      </c>
      <c r="J664" t="s">
        <v>280</v>
      </c>
      <c r="K664" t="s">
        <v>5760</v>
      </c>
      <c r="L664" t="s">
        <v>268</v>
      </c>
      <c r="M664">
        <v>283250000</v>
      </c>
      <c r="N664">
        <v>128689921</v>
      </c>
      <c r="O664">
        <v>411939921</v>
      </c>
      <c r="P664">
        <v>185339921</v>
      </c>
      <c r="Q664" t="s">
        <v>9500</v>
      </c>
      <c r="R664" t="s">
        <v>9119</v>
      </c>
      <c r="S664" t="s">
        <v>9501</v>
      </c>
      <c r="T664" t="s">
        <v>9502</v>
      </c>
      <c r="U664" t="s">
        <v>9503</v>
      </c>
      <c r="V664" t="s">
        <v>9504</v>
      </c>
      <c r="W664" t="s">
        <v>5757</v>
      </c>
      <c r="X664" t="str">
        <f t="shared" si="10"/>
        <v>Inversión</v>
      </c>
      <c r="Y664" t="s">
        <v>5761</v>
      </c>
    </row>
    <row r="665" spans="1:25">
      <c r="A665" t="s">
        <v>9148</v>
      </c>
      <c r="B665" t="s">
        <v>8345</v>
      </c>
      <c r="C665" t="s">
        <v>9505</v>
      </c>
      <c r="D665" t="s">
        <v>667</v>
      </c>
      <c r="E665" t="s">
        <v>5747</v>
      </c>
      <c r="F665" t="s">
        <v>5759</v>
      </c>
      <c r="G665" t="s">
        <v>9396</v>
      </c>
      <c r="H665" t="s">
        <v>461</v>
      </c>
      <c r="I665" t="s">
        <v>638</v>
      </c>
      <c r="J665" t="s">
        <v>280</v>
      </c>
      <c r="K665" t="s">
        <v>5760</v>
      </c>
      <c r="L665" t="s">
        <v>268</v>
      </c>
      <c r="M665">
        <v>40072245</v>
      </c>
      <c r="N665">
        <v>9439240</v>
      </c>
      <c r="O665">
        <v>49511485</v>
      </c>
      <c r="P665">
        <v>9439240</v>
      </c>
      <c r="Q665" t="s">
        <v>9506</v>
      </c>
      <c r="R665" t="s">
        <v>9134</v>
      </c>
      <c r="S665" t="s">
        <v>9507</v>
      </c>
      <c r="T665" t="s">
        <v>9508</v>
      </c>
      <c r="U665" t="s">
        <v>9509</v>
      </c>
      <c r="V665" t="s">
        <v>9510</v>
      </c>
      <c r="W665" t="s">
        <v>5757</v>
      </c>
      <c r="X665" t="str">
        <f t="shared" si="10"/>
        <v>Inversión</v>
      </c>
      <c r="Y665" t="s">
        <v>5761</v>
      </c>
    </row>
    <row r="666" spans="1:25">
      <c r="A666" t="s">
        <v>9116</v>
      </c>
      <c r="B666" t="s">
        <v>8345</v>
      </c>
      <c r="C666" t="s">
        <v>9511</v>
      </c>
      <c r="D666" t="s">
        <v>667</v>
      </c>
      <c r="E666" t="s">
        <v>5747</v>
      </c>
      <c r="F666" t="s">
        <v>5759</v>
      </c>
      <c r="G666" t="s">
        <v>9396</v>
      </c>
      <c r="H666" t="s">
        <v>461</v>
      </c>
      <c r="I666" t="s">
        <v>638</v>
      </c>
      <c r="J666" t="s">
        <v>280</v>
      </c>
      <c r="K666" t="s">
        <v>5760</v>
      </c>
      <c r="L666" t="s">
        <v>268</v>
      </c>
      <c r="M666">
        <v>36050000</v>
      </c>
      <c r="N666">
        <v>12737666</v>
      </c>
      <c r="O666">
        <v>48787666</v>
      </c>
      <c r="P666">
        <v>12737666</v>
      </c>
      <c r="Q666" t="s">
        <v>9512</v>
      </c>
      <c r="R666" t="s">
        <v>9204</v>
      </c>
      <c r="S666" t="s">
        <v>9513</v>
      </c>
      <c r="T666" t="s">
        <v>9514</v>
      </c>
      <c r="U666" t="s">
        <v>9515</v>
      </c>
      <c r="V666" t="s">
        <v>9516</v>
      </c>
      <c r="W666" t="s">
        <v>5757</v>
      </c>
      <c r="X666" t="str">
        <f t="shared" si="10"/>
        <v>Inversión</v>
      </c>
      <c r="Y666" t="s">
        <v>5761</v>
      </c>
    </row>
    <row r="667" spans="1:25">
      <c r="A667" t="s">
        <v>9119</v>
      </c>
      <c r="B667" t="s">
        <v>8468</v>
      </c>
      <c r="C667" t="s">
        <v>9517</v>
      </c>
      <c r="D667" t="s">
        <v>667</v>
      </c>
      <c r="E667" t="s">
        <v>5747</v>
      </c>
      <c r="F667" t="s">
        <v>5759</v>
      </c>
      <c r="G667" t="s">
        <v>9396</v>
      </c>
      <c r="H667" t="s">
        <v>461</v>
      </c>
      <c r="I667" t="s">
        <v>638</v>
      </c>
      <c r="J667" t="s">
        <v>280</v>
      </c>
      <c r="K667" t="s">
        <v>5760</v>
      </c>
      <c r="L667" t="s">
        <v>268</v>
      </c>
      <c r="M667">
        <v>2700000</v>
      </c>
      <c r="N667">
        <v>0</v>
      </c>
      <c r="O667">
        <v>2700000</v>
      </c>
      <c r="P667">
        <v>524000</v>
      </c>
      <c r="Q667" t="s">
        <v>9488</v>
      </c>
      <c r="R667" t="s">
        <v>9137</v>
      </c>
      <c r="S667" t="s">
        <v>6414</v>
      </c>
      <c r="T667" t="s">
        <v>6257</v>
      </c>
      <c r="U667" t="s">
        <v>7280</v>
      </c>
      <c r="V667" t="s">
        <v>9518</v>
      </c>
      <c r="W667" t="s">
        <v>5861</v>
      </c>
      <c r="X667" t="str">
        <f t="shared" si="10"/>
        <v>Inversión</v>
      </c>
      <c r="Y667" t="s">
        <v>5761</v>
      </c>
    </row>
    <row r="668" spans="1:25">
      <c r="A668" t="s">
        <v>9208</v>
      </c>
      <c r="B668" t="s">
        <v>9519</v>
      </c>
      <c r="C668" t="s">
        <v>9520</v>
      </c>
      <c r="D668" t="s">
        <v>667</v>
      </c>
      <c r="E668" t="s">
        <v>5747</v>
      </c>
      <c r="F668" t="s">
        <v>5759</v>
      </c>
      <c r="G668" t="s">
        <v>9396</v>
      </c>
      <c r="H668" t="s">
        <v>461</v>
      </c>
      <c r="I668" t="s">
        <v>638</v>
      </c>
      <c r="J668" t="s">
        <v>280</v>
      </c>
      <c r="K668" t="s">
        <v>5760</v>
      </c>
      <c r="L668" t="s">
        <v>268</v>
      </c>
      <c r="M668">
        <v>5000000</v>
      </c>
      <c r="N668">
        <v>0</v>
      </c>
      <c r="O668">
        <v>5000000</v>
      </c>
      <c r="P668">
        <v>2400000</v>
      </c>
      <c r="Q668" t="s">
        <v>9521</v>
      </c>
      <c r="R668" t="s">
        <v>5775</v>
      </c>
      <c r="S668" t="s">
        <v>6475</v>
      </c>
      <c r="T668" t="s">
        <v>7551</v>
      </c>
      <c r="U668" t="s">
        <v>6866</v>
      </c>
      <c r="V668" t="s">
        <v>9522</v>
      </c>
      <c r="W668" t="s">
        <v>5757</v>
      </c>
      <c r="X668" t="str">
        <f t="shared" si="10"/>
        <v>Inversión</v>
      </c>
      <c r="Y668" t="s">
        <v>5761</v>
      </c>
    </row>
    <row r="669" spans="1:25">
      <c r="A669" t="s">
        <v>9124</v>
      </c>
      <c r="B669" t="s">
        <v>9519</v>
      </c>
      <c r="C669" t="s">
        <v>9523</v>
      </c>
      <c r="D669" t="s">
        <v>667</v>
      </c>
      <c r="E669" t="s">
        <v>5763</v>
      </c>
      <c r="F669" t="s">
        <v>5759</v>
      </c>
      <c r="G669" t="s">
        <v>9396</v>
      </c>
      <c r="H669" t="s">
        <v>461</v>
      </c>
      <c r="I669" t="s">
        <v>638</v>
      </c>
      <c r="J669" t="s">
        <v>280</v>
      </c>
      <c r="K669" t="s">
        <v>5760</v>
      </c>
      <c r="L669" t="s">
        <v>268</v>
      </c>
      <c r="M669">
        <v>6062087</v>
      </c>
      <c r="N669">
        <v>0</v>
      </c>
      <c r="O669">
        <v>6062087</v>
      </c>
      <c r="P669">
        <v>6062087</v>
      </c>
      <c r="Q669" t="s">
        <v>9524</v>
      </c>
      <c r="R669" t="s">
        <v>5782</v>
      </c>
      <c r="S669" t="s">
        <v>5757</v>
      </c>
      <c r="T669" t="s">
        <v>5757</v>
      </c>
      <c r="U669" t="s">
        <v>5757</v>
      </c>
      <c r="V669" t="s">
        <v>5757</v>
      </c>
      <c r="W669" t="s">
        <v>5757</v>
      </c>
      <c r="X669" t="str">
        <f t="shared" si="10"/>
        <v>Inversión</v>
      </c>
      <c r="Y669" t="s">
        <v>5761</v>
      </c>
    </row>
    <row r="670" spans="1:25">
      <c r="A670" t="s">
        <v>5752</v>
      </c>
      <c r="B670" t="s">
        <v>8833</v>
      </c>
      <c r="C670" t="s">
        <v>9525</v>
      </c>
      <c r="D670" t="s">
        <v>667</v>
      </c>
      <c r="E670" t="s">
        <v>5747</v>
      </c>
      <c r="F670" t="s">
        <v>5759</v>
      </c>
      <c r="G670" t="s">
        <v>9396</v>
      </c>
      <c r="H670" t="s">
        <v>461</v>
      </c>
      <c r="I670" t="s">
        <v>638</v>
      </c>
      <c r="J670" t="s">
        <v>280</v>
      </c>
      <c r="K670" t="s">
        <v>5760</v>
      </c>
      <c r="L670" t="s">
        <v>268</v>
      </c>
      <c r="M670">
        <v>349969984</v>
      </c>
      <c r="N670">
        <v>0</v>
      </c>
      <c r="O670">
        <v>349969984</v>
      </c>
      <c r="P670">
        <v>0</v>
      </c>
      <c r="Q670" t="s">
        <v>9526</v>
      </c>
      <c r="R670" t="s">
        <v>5810</v>
      </c>
      <c r="S670" t="s">
        <v>9527</v>
      </c>
      <c r="T670" t="s">
        <v>9528</v>
      </c>
      <c r="U670" t="s">
        <v>9529</v>
      </c>
      <c r="V670" t="s">
        <v>9530</v>
      </c>
      <c r="W670" t="s">
        <v>5757</v>
      </c>
      <c r="X670" t="str">
        <f t="shared" si="10"/>
        <v>Inversión</v>
      </c>
      <c r="Y670" t="s">
        <v>5761</v>
      </c>
    </row>
    <row r="671" spans="1:25">
      <c r="A671" t="s">
        <v>5768</v>
      </c>
      <c r="B671" t="s">
        <v>8833</v>
      </c>
      <c r="C671" t="s">
        <v>9531</v>
      </c>
      <c r="D671" t="s">
        <v>667</v>
      </c>
      <c r="E671" t="s">
        <v>5747</v>
      </c>
      <c r="F671" t="s">
        <v>5759</v>
      </c>
      <c r="G671" t="s">
        <v>9396</v>
      </c>
      <c r="H671" t="s">
        <v>461</v>
      </c>
      <c r="I671" t="s">
        <v>638</v>
      </c>
      <c r="J671" t="s">
        <v>280</v>
      </c>
      <c r="K671" t="s">
        <v>5760</v>
      </c>
      <c r="L671" t="s">
        <v>268</v>
      </c>
      <c r="M671">
        <v>56650000</v>
      </c>
      <c r="N671">
        <v>0</v>
      </c>
      <c r="O671">
        <v>56650000</v>
      </c>
      <c r="P671">
        <v>22660000</v>
      </c>
      <c r="Q671" t="s">
        <v>9526</v>
      </c>
      <c r="R671" t="s">
        <v>5813</v>
      </c>
      <c r="S671" t="s">
        <v>9532</v>
      </c>
      <c r="T671" t="s">
        <v>5757</v>
      </c>
      <c r="U671" t="s">
        <v>5757</v>
      </c>
      <c r="V671" t="s">
        <v>5757</v>
      </c>
      <c r="W671" t="s">
        <v>5757</v>
      </c>
      <c r="X671" t="str">
        <f t="shared" si="10"/>
        <v>Inversión</v>
      </c>
      <c r="Y671" t="s">
        <v>5761</v>
      </c>
    </row>
    <row r="672" spans="1:25">
      <c r="A672" t="s">
        <v>5775</v>
      </c>
      <c r="B672" t="s">
        <v>8833</v>
      </c>
      <c r="C672" t="s">
        <v>9533</v>
      </c>
      <c r="D672" t="s">
        <v>667</v>
      </c>
      <c r="E672" t="s">
        <v>5747</v>
      </c>
      <c r="F672" t="s">
        <v>5759</v>
      </c>
      <c r="G672" t="s">
        <v>9396</v>
      </c>
      <c r="H672" t="s">
        <v>461</v>
      </c>
      <c r="I672" t="s">
        <v>638</v>
      </c>
      <c r="J672" t="s">
        <v>280</v>
      </c>
      <c r="K672" t="s">
        <v>5760</v>
      </c>
      <c r="L672" t="s">
        <v>268</v>
      </c>
      <c r="M672">
        <v>13357415</v>
      </c>
      <c r="N672">
        <v>0</v>
      </c>
      <c r="O672">
        <v>13357415</v>
      </c>
      <c r="P672">
        <v>0</v>
      </c>
      <c r="Q672" t="s">
        <v>9534</v>
      </c>
      <c r="R672" t="s">
        <v>5766</v>
      </c>
      <c r="S672" t="s">
        <v>6628</v>
      </c>
      <c r="T672" t="s">
        <v>7513</v>
      </c>
      <c r="U672" t="s">
        <v>8982</v>
      </c>
      <c r="V672" t="s">
        <v>9535</v>
      </c>
      <c r="W672" t="s">
        <v>5757</v>
      </c>
      <c r="X672" t="str">
        <f t="shared" si="10"/>
        <v>Inversión</v>
      </c>
      <c r="Y672" t="s">
        <v>5761</v>
      </c>
    </row>
    <row r="673" spans="1:25">
      <c r="A673" t="s">
        <v>5782</v>
      </c>
      <c r="B673" t="s">
        <v>8833</v>
      </c>
      <c r="C673" t="s">
        <v>9536</v>
      </c>
      <c r="D673" t="s">
        <v>667</v>
      </c>
      <c r="E673" t="s">
        <v>5747</v>
      </c>
      <c r="F673" t="s">
        <v>5759</v>
      </c>
      <c r="G673" t="s">
        <v>9396</v>
      </c>
      <c r="H673" t="s">
        <v>461</v>
      </c>
      <c r="I673" t="s">
        <v>638</v>
      </c>
      <c r="J673" t="s">
        <v>280</v>
      </c>
      <c r="K673" t="s">
        <v>5760</v>
      </c>
      <c r="L673" t="s">
        <v>268</v>
      </c>
      <c r="M673">
        <v>72100000</v>
      </c>
      <c r="N673">
        <v>0</v>
      </c>
      <c r="O673">
        <v>72100000</v>
      </c>
      <c r="P673">
        <v>12497336</v>
      </c>
      <c r="Q673" t="s">
        <v>9537</v>
      </c>
      <c r="R673" t="s">
        <v>5820</v>
      </c>
      <c r="S673" t="s">
        <v>9538</v>
      </c>
      <c r="T673" t="s">
        <v>9539</v>
      </c>
      <c r="U673" t="s">
        <v>9540</v>
      </c>
      <c r="V673" t="s">
        <v>9541</v>
      </c>
      <c r="W673" t="s">
        <v>5757</v>
      </c>
      <c r="X673" t="str">
        <f t="shared" si="10"/>
        <v>Inversión</v>
      </c>
      <c r="Y673" t="s">
        <v>5761</v>
      </c>
    </row>
    <row r="674" spans="1:25">
      <c r="A674" t="s">
        <v>5789</v>
      </c>
      <c r="B674" t="s">
        <v>8833</v>
      </c>
      <c r="C674" t="s">
        <v>9542</v>
      </c>
      <c r="D674" t="s">
        <v>667</v>
      </c>
      <c r="E674" t="s">
        <v>5747</v>
      </c>
      <c r="F674" t="s">
        <v>5759</v>
      </c>
      <c r="G674" t="s">
        <v>9396</v>
      </c>
      <c r="H674" t="s">
        <v>461</v>
      </c>
      <c r="I674" t="s">
        <v>638</v>
      </c>
      <c r="J674" t="s">
        <v>280</v>
      </c>
      <c r="K674" t="s">
        <v>5760</v>
      </c>
      <c r="L674" t="s">
        <v>268</v>
      </c>
      <c r="M674">
        <v>17012430</v>
      </c>
      <c r="N674">
        <v>0</v>
      </c>
      <c r="O674">
        <v>17012430</v>
      </c>
      <c r="P674">
        <v>2268325</v>
      </c>
      <c r="Q674" t="s">
        <v>9543</v>
      </c>
      <c r="R674" t="s">
        <v>5874</v>
      </c>
      <c r="S674" t="s">
        <v>9544</v>
      </c>
      <c r="T674" t="s">
        <v>8538</v>
      </c>
      <c r="U674" t="s">
        <v>9021</v>
      </c>
      <c r="V674" t="s">
        <v>9545</v>
      </c>
      <c r="W674" t="s">
        <v>5757</v>
      </c>
      <c r="X674" t="str">
        <f t="shared" si="10"/>
        <v>Inversión</v>
      </c>
      <c r="Y674" t="s">
        <v>5761</v>
      </c>
    </row>
    <row r="675" spans="1:25">
      <c r="A675" t="s">
        <v>5861</v>
      </c>
      <c r="B675" t="s">
        <v>9108</v>
      </c>
      <c r="C675" t="s">
        <v>9546</v>
      </c>
      <c r="D675" t="s">
        <v>667</v>
      </c>
      <c r="E675" t="s">
        <v>5747</v>
      </c>
      <c r="F675" t="s">
        <v>5759</v>
      </c>
      <c r="G675" t="s">
        <v>9547</v>
      </c>
      <c r="H675" t="s">
        <v>461</v>
      </c>
      <c r="I675" t="s">
        <v>638</v>
      </c>
      <c r="J675" t="s">
        <v>267</v>
      </c>
      <c r="K675" t="s">
        <v>5750</v>
      </c>
      <c r="L675" t="s">
        <v>268</v>
      </c>
      <c r="M675">
        <v>221921918</v>
      </c>
      <c r="N675">
        <v>0</v>
      </c>
      <c r="O675">
        <v>221921918</v>
      </c>
      <c r="P675">
        <v>745984</v>
      </c>
      <c r="Q675" t="s">
        <v>9548</v>
      </c>
      <c r="R675" t="s">
        <v>5861</v>
      </c>
      <c r="S675" t="s">
        <v>9549</v>
      </c>
      <c r="T675" t="s">
        <v>9550</v>
      </c>
      <c r="U675" t="s">
        <v>9551</v>
      </c>
      <c r="V675" t="s">
        <v>9552</v>
      </c>
      <c r="W675" t="s">
        <v>9115</v>
      </c>
      <c r="X675" t="str">
        <f t="shared" si="10"/>
        <v>Inversión</v>
      </c>
      <c r="Y675" t="s">
        <v>5761</v>
      </c>
    </row>
    <row r="676" spans="1:25">
      <c r="A676" t="s">
        <v>5835</v>
      </c>
      <c r="B676" t="s">
        <v>9108</v>
      </c>
      <c r="C676" t="s">
        <v>9553</v>
      </c>
      <c r="D676" t="s">
        <v>667</v>
      </c>
      <c r="E676" t="s">
        <v>5747</v>
      </c>
      <c r="F676" t="s">
        <v>6645</v>
      </c>
      <c r="G676" t="s">
        <v>9547</v>
      </c>
      <c r="H676" t="s">
        <v>455</v>
      </c>
      <c r="I676" t="s">
        <v>639</v>
      </c>
      <c r="J676" t="s">
        <v>280</v>
      </c>
      <c r="K676" t="s">
        <v>5760</v>
      </c>
      <c r="L676" t="s">
        <v>268</v>
      </c>
      <c r="M676">
        <v>119708000</v>
      </c>
      <c r="N676">
        <v>0</v>
      </c>
      <c r="O676">
        <v>119708000</v>
      </c>
      <c r="P676">
        <v>20</v>
      </c>
      <c r="Q676" t="s">
        <v>9554</v>
      </c>
      <c r="R676" t="s">
        <v>5835</v>
      </c>
      <c r="S676" t="s">
        <v>9555</v>
      </c>
      <c r="T676" t="s">
        <v>9556</v>
      </c>
      <c r="U676" t="s">
        <v>9557</v>
      </c>
      <c r="V676" t="s">
        <v>9558</v>
      </c>
      <c r="W676" t="s">
        <v>5757</v>
      </c>
      <c r="X676" t="str">
        <f t="shared" si="10"/>
        <v>Inversión</v>
      </c>
      <c r="Y676" t="s">
        <v>6652</v>
      </c>
    </row>
    <row r="677" spans="1:25">
      <c r="A677" t="s">
        <v>9254</v>
      </c>
      <c r="B677" t="s">
        <v>8201</v>
      </c>
      <c r="C677" t="s">
        <v>9559</v>
      </c>
      <c r="D677" t="s">
        <v>667</v>
      </c>
      <c r="E677" t="s">
        <v>5747</v>
      </c>
      <c r="F677" t="s">
        <v>5759</v>
      </c>
      <c r="G677" t="s">
        <v>9547</v>
      </c>
      <c r="H677" t="s">
        <v>461</v>
      </c>
      <c r="I677" t="s">
        <v>638</v>
      </c>
      <c r="J677" t="s">
        <v>280</v>
      </c>
      <c r="K677" t="s">
        <v>5760</v>
      </c>
      <c r="L677" t="s">
        <v>268</v>
      </c>
      <c r="M677">
        <v>6294645</v>
      </c>
      <c r="N677">
        <v>0</v>
      </c>
      <c r="O677">
        <v>6294645</v>
      </c>
      <c r="P677">
        <v>0</v>
      </c>
      <c r="Q677" t="s">
        <v>9560</v>
      </c>
      <c r="R677" t="s">
        <v>9446</v>
      </c>
      <c r="S677" t="s">
        <v>5865</v>
      </c>
      <c r="T677" t="s">
        <v>5757</v>
      </c>
      <c r="U677" t="s">
        <v>5757</v>
      </c>
      <c r="V677" t="s">
        <v>5757</v>
      </c>
      <c r="W677" t="s">
        <v>5757</v>
      </c>
      <c r="X677" t="str">
        <f t="shared" si="10"/>
        <v>Inversión</v>
      </c>
      <c r="Y677" t="s">
        <v>5761</v>
      </c>
    </row>
    <row r="678" spans="1:25">
      <c r="A678" t="s">
        <v>9172</v>
      </c>
      <c r="B678" t="s">
        <v>8810</v>
      </c>
      <c r="C678" t="s">
        <v>9561</v>
      </c>
      <c r="D678" t="s">
        <v>667</v>
      </c>
      <c r="E678" t="s">
        <v>5747</v>
      </c>
      <c r="F678" t="s">
        <v>5759</v>
      </c>
      <c r="G678" t="s">
        <v>9547</v>
      </c>
      <c r="H678" t="s">
        <v>461</v>
      </c>
      <c r="I678" t="s">
        <v>638</v>
      </c>
      <c r="J678" t="s">
        <v>267</v>
      </c>
      <c r="K678" t="s">
        <v>5750</v>
      </c>
      <c r="L678" t="s">
        <v>268</v>
      </c>
      <c r="M678">
        <v>4008949</v>
      </c>
      <c r="N678">
        <v>0</v>
      </c>
      <c r="O678">
        <v>4008949</v>
      </c>
      <c r="P678">
        <v>0</v>
      </c>
      <c r="Q678" t="s">
        <v>9562</v>
      </c>
      <c r="R678" t="s">
        <v>9491</v>
      </c>
      <c r="S678" t="s">
        <v>9563</v>
      </c>
      <c r="T678" t="s">
        <v>9564</v>
      </c>
      <c r="U678" t="s">
        <v>9565</v>
      </c>
      <c r="V678" t="s">
        <v>9566</v>
      </c>
      <c r="W678" t="s">
        <v>5757</v>
      </c>
      <c r="X678" t="str">
        <f t="shared" si="10"/>
        <v>Inversión</v>
      </c>
      <c r="Y678" t="s">
        <v>5761</v>
      </c>
    </row>
    <row r="679" spans="1:25">
      <c r="A679" t="s">
        <v>9148</v>
      </c>
      <c r="B679" t="s">
        <v>9378</v>
      </c>
      <c r="C679" t="s">
        <v>9567</v>
      </c>
      <c r="D679" t="s">
        <v>667</v>
      </c>
      <c r="E679" t="s">
        <v>5747</v>
      </c>
      <c r="F679" t="s">
        <v>5759</v>
      </c>
      <c r="G679" t="s">
        <v>9547</v>
      </c>
      <c r="H679" t="s">
        <v>461</v>
      </c>
      <c r="I679" t="s">
        <v>638</v>
      </c>
      <c r="J679" t="s">
        <v>280</v>
      </c>
      <c r="K679" t="s">
        <v>5760</v>
      </c>
      <c r="L679" t="s">
        <v>268</v>
      </c>
      <c r="M679">
        <v>104283756</v>
      </c>
      <c r="N679">
        <v>0</v>
      </c>
      <c r="O679">
        <v>104283756</v>
      </c>
      <c r="P679">
        <v>101119691</v>
      </c>
      <c r="Q679" t="s">
        <v>9568</v>
      </c>
      <c r="R679" t="s">
        <v>9148</v>
      </c>
      <c r="S679" t="s">
        <v>9569</v>
      </c>
      <c r="T679" t="s">
        <v>5757</v>
      </c>
      <c r="U679" t="s">
        <v>5757</v>
      </c>
      <c r="V679" t="s">
        <v>5757</v>
      </c>
      <c r="W679" t="s">
        <v>5757</v>
      </c>
      <c r="X679" t="str">
        <f t="shared" si="10"/>
        <v>Inversión</v>
      </c>
      <c r="Y679" t="s">
        <v>5761</v>
      </c>
    </row>
    <row r="680" spans="1:25">
      <c r="A680" t="s">
        <v>9352</v>
      </c>
      <c r="B680" t="s">
        <v>6710</v>
      </c>
      <c r="C680" t="s">
        <v>9570</v>
      </c>
      <c r="D680" t="s">
        <v>667</v>
      </c>
      <c r="E680" t="s">
        <v>5747</v>
      </c>
      <c r="F680" t="s">
        <v>5759</v>
      </c>
      <c r="G680" t="s">
        <v>9571</v>
      </c>
      <c r="H680" t="s">
        <v>461</v>
      </c>
      <c r="I680" t="s">
        <v>638</v>
      </c>
      <c r="J680" t="s">
        <v>267</v>
      </c>
      <c r="K680" t="s">
        <v>5750</v>
      </c>
      <c r="L680" t="s">
        <v>268</v>
      </c>
      <c r="M680">
        <v>139102654</v>
      </c>
      <c r="N680">
        <v>0</v>
      </c>
      <c r="O680">
        <v>139102654</v>
      </c>
      <c r="P680">
        <v>0</v>
      </c>
      <c r="Q680" t="s">
        <v>9572</v>
      </c>
      <c r="R680" t="s">
        <v>9352</v>
      </c>
      <c r="S680" t="s">
        <v>9573</v>
      </c>
      <c r="T680" t="s">
        <v>9574</v>
      </c>
      <c r="U680" t="s">
        <v>9575</v>
      </c>
      <c r="V680" t="s">
        <v>9576</v>
      </c>
      <c r="W680" t="s">
        <v>5757</v>
      </c>
      <c r="X680" t="str">
        <f t="shared" si="10"/>
        <v>Inversión</v>
      </c>
      <c r="Y680" t="s">
        <v>5761</v>
      </c>
    </row>
    <row r="681" spans="1:25">
      <c r="A681" t="s">
        <v>9228</v>
      </c>
      <c r="B681" t="s">
        <v>6710</v>
      </c>
      <c r="C681" t="s">
        <v>9577</v>
      </c>
      <c r="D681" t="s">
        <v>667</v>
      </c>
      <c r="E681" t="s">
        <v>5747</v>
      </c>
      <c r="F681" t="s">
        <v>5759</v>
      </c>
      <c r="G681" t="s">
        <v>9571</v>
      </c>
      <c r="H681" t="s">
        <v>461</v>
      </c>
      <c r="I681" t="s">
        <v>638</v>
      </c>
      <c r="J681" t="s">
        <v>267</v>
      </c>
      <c r="K681" t="s">
        <v>5750</v>
      </c>
      <c r="L681" t="s">
        <v>268</v>
      </c>
      <c r="M681">
        <v>47604302</v>
      </c>
      <c r="N681">
        <v>0</v>
      </c>
      <c r="O681">
        <v>47604302</v>
      </c>
      <c r="P681">
        <v>302250</v>
      </c>
      <c r="Q681" t="s">
        <v>9578</v>
      </c>
      <c r="R681" t="s">
        <v>9228</v>
      </c>
      <c r="S681" t="s">
        <v>9579</v>
      </c>
      <c r="T681" t="s">
        <v>9580</v>
      </c>
      <c r="U681" t="s">
        <v>9581</v>
      </c>
      <c r="V681" t="s">
        <v>9582</v>
      </c>
      <c r="W681" t="s">
        <v>5757</v>
      </c>
      <c r="X681" t="str">
        <f t="shared" si="10"/>
        <v>Inversión</v>
      </c>
      <c r="Y681" t="s">
        <v>5761</v>
      </c>
    </row>
    <row r="682" spans="1:25">
      <c r="A682" t="s">
        <v>9262</v>
      </c>
      <c r="B682" t="s">
        <v>6710</v>
      </c>
      <c r="C682" t="s">
        <v>9583</v>
      </c>
      <c r="D682" t="s">
        <v>667</v>
      </c>
      <c r="E682" t="s">
        <v>5747</v>
      </c>
      <c r="F682" t="s">
        <v>5759</v>
      </c>
      <c r="G682" t="s">
        <v>9571</v>
      </c>
      <c r="H682" t="s">
        <v>461</v>
      </c>
      <c r="I682" t="s">
        <v>638</v>
      </c>
      <c r="J682" t="s">
        <v>267</v>
      </c>
      <c r="K682" t="s">
        <v>5750</v>
      </c>
      <c r="L682" t="s">
        <v>268</v>
      </c>
      <c r="M682">
        <v>8718018</v>
      </c>
      <c r="N682">
        <v>0</v>
      </c>
      <c r="O682">
        <v>8718018</v>
      </c>
      <c r="P682">
        <v>7833697</v>
      </c>
      <c r="Q682" t="s">
        <v>9584</v>
      </c>
      <c r="R682" t="s">
        <v>9262</v>
      </c>
      <c r="S682" t="s">
        <v>9585</v>
      </c>
      <c r="T682" t="s">
        <v>9586</v>
      </c>
      <c r="U682" t="s">
        <v>9587</v>
      </c>
      <c r="V682" t="s">
        <v>9588</v>
      </c>
      <c r="W682" t="s">
        <v>5757</v>
      </c>
      <c r="X682" t="str">
        <f t="shared" si="10"/>
        <v>Inversión</v>
      </c>
      <c r="Y682" t="s">
        <v>5761</v>
      </c>
    </row>
    <row r="683" spans="1:25">
      <c r="A683" t="s">
        <v>5861</v>
      </c>
      <c r="B683" t="s">
        <v>6710</v>
      </c>
      <c r="C683" t="s">
        <v>9589</v>
      </c>
      <c r="D683" t="s">
        <v>667</v>
      </c>
      <c r="E683" t="s">
        <v>5747</v>
      </c>
      <c r="F683" t="s">
        <v>6645</v>
      </c>
      <c r="G683" t="s">
        <v>9571</v>
      </c>
      <c r="H683" t="s">
        <v>455</v>
      </c>
      <c r="I683" t="s">
        <v>639</v>
      </c>
      <c r="J683" t="s">
        <v>280</v>
      </c>
      <c r="K683" t="s">
        <v>5760</v>
      </c>
      <c r="L683" t="s">
        <v>268</v>
      </c>
      <c r="M683">
        <v>36402300</v>
      </c>
      <c r="N683">
        <v>0</v>
      </c>
      <c r="O683">
        <v>36402300</v>
      </c>
      <c r="P683">
        <v>0</v>
      </c>
      <c r="Q683" t="s">
        <v>9590</v>
      </c>
      <c r="R683" t="s">
        <v>5861</v>
      </c>
      <c r="S683" t="s">
        <v>9101</v>
      </c>
      <c r="T683" t="s">
        <v>9446</v>
      </c>
      <c r="U683" t="s">
        <v>9591</v>
      </c>
      <c r="V683" t="s">
        <v>9592</v>
      </c>
      <c r="W683" t="s">
        <v>5757</v>
      </c>
      <c r="X683" t="str">
        <f t="shared" si="10"/>
        <v>Inversión</v>
      </c>
      <c r="Y683" t="s">
        <v>6652</v>
      </c>
    </row>
    <row r="684" spans="1:25">
      <c r="A684" t="s">
        <v>5870</v>
      </c>
      <c r="B684" t="s">
        <v>7608</v>
      </c>
      <c r="C684" t="s">
        <v>9593</v>
      </c>
      <c r="D684" t="s">
        <v>667</v>
      </c>
      <c r="E684" t="s">
        <v>5747</v>
      </c>
      <c r="F684" t="s">
        <v>6645</v>
      </c>
      <c r="G684" t="s">
        <v>9571</v>
      </c>
      <c r="H684" t="s">
        <v>455</v>
      </c>
      <c r="I684" t="s">
        <v>639</v>
      </c>
      <c r="J684" t="s">
        <v>280</v>
      </c>
      <c r="K684" t="s">
        <v>5760</v>
      </c>
      <c r="L684" t="s">
        <v>268</v>
      </c>
      <c r="M684">
        <v>3597700</v>
      </c>
      <c r="N684">
        <v>-597700</v>
      </c>
      <c r="O684">
        <v>3000000</v>
      </c>
      <c r="P684">
        <v>100500</v>
      </c>
      <c r="Q684" t="s">
        <v>9594</v>
      </c>
      <c r="R684" t="s">
        <v>5870</v>
      </c>
      <c r="S684" t="s">
        <v>9595</v>
      </c>
      <c r="T684" t="s">
        <v>9596</v>
      </c>
      <c r="U684" t="s">
        <v>9597</v>
      </c>
      <c r="V684" t="s">
        <v>9598</v>
      </c>
      <c r="W684" t="s">
        <v>5757</v>
      </c>
      <c r="X684" t="str">
        <f t="shared" si="10"/>
        <v>Inversión</v>
      </c>
      <c r="Y684" t="s">
        <v>6652</v>
      </c>
    </row>
    <row r="685" spans="1:25">
      <c r="A685" t="s">
        <v>9259</v>
      </c>
      <c r="B685" t="s">
        <v>8680</v>
      </c>
      <c r="C685" t="s">
        <v>9599</v>
      </c>
      <c r="D685" t="s">
        <v>667</v>
      </c>
      <c r="E685" t="s">
        <v>5747</v>
      </c>
      <c r="F685" t="s">
        <v>5759</v>
      </c>
      <c r="G685" t="s">
        <v>9571</v>
      </c>
      <c r="H685" t="s">
        <v>461</v>
      </c>
      <c r="I685" t="s">
        <v>638</v>
      </c>
      <c r="J685" t="s">
        <v>280</v>
      </c>
      <c r="K685" t="s">
        <v>5760</v>
      </c>
      <c r="L685" t="s">
        <v>268</v>
      </c>
      <c r="M685">
        <v>10207458</v>
      </c>
      <c r="N685">
        <v>0</v>
      </c>
      <c r="O685">
        <v>10207458</v>
      </c>
      <c r="P685">
        <v>56708</v>
      </c>
      <c r="Q685" t="s">
        <v>9600</v>
      </c>
      <c r="R685" t="s">
        <v>9259</v>
      </c>
      <c r="S685" t="s">
        <v>5871</v>
      </c>
      <c r="T685" t="s">
        <v>6224</v>
      </c>
      <c r="U685" t="s">
        <v>7247</v>
      </c>
      <c r="V685" t="s">
        <v>9601</v>
      </c>
      <c r="W685" t="s">
        <v>5757</v>
      </c>
      <c r="X685" t="str">
        <f t="shared" si="10"/>
        <v>Inversión</v>
      </c>
      <c r="Y685" t="s">
        <v>5761</v>
      </c>
    </row>
    <row r="686" spans="1:25">
      <c r="A686" t="s">
        <v>9491</v>
      </c>
      <c r="B686" t="s">
        <v>8720</v>
      </c>
      <c r="C686" t="s">
        <v>9602</v>
      </c>
      <c r="D686" t="s">
        <v>667</v>
      </c>
      <c r="E686" t="s">
        <v>5747</v>
      </c>
      <c r="F686" t="s">
        <v>5759</v>
      </c>
      <c r="G686" t="s">
        <v>9571</v>
      </c>
      <c r="H686" t="s">
        <v>461</v>
      </c>
      <c r="I686" t="s">
        <v>638</v>
      </c>
      <c r="J686" t="s">
        <v>280</v>
      </c>
      <c r="K686" t="s">
        <v>5760</v>
      </c>
      <c r="L686" t="s">
        <v>268</v>
      </c>
      <c r="M686">
        <v>8623456</v>
      </c>
      <c r="N686">
        <v>0</v>
      </c>
      <c r="O686">
        <v>8623456</v>
      </c>
      <c r="P686">
        <v>1552223</v>
      </c>
      <c r="Q686" t="s">
        <v>9603</v>
      </c>
      <c r="R686" t="s">
        <v>9172</v>
      </c>
      <c r="S686" t="s">
        <v>5899</v>
      </c>
      <c r="T686" t="s">
        <v>5757</v>
      </c>
      <c r="U686" t="s">
        <v>5757</v>
      </c>
      <c r="V686" t="s">
        <v>5757</v>
      </c>
      <c r="W686" t="s">
        <v>5757</v>
      </c>
      <c r="X686" t="str">
        <f t="shared" si="10"/>
        <v>Inversión</v>
      </c>
      <c r="Y686" t="s">
        <v>5761</v>
      </c>
    </row>
    <row r="687" spans="1:25">
      <c r="A687" t="s">
        <v>9295</v>
      </c>
      <c r="B687" t="s">
        <v>8810</v>
      </c>
      <c r="C687" t="s">
        <v>9604</v>
      </c>
      <c r="D687" t="s">
        <v>667</v>
      </c>
      <c r="E687" t="s">
        <v>5747</v>
      </c>
      <c r="F687" t="s">
        <v>5748</v>
      </c>
      <c r="G687" t="s">
        <v>9571</v>
      </c>
      <c r="H687" t="s">
        <v>453</v>
      </c>
      <c r="I687" t="s">
        <v>658</v>
      </c>
      <c r="J687" t="s">
        <v>267</v>
      </c>
      <c r="K687" t="s">
        <v>5750</v>
      </c>
      <c r="L687" t="s">
        <v>268</v>
      </c>
      <c r="M687">
        <v>10073548</v>
      </c>
      <c r="N687">
        <v>0</v>
      </c>
      <c r="O687">
        <v>10073548</v>
      </c>
      <c r="P687">
        <v>5171938</v>
      </c>
      <c r="Q687" t="s">
        <v>9605</v>
      </c>
      <c r="R687" t="s">
        <v>9171</v>
      </c>
      <c r="S687" t="s">
        <v>5961</v>
      </c>
      <c r="T687" t="s">
        <v>5757</v>
      </c>
      <c r="U687" t="s">
        <v>5757</v>
      </c>
      <c r="V687" t="s">
        <v>5757</v>
      </c>
      <c r="W687" t="s">
        <v>5757</v>
      </c>
      <c r="X687" t="str">
        <f t="shared" si="10"/>
        <v>Inversión</v>
      </c>
      <c r="Y687" t="s">
        <v>5758</v>
      </c>
    </row>
    <row r="688" spans="1:25">
      <c r="A688" t="s">
        <v>9148</v>
      </c>
      <c r="B688" t="s">
        <v>8933</v>
      </c>
      <c r="C688" t="s">
        <v>9606</v>
      </c>
      <c r="D688" t="s">
        <v>667</v>
      </c>
      <c r="E688" t="s">
        <v>5747</v>
      </c>
      <c r="F688" t="s">
        <v>5759</v>
      </c>
      <c r="G688" t="s">
        <v>9571</v>
      </c>
      <c r="H688" t="s">
        <v>461</v>
      </c>
      <c r="I688" t="s">
        <v>638</v>
      </c>
      <c r="J688" t="s">
        <v>280</v>
      </c>
      <c r="K688" t="s">
        <v>5760</v>
      </c>
      <c r="L688" t="s">
        <v>268</v>
      </c>
      <c r="M688">
        <v>6249464</v>
      </c>
      <c r="N688">
        <v>0</v>
      </c>
      <c r="O688">
        <v>6249464</v>
      </c>
      <c r="P688">
        <v>0</v>
      </c>
      <c r="Q688" t="s">
        <v>9607</v>
      </c>
      <c r="R688" t="s">
        <v>9116</v>
      </c>
      <c r="S688" t="s">
        <v>5997</v>
      </c>
      <c r="T688" t="s">
        <v>5757</v>
      </c>
      <c r="U688" t="s">
        <v>5757</v>
      </c>
      <c r="V688" t="s">
        <v>5757</v>
      </c>
      <c r="W688" t="s">
        <v>5757</v>
      </c>
      <c r="X688" t="str">
        <f t="shared" si="10"/>
        <v>Inversión</v>
      </c>
      <c r="Y688" t="s">
        <v>5761</v>
      </c>
    </row>
    <row r="689" spans="1:25">
      <c r="A689" t="s">
        <v>9116</v>
      </c>
      <c r="B689" t="s">
        <v>8933</v>
      </c>
      <c r="C689" t="s">
        <v>9608</v>
      </c>
      <c r="D689" t="s">
        <v>667</v>
      </c>
      <c r="E689" t="s">
        <v>5747</v>
      </c>
      <c r="F689" t="s">
        <v>5759</v>
      </c>
      <c r="G689" t="s">
        <v>9571</v>
      </c>
      <c r="H689" t="s">
        <v>461</v>
      </c>
      <c r="I689" t="s">
        <v>638</v>
      </c>
      <c r="J689" t="s">
        <v>280</v>
      </c>
      <c r="K689" t="s">
        <v>5760</v>
      </c>
      <c r="L689" t="s">
        <v>268</v>
      </c>
      <c r="M689">
        <v>6804972</v>
      </c>
      <c r="N689">
        <v>0</v>
      </c>
      <c r="O689">
        <v>6804972</v>
      </c>
      <c r="P689">
        <v>0</v>
      </c>
      <c r="Q689" t="s">
        <v>9609</v>
      </c>
      <c r="R689" t="s">
        <v>9253</v>
      </c>
      <c r="S689" t="s">
        <v>5986</v>
      </c>
      <c r="T689" t="s">
        <v>5757</v>
      </c>
      <c r="U689" t="s">
        <v>5757</v>
      </c>
      <c r="V689" t="s">
        <v>5757</v>
      </c>
      <c r="W689" t="s">
        <v>5757</v>
      </c>
      <c r="X689" t="str">
        <f t="shared" si="10"/>
        <v>Inversión</v>
      </c>
      <c r="Y689" t="s">
        <v>5761</v>
      </c>
    </row>
    <row r="690" spans="1:25">
      <c r="A690" t="s">
        <v>9253</v>
      </c>
      <c r="B690" t="s">
        <v>8933</v>
      </c>
      <c r="C690" t="s">
        <v>9610</v>
      </c>
      <c r="D690" t="s">
        <v>667</v>
      </c>
      <c r="E690" t="s">
        <v>5747</v>
      </c>
      <c r="F690" t="s">
        <v>5759</v>
      </c>
      <c r="G690" t="s">
        <v>9571</v>
      </c>
      <c r="H690" t="s">
        <v>461</v>
      </c>
      <c r="I690" t="s">
        <v>638</v>
      </c>
      <c r="J690" t="s">
        <v>280</v>
      </c>
      <c r="K690" t="s">
        <v>5760</v>
      </c>
      <c r="L690" t="s">
        <v>268</v>
      </c>
      <c r="M690">
        <v>3402486</v>
      </c>
      <c r="N690">
        <v>0</v>
      </c>
      <c r="O690">
        <v>3402486</v>
      </c>
      <c r="P690">
        <v>0</v>
      </c>
      <c r="Q690" t="s">
        <v>9611</v>
      </c>
      <c r="R690" t="s">
        <v>9318</v>
      </c>
      <c r="S690" t="s">
        <v>5977</v>
      </c>
      <c r="T690" t="s">
        <v>5757</v>
      </c>
      <c r="U690" t="s">
        <v>5757</v>
      </c>
      <c r="V690" t="s">
        <v>5757</v>
      </c>
      <c r="W690" t="s">
        <v>5757</v>
      </c>
      <c r="X690" t="str">
        <f t="shared" si="10"/>
        <v>Inversión</v>
      </c>
      <c r="Y690" t="s">
        <v>5761</v>
      </c>
    </row>
    <row r="691" spans="1:25">
      <c r="A691" t="s">
        <v>5835</v>
      </c>
      <c r="B691" t="s">
        <v>7531</v>
      </c>
      <c r="C691" t="s">
        <v>9612</v>
      </c>
      <c r="D691" t="s">
        <v>667</v>
      </c>
      <c r="E691" t="s">
        <v>5747</v>
      </c>
      <c r="F691" t="s">
        <v>5759</v>
      </c>
      <c r="G691" t="s">
        <v>9613</v>
      </c>
      <c r="H691" t="s">
        <v>461</v>
      </c>
      <c r="I691" t="s">
        <v>638</v>
      </c>
      <c r="J691" t="s">
        <v>267</v>
      </c>
      <c r="K691" t="s">
        <v>5750</v>
      </c>
      <c r="L691" t="s">
        <v>268</v>
      </c>
      <c r="M691">
        <v>7590634</v>
      </c>
      <c r="N691">
        <v>0</v>
      </c>
      <c r="O691">
        <v>7590634</v>
      </c>
      <c r="P691">
        <v>2196635</v>
      </c>
      <c r="Q691" t="s">
        <v>9614</v>
      </c>
      <c r="R691" t="s">
        <v>5835</v>
      </c>
      <c r="S691" t="s">
        <v>9615</v>
      </c>
      <c r="T691" t="s">
        <v>9616</v>
      </c>
      <c r="U691" t="s">
        <v>9617</v>
      </c>
      <c r="V691" t="s">
        <v>9618</v>
      </c>
      <c r="W691" t="s">
        <v>9115</v>
      </c>
      <c r="X691" t="str">
        <f t="shared" si="10"/>
        <v>Inversión</v>
      </c>
      <c r="Y691" t="s">
        <v>5761</v>
      </c>
    </row>
    <row r="692" spans="1:25">
      <c r="A692" t="s">
        <v>9087</v>
      </c>
      <c r="B692" t="s">
        <v>7578</v>
      </c>
      <c r="C692" t="s">
        <v>9619</v>
      </c>
      <c r="D692" t="s">
        <v>667</v>
      </c>
      <c r="E692" t="s">
        <v>5747</v>
      </c>
      <c r="F692" t="s">
        <v>5759</v>
      </c>
      <c r="G692" t="s">
        <v>9613</v>
      </c>
      <c r="H692" t="s">
        <v>461</v>
      </c>
      <c r="I692" t="s">
        <v>638</v>
      </c>
      <c r="J692" t="s">
        <v>267</v>
      </c>
      <c r="K692" t="s">
        <v>5750</v>
      </c>
      <c r="L692" t="s">
        <v>268</v>
      </c>
      <c r="M692">
        <v>85797150</v>
      </c>
      <c r="N692">
        <v>0</v>
      </c>
      <c r="O692">
        <v>85797150</v>
      </c>
      <c r="P692">
        <v>0</v>
      </c>
      <c r="Q692" t="s">
        <v>9620</v>
      </c>
      <c r="R692" t="s">
        <v>9087</v>
      </c>
      <c r="S692" t="s">
        <v>9621</v>
      </c>
      <c r="T692" t="s">
        <v>9622</v>
      </c>
      <c r="U692" t="s">
        <v>9623</v>
      </c>
      <c r="V692" t="s">
        <v>9624</v>
      </c>
      <c r="W692" t="s">
        <v>5757</v>
      </c>
      <c r="X692" t="str">
        <f t="shared" si="10"/>
        <v>Inversión</v>
      </c>
      <c r="Y692" t="s">
        <v>5761</v>
      </c>
    </row>
    <row r="693" spans="1:25">
      <c r="A693" t="s">
        <v>9094</v>
      </c>
      <c r="B693" t="s">
        <v>7578</v>
      </c>
      <c r="C693" t="s">
        <v>9625</v>
      </c>
      <c r="D693" t="s">
        <v>667</v>
      </c>
      <c r="E693" t="s">
        <v>5747</v>
      </c>
      <c r="F693" t="s">
        <v>5759</v>
      </c>
      <c r="G693" t="s">
        <v>9613</v>
      </c>
      <c r="H693" t="s">
        <v>461</v>
      </c>
      <c r="I693" t="s">
        <v>638</v>
      </c>
      <c r="J693" t="s">
        <v>267</v>
      </c>
      <c r="K693" t="s">
        <v>5750</v>
      </c>
      <c r="L693" t="s">
        <v>268</v>
      </c>
      <c r="M693">
        <v>30325000</v>
      </c>
      <c r="N693">
        <v>-12021</v>
      </c>
      <c r="O693">
        <v>30312979</v>
      </c>
      <c r="P693">
        <v>0</v>
      </c>
      <c r="Q693" t="s">
        <v>9626</v>
      </c>
      <c r="R693" t="s">
        <v>9094</v>
      </c>
      <c r="S693" t="s">
        <v>9627</v>
      </c>
      <c r="T693" t="s">
        <v>9259</v>
      </c>
      <c r="U693" t="s">
        <v>9628</v>
      </c>
      <c r="V693" t="s">
        <v>9629</v>
      </c>
      <c r="W693" t="s">
        <v>5757</v>
      </c>
      <c r="X693" t="str">
        <f t="shared" si="10"/>
        <v>Inversión</v>
      </c>
      <c r="Y693" t="s">
        <v>5761</v>
      </c>
    </row>
    <row r="694" spans="1:25">
      <c r="A694" t="s">
        <v>9175</v>
      </c>
      <c r="B694" t="s">
        <v>8331</v>
      </c>
      <c r="C694" t="s">
        <v>9630</v>
      </c>
      <c r="D694" t="s">
        <v>667</v>
      </c>
      <c r="E694" t="s">
        <v>5747</v>
      </c>
      <c r="F694" t="s">
        <v>5748</v>
      </c>
      <c r="G694" t="s">
        <v>9613</v>
      </c>
      <c r="H694" t="s">
        <v>453</v>
      </c>
      <c r="I694" t="s">
        <v>658</v>
      </c>
      <c r="J694" t="s">
        <v>267</v>
      </c>
      <c r="K694" t="s">
        <v>5750</v>
      </c>
      <c r="L694" t="s">
        <v>268</v>
      </c>
      <c r="M694">
        <v>40060745</v>
      </c>
      <c r="N694">
        <v>-13166745</v>
      </c>
      <c r="O694">
        <v>26894000</v>
      </c>
      <c r="P694">
        <v>0</v>
      </c>
      <c r="Q694" t="s">
        <v>9631</v>
      </c>
      <c r="R694" t="s">
        <v>9175</v>
      </c>
      <c r="S694" t="s">
        <v>5849</v>
      </c>
      <c r="T694" t="s">
        <v>5757</v>
      </c>
      <c r="U694" t="s">
        <v>5757</v>
      </c>
      <c r="V694" t="s">
        <v>5757</v>
      </c>
      <c r="W694" t="s">
        <v>5757</v>
      </c>
      <c r="X694" t="str">
        <f t="shared" si="10"/>
        <v>Inversión</v>
      </c>
      <c r="Y694" t="s">
        <v>5758</v>
      </c>
    </row>
    <row r="695" spans="1:25">
      <c r="A695" t="s">
        <v>9258</v>
      </c>
      <c r="B695" t="s">
        <v>9632</v>
      </c>
      <c r="C695" t="s">
        <v>9633</v>
      </c>
      <c r="D695" t="s">
        <v>667</v>
      </c>
      <c r="E695" t="s">
        <v>5747</v>
      </c>
      <c r="F695" t="s">
        <v>5759</v>
      </c>
      <c r="G695" t="s">
        <v>9613</v>
      </c>
      <c r="H695" t="s">
        <v>461</v>
      </c>
      <c r="I695" t="s">
        <v>638</v>
      </c>
      <c r="J695" t="s">
        <v>280</v>
      </c>
      <c r="K695" t="s">
        <v>5760</v>
      </c>
      <c r="L695" t="s">
        <v>268</v>
      </c>
      <c r="M695">
        <v>145600664</v>
      </c>
      <c r="N695">
        <v>0</v>
      </c>
      <c r="O695">
        <v>145600664</v>
      </c>
      <c r="P695">
        <v>61154406</v>
      </c>
      <c r="Q695" t="s">
        <v>9634</v>
      </c>
      <c r="R695" t="s">
        <v>9350</v>
      </c>
      <c r="S695" t="s">
        <v>9635</v>
      </c>
      <c r="T695" t="s">
        <v>5757</v>
      </c>
      <c r="U695" t="s">
        <v>5757</v>
      </c>
      <c r="V695" t="s">
        <v>5757</v>
      </c>
      <c r="W695" t="s">
        <v>5757</v>
      </c>
      <c r="X695" t="str">
        <f t="shared" si="10"/>
        <v>Inversión</v>
      </c>
      <c r="Y695" t="s">
        <v>5761</v>
      </c>
    </row>
    <row r="696" spans="1:25">
      <c r="A696" t="s">
        <v>5835</v>
      </c>
      <c r="B696" t="s">
        <v>7263</v>
      </c>
      <c r="C696" t="s">
        <v>9636</v>
      </c>
      <c r="D696" t="s">
        <v>667</v>
      </c>
      <c r="E696" t="s">
        <v>5747</v>
      </c>
      <c r="F696" t="s">
        <v>5759</v>
      </c>
      <c r="G696" t="s">
        <v>9637</v>
      </c>
      <c r="H696" t="s">
        <v>461</v>
      </c>
      <c r="I696" t="s">
        <v>638</v>
      </c>
      <c r="J696" t="s">
        <v>267</v>
      </c>
      <c r="K696" t="s">
        <v>5750</v>
      </c>
      <c r="L696" t="s">
        <v>268</v>
      </c>
      <c r="M696">
        <v>56245176</v>
      </c>
      <c r="N696">
        <v>0</v>
      </c>
      <c r="O696">
        <v>56245176</v>
      </c>
      <c r="P696">
        <v>0</v>
      </c>
      <c r="Q696" t="s">
        <v>9638</v>
      </c>
      <c r="R696" t="s">
        <v>9087</v>
      </c>
      <c r="S696" t="s">
        <v>9639</v>
      </c>
      <c r="T696" t="s">
        <v>9097</v>
      </c>
      <c r="U696" t="s">
        <v>9640</v>
      </c>
      <c r="V696" t="s">
        <v>9641</v>
      </c>
      <c r="W696" t="s">
        <v>5757</v>
      </c>
      <c r="X696" t="str">
        <f t="shared" si="10"/>
        <v>Inversión</v>
      </c>
      <c r="Y696" t="s">
        <v>5761</v>
      </c>
    </row>
    <row r="697" spans="1:25">
      <c r="A697" t="s">
        <v>9087</v>
      </c>
      <c r="B697" t="s">
        <v>7263</v>
      </c>
      <c r="C697" t="s">
        <v>9642</v>
      </c>
      <c r="D697" t="s">
        <v>667</v>
      </c>
      <c r="E697" t="s">
        <v>5747</v>
      </c>
      <c r="F697" t="s">
        <v>5759</v>
      </c>
      <c r="G697" t="s">
        <v>9637</v>
      </c>
      <c r="H697" t="s">
        <v>461</v>
      </c>
      <c r="I697" t="s">
        <v>638</v>
      </c>
      <c r="J697" t="s">
        <v>267</v>
      </c>
      <c r="K697" t="s">
        <v>5750</v>
      </c>
      <c r="L697" t="s">
        <v>268</v>
      </c>
      <c r="M697">
        <v>27219888</v>
      </c>
      <c r="N697">
        <v>-7031805</v>
      </c>
      <c r="O697">
        <v>20188083</v>
      </c>
      <c r="P697">
        <v>0</v>
      </c>
      <c r="Q697" t="s">
        <v>9643</v>
      </c>
      <c r="R697" t="s">
        <v>9094</v>
      </c>
      <c r="S697" t="s">
        <v>9097</v>
      </c>
      <c r="T697" t="s">
        <v>9274</v>
      </c>
      <c r="U697" t="s">
        <v>9644</v>
      </c>
      <c r="V697" t="s">
        <v>9645</v>
      </c>
      <c r="W697" t="s">
        <v>5757</v>
      </c>
      <c r="X697" t="str">
        <f t="shared" si="10"/>
        <v>Inversión</v>
      </c>
      <c r="Y697" t="s">
        <v>5761</v>
      </c>
    </row>
    <row r="698" spans="1:25">
      <c r="A698" t="s">
        <v>9094</v>
      </c>
      <c r="B698" t="s">
        <v>7263</v>
      </c>
      <c r="C698" t="s">
        <v>9646</v>
      </c>
      <c r="D698" t="s">
        <v>667</v>
      </c>
      <c r="E698" t="s">
        <v>5747</v>
      </c>
      <c r="F698" t="s">
        <v>5759</v>
      </c>
      <c r="G698" t="s">
        <v>9637</v>
      </c>
      <c r="H698" t="s">
        <v>461</v>
      </c>
      <c r="I698" t="s">
        <v>638</v>
      </c>
      <c r="J698" t="s">
        <v>267</v>
      </c>
      <c r="K698" t="s">
        <v>5750</v>
      </c>
      <c r="L698" t="s">
        <v>268</v>
      </c>
      <c r="M698">
        <v>13609944</v>
      </c>
      <c r="N698">
        <v>0</v>
      </c>
      <c r="O698">
        <v>13609944</v>
      </c>
      <c r="P698">
        <v>0</v>
      </c>
      <c r="Q698" t="s">
        <v>9647</v>
      </c>
      <c r="R698" t="s">
        <v>9101</v>
      </c>
      <c r="S698" t="s">
        <v>9134</v>
      </c>
      <c r="T698" t="s">
        <v>5813</v>
      </c>
      <c r="U698" t="s">
        <v>9648</v>
      </c>
      <c r="V698" t="s">
        <v>9649</v>
      </c>
      <c r="W698" t="s">
        <v>5757</v>
      </c>
      <c r="X698" t="str">
        <f t="shared" si="10"/>
        <v>Inversión</v>
      </c>
      <c r="Y698" t="s">
        <v>5761</v>
      </c>
    </row>
    <row r="699" spans="1:25">
      <c r="A699" t="s">
        <v>9101</v>
      </c>
      <c r="B699" t="s">
        <v>7263</v>
      </c>
      <c r="C699" t="s">
        <v>9650</v>
      </c>
      <c r="D699" t="s">
        <v>667</v>
      </c>
      <c r="E699" t="s">
        <v>5747</v>
      </c>
      <c r="F699" t="s">
        <v>5759</v>
      </c>
      <c r="G699" t="s">
        <v>9637</v>
      </c>
      <c r="H699" t="s">
        <v>461</v>
      </c>
      <c r="I699" t="s">
        <v>638</v>
      </c>
      <c r="J699" t="s">
        <v>267</v>
      </c>
      <c r="K699" t="s">
        <v>5750</v>
      </c>
      <c r="L699" t="s">
        <v>268</v>
      </c>
      <c r="M699">
        <v>18883935</v>
      </c>
      <c r="N699">
        <v>0</v>
      </c>
      <c r="O699">
        <v>18883935</v>
      </c>
      <c r="P699">
        <v>0</v>
      </c>
      <c r="Q699" t="s">
        <v>9651</v>
      </c>
      <c r="R699" t="s">
        <v>5870</v>
      </c>
      <c r="S699" t="s">
        <v>9298</v>
      </c>
      <c r="T699" t="s">
        <v>9491</v>
      </c>
      <c r="U699" t="s">
        <v>9652</v>
      </c>
      <c r="V699" t="s">
        <v>9653</v>
      </c>
      <c r="W699" t="s">
        <v>5757</v>
      </c>
      <c r="X699" t="str">
        <f t="shared" si="10"/>
        <v>Inversión</v>
      </c>
      <c r="Y699" t="s">
        <v>5761</v>
      </c>
    </row>
    <row r="700" spans="1:25">
      <c r="A700" t="s">
        <v>5870</v>
      </c>
      <c r="B700" t="s">
        <v>7263</v>
      </c>
      <c r="C700" t="s">
        <v>9654</v>
      </c>
      <c r="D700" t="s">
        <v>667</v>
      </c>
      <c r="E700" t="s">
        <v>5747</v>
      </c>
      <c r="F700" t="s">
        <v>5759</v>
      </c>
      <c r="G700" t="s">
        <v>9637</v>
      </c>
      <c r="H700" t="s">
        <v>461</v>
      </c>
      <c r="I700" t="s">
        <v>638</v>
      </c>
      <c r="J700" t="s">
        <v>267</v>
      </c>
      <c r="K700" t="s">
        <v>5750</v>
      </c>
      <c r="L700" t="s">
        <v>268</v>
      </c>
      <c r="M700">
        <v>10491075</v>
      </c>
      <c r="N700">
        <v>0</v>
      </c>
      <c r="O700">
        <v>10491075</v>
      </c>
      <c r="P700">
        <v>0</v>
      </c>
      <c r="Q700" t="s">
        <v>9655</v>
      </c>
      <c r="R700" t="s">
        <v>9084</v>
      </c>
      <c r="S700" t="s">
        <v>9350</v>
      </c>
      <c r="T700" t="s">
        <v>9171</v>
      </c>
      <c r="U700" t="s">
        <v>9656</v>
      </c>
      <c r="V700" t="s">
        <v>9657</v>
      </c>
      <c r="W700" t="s">
        <v>5757</v>
      </c>
      <c r="X700" t="str">
        <f t="shared" si="10"/>
        <v>Inversión</v>
      </c>
      <c r="Y700" t="s">
        <v>5761</v>
      </c>
    </row>
    <row r="701" spans="1:25">
      <c r="A701" t="s">
        <v>9084</v>
      </c>
      <c r="B701" t="s">
        <v>7531</v>
      </c>
      <c r="C701" t="s">
        <v>9658</v>
      </c>
      <c r="D701" t="s">
        <v>667</v>
      </c>
      <c r="E701" t="s">
        <v>5747</v>
      </c>
      <c r="F701" t="s">
        <v>5759</v>
      </c>
      <c r="G701" t="s">
        <v>9637</v>
      </c>
      <c r="H701" t="s">
        <v>461</v>
      </c>
      <c r="I701" t="s">
        <v>638</v>
      </c>
      <c r="J701" t="s">
        <v>267</v>
      </c>
      <c r="K701" t="s">
        <v>5750</v>
      </c>
      <c r="L701" t="s">
        <v>268</v>
      </c>
      <c r="M701">
        <v>7809486</v>
      </c>
      <c r="N701">
        <v>-4294645</v>
      </c>
      <c r="O701">
        <v>3514841</v>
      </c>
      <c r="P701">
        <v>1745954</v>
      </c>
      <c r="Q701" t="s">
        <v>9659</v>
      </c>
      <c r="R701" t="s">
        <v>9083</v>
      </c>
      <c r="S701" t="s">
        <v>9660</v>
      </c>
      <c r="T701" t="s">
        <v>9661</v>
      </c>
      <c r="U701" t="s">
        <v>9662</v>
      </c>
      <c r="V701" t="s">
        <v>9663</v>
      </c>
      <c r="W701" t="s">
        <v>5757</v>
      </c>
      <c r="X701" t="str">
        <f t="shared" si="10"/>
        <v>Inversión</v>
      </c>
      <c r="Y701" t="s">
        <v>5761</v>
      </c>
    </row>
    <row r="702" spans="1:25">
      <c r="A702" t="s">
        <v>9083</v>
      </c>
      <c r="B702" t="s">
        <v>7531</v>
      </c>
      <c r="C702" t="s">
        <v>9664</v>
      </c>
      <c r="D702" t="s">
        <v>667</v>
      </c>
      <c r="E702" t="s">
        <v>5747</v>
      </c>
      <c r="F702" t="s">
        <v>5759</v>
      </c>
      <c r="G702" t="s">
        <v>9637</v>
      </c>
      <c r="H702" t="s">
        <v>461</v>
      </c>
      <c r="I702" t="s">
        <v>638</v>
      </c>
      <c r="J702" t="s">
        <v>267</v>
      </c>
      <c r="K702" t="s">
        <v>5750</v>
      </c>
      <c r="L702" t="s">
        <v>268</v>
      </c>
      <c r="M702">
        <v>5402487</v>
      </c>
      <c r="N702">
        <v>-2000000</v>
      </c>
      <c r="O702">
        <v>3402487</v>
      </c>
      <c r="P702">
        <v>2289532</v>
      </c>
      <c r="Q702" t="s">
        <v>9665</v>
      </c>
      <c r="R702" t="s">
        <v>9175</v>
      </c>
      <c r="S702" t="s">
        <v>9666</v>
      </c>
      <c r="T702" t="s">
        <v>9667</v>
      </c>
      <c r="U702" t="s">
        <v>9668</v>
      </c>
      <c r="V702" t="s">
        <v>9669</v>
      </c>
      <c r="W702" t="s">
        <v>9262</v>
      </c>
      <c r="X702" t="str">
        <f t="shared" si="10"/>
        <v>Inversión</v>
      </c>
      <c r="Y702" t="s">
        <v>5761</v>
      </c>
    </row>
    <row r="703" spans="1:25">
      <c r="A703" t="s">
        <v>9254</v>
      </c>
      <c r="B703" t="s">
        <v>8099</v>
      </c>
      <c r="C703" t="s">
        <v>9670</v>
      </c>
      <c r="D703" t="s">
        <v>667</v>
      </c>
      <c r="E703" t="s">
        <v>5747</v>
      </c>
      <c r="F703" t="s">
        <v>5759</v>
      </c>
      <c r="G703" t="s">
        <v>9637</v>
      </c>
      <c r="H703" t="s">
        <v>461</v>
      </c>
      <c r="I703" t="s">
        <v>638</v>
      </c>
      <c r="J703" t="s">
        <v>280</v>
      </c>
      <c r="K703" t="s">
        <v>5760</v>
      </c>
      <c r="L703" t="s">
        <v>268</v>
      </c>
      <c r="M703">
        <v>6294645</v>
      </c>
      <c r="N703">
        <v>0</v>
      </c>
      <c r="O703">
        <v>6294645</v>
      </c>
      <c r="P703">
        <v>0</v>
      </c>
      <c r="Q703" t="s">
        <v>9671</v>
      </c>
      <c r="R703" t="s">
        <v>9180</v>
      </c>
      <c r="S703" t="s">
        <v>9208</v>
      </c>
      <c r="T703" t="s">
        <v>5789</v>
      </c>
      <c r="U703" t="s">
        <v>9672</v>
      </c>
      <c r="V703" t="s">
        <v>9673</v>
      </c>
      <c r="W703" t="s">
        <v>5757</v>
      </c>
      <c r="X703" t="str">
        <f t="shared" si="10"/>
        <v>Inversión</v>
      </c>
      <c r="Y703" t="s">
        <v>5761</v>
      </c>
    </row>
    <row r="704" spans="1:25">
      <c r="A704" t="s">
        <v>9350</v>
      </c>
      <c r="B704" t="s">
        <v>8277</v>
      </c>
      <c r="C704" t="s">
        <v>9674</v>
      </c>
      <c r="D704" t="s">
        <v>667</v>
      </c>
      <c r="E704" t="s">
        <v>5763</v>
      </c>
      <c r="F704" t="s">
        <v>5759</v>
      </c>
      <c r="G704" t="s">
        <v>9637</v>
      </c>
      <c r="H704" t="s">
        <v>461</v>
      </c>
      <c r="I704" t="s">
        <v>638</v>
      </c>
      <c r="J704" t="s">
        <v>267</v>
      </c>
      <c r="K704" t="s">
        <v>5750</v>
      </c>
      <c r="L704" t="s">
        <v>268</v>
      </c>
      <c r="M704">
        <v>6294645</v>
      </c>
      <c r="N704">
        <v>0</v>
      </c>
      <c r="O704">
        <v>6294645</v>
      </c>
      <c r="P704">
        <v>6294645</v>
      </c>
      <c r="Q704" t="s">
        <v>9675</v>
      </c>
      <c r="R704" t="s">
        <v>9259</v>
      </c>
      <c r="S704" t="s">
        <v>5757</v>
      </c>
      <c r="T704" t="s">
        <v>5757</v>
      </c>
      <c r="U704" t="s">
        <v>5757</v>
      </c>
      <c r="V704" t="s">
        <v>5757</v>
      </c>
      <c r="W704" t="s">
        <v>5757</v>
      </c>
      <c r="X704" t="str">
        <f t="shared" si="10"/>
        <v>Inversión</v>
      </c>
      <c r="Y704" t="s">
        <v>5761</v>
      </c>
    </row>
    <row r="705" spans="1:25">
      <c r="A705" t="s">
        <v>9148</v>
      </c>
      <c r="B705" t="s">
        <v>9676</v>
      </c>
      <c r="C705" t="s">
        <v>9677</v>
      </c>
      <c r="D705" t="s">
        <v>667</v>
      </c>
      <c r="E705" t="s">
        <v>5747</v>
      </c>
      <c r="F705" t="s">
        <v>5759</v>
      </c>
      <c r="G705" t="s">
        <v>9637</v>
      </c>
      <c r="H705" t="s">
        <v>461</v>
      </c>
      <c r="I705" t="s">
        <v>638</v>
      </c>
      <c r="J705" t="s">
        <v>280</v>
      </c>
      <c r="K705" t="s">
        <v>5760</v>
      </c>
      <c r="L705" t="s">
        <v>268</v>
      </c>
      <c r="M705">
        <v>5651034</v>
      </c>
      <c r="N705">
        <v>0</v>
      </c>
      <c r="O705">
        <v>5651034</v>
      </c>
      <c r="P705">
        <v>0</v>
      </c>
      <c r="Q705" t="s">
        <v>9678</v>
      </c>
      <c r="R705" t="s">
        <v>9318</v>
      </c>
      <c r="S705" t="s">
        <v>5871</v>
      </c>
      <c r="T705" t="s">
        <v>6037</v>
      </c>
      <c r="U705" t="s">
        <v>7083</v>
      </c>
      <c r="V705" t="s">
        <v>9679</v>
      </c>
      <c r="W705" t="s">
        <v>5757</v>
      </c>
      <c r="X705" t="str">
        <f t="shared" si="10"/>
        <v>Inversión</v>
      </c>
      <c r="Y705" t="s">
        <v>5761</v>
      </c>
    </row>
    <row r="706" spans="1:25">
      <c r="A706" t="s">
        <v>9318</v>
      </c>
      <c r="B706" t="s">
        <v>9022</v>
      </c>
      <c r="C706" t="s">
        <v>9680</v>
      </c>
      <c r="D706" t="s">
        <v>667</v>
      </c>
      <c r="E706" t="s">
        <v>5763</v>
      </c>
      <c r="F706" t="s">
        <v>5759</v>
      </c>
      <c r="G706" t="s">
        <v>9637</v>
      </c>
      <c r="H706" t="s">
        <v>461</v>
      </c>
      <c r="I706" t="s">
        <v>638</v>
      </c>
      <c r="J706" t="s">
        <v>267</v>
      </c>
      <c r="K706" t="s">
        <v>5750</v>
      </c>
      <c r="L706" t="s">
        <v>268</v>
      </c>
      <c r="M706">
        <v>6804972</v>
      </c>
      <c r="N706">
        <v>0</v>
      </c>
      <c r="O706">
        <v>6804972</v>
      </c>
      <c r="P706">
        <v>6804972</v>
      </c>
      <c r="Q706" t="s">
        <v>9681</v>
      </c>
      <c r="R706" t="s">
        <v>9129</v>
      </c>
      <c r="S706" t="s">
        <v>5757</v>
      </c>
      <c r="T706" t="s">
        <v>5757</v>
      </c>
      <c r="U706" t="s">
        <v>5757</v>
      </c>
      <c r="V706" t="s">
        <v>5757</v>
      </c>
      <c r="W706" t="s">
        <v>5757</v>
      </c>
      <c r="X706" t="str">
        <f t="shared" ref="X706:X769" si="11">IF(LEFT(H706,1)="C","Inversión","Funcionamiento")</f>
        <v>Inversión</v>
      </c>
      <c r="Y706" t="s">
        <v>5761</v>
      </c>
    </row>
    <row r="707" spans="1:25">
      <c r="A707" t="s">
        <v>9087</v>
      </c>
      <c r="B707" t="s">
        <v>6129</v>
      </c>
      <c r="C707" t="s">
        <v>9682</v>
      </c>
      <c r="D707" t="s">
        <v>667</v>
      </c>
      <c r="E707" t="s">
        <v>5747</v>
      </c>
      <c r="F707" t="s">
        <v>5748</v>
      </c>
      <c r="G707" t="s">
        <v>9683</v>
      </c>
      <c r="H707" t="s">
        <v>448</v>
      </c>
      <c r="I707" t="s">
        <v>662</v>
      </c>
      <c r="J707" t="s">
        <v>267</v>
      </c>
      <c r="K707" t="s">
        <v>5750</v>
      </c>
      <c r="L707" t="s">
        <v>268</v>
      </c>
      <c r="M707">
        <v>1849000</v>
      </c>
      <c r="N707">
        <v>-150751</v>
      </c>
      <c r="O707">
        <v>1698249</v>
      </c>
      <c r="P707">
        <v>0</v>
      </c>
      <c r="Q707" t="s">
        <v>9684</v>
      </c>
      <c r="R707" t="s">
        <v>9087</v>
      </c>
      <c r="S707" t="s">
        <v>9254</v>
      </c>
      <c r="T707" t="s">
        <v>9318</v>
      </c>
      <c r="U707" t="s">
        <v>6145</v>
      </c>
      <c r="V707" t="s">
        <v>9685</v>
      </c>
      <c r="W707" t="s">
        <v>5757</v>
      </c>
      <c r="X707" t="str">
        <f t="shared" si="11"/>
        <v>Inversión</v>
      </c>
      <c r="Y707" t="s">
        <v>5758</v>
      </c>
    </row>
    <row r="708" spans="1:25">
      <c r="A708" t="s">
        <v>9083</v>
      </c>
      <c r="B708" t="s">
        <v>9686</v>
      </c>
      <c r="C708" t="s">
        <v>9687</v>
      </c>
      <c r="D708" t="s">
        <v>667</v>
      </c>
      <c r="E708" t="s">
        <v>5747</v>
      </c>
      <c r="F708" t="s">
        <v>5759</v>
      </c>
      <c r="G708" t="s">
        <v>9683</v>
      </c>
      <c r="H708" t="s">
        <v>461</v>
      </c>
      <c r="I708" t="s">
        <v>638</v>
      </c>
      <c r="J708" t="s">
        <v>267</v>
      </c>
      <c r="K708" t="s">
        <v>5750</v>
      </c>
      <c r="L708" t="s">
        <v>268</v>
      </c>
      <c r="M708">
        <v>12800000</v>
      </c>
      <c r="N708">
        <v>-2081197</v>
      </c>
      <c r="O708">
        <v>10718803</v>
      </c>
      <c r="P708">
        <v>517497</v>
      </c>
      <c r="Q708" t="s">
        <v>9688</v>
      </c>
      <c r="R708" t="s">
        <v>9083</v>
      </c>
      <c r="S708" t="s">
        <v>9689</v>
      </c>
      <c r="T708" t="s">
        <v>9690</v>
      </c>
      <c r="U708" t="s">
        <v>9691</v>
      </c>
      <c r="V708" t="s">
        <v>9692</v>
      </c>
      <c r="W708" t="s">
        <v>9693</v>
      </c>
      <c r="X708" t="str">
        <f t="shared" si="11"/>
        <v>Inversión</v>
      </c>
      <c r="Y708" t="s">
        <v>5761</v>
      </c>
    </row>
    <row r="709" spans="1:25">
      <c r="A709" t="s">
        <v>9175</v>
      </c>
      <c r="B709" t="s">
        <v>7263</v>
      </c>
      <c r="C709" t="s">
        <v>9694</v>
      </c>
      <c r="D709" t="s">
        <v>667</v>
      </c>
      <c r="E709" t="s">
        <v>5747</v>
      </c>
      <c r="F709" t="s">
        <v>5759</v>
      </c>
      <c r="G709" t="s">
        <v>9683</v>
      </c>
      <c r="H709" t="s">
        <v>461</v>
      </c>
      <c r="I709" t="s">
        <v>638</v>
      </c>
      <c r="J709" t="s">
        <v>267</v>
      </c>
      <c r="K709" t="s">
        <v>5750</v>
      </c>
      <c r="L709" t="s">
        <v>268</v>
      </c>
      <c r="M709">
        <v>31247320</v>
      </c>
      <c r="N709">
        <v>0</v>
      </c>
      <c r="O709">
        <v>31247320</v>
      </c>
      <c r="P709">
        <v>0</v>
      </c>
      <c r="Q709" t="s">
        <v>9695</v>
      </c>
      <c r="R709" t="s">
        <v>9175</v>
      </c>
      <c r="S709" t="s">
        <v>7530</v>
      </c>
      <c r="T709" t="s">
        <v>9134</v>
      </c>
      <c r="U709" t="s">
        <v>9696</v>
      </c>
      <c r="V709" t="s">
        <v>9697</v>
      </c>
      <c r="W709" t="s">
        <v>5757</v>
      </c>
      <c r="X709" t="str">
        <f t="shared" si="11"/>
        <v>Inversión</v>
      </c>
      <c r="Y709" t="s">
        <v>5761</v>
      </c>
    </row>
    <row r="710" spans="1:25">
      <c r="A710" t="s">
        <v>6961</v>
      </c>
      <c r="B710" t="s">
        <v>7263</v>
      </c>
      <c r="C710" t="s">
        <v>9698</v>
      </c>
      <c r="D710" t="s">
        <v>667</v>
      </c>
      <c r="E710" t="s">
        <v>5747</v>
      </c>
      <c r="F710" t="s">
        <v>5759</v>
      </c>
      <c r="G710" t="s">
        <v>9683</v>
      </c>
      <c r="H710" t="s">
        <v>461</v>
      </c>
      <c r="I710" t="s">
        <v>638</v>
      </c>
      <c r="J710" t="s">
        <v>267</v>
      </c>
      <c r="K710" t="s">
        <v>5750</v>
      </c>
      <c r="L710" t="s">
        <v>268</v>
      </c>
      <c r="M710">
        <v>8506215</v>
      </c>
      <c r="N710">
        <v>0</v>
      </c>
      <c r="O710">
        <v>8506215</v>
      </c>
      <c r="P710">
        <v>0</v>
      </c>
      <c r="Q710" t="s">
        <v>9699</v>
      </c>
      <c r="R710" t="s">
        <v>6961</v>
      </c>
      <c r="S710" t="s">
        <v>9284</v>
      </c>
      <c r="T710" t="s">
        <v>9491</v>
      </c>
      <c r="U710" t="s">
        <v>9700</v>
      </c>
      <c r="V710" t="s">
        <v>9701</v>
      </c>
      <c r="W710" t="s">
        <v>5757</v>
      </c>
      <c r="X710" t="str">
        <f t="shared" si="11"/>
        <v>Inversión</v>
      </c>
      <c r="Y710" t="s">
        <v>5761</v>
      </c>
    </row>
    <row r="711" spans="1:25">
      <c r="A711" t="s">
        <v>9249</v>
      </c>
      <c r="B711" t="s">
        <v>7263</v>
      </c>
      <c r="C711" t="s">
        <v>9702</v>
      </c>
      <c r="D711" t="s">
        <v>667</v>
      </c>
      <c r="E711" t="s">
        <v>5747</v>
      </c>
      <c r="F711" t="s">
        <v>5759</v>
      </c>
      <c r="G711" t="s">
        <v>9683</v>
      </c>
      <c r="H711" t="s">
        <v>461</v>
      </c>
      <c r="I711" t="s">
        <v>638</v>
      </c>
      <c r="J711" t="s">
        <v>267</v>
      </c>
      <c r="K711" t="s">
        <v>5750</v>
      </c>
      <c r="L711" t="s">
        <v>268</v>
      </c>
      <c r="M711">
        <v>13357415</v>
      </c>
      <c r="N711">
        <v>0</v>
      </c>
      <c r="O711">
        <v>13357415</v>
      </c>
      <c r="P711">
        <v>0</v>
      </c>
      <c r="Q711" t="s">
        <v>9703</v>
      </c>
      <c r="R711" t="s">
        <v>9249</v>
      </c>
      <c r="S711" t="s">
        <v>9298</v>
      </c>
      <c r="T711" t="s">
        <v>9172</v>
      </c>
      <c r="U711" t="s">
        <v>9704</v>
      </c>
      <c r="V711" t="s">
        <v>9705</v>
      </c>
      <c r="W711" t="s">
        <v>5757</v>
      </c>
      <c r="X711" t="str">
        <f t="shared" si="11"/>
        <v>Inversión</v>
      </c>
      <c r="Y711" t="s">
        <v>5761</v>
      </c>
    </row>
    <row r="712" spans="1:25">
      <c r="A712" t="s">
        <v>9252</v>
      </c>
      <c r="B712" t="s">
        <v>7263</v>
      </c>
      <c r="C712" t="s">
        <v>9706</v>
      </c>
      <c r="D712" t="s">
        <v>667</v>
      </c>
      <c r="E712" t="s">
        <v>5747</v>
      </c>
      <c r="F712" t="s">
        <v>5759</v>
      </c>
      <c r="G712" t="s">
        <v>9683</v>
      </c>
      <c r="H712" t="s">
        <v>461</v>
      </c>
      <c r="I712" t="s">
        <v>638</v>
      </c>
      <c r="J712" t="s">
        <v>267</v>
      </c>
      <c r="K712" t="s">
        <v>5750</v>
      </c>
      <c r="L712" t="s">
        <v>268</v>
      </c>
      <c r="M712">
        <v>29972641</v>
      </c>
      <c r="N712">
        <v>0</v>
      </c>
      <c r="O712">
        <v>29972641</v>
      </c>
      <c r="P712">
        <v>0</v>
      </c>
      <c r="Q712" t="s">
        <v>9707</v>
      </c>
      <c r="R712" t="s">
        <v>9252</v>
      </c>
      <c r="S712" t="s">
        <v>9180</v>
      </c>
      <c r="T712" t="s">
        <v>9171</v>
      </c>
      <c r="U712" t="s">
        <v>9708</v>
      </c>
      <c r="V712" t="s">
        <v>9709</v>
      </c>
      <c r="W712" t="s">
        <v>5757</v>
      </c>
      <c r="X712" t="str">
        <f t="shared" si="11"/>
        <v>Inversión</v>
      </c>
      <c r="Y712" t="s">
        <v>5761</v>
      </c>
    </row>
    <row r="713" spans="1:25">
      <c r="A713" t="s">
        <v>9451</v>
      </c>
      <c r="B713" t="s">
        <v>7263</v>
      </c>
      <c r="C713" t="s">
        <v>9710</v>
      </c>
      <c r="D713" t="s">
        <v>667</v>
      </c>
      <c r="E713" t="s">
        <v>5747</v>
      </c>
      <c r="F713" t="s">
        <v>5759</v>
      </c>
      <c r="G713" t="s">
        <v>9683</v>
      </c>
      <c r="H713" t="s">
        <v>461</v>
      </c>
      <c r="I713" t="s">
        <v>638</v>
      </c>
      <c r="J713" t="s">
        <v>267</v>
      </c>
      <c r="K713" t="s">
        <v>5750</v>
      </c>
      <c r="L713" t="s">
        <v>268</v>
      </c>
      <c r="M713">
        <v>36402360</v>
      </c>
      <c r="N713">
        <v>0</v>
      </c>
      <c r="O713">
        <v>36402360</v>
      </c>
      <c r="P713">
        <v>0</v>
      </c>
      <c r="Q713" t="s">
        <v>9711</v>
      </c>
      <c r="R713" t="s">
        <v>9451</v>
      </c>
      <c r="S713" t="s">
        <v>9446</v>
      </c>
      <c r="T713" t="s">
        <v>9295</v>
      </c>
      <c r="U713" t="s">
        <v>9712</v>
      </c>
      <c r="V713" t="s">
        <v>9713</v>
      </c>
      <c r="W713" t="s">
        <v>5757</v>
      </c>
      <c r="X713" t="str">
        <f t="shared" si="11"/>
        <v>Inversión</v>
      </c>
      <c r="Y713" t="s">
        <v>5761</v>
      </c>
    </row>
    <row r="714" spans="1:25">
      <c r="A714" t="s">
        <v>9446</v>
      </c>
      <c r="B714" t="s">
        <v>7263</v>
      </c>
      <c r="C714" t="s">
        <v>9714</v>
      </c>
      <c r="D714" t="s">
        <v>667</v>
      </c>
      <c r="E714" t="s">
        <v>5747</v>
      </c>
      <c r="F714" t="s">
        <v>6645</v>
      </c>
      <c r="G714" t="s">
        <v>9683</v>
      </c>
      <c r="H714" t="s">
        <v>455</v>
      </c>
      <c r="I714" t="s">
        <v>639</v>
      </c>
      <c r="J714" t="s">
        <v>280</v>
      </c>
      <c r="K714" t="s">
        <v>5760</v>
      </c>
      <c r="L714" t="s">
        <v>268</v>
      </c>
      <c r="M714">
        <v>31247320</v>
      </c>
      <c r="N714">
        <v>0</v>
      </c>
      <c r="O714">
        <v>31247320</v>
      </c>
      <c r="P714">
        <v>0</v>
      </c>
      <c r="Q714" t="s">
        <v>9715</v>
      </c>
      <c r="R714" t="s">
        <v>9446</v>
      </c>
      <c r="S714" t="s">
        <v>9491</v>
      </c>
      <c r="T714" t="s">
        <v>5752</v>
      </c>
      <c r="U714" t="s">
        <v>9716</v>
      </c>
      <c r="V714" t="s">
        <v>9717</v>
      </c>
      <c r="W714" t="s">
        <v>5757</v>
      </c>
      <c r="X714" t="str">
        <f t="shared" si="11"/>
        <v>Inversión</v>
      </c>
      <c r="Y714" t="s">
        <v>6652</v>
      </c>
    </row>
    <row r="715" spans="1:25">
      <c r="A715" t="s">
        <v>9254</v>
      </c>
      <c r="B715" t="s">
        <v>7263</v>
      </c>
      <c r="C715" t="s">
        <v>9718</v>
      </c>
      <c r="D715" t="s">
        <v>667</v>
      </c>
      <c r="E715" t="s">
        <v>5763</v>
      </c>
      <c r="F715" t="s">
        <v>6645</v>
      </c>
      <c r="G715" t="s">
        <v>9683</v>
      </c>
      <c r="H715" t="s">
        <v>455</v>
      </c>
      <c r="I715" t="s">
        <v>639</v>
      </c>
      <c r="J715" t="s">
        <v>280</v>
      </c>
      <c r="K715" t="s">
        <v>5760</v>
      </c>
      <c r="L715" t="s">
        <v>268</v>
      </c>
      <c r="M715">
        <v>40000000</v>
      </c>
      <c r="N715">
        <v>-23879869</v>
      </c>
      <c r="O715">
        <v>16120131</v>
      </c>
      <c r="P715">
        <v>16120131</v>
      </c>
      <c r="Q715" t="s">
        <v>9719</v>
      </c>
      <c r="R715" t="s">
        <v>9254</v>
      </c>
      <c r="S715" t="s">
        <v>5757</v>
      </c>
      <c r="T715" t="s">
        <v>5757</v>
      </c>
      <c r="U715" t="s">
        <v>5757</v>
      </c>
      <c r="V715" t="s">
        <v>5757</v>
      </c>
      <c r="W715" t="s">
        <v>5757</v>
      </c>
      <c r="X715" t="str">
        <f t="shared" si="11"/>
        <v>Inversión</v>
      </c>
      <c r="Y715" t="s">
        <v>6652</v>
      </c>
    </row>
    <row r="716" spans="1:25">
      <c r="A716" t="s">
        <v>9298</v>
      </c>
      <c r="B716" t="s">
        <v>7263</v>
      </c>
      <c r="C716" t="s">
        <v>9720</v>
      </c>
      <c r="D716" t="s">
        <v>667</v>
      </c>
      <c r="E716" t="s">
        <v>5747</v>
      </c>
      <c r="F716" t="s">
        <v>6645</v>
      </c>
      <c r="G716" t="s">
        <v>9683</v>
      </c>
      <c r="H716" t="s">
        <v>455</v>
      </c>
      <c r="I716" t="s">
        <v>639</v>
      </c>
      <c r="J716" t="s">
        <v>280</v>
      </c>
      <c r="K716" t="s">
        <v>5760</v>
      </c>
      <c r="L716" t="s">
        <v>268</v>
      </c>
      <c r="M716">
        <v>8460680</v>
      </c>
      <c r="N716">
        <v>0</v>
      </c>
      <c r="O716">
        <v>8460680</v>
      </c>
      <c r="P716">
        <v>1596281</v>
      </c>
      <c r="Q716" t="s">
        <v>9721</v>
      </c>
      <c r="R716" t="s">
        <v>9298</v>
      </c>
      <c r="S716" t="s">
        <v>9722</v>
      </c>
      <c r="T716" t="s">
        <v>9723</v>
      </c>
      <c r="U716" t="s">
        <v>9724</v>
      </c>
      <c r="V716" t="s">
        <v>9725</v>
      </c>
      <c r="W716" t="s">
        <v>5757</v>
      </c>
      <c r="X716" t="str">
        <f t="shared" si="11"/>
        <v>Inversión</v>
      </c>
      <c r="Y716" t="s">
        <v>6652</v>
      </c>
    </row>
    <row r="717" spans="1:25">
      <c r="A717" t="s">
        <v>9491</v>
      </c>
      <c r="B717" t="s">
        <v>8138</v>
      </c>
      <c r="C717" t="s">
        <v>9726</v>
      </c>
      <c r="D717" t="s">
        <v>667</v>
      </c>
      <c r="E717" t="s">
        <v>5747</v>
      </c>
      <c r="F717" t="s">
        <v>5759</v>
      </c>
      <c r="G717" t="s">
        <v>9683</v>
      </c>
      <c r="H717" t="s">
        <v>461</v>
      </c>
      <c r="I717" t="s">
        <v>638</v>
      </c>
      <c r="J717" t="s">
        <v>280</v>
      </c>
      <c r="K717" t="s">
        <v>5760</v>
      </c>
      <c r="L717" t="s">
        <v>268</v>
      </c>
      <c r="M717">
        <v>5675000</v>
      </c>
      <c r="N717">
        <v>-5000</v>
      </c>
      <c r="O717">
        <v>5670000</v>
      </c>
      <c r="P717">
        <v>0</v>
      </c>
      <c r="Q717" t="s">
        <v>9727</v>
      </c>
      <c r="R717" t="s">
        <v>9491</v>
      </c>
      <c r="S717" t="s">
        <v>5775</v>
      </c>
      <c r="T717" t="s">
        <v>6060</v>
      </c>
      <c r="U717" t="s">
        <v>9728</v>
      </c>
      <c r="V717" t="s">
        <v>9729</v>
      </c>
      <c r="W717" t="s">
        <v>5757</v>
      </c>
      <c r="X717" t="str">
        <f t="shared" si="11"/>
        <v>Inversión</v>
      </c>
      <c r="Y717" t="s">
        <v>5761</v>
      </c>
    </row>
    <row r="718" spans="1:25">
      <c r="A718" t="s">
        <v>9116</v>
      </c>
      <c r="B718" t="s">
        <v>8680</v>
      </c>
      <c r="C718" t="s">
        <v>9730</v>
      </c>
      <c r="D718" t="s">
        <v>667</v>
      </c>
      <c r="E718" t="s">
        <v>5747</v>
      </c>
      <c r="F718" t="s">
        <v>6645</v>
      </c>
      <c r="G718" t="s">
        <v>9683</v>
      </c>
      <c r="H718" t="s">
        <v>455</v>
      </c>
      <c r="I718" t="s">
        <v>639</v>
      </c>
      <c r="J718" t="s">
        <v>280</v>
      </c>
      <c r="K718" t="s">
        <v>5760</v>
      </c>
      <c r="L718" t="s">
        <v>268</v>
      </c>
      <c r="M718">
        <v>9186712</v>
      </c>
      <c r="N718">
        <v>-680497</v>
      </c>
      <c r="O718">
        <v>8506215</v>
      </c>
      <c r="P718">
        <v>0</v>
      </c>
      <c r="Q718" t="s">
        <v>9731</v>
      </c>
      <c r="R718" t="s">
        <v>9116</v>
      </c>
      <c r="S718" t="s">
        <v>5744</v>
      </c>
      <c r="T718" t="s">
        <v>6128</v>
      </c>
      <c r="U718" t="s">
        <v>6693</v>
      </c>
      <c r="V718" t="s">
        <v>9732</v>
      </c>
      <c r="W718" t="s">
        <v>5757</v>
      </c>
      <c r="X718" t="str">
        <f t="shared" si="11"/>
        <v>Inversión</v>
      </c>
      <c r="Y718" t="s">
        <v>6652</v>
      </c>
    </row>
    <row r="719" spans="1:25">
      <c r="A719" t="s">
        <v>9253</v>
      </c>
      <c r="B719" t="s">
        <v>8680</v>
      </c>
      <c r="C719" t="s">
        <v>9733</v>
      </c>
      <c r="D719" t="s">
        <v>667</v>
      </c>
      <c r="E719" t="s">
        <v>5747</v>
      </c>
      <c r="F719" t="s">
        <v>6645</v>
      </c>
      <c r="G719" t="s">
        <v>9683</v>
      </c>
      <c r="H719" t="s">
        <v>455</v>
      </c>
      <c r="I719" t="s">
        <v>639</v>
      </c>
      <c r="J719" t="s">
        <v>280</v>
      </c>
      <c r="K719" t="s">
        <v>5760</v>
      </c>
      <c r="L719" t="s">
        <v>268</v>
      </c>
      <c r="M719">
        <v>14693157</v>
      </c>
      <c r="N719">
        <v>-1335742</v>
      </c>
      <c r="O719">
        <v>13357415</v>
      </c>
      <c r="P719">
        <v>0</v>
      </c>
      <c r="Q719" t="s">
        <v>9734</v>
      </c>
      <c r="R719" t="s">
        <v>9253</v>
      </c>
      <c r="S719" t="s">
        <v>9137</v>
      </c>
      <c r="T719" t="s">
        <v>6120</v>
      </c>
      <c r="U719" t="s">
        <v>5943</v>
      </c>
      <c r="V719" t="s">
        <v>9735</v>
      </c>
      <c r="W719" t="s">
        <v>5757</v>
      </c>
      <c r="X719" t="str">
        <f t="shared" si="11"/>
        <v>Inversión</v>
      </c>
      <c r="Y719" t="s">
        <v>6652</v>
      </c>
    </row>
    <row r="720" spans="1:25">
      <c r="A720" t="s">
        <v>9129</v>
      </c>
      <c r="B720" t="s">
        <v>8833</v>
      </c>
      <c r="C720" t="s">
        <v>9736</v>
      </c>
      <c r="D720" t="s">
        <v>667</v>
      </c>
      <c r="E720" t="s">
        <v>5747</v>
      </c>
      <c r="F720" t="s">
        <v>5759</v>
      </c>
      <c r="G720" t="s">
        <v>9683</v>
      </c>
      <c r="H720" t="s">
        <v>461</v>
      </c>
      <c r="I720" t="s">
        <v>638</v>
      </c>
      <c r="J720" t="s">
        <v>280</v>
      </c>
      <c r="K720" t="s">
        <v>5760</v>
      </c>
      <c r="L720" t="s">
        <v>268</v>
      </c>
      <c r="M720">
        <v>74993568</v>
      </c>
      <c r="N720">
        <v>0</v>
      </c>
      <c r="O720">
        <v>74993568</v>
      </c>
      <c r="P720">
        <v>0</v>
      </c>
      <c r="Q720" t="s">
        <v>9737</v>
      </c>
      <c r="R720" t="s">
        <v>9129</v>
      </c>
      <c r="S720" t="s">
        <v>9738</v>
      </c>
      <c r="T720" t="s">
        <v>5757</v>
      </c>
      <c r="U720" t="s">
        <v>5757</v>
      </c>
      <c r="V720" t="s">
        <v>5757</v>
      </c>
      <c r="W720" t="s">
        <v>5757</v>
      </c>
      <c r="X720" t="str">
        <f t="shared" si="11"/>
        <v>Inversión</v>
      </c>
      <c r="Y720" t="s">
        <v>5761</v>
      </c>
    </row>
    <row r="721" spans="1:25">
      <c r="A721" t="s">
        <v>9134</v>
      </c>
      <c r="B721" t="s">
        <v>8833</v>
      </c>
      <c r="C721" t="s">
        <v>9739</v>
      </c>
      <c r="D721" t="s">
        <v>667</v>
      </c>
      <c r="E721" t="s">
        <v>5747</v>
      </c>
      <c r="F721" t="s">
        <v>5759</v>
      </c>
      <c r="G721" t="s">
        <v>9683</v>
      </c>
      <c r="H721" t="s">
        <v>461</v>
      </c>
      <c r="I721" t="s">
        <v>638</v>
      </c>
      <c r="J721" t="s">
        <v>280</v>
      </c>
      <c r="K721" t="s">
        <v>5760</v>
      </c>
      <c r="L721" t="s">
        <v>268</v>
      </c>
      <c r="M721">
        <v>10685932</v>
      </c>
      <c r="N721">
        <v>0</v>
      </c>
      <c r="O721">
        <v>10685932</v>
      </c>
      <c r="P721">
        <v>0</v>
      </c>
      <c r="Q721" t="s">
        <v>9740</v>
      </c>
      <c r="R721" t="s">
        <v>9134</v>
      </c>
      <c r="S721" t="s">
        <v>5865</v>
      </c>
      <c r="T721" t="s">
        <v>5757</v>
      </c>
      <c r="U721" t="s">
        <v>5757</v>
      </c>
      <c r="V721" t="s">
        <v>5757</v>
      </c>
      <c r="W721" t="s">
        <v>5757</v>
      </c>
      <c r="X721" t="str">
        <f t="shared" si="11"/>
        <v>Inversión</v>
      </c>
      <c r="Y721" t="s">
        <v>5761</v>
      </c>
    </row>
    <row r="722" spans="1:25">
      <c r="A722" t="s">
        <v>9204</v>
      </c>
      <c r="B722" t="s">
        <v>8833</v>
      </c>
      <c r="C722" t="s">
        <v>9741</v>
      </c>
      <c r="D722" t="s">
        <v>667</v>
      </c>
      <c r="E722" t="s">
        <v>5747</v>
      </c>
      <c r="F722" t="s">
        <v>5759</v>
      </c>
      <c r="G722" t="s">
        <v>9683</v>
      </c>
      <c r="H722" t="s">
        <v>461</v>
      </c>
      <c r="I722" t="s">
        <v>638</v>
      </c>
      <c r="J722" t="s">
        <v>280</v>
      </c>
      <c r="K722" t="s">
        <v>5760</v>
      </c>
      <c r="L722" t="s">
        <v>268</v>
      </c>
      <c r="M722">
        <v>25518645</v>
      </c>
      <c r="N722">
        <v>0</v>
      </c>
      <c r="O722">
        <v>25518645</v>
      </c>
      <c r="P722">
        <v>5103729</v>
      </c>
      <c r="Q722" t="s">
        <v>9742</v>
      </c>
      <c r="R722" t="s">
        <v>9204</v>
      </c>
      <c r="S722" t="s">
        <v>9743</v>
      </c>
      <c r="T722" t="s">
        <v>5757</v>
      </c>
      <c r="U722" t="s">
        <v>5757</v>
      </c>
      <c r="V722" t="s">
        <v>5757</v>
      </c>
      <c r="W722" t="s">
        <v>5757</v>
      </c>
      <c r="X722" t="str">
        <f t="shared" si="11"/>
        <v>Inversión</v>
      </c>
      <c r="Y722" t="s">
        <v>5761</v>
      </c>
    </row>
    <row r="723" spans="1:25">
      <c r="A723" t="s">
        <v>9208</v>
      </c>
      <c r="B723" t="s">
        <v>8833</v>
      </c>
      <c r="C723" t="s">
        <v>9744</v>
      </c>
      <c r="D723" t="s">
        <v>667</v>
      </c>
      <c r="E723" t="s">
        <v>5763</v>
      </c>
      <c r="F723" t="s">
        <v>5759</v>
      </c>
      <c r="G723" t="s">
        <v>9683</v>
      </c>
      <c r="H723" t="s">
        <v>461</v>
      </c>
      <c r="I723" t="s">
        <v>638</v>
      </c>
      <c r="J723" t="s">
        <v>280</v>
      </c>
      <c r="K723" t="s">
        <v>5760</v>
      </c>
      <c r="L723" t="s">
        <v>268</v>
      </c>
      <c r="M723">
        <v>14874620</v>
      </c>
      <c r="N723">
        <v>0</v>
      </c>
      <c r="O723">
        <v>14874620</v>
      </c>
      <c r="P723">
        <v>14874620</v>
      </c>
      <c r="Q723" t="s">
        <v>9745</v>
      </c>
      <c r="R723" t="s">
        <v>9208</v>
      </c>
      <c r="S723" t="s">
        <v>5757</v>
      </c>
      <c r="T723" t="s">
        <v>5757</v>
      </c>
      <c r="U723" t="s">
        <v>5757</v>
      </c>
      <c r="V723" t="s">
        <v>5757</v>
      </c>
      <c r="W723" t="s">
        <v>5757</v>
      </c>
      <c r="X723" t="str">
        <f t="shared" si="11"/>
        <v>Inversión</v>
      </c>
      <c r="Y723" t="s">
        <v>5761</v>
      </c>
    </row>
    <row r="724" spans="1:25">
      <c r="A724" t="s">
        <v>9132</v>
      </c>
      <c r="B724" t="s">
        <v>9309</v>
      </c>
      <c r="C724" t="s">
        <v>9746</v>
      </c>
      <c r="D724" t="s">
        <v>667</v>
      </c>
      <c r="E724" t="s">
        <v>5747</v>
      </c>
      <c r="F724" t="s">
        <v>5759</v>
      </c>
      <c r="G724" t="s">
        <v>9683</v>
      </c>
      <c r="H724" t="s">
        <v>461</v>
      </c>
      <c r="I724" t="s">
        <v>638</v>
      </c>
      <c r="J724" t="s">
        <v>267</v>
      </c>
      <c r="K724" t="s">
        <v>5750</v>
      </c>
      <c r="L724" t="s">
        <v>268</v>
      </c>
      <c r="M724">
        <v>3118888</v>
      </c>
      <c r="N724">
        <v>0</v>
      </c>
      <c r="O724">
        <v>3118888</v>
      </c>
      <c r="P724">
        <v>0</v>
      </c>
      <c r="Q724" t="s">
        <v>9747</v>
      </c>
      <c r="R724" t="s">
        <v>9132</v>
      </c>
      <c r="S724" t="s">
        <v>5782</v>
      </c>
      <c r="T724" t="s">
        <v>6092</v>
      </c>
      <c r="U724" t="s">
        <v>6891</v>
      </c>
      <c r="V724" t="s">
        <v>9748</v>
      </c>
      <c r="W724" t="s">
        <v>5757</v>
      </c>
      <c r="X724" t="str">
        <f t="shared" si="11"/>
        <v>Inversión</v>
      </c>
      <c r="Y724" t="s">
        <v>5761</v>
      </c>
    </row>
    <row r="725" spans="1:25">
      <c r="A725" t="s">
        <v>5768</v>
      </c>
      <c r="B725" t="s">
        <v>9381</v>
      </c>
      <c r="C725" t="s">
        <v>9749</v>
      </c>
      <c r="D725" t="s">
        <v>667</v>
      </c>
      <c r="E725" t="s">
        <v>5763</v>
      </c>
      <c r="F725" t="s">
        <v>5759</v>
      </c>
      <c r="G725" t="s">
        <v>9683</v>
      </c>
      <c r="H725" t="s">
        <v>461</v>
      </c>
      <c r="I725" t="s">
        <v>638</v>
      </c>
      <c r="J725" t="s">
        <v>280</v>
      </c>
      <c r="K725" t="s">
        <v>5760</v>
      </c>
      <c r="L725" t="s">
        <v>268</v>
      </c>
      <c r="M725">
        <v>3800000</v>
      </c>
      <c r="N725">
        <v>0</v>
      </c>
      <c r="O725">
        <v>3800000</v>
      </c>
      <c r="P725">
        <v>3800000</v>
      </c>
      <c r="Q725" t="s">
        <v>9750</v>
      </c>
      <c r="R725" t="s">
        <v>5768</v>
      </c>
      <c r="S725" t="s">
        <v>5757</v>
      </c>
      <c r="T725" t="s">
        <v>5757</v>
      </c>
      <c r="U725" t="s">
        <v>5757</v>
      </c>
      <c r="V725" t="s">
        <v>5757</v>
      </c>
      <c r="W725" t="s">
        <v>5757</v>
      </c>
      <c r="X725" t="str">
        <f t="shared" si="11"/>
        <v>Inversión</v>
      </c>
      <c r="Y725" t="s">
        <v>5761</v>
      </c>
    </row>
    <row r="726" spans="1:25">
      <c r="A726" t="s">
        <v>5775</v>
      </c>
      <c r="B726" t="s">
        <v>9381</v>
      </c>
      <c r="C726" t="s">
        <v>9751</v>
      </c>
      <c r="D726" t="s">
        <v>667</v>
      </c>
      <c r="E726" t="s">
        <v>5763</v>
      </c>
      <c r="F726" t="s">
        <v>5759</v>
      </c>
      <c r="G726" t="s">
        <v>9683</v>
      </c>
      <c r="H726" t="s">
        <v>461</v>
      </c>
      <c r="I726" t="s">
        <v>638</v>
      </c>
      <c r="J726" t="s">
        <v>280</v>
      </c>
      <c r="K726" t="s">
        <v>5760</v>
      </c>
      <c r="L726" t="s">
        <v>268</v>
      </c>
      <c r="M726">
        <v>1500000</v>
      </c>
      <c r="N726">
        <v>0</v>
      </c>
      <c r="O726">
        <v>1500000</v>
      </c>
      <c r="P726">
        <v>1500000</v>
      </c>
      <c r="Q726" t="s">
        <v>9752</v>
      </c>
      <c r="R726" t="s">
        <v>5775</v>
      </c>
      <c r="S726" t="s">
        <v>5757</v>
      </c>
      <c r="T726" t="s">
        <v>5757</v>
      </c>
      <c r="U726" t="s">
        <v>5757</v>
      </c>
      <c r="V726" t="s">
        <v>5757</v>
      </c>
      <c r="W726" t="s">
        <v>5757</v>
      </c>
      <c r="X726" t="str">
        <f t="shared" si="11"/>
        <v>Inversión</v>
      </c>
      <c r="Y726" t="s">
        <v>5761</v>
      </c>
    </row>
    <row r="727" spans="1:25">
      <c r="A727" t="s">
        <v>5835</v>
      </c>
      <c r="B727" t="s">
        <v>5826</v>
      </c>
      <c r="C727" t="s">
        <v>9753</v>
      </c>
      <c r="D727" t="s">
        <v>667</v>
      </c>
      <c r="E727" t="s">
        <v>5747</v>
      </c>
      <c r="F727" t="s">
        <v>5828</v>
      </c>
      <c r="G727" t="s">
        <v>9754</v>
      </c>
      <c r="H727" t="s">
        <v>458</v>
      </c>
      <c r="I727" t="s">
        <v>635</v>
      </c>
      <c r="J727" t="s">
        <v>267</v>
      </c>
      <c r="K727" t="s">
        <v>5750</v>
      </c>
      <c r="L727" t="s">
        <v>268</v>
      </c>
      <c r="M727">
        <v>4080150</v>
      </c>
      <c r="N727">
        <v>-534766</v>
      </c>
      <c r="O727">
        <v>3545384</v>
      </c>
      <c r="P727">
        <v>0</v>
      </c>
      <c r="Q727" t="s">
        <v>9755</v>
      </c>
      <c r="R727" t="s">
        <v>5835</v>
      </c>
      <c r="S727" t="s">
        <v>5835</v>
      </c>
      <c r="T727" t="s">
        <v>9087</v>
      </c>
      <c r="U727" t="s">
        <v>9087</v>
      </c>
      <c r="V727" t="s">
        <v>9756</v>
      </c>
      <c r="W727" t="s">
        <v>9115</v>
      </c>
      <c r="X727" t="str">
        <f t="shared" si="11"/>
        <v>Inversión</v>
      </c>
      <c r="Y727" t="s">
        <v>5836</v>
      </c>
    </row>
    <row r="728" spans="1:25">
      <c r="A728" t="s">
        <v>9101</v>
      </c>
      <c r="B728" t="s">
        <v>7263</v>
      </c>
      <c r="C728" t="s">
        <v>9757</v>
      </c>
      <c r="D728" t="s">
        <v>667</v>
      </c>
      <c r="E728" t="s">
        <v>5747</v>
      </c>
      <c r="F728" t="s">
        <v>5759</v>
      </c>
      <c r="G728" t="s">
        <v>9754</v>
      </c>
      <c r="H728" t="s">
        <v>461</v>
      </c>
      <c r="I728" t="s">
        <v>638</v>
      </c>
      <c r="J728" t="s">
        <v>267</v>
      </c>
      <c r="K728" t="s">
        <v>5750</v>
      </c>
      <c r="L728" t="s">
        <v>268</v>
      </c>
      <c r="M728">
        <v>2551865</v>
      </c>
      <c r="N728">
        <v>0</v>
      </c>
      <c r="O728">
        <v>2551865</v>
      </c>
      <c r="P728">
        <v>0</v>
      </c>
      <c r="Q728" t="s">
        <v>9758</v>
      </c>
      <c r="R728" t="s">
        <v>9101</v>
      </c>
      <c r="S728" t="s">
        <v>9172</v>
      </c>
      <c r="T728" t="s">
        <v>9076</v>
      </c>
      <c r="U728" t="s">
        <v>9759</v>
      </c>
      <c r="V728" t="s">
        <v>9760</v>
      </c>
      <c r="W728" t="s">
        <v>5757</v>
      </c>
      <c r="X728" t="str">
        <f t="shared" si="11"/>
        <v>Inversión</v>
      </c>
      <c r="Y728" t="s">
        <v>5761</v>
      </c>
    </row>
    <row r="729" spans="1:25">
      <c r="A729" t="s">
        <v>5870</v>
      </c>
      <c r="B729" t="s">
        <v>7263</v>
      </c>
      <c r="C729" t="s">
        <v>9761</v>
      </c>
      <c r="D729" t="s">
        <v>667</v>
      </c>
      <c r="E729" t="s">
        <v>5747</v>
      </c>
      <c r="F729" t="s">
        <v>5759</v>
      </c>
      <c r="G729" t="s">
        <v>9754</v>
      </c>
      <c r="H729" t="s">
        <v>461</v>
      </c>
      <c r="I729" t="s">
        <v>638</v>
      </c>
      <c r="J729" t="s">
        <v>267</v>
      </c>
      <c r="K729" t="s">
        <v>5750</v>
      </c>
      <c r="L729" t="s">
        <v>268</v>
      </c>
      <c r="M729">
        <v>97254395</v>
      </c>
      <c r="N729">
        <v>0</v>
      </c>
      <c r="O729">
        <v>97254395</v>
      </c>
      <c r="P729">
        <v>0</v>
      </c>
      <c r="Q729" t="s">
        <v>9762</v>
      </c>
      <c r="R729" t="s">
        <v>5870</v>
      </c>
      <c r="S729" t="s">
        <v>9763</v>
      </c>
      <c r="T729" t="s">
        <v>9764</v>
      </c>
      <c r="U729" t="s">
        <v>9765</v>
      </c>
      <c r="V729" t="s">
        <v>9766</v>
      </c>
      <c r="W729" t="s">
        <v>5757</v>
      </c>
      <c r="X729" t="str">
        <f t="shared" si="11"/>
        <v>Inversión</v>
      </c>
      <c r="Y729" t="s">
        <v>5761</v>
      </c>
    </row>
    <row r="730" spans="1:25">
      <c r="A730" t="s">
        <v>9084</v>
      </c>
      <c r="B730" t="s">
        <v>7263</v>
      </c>
      <c r="C730" t="s">
        <v>9767</v>
      </c>
      <c r="D730" t="s">
        <v>667</v>
      </c>
      <c r="E730" t="s">
        <v>5747</v>
      </c>
      <c r="F730" t="s">
        <v>5759</v>
      </c>
      <c r="G730" t="s">
        <v>9754</v>
      </c>
      <c r="H730" t="s">
        <v>461</v>
      </c>
      <c r="I730" t="s">
        <v>638</v>
      </c>
      <c r="J730" t="s">
        <v>267</v>
      </c>
      <c r="K730" t="s">
        <v>5750</v>
      </c>
      <c r="L730" t="s">
        <v>268</v>
      </c>
      <c r="M730">
        <v>99991424</v>
      </c>
      <c r="N730">
        <v>0</v>
      </c>
      <c r="O730">
        <v>99991424</v>
      </c>
      <c r="P730">
        <v>0</v>
      </c>
      <c r="Q730" t="s">
        <v>9768</v>
      </c>
      <c r="R730" t="s">
        <v>9084</v>
      </c>
      <c r="S730" t="s">
        <v>9769</v>
      </c>
      <c r="T730" t="s">
        <v>9770</v>
      </c>
      <c r="U730" t="s">
        <v>9771</v>
      </c>
      <c r="V730" t="s">
        <v>9772</v>
      </c>
      <c r="W730" t="s">
        <v>5757</v>
      </c>
      <c r="X730" t="str">
        <f t="shared" si="11"/>
        <v>Inversión</v>
      </c>
      <c r="Y730" t="s">
        <v>5761</v>
      </c>
    </row>
    <row r="731" spans="1:25">
      <c r="A731" t="s">
        <v>9083</v>
      </c>
      <c r="B731" t="s">
        <v>7368</v>
      </c>
      <c r="C731" t="s">
        <v>9773</v>
      </c>
      <c r="D731" t="s">
        <v>667</v>
      </c>
      <c r="E731" t="s">
        <v>5747</v>
      </c>
      <c r="F731" t="s">
        <v>5759</v>
      </c>
      <c r="G731" t="s">
        <v>9754</v>
      </c>
      <c r="H731" t="s">
        <v>461</v>
      </c>
      <c r="I731" t="s">
        <v>638</v>
      </c>
      <c r="J731" t="s">
        <v>267</v>
      </c>
      <c r="K731" t="s">
        <v>5750</v>
      </c>
      <c r="L731" t="s">
        <v>268</v>
      </c>
      <c r="M731">
        <v>21376994</v>
      </c>
      <c r="N731">
        <v>0</v>
      </c>
      <c r="O731">
        <v>21376994</v>
      </c>
      <c r="P731">
        <v>9550823</v>
      </c>
      <c r="Q731" t="s">
        <v>9774</v>
      </c>
      <c r="R731" t="s">
        <v>9083</v>
      </c>
      <c r="S731" t="s">
        <v>9775</v>
      </c>
      <c r="T731" t="s">
        <v>9776</v>
      </c>
      <c r="U731" t="s">
        <v>9777</v>
      </c>
      <c r="V731" t="s">
        <v>9778</v>
      </c>
      <c r="W731" t="s">
        <v>9779</v>
      </c>
      <c r="X731" t="str">
        <f t="shared" si="11"/>
        <v>Inversión</v>
      </c>
      <c r="Y731" t="s">
        <v>5761</v>
      </c>
    </row>
    <row r="732" spans="1:25">
      <c r="A732" t="s">
        <v>9175</v>
      </c>
      <c r="B732" t="s">
        <v>7368</v>
      </c>
      <c r="C732" t="s">
        <v>9780</v>
      </c>
      <c r="D732" t="s">
        <v>667</v>
      </c>
      <c r="E732" t="s">
        <v>5747</v>
      </c>
      <c r="F732" t="s">
        <v>5759</v>
      </c>
      <c r="G732" t="s">
        <v>9754</v>
      </c>
      <c r="H732" t="s">
        <v>461</v>
      </c>
      <c r="I732" t="s">
        <v>638</v>
      </c>
      <c r="J732" t="s">
        <v>267</v>
      </c>
      <c r="K732" t="s">
        <v>5750</v>
      </c>
      <c r="L732" t="s">
        <v>268</v>
      </c>
      <c r="M732">
        <v>27665794</v>
      </c>
      <c r="N732">
        <v>0</v>
      </c>
      <c r="O732">
        <v>27665794</v>
      </c>
      <c r="P732">
        <v>0</v>
      </c>
      <c r="Q732" t="s">
        <v>9781</v>
      </c>
      <c r="R732" t="s">
        <v>9175</v>
      </c>
      <c r="S732" t="s">
        <v>9321</v>
      </c>
      <c r="T732" t="s">
        <v>6438</v>
      </c>
      <c r="U732" t="s">
        <v>9782</v>
      </c>
      <c r="V732" t="s">
        <v>9783</v>
      </c>
      <c r="W732" t="s">
        <v>5757</v>
      </c>
      <c r="X732" t="str">
        <f t="shared" si="11"/>
        <v>Inversión</v>
      </c>
      <c r="Y732" t="s">
        <v>5761</v>
      </c>
    </row>
    <row r="733" spans="1:25">
      <c r="A733" t="s">
        <v>6961</v>
      </c>
      <c r="B733" t="s">
        <v>7368</v>
      </c>
      <c r="C733" t="s">
        <v>9784</v>
      </c>
      <c r="D733" t="s">
        <v>667</v>
      </c>
      <c r="E733" t="s">
        <v>5747</v>
      </c>
      <c r="F733" t="s">
        <v>5759</v>
      </c>
      <c r="G733" t="s">
        <v>9754</v>
      </c>
      <c r="H733" t="s">
        <v>461</v>
      </c>
      <c r="I733" t="s">
        <v>638</v>
      </c>
      <c r="J733" t="s">
        <v>267</v>
      </c>
      <c r="K733" t="s">
        <v>5750</v>
      </c>
      <c r="L733" t="s">
        <v>268</v>
      </c>
      <c r="M733">
        <v>22660000</v>
      </c>
      <c r="N733">
        <v>0</v>
      </c>
      <c r="O733">
        <v>22660000</v>
      </c>
      <c r="P733">
        <v>0</v>
      </c>
      <c r="Q733" t="s">
        <v>9785</v>
      </c>
      <c r="R733" t="s">
        <v>6961</v>
      </c>
      <c r="S733" t="s">
        <v>6001</v>
      </c>
      <c r="T733" t="s">
        <v>7182</v>
      </c>
      <c r="U733" t="s">
        <v>9786</v>
      </c>
      <c r="V733" t="s">
        <v>9787</v>
      </c>
      <c r="W733" t="s">
        <v>5757</v>
      </c>
      <c r="X733" t="str">
        <f t="shared" si="11"/>
        <v>Inversión</v>
      </c>
      <c r="Y733" t="s">
        <v>5761</v>
      </c>
    </row>
    <row r="734" spans="1:25">
      <c r="A734" t="s">
        <v>9249</v>
      </c>
      <c r="B734" t="s">
        <v>7368</v>
      </c>
      <c r="C734" t="s">
        <v>9788</v>
      </c>
      <c r="D734" t="s">
        <v>667</v>
      </c>
      <c r="E734" t="s">
        <v>5747</v>
      </c>
      <c r="F734" t="s">
        <v>5759</v>
      </c>
      <c r="G734" t="s">
        <v>9754</v>
      </c>
      <c r="H734" t="s">
        <v>461</v>
      </c>
      <c r="I734" t="s">
        <v>638</v>
      </c>
      <c r="J734" t="s">
        <v>267</v>
      </c>
      <c r="K734" t="s">
        <v>5750</v>
      </c>
      <c r="L734" t="s">
        <v>268</v>
      </c>
      <c r="M734">
        <v>13609944</v>
      </c>
      <c r="N734">
        <v>0</v>
      </c>
      <c r="O734">
        <v>13609944</v>
      </c>
      <c r="P734">
        <v>0</v>
      </c>
      <c r="Q734" t="s">
        <v>9789</v>
      </c>
      <c r="R734" t="s">
        <v>9249</v>
      </c>
      <c r="S734" t="s">
        <v>6072</v>
      </c>
      <c r="T734" t="s">
        <v>7188</v>
      </c>
      <c r="U734" t="s">
        <v>9790</v>
      </c>
      <c r="V734" t="s">
        <v>9791</v>
      </c>
      <c r="W734" t="s">
        <v>5757</v>
      </c>
      <c r="X734" t="str">
        <f t="shared" si="11"/>
        <v>Inversión</v>
      </c>
      <c r="Y734" t="s">
        <v>5761</v>
      </c>
    </row>
    <row r="735" spans="1:25">
      <c r="A735" t="s">
        <v>9252</v>
      </c>
      <c r="B735" t="s">
        <v>7368</v>
      </c>
      <c r="C735" t="s">
        <v>9792</v>
      </c>
      <c r="D735" t="s">
        <v>667</v>
      </c>
      <c r="E735" t="s">
        <v>5747</v>
      </c>
      <c r="F735" t="s">
        <v>5759</v>
      </c>
      <c r="G735" t="s">
        <v>9754</v>
      </c>
      <c r="H735" t="s">
        <v>461</v>
      </c>
      <c r="I735" t="s">
        <v>638</v>
      </c>
      <c r="J735" t="s">
        <v>267</v>
      </c>
      <c r="K735" t="s">
        <v>5750</v>
      </c>
      <c r="L735" t="s">
        <v>268</v>
      </c>
      <c r="M735">
        <v>2439263</v>
      </c>
      <c r="N735">
        <v>-1993883</v>
      </c>
      <c r="O735">
        <v>445380</v>
      </c>
      <c r="P735">
        <v>0</v>
      </c>
      <c r="Q735" t="s">
        <v>9793</v>
      </c>
      <c r="R735" t="s">
        <v>9252</v>
      </c>
      <c r="S735" t="s">
        <v>5882</v>
      </c>
      <c r="T735" t="s">
        <v>7118</v>
      </c>
      <c r="U735" t="s">
        <v>7167</v>
      </c>
      <c r="V735" t="s">
        <v>9794</v>
      </c>
      <c r="W735" t="s">
        <v>5757</v>
      </c>
      <c r="X735" t="str">
        <f t="shared" si="11"/>
        <v>Inversión</v>
      </c>
      <c r="Y735" t="s">
        <v>5761</v>
      </c>
    </row>
    <row r="736" spans="1:25">
      <c r="A736" t="s">
        <v>9451</v>
      </c>
      <c r="B736" t="s">
        <v>9795</v>
      </c>
      <c r="C736" t="s">
        <v>9796</v>
      </c>
      <c r="D736" t="s">
        <v>667</v>
      </c>
      <c r="E736" t="s">
        <v>5747</v>
      </c>
      <c r="F736" t="s">
        <v>6645</v>
      </c>
      <c r="G736" t="s">
        <v>9754</v>
      </c>
      <c r="H736" t="s">
        <v>455</v>
      </c>
      <c r="I736" t="s">
        <v>639</v>
      </c>
      <c r="J736" t="s">
        <v>280</v>
      </c>
      <c r="K736" t="s">
        <v>5760</v>
      </c>
      <c r="L736" t="s">
        <v>268</v>
      </c>
      <c r="M736">
        <v>16381062</v>
      </c>
      <c r="N736">
        <v>0</v>
      </c>
      <c r="O736">
        <v>16381062</v>
      </c>
      <c r="P736">
        <v>0</v>
      </c>
      <c r="Q736" t="s">
        <v>9797</v>
      </c>
      <c r="R736" t="s">
        <v>9451</v>
      </c>
      <c r="S736" t="s">
        <v>6056</v>
      </c>
      <c r="T736" t="s">
        <v>7147</v>
      </c>
      <c r="U736" t="s">
        <v>9798</v>
      </c>
      <c r="V736" t="s">
        <v>9799</v>
      </c>
      <c r="W736" t="s">
        <v>5757</v>
      </c>
      <c r="X736" t="str">
        <f t="shared" si="11"/>
        <v>Inversión</v>
      </c>
      <c r="Y736" t="s">
        <v>6652</v>
      </c>
    </row>
    <row r="737" spans="1:25">
      <c r="A737" t="s">
        <v>9446</v>
      </c>
      <c r="B737" t="s">
        <v>9795</v>
      </c>
      <c r="C737" t="s">
        <v>9800</v>
      </c>
      <c r="D737" t="s">
        <v>667</v>
      </c>
      <c r="E737" t="s">
        <v>5747</v>
      </c>
      <c r="F737" t="s">
        <v>6645</v>
      </c>
      <c r="G737" t="s">
        <v>9754</v>
      </c>
      <c r="H737" t="s">
        <v>455</v>
      </c>
      <c r="I737" t="s">
        <v>639</v>
      </c>
      <c r="J737" t="s">
        <v>280</v>
      </c>
      <c r="K737" t="s">
        <v>5760</v>
      </c>
      <c r="L737" t="s">
        <v>268</v>
      </c>
      <c r="M737">
        <v>7118938</v>
      </c>
      <c r="N737">
        <v>-4000000</v>
      </c>
      <c r="O737">
        <v>3118938</v>
      </c>
      <c r="P737">
        <v>1923381</v>
      </c>
      <c r="Q737" t="s">
        <v>9801</v>
      </c>
      <c r="R737" t="s">
        <v>9446</v>
      </c>
      <c r="S737" t="s">
        <v>9802</v>
      </c>
      <c r="T737" t="s">
        <v>9803</v>
      </c>
      <c r="U737" t="s">
        <v>9804</v>
      </c>
      <c r="V737" t="s">
        <v>9805</v>
      </c>
      <c r="W737" t="s">
        <v>9352</v>
      </c>
      <c r="X737" t="str">
        <f t="shared" si="11"/>
        <v>Inversión</v>
      </c>
      <c r="Y737" t="s">
        <v>6652</v>
      </c>
    </row>
    <row r="738" spans="1:25">
      <c r="A738" t="s">
        <v>9254</v>
      </c>
      <c r="B738" t="s">
        <v>7523</v>
      </c>
      <c r="C738" t="s">
        <v>9806</v>
      </c>
      <c r="D738" t="s">
        <v>667</v>
      </c>
      <c r="E738" t="s">
        <v>5747</v>
      </c>
      <c r="F738" t="s">
        <v>5759</v>
      </c>
      <c r="G738" t="s">
        <v>9754</v>
      </c>
      <c r="H738" t="s">
        <v>461</v>
      </c>
      <c r="I738" t="s">
        <v>638</v>
      </c>
      <c r="J738" t="s">
        <v>280</v>
      </c>
      <c r="K738" t="s">
        <v>5760</v>
      </c>
      <c r="L738" t="s">
        <v>268</v>
      </c>
      <c r="M738">
        <v>52455375</v>
      </c>
      <c r="N738">
        <v>15736611</v>
      </c>
      <c r="O738">
        <v>68191986</v>
      </c>
      <c r="P738">
        <v>0</v>
      </c>
      <c r="Q738" t="s">
        <v>9807</v>
      </c>
      <c r="R738" t="s">
        <v>9254</v>
      </c>
      <c r="S738" t="s">
        <v>9808</v>
      </c>
      <c r="T738" t="s">
        <v>9809</v>
      </c>
      <c r="U738" t="s">
        <v>9810</v>
      </c>
      <c r="V738" t="s">
        <v>9811</v>
      </c>
      <c r="W738" t="s">
        <v>5757</v>
      </c>
      <c r="X738" t="str">
        <f t="shared" si="11"/>
        <v>Inversión</v>
      </c>
      <c r="Y738" t="s">
        <v>5761</v>
      </c>
    </row>
    <row r="739" spans="1:25">
      <c r="A739" t="s">
        <v>9298</v>
      </c>
      <c r="B739" t="s">
        <v>7531</v>
      </c>
      <c r="C739" t="s">
        <v>9812</v>
      </c>
      <c r="D739" t="s">
        <v>667</v>
      </c>
      <c r="E739" t="s">
        <v>5747</v>
      </c>
      <c r="F739" t="s">
        <v>5759</v>
      </c>
      <c r="G739" t="s">
        <v>9754</v>
      </c>
      <c r="H739" t="s">
        <v>461</v>
      </c>
      <c r="I739" t="s">
        <v>638</v>
      </c>
      <c r="J739" t="s">
        <v>280</v>
      </c>
      <c r="K739" t="s">
        <v>5760</v>
      </c>
      <c r="L739" t="s">
        <v>268</v>
      </c>
      <c r="M739">
        <v>187483920</v>
      </c>
      <c r="N739">
        <v>43746250</v>
      </c>
      <c r="O739">
        <v>231230170</v>
      </c>
      <c r="P739">
        <v>0</v>
      </c>
      <c r="Q739" t="s">
        <v>9813</v>
      </c>
      <c r="R739" t="s">
        <v>9298</v>
      </c>
      <c r="S739" t="s">
        <v>9814</v>
      </c>
      <c r="T739" t="s">
        <v>9815</v>
      </c>
      <c r="U739" t="s">
        <v>9816</v>
      </c>
      <c r="V739" t="s">
        <v>9817</v>
      </c>
      <c r="W739" t="s">
        <v>5757</v>
      </c>
      <c r="X739" t="str">
        <f t="shared" si="11"/>
        <v>Inversión</v>
      </c>
      <c r="Y739" t="s">
        <v>5761</v>
      </c>
    </row>
    <row r="740" spans="1:25">
      <c r="A740" t="s">
        <v>9180</v>
      </c>
      <c r="B740" t="s">
        <v>7531</v>
      </c>
      <c r="C740" t="s">
        <v>9818</v>
      </c>
      <c r="D740" t="s">
        <v>667</v>
      </c>
      <c r="E740" t="s">
        <v>5747</v>
      </c>
      <c r="F740" t="s">
        <v>5759</v>
      </c>
      <c r="G740" t="s">
        <v>9754</v>
      </c>
      <c r="H740" t="s">
        <v>461</v>
      </c>
      <c r="I740" t="s">
        <v>638</v>
      </c>
      <c r="J740" t="s">
        <v>280</v>
      </c>
      <c r="K740" t="s">
        <v>5760</v>
      </c>
      <c r="L740" t="s">
        <v>268</v>
      </c>
      <c r="M740">
        <v>412464624</v>
      </c>
      <c r="N740">
        <v>125718386</v>
      </c>
      <c r="O740">
        <v>538183010</v>
      </c>
      <c r="P740">
        <v>0</v>
      </c>
      <c r="Q740" t="s">
        <v>9819</v>
      </c>
      <c r="R740" t="s">
        <v>9180</v>
      </c>
      <c r="S740" t="s">
        <v>9820</v>
      </c>
      <c r="T740" t="s">
        <v>9821</v>
      </c>
      <c r="U740" t="s">
        <v>9822</v>
      </c>
      <c r="V740" t="s">
        <v>9823</v>
      </c>
      <c r="W740" t="s">
        <v>5757</v>
      </c>
      <c r="X740" t="str">
        <f t="shared" si="11"/>
        <v>Inversión</v>
      </c>
      <c r="Y740" t="s">
        <v>5761</v>
      </c>
    </row>
    <row r="741" spans="1:25">
      <c r="A741" t="s">
        <v>9258</v>
      </c>
      <c r="B741" t="s">
        <v>7531</v>
      </c>
      <c r="C741" t="s">
        <v>9824</v>
      </c>
      <c r="D741" t="s">
        <v>667</v>
      </c>
      <c r="E741" t="s">
        <v>5747</v>
      </c>
      <c r="F741" t="s">
        <v>5759</v>
      </c>
      <c r="G741" t="s">
        <v>9754</v>
      </c>
      <c r="H741" t="s">
        <v>461</v>
      </c>
      <c r="I741" t="s">
        <v>638</v>
      </c>
      <c r="J741" t="s">
        <v>280</v>
      </c>
      <c r="K741" t="s">
        <v>5760</v>
      </c>
      <c r="L741" t="s">
        <v>268</v>
      </c>
      <c r="M741">
        <v>115360000</v>
      </c>
      <c r="N741">
        <v>28840000</v>
      </c>
      <c r="O741">
        <v>144200000</v>
      </c>
      <c r="P741">
        <v>0</v>
      </c>
      <c r="Q741" t="s">
        <v>9825</v>
      </c>
      <c r="R741" t="s">
        <v>9258</v>
      </c>
      <c r="S741" t="s">
        <v>9826</v>
      </c>
      <c r="T741" t="s">
        <v>9827</v>
      </c>
      <c r="U741" t="s">
        <v>9828</v>
      </c>
      <c r="V741" t="s">
        <v>9829</v>
      </c>
      <c r="W741" t="s">
        <v>5757</v>
      </c>
      <c r="X741" t="str">
        <f t="shared" si="11"/>
        <v>Inversión</v>
      </c>
      <c r="Y741" t="s">
        <v>5761</v>
      </c>
    </row>
    <row r="742" spans="1:25">
      <c r="A742" t="s">
        <v>9350</v>
      </c>
      <c r="B742" t="s">
        <v>7531</v>
      </c>
      <c r="C742" t="s">
        <v>9830</v>
      </c>
      <c r="D742" t="s">
        <v>667</v>
      </c>
      <c r="E742" t="s">
        <v>5747</v>
      </c>
      <c r="F742" t="s">
        <v>5759</v>
      </c>
      <c r="G742" t="s">
        <v>9754</v>
      </c>
      <c r="H742" t="s">
        <v>461</v>
      </c>
      <c r="I742" t="s">
        <v>638</v>
      </c>
      <c r="J742" t="s">
        <v>280</v>
      </c>
      <c r="K742" t="s">
        <v>5760</v>
      </c>
      <c r="L742" t="s">
        <v>268</v>
      </c>
      <c r="M742">
        <v>37400762</v>
      </c>
      <c r="N742">
        <v>0</v>
      </c>
      <c r="O742">
        <v>37400762</v>
      </c>
      <c r="P742">
        <v>0</v>
      </c>
      <c r="Q742" t="s">
        <v>9831</v>
      </c>
      <c r="R742" t="s">
        <v>9350</v>
      </c>
      <c r="S742" t="s">
        <v>9832</v>
      </c>
      <c r="T742" t="s">
        <v>9833</v>
      </c>
      <c r="U742" t="s">
        <v>9834</v>
      </c>
      <c r="V742" t="s">
        <v>9835</v>
      </c>
      <c r="W742" t="s">
        <v>5757</v>
      </c>
      <c r="X742" t="str">
        <f t="shared" si="11"/>
        <v>Inversión</v>
      </c>
      <c r="Y742" t="s">
        <v>5761</v>
      </c>
    </row>
    <row r="743" spans="1:25">
      <c r="A743" t="s">
        <v>9284</v>
      </c>
      <c r="B743" t="s">
        <v>9836</v>
      </c>
      <c r="C743" t="s">
        <v>9837</v>
      </c>
      <c r="D743" t="s">
        <v>667</v>
      </c>
      <c r="E743" t="s">
        <v>5747</v>
      </c>
      <c r="F743" t="s">
        <v>5759</v>
      </c>
      <c r="G743" t="s">
        <v>9754</v>
      </c>
      <c r="H743" t="s">
        <v>461</v>
      </c>
      <c r="I743" t="s">
        <v>638</v>
      </c>
      <c r="J743" t="s">
        <v>280</v>
      </c>
      <c r="K743" t="s">
        <v>5760</v>
      </c>
      <c r="L743" t="s">
        <v>268</v>
      </c>
      <c r="M743">
        <v>53429660</v>
      </c>
      <c r="N743">
        <v>21371864</v>
      </c>
      <c r="O743">
        <v>74801524</v>
      </c>
      <c r="P743">
        <v>0</v>
      </c>
      <c r="Q743" t="s">
        <v>9838</v>
      </c>
      <c r="R743" t="s">
        <v>9284</v>
      </c>
      <c r="S743" t="s">
        <v>9839</v>
      </c>
      <c r="T743" t="s">
        <v>9840</v>
      </c>
      <c r="U743" t="s">
        <v>9841</v>
      </c>
      <c r="V743" t="s">
        <v>9842</v>
      </c>
      <c r="W743" t="s">
        <v>5757</v>
      </c>
      <c r="X743" t="str">
        <f t="shared" si="11"/>
        <v>Inversión</v>
      </c>
      <c r="Y743" t="s">
        <v>5761</v>
      </c>
    </row>
    <row r="744" spans="1:25">
      <c r="A744" t="s">
        <v>9259</v>
      </c>
      <c r="B744" t="s">
        <v>9836</v>
      </c>
      <c r="C744" t="s">
        <v>9843</v>
      </c>
      <c r="D744" t="s">
        <v>667</v>
      </c>
      <c r="E744" t="s">
        <v>5747</v>
      </c>
      <c r="F744" t="s">
        <v>5759</v>
      </c>
      <c r="G744" t="s">
        <v>9754</v>
      </c>
      <c r="H744" t="s">
        <v>461</v>
      </c>
      <c r="I744" t="s">
        <v>638</v>
      </c>
      <c r="J744" t="s">
        <v>280</v>
      </c>
      <c r="K744" t="s">
        <v>5760</v>
      </c>
      <c r="L744" t="s">
        <v>268</v>
      </c>
      <c r="M744">
        <v>53429660</v>
      </c>
      <c r="N744">
        <v>23420001</v>
      </c>
      <c r="O744">
        <v>76849661</v>
      </c>
      <c r="P744">
        <v>0</v>
      </c>
      <c r="Q744" t="s">
        <v>9844</v>
      </c>
      <c r="R744" t="s">
        <v>9259</v>
      </c>
      <c r="S744" t="s">
        <v>9845</v>
      </c>
      <c r="T744" t="s">
        <v>9846</v>
      </c>
      <c r="U744" t="s">
        <v>9847</v>
      </c>
      <c r="V744" t="s">
        <v>9848</v>
      </c>
      <c r="W744" t="s">
        <v>5757</v>
      </c>
      <c r="X744" t="str">
        <f t="shared" si="11"/>
        <v>Inversión</v>
      </c>
      <c r="Y744" t="s">
        <v>5761</v>
      </c>
    </row>
    <row r="745" spans="1:25">
      <c r="A745" t="s">
        <v>7530</v>
      </c>
      <c r="B745" t="s">
        <v>9836</v>
      </c>
      <c r="C745" t="s">
        <v>9849</v>
      </c>
      <c r="D745" t="s">
        <v>667</v>
      </c>
      <c r="E745" t="s">
        <v>5747</v>
      </c>
      <c r="F745" t="s">
        <v>5759</v>
      </c>
      <c r="G745" t="s">
        <v>9754</v>
      </c>
      <c r="H745" t="s">
        <v>461</v>
      </c>
      <c r="I745" t="s">
        <v>638</v>
      </c>
      <c r="J745" t="s">
        <v>280</v>
      </c>
      <c r="K745" t="s">
        <v>5760</v>
      </c>
      <c r="L745" t="s">
        <v>268</v>
      </c>
      <c r="M745">
        <v>74854692</v>
      </c>
      <c r="N745">
        <v>25291819</v>
      </c>
      <c r="O745">
        <v>100146511</v>
      </c>
      <c r="P745">
        <v>0</v>
      </c>
      <c r="Q745" t="s">
        <v>9850</v>
      </c>
      <c r="R745" t="s">
        <v>7530</v>
      </c>
      <c r="S745" t="s">
        <v>9851</v>
      </c>
      <c r="T745" t="s">
        <v>9852</v>
      </c>
      <c r="U745" t="s">
        <v>9853</v>
      </c>
      <c r="V745" t="s">
        <v>9854</v>
      </c>
      <c r="W745" t="s">
        <v>5757</v>
      </c>
      <c r="X745" t="str">
        <f t="shared" si="11"/>
        <v>Inversión</v>
      </c>
      <c r="Y745" t="s">
        <v>5761</v>
      </c>
    </row>
    <row r="746" spans="1:25">
      <c r="A746" t="s">
        <v>9491</v>
      </c>
      <c r="B746" t="s">
        <v>9836</v>
      </c>
      <c r="C746" t="s">
        <v>9855</v>
      </c>
      <c r="D746" t="s">
        <v>667</v>
      </c>
      <c r="E746" t="s">
        <v>5747</v>
      </c>
      <c r="F746" t="s">
        <v>5759</v>
      </c>
      <c r="G746" t="s">
        <v>9754</v>
      </c>
      <c r="H746" t="s">
        <v>461</v>
      </c>
      <c r="I746" t="s">
        <v>638</v>
      </c>
      <c r="J746" t="s">
        <v>280</v>
      </c>
      <c r="K746" t="s">
        <v>5760</v>
      </c>
      <c r="L746" t="s">
        <v>268</v>
      </c>
      <c r="M746">
        <v>17273379</v>
      </c>
      <c r="N746">
        <v>0</v>
      </c>
      <c r="O746">
        <v>17273379</v>
      </c>
      <c r="P746">
        <v>0</v>
      </c>
      <c r="Q746" t="s">
        <v>9856</v>
      </c>
      <c r="R746" t="s">
        <v>9491</v>
      </c>
      <c r="S746" t="s">
        <v>6257</v>
      </c>
      <c r="T746" t="s">
        <v>7099</v>
      </c>
      <c r="U746" t="s">
        <v>9857</v>
      </c>
      <c r="V746" t="s">
        <v>9858</v>
      </c>
      <c r="W746" t="s">
        <v>5757</v>
      </c>
      <c r="X746" t="str">
        <f t="shared" si="11"/>
        <v>Inversión</v>
      </c>
      <c r="Y746" t="s">
        <v>5761</v>
      </c>
    </row>
    <row r="747" spans="1:25">
      <c r="A747" t="s">
        <v>9172</v>
      </c>
      <c r="B747" t="s">
        <v>9836</v>
      </c>
      <c r="C747" t="s">
        <v>9859</v>
      </c>
      <c r="D747" t="s">
        <v>667</v>
      </c>
      <c r="E747" t="s">
        <v>5747</v>
      </c>
      <c r="F747" t="s">
        <v>5759</v>
      </c>
      <c r="G747" t="s">
        <v>9754</v>
      </c>
      <c r="H747" t="s">
        <v>461</v>
      </c>
      <c r="I747" t="s">
        <v>638</v>
      </c>
      <c r="J747" t="s">
        <v>280</v>
      </c>
      <c r="K747" t="s">
        <v>5760</v>
      </c>
      <c r="L747" t="s">
        <v>268</v>
      </c>
      <c r="M747">
        <v>16785720</v>
      </c>
      <c r="N747">
        <v>0</v>
      </c>
      <c r="O747">
        <v>16785720</v>
      </c>
      <c r="P747">
        <v>0</v>
      </c>
      <c r="Q747" t="s">
        <v>9860</v>
      </c>
      <c r="R747" t="s">
        <v>9172</v>
      </c>
      <c r="S747" t="s">
        <v>5796</v>
      </c>
      <c r="T747" t="s">
        <v>7077</v>
      </c>
      <c r="U747" t="s">
        <v>9861</v>
      </c>
      <c r="V747" t="s">
        <v>9862</v>
      </c>
      <c r="W747" t="s">
        <v>5757</v>
      </c>
      <c r="X747" t="str">
        <f t="shared" si="11"/>
        <v>Inversión</v>
      </c>
      <c r="Y747" t="s">
        <v>5761</v>
      </c>
    </row>
    <row r="748" spans="1:25">
      <c r="A748" t="s">
        <v>9295</v>
      </c>
      <c r="B748" t="s">
        <v>9836</v>
      </c>
      <c r="C748" t="s">
        <v>9863</v>
      </c>
      <c r="D748" t="s">
        <v>667</v>
      </c>
      <c r="E748" t="s">
        <v>5763</v>
      </c>
      <c r="F748" t="s">
        <v>5759</v>
      </c>
      <c r="G748" t="s">
        <v>9754</v>
      </c>
      <c r="H748" t="s">
        <v>461</v>
      </c>
      <c r="I748" t="s">
        <v>638</v>
      </c>
      <c r="J748" t="s">
        <v>280</v>
      </c>
      <c r="K748" t="s">
        <v>5760</v>
      </c>
      <c r="L748" t="s">
        <v>268</v>
      </c>
      <c r="M748">
        <v>104495712</v>
      </c>
      <c r="N748">
        <v>-104495712</v>
      </c>
      <c r="O748">
        <v>0</v>
      </c>
      <c r="P748">
        <v>0</v>
      </c>
      <c r="Q748" t="s">
        <v>9864</v>
      </c>
      <c r="R748" t="s">
        <v>9295</v>
      </c>
      <c r="S748" t="s">
        <v>5757</v>
      </c>
      <c r="T748" t="s">
        <v>5757</v>
      </c>
      <c r="U748" t="s">
        <v>5757</v>
      </c>
      <c r="V748" t="s">
        <v>5757</v>
      </c>
      <c r="W748" t="s">
        <v>5757</v>
      </c>
      <c r="X748" t="str">
        <f t="shared" si="11"/>
        <v>Inversión</v>
      </c>
      <c r="Y748" t="s">
        <v>5761</v>
      </c>
    </row>
    <row r="749" spans="1:25">
      <c r="A749" t="s">
        <v>9171</v>
      </c>
      <c r="B749" t="s">
        <v>9836</v>
      </c>
      <c r="C749" t="s">
        <v>9865</v>
      </c>
      <c r="D749" t="s">
        <v>667</v>
      </c>
      <c r="E749" t="s">
        <v>5747</v>
      </c>
      <c r="F749" t="s">
        <v>5759</v>
      </c>
      <c r="G749" t="s">
        <v>9754</v>
      </c>
      <c r="H749" t="s">
        <v>461</v>
      </c>
      <c r="I749" t="s">
        <v>638</v>
      </c>
      <c r="J749" t="s">
        <v>280</v>
      </c>
      <c r="K749" t="s">
        <v>5760</v>
      </c>
      <c r="L749" t="s">
        <v>268</v>
      </c>
      <c r="M749">
        <v>31247320</v>
      </c>
      <c r="N749">
        <v>8020145</v>
      </c>
      <c r="O749">
        <v>39267465</v>
      </c>
      <c r="P749">
        <v>0</v>
      </c>
      <c r="Q749" t="s">
        <v>9866</v>
      </c>
      <c r="R749" t="s">
        <v>9171</v>
      </c>
      <c r="S749" t="s">
        <v>9867</v>
      </c>
      <c r="T749" t="s">
        <v>9868</v>
      </c>
      <c r="U749" t="s">
        <v>9869</v>
      </c>
      <c r="V749" t="s">
        <v>9870</v>
      </c>
      <c r="W749" t="s">
        <v>5757</v>
      </c>
      <c r="X749" t="str">
        <f t="shared" si="11"/>
        <v>Inversión</v>
      </c>
      <c r="Y749" t="s">
        <v>5761</v>
      </c>
    </row>
    <row r="750" spans="1:25">
      <c r="A750" t="s">
        <v>7407</v>
      </c>
      <c r="B750" t="s">
        <v>9836</v>
      </c>
      <c r="C750" t="s">
        <v>9871</v>
      </c>
      <c r="D750" t="s">
        <v>667</v>
      </c>
      <c r="E750" t="s">
        <v>5747</v>
      </c>
      <c r="F750" t="s">
        <v>5759</v>
      </c>
      <c r="G750" t="s">
        <v>9754</v>
      </c>
      <c r="H750" t="s">
        <v>461</v>
      </c>
      <c r="I750" t="s">
        <v>638</v>
      </c>
      <c r="J750" t="s">
        <v>280</v>
      </c>
      <c r="K750" t="s">
        <v>5760</v>
      </c>
      <c r="L750" t="s">
        <v>268</v>
      </c>
      <c r="M750">
        <v>74646360</v>
      </c>
      <c r="N750">
        <v>27536213</v>
      </c>
      <c r="O750">
        <v>102182573</v>
      </c>
      <c r="P750">
        <v>0</v>
      </c>
      <c r="Q750" t="s">
        <v>9872</v>
      </c>
      <c r="R750" t="s">
        <v>7407</v>
      </c>
      <c r="S750" t="s">
        <v>9873</v>
      </c>
      <c r="T750" t="s">
        <v>9874</v>
      </c>
      <c r="U750" t="s">
        <v>9875</v>
      </c>
      <c r="V750" t="s">
        <v>9876</v>
      </c>
      <c r="W750" t="s">
        <v>5757</v>
      </c>
      <c r="X750" t="str">
        <f t="shared" si="11"/>
        <v>Inversión</v>
      </c>
      <c r="Y750" t="s">
        <v>5761</v>
      </c>
    </row>
    <row r="751" spans="1:25">
      <c r="A751" t="s">
        <v>9148</v>
      </c>
      <c r="B751" t="s">
        <v>9836</v>
      </c>
      <c r="C751" t="s">
        <v>9877</v>
      </c>
      <c r="D751" t="s">
        <v>667</v>
      </c>
      <c r="E751" t="s">
        <v>5747</v>
      </c>
      <c r="F751" t="s">
        <v>5759</v>
      </c>
      <c r="G751" t="s">
        <v>9754</v>
      </c>
      <c r="H751" t="s">
        <v>461</v>
      </c>
      <c r="I751" t="s">
        <v>638</v>
      </c>
      <c r="J751" t="s">
        <v>280</v>
      </c>
      <c r="K751" t="s">
        <v>5760</v>
      </c>
      <c r="L751" t="s">
        <v>268</v>
      </c>
      <c r="M751">
        <v>57577930</v>
      </c>
      <c r="N751">
        <v>23127775</v>
      </c>
      <c r="O751">
        <v>80705705</v>
      </c>
      <c r="P751">
        <v>9309072</v>
      </c>
      <c r="Q751" t="s">
        <v>9878</v>
      </c>
      <c r="R751" t="s">
        <v>9148</v>
      </c>
      <c r="S751" t="s">
        <v>9879</v>
      </c>
      <c r="T751" t="s">
        <v>9880</v>
      </c>
      <c r="U751" t="s">
        <v>9881</v>
      </c>
      <c r="V751" t="s">
        <v>9882</v>
      </c>
      <c r="W751" t="s">
        <v>5757</v>
      </c>
      <c r="X751" t="str">
        <f t="shared" si="11"/>
        <v>Inversión</v>
      </c>
      <c r="Y751" t="s">
        <v>5761</v>
      </c>
    </row>
    <row r="752" spans="1:25">
      <c r="A752" t="s">
        <v>9116</v>
      </c>
      <c r="B752" t="s">
        <v>9836</v>
      </c>
      <c r="C752" t="s">
        <v>9883</v>
      </c>
      <c r="D752" t="s">
        <v>667</v>
      </c>
      <c r="E752" t="s">
        <v>5747</v>
      </c>
      <c r="F752" t="s">
        <v>5759</v>
      </c>
      <c r="G752" t="s">
        <v>9754</v>
      </c>
      <c r="H752" t="s">
        <v>461</v>
      </c>
      <c r="I752" t="s">
        <v>638</v>
      </c>
      <c r="J752" t="s">
        <v>280</v>
      </c>
      <c r="K752" t="s">
        <v>5760</v>
      </c>
      <c r="L752" t="s">
        <v>268</v>
      </c>
      <c r="M752">
        <v>13357415</v>
      </c>
      <c r="N752">
        <v>6678707</v>
      </c>
      <c r="O752">
        <v>20036122</v>
      </c>
      <c r="P752">
        <v>0</v>
      </c>
      <c r="Q752" t="s">
        <v>9884</v>
      </c>
      <c r="R752" t="s">
        <v>9116</v>
      </c>
      <c r="S752" t="s">
        <v>9384</v>
      </c>
      <c r="T752" t="s">
        <v>7255</v>
      </c>
      <c r="U752" t="s">
        <v>9885</v>
      </c>
      <c r="V752" t="s">
        <v>9886</v>
      </c>
      <c r="W752" t="s">
        <v>5757</v>
      </c>
      <c r="X752" t="str">
        <f t="shared" si="11"/>
        <v>Inversión</v>
      </c>
      <c r="Y752" t="s">
        <v>5761</v>
      </c>
    </row>
    <row r="753" spans="1:25">
      <c r="A753" t="s">
        <v>9253</v>
      </c>
      <c r="B753" t="s">
        <v>9836</v>
      </c>
      <c r="C753" t="s">
        <v>9887</v>
      </c>
      <c r="D753" t="s">
        <v>667</v>
      </c>
      <c r="E753" t="s">
        <v>5747</v>
      </c>
      <c r="F753" t="s">
        <v>5759</v>
      </c>
      <c r="G753" t="s">
        <v>9754</v>
      </c>
      <c r="H753" t="s">
        <v>461</v>
      </c>
      <c r="I753" t="s">
        <v>638</v>
      </c>
      <c r="J753" t="s">
        <v>280</v>
      </c>
      <c r="K753" t="s">
        <v>5760</v>
      </c>
      <c r="L753" t="s">
        <v>268</v>
      </c>
      <c r="M753">
        <v>69663808</v>
      </c>
      <c r="N753">
        <v>0</v>
      </c>
      <c r="O753">
        <v>69663808</v>
      </c>
      <c r="P753">
        <v>0</v>
      </c>
      <c r="Q753" t="s">
        <v>9888</v>
      </c>
      <c r="R753" t="s">
        <v>9253</v>
      </c>
      <c r="S753" t="s">
        <v>5775</v>
      </c>
      <c r="T753" t="s">
        <v>6861</v>
      </c>
      <c r="U753" t="s">
        <v>9889</v>
      </c>
      <c r="V753" t="s">
        <v>9890</v>
      </c>
      <c r="W753" t="s">
        <v>5757</v>
      </c>
      <c r="X753" t="str">
        <f t="shared" si="11"/>
        <v>Inversión</v>
      </c>
      <c r="Y753" t="s">
        <v>5761</v>
      </c>
    </row>
    <row r="754" spans="1:25">
      <c r="A754" t="s">
        <v>9318</v>
      </c>
      <c r="B754" t="s">
        <v>9836</v>
      </c>
      <c r="C754" t="s">
        <v>9891</v>
      </c>
      <c r="D754" t="s">
        <v>667</v>
      </c>
      <c r="E754" t="s">
        <v>5747</v>
      </c>
      <c r="F754" t="s">
        <v>5759</v>
      </c>
      <c r="G754" t="s">
        <v>9754</v>
      </c>
      <c r="H754" t="s">
        <v>461</v>
      </c>
      <c r="I754" t="s">
        <v>638</v>
      </c>
      <c r="J754" t="s">
        <v>280</v>
      </c>
      <c r="K754" t="s">
        <v>5760</v>
      </c>
      <c r="L754" t="s">
        <v>268</v>
      </c>
      <c r="M754">
        <v>37000000</v>
      </c>
      <c r="N754">
        <v>-14096000</v>
      </c>
      <c r="O754">
        <v>22904000</v>
      </c>
      <c r="P754">
        <v>0</v>
      </c>
      <c r="Q754" t="s">
        <v>9892</v>
      </c>
      <c r="R754" t="s">
        <v>9318</v>
      </c>
      <c r="S754" t="s">
        <v>6049</v>
      </c>
      <c r="T754" t="s">
        <v>9893</v>
      </c>
      <c r="U754" t="s">
        <v>9894</v>
      </c>
      <c r="V754" t="s">
        <v>9895</v>
      </c>
      <c r="W754" t="s">
        <v>5757</v>
      </c>
      <c r="X754" t="str">
        <f t="shared" si="11"/>
        <v>Inversión</v>
      </c>
      <c r="Y754" t="s">
        <v>5761</v>
      </c>
    </row>
    <row r="755" spans="1:25">
      <c r="A755" t="s">
        <v>9321</v>
      </c>
      <c r="B755" t="s">
        <v>9896</v>
      </c>
      <c r="C755" t="s">
        <v>9897</v>
      </c>
      <c r="D755" t="s">
        <v>667</v>
      </c>
      <c r="E755" t="s">
        <v>5747</v>
      </c>
      <c r="F755" t="s">
        <v>5759</v>
      </c>
      <c r="G755" t="s">
        <v>9754</v>
      </c>
      <c r="H755" t="s">
        <v>461</v>
      </c>
      <c r="I755" t="s">
        <v>638</v>
      </c>
      <c r="J755" t="s">
        <v>280</v>
      </c>
      <c r="K755" t="s">
        <v>5760</v>
      </c>
      <c r="L755" t="s">
        <v>268</v>
      </c>
      <c r="M755">
        <v>45705001</v>
      </c>
      <c r="N755">
        <v>0</v>
      </c>
      <c r="O755">
        <v>45705001</v>
      </c>
      <c r="P755">
        <v>2032132.06</v>
      </c>
      <c r="Q755" t="s">
        <v>9898</v>
      </c>
      <c r="R755" t="s">
        <v>9321</v>
      </c>
      <c r="S755" t="s">
        <v>9899</v>
      </c>
      <c r="T755" t="s">
        <v>9900</v>
      </c>
      <c r="U755" t="s">
        <v>9901</v>
      </c>
      <c r="V755" t="s">
        <v>9902</v>
      </c>
      <c r="W755" t="s">
        <v>9903</v>
      </c>
      <c r="X755" t="str">
        <f t="shared" si="11"/>
        <v>Inversión</v>
      </c>
      <c r="Y755" t="s">
        <v>5761</v>
      </c>
    </row>
    <row r="756" spans="1:25">
      <c r="A756" t="s">
        <v>9119</v>
      </c>
      <c r="B756" t="s">
        <v>7578</v>
      </c>
      <c r="C756" t="s">
        <v>9904</v>
      </c>
      <c r="D756" t="s">
        <v>667</v>
      </c>
      <c r="E756" t="s">
        <v>5747</v>
      </c>
      <c r="F756" t="s">
        <v>5759</v>
      </c>
      <c r="G756" t="s">
        <v>9754</v>
      </c>
      <c r="H756" t="s">
        <v>461</v>
      </c>
      <c r="I756" t="s">
        <v>638</v>
      </c>
      <c r="J756" t="s">
        <v>280</v>
      </c>
      <c r="K756" t="s">
        <v>5760</v>
      </c>
      <c r="L756" t="s">
        <v>268</v>
      </c>
      <c r="M756">
        <v>115245455</v>
      </c>
      <c r="N756">
        <v>0</v>
      </c>
      <c r="O756">
        <v>115245455</v>
      </c>
      <c r="P756">
        <v>45899874</v>
      </c>
      <c r="Q756" t="s">
        <v>9905</v>
      </c>
      <c r="R756" t="s">
        <v>9119</v>
      </c>
      <c r="S756" t="s">
        <v>9906</v>
      </c>
      <c r="T756" t="s">
        <v>9907</v>
      </c>
      <c r="U756" t="s">
        <v>9908</v>
      </c>
      <c r="V756" t="s">
        <v>9909</v>
      </c>
      <c r="W756" t="s">
        <v>9910</v>
      </c>
      <c r="X756" t="str">
        <f t="shared" si="11"/>
        <v>Inversión</v>
      </c>
      <c r="Y756" t="s">
        <v>5761</v>
      </c>
    </row>
    <row r="757" spans="1:25">
      <c r="A757" t="s">
        <v>9129</v>
      </c>
      <c r="B757" t="s">
        <v>7578</v>
      </c>
      <c r="C757" t="s">
        <v>9911</v>
      </c>
      <c r="D757" t="s">
        <v>667</v>
      </c>
      <c r="E757" t="s">
        <v>5747</v>
      </c>
      <c r="F757" t="s">
        <v>5759</v>
      </c>
      <c r="G757" t="s">
        <v>9754</v>
      </c>
      <c r="H757" t="s">
        <v>461</v>
      </c>
      <c r="I757" t="s">
        <v>638</v>
      </c>
      <c r="J757" t="s">
        <v>280</v>
      </c>
      <c r="K757" t="s">
        <v>5760</v>
      </c>
      <c r="L757" t="s">
        <v>268</v>
      </c>
      <c r="M757">
        <v>37000000</v>
      </c>
      <c r="N757">
        <v>0</v>
      </c>
      <c r="O757">
        <v>37000000</v>
      </c>
      <c r="P757">
        <v>0</v>
      </c>
      <c r="Q757" t="s">
        <v>9912</v>
      </c>
      <c r="R757" t="s">
        <v>9129</v>
      </c>
      <c r="S757" t="s">
        <v>5785</v>
      </c>
      <c r="T757" t="s">
        <v>9913</v>
      </c>
      <c r="U757" t="s">
        <v>9914</v>
      </c>
      <c r="V757" t="s">
        <v>9915</v>
      </c>
      <c r="W757" t="s">
        <v>5757</v>
      </c>
      <c r="X757" t="str">
        <f t="shared" si="11"/>
        <v>Inversión</v>
      </c>
      <c r="Y757" t="s">
        <v>5761</v>
      </c>
    </row>
    <row r="758" spans="1:25">
      <c r="A758" t="s">
        <v>9137</v>
      </c>
      <c r="B758" t="s">
        <v>7700</v>
      </c>
      <c r="C758" t="s">
        <v>9916</v>
      </c>
      <c r="D758" t="s">
        <v>667</v>
      </c>
      <c r="E758" t="s">
        <v>5747</v>
      </c>
      <c r="F758" t="s">
        <v>5759</v>
      </c>
      <c r="G758" t="s">
        <v>9754</v>
      </c>
      <c r="H758" t="s">
        <v>461</v>
      </c>
      <c r="I758" t="s">
        <v>638</v>
      </c>
      <c r="J758" t="s">
        <v>267</v>
      </c>
      <c r="K758" t="s">
        <v>5750</v>
      </c>
      <c r="L758" t="s">
        <v>268</v>
      </c>
      <c r="M758">
        <v>1993883</v>
      </c>
      <c r="N758">
        <v>0</v>
      </c>
      <c r="O758">
        <v>1993883</v>
      </c>
      <c r="P758">
        <v>486594</v>
      </c>
      <c r="Q758" t="s">
        <v>9917</v>
      </c>
      <c r="R758" t="s">
        <v>9137</v>
      </c>
      <c r="S758" t="s">
        <v>9918</v>
      </c>
      <c r="T758" t="s">
        <v>9919</v>
      </c>
      <c r="U758" t="s">
        <v>9920</v>
      </c>
      <c r="V758" t="s">
        <v>9921</v>
      </c>
      <c r="W758" t="s">
        <v>5757</v>
      </c>
      <c r="X758" t="str">
        <f t="shared" si="11"/>
        <v>Inversión</v>
      </c>
      <c r="Y758" t="s">
        <v>5761</v>
      </c>
    </row>
    <row r="759" spans="1:25">
      <c r="A759" t="s">
        <v>5768</v>
      </c>
      <c r="B759" t="s">
        <v>9922</v>
      </c>
      <c r="C759" t="s">
        <v>9923</v>
      </c>
      <c r="D759" t="s">
        <v>667</v>
      </c>
      <c r="E759" t="s">
        <v>5747</v>
      </c>
      <c r="F759" t="s">
        <v>6645</v>
      </c>
      <c r="G759" t="s">
        <v>9754</v>
      </c>
      <c r="H759" t="s">
        <v>455</v>
      </c>
      <c r="I759" t="s">
        <v>639</v>
      </c>
      <c r="J759" t="s">
        <v>280</v>
      </c>
      <c r="K759" t="s">
        <v>5760</v>
      </c>
      <c r="L759" t="s">
        <v>268</v>
      </c>
      <c r="M759">
        <v>4000000</v>
      </c>
      <c r="N759">
        <v>0</v>
      </c>
      <c r="O759">
        <v>4000000</v>
      </c>
      <c r="P759">
        <v>3365765</v>
      </c>
      <c r="Q759" t="s">
        <v>9924</v>
      </c>
      <c r="R759" t="s">
        <v>5768</v>
      </c>
      <c r="S759" t="s">
        <v>9925</v>
      </c>
      <c r="T759" t="s">
        <v>9926</v>
      </c>
      <c r="U759" t="s">
        <v>9927</v>
      </c>
      <c r="V759" t="s">
        <v>9928</v>
      </c>
      <c r="W759" t="s">
        <v>5757</v>
      </c>
      <c r="X759" t="str">
        <f t="shared" si="11"/>
        <v>Inversión</v>
      </c>
      <c r="Y759" t="s">
        <v>6652</v>
      </c>
    </row>
    <row r="760" spans="1:25">
      <c r="A760" t="s">
        <v>5803</v>
      </c>
      <c r="B760" t="s">
        <v>9929</v>
      </c>
      <c r="C760" t="s">
        <v>9930</v>
      </c>
      <c r="D760" t="s">
        <v>667</v>
      </c>
      <c r="E760" t="s">
        <v>5747</v>
      </c>
      <c r="F760" t="s">
        <v>5759</v>
      </c>
      <c r="G760" t="s">
        <v>9754</v>
      </c>
      <c r="H760" t="s">
        <v>461</v>
      </c>
      <c r="I760" t="s">
        <v>638</v>
      </c>
      <c r="J760" t="s">
        <v>280</v>
      </c>
      <c r="K760" t="s">
        <v>5760</v>
      </c>
      <c r="L760" t="s">
        <v>268</v>
      </c>
      <c r="M760">
        <v>28000000</v>
      </c>
      <c r="N760">
        <v>0</v>
      </c>
      <c r="O760">
        <v>28000000</v>
      </c>
      <c r="P760">
        <v>0</v>
      </c>
      <c r="Q760" t="s">
        <v>9931</v>
      </c>
      <c r="R760" t="s">
        <v>5803</v>
      </c>
      <c r="S760" t="s">
        <v>9932</v>
      </c>
      <c r="T760" t="s">
        <v>9933</v>
      </c>
      <c r="U760" t="s">
        <v>9934</v>
      </c>
      <c r="V760" t="s">
        <v>9935</v>
      </c>
      <c r="W760" t="s">
        <v>5757</v>
      </c>
      <c r="X760" t="str">
        <f t="shared" si="11"/>
        <v>Inversión</v>
      </c>
      <c r="Y760" t="s">
        <v>5761</v>
      </c>
    </row>
    <row r="761" spans="1:25">
      <c r="A761" t="s">
        <v>5810</v>
      </c>
      <c r="B761" t="s">
        <v>8323</v>
      </c>
      <c r="C761" t="s">
        <v>9936</v>
      </c>
      <c r="D761" t="s">
        <v>667</v>
      </c>
      <c r="E761" t="s">
        <v>5747</v>
      </c>
      <c r="F761" t="s">
        <v>5759</v>
      </c>
      <c r="G761" t="s">
        <v>9754</v>
      </c>
      <c r="H761" t="s">
        <v>461</v>
      </c>
      <c r="I761" t="s">
        <v>638</v>
      </c>
      <c r="J761" t="s">
        <v>280</v>
      </c>
      <c r="K761" t="s">
        <v>5760</v>
      </c>
      <c r="L761" t="s">
        <v>268</v>
      </c>
      <c r="M761">
        <v>14000000</v>
      </c>
      <c r="N761">
        <v>0</v>
      </c>
      <c r="O761">
        <v>14000000</v>
      </c>
      <c r="P761">
        <v>0</v>
      </c>
      <c r="Q761" t="s">
        <v>9937</v>
      </c>
      <c r="R761" t="s">
        <v>5810</v>
      </c>
      <c r="S761" t="s">
        <v>6458</v>
      </c>
      <c r="T761" t="s">
        <v>5757</v>
      </c>
      <c r="U761" t="s">
        <v>5757</v>
      </c>
      <c r="V761" t="s">
        <v>5757</v>
      </c>
      <c r="W761" t="s">
        <v>5757</v>
      </c>
      <c r="X761" t="str">
        <f t="shared" si="11"/>
        <v>Inversión</v>
      </c>
      <c r="Y761" t="s">
        <v>5761</v>
      </c>
    </row>
    <row r="762" spans="1:25">
      <c r="A762" t="s">
        <v>5820</v>
      </c>
      <c r="B762" t="s">
        <v>8403</v>
      </c>
      <c r="C762" t="s">
        <v>9938</v>
      </c>
      <c r="D762" t="s">
        <v>667</v>
      </c>
      <c r="E762" t="s">
        <v>5747</v>
      </c>
      <c r="F762" t="s">
        <v>5759</v>
      </c>
      <c r="G762" t="s">
        <v>9754</v>
      </c>
      <c r="H762" t="s">
        <v>461</v>
      </c>
      <c r="I762" t="s">
        <v>638</v>
      </c>
      <c r="J762" t="s">
        <v>280</v>
      </c>
      <c r="K762" t="s">
        <v>5760</v>
      </c>
      <c r="L762" t="s">
        <v>268</v>
      </c>
      <c r="M762">
        <v>112490352</v>
      </c>
      <c r="N762">
        <v>-53120444</v>
      </c>
      <c r="O762">
        <v>59369908</v>
      </c>
      <c r="P762">
        <v>0</v>
      </c>
      <c r="Q762" t="s">
        <v>9939</v>
      </c>
      <c r="R762" t="s">
        <v>5820</v>
      </c>
      <c r="S762" t="s">
        <v>9940</v>
      </c>
      <c r="T762" t="s">
        <v>9941</v>
      </c>
      <c r="U762" t="s">
        <v>9942</v>
      </c>
      <c r="V762" t="s">
        <v>9943</v>
      </c>
      <c r="W762" t="s">
        <v>5757</v>
      </c>
      <c r="X762" t="str">
        <f t="shared" si="11"/>
        <v>Inversión</v>
      </c>
      <c r="Y762" t="s">
        <v>5761</v>
      </c>
    </row>
    <row r="763" spans="1:25">
      <c r="A763" t="s">
        <v>5874</v>
      </c>
      <c r="B763" t="s">
        <v>8403</v>
      </c>
      <c r="C763" t="s">
        <v>9944</v>
      </c>
      <c r="D763" t="s">
        <v>667</v>
      </c>
      <c r="E763" t="s">
        <v>5747</v>
      </c>
      <c r="F763" t="s">
        <v>5759</v>
      </c>
      <c r="G763" t="s">
        <v>9754</v>
      </c>
      <c r="H763" t="s">
        <v>461</v>
      </c>
      <c r="I763" t="s">
        <v>638</v>
      </c>
      <c r="J763" t="s">
        <v>280</v>
      </c>
      <c r="K763" t="s">
        <v>5760</v>
      </c>
      <c r="L763" t="s">
        <v>268</v>
      </c>
      <c r="M763">
        <v>21630000</v>
      </c>
      <c r="N763">
        <v>0</v>
      </c>
      <c r="O763">
        <v>21630000</v>
      </c>
      <c r="P763">
        <v>0</v>
      </c>
      <c r="Q763" t="s">
        <v>9945</v>
      </c>
      <c r="R763" t="s">
        <v>5874</v>
      </c>
      <c r="S763" t="s">
        <v>9946</v>
      </c>
      <c r="T763" t="s">
        <v>9947</v>
      </c>
      <c r="U763" t="s">
        <v>9948</v>
      </c>
      <c r="V763" t="s">
        <v>9949</v>
      </c>
      <c r="W763" t="s">
        <v>5757</v>
      </c>
      <c r="X763" t="str">
        <f t="shared" si="11"/>
        <v>Inversión</v>
      </c>
      <c r="Y763" t="s">
        <v>5761</v>
      </c>
    </row>
    <row r="764" spans="1:25">
      <c r="A764" t="s">
        <v>5849</v>
      </c>
      <c r="B764" t="s">
        <v>8403</v>
      </c>
      <c r="C764" t="s">
        <v>9950</v>
      </c>
      <c r="D764" t="s">
        <v>667</v>
      </c>
      <c r="E764" t="s">
        <v>5747</v>
      </c>
      <c r="F764" t="s">
        <v>5759</v>
      </c>
      <c r="G764" t="s">
        <v>9754</v>
      </c>
      <c r="H764" t="s">
        <v>461</v>
      </c>
      <c r="I764" t="s">
        <v>638</v>
      </c>
      <c r="J764" t="s">
        <v>280</v>
      </c>
      <c r="K764" t="s">
        <v>5760</v>
      </c>
      <c r="L764" t="s">
        <v>268</v>
      </c>
      <c r="M764">
        <v>14929272</v>
      </c>
      <c r="N764">
        <v>4976424</v>
      </c>
      <c r="O764">
        <v>19905696</v>
      </c>
      <c r="P764">
        <v>0</v>
      </c>
      <c r="Q764" t="s">
        <v>9951</v>
      </c>
      <c r="R764" t="s">
        <v>5849</v>
      </c>
      <c r="S764" t="s">
        <v>6672</v>
      </c>
      <c r="T764" t="s">
        <v>9952</v>
      </c>
      <c r="U764" t="s">
        <v>9953</v>
      </c>
      <c r="V764" t="s">
        <v>9954</v>
      </c>
      <c r="W764" t="s">
        <v>5757</v>
      </c>
      <c r="X764" t="str">
        <f t="shared" si="11"/>
        <v>Inversión</v>
      </c>
      <c r="Y764" t="s">
        <v>5761</v>
      </c>
    </row>
    <row r="765" spans="1:25">
      <c r="A765" t="s">
        <v>5865</v>
      </c>
      <c r="B765" t="s">
        <v>8403</v>
      </c>
      <c r="C765" t="s">
        <v>9955</v>
      </c>
      <c r="D765" t="s">
        <v>667</v>
      </c>
      <c r="E765" t="s">
        <v>5747</v>
      </c>
      <c r="F765" t="s">
        <v>5759</v>
      </c>
      <c r="G765" t="s">
        <v>9754</v>
      </c>
      <c r="H765" t="s">
        <v>461</v>
      </c>
      <c r="I765" t="s">
        <v>638</v>
      </c>
      <c r="J765" t="s">
        <v>280</v>
      </c>
      <c r="K765" t="s">
        <v>5760</v>
      </c>
      <c r="L765" t="s">
        <v>268</v>
      </c>
      <c r="M765">
        <v>21371864</v>
      </c>
      <c r="N765">
        <v>0</v>
      </c>
      <c r="O765">
        <v>21371864</v>
      </c>
      <c r="P765">
        <v>0</v>
      </c>
      <c r="Q765" t="s">
        <v>9956</v>
      </c>
      <c r="R765" t="s">
        <v>5865</v>
      </c>
      <c r="S765" t="s">
        <v>9957</v>
      </c>
      <c r="T765" t="s">
        <v>9958</v>
      </c>
      <c r="U765" t="s">
        <v>9959</v>
      </c>
      <c r="V765" t="s">
        <v>9960</v>
      </c>
      <c r="W765" t="s">
        <v>5757</v>
      </c>
      <c r="X765" t="str">
        <f t="shared" si="11"/>
        <v>Inversión</v>
      </c>
      <c r="Y765" t="s">
        <v>5761</v>
      </c>
    </row>
    <row r="766" spans="1:25">
      <c r="A766" t="s">
        <v>5825</v>
      </c>
      <c r="B766" t="s">
        <v>9368</v>
      </c>
      <c r="C766" t="s">
        <v>9961</v>
      </c>
      <c r="D766" t="s">
        <v>667</v>
      </c>
      <c r="E766" t="s">
        <v>5747</v>
      </c>
      <c r="F766" t="s">
        <v>5759</v>
      </c>
      <c r="G766" t="s">
        <v>9754</v>
      </c>
      <c r="H766" t="s">
        <v>461</v>
      </c>
      <c r="I766" t="s">
        <v>638</v>
      </c>
      <c r="J766" t="s">
        <v>280</v>
      </c>
      <c r="K766" t="s">
        <v>5760</v>
      </c>
      <c r="L766" t="s">
        <v>268</v>
      </c>
      <c r="M766">
        <v>16995000</v>
      </c>
      <c r="N766">
        <v>0</v>
      </c>
      <c r="O766">
        <v>16995000</v>
      </c>
      <c r="P766">
        <v>0</v>
      </c>
      <c r="Q766" t="s">
        <v>9962</v>
      </c>
      <c r="R766" t="s">
        <v>5825</v>
      </c>
      <c r="S766" t="s">
        <v>9963</v>
      </c>
      <c r="T766" t="s">
        <v>9964</v>
      </c>
      <c r="U766" t="s">
        <v>9965</v>
      </c>
      <c r="V766" t="s">
        <v>9966</v>
      </c>
      <c r="W766" t="s">
        <v>5757</v>
      </c>
      <c r="X766" t="str">
        <f t="shared" si="11"/>
        <v>Inversión</v>
      </c>
      <c r="Y766" t="s">
        <v>5761</v>
      </c>
    </row>
    <row r="767" spans="1:25">
      <c r="A767" t="s">
        <v>5837</v>
      </c>
      <c r="B767" t="s">
        <v>9368</v>
      </c>
      <c r="C767" t="s">
        <v>9967</v>
      </c>
      <c r="D767" t="s">
        <v>667</v>
      </c>
      <c r="E767" t="s">
        <v>5747</v>
      </c>
      <c r="F767" t="s">
        <v>5759</v>
      </c>
      <c r="G767" t="s">
        <v>9754</v>
      </c>
      <c r="H767" t="s">
        <v>461</v>
      </c>
      <c r="I767" t="s">
        <v>638</v>
      </c>
      <c r="J767" t="s">
        <v>280</v>
      </c>
      <c r="K767" t="s">
        <v>5760</v>
      </c>
      <c r="L767" t="s">
        <v>268</v>
      </c>
      <c r="M767">
        <v>5103729</v>
      </c>
      <c r="N767">
        <v>0</v>
      </c>
      <c r="O767">
        <v>5103729</v>
      </c>
      <c r="P767">
        <v>0</v>
      </c>
      <c r="Q767" t="s">
        <v>9968</v>
      </c>
      <c r="R767" t="s">
        <v>5837</v>
      </c>
      <c r="S767" t="s">
        <v>7167</v>
      </c>
      <c r="T767" t="s">
        <v>9969</v>
      </c>
      <c r="U767" t="s">
        <v>9970</v>
      </c>
      <c r="V767" t="s">
        <v>9971</v>
      </c>
      <c r="W767" t="s">
        <v>5757</v>
      </c>
      <c r="X767" t="str">
        <f t="shared" si="11"/>
        <v>Inversión</v>
      </c>
      <c r="Y767" t="s">
        <v>5761</v>
      </c>
    </row>
    <row r="768" spans="1:25">
      <c r="A768" t="s">
        <v>5846</v>
      </c>
      <c r="B768" t="s">
        <v>9368</v>
      </c>
      <c r="C768" t="s">
        <v>9972</v>
      </c>
      <c r="D768" t="s">
        <v>667</v>
      </c>
      <c r="E768" t="s">
        <v>5747</v>
      </c>
      <c r="F768" t="s">
        <v>5759</v>
      </c>
      <c r="G768" t="s">
        <v>9754</v>
      </c>
      <c r="H768" t="s">
        <v>461</v>
      </c>
      <c r="I768" t="s">
        <v>638</v>
      </c>
      <c r="J768" t="s">
        <v>280</v>
      </c>
      <c r="K768" t="s">
        <v>5760</v>
      </c>
      <c r="L768" t="s">
        <v>268</v>
      </c>
      <c r="M768">
        <v>8014449</v>
      </c>
      <c r="N768">
        <v>0</v>
      </c>
      <c r="O768">
        <v>8014449</v>
      </c>
      <c r="P768">
        <v>0</v>
      </c>
      <c r="Q768" t="s">
        <v>9973</v>
      </c>
      <c r="R768" t="s">
        <v>5846</v>
      </c>
      <c r="S768" t="s">
        <v>6195</v>
      </c>
      <c r="T768" t="s">
        <v>9974</v>
      </c>
      <c r="U768" t="s">
        <v>9975</v>
      </c>
      <c r="V768" t="s">
        <v>9976</v>
      </c>
      <c r="W768" t="s">
        <v>5757</v>
      </c>
      <c r="X768" t="str">
        <f t="shared" si="11"/>
        <v>Inversión</v>
      </c>
      <c r="Y768" t="s">
        <v>5761</v>
      </c>
    </row>
    <row r="769" spans="1:25">
      <c r="A769" t="s">
        <v>5855</v>
      </c>
      <c r="B769" t="s">
        <v>9368</v>
      </c>
      <c r="C769" t="s">
        <v>9977</v>
      </c>
      <c r="D769" t="s">
        <v>667</v>
      </c>
      <c r="E769" t="s">
        <v>5763</v>
      </c>
      <c r="F769" t="s">
        <v>5759</v>
      </c>
      <c r="G769" t="s">
        <v>9754</v>
      </c>
      <c r="H769" t="s">
        <v>461</v>
      </c>
      <c r="I769" t="s">
        <v>638</v>
      </c>
      <c r="J769" t="s">
        <v>280</v>
      </c>
      <c r="K769" t="s">
        <v>5760</v>
      </c>
      <c r="L769" t="s">
        <v>268</v>
      </c>
      <c r="M769">
        <v>8392860</v>
      </c>
      <c r="N769">
        <v>-8392860</v>
      </c>
      <c r="O769">
        <v>0</v>
      </c>
      <c r="P769">
        <v>0</v>
      </c>
      <c r="Q769" t="s">
        <v>9978</v>
      </c>
      <c r="R769" t="s">
        <v>5855</v>
      </c>
      <c r="S769" t="s">
        <v>5757</v>
      </c>
      <c r="T769" t="s">
        <v>5757</v>
      </c>
      <c r="U769" t="s">
        <v>5757</v>
      </c>
      <c r="V769" t="s">
        <v>5757</v>
      </c>
      <c r="W769" t="s">
        <v>5757</v>
      </c>
      <c r="X769" t="str">
        <f t="shared" si="11"/>
        <v>Inversión</v>
      </c>
      <c r="Y769" t="s">
        <v>5761</v>
      </c>
    </row>
    <row r="770" spans="1:25">
      <c r="A770" t="s">
        <v>5862</v>
      </c>
      <c r="B770" t="s">
        <v>9368</v>
      </c>
      <c r="C770" t="s">
        <v>9979</v>
      </c>
      <c r="D770" t="s">
        <v>667</v>
      </c>
      <c r="E770" t="s">
        <v>5747</v>
      </c>
      <c r="F770" t="s">
        <v>5759</v>
      </c>
      <c r="G770" t="s">
        <v>9754</v>
      </c>
      <c r="H770" t="s">
        <v>461</v>
      </c>
      <c r="I770" t="s">
        <v>638</v>
      </c>
      <c r="J770" t="s">
        <v>280</v>
      </c>
      <c r="K770" t="s">
        <v>5760</v>
      </c>
      <c r="L770" t="s">
        <v>268</v>
      </c>
      <c r="M770">
        <v>5103729</v>
      </c>
      <c r="N770">
        <v>0</v>
      </c>
      <c r="O770">
        <v>5103729</v>
      </c>
      <c r="P770">
        <v>0</v>
      </c>
      <c r="Q770" t="s">
        <v>9980</v>
      </c>
      <c r="R770" t="s">
        <v>5862</v>
      </c>
      <c r="S770" t="s">
        <v>7316</v>
      </c>
      <c r="T770" t="s">
        <v>9981</v>
      </c>
      <c r="U770" t="s">
        <v>9982</v>
      </c>
      <c r="V770" t="s">
        <v>9983</v>
      </c>
      <c r="W770" t="s">
        <v>5757</v>
      </c>
      <c r="X770" t="str">
        <f t="shared" ref="X770:X833" si="12">IF(LEFT(H770,1)="C","Inversión","Funcionamiento")</f>
        <v>Inversión</v>
      </c>
      <c r="Y770" t="s">
        <v>5761</v>
      </c>
    </row>
    <row r="771" spans="1:25">
      <c r="A771" t="s">
        <v>5871</v>
      </c>
      <c r="B771" t="s">
        <v>9368</v>
      </c>
      <c r="C771" t="s">
        <v>9984</v>
      </c>
      <c r="D771" t="s">
        <v>667</v>
      </c>
      <c r="E771" t="s">
        <v>5747</v>
      </c>
      <c r="F771" t="s">
        <v>5759</v>
      </c>
      <c r="G771" t="s">
        <v>9754</v>
      </c>
      <c r="H771" t="s">
        <v>461</v>
      </c>
      <c r="I771" t="s">
        <v>638</v>
      </c>
      <c r="J771" t="s">
        <v>280</v>
      </c>
      <c r="K771" t="s">
        <v>5760</v>
      </c>
      <c r="L771" t="s">
        <v>268</v>
      </c>
      <c r="M771">
        <v>21630000</v>
      </c>
      <c r="N771">
        <v>0</v>
      </c>
      <c r="O771">
        <v>21630000</v>
      </c>
      <c r="P771">
        <v>3605000</v>
      </c>
      <c r="Q771" t="s">
        <v>9985</v>
      </c>
      <c r="R771" t="s">
        <v>5871</v>
      </c>
      <c r="S771" t="s">
        <v>9986</v>
      </c>
      <c r="T771" t="s">
        <v>9987</v>
      </c>
      <c r="U771" t="s">
        <v>9988</v>
      </c>
      <c r="V771" t="s">
        <v>9989</v>
      </c>
      <c r="W771" t="s">
        <v>5757</v>
      </c>
      <c r="X771" t="str">
        <f t="shared" si="12"/>
        <v>Inversión</v>
      </c>
      <c r="Y771" t="s">
        <v>5761</v>
      </c>
    </row>
    <row r="772" spans="1:25">
      <c r="A772" t="s">
        <v>5896</v>
      </c>
      <c r="B772" t="s">
        <v>8702</v>
      </c>
      <c r="C772" t="s">
        <v>9990</v>
      </c>
      <c r="D772" t="s">
        <v>667</v>
      </c>
      <c r="E772" t="s">
        <v>5747</v>
      </c>
      <c r="F772" t="s">
        <v>5759</v>
      </c>
      <c r="G772" t="s">
        <v>9754</v>
      </c>
      <c r="H772" t="s">
        <v>461</v>
      </c>
      <c r="I772" t="s">
        <v>638</v>
      </c>
      <c r="J772" t="s">
        <v>280</v>
      </c>
      <c r="K772" t="s">
        <v>5760</v>
      </c>
      <c r="L772" t="s">
        <v>268</v>
      </c>
      <c r="M772">
        <v>10685932</v>
      </c>
      <c r="N772">
        <v>0</v>
      </c>
      <c r="O772">
        <v>10685932</v>
      </c>
      <c r="P772">
        <v>0</v>
      </c>
      <c r="Q772" t="s">
        <v>9991</v>
      </c>
      <c r="R772" t="s">
        <v>5896</v>
      </c>
      <c r="S772" t="s">
        <v>7154</v>
      </c>
      <c r="T772" t="s">
        <v>9992</v>
      </c>
      <c r="U772" t="s">
        <v>9993</v>
      </c>
      <c r="V772" t="s">
        <v>9994</v>
      </c>
      <c r="W772" t="s">
        <v>5757</v>
      </c>
      <c r="X772" t="str">
        <f t="shared" si="12"/>
        <v>Inversión</v>
      </c>
      <c r="Y772" t="s">
        <v>5761</v>
      </c>
    </row>
    <row r="773" spans="1:25">
      <c r="A773" t="s">
        <v>5919</v>
      </c>
      <c r="B773" t="s">
        <v>9121</v>
      </c>
      <c r="C773" t="s">
        <v>9995</v>
      </c>
      <c r="D773" t="s">
        <v>667</v>
      </c>
      <c r="E773" t="s">
        <v>5763</v>
      </c>
      <c r="F773" t="s">
        <v>5759</v>
      </c>
      <c r="G773" t="s">
        <v>9754</v>
      </c>
      <c r="H773" t="s">
        <v>461</v>
      </c>
      <c r="I773" t="s">
        <v>638</v>
      </c>
      <c r="J773" t="s">
        <v>280</v>
      </c>
      <c r="K773" t="s">
        <v>5760</v>
      </c>
      <c r="L773" t="s">
        <v>268</v>
      </c>
      <c r="M773">
        <v>14096000</v>
      </c>
      <c r="N773">
        <v>-14096000</v>
      </c>
      <c r="O773">
        <v>0</v>
      </c>
      <c r="P773">
        <v>0</v>
      </c>
      <c r="Q773" t="s">
        <v>9996</v>
      </c>
      <c r="R773" t="s">
        <v>5940</v>
      </c>
      <c r="S773" t="s">
        <v>5757</v>
      </c>
      <c r="T773" t="s">
        <v>5757</v>
      </c>
      <c r="U773" t="s">
        <v>5757</v>
      </c>
      <c r="V773" t="s">
        <v>5757</v>
      </c>
      <c r="W773" t="s">
        <v>5757</v>
      </c>
      <c r="X773" t="str">
        <f t="shared" si="12"/>
        <v>Inversión</v>
      </c>
      <c r="Y773" t="s">
        <v>5761</v>
      </c>
    </row>
    <row r="774" spans="1:25">
      <c r="A774" t="s">
        <v>5926</v>
      </c>
      <c r="B774" t="s">
        <v>9221</v>
      </c>
      <c r="C774" t="s">
        <v>9997</v>
      </c>
      <c r="D774" t="s">
        <v>667</v>
      </c>
      <c r="E774" t="s">
        <v>5747</v>
      </c>
      <c r="F774" t="s">
        <v>5759</v>
      </c>
      <c r="G774" t="s">
        <v>9754</v>
      </c>
      <c r="H774" t="s">
        <v>461</v>
      </c>
      <c r="I774" t="s">
        <v>638</v>
      </c>
      <c r="J774" t="s">
        <v>280</v>
      </c>
      <c r="K774" t="s">
        <v>5760</v>
      </c>
      <c r="L774" t="s">
        <v>268</v>
      </c>
      <c r="M774">
        <v>28122588</v>
      </c>
      <c r="N774">
        <v>0</v>
      </c>
      <c r="O774">
        <v>28122588</v>
      </c>
      <c r="P774">
        <v>18748392</v>
      </c>
      <c r="Q774" t="s">
        <v>9998</v>
      </c>
      <c r="R774" t="s">
        <v>5947</v>
      </c>
      <c r="S774" t="s">
        <v>7383</v>
      </c>
      <c r="T774" t="s">
        <v>5757</v>
      </c>
      <c r="U774" t="s">
        <v>5757</v>
      </c>
      <c r="V774" t="s">
        <v>5757</v>
      </c>
      <c r="W774" t="s">
        <v>5757</v>
      </c>
      <c r="X774" t="str">
        <f t="shared" si="12"/>
        <v>Inversión</v>
      </c>
      <c r="Y774" t="s">
        <v>5761</v>
      </c>
    </row>
    <row r="775" spans="1:25">
      <c r="A775" t="s">
        <v>5933</v>
      </c>
      <c r="B775" t="s">
        <v>9221</v>
      </c>
      <c r="C775" t="s">
        <v>9999</v>
      </c>
      <c r="D775" t="s">
        <v>667</v>
      </c>
      <c r="E775" t="s">
        <v>5747</v>
      </c>
      <c r="F775" t="s">
        <v>5759</v>
      </c>
      <c r="G775" t="s">
        <v>9754</v>
      </c>
      <c r="H775" t="s">
        <v>461</v>
      </c>
      <c r="I775" t="s">
        <v>638</v>
      </c>
      <c r="J775" t="s">
        <v>280</v>
      </c>
      <c r="K775" t="s">
        <v>5760</v>
      </c>
      <c r="L775" t="s">
        <v>268</v>
      </c>
      <c r="M775">
        <v>21371864</v>
      </c>
      <c r="N775">
        <v>0</v>
      </c>
      <c r="O775">
        <v>21371864</v>
      </c>
      <c r="P775">
        <v>0</v>
      </c>
      <c r="Q775" t="s">
        <v>10000</v>
      </c>
      <c r="R775" t="s">
        <v>5954</v>
      </c>
      <c r="S775" t="s">
        <v>10001</v>
      </c>
      <c r="T775" t="s">
        <v>5757</v>
      </c>
      <c r="U775" t="s">
        <v>5757</v>
      </c>
      <c r="V775" t="s">
        <v>5757</v>
      </c>
      <c r="W775" t="s">
        <v>5757</v>
      </c>
      <c r="X775" t="str">
        <f t="shared" si="12"/>
        <v>Inversión</v>
      </c>
      <c r="Y775" t="s">
        <v>5761</v>
      </c>
    </row>
    <row r="776" spans="1:25">
      <c r="A776" t="s">
        <v>5940</v>
      </c>
      <c r="B776" t="s">
        <v>9221</v>
      </c>
      <c r="C776" t="s">
        <v>10002</v>
      </c>
      <c r="D776" t="s">
        <v>667</v>
      </c>
      <c r="E776" t="s">
        <v>5747</v>
      </c>
      <c r="F776" t="s">
        <v>5759</v>
      </c>
      <c r="G776" t="s">
        <v>9754</v>
      </c>
      <c r="H776" t="s">
        <v>461</v>
      </c>
      <c r="I776" t="s">
        <v>638</v>
      </c>
      <c r="J776" t="s">
        <v>280</v>
      </c>
      <c r="K776" t="s">
        <v>5760</v>
      </c>
      <c r="L776" t="s">
        <v>268</v>
      </c>
      <c r="M776">
        <v>27219888</v>
      </c>
      <c r="N776">
        <v>0</v>
      </c>
      <c r="O776">
        <v>27219888</v>
      </c>
      <c r="P776">
        <v>0</v>
      </c>
      <c r="Q776" t="s">
        <v>10003</v>
      </c>
      <c r="R776" t="s">
        <v>5961</v>
      </c>
      <c r="S776" t="s">
        <v>10004</v>
      </c>
      <c r="T776" t="s">
        <v>5757</v>
      </c>
      <c r="U776" t="s">
        <v>5757</v>
      </c>
      <c r="V776" t="s">
        <v>5757</v>
      </c>
      <c r="W776" t="s">
        <v>5757</v>
      </c>
      <c r="X776" t="str">
        <f t="shared" si="12"/>
        <v>Inversión</v>
      </c>
      <c r="Y776" t="s">
        <v>5761</v>
      </c>
    </row>
    <row r="777" spans="1:25">
      <c r="A777" t="s">
        <v>5947</v>
      </c>
      <c r="B777" t="s">
        <v>9221</v>
      </c>
      <c r="C777" t="s">
        <v>10005</v>
      </c>
      <c r="D777" t="s">
        <v>667</v>
      </c>
      <c r="E777" t="s">
        <v>5763</v>
      </c>
      <c r="F777" t="s">
        <v>5759</v>
      </c>
      <c r="G777" t="s">
        <v>9754</v>
      </c>
      <c r="H777" t="s">
        <v>461</v>
      </c>
      <c r="I777" t="s">
        <v>638</v>
      </c>
      <c r="J777" t="s">
        <v>280</v>
      </c>
      <c r="K777" t="s">
        <v>5760</v>
      </c>
      <c r="L777" t="s">
        <v>268</v>
      </c>
      <c r="M777">
        <v>6249464</v>
      </c>
      <c r="N777">
        <v>0</v>
      </c>
      <c r="O777">
        <v>6249464</v>
      </c>
      <c r="P777">
        <v>6249464</v>
      </c>
      <c r="Q777" t="s">
        <v>10006</v>
      </c>
      <c r="R777" t="s">
        <v>5968</v>
      </c>
      <c r="S777" t="s">
        <v>5757</v>
      </c>
      <c r="T777" t="s">
        <v>5757</v>
      </c>
      <c r="U777" t="s">
        <v>5757</v>
      </c>
      <c r="V777" t="s">
        <v>5757</v>
      </c>
      <c r="W777" t="s">
        <v>5757</v>
      </c>
      <c r="X777" t="str">
        <f t="shared" si="12"/>
        <v>Inversión</v>
      </c>
      <c r="Y777" t="s">
        <v>5761</v>
      </c>
    </row>
    <row r="778" spans="1:25">
      <c r="A778" t="s">
        <v>5954</v>
      </c>
      <c r="B778" t="s">
        <v>9676</v>
      </c>
      <c r="C778" t="s">
        <v>10007</v>
      </c>
      <c r="D778" t="s">
        <v>667</v>
      </c>
      <c r="E778" t="s">
        <v>5747</v>
      </c>
      <c r="F778" t="s">
        <v>5759</v>
      </c>
      <c r="G778" t="s">
        <v>9754</v>
      </c>
      <c r="H778" t="s">
        <v>461</v>
      </c>
      <c r="I778" t="s">
        <v>638</v>
      </c>
      <c r="J778" t="s">
        <v>267</v>
      </c>
      <c r="K778" t="s">
        <v>5750</v>
      </c>
      <c r="L778" t="s">
        <v>268</v>
      </c>
      <c r="M778">
        <v>21371864</v>
      </c>
      <c r="N778">
        <v>0</v>
      </c>
      <c r="O778">
        <v>21371864</v>
      </c>
      <c r="P778">
        <v>10774981</v>
      </c>
      <c r="Q778" t="s">
        <v>10008</v>
      </c>
      <c r="R778" t="s">
        <v>5971</v>
      </c>
      <c r="S778" t="s">
        <v>7425</v>
      </c>
      <c r="T778" t="s">
        <v>5757</v>
      </c>
      <c r="U778" t="s">
        <v>5757</v>
      </c>
      <c r="V778" t="s">
        <v>5757</v>
      </c>
      <c r="W778" t="s">
        <v>5757</v>
      </c>
      <c r="X778" t="str">
        <f t="shared" si="12"/>
        <v>Inversión</v>
      </c>
      <c r="Y778" t="s">
        <v>5761</v>
      </c>
    </row>
    <row r="779" spans="1:25">
      <c r="A779" t="s">
        <v>9101</v>
      </c>
      <c r="B779" t="s">
        <v>9138</v>
      </c>
      <c r="C779" t="s">
        <v>10009</v>
      </c>
      <c r="D779" t="s">
        <v>667</v>
      </c>
      <c r="E779" t="s">
        <v>5995</v>
      </c>
      <c r="F779" t="s">
        <v>5759</v>
      </c>
      <c r="G779" t="s">
        <v>10010</v>
      </c>
      <c r="H779" t="s">
        <v>461</v>
      </c>
      <c r="I779" t="s">
        <v>638</v>
      </c>
      <c r="J779" t="s">
        <v>280</v>
      </c>
      <c r="K779" t="s">
        <v>5760</v>
      </c>
      <c r="L779" t="s">
        <v>268</v>
      </c>
      <c r="M779">
        <v>169682405</v>
      </c>
      <c r="N779">
        <v>-169682405</v>
      </c>
      <c r="O779">
        <v>0</v>
      </c>
      <c r="P779">
        <v>0</v>
      </c>
      <c r="Q779" t="s">
        <v>10011</v>
      </c>
      <c r="R779" t="s">
        <v>9101</v>
      </c>
      <c r="S779" t="s">
        <v>5757</v>
      </c>
      <c r="T779" t="s">
        <v>5757</v>
      </c>
      <c r="U779" t="s">
        <v>5757</v>
      </c>
      <c r="V779" t="s">
        <v>5757</v>
      </c>
      <c r="W779" t="s">
        <v>5757</v>
      </c>
      <c r="X779" t="str">
        <f t="shared" si="12"/>
        <v>Inversión</v>
      </c>
      <c r="Y779" t="s">
        <v>5761</v>
      </c>
    </row>
    <row r="780" spans="1:25">
      <c r="A780" t="s">
        <v>5870</v>
      </c>
      <c r="B780" t="s">
        <v>7368</v>
      </c>
      <c r="C780" t="s">
        <v>10012</v>
      </c>
      <c r="D780" t="s">
        <v>667</v>
      </c>
      <c r="E780" t="s">
        <v>5747</v>
      </c>
      <c r="F780" t="s">
        <v>5759</v>
      </c>
      <c r="G780" t="s">
        <v>10010</v>
      </c>
      <c r="H780" t="s">
        <v>461</v>
      </c>
      <c r="I780" t="s">
        <v>638</v>
      </c>
      <c r="J780" t="s">
        <v>280</v>
      </c>
      <c r="K780" t="s">
        <v>5760</v>
      </c>
      <c r="L780" t="s">
        <v>268</v>
      </c>
      <c r="M780">
        <v>106180200</v>
      </c>
      <c r="N780">
        <v>-7042700</v>
      </c>
      <c r="O780">
        <v>99137500</v>
      </c>
      <c r="P780">
        <v>0</v>
      </c>
      <c r="Q780" t="s">
        <v>10013</v>
      </c>
      <c r="R780" t="s">
        <v>6961</v>
      </c>
      <c r="S780" t="s">
        <v>10014</v>
      </c>
      <c r="T780" t="s">
        <v>10015</v>
      </c>
      <c r="U780" t="s">
        <v>10016</v>
      </c>
      <c r="V780" t="s">
        <v>10017</v>
      </c>
      <c r="W780" t="s">
        <v>5757</v>
      </c>
      <c r="X780" t="str">
        <f t="shared" si="12"/>
        <v>Inversión</v>
      </c>
      <c r="Y780" t="s">
        <v>5761</v>
      </c>
    </row>
    <row r="781" spans="1:25">
      <c r="A781" t="s">
        <v>9084</v>
      </c>
      <c r="B781" t="s">
        <v>7368</v>
      </c>
      <c r="C781" t="s">
        <v>10018</v>
      </c>
      <c r="D781" t="s">
        <v>667</v>
      </c>
      <c r="E781" t="s">
        <v>5747</v>
      </c>
      <c r="F781" t="s">
        <v>5759</v>
      </c>
      <c r="G781" t="s">
        <v>10010</v>
      </c>
      <c r="H781" t="s">
        <v>461</v>
      </c>
      <c r="I781" t="s">
        <v>638</v>
      </c>
      <c r="J781" t="s">
        <v>280</v>
      </c>
      <c r="K781" t="s">
        <v>5760</v>
      </c>
      <c r="L781" t="s">
        <v>268</v>
      </c>
      <c r="M781">
        <v>12968365</v>
      </c>
      <c r="N781">
        <v>0</v>
      </c>
      <c r="O781">
        <v>12968365</v>
      </c>
      <c r="P781">
        <v>0</v>
      </c>
      <c r="Q781" t="s">
        <v>10019</v>
      </c>
      <c r="R781" t="s">
        <v>9249</v>
      </c>
      <c r="S781" t="s">
        <v>9321</v>
      </c>
      <c r="T781" t="s">
        <v>9137</v>
      </c>
      <c r="U781" t="s">
        <v>10020</v>
      </c>
      <c r="V781" t="s">
        <v>10021</v>
      </c>
      <c r="W781" t="s">
        <v>5757</v>
      </c>
      <c r="X781" t="str">
        <f t="shared" si="12"/>
        <v>Inversión</v>
      </c>
      <c r="Y781" t="s">
        <v>5761</v>
      </c>
    </row>
    <row r="782" spans="1:25">
      <c r="A782" t="s">
        <v>9083</v>
      </c>
      <c r="B782" t="s">
        <v>7368</v>
      </c>
      <c r="C782" t="s">
        <v>10022</v>
      </c>
      <c r="D782" t="s">
        <v>667</v>
      </c>
      <c r="E782" t="s">
        <v>5747</v>
      </c>
      <c r="F782" t="s">
        <v>5759</v>
      </c>
      <c r="G782" t="s">
        <v>10010</v>
      </c>
      <c r="H782" t="s">
        <v>461</v>
      </c>
      <c r="I782" t="s">
        <v>638</v>
      </c>
      <c r="J782" t="s">
        <v>280</v>
      </c>
      <c r="K782" t="s">
        <v>5760</v>
      </c>
      <c r="L782" t="s">
        <v>268</v>
      </c>
      <c r="M782">
        <v>26427072</v>
      </c>
      <c r="N782">
        <v>0</v>
      </c>
      <c r="O782">
        <v>26427072</v>
      </c>
      <c r="P782">
        <v>0</v>
      </c>
      <c r="Q782" t="s">
        <v>10023</v>
      </c>
      <c r="R782" t="s">
        <v>9252</v>
      </c>
      <c r="S782" t="s">
        <v>10024</v>
      </c>
      <c r="T782" t="s">
        <v>10025</v>
      </c>
      <c r="U782" t="s">
        <v>10026</v>
      </c>
      <c r="V782" t="s">
        <v>10027</v>
      </c>
      <c r="W782" t="s">
        <v>5757</v>
      </c>
      <c r="X782" t="str">
        <f t="shared" si="12"/>
        <v>Inversión</v>
      </c>
      <c r="Y782" t="s">
        <v>5761</v>
      </c>
    </row>
    <row r="783" spans="1:25">
      <c r="A783" t="s">
        <v>9175</v>
      </c>
      <c r="B783" t="s">
        <v>7368</v>
      </c>
      <c r="C783" t="s">
        <v>10028</v>
      </c>
      <c r="D783" t="s">
        <v>667</v>
      </c>
      <c r="E783" t="s">
        <v>5747</v>
      </c>
      <c r="F783" t="s">
        <v>5759</v>
      </c>
      <c r="G783" t="s">
        <v>10010</v>
      </c>
      <c r="H783" t="s">
        <v>461</v>
      </c>
      <c r="I783" t="s">
        <v>638</v>
      </c>
      <c r="J783" t="s">
        <v>280</v>
      </c>
      <c r="K783" t="s">
        <v>5760</v>
      </c>
      <c r="L783" t="s">
        <v>268</v>
      </c>
      <c r="M783">
        <v>17500000</v>
      </c>
      <c r="N783">
        <v>0</v>
      </c>
      <c r="O783">
        <v>17500000</v>
      </c>
      <c r="P783">
        <v>0</v>
      </c>
      <c r="Q783" t="s">
        <v>10029</v>
      </c>
      <c r="R783" t="s">
        <v>9451</v>
      </c>
      <c r="S783" t="s">
        <v>9137</v>
      </c>
      <c r="T783" t="s">
        <v>5888</v>
      </c>
      <c r="U783" t="s">
        <v>10030</v>
      </c>
      <c r="V783" t="s">
        <v>10031</v>
      </c>
      <c r="W783" t="s">
        <v>5757</v>
      </c>
      <c r="X783" t="str">
        <f t="shared" si="12"/>
        <v>Inversión</v>
      </c>
      <c r="Y783" t="s">
        <v>5761</v>
      </c>
    </row>
    <row r="784" spans="1:25">
      <c r="A784" t="s">
        <v>6961</v>
      </c>
      <c r="B784" t="s">
        <v>7368</v>
      </c>
      <c r="C784" t="s">
        <v>10032</v>
      </c>
      <c r="D784" t="s">
        <v>667</v>
      </c>
      <c r="E784" t="s">
        <v>5747</v>
      </c>
      <c r="F784" t="s">
        <v>5759</v>
      </c>
      <c r="G784" t="s">
        <v>10010</v>
      </c>
      <c r="H784" t="s">
        <v>461</v>
      </c>
      <c r="I784" t="s">
        <v>638</v>
      </c>
      <c r="J784" t="s">
        <v>280</v>
      </c>
      <c r="K784" t="s">
        <v>5760</v>
      </c>
      <c r="L784" t="s">
        <v>268</v>
      </c>
      <c r="M784">
        <v>6606768</v>
      </c>
      <c r="N784">
        <v>0</v>
      </c>
      <c r="O784">
        <v>6606768</v>
      </c>
      <c r="P784">
        <v>0</v>
      </c>
      <c r="Q784" t="s">
        <v>10033</v>
      </c>
      <c r="R784" t="s">
        <v>9446</v>
      </c>
      <c r="S784" t="s">
        <v>9180</v>
      </c>
      <c r="T784" t="s">
        <v>5775</v>
      </c>
      <c r="U784" t="s">
        <v>10034</v>
      </c>
      <c r="V784" t="s">
        <v>10035</v>
      </c>
      <c r="W784" t="s">
        <v>5757</v>
      </c>
      <c r="X784" t="str">
        <f t="shared" si="12"/>
        <v>Inversión</v>
      </c>
      <c r="Y784" t="s">
        <v>5761</v>
      </c>
    </row>
    <row r="785" spans="1:25">
      <c r="A785" t="s">
        <v>9249</v>
      </c>
      <c r="B785" t="s">
        <v>7368</v>
      </c>
      <c r="C785" t="s">
        <v>10036</v>
      </c>
      <c r="D785" t="s">
        <v>667</v>
      </c>
      <c r="E785" t="s">
        <v>5747</v>
      </c>
      <c r="F785" t="s">
        <v>5759</v>
      </c>
      <c r="G785" t="s">
        <v>10010</v>
      </c>
      <c r="H785" t="s">
        <v>461</v>
      </c>
      <c r="I785" t="s">
        <v>638</v>
      </c>
      <c r="J785" t="s">
        <v>267</v>
      </c>
      <c r="K785" t="s">
        <v>5750</v>
      </c>
      <c r="L785" t="s">
        <v>268</v>
      </c>
      <c r="M785">
        <v>34372074</v>
      </c>
      <c r="N785">
        <v>-3228892</v>
      </c>
      <c r="O785">
        <v>31143182</v>
      </c>
      <c r="P785">
        <v>0</v>
      </c>
      <c r="Q785" t="s">
        <v>10037</v>
      </c>
      <c r="R785" t="s">
        <v>9254</v>
      </c>
      <c r="S785" t="s">
        <v>5782</v>
      </c>
      <c r="T785" t="s">
        <v>5971</v>
      </c>
      <c r="U785" t="s">
        <v>10038</v>
      </c>
      <c r="V785" t="s">
        <v>10039</v>
      </c>
      <c r="W785" t="s">
        <v>5757</v>
      </c>
      <c r="X785" t="str">
        <f t="shared" si="12"/>
        <v>Inversión</v>
      </c>
      <c r="Y785" t="s">
        <v>5761</v>
      </c>
    </row>
    <row r="786" spans="1:25">
      <c r="A786" t="s">
        <v>9252</v>
      </c>
      <c r="B786" t="s">
        <v>7368</v>
      </c>
      <c r="C786" t="s">
        <v>10040</v>
      </c>
      <c r="D786" t="s">
        <v>667</v>
      </c>
      <c r="E786" t="s">
        <v>5747</v>
      </c>
      <c r="F786" t="s">
        <v>5759</v>
      </c>
      <c r="G786" t="s">
        <v>10010</v>
      </c>
      <c r="H786" t="s">
        <v>461</v>
      </c>
      <c r="I786" t="s">
        <v>638</v>
      </c>
      <c r="J786" t="s">
        <v>267</v>
      </c>
      <c r="K786" t="s">
        <v>5750</v>
      </c>
      <c r="L786" t="s">
        <v>268</v>
      </c>
      <c r="M786">
        <v>62315000</v>
      </c>
      <c r="N786">
        <v>-5853834</v>
      </c>
      <c r="O786">
        <v>56461166</v>
      </c>
      <c r="P786">
        <v>0</v>
      </c>
      <c r="Q786" t="s">
        <v>10041</v>
      </c>
      <c r="R786" t="s">
        <v>9298</v>
      </c>
      <c r="S786" t="s">
        <v>10042</v>
      </c>
      <c r="T786" t="s">
        <v>10043</v>
      </c>
      <c r="U786" t="s">
        <v>10044</v>
      </c>
      <c r="V786" t="s">
        <v>10045</v>
      </c>
      <c r="W786" t="s">
        <v>5757</v>
      </c>
      <c r="X786" t="str">
        <f t="shared" si="12"/>
        <v>Inversión</v>
      </c>
      <c r="Y786" t="s">
        <v>5761</v>
      </c>
    </row>
    <row r="787" spans="1:25">
      <c r="A787" t="s">
        <v>9451</v>
      </c>
      <c r="B787" t="s">
        <v>7368</v>
      </c>
      <c r="C787" t="s">
        <v>10046</v>
      </c>
      <c r="D787" t="s">
        <v>667</v>
      </c>
      <c r="E787" t="s">
        <v>5747</v>
      </c>
      <c r="F787" t="s">
        <v>5759</v>
      </c>
      <c r="G787" t="s">
        <v>10010</v>
      </c>
      <c r="H787" t="s">
        <v>461</v>
      </c>
      <c r="I787" t="s">
        <v>638</v>
      </c>
      <c r="J787" t="s">
        <v>267</v>
      </c>
      <c r="K787" t="s">
        <v>5750</v>
      </c>
      <c r="L787" t="s">
        <v>268</v>
      </c>
      <c r="M787">
        <v>21317864</v>
      </c>
      <c r="N787">
        <v>0</v>
      </c>
      <c r="O787">
        <v>21317864</v>
      </c>
      <c r="P787">
        <v>0</v>
      </c>
      <c r="Q787" t="s">
        <v>10047</v>
      </c>
      <c r="R787" t="s">
        <v>9180</v>
      </c>
      <c r="S787" t="s">
        <v>9350</v>
      </c>
      <c r="T787" t="s">
        <v>9132</v>
      </c>
      <c r="U787" t="s">
        <v>10048</v>
      </c>
      <c r="V787" t="s">
        <v>10049</v>
      </c>
      <c r="W787" t="s">
        <v>5757</v>
      </c>
      <c r="X787" t="str">
        <f t="shared" si="12"/>
        <v>Inversión</v>
      </c>
      <c r="Y787" t="s">
        <v>5761</v>
      </c>
    </row>
    <row r="788" spans="1:25">
      <c r="A788" t="s">
        <v>9446</v>
      </c>
      <c r="B788" t="s">
        <v>7368</v>
      </c>
      <c r="C788" t="s">
        <v>10050</v>
      </c>
      <c r="D788" t="s">
        <v>667</v>
      </c>
      <c r="E788" t="s">
        <v>5747</v>
      </c>
      <c r="F788" t="s">
        <v>5759</v>
      </c>
      <c r="G788" t="s">
        <v>10010</v>
      </c>
      <c r="H788" t="s">
        <v>461</v>
      </c>
      <c r="I788" t="s">
        <v>638</v>
      </c>
      <c r="J788" t="s">
        <v>267</v>
      </c>
      <c r="K788" t="s">
        <v>5750</v>
      </c>
      <c r="L788" t="s">
        <v>268</v>
      </c>
      <c r="M788">
        <v>84975000</v>
      </c>
      <c r="N788">
        <v>0</v>
      </c>
      <c r="O788">
        <v>84975000</v>
      </c>
      <c r="P788">
        <v>0</v>
      </c>
      <c r="Q788" t="s">
        <v>10051</v>
      </c>
      <c r="R788" t="s">
        <v>9258</v>
      </c>
      <c r="S788" t="s">
        <v>10052</v>
      </c>
      <c r="T788" t="s">
        <v>10053</v>
      </c>
      <c r="U788" t="s">
        <v>10054</v>
      </c>
      <c r="V788" t="s">
        <v>10055</v>
      </c>
      <c r="W788" t="s">
        <v>5757</v>
      </c>
      <c r="X788" t="str">
        <f t="shared" si="12"/>
        <v>Inversión</v>
      </c>
      <c r="Y788" t="s">
        <v>5761</v>
      </c>
    </row>
    <row r="789" spans="1:25">
      <c r="A789" t="s">
        <v>9254</v>
      </c>
      <c r="B789" t="s">
        <v>7368</v>
      </c>
      <c r="C789" t="s">
        <v>10056</v>
      </c>
      <c r="D789" t="s">
        <v>667</v>
      </c>
      <c r="E789" t="s">
        <v>5747</v>
      </c>
      <c r="F789" t="s">
        <v>5759</v>
      </c>
      <c r="G789" t="s">
        <v>10010</v>
      </c>
      <c r="H789" t="s">
        <v>461</v>
      </c>
      <c r="I789" t="s">
        <v>638</v>
      </c>
      <c r="J789" t="s">
        <v>267</v>
      </c>
      <c r="K789" t="s">
        <v>5750</v>
      </c>
      <c r="L789" t="s">
        <v>268</v>
      </c>
      <c r="M789">
        <v>68049720</v>
      </c>
      <c r="N789">
        <v>0</v>
      </c>
      <c r="O789">
        <v>68049720</v>
      </c>
      <c r="P789">
        <v>0</v>
      </c>
      <c r="Q789" t="s">
        <v>10057</v>
      </c>
      <c r="R789" t="s">
        <v>9350</v>
      </c>
      <c r="S789" t="s">
        <v>10058</v>
      </c>
      <c r="T789" t="s">
        <v>10059</v>
      </c>
      <c r="U789" t="s">
        <v>10060</v>
      </c>
      <c r="V789" t="s">
        <v>10061</v>
      </c>
      <c r="W789" t="s">
        <v>5757</v>
      </c>
      <c r="X789" t="str">
        <f t="shared" si="12"/>
        <v>Inversión</v>
      </c>
      <c r="Y789" t="s">
        <v>5761</v>
      </c>
    </row>
    <row r="790" spans="1:25">
      <c r="A790" t="s">
        <v>9298</v>
      </c>
      <c r="B790" t="s">
        <v>7368</v>
      </c>
      <c r="C790" t="s">
        <v>10062</v>
      </c>
      <c r="D790" t="s">
        <v>667</v>
      </c>
      <c r="E790" t="s">
        <v>5747</v>
      </c>
      <c r="F790" t="s">
        <v>5759</v>
      </c>
      <c r="G790" t="s">
        <v>10010</v>
      </c>
      <c r="H790" t="s">
        <v>461</v>
      </c>
      <c r="I790" t="s">
        <v>638</v>
      </c>
      <c r="J790" t="s">
        <v>280</v>
      </c>
      <c r="K790" t="s">
        <v>5760</v>
      </c>
      <c r="L790" t="s">
        <v>268</v>
      </c>
      <c r="M790">
        <v>0</v>
      </c>
      <c r="N790">
        <v>7042700</v>
      </c>
      <c r="O790">
        <v>7042700</v>
      </c>
      <c r="P790">
        <v>1736675</v>
      </c>
      <c r="Q790" t="s">
        <v>10063</v>
      </c>
      <c r="R790" t="s">
        <v>9284</v>
      </c>
      <c r="S790" t="s">
        <v>10064</v>
      </c>
      <c r="T790" t="s">
        <v>10065</v>
      </c>
      <c r="U790" t="s">
        <v>10066</v>
      </c>
      <c r="V790" t="s">
        <v>10067</v>
      </c>
      <c r="W790" t="s">
        <v>10068</v>
      </c>
      <c r="X790" t="str">
        <f t="shared" si="12"/>
        <v>Inversión</v>
      </c>
      <c r="Y790" t="s">
        <v>5761</v>
      </c>
    </row>
    <row r="791" spans="1:25">
      <c r="A791" t="s">
        <v>9298</v>
      </c>
      <c r="B791" t="s">
        <v>7368</v>
      </c>
      <c r="C791" t="s">
        <v>10062</v>
      </c>
      <c r="D791" t="s">
        <v>667</v>
      </c>
      <c r="E791" t="s">
        <v>5747</v>
      </c>
      <c r="F791" t="s">
        <v>5759</v>
      </c>
      <c r="G791" t="s">
        <v>10010</v>
      </c>
      <c r="H791" t="s">
        <v>461</v>
      </c>
      <c r="I791" t="s">
        <v>638</v>
      </c>
      <c r="J791" t="s">
        <v>267</v>
      </c>
      <c r="K791" t="s">
        <v>5750</v>
      </c>
      <c r="L791" t="s">
        <v>268</v>
      </c>
      <c r="M791">
        <v>16573520</v>
      </c>
      <c r="N791">
        <v>7082726</v>
      </c>
      <c r="O791">
        <v>23656246</v>
      </c>
      <c r="P791">
        <v>240254</v>
      </c>
      <c r="Q791" t="s">
        <v>10063</v>
      </c>
      <c r="R791" t="s">
        <v>9284</v>
      </c>
      <c r="S791" t="s">
        <v>10064</v>
      </c>
      <c r="T791" t="s">
        <v>10065</v>
      </c>
      <c r="U791" t="s">
        <v>10066</v>
      </c>
      <c r="V791" t="s">
        <v>10067</v>
      </c>
      <c r="W791" t="s">
        <v>10068</v>
      </c>
      <c r="X791" t="str">
        <f t="shared" si="12"/>
        <v>Inversión</v>
      </c>
      <c r="Y791" t="s">
        <v>5761</v>
      </c>
    </row>
    <row r="792" spans="1:25">
      <c r="A792" t="s">
        <v>9180</v>
      </c>
      <c r="B792" t="s">
        <v>7368</v>
      </c>
      <c r="C792" t="s">
        <v>10069</v>
      </c>
      <c r="D792" t="s">
        <v>667</v>
      </c>
      <c r="E792" t="s">
        <v>5747</v>
      </c>
      <c r="F792" t="s">
        <v>6645</v>
      </c>
      <c r="G792" t="s">
        <v>10010</v>
      </c>
      <c r="H792" t="s">
        <v>455</v>
      </c>
      <c r="I792" t="s">
        <v>639</v>
      </c>
      <c r="J792" t="s">
        <v>280</v>
      </c>
      <c r="K792" t="s">
        <v>5760</v>
      </c>
      <c r="L792" t="s">
        <v>268</v>
      </c>
      <c r="M792">
        <v>38222478</v>
      </c>
      <c r="N792">
        <v>-3761577</v>
      </c>
      <c r="O792">
        <v>34460901</v>
      </c>
      <c r="P792">
        <v>0</v>
      </c>
      <c r="Q792" t="s">
        <v>10070</v>
      </c>
      <c r="R792" t="s">
        <v>9259</v>
      </c>
      <c r="S792" t="s">
        <v>5840</v>
      </c>
      <c r="T792" t="s">
        <v>5892</v>
      </c>
      <c r="U792" t="s">
        <v>10071</v>
      </c>
      <c r="V792" t="s">
        <v>10072</v>
      </c>
      <c r="W792" t="s">
        <v>5757</v>
      </c>
      <c r="X792" t="str">
        <f t="shared" si="12"/>
        <v>Inversión</v>
      </c>
      <c r="Y792" t="s">
        <v>6652</v>
      </c>
    </row>
    <row r="793" spans="1:25">
      <c r="A793" t="s">
        <v>9258</v>
      </c>
      <c r="B793" t="s">
        <v>7368</v>
      </c>
      <c r="C793" t="s">
        <v>10073</v>
      </c>
      <c r="D793" t="s">
        <v>667</v>
      </c>
      <c r="E793" t="s">
        <v>5747</v>
      </c>
      <c r="F793" t="s">
        <v>6645</v>
      </c>
      <c r="G793" t="s">
        <v>10010</v>
      </c>
      <c r="H793" t="s">
        <v>455</v>
      </c>
      <c r="I793" t="s">
        <v>639</v>
      </c>
      <c r="J793" t="s">
        <v>280</v>
      </c>
      <c r="K793" t="s">
        <v>5760</v>
      </c>
      <c r="L793" t="s">
        <v>268</v>
      </c>
      <c r="M793">
        <v>60000000</v>
      </c>
      <c r="N793">
        <v>-15000000</v>
      </c>
      <c r="O793">
        <v>45000000</v>
      </c>
      <c r="P793">
        <v>0</v>
      </c>
      <c r="Q793" t="s">
        <v>10074</v>
      </c>
      <c r="R793" t="s">
        <v>7530</v>
      </c>
      <c r="S793" t="s">
        <v>10075</v>
      </c>
      <c r="T793" t="s">
        <v>5757</v>
      </c>
      <c r="U793" t="s">
        <v>5757</v>
      </c>
      <c r="V793" t="s">
        <v>5757</v>
      </c>
      <c r="W793" t="s">
        <v>5757</v>
      </c>
      <c r="X793" t="str">
        <f t="shared" si="12"/>
        <v>Inversión</v>
      </c>
      <c r="Y793" t="s">
        <v>6652</v>
      </c>
    </row>
    <row r="794" spans="1:25">
      <c r="A794" t="s">
        <v>9350</v>
      </c>
      <c r="B794" t="s">
        <v>7368</v>
      </c>
      <c r="C794" t="s">
        <v>10076</v>
      </c>
      <c r="D794" t="s">
        <v>667</v>
      </c>
      <c r="E794" t="s">
        <v>5747</v>
      </c>
      <c r="F794" t="s">
        <v>6645</v>
      </c>
      <c r="G794" t="s">
        <v>10010</v>
      </c>
      <c r="H794" t="s">
        <v>455</v>
      </c>
      <c r="I794" t="s">
        <v>639</v>
      </c>
      <c r="J794" t="s">
        <v>280</v>
      </c>
      <c r="K794" t="s">
        <v>5760</v>
      </c>
      <c r="L794" t="s">
        <v>268</v>
      </c>
      <c r="M794">
        <v>1485522</v>
      </c>
      <c r="N794">
        <v>3761577</v>
      </c>
      <c r="O794">
        <v>5247099</v>
      </c>
      <c r="P794">
        <v>4184871</v>
      </c>
      <c r="Q794" t="s">
        <v>10077</v>
      </c>
      <c r="R794" t="s">
        <v>9491</v>
      </c>
      <c r="S794" t="s">
        <v>10078</v>
      </c>
      <c r="T794" t="s">
        <v>10079</v>
      </c>
      <c r="U794" t="s">
        <v>10080</v>
      </c>
      <c r="V794" t="s">
        <v>10081</v>
      </c>
      <c r="W794" t="s">
        <v>9262</v>
      </c>
      <c r="X794" t="str">
        <f t="shared" si="12"/>
        <v>Inversión</v>
      </c>
      <c r="Y794" t="s">
        <v>6652</v>
      </c>
    </row>
    <row r="795" spans="1:25">
      <c r="A795" t="s">
        <v>9148</v>
      </c>
      <c r="B795" t="s">
        <v>10082</v>
      </c>
      <c r="C795" t="s">
        <v>10083</v>
      </c>
      <c r="D795" t="s">
        <v>667</v>
      </c>
      <c r="E795" t="s">
        <v>5747</v>
      </c>
      <c r="F795" t="s">
        <v>5759</v>
      </c>
      <c r="G795" t="s">
        <v>10010</v>
      </c>
      <c r="H795" t="s">
        <v>461</v>
      </c>
      <c r="I795" t="s">
        <v>638</v>
      </c>
      <c r="J795" t="s">
        <v>267</v>
      </c>
      <c r="K795" t="s">
        <v>5750</v>
      </c>
      <c r="L795" t="s">
        <v>268</v>
      </c>
      <c r="M795">
        <v>14460565</v>
      </c>
      <c r="N795">
        <v>0</v>
      </c>
      <c r="O795">
        <v>14460565</v>
      </c>
      <c r="P795">
        <v>0</v>
      </c>
      <c r="Q795" t="s">
        <v>10084</v>
      </c>
      <c r="R795" t="s">
        <v>9119</v>
      </c>
      <c r="S795" t="s">
        <v>5907</v>
      </c>
      <c r="T795" t="s">
        <v>6068</v>
      </c>
      <c r="U795" t="s">
        <v>10085</v>
      </c>
      <c r="V795" t="s">
        <v>10086</v>
      </c>
      <c r="W795" t="s">
        <v>5757</v>
      </c>
      <c r="X795" t="str">
        <f t="shared" si="12"/>
        <v>Inversión</v>
      </c>
      <c r="Y795" t="s">
        <v>5761</v>
      </c>
    </row>
    <row r="796" spans="1:25">
      <c r="A796" t="s">
        <v>9318</v>
      </c>
      <c r="B796" t="s">
        <v>10087</v>
      </c>
      <c r="C796" t="s">
        <v>10088</v>
      </c>
      <c r="D796" t="s">
        <v>667</v>
      </c>
      <c r="E796" t="s">
        <v>5763</v>
      </c>
      <c r="F796" t="s">
        <v>5759</v>
      </c>
      <c r="G796" t="s">
        <v>10010</v>
      </c>
      <c r="H796" t="s">
        <v>461</v>
      </c>
      <c r="I796" t="s">
        <v>638</v>
      </c>
      <c r="J796" t="s">
        <v>267</v>
      </c>
      <c r="K796" t="s">
        <v>5750</v>
      </c>
      <c r="L796" t="s">
        <v>268</v>
      </c>
      <c r="M796">
        <v>2000000</v>
      </c>
      <c r="N796">
        <v>0</v>
      </c>
      <c r="O796">
        <v>2000000</v>
      </c>
      <c r="P796">
        <v>2000000</v>
      </c>
      <c r="Q796" t="s">
        <v>10089</v>
      </c>
      <c r="R796" t="s">
        <v>9204</v>
      </c>
      <c r="S796" t="s">
        <v>5757</v>
      </c>
      <c r="T796" t="s">
        <v>5757</v>
      </c>
      <c r="U796" t="s">
        <v>5757</v>
      </c>
      <c r="V796" t="s">
        <v>5757</v>
      </c>
      <c r="W796" t="s">
        <v>5757</v>
      </c>
      <c r="X796" t="str">
        <f t="shared" si="12"/>
        <v>Inversión</v>
      </c>
      <c r="Y796" t="s">
        <v>5761</v>
      </c>
    </row>
    <row r="797" spans="1:25">
      <c r="A797" t="s">
        <v>9134</v>
      </c>
      <c r="B797" t="s">
        <v>8521</v>
      </c>
      <c r="C797" t="s">
        <v>10090</v>
      </c>
      <c r="D797" t="s">
        <v>667</v>
      </c>
      <c r="E797" t="s">
        <v>5747</v>
      </c>
      <c r="F797" t="s">
        <v>5759</v>
      </c>
      <c r="G797" t="s">
        <v>10010</v>
      </c>
      <c r="H797" t="s">
        <v>461</v>
      </c>
      <c r="I797" t="s">
        <v>638</v>
      </c>
      <c r="J797" t="s">
        <v>280</v>
      </c>
      <c r="K797" t="s">
        <v>5760</v>
      </c>
      <c r="L797" t="s">
        <v>268</v>
      </c>
      <c r="M797">
        <v>6505000</v>
      </c>
      <c r="N797">
        <v>0</v>
      </c>
      <c r="O797">
        <v>6505000</v>
      </c>
      <c r="P797">
        <v>0</v>
      </c>
      <c r="Q797" t="s">
        <v>10091</v>
      </c>
      <c r="R797" t="s">
        <v>9137</v>
      </c>
      <c r="S797" t="s">
        <v>6060</v>
      </c>
      <c r="T797" t="s">
        <v>5757</v>
      </c>
      <c r="U797" t="s">
        <v>5757</v>
      </c>
      <c r="V797" t="s">
        <v>5757</v>
      </c>
      <c r="W797" t="s">
        <v>5757</v>
      </c>
      <c r="X797" t="str">
        <f t="shared" si="12"/>
        <v>Inversión</v>
      </c>
      <c r="Y797" t="s">
        <v>5761</v>
      </c>
    </row>
    <row r="798" spans="1:25">
      <c r="A798" t="s">
        <v>9132</v>
      </c>
      <c r="B798" t="s">
        <v>8777</v>
      </c>
      <c r="C798" t="s">
        <v>10092</v>
      </c>
      <c r="D798" t="s">
        <v>667</v>
      </c>
      <c r="E798" t="s">
        <v>5763</v>
      </c>
      <c r="F798" t="s">
        <v>5748</v>
      </c>
      <c r="G798" t="s">
        <v>10010</v>
      </c>
      <c r="H798" t="s">
        <v>453</v>
      </c>
      <c r="I798" t="s">
        <v>658</v>
      </c>
      <c r="J798" t="s">
        <v>267</v>
      </c>
      <c r="K798" t="s">
        <v>5750</v>
      </c>
      <c r="L798" t="s">
        <v>268</v>
      </c>
      <c r="M798">
        <v>350000</v>
      </c>
      <c r="N798">
        <v>0</v>
      </c>
      <c r="O798">
        <v>350000</v>
      </c>
      <c r="P798">
        <v>350000</v>
      </c>
      <c r="Q798" t="s">
        <v>10093</v>
      </c>
      <c r="R798" t="s">
        <v>5789</v>
      </c>
      <c r="S798" t="s">
        <v>5757</v>
      </c>
      <c r="T798" t="s">
        <v>5757</v>
      </c>
      <c r="U798" t="s">
        <v>5757</v>
      </c>
      <c r="V798" t="s">
        <v>5757</v>
      </c>
      <c r="W798" t="s">
        <v>5757</v>
      </c>
      <c r="X798" t="str">
        <f t="shared" si="12"/>
        <v>Inversión</v>
      </c>
      <c r="Y798" t="s">
        <v>5758</v>
      </c>
    </row>
    <row r="799" spans="1:25">
      <c r="A799" t="s">
        <v>9084</v>
      </c>
      <c r="B799" t="s">
        <v>7531</v>
      </c>
      <c r="C799" t="s">
        <v>10094</v>
      </c>
      <c r="D799" t="s">
        <v>667</v>
      </c>
      <c r="E799" t="s">
        <v>5747</v>
      </c>
      <c r="F799" t="s">
        <v>5759</v>
      </c>
      <c r="G799" t="s">
        <v>10095</v>
      </c>
      <c r="H799" t="s">
        <v>461</v>
      </c>
      <c r="I799" t="s">
        <v>638</v>
      </c>
      <c r="J799" t="s">
        <v>267</v>
      </c>
      <c r="K799" t="s">
        <v>5750</v>
      </c>
      <c r="L799" t="s">
        <v>268</v>
      </c>
      <c r="M799">
        <v>62494640</v>
      </c>
      <c r="N799">
        <v>-1666524</v>
      </c>
      <c r="O799">
        <v>60828116</v>
      </c>
      <c r="P799">
        <v>0</v>
      </c>
      <c r="Q799" t="s">
        <v>10096</v>
      </c>
      <c r="R799" t="s">
        <v>9084</v>
      </c>
      <c r="S799" t="s">
        <v>9273</v>
      </c>
      <c r="T799" t="s">
        <v>9359</v>
      </c>
      <c r="U799" t="s">
        <v>10097</v>
      </c>
      <c r="V799" t="s">
        <v>10098</v>
      </c>
      <c r="W799" t="s">
        <v>5757</v>
      </c>
      <c r="X799" t="str">
        <f t="shared" si="12"/>
        <v>Inversión</v>
      </c>
      <c r="Y799" t="s">
        <v>5761</v>
      </c>
    </row>
    <row r="800" spans="1:25">
      <c r="A800" t="s">
        <v>9083</v>
      </c>
      <c r="B800" t="s">
        <v>7531</v>
      </c>
      <c r="C800" t="s">
        <v>10099</v>
      </c>
      <c r="D800" t="s">
        <v>667</v>
      </c>
      <c r="E800" t="s">
        <v>5747</v>
      </c>
      <c r="F800" t="s">
        <v>5759</v>
      </c>
      <c r="G800" t="s">
        <v>10095</v>
      </c>
      <c r="H800" t="s">
        <v>461</v>
      </c>
      <c r="I800" t="s">
        <v>638</v>
      </c>
      <c r="J800" t="s">
        <v>267</v>
      </c>
      <c r="K800" t="s">
        <v>5750</v>
      </c>
      <c r="L800" t="s">
        <v>268</v>
      </c>
      <c r="M800">
        <v>31247320</v>
      </c>
      <c r="N800">
        <v>-6491578</v>
      </c>
      <c r="O800">
        <v>24755742</v>
      </c>
      <c r="P800">
        <v>0</v>
      </c>
      <c r="Q800" t="s">
        <v>10100</v>
      </c>
      <c r="R800" t="s">
        <v>9083</v>
      </c>
      <c r="S800" t="s">
        <v>9321</v>
      </c>
      <c r="T800" t="s">
        <v>5820</v>
      </c>
      <c r="U800" t="s">
        <v>10101</v>
      </c>
      <c r="V800" t="s">
        <v>10102</v>
      </c>
      <c r="W800" t="s">
        <v>5757</v>
      </c>
      <c r="X800" t="str">
        <f t="shared" si="12"/>
        <v>Inversión</v>
      </c>
      <c r="Y800" t="s">
        <v>5761</v>
      </c>
    </row>
    <row r="801" spans="1:25">
      <c r="A801" t="s">
        <v>9175</v>
      </c>
      <c r="B801" t="s">
        <v>7531</v>
      </c>
      <c r="C801" t="s">
        <v>10103</v>
      </c>
      <c r="D801" t="s">
        <v>667</v>
      </c>
      <c r="E801" t="s">
        <v>5747</v>
      </c>
      <c r="F801" t="s">
        <v>5759</v>
      </c>
      <c r="G801" t="s">
        <v>10095</v>
      </c>
      <c r="H801" t="s">
        <v>461</v>
      </c>
      <c r="I801" t="s">
        <v>638</v>
      </c>
      <c r="J801" t="s">
        <v>267</v>
      </c>
      <c r="K801" t="s">
        <v>5750</v>
      </c>
      <c r="L801" t="s">
        <v>268</v>
      </c>
      <c r="M801">
        <v>34024860</v>
      </c>
      <c r="N801">
        <v>-907330</v>
      </c>
      <c r="O801">
        <v>33117530</v>
      </c>
      <c r="P801">
        <v>0</v>
      </c>
      <c r="Q801" t="s">
        <v>10104</v>
      </c>
      <c r="R801" t="s">
        <v>9175</v>
      </c>
      <c r="S801" t="s">
        <v>10105</v>
      </c>
      <c r="T801" t="s">
        <v>10106</v>
      </c>
      <c r="U801" t="s">
        <v>10107</v>
      </c>
      <c r="V801" t="s">
        <v>10108</v>
      </c>
      <c r="W801" t="s">
        <v>5757</v>
      </c>
      <c r="X801" t="str">
        <f t="shared" si="12"/>
        <v>Inversión</v>
      </c>
      <c r="Y801" t="s">
        <v>5761</v>
      </c>
    </row>
    <row r="802" spans="1:25">
      <c r="A802" t="s">
        <v>6961</v>
      </c>
      <c r="B802" t="s">
        <v>7531</v>
      </c>
      <c r="C802" t="s">
        <v>10109</v>
      </c>
      <c r="D802" t="s">
        <v>667</v>
      </c>
      <c r="E802" t="s">
        <v>5747</v>
      </c>
      <c r="F802" t="s">
        <v>5759</v>
      </c>
      <c r="G802" t="s">
        <v>10095</v>
      </c>
      <c r="H802" t="s">
        <v>461</v>
      </c>
      <c r="I802" t="s">
        <v>638</v>
      </c>
      <c r="J802" t="s">
        <v>267</v>
      </c>
      <c r="K802" t="s">
        <v>5750</v>
      </c>
      <c r="L802" t="s">
        <v>268</v>
      </c>
      <c r="M802">
        <v>26714830</v>
      </c>
      <c r="N802">
        <v>-712395</v>
      </c>
      <c r="O802">
        <v>26002435</v>
      </c>
      <c r="P802">
        <v>0</v>
      </c>
      <c r="Q802" t="s">
        <v>10110</v>
      </c>
      <c r="R802" t="s">
        <v>6961</v>
      </c>
      <c r="S802" t="s">
        <v>7530</v>
      </c>
      <c r="T802" t="s">
        <v>9134</v>
      </c>
      <c r="U802" t="s">
        <v>10111</v>
      </c>
      <c r="V802" t="s">
        <v>10112</v>
      </c>
      <c r="W802" t="s">
        <v>5757</v>
      </c>
      <c r="X802" t="str">
        <f t="shared" si="12"/>
        <v>Inversión</v>
      </c>
      <c r="Y802" t="s">
        <v>5761</v>
      </c>
    </row>
    <row r="803" spans="1:25">
      <c r="A803" t="s">
        <v>9249</v>
      </c>
      <c r="B803" t="s">
        <v>7531</v>
      </c>
      <c r="C803" t="s">
        <v>10113</v>
      </c>
      <c r="D803" t="s">
        <v>667</v>
      </c>
      <c r="E803" t="s">
        <v>5747</v>
      </c>
      <c r="F803" t="s">
        <v>5759</v>
      </c>
      <c r="G803" t="s">
        <v>10095</v>
      </c>
      <c r="H803" t="s">
        <v>461</v>
      </c>
      <c r="I803" t="s">
        <v>638</v>
      </c>
      <c r="J803" t="s">
        <v>267</v>
      </c>
      <c r="K803" t="s">
        <v>5750</v>
      </c>
      <c r="L803" t="s">
        <v>268</v>
      </c>
      <c r="M803">
        <v>26714830</v>
      </c>
      <c r="N803">
        <v>-712395.47</v>
      </c>
      <c r="O803">
        <v>26002434.530000001</v>
      </c>
      <c r="P803">
        <v>0</v>
      </c>
      <c r="Q803" t="s">
        <v>10114</v>
      </c>
      <c r="R803" t="s">
        <v>9249</v>
      </c>
      <c r="S803" t="s">
        <v>9284</v>
      </c>
      <c r="T803" t="s">
        <v>9124</v>
      </c>
      <c r="U803" t="s">
        <v>10115</v>
      </c>
      <c r="V803" t="s">
        <v>10116</v>
      </c>
      <c r="W803" t="s">
        <v>5757</v>
      </c>
      <c r="X803" t="str">
        <f t="shared" si="12"/>
        <v>Inversión</v>
      </c>
      <c r="Y803" t="s">
        <v>5761</v>
      </c>
    </row>
    <row r="804" spans="1:25">
      <c r="A804" t="s">
        <v>9252</v>
      </c>
      <c r="B804" t="s">
        <v>7531</v>
      </c>
      <c r="C804" t="s">
        <v>10117</v>
      </c>
      <c r="D804" t="s">
        <v>667</v>
      </c>
      <c r="E804" t="s">
        <v>5747</v>
      </c>
      <c r="F804" t="s">
        <v>5759</v>
      </c>
      <c r="G804" t="s">
        <v>10095</v>
      </c>
      <c r="H804" t="s">
        <v>461</v>
      </c>
      <c r="I804" t="s">
        <v>638</v>
      </c>
      <c r="J804" t="s">
        <v>267</v>
      </c>
      <c r="K804" t="s">
        <v>5750</v>
      </c>
      <c r="L804" t="s">
        <v>268</v>
      </c>
      <c r="M804">
        <v>17863052</v>
      </c>
      <c r="N804">
        <v>-1304287</v>
      </c>
      <c r="O804">
        <v>16558765</v>
      </c>
      <c r="P804">
        <v>0</v>
      </c>
      <c r="Q804" t="s">
        <v>10118</v>
      </c>
      <c r="R804" t="s">
        <v>9252</v>
      </c>
      <c r="S804" t="s">
        <v>9259</v>
      </c>
      <c r="T804" t="s">
        <v>9132</v>
      </c>
      <c r="U804" t="s">
        <v>10119</v>
      </c>
      <c r="V804" t="s">
        <v>10120</v>
      </c>
      <c r="W804" t="s">
        <v>5757</v>
      </c>
      <c r="X804" t="str">
        <f t="shared" si="12"/>
        <v>Inversión</v>
      </c>
      <c r="Y804" t="s">
        <v>5761</v>
      </c>
    </row>
    <row r="805" spans="1:25">
      <c r="A805" t="s">
        <v>9451</v>
      </c>
      <c r="B805" t="s">
        <v>7578</v>
      </c>
      <c r="C805" t="s">
        <v>10121</v>
      </c>
      <c r="D805" t="s">
        <v>667</v>
      </c>
      <c r="E805" t="s">
        <v>5747</v>
      </c>
      <c r="F805" t="s">
        <v>5759</v>
      </c>
      <c r="G805" t="s">
        <v>10095</v>
      </c>
      <c r="H805" t="s">
        <v>461</v>
      </c>
      <c r="I805" t="s">
        <v>638</v>
      </c>
      <c r="J805" t="s">
        <v>280</v>
      </c>
      <c r="K805" t="s">
        <v>5760</v>
      </c>
      <c r="L805" t="s">
        <v>268</v>
      </c>
      <c r="M805">
        <v>0</v>
      </c>
      <c r="N805">
        <v>6034364</v>
      </c>
      <c r="O805">
        <v>6034364</v>
      </c>
      <c r="P805">
        <v>3945881</v>
      </c>
      <c r="Q805" t="s">
        <v>10122</v>
      </c>
      <c r="R805" t="s">
        <v>9451</v>
      </c>
      <c r="S805" t="s">
        <v>10123</v>
      </c>
      <c r="T805" t="s">
        <v>10124</v>
      </c>
      <c r="U805" t="s">
        <v>10125</v>
      </c>
      <c r="V805" t="s">
        <v>10126</v>
      </c>
      <c r="W805" t="s">
        <v>5870</v>
      </c>
      <c r="X805" t="str">
        <f t="shared" si="12"/>
        <v>Inversión</v>
      </c>
      <c r="Y805" t="s">
        <v>5761</v>
      </c>
    </row>
    <row r="806" spans="1:25">
      <c r="A806" t="s">
        <v>9451</v>
      </c>
      <c r="B806" t="s">
        <v>7578</v>
      </c>
      <c r="C806" t="s">
        <v>10121</v>
      </c>
      <c r="D806" t="s">
        <v>667</v>
      </c>
      <c r="E806" t="s">
        <v>5747</v>
      </c>
      <c r="F806" t="s">
        <v>5759</v>
      </c>
      <c r="G806" t="s">
        <v>10095</v>
      </c>
      <c r="H806" t="s">
        <v>461</v>
      </c>
      <c r="I806" t="s">
        <v>638</v>
      </c>
      <c r="J806" t="s">
        <v>267</v>
      </c>
      <c r="K806" t="s">
        <v>5750</v>
      </c>
      <c r="L806" t="s">
        <v>268</v>
      </c>
      <c r="M806">
        <v>1382425</v>
      </c>
      <c r="N806">
        <v>11974162.470000001</v>
      </c>
      <c r="O806">
        <v>13356587.470000001</v>
      </c>
      <c r="P806">
        <v>7444877.4699999997</v>
      </c>
      <c r="Q806" t="s">
        <v>10122</v>
      </c>
      <c r="R806" t="s">
        <v>9451</v>
      </c>
      <c r="S806" t="s">
        <v>10123</v>
      </c>
      <c r="T806" t="s">
        <v>10124</v>
      </c>
      <c r="U806" t="s">
        <v>10125</v>
      </c>
      <c r="V806" t="s">
        <v>10126</v>
      </c>
      <c r="W806" t="s">
        <v>5870</v>
      </c>
      <c r="X806" t="str">
        <f t="shared" si="12"/>
        <v>Inversión</v>
      </c>
      <c r="Y806" t="s">
        <v>5761</v>
      </c>
    </row>
    <row r="807" spans="1:25">
      <c r="A807" t="s">
        <v>9446</v>
      </c>
      <c r="B807" t="s">
        <v>7578</v>
      </c>
      <c r="C807" t="s">
        <v>10127</v>
      </c>
      <c r="D807" t="s">
        <v>667</v>
      </c>
      <c r="E807" t="s">
        <v>5747</v>
      </c>
      <c r="F807" t="s">
        <v>5759</v>
      </c>
      <c r="G807" t="s">
        <v>10095</v>
      </c>
      <c r="H807" t="s">
        <v>461</v>
      </c>
      <c r="I807" t="s">
        <v>638</v>
      </c>
      <c r="J807" t="s">
        <v>267</v>
      </c>
      <c r="K807" t="s">
        <v>5750</v>
      </c>
      <c r="L807" t="s">
        <v>268</v>
      </c>
      <c r="M807">
        <v>1149379</v>
      </c>
      <c r="N807">
        <v>1304287</v>
      </c>
      <c r="O807">
        <v>2453666</v>
      </c>
      <c r="P807">
        <v>1158666</v>
      </c>
      <c r="Q807" t="s">
        <v>10128</v>
      </c>
      <c r="R807" t="s">
        <v>9446</v>
      </c>
      <c r="S807" t="s">
        <v>10129</v>
      </c>
      <c r="T807" t="s">
        <v>10130</v>
      </c>
      <c r="U807" t="s">
        <v>10131</v>
      </c>
      <c r="V807" t="s">
        <v>10132</v>
      </c>
      <c r="W807" t="s">
        <v>10133</v>
      </c>
      <c r="X807" t="str">
        <f t="shared" si="12"/>
        <v>Inversión</v>
      </c>
      <c r="Y807" t="s">
        <v>5761</v>
      </c>
    </row>
    <row r="808" spans="1:25">
      <c r="A808" t="s">
        <v>9180</v>
      </c>
      <c r="B808" t="s">
        <v>7730</v>
      </c>
      <c r="C808" t="s">
        <v>10134</v>
      </c>
      <c r="D808" t="s">
        <v>667</v>
      </c>
      <c r="E808" t="s">
        <v>5747</v>
      </c>
      <c r="F808" t="s">
        <v>6645</v>
      </c>
      <c r="G808" t="s">
        <v>10095</v>
      </c>
      <c r="H808" t="s">
        <v>455</v>
      </c>
      <c r="I808" t="s">
        <v>639</v>
      </c>
      <c r="J808" t="s">
        <v>280</v>
      </c>
      <c r="K808" t="s">
        <v>5760</v>
      </c>
      <c r="L808" t="s">
        <v>268</v>
      </c>
      <c r="M808">
        <v>5298820</v>
      </c>
      <c r="N808">
        <v>0</v>
      </c>
      <c r="O808">
        <v>5298820</v>
      </c>
      <c r="P808">
        <v>619185</v>
      </c>
      <c r="Q808" t="s">
        <v>10135</v>
      </c>
      <c r="R808" t="s">
        <v>9180</v>
      </c>
      <c r="S808" t="s">
        <v>10136</v>
      </c>
      <c r="T808" t="s">
        <v>10137</v>
      </c>
      <c r="U808" t="s">
        <v>10138</v>
      </c>
      <c r="V808" t="s">
        <v>10139</v>
      </c>
      <c r="W808" t="s">
        <v>10140</v>
      </c>
      <c r="X808" t="str">
        <f t="shared" si="12"/>
        <v>Inversión</v>
      </c>
      <c r="Y808" t="s">
        <v>6652</v>
      </c>
    </row>
    <row r="809" spans="1:25">
      <c r="A809" t="s">
        <v>7530</v>
      </c>
      <c r="B809" t="s">
        <v>8138</v>
      </c>
      <c r="C809" t="s">
        <v>10141</v>
      </c>
      <c r="D809" t="s">
        <v>667</v>
      </c>
      <c r="E809" t="s">
        <v>5747</v>
      </c>
      <c r="F809" t="s">
        <v>5759</v>
      </c>
      <c r="G809" t="s">
        <v>10095</v>
      </c>
      <c r="H809" t="s">
        <v>461</v>
      </c>
      <c r="I809" t="s">
        <v>638</v>
      </c>
      <c r="J809" t="s">
        <v>280</v>
      </c>
      <c r="K809" t="s">
        <v>5760</v>
      </c>
      <c r="L809" t="s">
        <v>268</v>
      </c>
      <c r="M809">
        <v>31473225</v>
      </c>
      <c r="N809">
        <v>0</v>
      </c>
      <c r="O809">
        <v>31473225</v>
      </c>
      <c r="P809">
        <v>0</v>
      </c>
      <c r="Q809" t="s">
        <v>10142</v>
      </c>
      <c r="R809" t="s">
        <v>7530</v>
      </c>
      <c r="S809" t="s">
        <v>10143</v>
      </c>
      <c r="T809" t="s">
        <v>10144</v>
      </c>
      <c r="U809" t="s">
        <v>10145</v>
      </c>
      <c r="V809" t="s">
        <v>10146</v>
      </c>
      <c r="W809" t="s">
        <v>5757</v>
      </c>
      <c r="X809" t="str">
        <f t="shared" si="12"/>
        <v>Inversión</v>
      </c>
      <c r="Y809" t="s">
        <v>5761</v>
      </c>
    </row>
    <row r="810" spans="1:25">
      <c r="A810" t="s">
        <v>9253</v>
      </c>
      <c r="B810" t="s">
        <v>8702</v>
      </c>
      <c r="C810" t="s">
        <v>10147</v>
      </c>
      <c r="D810" t="s">
        <v>667</v>
      </c>
      <c r="E810" t="s">
        <v>5747</v>
      </c>
      <c r="F810" t="s">
        <v>5759</v>
      </c>
      <c r="G810" t="s">
        <v>10095</v>
      </c>
      <c r="H810" t="s">
        <v>461</v>
      </c>
      <c r="I810" t="s">
        <v>638</v>
      </c>
      <c r="J810" t="s">
        <v>280</v>
      </c>
      <c r="K810" t="s">
        <v>5760</v>
      </c>
      <c r="L810" t="s">
        <v>268</v>
      </c>
      <c r="M810">
        <v>40829832</v>
      </c>
      <c r="N810">
        <v>0</v>
      </c>
      <c r="O810">
        <v>40829832</v>
      </c>
      <c r="P810">
        <v>0</v>
      </c>
      <c r="Q810" t="s">
        <v>10148</v>
      </c>
      <c r="R810" t="s">
        <v>9321</v>
      </c>
      <c r="S810" t="s">
        <v>10149</v>
      </c>
      <c r="T810" t="s">
        <v>10150</v>
      </c>
      <c r="U810" t="s">
        <v>10151</v>
      </c>
      <c r="V810" t="s">
        <v>10152</v>
      </c>
      <c r="W810" t="s">
        <v>5757</v>
      </c>
      <c r="X810" t="str">
        <f t="shared" si="12"/>
        <v>Inversión</v>
      </c>
      <c r="Y810" t="s">
        <v>5761</v>
      </c>
    </row>
    <row r="811" spans="1:25">
      <c r="A811" t="s">
        <v>9318</v>
      </c>
      <c r="B811" t="s">
        <v>8702</v>
      </c>
      <c r="C811" t="s">
        <v>8703</v>
      </c>
      <c r="D811" t="s">
        <v>667</v>
      </c>
      <c r="E811" t="s">
        <v>5747</v>
      </c>
      <c r="F811" t="s">
        <v>5759</v>
      </c>
      <c r="G811" t="s">
        <v>10095</v>
      </c>
      <c r="H811" t="s">
        <v>461</v>
      </c>
      <c r="I811" t="s">
        <v>638</v>
      </c>
      <c r="J811" t="s">
        <v>280</v>
      </c>
      <c r="K811" t="s">
        <v>5760</v>
      </c>
      <c r="L811" t="s">
        <v>268</v>
      </c>
      <c r="M811">
        <v>74993568</v>
      </c>
      <c r="N811">
        <v>0</v>
      </c>
      <c r="O811">
        <v>74993568</v>
      </c>
      <c r="P811">
        <v>0</v>
      </c>
      <c r="Q811" t="s">
        <v>10153</v>
      </c>
      <c r="R811" t="s">
        <v>9119</v>
      </c>
      <c r="S811" t="s">
        <v>10154</v>
      </c>
      <c r="T811" t="s">
        <v>10155</v>
      </c>
      <c r="U811" t="s">
        <v>10156</v>
      </c>
      <c r="V811" t="s">
        <v>10157</v>
      </c>
      <c r="W811" t="s">
        <v>5757</v>
      </c>
      <c r="X811" t="str">
        <f t="shared" si="12"/>
        <v>Inversión</v>
      </c>
      <c r="Y811" t="s">
        <v>5761</v>
      </c>
    </row>
    <row r="812" spans="1:25">
      <c r="A812" t="s">
        <v>9321</v>
      </c>
      <c r="B812" t="s">
        <v>8702</v>
      </c>
      <c r="C812" t="s">
        <v>8710</v>
      </c>
      <c r="D812" t="s">
        <v>667</v>
      </c>
      <c r="E812" t="s">
        <v>5747</v>
      </c>
      <c r="F812" t="s">
        <v>5759</v>
      </c>
      <c r="G812" t="s">
        <v>10095</v>
      </c>
      <c r="H812" t="s">
        <v>461</v>
      </c>
      <c r="I812" t="s">
        <v>638</v>
      </c>
      <c r="J812" t="s">
        <v>280</v>
      </c>
      <c r="K812" t="s">
        <v>5760</v>
      </c>
      <c r="L812" t="s">
        <v>268</v>
      </c>
      <c r="M812">
        <v>12498928</v>
      </c>
      <c r="N812">
        <v>0</v>
      </c>
      <c r="O812">
        <v>12498928</v>
      </c>
      <c r="P812">
        <v>0</v>
      </c>
      <c r="Q812" t="s">
        <v>10158</v>
      </c>
      <c r="R812" t="s">
        <v>9129</v>
      </c>
      <c r="S812" t="s">
        <v>6021</v>
      </c>
      <c r="T812" t="s">
        <v>6442</v>
      </c>
      <c r="U812" t="s">
        <v>10159</v>
      </c>
      <c r="V812" t="s">
        <v>10160</v>
      </c>
      <c r="W812" t="s">
        <v>5757</v>
      </c>
      <c r="X812" t="str">
        <f t="shared" si="12"/>
        <v>Inversión</v>
      </c>
      <c r="Y812" t="s">
        <v>5761</v>
      </c>
    </row>
    <row r="813" spans="1:25">
      <c r="A813" t="s">
        <v>9119</v>
      </c>
      <c r="B813" t="s">
        <v>8702</v>
      </c>
      <c r="C813" t="s">
        <v>10161</v>
      </c>
      <c r="D813" t="s">
        <v>667</v>
      </c>
      <c r="E813" t="s">
        <v>5747</v>
      </c>
      <c r="F813" t="s">
        <v>5759</v>
      </c>
      <c r="G813" t="s">
        <v>10095</v>
      </c>
      <c r="H813" t="s">
        <v>461</v>
      </c>
      <c r="I813" t="s">
        <v>638</v>
      </c>
      <c r="J813" t="s">
        <v>280</v>
      </c>
      <c r="K813" t="s">
        <v>5760</v>
      </c>
      <c r="L813" t="s">
        <v>268</v>
      </c>
      <c r="M813">
        <v>10685932</v>
      </c>
      <c r="N813">
        <v>0</v>
      </c>
      <c r="O813">
        <v>10685932</v>
      </c>
      <c r="P813">
        <v>0</v>
      </c>
      <c r="Q813" t="s">
        <v>10162</v>
      </c>
      <c r="R813" t="s">
        <v>9134</v>
      </c>
      <c r="S813" t="s">
        <v>6029</v>
      </c>
      <c r="T813" t="s">
        <v>6341</v>
      </c>
      <c r="U813" t="s">
        <v>10163</v>
      </c>
      <c r="V813" t="s">
        <v>10164</v>
      </c>
      <c r="W813" t="s">
        <v>5757</v>
      </c>
      <c r="X813" t="str">
        <f t="shared" si="12"/>
        <v>Inversión</v>
      </c>
      <c r="Y813" t="s">
        <v>5761</v>
      </c>
    </row>
    <row r="814" spans="1:25">
      <c r="A814" t="s">
        <v>9134</v>
      </c>
      <c r="B814" t="s">
        <v>8720</v>
      </c>
      <c r="C814" t="s">
        <v>10165</v>
      </c>
      <c r="D814" t="s">
        <v>667</v>
      </c>
      <c r="E814" t="s">
        <v>5763</v>
      </c>
      <c r="F814" t="s">
        <v>5748</v>
      </c>
      <c r="G814" t="s">
        <v>10095</v>
      </c>
      <c r="H814" t="s">
        <v>453</v>
      </c>
      <c r="I814" t="s">
        <v>658</v>
      </c>
      <c r="J814" t="s">
        <v>267</v>
      </c>
      <c r="K814" t="s">
        <v>5750</v>
      </c>
      <c r="L814" t="s">
        <v>268</v>
      </c>
      <c r="M814">
        <v>4000000</v>
      </c>
      <c r="N814">
        <v>0</v>
      </c>
      <c r="O814">
        <v>4000000</v>
      </c>
      <c r="P814">
        <v>4000000</v>
      </c>
      <c r="Q814" t="s">
        <v>10166</v>
      </c>
      <c r="R814" t="s">
        <v>9208</v>
      </c>
      <c r="S814" t="s">
        <v>5757</v>
      </c>
      <c r="T814" t="s">
        <v>5757</v>
      </c>
      <c r="U814" t="s">
        <v>5757</v>
      </c>
      <c r="V814" t="s">
        <v>5757</v>
      </c>
      <c r="W814" t="s">
        <v>5757</v>
      </c>
      <c r="X814" t="str">
        <f t="shared" si="12"/>
        <v>Inversión</v>
      </c>
      <c r="Y814" t="s">
        <v>5758</v>
      </c>
    </row>
    <row r="815" spans="1:25">
      <c r="A815" t="s">
        <v>9204</v>
      </c>
      <c r="B815" t="s">
        <v>8810</v>
      </c>
      <c r="C815" t="s">
        <v>10167</v>
      </c>
      <c r="D815" t="s">
        <v>667</v>
      </c>
      <c r="E815" t="s">
        <v>5995</v>
      </c>
      <c r="F815" t="s">
        <v>5759</v>
      </c>
      <c r="G815" t="s">
        <v>10095</v>
      </c>
      <c r="H815" t="s">
        <v>461</v>
      </c>
      <c r="I815" t="s">
        <v>638</v>
      </c>
      <c r="J815" t="s">
        <v>267</v>
      </c>
      <c r="K815" t="s">
        <v>5750</v>
      </c>
      <c r="L815" t="s">
        <v>268</v>
      </c>
      <c r="M815">
        <v>1483940</v>
      </c>
      <c r="N815">
        <v>-1483940</v>
      </c>
      <c r="O815">
        <v>0</v>
      </c>
      <c r="P815">
        <v>0</v>
      </c>
      <c r="Q815" t="s">
        <v>10168</v>
      </c>
      <c r="R815" t="s">
        <v>9132</v>
      </c>
      <c r="S815" t="s">
        <v>5757</v>
      </c>
      <c r="T815" t="s">
        <v>5757</v>
      </c>
      <c r="U815" t="s">
        <v>5757</v>
      </c>
      <c r="V815" t="s">
        <v>5757</v>
      </c>
      <c r="W815" t="s">
        <v>5757</v>
      </c>
      <c r="X815" t="str">
        <f t="shared" si="12"/>
        <v>Inversión</v>
      </c>
      <c r="Y815" t="s">
        <v>5761</v>
      </c>
    </row>
    <row r="816" spans="1:25">
      <c r="A816" t="s">
        <v>9137</v>
      </c>
      <c r="B816" t="s">
        <v>8933</v>
      </c>
      <c r="C816" t="s">
        <v>10169</v>
      </c>
      <c r="D816" t="s">
        <v>667</v>
      </c>
      <c r="E816" t="s">
        <v>5763</v>
      </c>
      <c r="F816" t="s">
        <v>5759</v>
      </c>
      <c r="G816" t="s">
        <v>10095</v>
      </c>
      <c r="H816" t="s">
        <v>461</v>
      </c>
      <c r="I816" t="s">
        <v>638</v>
      </c>
      <c r="J816" t="s">
        <v>280</v>
      </c>
      <c r="K816" t="s">
        <v>5760</v>
      </c>
      <c r="L816" t="s">
        <v>268</v>
      </c>
      <c r="M816">
        <v>10685932</v>
      </c>
      <c r="N816">
        <v>0</v>
      </c>
      <c r="O816">
        <v>10685932</v>
      </c>
      <c r="P816">
        <v>10685932</v>
      </c>
      <c r="Q816" t="s">
        <v>10170</v>
      </c>
      <c r="R816" t="s">
        <v>5752</v>
      </c>
      <c r="S816" t="s">
        <v>5757</v>
      </c>
      <c r="T816" t="s">
        <v>5757</v>
      </c>
      <c r="U816" t="s">
        <v>5757</v>
      </c>
      <c r="V816" t="s">
        <v>5757</v>
      </c>
      <c r="W816" t="s">
        <v>5757</v>
      </c>
      <c r="X816" t="str">
        <f t="shared" si="12"/>
        <v>Inversión</v>
      </c>
      <c r="Y816" t="s">
        <v>5761</v>
      </c>
    </row>
    <row r="817" spans="1:25">
      <c r="A817" t="s">
        <v>9087</v>
      </c>
      <c r="B817" t="s">
        <v>7144</v>
      </c>
      <c r="C817" t="s">
        <v>10171</v>
      </c>
      <c r="D817" t="s">
        <v>667</v>
      </c>
      <c r="E817" t="s">
        <v>5747</v>
      </c>
      <c r="F817" t="s">
        <v>6645</v>
      </c>
      <c r="G817" t="s">
        <v>10172</v>
      </c>
      <c r="H817" t="s">
        <v>455</v>
      </c>
      <c r="I817" t="s">
        <v>639</v>
      </c>
      <c r="J817" t="s">
        <v>280</v>
      </c>
      <c r="K817" t="s">
        <v>5760</v>
      </c>
      <c r="L817" t="s">
        <v>268</v>
      </c>
      <c r="M817">
        <v>3500000</v>
      </c>
      <c r="N817">
        <v>0</v>
      </c>
      <c r="O817">
        <v>3500000</v>
      </c>
      <c r="P817">
        <v>2395617</v>
      </c>
      <c r="Q817" t="s">
        <v>10173</v>
      </c>
      <c r="R817" t="s">
        <v>9087</v>
      </c>
      <c r="S817" t="s">
        <v>10174</v>
      </c>
      <c r="T817" t="s">
        <v>10175</v>
      </c>
      <c r="U817" t="s">
        <v>10176</v>
      </c>
      <c r="V817" t="s">
        <v>10177</v>
      </c>
      <c r="W817" t="s">
        <v>5757</v>
      </c>
      <c r="X817" t="str">
        <f t="shared" si="12"/>
        <v>Inversión</v>
      </c>
      <c r="Y817" t="s">
        <v>6652</v>
      </c>
    </row>
    <row r="818" spans="1:25">
      <c r="A818" t="s">
        <v>9094</v>
      </c>
      <c r="B818" t="s">
        <v>7263</v>
      </c>
      <c r="C818" t="s">
        <v>10178</v>
      </c>
      <c r="D818" t="s">
        <v>667</v>
      </c>
      <c r="E818" t="s">
        <v>5747</v>
      </c>
      <c r="F818" t="s">
        <v>5759</v>
      </c>
      <c r="G818" t="s">
        <v>10172</v>
      </c>
      <c r="H818" t="s">
        <v>461</v>
      </c>
      <c r="I818" t="s">
        <v>638</v>
      </c>
      <c r="J818" t="s">
        <v>267</v>
      </c>
      <c r="K818" t="s">
        <v>5750</v>
      </c>
      <c r="L818" t="s">
        <v>268</v>
      </c>
      <c r="M818">
        <v>48152500</v>
      </c>
      <c r="N818">
        <v>-11235583</v>
      </c>
      <c r="O818">
        <v>36916917</v>
      </c>
      <c r="P818">
        <v>0</v>
      </c>
      <c r="Q818" t="s">
        <v>10179</v>
      </c>
      <c r="R818" t="s">
        <v>9094</v>
      </c>
      <c r="S818" t="s">
        <v>9407</v>
      </c>
      <c r="T818" t="s">
        <v>10180</v>
      </c>
      <c r="U818" t="s">
        <v>10181</v>
      </c>
      <c r="V818" t="s">
        <v>10182</v>
      </c>
      <c r="W818" t="s">
        <v>5757</v>
      </c>
      <c r="X818" t="str">
        <f t="shared" si="12"/>
        <v>Inversión</v>
      </c>
      <c r="Y818" t="s">
        <v>5761</v>
      </c>
    </row>
    <row r="819" spans="1:25">
      <c r="A819" t="s">
        <v>9101</v>
      </c>
      <c r="B819" t="s">
        <v>7263</v>
      </c>
      <c r="C819" t="s">
        <v>10183</v>
      </c>
      <c r="D819" t="s">
        <v>667</v>
      </c>
      <c r="E819" t="s">
        <v>5747</v>
      </c>
      <c r="F819" t="s">
        <v>5759</v>
      </c>
      <c r="G819" t="s">
        <v>10172</v>
      </c>
      <c r="H819" t="s">
        <v>461</v>
      </c>
      <c r="I819" t="s">
        <v>638</v>
      </c>
      <c r="J819" t="s">
        <v>267</v>
      </c>
      <c r="K819" t="s">
        <v>5750</v>
      </c>
      <c r="L819" t="s">
        <v>268</v>
      </c>
      <c r="M819">
        <v>53589155</v>
      </c>
      <c r="N819">
        <v>-510377</v>
      </c>
      <c r="O819">
        <v>53078778</v>
      </c>
      <c r="P819">
        <v>0</v>
      </c>
      <c r="Q819" t="s">
        <v>10184</v>
      </c>
      <c r="R819" t="s">
        <v>9101</v>
      </c>
      <c r="S819" t="s">
        <v>5845</v>
      </c>
      <c r="T819" t="s">
        <v>10185</v>
      </c>
      <c r="U819" t="s">
        <v>10186</v>
      </c>
      <c r="V819" t="s">
        <v>10187</v>
      </c>
      <c r="W819" t="s">
        <v>5757</v>
      </c>
      <c r="X819" t="str">
        <f t="shared" si="12"/>
        <v>Inversión</v>
      </c>
      <c r="Y819" t="s">
        <v>5761</v>
      </c>
    </row>
    <row r="820" spans="1:25">
      <c r="A820" t="s">
        <v>9175</v>
      </c>
      <c r="B820" t="s">
        <v>7784</v>
      </c>
      <c r="C820" t="s">
        <v>10188</v>
      </c>
      <c r="D820" t="s">
        <v>667</v>
      </c>
      <c r="E820" t="s">
        <v>5747</v>
      </c>
      <c r="F820" t="s">
        <v>5759</v>
      </c>
      <c r="G820" t="s">
        <v>10172</v>
      </c>
      <c r="H820" t="s">
        <v>461</v>
      </c>
      <c r="I820" t="s">
        <v>638</v>
      </c>
      <c r="J820" t="s">
        <v>267</v>
      </c>
      <c r="K820" t="s">
        <v>5750</v>
      </c>
      <c r="L820" t="s">
        <v>268</v>
      </c>
      <c r="M820">
        <v>2041394</v>
      </c>
      <c r="N820">
        <v>0</v>
      </c>
      <c r="O820">
        <v>2041394</v>
      </c>
      <c r="P820">
        <v>1123017</v>
      </c>
      <c r="Q820" t="s">
        <v>10189</v>
      </c>
      <c r="R820" t="s">
        <v>9175</v>
      </c>
      <c r="S820" t="s">
        <v>10190</v>
      </c>
      <c r="T820" t="s">
        <v>10191</v>
      </c>
      <c r="U820" t="s">
        <v>10192</v>
      </c>
      <c r="V820" t="s">
        <v>10193</v>
      </c>
      <c r="W820" t="s">
        <v>5757</v>
      </c>
      <c r="X820" t="str">
        <f t="shared" si="12"/>
        <v>Inversión</v>
      </c>
      <c r="Y820" t="s">
        <v>5761</v>
      </c>
    </row>
    <row r="821" spans="1:25">
      <c r="A821" t="s">
        <v>9451</v>
      </c>
      <c r="B821" t="s">
        <v>8123</v>
      </c>
      <c r="C821" t="s">
        <v>10194</v>
      </c>
      <c r="D821" t="s">
        <v>667</v>
      </c>
      <c r="E821" t="s">
        <v>5747</v>
      </c>
      <c r="F821" t="s">
        <v>5759</v>
      </c>
      <c r="G821" t="s">
        <v>10172</v>
      </c>
      <c r="H821" t="s">
        <v>461</v>
      </c>
      <c r="I821" t="s">
        <v>638</v>
      </c>
      <c r="J821" t="s">
        <v>280</v>
      </c>
      <c r="K821" t="s">
        <v>5760</v>
      </c>
      <c r="L821" t="s">
        <v>268</v>
      </c>
      <c r="M821">
        <v>6294645</v>
      </c>
      <c r="N821">
        <v>0</v>
      </c>
      <c r="O821">
        <v>6294645</v>
      </c>
      <c r="P821">
        <v>0</v>
      </c>
      <c r="Q821" t="s">
        <v>10195</v>
      </c>
      <c r="R821" t="s">
        <v>9451</v>
      </c>
      <c r="S821" t="s">
        <v>9321</v>
      </c>
      <c r="T821" t="s">
        <v>5874</v>
      </c>
      <c r="U821" t="s">
        <v>10196</v>
      </c>
      <c r="V821" t="s">
        <v>10197</v>
      </c>
      <c r="W821" t="s">
        <v>5757</v>
      </c>
      <c r="X821" t="str">
        <f t="shared" si="12"/>
        <v>Inversión</v>
      </c>
      <c r="Y821" t="s">
        <v>5761</v>
      </c>
    </row>
    <row r="822" spans="1:25">
      <c r="A822" t="s">
        <v>9295</v>
      </c>
      <c r="B822" t="s">
        <v>9632</v>
      </c>
      <c r="C822" t="s">
        <v>10198</v>
      </c>
      <c r="D822" t="s">
        <v>667</v>
      </c>
      <c r="E822" t="s">
        <v>5747</v>
      </c>
      <c r="F822" t="s">
        <v>5759</v>
      </c>
      <c r="G822" t="s">
        <v>10172</v>
      </c>
      <c r="H822" t="s">
        <v>461</v>
      </c>
      <c r="I822" t="s">
        <v>638</v>
      </c>
      <c r="J822" t="s">
        <v>280</v>
      </c>
      <c r="K822" t="s">
        <v>5760</v>
      </c>
      <c r="L822" t="s">
        <v>268</v>
      </c>
      <c r="M822">
        <v>2299752</v>
      </c>
      <c r="N822">
        <v>0</v>
      </c>
      <c r="O822">
        <v>2299752</v>
      </c>
      <c r="P822">
        <v>0</v>
      </c>
      <c r="Q822" t="s">
        <v>10199</v>
      </c>
      <c r="R822" t="s">
        <v>9295</v>
      </c>
      <c r="S822" t="s">
        <v>10200</v>
      </c>
      <c r="T822" t="s">
        <v>10201</v>
      </c>
      <c r="U822" t="s">
        <v>10202</v>
      </c>
      <c r="V822" t="s">
        <v>10203</v>
      </c>
      <c r="W822" t="s">
        <v>5757</v>
      </c>
      <c r="X822" t="str">
        <f t="shared" si="12"/>
        <v>Inversión</v>
      </c>
      <c r="Y822" t="s">
        <v>5761</v>
      </c>
    </row>
    <row r="823" spans="1:25">
      <c r="A823" t="s">
        <v>9148</v>
      </c>
      <c r="B823" t="s">
        <v>9381</v>
      </c>
      <c r="C823" t="s">
        <v>10204</v>
      </c>
      <c r="D823" t="s">
        <v>667</v>
      </c>
      <c r="E823" t="s">
        <v>5747</v>
      </c>
      <c r="F823" t="s">
        <v>5759</v>
      </c>
      <c r="G823" t="s">
        <v>10172</v>
      </c>
      <c r="H823" t="s">
        <v>461</v>
      </c>
      <c r="I823" t="s">
        <v>638</v>
      </c>
      <c r="J823" t="s">
        <v>280</v>
      </c>
      <c r="K823" t="s">
        <v>5760</v>
      </c>
      <c r="L823" t="s">
        <v>268</v>
      </c>
      <c r="M823">
        <v>10685932</v>
      </c>
      <c r="N823">
        <v>0</v>
      </c>
      <c r="O823">
        <v>10685932</v>
      </c>
      <c r="P823">
        <v>0</v>
      </c>
      <c r="Q823" t="s">
        <v>10205</v>
      </c>
      <c r="R823" t="s">
        <v>9148</v>
      </c>
      <c r="S823" t="s">
        <v>5933</v>
      </c>
      <c r="T823" t="s">
        <v>5757</v>
      </c>
      <c r="U823" t="s">
        <v>5757</v>
      </c>
      <c r="V823" t="s">
        <v>5757</v>
      </c>
      <c r="W823" t="s">
        <v>5757</v>
      </c>
      <c r="X823" t="str">
        <f t="shared" si="12"/>
        <v>Inversión</v>
      </c>
      <c r="Y823" t="s">
        <v>5761</v>
      </c>
    </row>
    <row r="824" spans="1:25">
      <c r="A824" t="s">
        <v>9116</v>
      </c>
      <c r="B824" t="s">
        <v>9381</v>
      </c>
      <c r="C824" t="s">
        <v>10206</v>
      </c>
      <c r="D824" t="s">
        <v>667</v>
      </c>
      <c r="E824" t="s">
        <v>5763</v>
      </c>
      <c r="F824" t="s">
        <v>5759</v>
      </c>
      <c r="G824" t="s">
        <v>10172</v>
      </c>
      <c r="H824" t="s">
        <v>461</v>
      </c>
      <c r="I824" t="s">
        <v>638</v>
      </c>
      <c r="J824" t="s">
        <v>267</v>
      </c>
      <c r="K824" t="s">
        <v>5750</v>
      </c>
      <c r="L824" t="s">
        <v>268</v>
      </c>
      <c r="M824">
        <v>11235583</v>
      </c>
      <c r="N824">
        <v>0</v>
      </c>
      <c r="O824">
        <v>11235583</v>
      </c>
      <c r="P824">
        <v>11235583</v>
      </c>
      <c r="Q824" t="s">
        <v>10207</v>
      </c>
      <c r="R824" t="s">
        <v>9116</v>
      </c>
      <c r="S824" t="s">
        <v>5757</v>
      </c>
      <c r="T824" t="s">
        <v>5757</v>
      </c>
      <c r="U824" t="s">
        <v>5757</v>
      </c>
      <c r="V824" t="s">
        <v>5757</v>
      </c>
      <c r="W824" t="s">
        <v>5757</v>
      </c>
      <c r="X824" t="str">
        <f t="shared" si="12"/>
        <v>Inversión</v>
      </c>
      <c r="Y824" t="s">
        <v>5761</v>
      </c>
    </row>
    <row r="825" spans="1:25">
      <c r="A825" t="s">
        <v>9101</v>
      </c>
      <c r="B825" t="s">
        <v>9138</v>
      </c>
      <c r="C825" t="s">
        <v>10208</v>
      </c>
      <c r="D825" t="s">
        <v>667</v>
      </c>
      <c r="E825" t="s">
        <v>5747</v>
      </c>
      <c r="F825" t="s">
        <v>5759</v>
      </c>
      <c r="G825" t="s">
        <v>10209</v>
      </c>
      <c r="H825" t="s">
        <v>461</v>
      </c>
      <c r="I825" t="s">
        <v>638</v>
      </c>
      <c r="J825" t="s">
        <v>267</v>
      </c>
      <c r="K825" t="s">
        <v>5750</v>
      </c>
      <c r="L825" t="s">
        <v>268</v>
      </c>
      <c r="M825">
        <v>68006145</v>
      </c>
      <c r="N825">
        <v>-1</v>
      </c>
      <c r="O825">
        <v>68006144</v>
      </c>
      <c r="P825">
        <v>0</v>
      </c>
      <c r="Q825" t="s">
        <v>10210</v>
      </c>
      <c r="R825" t="s">
        <v>9101</v>
      </c>
      <c r="S825" t="s">
        <v>10211</v>
      </c>
      <c r="T825" t="s">
        <v>10212</v>
      </c>
      <c r="U825" t="s">
        <v>10213</v>
      </c>
      <c r="V825" t="s">
        <v>10214</v>
      </c>
      <c r="W825" t="s">
        <v>5757</v>
      </c>
      <c r="X825" t="str">
        <f t="shared" si="12"/>
        <v>Inversión</v>
      </c>
      <c r="Y825" t="s">
        <v>5761</v>
      </c>
    </row>
    <row r="826" spans="1:25">
      <c r="A826" t="s">
        <v>5870</v>
      </c>
      <c r="B826" t="s">
        <v>9138</v>
      </c>
      <c r="C826" t="s">
        <v>10215</v>
      </c>
      <c r="D826" t="s">
        <v>667</v>
      </c>
      <c r="E826" t="s">
        <v>5747</v>
      </c>
      <c r="F826" t="s">
        <v>5759</v>
      </c>
      <c r="G826" t="s">
        <v>10209</v>
      </c>
      <c r="H826" t="s">
        <v>461</v>
      </c>
      <c r="I826" t="s">
        <v>638</v>
      </c>
      <c r="J826" t="s">
        <v>267</v>
      </c>
      <c r="K826" t="s">
        <v>5750</v>
      </c>
      <c r="L826" t="s">
        <v>268</v>
      </c>
      <c r="M826">
        <v>29974860</v>
      </c>
      <c r="N826">
        <v>1466578</v>
      </c>
      <c r="O826">
        <v>31441438</v>
      </c>
      <c r="P826">
        <v>62259</v>
      </c>
      <c r="Q826" t="s">
        <v>10216</v>
      </c>
      <c r="R826" t="s">
        <v>5870</v>
      </c>
      <c r="S826" t="s">
        <v>10217</v>
      </c>
      <c r="T826" t="s">
        <v>10218</v>
      </c>
      <c r="U826" t="s">
        <v>10219</v>
      </c>
      <c r="V826" t="s">
        <v>10220</v>
      </c>
      <c r="W826" t="s">
        <v>5757</v>
      </c>
      <c r="X826" t="str">
        <f t="shared" si="12"/>
        <v>Inversión</v>
      </c>
      <c r="Y826" t="s">
        <v>5761</v>
      </c>
    </row>
    <row r="827" spans="1:25">
      <c r="A827" t="s">
        <v>9084</v>
      </c>
      <c r="B827" t="s">
        <v>9138</v>
      </c>
      <c r="C827" t="s">
        <v>10221</v>
      </c>
      <c r="D827" t="s">
        <v>667</v>
      </c>
      <c r="E827" t="s">
        <v>5747</v>
      </c>
      <c r="F827" t="s">
        <v>5759</v>
      </c>
      <c r="G827" t="s">
        <v>10209</v>
      </c>
      <c r="H827" t="s">
        <v>461</v>
      </c>
      <c r="I827" t="s">
        <v>638</v>
      </c>
      <c r="J827" t="s">
        <v>267</v>
      </c>
      <c r="K827" t="s">
        <v>5750</v>
      </c>
      <c r="L827" t="s">
        <v>268</v>
      </c>
      <c r="M827">
        <v>17012430</v>
      </c>
      <c r="N827">
        <v>0</v>
      </c>
      <c r="O827">
        <v>17012430</v>
      </c>
      <c r="P827">
        <v>0</v>
      </c>
      <c r="Q827" t="s">
        <v>10222</v>
      </c>
      <c r="R827" t="s">
        <v>9084</v>
      </c>
      <c r="S827" t="s">
        <v>9124</v>
      </c>
      <c r="T827" t="s">
        <v>5977</v>
      </c>
      <c r="U827" t="s">
        <v>10223</v>
      </c>
      <c r="V827" t="s">
        <v>10224</v>
      </c>
      <c r="W827" t="s">
        <v>5757</v>
      </c>
      <c r="X827" t="str">
        <f t="shared" si="12"/>
        <v>Inversión</v>
      </c>
      <c r="Y827" t="s">
        <v>5761</v>
      </c>
    </row>
    <row r="828" spans="1:25">
      <c r="A828" t="s">
        <v>9083</v>
      </c>
      <c r="B828" t="s">
        <v>9138</v>
      </c>
      <c r="C828" t="s">
        <v>10225</v>
      </c>
      <c r="D828" t="s">
        <v>667</v>
      </c>
      <c r="E828" t="s">
        <v>5763</v>
      </c>
      <c r="F828" t="s">
        <v>5759</v>
      </c>
      <c r="G828" t="s">
        <v>10209</v>
      </c>
      <c r="H828" t="s">
        <v>461</v>
      </c>
      <c r="I828" t="s">
        <v>638</v>
      </c>
      <c r="J828" t="s">
        <v>267</v>
      </c>
      <c r="K828" t="s">
        <v>5750</v>
      </c>
      <c r="L828" t="s">
        <v>268</v>
      </c>
      <c r="M828">
        <v>2000000</v>
      </c>
      <c r="N828">
        <v>0</v>
      </c>
      <c r="O828">
        <v>2000000</v>
      </c>
      <c r="P828">
        <v>2000000</v>
      </c>
      <c r="Q828" t="s">
        <v>10226</v>
      </c>
      <c r="R828" t="s">
        <v>9083</v>
      </c>
      <c r="S828" t="s">
        <v>5757</v>
      </c>
      <c r="T828" t="s">
        <v>5757</v>
      </c>
      <c r="U828" t="s">
        <v>5757</v>
      </c>
      <c r="V828" t="s">
        <v>5757</v>
      </c>
      <c r="W828" t="s">
        <v>5757</v>
      </c>
      <c r="X828" t="str">
        <f t="shared" si="12"/>
        <v>Inversión</v>
      </c>
      <c r="Y828" t="s">
        <v>5761</v>
      </c>
    </row>
    <row r="829" spans="1:25">
      <c r="A829" t="s">
        <v>9175</v>
      </c>
      <c r="B829" t="s">
        <v>9138</v>
      </c>
      <c r="C829" t="s">
        <v>10227</v>
      </c>
      <c r="D829" t="s">
        <v>667</v>
      </c>
      <c r="E829" t="s">
        <v>5747</v>
      </c>
      <c r="F829" t="s">
        <v>6645</v>
      </c>
      <c r="G829" t="s">
        <v>10209</v>
      </c>
      <c r="H829" t="s">
        <v>455</v>
      </c>
      <c r="I829" t="s">
        <v>639</v>
      </c>
      <c r="J829" t="s">
        <v>280</v>
      </c>
      <c r="K829" t="s">
        <v>5760</v>
      </c>
      <c r="L829" t="s">
        <v>268</v>
      </c>
      <c r="M829">
        <v>20000000</v>
      </c>
      <c r="N829">
        <v>0</v>
      </c>
      <c r="O829">
        <v>20000000</v>
      </c>
      <c r="P829">
        <v>0</v>
      </c>
      <c r="Q829" t="s">
        <v>10228</v>
      </c>
      <c r="R829" t="s">
        <v>9175</v>
      </c>
      <c r="S829" t="s">
        <v>5874</v>
      </c>
      <c r="T829" t="s">
        <v>6495</v>
      </c>
      <c r="U829" t="s">
        <v>7301</v>
      </c>
      <c r="V829" t="s">
        <v>10229</v>
      </c>
      <c r="W829" t="s">
        <v>5757</v>
      </c>
      <c r="X829" t="str">
        <f t="shared" si="12"/>
        <v>Inversión</v>
      </c>
      <c r="Y829" t="s">
        <v>6652</v>
      </c>
    </row>
    <row r="830" spans="1:25">
      <c r="A830" t="s">
        <v>6961</v>
      </c>
      <c r="B830" t="s">
        <v>9138</v>
      </c>
      <c r="C830" t="s">
        <v>10230</v>
      </c>
      <c r="D830" t="s">
        <v>667</v>
      </c>
      <c r="E830" t="s">
        <v>5763</v>
      </c>
      <c r="F830" t="s">
        <v>6645</v>
      </c>
      <c r="G830" t="s">
        <v>10209</v>
      </c>
      <c r="H830" t="s">
        <v>455</v>
      </c>
      <c r="I830" t="s">
        <v>639</v>
      </c>
      <c r="J830" t="s">
        <v>280</v>
      </c>
      <c r="K830" t="s">
        <v>5760</v>
      </c>
      <c r="L830" t="s">
        <v>268</v>
      </c>
      <c r="M830">
        <v>3500000</v>
      </c>
      <c r="N830">
        <v>0</v>
      </c>
      <c r="O830">
        <v>3500000</v>
      </c>
      <c r="P830">
        <v>3500000</v>
      </c>
      <c r="Q830" t="s">
        <v>10231</v>
      </c>
      <c r="R830" t="s">
        <v>6961</v>
      </c>
      <c r="S830" t="s">
        <v>5757</v>
      </c>
      <c r="T830" t="s">
        <v>5757</v>
      </c>
      <c r="U830" t="s">
        <v>5757</v>
      </c>
      <c r="V830" t="s">
        <v>5757</v>
      </c>
      <c r="W830" t="s">
        <v>5757</v>
      </c>
      <c r="X830" t="str">
        <f t="shared" si="12"/>
        <v>Inversión</v>
      </c>
      <c r="Y830" t="s">
        <v>6652</v>
      </c>
    </row>
    <row r="831" spans="1:25">
      <c r="A831" t="s">
        <v>9254</v>
      </c>
      <c r="B831" t="s">
        <v>10232</v>
      </c>
      <c r="C831" t="s">
        <v>10233</v>
      </c>
      <c r="D831" t="s">
        <v>667</v>
      </c>
      <c r="E831" t="s">
        <v>5747</v>
      </c>
      <c r="F831" t="s">
        <v>5759</v>
      </c>
      <c r="G831" t="s">
        <v>10209</v>
      </c>
      <c r="H831" t="s">
        <v>461</v>
      </c>
      <c r="I831" t="s">
        <v>638</v>
      </c>
      <c r="J831" t="s">
        <v>280</v>
      </c>
      <c r="K831" t="s">
        <v>5760</v>
      </c>
      <c r="L831" t="s">
        <v>268</v>
      </c>
      <c r="M831">
        <v>11548440</v>
      </c>
      <c r="N831">
        <v>0</v>
      </c>
      <c r="O831">
        <v>11548440</v>
      </c>
      <c r="P831">
        <v>150112</v>
      </c>
      <c r="Q831" t="s">
        <v>10234</v>
      </c>
      <c r="R831" t="s">
        <v>9254</v>
      </c>
      <c r="S831" t="s">
        <v>10235</v>
      </c>
      <c r="T831" t="s">
        <v>10236</v>
      </c>
      <c r="U831" t="s">
        <v>10237</v>
      </c>
      <c r="V831" t="s">
        <v>10238</v>
      </c>
      <c r="W831" t="s">
        <v>5757</v>
      </c>
      <c r="X831" t="str">
        <f t="shared" si="12"/>
        <v>Inversión</v>
      </c>
      <c r="Y831" t="s">
        <v>5761</v>
      </c>
    </row>
    <row r="832" spans="1:25">
      <c r="A832" t="s">
        <v>9258</v>
      </c>
      <c r="B832" t="s">
        <v>8138</v>
      </c>
      <c r="C832" t="s">
        <v>10239</v>
      </c>
      <c r="D832" t="s">
        <v>667</v>
      </c>
      <c r="E832" t="s">
        <v>5747</v>
      </c>
      <c r="F832" t="s">
        <v>5759</v>
      </c>
      <c r="G832" t="s">
        <v>10209</v>
      </c>
      <c r="H832" t="s">
        <v>461</v>
      </c>
      <c r="I832" t="s">
        <v>638</v>
      </c>
      <c r="J832" t="s">
        <v>280</v>
      </c>
      <c r="K832" t="s">
        <v>5760</v>
      </c>
      <c r="L832" t="s">
        <v>268</v>
      </c>
      <c r="M832">
        <v>3150600</v>
      </c>
      <c r="N832">
        <v>0</v>
      </c>
      <c r="O832">
        <v>3150600</v>
      </c>
      <c r="P832">
        <v>299155</v>
      </c>
      <c r="Q832" t="s">
        <v>10240</v>
      </c>
      <c r="R832" t="s">
        <v>9258</v>
      </c>
      <c r="S832" t="s">
        <v>10241</v>
      </c>
      <c r="T832" t="s">
        <v>10242</v>
      </c>
      <c r="U832" t="s">
        <v>10243</v>
      </c>
      <c r="V832" t="s">
        <v>10244</v>
      </c>
      <c r="W832" t="s">
        <v>5757</v>
      </c>
      <c r="X832" t="str">
        <f t="shared" si="12"/>
        <v>Inversión</v>
      </c>
      <c r="Y832" t="s">
        <v>5761</v>
      </c>
    </row>
    <row r="833" spans="1:25">
      <c r="A833" t="s">
        <v>9318</v>
      </c>
      <c r="B833" t="s">
        <v>9632</v>
      </c>
      <c r="C833" t="s">
        <v>10245</v>
      </c>
      <c r="D833" t="s">
        <v>667</v>
      </c>
      <c r="E833" t="s">
        <v>5747</v>
      </c>
      <c r="F833" t="s">
        <v>5759</v>
      </c>
      <c r="G833" t="s">
        <v>10209</v>
      </c>
      <c r="H833" t="s">
        <v>461</v>
      </c>
      <c r="I833" t="s">
        <v>638</v>
      </c>
      <c r="J833" t="s">
        <v>280</v>
      </c>
      <c r="K833" t="s">
        <v>5760</v>
      </c>
      <c r="L833" t="s">
        <v>268</v>
      </c>
      <c r="M833">
        <v>88522206</v>
      </c>
      <c r="N833">
        <v>-49015370</v>
      </c>
      <c r="O833">
        <v>39506836</v>
      </c>
      <c r="P833">
        <v>28820904</v>
      </c>
      <c r="Q833" t="s">
        <v>10246</v>
      </c>
      <c r="R833" t="s">
        <v>9318</v>
      </c>
      <c r="S833" t="s">
        <v>6380</v>
      </c>
      <c r="T833" t="s">
        <v>5757</v>
      </c>
      <c r="U833" t="s">
        <v>5757</v>
      </c>
      <c r="V833" t="s">
        <v>5757</v>
      </c>
      <c r="W833" t="s">
        <v>5757</v>
      </c>
      <c r="X833" t="str">
        <f t="shared" si="12"/>
        <v>Inversión</v>
      </c>
      <c r="Y833" t="s">
        <v>5761</v>
      </c>
    </row>
    <row r="834" spans="1:25">
      <c r="A834" t="s">
        <v>9321</v>
      </c>
      <c r="B834" t="s">
        <v>10247</v>
      </c>
      <c r="C834" t="s">
        <v>10248</v>
      </c>
      <c r="D834" t="s">
        <v>667</v>
      </c>
      <c r="E834" t="s">
        <v>5747</v>
      </c>
      <c r="F834" t="s">
        <v>5759</v>
      </c>
      <c r="G834" t="s">
        <v>10209</v>
      </c>
      <c r="H834" t="s">
        <v>461</v>
      </c>
      <c r="I834" t="s">
        <v>638</v>
      </c>
      <c r="J834" t="s">
        <v>280</v>
      </c>
      <c r="K834" t="s">
        <v>5760</v>
      </c>
      <c r="L834" t="s">
        <v>268</v>
      </c>
      <c r="M834">
        <v>29015370</v>
      </c>
      <c r="N834">
        <v>0</v>
      </c>
      <c r="O834">
        <v>29015370</v>
      </c>
      <c r="P834">
        <v>12511</v>
      </c>
      <c r="Q834" t="s">
        <v>10249</v>
      </c>
      <c r="R834" t="s">
        <v>9321</v>
      </c>
      <c r="S834" t="s">
        <v>10250</v>
      </c>
      <c r="T834" t="s">
        <v>6693</v>
      </c>
      <c r="U834" t="s">
        <v>7822</v>
      </c>
      <c r="V834" t="s">
        <v>10251</v>
      </c>
      <c r="W834" t="s">
        <v>5757</v>
      </c>
      <c r="X834" t="str">
        <f t="shared" ref="X834:X897" si="13">IF(LEFT(H834,1)="C","Inversión","Funcionamiento")</f>
        <v>Inversión</v>
      </c>
      <c r="Y834" t="s">
        <v>5761</v>
      </c>
    </row>
    <row r="835" spans="1:25">
      <c r="A835" t="s">
        <v>9119</v>
      </c>
      <c r="B835" t="s">
        <v>10247</v>
      </c>
      <c r="C835" t="s">
        <v>10252</v>
      </c>
      <c r="D835" t="s">
        <v>667</v>
      </c>
      <c r="E835" t="s">
        <v>5763</v>
      </c>
      <c r="F835" t="s">
        <v>5759</v>
      </c>
      <c r="G835" t="s">
        <v>10209</v>
      </c>
      <c r="H835" t="s">
        <v>461</v>
      </c>
      <c r="I835" t="s">
        <v>638</v>
      </c>
      <c r="J835" t="s">
        <v>280</v>
      </c>
      <c r="K835" t="s">
        <v>5760</v>
      </c>
      <c r="L835" t="s">
        <v>268</v>
      </c>
      <c r="M835">
        <v>20000000</v>
      </c>
      <c r="N835">
        <v>3000000</v>
      </c>
      <c r="O835">
        <v>23000000</v>
      </c>
      <c r="P835">
        <v>23000000</v>
      </c>
      <c r="Q835" t="s">
        <v>10253</v>
      </c>
      <c r="R835" t="s">
        <v>9119</v>
      </c>
      <c r="S835" t="s">
        <v>5757</v>
      </c>
      <c r="T835" t="s">
        <v>5757</v>
      </c>
      <c r="U835" t="s">
        <v>5757</v>
      </c>
      <c r="V835" t="s">
        <v>5757</v>
      </c>
      <c r="W835" t="s">
        <v>5757</v>
      </c>
      <c r="X835" t="str">
        <f t="shared" si="13"/>
        <v>Inversión</v>
      </c>
      <c r="Y835" t="s">
        <v>5761</v>
      </c>
    </row>
    <row r="836" spans="1:25">
      <c r="A836" t="s">
        <v>9129</v>
      </c>
      <c r="B836" t="s">
        <v>10247</v>
      </c>
      <c r="C836" t="s">
        <v>10254</v>
      </c>
      <c r="D836" t="s">
        <v>667</v>
      </c>
      <c r="E836" t="s">
        <v>5747</v>
      </c>
      <c r="F836" t="s">
        <v>5759</v>
      </c>
      <c r="G836" t="s">
        <v>10209</v>
      </c>
      <c r="H836" t="s">
        <v>461</v>
      </c>
      <c r="I836" t="s">
        <v>638</v>
      </c>
      <c r="J836" t="s">
        <v>267</v>
      </c>
      <c r="K836" t="s">
        <v>5750</v>
      </c>
      <c r="L836" t="s">
        <v>268</v>
      </c>
      <c r="M836">
        <v>9937396</v>
      </c>
      <c r="N836">
        <v>0</v>
      </c>
      <c r="O836">
        <v>9937396</v>
      </c>
      <c r="P836">
        <v>4286511</v>
      </c>
      <c r="Q836" t="s">
        <v>10255</v>
      </c>
      <c r="R836" t="s">
        <v>9129</v>
      </c>
      <c r="S836" t="s">
        <v>10256</v>
      </c>
      <c r="T836" t="s">
        <v>10257</v>
      </c>
      <c r="U836" t="s">
        <v>10258</v>
      </c>
      <c r="V836" t="s">
        <v>10259</v>
      </c>
      <c r="W836" t="s">
        <v>10260</v>
      </c>
      <c r="X836" t="str">
        <f t="shared" si="13"/>
        <v>Inversión</v>
      </c>
      <c r="Y836" t="s">
        <v>5761</v>
      </c>
    </row>
    <row r="837" spans="1:25">
      <c r="A837" t="s">
        <v>9134</v>
      </c>
      <c r="B837" t="s">
        <v>10261</v>
      </c>
      <c r="C837" t="s">
        <v>10262</v>
      </c>
      <c r="D837" t="s">
        <v>667</v>
      </c>
      <c r="E837" t="s">
        <v>5763</v>
      </c>
      <c r="F837" t="s">
        <v>5759</v>
      </c>
      <c r="G837" t="s">
        <v>10209</v>
      </c>
      <c r="H837" t="s">
        <v>461</v>
      </c>
      <c r="I837" t="s">
        <v>638</v>
      </c>
      <c r="J837" t="s">
        <v>280</v>
      </c>
      <c r="K837" t="s">
        <v>5760</v>
      </c>
      <c r="L837" t="s">
        <v>268</v>
      </c>
      <c r="M837">
        <v>25023137</v>
      </c>
      <c r="N837">
        <v>0</v>
      </c>
      <c r="O837">
        <v>25023137</v>
      </c>
      <c r="P837">
        <v>25023137</v>
      </c>
      <c r="Q837" t="s">
        <v>10263</v>
      </c>
      <c r="R837" t="s">
        <v>9134</v>
      </c>
      <c r="S837" t="s">
        <v>5757</v>
      </c>
      <c r="T837" t="s">
        <v>5757</v>
      </c>
      <c r="U837" t="s">
        <v>5757</v>
      </c>
      <c r="V837" t="s">
        <v>5757</v>
      </c>
      <c r="W837" t="s">
        <v>5757</v>
      </c>
      <c r="X837" t="str">
        <f t="shared" si="13"/>
        <v>Inversión</v>
      </c>
      <c r="Y837" t="s">
        <v>5761</v>
      </c>
    </row>
    <row r="838" spans="1:25">
      <c r="A838" t="s">
        <v>9262</v>
      </c>
      <c r="B838" t="s">
        <v>5826</v>
      </c>
      <c r="C838" t="s">
        <v>10264</v>
      </c>
      <c r="D838" t="s">
        <v>667</v>
      </c>
      <c r="E838" t="s">
        <v>5747</v>
      </c>
      <c r="F838" t="s">
        <v>5828</v>
      </c>
      <c r="G838" t="s">
        <v>10265</v>
      </c>
      <c r="H838" t="s">
        <v>458</v>
      </c>
      <c r="I838" t="s">
        <v>635</v>
      </c>
      <c r="J838" t="s">
        <v>267</v>
      </c>
      <c r="K838" t="s">
        <v>5750</v>
      </c>
      <c r="L838" t="s">
        <v>268</v>
      </c>
      <c r="M838">
        <v>6235653</v>
      </c>
      <c r="N838">
        <v>-694594</v>
      </c>
      <c r="O838">
        <v>5541059</v>
      </c>
      <c r="P838">
        <v>0</v>
      </c>
      <c r="Q838" t="s">
        <v>10266</v>
      </c>
      <c r="R838" t="s">
        <v>9262</v>
      </c>
      <c r="S838" t="s">
        <v>9262</v>
      </c>
      <c r="T838" t="s">
        <v>9262</v>
      </c>
      <c r="U838" t="s">
        <v>9262</v>
      </c>
      <c r="V838" t="s">
        <v>10267</v>
      </c>
      <c r="W838" t="s">
        <v>9115</v>
      </c>
      <c r="X838" t="str">
        <f t="shared" si="13"/>
        <v>Inversión</v>
      </c>
      <c r="Y838" t="s">
        <v>5836</v>
      </c>
    </row>
    <row r="839" spans="1:25">
      <c r="A839" t="s">
        <v>9101</v>
      </c>
      <c r="B839" t="s">
        <v>7263</v>
      </c>
      <c r="C839" t="s">
        <v>10268</v>
      </c>
      <c r="D839" t="s">
        <v>667</v>
      </c>
      <c r="E839" t="s">
        <v>5747</v>
      </c>
      <c r="F839" t="s">
        <v>5759</v>
      </c>
      <c r="G839" t="s">
        <v>10265</v>
      </c>
      <c r="H839" t="s">
        <v>461</v>
      </c>
      <c r="I839" t="s">
        <v>638</v>
      </c>
      <c r="J839" t="s">
        <v>267</v>
      </c>
      <c r="K839" t="s">
        <v>5750</v>
      </c>
      <c r="L839" t="s">
        <v>268</v>
      </c>
      <c r="M839">
        <v>84975000</v>
      </c>
      <c r="N839">
        <v>-19827500</v>
      </c>
      <c r="O839">
        <v>65147500</v>
      </c>
      <c r="P839">
        <v>0</v>
      </c>
      <c r="Q839" t="s">
        <v>10269</v>
      </c>
      <c r="R839" t="s">
        <v>9101</v>
      </c>
      <c r="S839" t="s">
        <v>10270</v>
      </c>
      <c r="T839" t="s">
        <v>10271</v>
      </c>
      <c r="U839" t="s">
        <v>10272</v>
      </c>
      <c r="V839" t="s">
        <v>10273</v>
      </c>
      <c r="W839" t="s">
        <v>5757</v>
      </c>
      <c r="X839" t="str">
        <f t="shared" si="13"/>
        <v>Inversión</v>
      </c>
      <c r="Y839" t="s">
        <v>5761</v>
      </c>
    </row>
    <row r="840" spans="1:25">
      <c r="A840" t="s">
        <v>5870</v>
      </c>
      <c r="B840" t="s">
        <v>7263</v>
      </c>
      <c r="C840" t="s">
        <v>10274</v>
      </c>
      <c r="D840" t="s">
        <v>667</v>
      </c>
      <c r="E840" t="s">
        <v>5747</v>
      </c>
      <c r="F840" t="s">
        <v>5759</v>
      </c>
      <c r="G840" t="s">
        <v>10265</v>
      </c>
      <c r="H840" t="s">
        <v>461</v>
      </c>
      <c r="I840" t="s">
        <v>638</v>
      </c>
      <c r="J840" t="s">
        <v>267</v>
      </c>
      <c r="K840" t="s">
        <v>5750</v>
      </c>
      <c r="L840" t="s">
        <v>268</v>
      </c>
      <c r="M840">
        <v>24043347</v>
      </c>
      <c r="N840">
        <v>-20481370</v>
      </c>
      <c r="O840">
        <v>3561977</v>
      </c>
      <c r="P840">
        <v>0</v>
      </c>
      <c r="Q840" t="s">
        <v>10275</v>
      </c>
      <c r="R840" t="s">
        <v>5870</v>
      </c>
      <c r="S840" t="s">
        <v>9134</v>
      </c>
      <c r="T840" t="s">
        <v>6007</v>
      </c>
      <c r="U840" t="s">
        <v>10276</v>
      </c>
      <c r="V840" t="s">
        <v>10277</v>
      </c>
      <c r="W840" t="s">
        <v>5757</v>
      </c>
      <c r="X840" t="str">
        <f t="shared" si="13"/>
        <v>Inversión</v>
      </c>
      <c r="Y840" t="s">
        <v>5761</v>
      </c>
    </row>
    <row r="841" spans="1:25">
      <c r="A841" t="s">
        <v>9084</v>
      </c>
      <c r="B841" t="s">
        <v>7263</v>
      </c>
      <c r="C841" t="s">
        <v>10278</v>
      </c>
      <c r="D841" t="s">
        <v>667</v>
      </c>
      <c r="E841" t="s">
        <v>5747</v>
      </c>
      <c r="F841" t="s">
        <v>5759</v>
      </c>
      <c r="G841" t="s">
        <v>10265</v>
      </c>
      <c r="H841" t="s">
        <v>461</v>
      </c>
      <c r="I841" t="s">
        <v>638</v>
      </c>
      <c r="J841" t="s">
        <v>267</v>
      </c>
      <c r="K841" t="s">
        <v>5750</v>
      </c>
      <c r="L841" t="s">
        <v>268</v>
      </c>
      <c r="M841">
        <v>10207458</v>
      </c>
      <c r="N841">
        <v>0</v>
      </c>
      <c r="O841">
        <v>10207458</v>
      </c>
      <c r="P841">
        <v>0</v>
      </c>
      <c r="Q841" t="s">
        <v>10279</v>
      </c>
      <c r="R841" t="s">
        <v>9084</v>
      </c>
      <c r="S841" t="s">
        <v>9204</v>
      </c>
      <c r="T841" t="s">
        <v>5892</v>
      </c>
      <c r="U841" t="s">
        <v>10280</v>
      </c>
      <c r="V841" t="s">
        <v>10281</v>
      </c>
      <c r="W841" t="s">
        <v>5757</v>
      </c>
      <c r="X841" t="str">
        <f t="shared" si="13"/>
        <v>Inversión</v>
      </c>
      <c r="Y841" t="s">
        <v>5761</v>
      </c>
    </row>
    <row r="842" spans="1:25">
      <c r="A842" t="s">
        <v>9083</v>
      </c>
      <c r="B842" t="s">
        <v>7263</v>
      </c>
      <c r="C842" t="s">
        <v>10282</v>
      </c>
      <c r="D842" t="s">
        <v>667</v>
      </c>
      <c r="E842" t="s">
        <v>5747</v>
      </c>
      <c r="F842" t="s">
        <v>5759</v>
      </c>
      <c r="G842" t="s">
        <v>10265</v>
      </c>
      <c r="H842" t="s">
        <v>461</v>
      </c>
      <c r="I842" t="s">
        <v>638</v>
      </c>
      <c r="J842" t="s">
        <v>267</v>
      </c>
      <c r="K842" t="s">
        <v>5750</v>
      </c>
      <c r="L842" t="s">
        <v>268</v>
      </c>
      <c r="M842">
        <v>23080365</v>
      </c>
      <c r="N842">
        <v>-699405</v>
      </c>
      <c r="O842">
        <v>22380960</v>
      </c>
      <c r="P842">
        <v>0</v>
      </c>
      <c r="Q842" t="s">
        <v>10283</v>
      </c>
      <c r="R842" t="s">
        <v>9083</v>
      </c>
      <c r="S842" t="s">
        <v>9491</v>
      </c>
      <c r="T842" t="s">
        <v>5789</v>
      </c>
      <c r="U842" t="s">
        <v>10284</v>
      </c>
      <c r="V842" t="s">
        <v>10285</v>
      </c>
      <c r="W842" t="s">
        <v>5757</v>
      </c>
      <c r="X842" t="str">
        <f t="shared" si="13"/>
        <v>Inversión</v>
      </c>
      <c r="Y842" t="s">
        <v>5761</v>
      </c>
    </row>
    <row r="843" spans="1:25">
      <c r="A843" t="s">
        <v>9175</v>
      </c>
      <c r="B843" t="s">
        <v>7263</v>
      </c>
      <c r="C843" t="s">
        <v>10286</v>
      </c>
      <c r="D843" t="s">
        <v>667</v>
      </c>
      <c r="E843" t="s">
        <v>5747</v>
      </c>
      <c r="F843" t="s">
        <v>5759</v>
      </c>
      <c r="G843" t="s">
        <v>10265</v>
      </c>
      <c r="H843" t="s">
        <v>461</v>
      </c>
      <c r="I843" t="s">
        <v>638</v>
      </c>
      <c r="J843" t="s">
        <v>267</v>
      </c>
      <c r="K843" t="s">
        <v>5750</v>
      </c>
      <c r="L843" t="s">
        <v>268</v>
      </c>
      <c r="M843">
        <v>29386313</v>
      </c>
      <c r="N843">
        <v>-17987985</v>
      </c>
      <c r="O843">
        <v>11398328</v>
      </c>
      <c r="P843">
        <v>0</v>
      </c>
      <c r="Q843" t="s">
        <v>10287</v>
      </c>
      <c r="R843" t="s">
        <v>9175</v>
      </c>
      <c r="S843" t="s">
        <v>9284</v>
      </c>
      <c r="T843" t="s">
        <v>5782</v>
      </c>
      <c r="U843" t="s">
        <v>10288</v>
      </c>
      <c r="V843" t="s">
        <v>10289</v>
      </c>
      <c r="W843" t="s">
        <v>5757</v>
      </c>
      <c r="X843" t="str">
        <f t="shared" si="13"/>
        <v>Inversión</v>
      </c>
      <c r="Y843" t="s">
        <v>5761</v>
      </c>
    </row>
    <row r="844" spans="1:25">
      <c r="A844" t="s">
        <v>6961</v>
      </c>
      <c r="B844" t="s">
        <v>7263</v>
      </c>
      <c r="C844" t="s">
        <v>10290</v>
      </c>
      <c r="D844" t="s">
        <v>667</v>
      </c>
      <c r="E844" t="s">
        <v>5747</v>
      </c>
      <c r="F844" t="s">
        <v>5759</v>
      </c>
      <c r="G844" t="s">
        <v>10265</v>
      </c>
      <c r="H844" t="s">
        <v>461</v>
      </c>
      <c r="I844" t="s">
        <v>638</v>
      </c>
      <c r="J844" t="s">
        <v>267</v>
      </c>
      <c r="K844" t="s">
        <v>5750</v>
      </c>
      <c r="L844" t="s">
        <v>268</v>
      </c>
      <c r="M844">
        <v>26714830</v>
      </c>
      <c r="N844">
        <v>-5788213</v>
      </c>
      <c r="O844">
        <v>20926617</v>
      </c>
      <c r="P844">
        <v>0</v>
      </c>
      <c r="Q844" t="s">
        <v>10291</v>
      </c>
      <c r="R844" t="s">
        <v>6961</v>
      </c>
      <c r="S844" t="s">
        <v>6045</v>
      </c>
      <c r="T844" t="s">
        <v>5778</v>
      </c>
      <c r="U844" t="s">
        <v>10292</v>
      </c>
      <c r="V844" t="s">
        <v>10293</v>
      </c>
      <c r="W844" t="s">
        <v>5757</v>
      </c>
      <c r="X844" t="str">
        <f t="shared" si="13"/>
        <v>Inversión</v>
      </c>
      <c r="Y844" t="s">
        <v>5761</v>
      </c>
    </row>
    <row r="845" spans="1:25">
      <c r="A845" t="s">
        <v>9249</v>
      </c>
      <c r="B845" t="s">
        <v>7263</v>
      </c>
      <c r="C845" t="s">
        <v>10294</v>
      </c>
      <c r="D845" t="s">
        <v>667</v>
      </c>
      <c r="E845" t="s">
        <v>5747</v>
      </c>
      <c r="F845" t="s">
        <v>5759</v>
      </c>
      <c r="G845" t="s">
        <v>10265</v>
      </c>
      <c r="H845" t="s">
        <v>461</v>
      </c>
      <c r="I845" t="s">
        <v>638</v>
      </c>
      <c r="J845" t="s">
        <v>267</v>
      </c>
      <c r="K845" t="s">
        <v>5750</v>
      </c>
      <c r="L845" t="s">
        <v>268</v>
      </c>
      <c r="M845">
        <v>30325000</v>
      </c>
      <c r="N845">
        <v>-12385833</v>
      </c>
      <c r="O845">
        <v>17939167</v>
      </c>
      <c r="P845">
        <v>0</v>
      </c>
      <c r="Q845" t="s">
        <v>10295</v>
      </c>
      <c r="R845" t="s">
        <v>9249</v>
      </c>
      <c r="S845" t="s">
        <v>6056</v>
      </c>
      <c r="T845" t="s">
        <v>6471</v>
      </c>
      <c r="U845" t="s">
        <v>10296</v>
      </c>
      <c r="V845" t="s">
        <v>10297</v>
      </c>
      <c r="W845" t="s">
        <v>5757</v>
      </c>
      <c r="X845" t="str">
        <f t="shared" si="13"/>
        <v>Inversión</v>
      </c>
      <c r="Y845" t="s">
        <v>5761</v>
      </c>
    </row>
    <row r="846" spans="1:25">
      <c r="A846" t="s">
        <v>9252</v>
      </c>
      <c r="B846" t="s">
        <v>7263</v>
      </c>
      <c r="C846" t="s">
        <v>10298</v>
      </c>
      <c r="D846" t="s">
        <v>667</v>
      </c>
      <c r="E846" t="s">
        <v>5747</v>
      </c>
      <c r="F846" t="s">
        <v>5759</v>
      </c>
      <c r="G846" t="s">
        <v>10265</v>
      </c>
      <c r="H846" t="s">
        <v>461</v>
      </c>
      <c r="I846" t="s">
        <v>638</v>
      </c>
      <c r="J846" t="s">
        <v>267</v>
      </c>
      <c r="K846" t="s">
        <v>5750</v>
      </c>
      <c r="L846" t="s">
        <v>268</v>
      </c>
      <c r="M846">
        <v>51037290</v>
      </c>
      <c r="N846">
        <v>-2268324</v>
      </c>
      <c r="O846">
        <v>48768966</v>
      </c>
      <c r="P846">
        <v>0</v>
      </c>
      <c r="Q846" t="s">
        <v>10299</v>
      </c>
      <c r="R846" t="s">
        <v>9252</v>
      </c>
      <c r="S846" t="s">
        <v>10300</v>
      </c>
      <c r="T846" t="s">
        <v>10301</v>
      </c>
      <c r="U846" t="s">
        <v>10302</v>
      </c>
      <c r="V846" t="s">
        <v>10303</v>
      </c>
      <c r="W846" t="s">
        <v>5757</v>
      </c>
      <c r="X846" t="str">
        <f t="shared" si="13"/>
        <v>Inversión</v>
      </c>
      <c r="Y846" t="s">
        <v>5761</v>
      </c>
    </row>
    <row r="847" spans="1:25">
      <c r="A847" t="s">
        <v>9451</v>
      </c>
      <c r="B847" t="s">
        <v>7263</v>
      </c>
      <c r="C847" t="s">
        <v>10304</v>
      </c>
      <c r="D847" t="s">
        <v>667</v>
      </c>
      <c r="E847" t="s">
        <v>5747</v>
      </c>
      <c r="F847" t="s">
        <v>5759</v>
      </c>
      <c r="G847" t="s">
        <v>10265</v>
      </c>
      <c r="H847" t="s">
        <v>461</v>
      </c>
      <c r="I847" t="s">
        <v>638</v>
      </c>
      <c r="J847" t="s">
        <v>267</v>
      </c>
      <c r="K847" t="s">
        <v>5750</v>
      </c>
      <c r="L847" t="s">
        <v>268</v>
      </c>
      <c r="M847">
        <v>24997856</v>
      </c>
      <c r="N847">
        <v>0</v>
      </c>
      <c r="O847">
        <v>24997856</v>
      </c>
      <c r="P847">
        <v>0</v>
      </c>
      <c r="Q847" t="s">
        <v>10305</v>
      </c>
      <c r="R847" t="s">
        <v>9451</v>
      </c>
      <c r="S847" t="s">
        <v>10306</v>
      </c>
      <c r="T847" t="s">
        <v>6067</v>
      </c>
      <c r="U847" t="s">
        <v>10307</v>
      </c>
      <c r="V847" t="s">
        <v>10308</v>
      </c>
      <c r="W847" t="s">
        <v>5757</v>
      </c>
      <c r="X847" t="str">
        <f t="shared" si="13"/>
        <v>Inversión</v>
      </c>
      <c r="Y847" t="s">
        <v>5761</v>
      </c>
    </row>
    <row r="848" spans="1:25">
      <c r="A848" t="s">
        <v>9446</v>
      </c>
      <c r="B848" t="s">
        <v>7263</v>
      </c>
      <c r="C848" t="s">
        <v>10309</v>
      </c>
      <c r="D848" t="s">
        <v>667</v>
      </c>
      <c r="E848" t="s">
        <v>5747</v>
      </c>
      <c r="F848" t="s">
        <v>6645</v>
      </c>
      <c r="G848" t="s">
        <v>10265</v>
      </c>
      <c r="H848" t="s">
        <v>455</v>
      </c>
      <c r="I848" t="s">
        <v>639</v>
      </c>
      <c r="J848" t="s">
        <v>280</v>
      </c>
      <c r="K848" t="s">
        <v>5760</v>
      </c>
      <c r="L848" t="s">
        <v>268</v>
      </c>
      <c r="M848">
        <v>35000000</v>
      </c>
      <c r="N848">
        <v>0</v>
      </c>
      <c r="O848">
        <v>35000000</v>
      </c>
      <c r="P848">
        <v>17500000</v>
      </c>
      <c r="Q848" t="s">
        <v>10310</v>
      </c>
      <c r="R848" t="s">
        <v>9446</v>
      </c>
      <c r="S848" t="s">
        <v>6095</v>
      </c>
      <c r="T848" t="s">
        <v>5757</v>
      </c>
      <c r="U848" t="s">
        <v>5757</v>
      </c>
      <c r="V848" t="s">
        <v>5757</v>
      </c>
      <c r="W848" t="s">
        <v>5757</v>
      </c>
      <c r="X848" t="str">
        <f t="shared" si="13"/>
        <v>Inversión</v>
      </c>
      <c r="Y848" t="s">
        <v>6652</v>
      </c>
    </row>
    <row r="849" spans="1:25">
      <c r="A849" t="s">
        <v>9298</v>
      </c>
      <c r="B849" t="s">
        <v>9896</v>
      </c>
      <c r="C849" t="s">
        <v>10311</v>
      </c>
      <c r="D849" t="s">
        <v>667</v>
      </c>
      <c r="E849" t="s">
        <v>5747</v>
      </c>
      <c r="F849" t="s">
        <v>6645</v>
      </c>
      <c r="G849" t="s">
        <v>10265</v>
      </c>
      <c r="H849" t="s">
        <v>455</v>
      </c>
      <c r="I849" t="s">
        <v>639</v>
      </c>
      <c r="J849" t="s">
        <v>280</v>
      </c>
      <c r="K849" t="s">
        <v>5760</v>
      </c>
      <c r="L849" t="s">
        <v>268</v>
      </c>
      <c r="M849">
        <v>5000000</v>
      </c>
      <c r="N849">
        <v>0</v>
      </c>
      <c r="O849">
        <v>5000000</v>
      </c>
      <c r="P849">
        <v>932947</v>
      </c>
      <c r="Q849" t="s">
        <v>10312</v>
      </c>
      <c r="R849" t="s">
        <v>9298</v>
      </c>
      <c r="S849" t="s">
        <v>10313</v>
      </c>
      <c r="T849" t="s">
        <v>10314</v>
      </c>
      <c r="U849" t="s">
        <v>10315</v>
      </c>
      <c r="V849" t="s">
        <v>10316</v>
      </c>
      <c r="W849" t="s">
        <v>9262</v>
      </c>
      <c r="X849" t="str">
        <f t="shared" si="13"/>
        <v>Inversión</v>
      </c>
      <c r="Y849" t="s">
        <v>6652</v>
      </c>
    </row>
    <row r="850" spans="1:25">
      <c r="A850" t="s">
        <v>9350</v>
      </c>
      <c r="B850" t="s">
        <v>7634</v>
      </c>
      <c r="C850" t="s">
        <v>10317</v>
      </c>
      <c r="D850" t="s">
        <v>667</v>
      </c>
      <c r="E850" t="s">
        <v>5747</v>
      </c>
      <c r="F850" t="s">
        <v>5759</v>
      </c>
      <c r="G850" t="s">
        <v>10265</v>
      </c>
      <c r="H850" t="s">
        <v>461</v>
      </c>
      <c r="I850" t="s">
        <v>638</v>
      </c>
      <c r="J850" t="s">
        <v>267</v>
      </c>
      <c r="K850" t="s">
        <v>5750</v>
      </c>
      <c r="L850" t="s">
        <v>268</v>
      </c>
      <c r="M850">
        <v>29554968</v>
      </c>
      <c r="N850">
        <v>0</v>
      </c>
      <c r="O850">
        <v>29554968</v>
      </c>
      <c r="P850">
        <v>2130093</v>
      </c>
      <c r="Q850" t="s">
        <v>10318</v>
      </c>
      <c r="R850" t="s">
        <v>9350</v>
      </c>
      <c r="S850" t="s">
        <v>10319</v>
      </c>
      <c r="T850" t="s">
        <v>10320</v>
      </c>
      <c r="U850" t="s">
        <v>10321</v>
      </c>
      <c r="V850" t="s">
        <v>10322</v>
      </c>
      <c r="W850" t="s">
        <v>10323</v>
      </c>
      <c r="X850" t="str">
        <f t="shared" si="13"/>
        <v>Inversión</v>
      </c>
      <c r="Y850" t="s">
        <v>5761</v>
      </c>
    </row>
    <row r="851" spans="1:25">
      <c r="A851" t="s">
        <v>9295</v>
      </c>
      <c r="B851" t="s">
        <v>8103</v>
      </c>
      <c r="C851" t="s">
        <v>10324</v>
      </c>
      <c r="D851" t="s">
        <v>667</v>
      </c>
      <c r="E851" t="s">
        <v>5747</v>
      </c>
      <c r="F851" t="s">
        <v>5759</v>
      </c>
      <c r="G851" t="s">
        <v>10265</v>
      </c>
      <c r="H851" t="s">
        <v>461</v>
      </c>
      <c r="I851" t="s">
        <v>638</v>
      </c>
      <c r="J851" t="s">
        <v>267</v>
      </c>
      <c r="K851" t="s">
        <v>5750</v>
      </c>
      <c r="L851" t="s">
        <v>268</v>
      </c>
      <c r="M851">
        <v>14177025</v>
      </c>
      <c r="N851">
        <v>0</v>
      </c>
      <c r="O851">
        <v>14177025</v>
      </c>
      <c r="P851">
        <v>0</v>
      </c>
      <c r="Q851" t="s">
        <v>10325</v>
      </c>
      <c r="R851" t="s">
        <v>9295</v>
      </c>
      <c r="S851" t="s">
        <v>5986</v>
      </c>
      <c r="T851" t="s">
        <v>6380</v>
      </c>
      <c r="U851" t="s">
        <v>10326</v>
      </c>
      <c r="V851" t="s">
        <v>10327</v>
      </c>
      <c r="W851" t="s">
        <v>5757</v>
      </c>
      <c r="X851" t="str">
        <f t="shared" si="13"/>
        <v>Inversión</v>
      </c>
      <c r="Y851" t="s">
        <v>5761</v>
      </c>
    </row>
    <row r="852" spans="1:25">
      <c r="A852" t="s">
        <v>9171</v>
      </c>
      <c r="B852" t="s">
        <v>8103</v>
      </c>
      <c r="C852" t="s">
        <v>10328</v>
      </c>
      <c r="D852" t="s">
        <v>667</v>
      </c>
      <c r="E852" t="s">
        <v>5747</v>
      </c>
      <c r="F852" t="s">
        <v>5759</v>
      </c>
      <c r="G852" t="s">
        <v>10265</v>
      </c>
      <c r="H852" t="s">
        <v>461</v>
      </c>
      <c r="I852" t="s">
        <v>638</v>
      </c>
      <c r="J852" t="s">
        <v>267</v>
      </c>
      <c r="K852" t="s">
        <v>5750</v>
      </c>
      <c r="L852" t="s">
        <v>268</v>
      </c>
      <c r="M852">
        <v>10491075</v>
      </c>
      <c r="N852">
        <v>0</v>
      </c>
      <c r="O852">
        <v>10491075</v>
      </c>
      <c r="P852">
        <v>0</v>
      </c>
      <c r="Q852" t="s">
        <v>10329</v>
      </c>
      <c r="R852" t="s">
        <v>9171</v>
      </c>
      <c r="S852" t="s">
        <v>6001</v>
      </c>
      <c r="T852" t="s">
        <v>6219</v>
      </c>
      <c r="U852" t="s">
        <v>10330</v>
      </c>
      <c r="V852" t="s">
        <v>10331</v>
      </c>
      <c r="W852" t="s">
        <v>5757</v>
      </c>
      <c r="X852" t="str">
        <f t="shared" si="13"/>
        <v>Inversión</v>
      </c>
      <c r="Y852" t="s">
        <v>5761</v>
      </c>
    </row>
    <row r="853" spans="1:25">
      <c r="A853" t="s">
        <v>9321</v>
      </c>
      <c r="B853" t="s">
        <v>8619</v>
      </c>
      <c r="C853" t="s">
        <v>10332</v>
      </c>
      <c r="D853" t="s">
        <v>667</v>
      </c>
      <c r="E853" t="s">
        <v>5747</v>
      </c>
      <c r="F853" t="s">
        <v>5759</v>
      </c>
      <c r="G853" t="s">
        <v>10265</v>
      </c>
      <c r="H853" t="s">
        <v>461</v>
      </c>
      <c r="I853" t="s">
        <v>638</v>
      </c>
      <c r="J853" t="s">
        <v>267</v>
      </c>
      <c r="K853" t="s">
        <v>5750</v>
      </c>
      <c r="L853" t="s">
        <v>268</v>
      </c>
      <c r="M853">
        <v>1000000</v>
      </c>
      <c r="N853">
        <v>0</v>
      </c>
      <c r="O853">
        <v>1000000</v>
      </c>
      <c r="P853">
        <v>0</v>
      </c>
      <c r="Q853" t="s">
        <v>10333</v>
      </c>
      <c r="R853" t="s">
        <v>9321</v>
      </c>
      <c r="S853" t="s">
        <v>6059</v>
      </c>
      <c r="T853" t="s">
        <v>7194</v>
      </c>
      <c r="U853" t="s">
        <v>8463</v>
      </c>
      <c r="V853" t="s">
        <v>10334</v>
      </c>
      <c r="W853" t="s">
        <v>5757</v>
      </c>
      <c r="X853" t="str">
        <f t="shared" si="13"/>
        <v>Inversión</v>
      </c>
      <c r="Y853" t="s">
        <v>5761</v>
      </c>
    </row>
    <row r="854" spans="1:25">
      <c r="A854" t="s">
        <v>9208</v>
      </c>
      <c r="B854" t="s">
        <v>8777</v>
      </c>
      <c r="C854" t="s">
        <v>10335</v>
      </c>
      <c r="D854" t="s">
        <v>667</v>
      </c>
      <c r="E854" t="s">
        <v>5747</v>
      </c>
      <c r="F854" t="s">
        <v>5759</v>
      </c>
      <c r="G854" t="s">
        <v>10265</v>
      </c>
      <c r="H854" t="s">
        <v>461</v>
      </c>
      <c r="I854" t="s">
        <v>638</v>
      </c>
      <c r="J854" t="s">
        <v>267</v>
      </c>
      <c r="K854" t="s">
        <v>5750</v>
      </c>
      <c r="L854" t="s">
        <v>268</v>
      </c>
      <c r="M854">
        <v>14162500</v>
      </c>
      <c r="N854">
        <v>0</v>
      </c>
      <c r="O854">
        <v>14162500</v>
      </c>
      <c r="P854">
        <v>0</v>
      </c>
      <c r="Q854" t="s">
        <v>10336</v>
      </c>
      <c r="R854" t="s">
        <v>9208</v>
      </c>
      <c r="S854" t="s">
        <v>6107</v>
      </c>
      <c r="T854" t="s">
        <v>7266</v>
      </c>
      <c r="U854" t="s">
        <v>8318</v>
      </c>
      <c r="V854" t="s">
        <v>10337</v>
      </c>
      <c r="W854" t="s">
        <v>5757</v>
      </c>
      <c r="X854" t="str">
        <f t="shared" si="13"/>
        <v>Inversión</v>
      </c>
      <c r="Y854" t="s">
        <v>5761</v>
      </c>
    </row>
    <row r="855" spans="1:25">
      <c r="A855" t="s">
        <v>9124</v>
      </c>
      <c r="B855" t="s">
        <v>8777</v>
      </c>
      <c r="C855" t="s">
        <v>10338</v>
      </c>
      <c r="D855" t="s">
        <v>667</v>
      </c>
      <c r="E855" t="s">
        <v>5747</v>
      </c>
      <c r="F855" t="s">
        <v>5759</v>
      </c>
      <c r="G855" t="s">
        <v>10265</v>
      </c>
      <c r="H855" t="s">
        <v>461</v>
      </c>
      <c r="I855" t="s">
        <v>638</v>
      </c>
      <c r="J855" t="s">
        <v>267</v>
      </c>
      <c r="K855" t="s">
        <v>5750</v>
      </c>
      <c r="L855" t="s">
        <v>268</v>
      </c>
      <c r="M855">
        <v>25518645</v>
      </c>
      <c r="N855">
        <v>0</v>
      </c>
      <c r="O855">
        <v>25518645</v>
      </c>
      <c r="P855">
        <v>1134162</v>
      </c>
      <c r="Q855" t="s">
        <v>10339</v>
      </c>
      <c r="R855" t="s">
        <v>9124</v>
      </c>
      <c r="S855" t="s">
        <v>10340</v>
      </c>
      <c r="T855" t="s">
        <v>10341</v>
      </c>
      <c r="U855" t="s">
        <v>10342</v>
      </c>
      <c r="V855" t="s">
        <v>10343</v>
      </c>
      <c r="W855" t="s">
        <v>5757</v>
      </c>
      <c r="X855" t="str">
        <f t="shared" si="13"/>
        <v>Inversión</v>
      </c>
      <c r="Y855" t="s">
        <v>5761</v>
      </c>
    </row>
    <row r="856" spans="1:25">
      <c r="A856" t="s">
        <v>9132</v>
      </c>
      <c r="B856" t="s">
        <v>8810</v>
      </c>
      <c r="C856" t="s">
        <v>10344</v>
      </c>
      <c r="D856" t="s">
        <v>667</v>
      </c>
      <c r="E856" t="s">
        <v>5763</v>
      </c>
      <c r="F856" t="s">
        <v>5748</v>
      </c>
      <c r="G856" t="s">
        <v>10265</v>
      </c>
      <c r="H856" t="s">
        <v>453</v>
      </c>
      <c r="I856" t="s">
        <v>658</v>
      </c>
      <c r="J856" t="s">
        <v>267</v>
      </c>
      <c r="K856" t="s">
        <v>5750</v>
      </c>
      <c r="L856" t="s">
        <v>268</v>
      </c>
      <c r="M856">
        <v>500000</v>
      </c>
      <c r="N856">
        <v>0</v>
      </c>
      <c r="O856">
        <v>500000</v>
      </c>
      <c r="P856">
        <v>500000</v>
      </c>
      <c r="Q856" t="s">
        <v>10345</v>
      </c>
      <c r="R856" t="s">
        <v>9132</v>
      </c>
      <c r="S856" t="s">
        <v>5757</v>
      </c>
      <c r="T856" t="s">
        <v>5757</v>
      </c>
      <c r="U856" t="s">
        <v>5757</v>
      </c>
      <c r="V856" t="s">
        <v>5757</v>
      </c>
      <c r="W856" t="s">
        <v>5757</v>
      </c>
      <c r="X856" t="str">
        <f t="shared" si="13"/>
        <v>Inversión</v>
      </c>
      <c r="Y856" t="s">
        <v>5758</v>
      </c>
    </row>
    <row r="857" spans="1:25">
      <c r="A857" t="s">
        <v>9137</v>
      </c>
      <c r="B857" t="s">
        <v>8810</v>
      </c>
      <c r="C857" t="s">
        <v>10346</v>
      </c>
      <c r="D857" t="s">
        <v>667</v>
      </c>
      <c r="E857" t="s">
        <v>5763</v>
      </c>
      <c r="F857" t="s">
        <v>5748</v>
      </c>
      <c r="G857" t="s">
        <v>10265</v>
      </c>
      <c r="H857" t="s">
        <v>453</v>
      </c>
      <c r="I857" t="s">
        <v>658</v>
      </c>
      <c r="J857" t="s">
        <v>267</v>
      </c>
      <c r="K857" t="s">
        <v>5750</v>
      </c>
      <c r="L857" t="s">
        <v>268</v>
      </c>
      <c r="M857">
        <v>1100000</v>
      </c>
      <c r="N857">
        <v>0</v>
      </c>
      <c r="O857">
        <v>1100000</v>
      </c>
      <c r="P857">
        <v>1100000</v>
      </c>
      <c r="Q857" t="s">
        <v>10347</v>
      </c>
      <c r="R857" t="s">
        <v>9137</v>
      </c>
      <c r="S857" t="s">
        <v>5757</v>
      </c>
      <c r="T857" t="s">
        <v>5757</v>
      </c>
      <c r="U857" t="s">
        <v>5757</v>
      </c>
      <c r="V857" t="s">
        <v>5757</v>
      </c>
      <c r="W857" t="s">
        <v>5757</v>
      </c>
      <c r="X857" t="str">
        <f t="shared" si="13"/>
        <v>Inversión</v>
      </c>
      <c r="Y857" t="s">
        <v>5758</v>
      </c>
    </row>
    <row r="858" spans="1:25">
      <c r="A858" t="s">
        <v>5768</v>
      </c>
      <c r="B858" t="s">
        <v>10348</v>
      </c>
      <c r="C858" t="s">
        <v>10349</v>
      </c>
      <c r="D858" t="s">
        <v>667</v>
      </c>
      <c r="E858" t="s">
        <v>5763</v>
      </c>
      <c r="F858" t="s">
        <v>5759</v>
      </c>
      <c r="G858" t="s">
        <v>10265</v>
      </c>
      <c r="H858" t="s">
        <v>461</v>
      </c>
      <c r="I858" t="s">
        <v>638</v>
      </c>
      <c r="J858" t="s">
        <v>280</v>
      </c>
      <c r="K858" t="s">
        <v>5760</v>
      </c>
      <c r="L858" t="s">
        <v>268</v>
      </c>
      <c r="M858">
        <v>24000000</v>
      </c>
      <c r="N858">
        <v>0</v>
      </c>
      <c r="O858">
        <v>24000000</v>
      </c>
      <c r="P858">
        <v>24000000</v>
      </c>
      <c r="Q858" t="s">
        <v>10350</v>
      </c>
      <c r="R858" t="s">
        <v>5768</v>
      </c>
      <c r="S858" t="s">
        <v>5757</v>
      </c>
      <c r="T858" t="s">
        <v>5757</v>
      </c>
      <c r="U858" t="s">
        <v>5757</v>
      </c>
      <c r="V858" t="s">
        <v>5757</v>
      </c>
      <c r="W858" t="s">
        <v>5757</v>
      </c>
      <c r="X858" t="str">
        <f t="shared" si="13"/>
        <v>Inversión</v>
      </c>
      <c r="Y858" t="s">
        <v>5761</v>
      </c>
    </row>
    <row r="859" spans="1:25">
      <c r="A859" t="s">
        <v>5775</v>
      </c>
      <c r="B859" t="s">
        <v>10351</v>
      </c>
      <c r="C859" t="s">
        <v>10352</v>
      </c>
      <c r="D859" t="s">
        <v>667</v>
      </c>
      <c r="E859" t="s">
        <v>5747</v>
      </c>
      <c r="F859" t="s">
        <v>6645</v>
      </c>
      <c r="G859" t="s">
        <v>10265</v>
      </c>
      <c r="H859" t="s">
        <v>455</v>
      </c>
      <c r="I859" t="s">
        <v>639</v>
      </c>
      <c r="J859" t="s">
        <v>280</v>
      </c>
      <c r="K859" t="s">
        <v>5760</v>
      </c>
      <c r="L859" t="s">
        <v>268</v>
      </c>
      <c r="M859">
        <v>1500000</v>
      </c>
      <c r="N859">
        <v>0</v>
      </c>
      <c r="O859">
        <v>1500000</v>
      </c>
      <c r="P859">
        <v>0</v>
      </c>
      <c r="Q859" t="s">
        <v>10353</v>
      </c>
      <c r="R859" t="s">
        <v>5775</v>
      </c>
      <c r="S859" t="s">
        <v>6660</v>
      </c>
      <c r="T859" t="s">
        <v>6188</v>
      </c>
      <c r="U859" t="s">
        <v>8349</v>
      </c>
      <c r="V859" t="s">
        <v>10354</v>
      </c>
      <c r="W859" t="s">
        <v>5757</v>
      </c>
      <c r="X859" t="str">
        <f t="shared" si="13"/>
        <v>Inversión</v>
      </c>
      <c r="Y859" t="s">
        <v>6652</v>
      </c>
    </row>
    <row r="860" spans="1:25">
      <c r="A860" t="s">
        <v>5782</v>
      </c>
      <c r="B860" t="s">
        <v>9221</v>
      </c>
      <c r="C860" t="s">
        <v>10355</v>
      </c>
      <c r="D860" t="s">
        <v>667</v>
      </c>
      <c r="E860" t="s">
        <v>5747</v>
      </c>
      <c r="F860" t="s">
        <v>5759</v>
      </c>
      <c r="G860" t="s">
        <v>10265</v>
      </c>
      <c r="H860" t="s">
        <v>461</v>
      </c>
      <c r="I860" t="s">
        <v>638</v>
      </c>
      <c r="J860" t="s">
        <v>267</v>
      </c>
      <c r="K860" t="s">
        <v>5750</v>
      </c>
      <c r="L860" t="s">
        <v>268</v>
      </c>
      <c r="M860">
        <v>6294645</v>
      </c>
      <c r="N860">
        <v>0</v>
      </c>
      <c r="O860">
        <v>6294645</v>
      </c>
      <c r="P860">
        <v>0</v>
      </c>
      <c r="Q860" t="s">
        <v>10356</v>
      </c>
      <c r="R860" t="s">
        <v>5782</v>
      </c>
      <c r="S860" t="s">
        <v>10357</v>
      </c>
      <c r="T860" t="s">
        <v>5757</v>
      </c>
      <c r="U860" t="s">
        <v>5757</v>
      </c>
      <c r="V860" t="s">
        <v>5757</v>
      </c>
      <c r="W860" t="s">
        <v>5757</v>
      </c>
      <c r="X860" t="str">
        <f t="shared" si="13"/>
        <v>Inversión</v>
      </c>
      <c r="Y860" t="s">
        <v>5761</v>
      </c>
    </row>
    <row r="861" spans="1:25">
      <c r="A861" t="s">
        <v>5803</v>
      </c>
      <c r="B861" t="s">
        <v>9044</v>
      </c>
      <c r="C861" t="s">
        <v>10358</v>
      </c>
      <c r="D861" t="s">
        <v>667</v>
      </c>
      <c r="E861" t="s">
        <v>5763</v>
      </c>
      <c r="F861" t="s">
        <v>6645</v>
      </c>
      <c r="G861" t="s">
        <v>10265</v>
      </c>
      <c r="H861" t="s">
        <v>455</v>
      </c>
      <c r="I861" t="s">
        <v>639</v>
      </c>
      <c r="J861" t="s">
        <v>280</v>
      </c>
      <c r="K861" t="s">
        <v>5760</v>
      </c>
      <c r="L861" t="s">
        <v>268</v>
      </c>
      <c r="M861">
        <v>18861000</v>
      </c>
      <c r="N861">
        <v>0</v>
      </c>
      <c r="O861">
        <v>18861000</v>
      </c>
      <c r="P861">
        <v>18861000</v>
      </c>
      <c r="Q861" t="s">
        <v>10359</v>
      </c>
      <c r="R861" t="s">
        <v>5803</v>
      </c>
      <c r="S861" t="s">
        <v>5757</v>
      </c>
      <c r="T861" t="s">
        <v>5757</v>
      </c>
      <c r="U861" t="s">
        <v>5757</v>
      </c>
      <c r="V861" t="s">
        <v>5757</v>
      </c>
      <c r="W861" t="s">
        <v>5757</v>
      </c>
      <c r="X861" t="str">
        <f t="shared" si="13"/>
        <v>Inversión</v>
      </c>
      <c r="Y861" t="s">
        <v>6652</v>
      </c>
    </row>
    <row r="862" spans="1:25">
      <c r="A862" t="s">
        <v>9101</v>
      </c>
      <c r="B862" t="s">
        <v>7144</v>
      </c>
      <c r="C862" t="s">
        <v>10360</v>
      </c>
      <c r="D862" t="s">
        <v>667</v>
      </c>
      <c r="E862" t="s">
        <v>5747</v>
      </c>
      <c r="F862" t="s">
        <v>5759</v>
      </c>
      <c r="G862" t="s">
        <v>10361</v>
      </c>
      <c r="H862" t="s">
        <v>461</v>
      </c>
      <c r="I862" t="s">
        <v>638</v>
      </c>
      <c r="J862" t="s">
        <v>267</v>
      </c>
      <c r="K862" t="s">
        <v>5750</v>
      </c>
      <c r="L862" t="s">
        <v>268</v>
      </c>
      <c r="M862">
        <v>124699902</v>
      </c>
      <c r="N862">
        <v>-7116292</v>
      </c>
      <c r="O862">
        <v>117583610</v>
      </c>
      <c r="P862">
        <v>0</v>
      </c>
      <c r="Q862" t="s">
        <v>10362</v>
      </c>
      <c r="R862" t="s">
        <v>9101</v>
      </c>
      <c r="S862" t="s">
        <v>10363</v>
      </c>
      <c r="T862" t="s">
        <v>10364</v>
      </c>
      <c r="U862" t="s">
        <v>10365</v>
      </c>
      <c r="V862" t="s">
        <v>10366</v>
      </c>
      <c r="W862" t="s">
        <v>5757</v>
      </c>
      <c r="X862" t="str">
        <f t="shared" si="13"/>
        <v>Inversión</v>
      </c>
      <c r="Y862" t="s">
        <v>5761</v>
      </c>
    </row>
    <row r="863" spans="1:25">
      <c r="A863" t="s">
        <v>5870</v>
      </c>
      <c r="B863" t="s">
        <v>7144</v>
      </c>
      <c r="C863" t="s">
        <v>10367</v>
      </c>
      <c r="D863" t="s">
        <v>667</v>
      </c>
      <c r="E863" t="s">
        <v>5747</v>
      </c>
      <c r="F863" t="s">
        <v>6645</v>
      </c>
      <c r="G863" t="s">
        <v>10361</v>
      </c>
      <c r="H863" t="s">
        <v>455</v>
      </c>
      <c r="I863" t="s">
        <v>639</v>
      </c>
      <c r="J863" t="s">
        <v>280</v>
      </c>
      <c r="K863" t="s">
        <v>5760</v>
      </c>
      <c r="L863" t="s">
        <v>268</v>
      </c>
      <c r="M863">
        <v>40000000</v>
      </c>
      <c r="N863">
        <v>0</v>
      </c>
      <c r="O863">
        <v>40000000</v>
      </c>
      <c r="P863">
        <v>2775140</v>
      </c>
      <c r="Q863" t="s">
        <v>10368</v>
      </c>
      <c r="R863" t="s">
        <v>5870</v>
      </c>
      <c r="S863" t="s">
        <v>10369</v>
      </c>
      <c r="T863" t="s">
        <v>10370</v>
      </c>
      <c r="U863" t="s">
        <v>10371</v>
      </c>
      <c r="V863" t="s">
        <v>10372</v>
      </c>
      <c r="W863" t="s">
        <v>5757</v>
      </c>
      <c r="X863" t="str">
        <f t="shared" si="13"/>
        <v>Inversión</v>
      </c>
      <c r="Y863" t="s">
        <v>6652</v>
      </c>
    </row>
    <row r="864" spans="1:25">
      <c r="A864" t="s">
        <v>9451</v>
      </c>
      <c r="B864" t="s">
        <v>9486</v>
      </c>
      <c r="C864" t="s">
        <v>10373</v>
      </c>
      <c r="D864" t="s">
        <v>667</v>
      </c>
      <c r="E864" t="s">
        <v>5747</v>
      </c>
      <c r="F864" t="s">
        <v>5759</v>
      </c>
      <c r="G864" t="s">
        <v>10361</v>
      </c>
      <c r="H864" t="s">
        <v>461</v>
      </c>
      <c r="I864" t="s">
        <v>638</v>
      </c>
      <c r="J864" t="s">
        <v>267</v>
      </c>
      <c r="K864" t="s">
        <v>5750</v>
      </c>
      <c r="L864" t="s">
        <v>268</v>
      </c>
      <c r="M864">
        <v>7116292</v>
      </c>
      <c r="N864">
        <v>0</v>
      </c>
      <c r="O864">
        <v>7116292</v>
      </c>
      <c r="P864">
        <v>4892011</v>
      </c>
      <c r="Q864" t="s">
        <v>10374</v>
      </c>
      <c r="R864" t="s">
        <v>9446</v>
      </c>
      <c r="S864" t="s">
        <v>10375</v>
      </c>
      <c r="T864" t="s">
        <v>10376</v>
      </c>
      <c r="U864" t="s">
        <v>10377</v>
      </c>
      <c r="V864" t="s">
        <v>10378</v>
      </c>
      <c r="W864" t="s">
        <v>9262</v>
      </c>
      <c r="X864" t="str">
        <f t="shared" si="13"/>
        <v>Inversión</v>
      </c>
      <c r="Y864" t="s">
        <v>5761</v>
      </c>
    </row>
    <row r="865" spans="1:25">
      <c r="A865" t="s">
        <v>9172</v>
      </c>
      <c r="B865" t="s">
        <v>8825</v>
      </c>
      <c r="C865" t="s">
        <v>10379</v>
      </c>
      <c r="D865" t="s">
        <v>667</v>
      </c>
      <c r="E865" t="s">
        <v>5747</v>
      </c>
      <c r="F865" t="s">
        <v>5759</v>
      </c>
      <c r="G865" t="s">
        <v>10361</v>
      </c>
      <c r="H865" t="s">
        <v>461</v>
      </c>
      <c r="I865" t="s">
        <v>638</v>
      </c>
      <c r="J865" t="s">
        <v>280</v>
      </c>
      <c r="K865" t="s">
        <v>5760</v>
      </c>
      <c r="L865" t="s">
        <v>268</v>
      </c>
      <c r="M865">
        <v>95446576</v>
      </c>
      <c r="N865">
        <v>-2354925</v>
      </c>
      <c r="O865">
        <v>93091651</v>
      </c>
      <c r="P865">
        <v>12014056</v>
      </c>
      <c r="Q865" t="s">
        <v>10380</v>
      </c>
      <c r="R865" t="s">
        <v>9295</v>
      </c>
      <c r="S865" t="s">
        <v>10381</v>
      </c>
      <c r="T865" t="s">
        <v>5757</v>
      </c>
      <c r="U865" t="s">
        <v>5757</v>
      </c>
      <c r="V865" t="s">
        <v>5757</v>
      </c>
      <c r="W865" t="s">
        <v>5757</v>
      </c>
      <c r="X865" t="str">
        <f t="shared" si="13"/>
        <v>Inversión</v>
      </c>
      <c r="Y865" t="s">
        <v>5761</v>
      </c>
    </row>
    <row r="866" spans="1:25">
      <c r="A866" t="s">
        <v>9171</v>
      </c>
      <c r="B866" t="s">
        <v>9378</v>
      </c>
      <c r="C866" t="s">
        <v>10382</v>
      </c>
      <c r="D866" t="s">
        <v>667</v>
      </c>
      <c r="E866" t="s">
        <v>5995</v>
      </c>
      <c r="F866" t="s">
        <v>5759</v>
      </c>
      <c r="G866" t="s">
        <v>10361</v>
      </c>
      <c r="H866" t="s">
        <v>461</v>
      </c>
      <c r="I866" t="s">
        <v>638</v>
      </c>
      <c r="J866" t="s">
        <v>280</v>
      </c>
      <c r="K866" t="s">
        <v>5760</v>
      </c>
      <c r="L866" t="s">
        <v>268</v>
      </c>
      <c r="M866">
        <v>8000000</v>
      </c>
      <c r="N866">
        <v>-8000000</v>
      </c>
      <c r="O866">
        <v>0</v>
      </c>
      <c r="P866">
        <v>0</v>
      </c>
      <c r="Q866" t="s">
        <v>10383</v>
      </c>
      <c r="R866" t="s">
        <v>7407</v>
      </c>
      <c r="S866" t="s">
        <v>5757</v>
      </c>
      <c r="T866" t="s">
        <v>5757</v>
      </c>
      <c r="U866" t="s">
        <v>5757</v>
      </c>
      <c r="V866" t="s">
        <v>5757</v>
      </c>
      <c r="W866" t="s">
        <v>5757</v>
      </c>
      <c r="X866" t="str">
        <f t="shared" si="13"/>
        <v>Inversión</v>
      </c>
      <c r="Y866" t="s">
        <v>5761</v>
      </c>
    </row>
    <row r="867" spans="1:25">
      <c r="A867" t="s">
        <v>9148</v>
      </c>
      <c r="B867" t="s">
        <v>9378</v>
      </c>
      <c r="C867" t="s">
        <v>10384</v>
      </c>
      <c r="D867" t="s">
        <v>667</v>
      </c>
      <c r="E867" t="s">
        <v>5747</v>
      </c>
      <c r="F867" t="s">
        <v>5759</v>
      </c>
      <c r="G867" t="s">
        <v>10361</v>
      </c>
      <c r="H867" t="s">
        <v>461</v>
      </c>
      <c r="I867" t="s">
        <v>638</v>
      </c>
      <c r="J867" t="s">
        <v>280</v>
      </c>
      <c r="K867" t="s">
        <v>5760</v>
      </c>
      <c r="L867" t="s">
        <v>268</v>
      </c>
      <c r="M867">
        <v>2354925</v>
      </c>
      <c r="N867">
        <v>0</v>
      </c>
      <c r="O867">
        <v>2354925</v>
      </c>
      <c r="P867">
        <v>1881878</v>
      </c>
      <c r="Q867" t="s">
        <v>10385</v>
      </c>
      <c r="R867" t="s">
        <v>7407</v>
      </c>
      <c r="S867" t="s">
        <v>10386</v>
      </c>
      <c r="T867" t="s">
        <v>10387</v>
      </c>
      <c r="U867" t="s">
        <v>10388</v>
      </c>
      <c r="V867" t="s">
        <v>10389</v>
      </c>
      <c r="W867" t="s">
        <v>5757</v>
      </c>
      <c r="X867" t="str">
        <f t="shared" si="13"/>
        <v>Inversión</v>
      </c>
      <c r="Y867" t="s">
        <v>5761</v>
      </c>
    </row>
    <row r="868" spans="1:25">
      <c r="A868" t="s">
        <v>9116</v>
      </c>
      <c r="B868" t="s">
        <v>9022</v>
      </c>
      <c r="C868" t="s">
        <v>10390</v>
      </c>
      <c r="D868" t="s">
        <v>667</v>
      </c>
      <c r="E868" t="s">
        <v>5763</v>
      </c>
      <c r="F868" t="s">
        <v>5748</v>
      </c>
      <c r="G868" t="s">
        <v>10361</v>
      </c>
      <c r="H868" t="s">
        <v>453</v>
      </c>
      <c r="I868" t="s">
        <v>658</v>
      </c>
      <c r="J868" t="s">
        <v>267</v>
      </c>
      <c r="K868" t="s">
        <v>5750</v>
      </c>
      <c r="L868" t="s">
        <v>268</v>
      </c>
      <c r="M868">
        <v>8600000</v>
      </c>
      <c r="N868">
        <v>0</v>
      </c>
      <c r="O868">
        <v>8600000</v>
      </c>
      <c r="P868">
        <v>8600000</v>
      </c>
      <c r="Q868" t="s">
        <v>10391</v>
      </c>
      <c r="R868" t="s">
        <v>9204</v>
      </c>
      <c r="S868" t="s">
        <v>5757</v>
      </c>
      <c r="T868" t="s">
        <v>5757</v>
      </c>
      <c r="U868" t="s">
        <v>5757</v>
      </c>
      <c r="V868" t="s">
        <v>5757</v>
      </c>
      <c r="W868" t="s">
        <v>5757</v>
      </c>
      <c r="X868" t="str">
        <f t="shared" si="13"/>
        <v>Inversión</v>
      </c>
      <c r="Y868" t="s">
        <v>5758</v>
      </c>
    </row>
    <row r="869" spans="1:25">
      <c r="A869" t="s">
        <v>5835</v>
      </c>
      <c r="B869" t="s">
        <v>7263</v>
      </c>
      <c r="C869" t="s">
        <v>10392</v>
      </c>
      <c r="D869" t="s">
        <v>667</v>
      </c>
      <c r="E869" t="s">
        <v>5747</v>
      </c>
      <c r="F869" t="s">
        <v>5759</v>
      </c>
      <c r="G869" t="s">
        <v>10393</v>
      </c>
      <c r="H869" t="s">
        <v>461</v>
      </c>
      <c r="I869" t="s">
        <v>638</v>
      </c>
      <c r="J869" t="s">
        <v>267</v>
      </c>
      <c r="K869" t="s">
        <v>5750</v>
      </c>
      <c r="L869" t="s">
        <v>268</v>
      </c>
      <c r="M869">
        <v>146817917</v>
      </c>
      <c r="N869">
        <v>0</v>
      </c>
      <c r="O869">
        <v>146817917</v>
      </c>
      <c r="P869">
        <v>2</v>
      </c>
      <c r="Q869" t="s">
        <v>10394</v>
      </c>
      <c r="R869" t="s">
        <v>5835</v>
      </c>
      <c r="S869" t="s">
        <v>10395</v>
      </c>
      <c r="T869" t="s">
        <v>10396</v>
      </c>
      <c r="U869" t="s">
        <v>10397</v>
      </c>
      <c r="V869" t="s">
        <v>10398</v>
      </c>
      <c r="W869" t="s">
        <v>5757</v>
      </c>
      <c r="X869" t="str">
        <f t="shared" si="13"/>
        <v>Inversión</v>
      </c>
      <c r="Y869" t="s">
        <v>5761</v>
      </c>
    </row>
    <row r="870" spans="1:25">
      <c r="A870" t="s">
        <v>9087</v>
      </c>
      <c r="B870" t="s">
        <v>7263</v>
      </c>
      <c r="C870" t="s">
        <v>10399</v>
      </c>
      <c r="D870" t="s">
        <v>667</v>
      </c>
      <c r="E870" t="s">
        <v>5747</v>
      </c>
      <c r="F870" t="s">
        <v>5759</v>
      </c>
      <c r="G870" t="s">
        <v>10393</v>
      </c>
      <c r="H870" t="s">
        <v>461</v>
      </c>
      <c r="I870" t="s">
        <v>638</v>
      </c>
      <c r="J870" t="s">
        <v>267</v>
      </c>
      <c r="K870" t="s">
        <v>5750</v>
      </c>
      <c r="L870" t="s">
        <v>268</v>
      </c>
      <c r="M870">
        <v>109219801</v>
      </c>
      <c r="N870">
        <v>0</v>
      </c>
      <c r="O870">
        <v>109219801</v>
      </c>
      <c r="P870">
        <v>1</v>
      </c>
      <c r="Q870" t="s">
        <v>10400</v>
      </c>
      <c r="R870" t="s">
        <v>9087</v>
      </c>
      <c r="S870" t="s">
        <v>10401</v>
      </c>
      <c r="T870" t="s">
        <v>10402</v>
      </c>
      <c r="U870" t="s">
        <v>10403</v>
      </c>
      <c r="V870" t="s">
        <v>10404</v>
      </c>
      <c r="W870" t="s">
        <v>5757</v>
      </c>
      <c r="X870" t="str">
        <f t="shared" si="13"/>
        <v>Inversión</v>
      </c>
      <c r="Y870" t="s">
        <v>5761</v>
      </c>
    </row>
    <row r="871" spans="1:25">
      <c r="A871" t="s">
        <v>9094</v>
      </c>
      <c r="B871" t="s">
        <v>7263</v>
      </c>
      <c r="C871" t="s">
        <v>10405</v>
      </c>
      <c r="D871" t="s">
        <v>667</v>
      </c>
      <c r="E871" t="s">
        <v>5747</v>
      </c>
      <c r="F871" t="s">
        <v>5759</v>
      </c>
      <c r="G871" t="s">
        <v>10393</v>
      </c>
      <c r="H871" t="s">
        <v>461</v>
      </c>
      <c r="I871" t="s">
        <v>638</v>
      </c>
      <c r="J871" t="s">
        <v>267</v>
      </c>
      <c r="K871" t="s">
        <v>5750</v>
      </c>
      <c r="L871" t="s">
        <v>268</v>
      </c>
      <c r="M871">
        <v>44901801</v>
      </c>
      <c r="N871">
        <v>0</v>
      </c>
      <c r="O871">
        <v>44901801</v>
      </c>
      <c r="P871">
        <v>0</v>
      </c>
      <c r="Q871" t="s">
        <v>10406</v>
      </c>
      <c r="R871" t="s">
        <v>9094</v>
      </c>
      <c r="S871" t="s">
        <v>10407</v>
      </c>
      <c r="T871" t="s">
        <v>10408</v>
      </c>
      <c r="U871" t="s">
        <v>10409</v>
      </c>
      <c r="V871" t="s">
        <v>10410</v>
      </c>
      <c r="W871" t="s">
        <v>5757</v>
      </c>
      <c r="X871" t="str">
        <f t="shared" si="13"/>
        <v>Inversión</v>
      </c>
      <c r="Y871" t="s">
        <v>5761</v>
      </c>
    </row>
    <row r="872" spans="1:25">
      <c r="A872" t="s">
        <v>9101</v>
      </c>
      <c r="B872" t="s">
        <v>7263</v>
      </c>
      <c r="C872" t="s">
        <v>10411</v>
      </c>
      <c r="D872" t="s">
        <v>667</v>
      </c>
      <c r="E872" t="s">
        <v>5747</v>
      </c>
      <c r="F872" t="s">
        <v>5759</v>
      </c>
      <c r="G872" t="s">
        <v>10393</v>
      </c>
      <c r="H872" t="s">
        <v>461</v>
      </c>
      <c r="I872" t="s">
        <v>638</v>
      </c>
      <c r="J872" t="s">
        <v>267</v>
      </c>
      <c r="K872" t="s">
        <v>5750</v>
      </c>
      <c r="L872" t="s">
        <v>268</v>
      </c>
      <c r="M872">
        <v>22450901</v>
      </c>
      <c r="N872">
        <v>0</v>
      </c>
      <c r="O872">
        <v>22450901</v>
      </c>
      <c r="P872">
        <v>0</v>
      </c>
      <c r="Q872" t="s">
        <v>10412</v>
      </c>
      <c r="R872" t="s">
        <v>9101</v>
      </c>
      <c r="S872" t="s">
        <v>5870</v>
      </c>
      <c r="T872" t="s">
        <v>7530</v>
      </c>
      <c r="U872" t="s">
        <v>10413</v>
      </c>
      <c r="V872" t="s">
        <v>10414</v>
      </c>
      <c r="W872" t="s">
        <v>5757</v>
      </c>
      <c r="X872" t="str">
        <f t="shared" si="13"/>
        <v>Inversión</v>
      </c>
      <c r="Y872" t="s">
        <v>5761</v>
      </c>
    </row>
    <row r="873" spans="1:25">
      <c r="A873" t="s">
        <v>5870</v>
      </c>
      <c r="B873" t="s">
        <v>7263</v>
      </c>
      <c r="C873" t="s">
        <v>7309</v>
      </c>
      <c r="D873" t="s">
        <v>667</v>
      </c>
      <c r="E873" t="s">
        <v>5747</v>
      </c>
      <c r="F873" t="s">
        <v>5759</v>
      </c>
      <c r="G873" t="s">
        <v>10393</v>
      </c>
      <c r="H873" t="s">
        <v>461</v>
      </c>
      <c r="I873" t="s">
        <v>638</v>
      </c>
      <c r="J873" t="s">
        <v>267</v>
      </c>
      <c r="K873" t="s">
        <v>5750</v>
      </c>
      <c r="L873" t="s">
        <v>268</v>
      </c>
      <c r="M873">
        <v>44901801</v>
      </c>
      <c r="N873">
        <v>0</v>
      </c>
      <c r="O873">
        <v>44901801</v>
      </c>
      <c r="P873">
        <v>0</v>
      </c>
      <c r="Q873" t="s">
        <v>10415</v>
      </c>
      <c r="R873" t="s">
        <v>5870</v>
      </c>
      <c r="S873" t="s">
        <v>10180</v>
      </c>
      <c r="T873" t="s">
        <v>9090</v>
      </c>
      <c r="U873" t="s">
        <v>10416</v>
      </c>
      <c r="V873" t="s">
        <v>10417</v>
      </c>
      <c r="W873" t="s">
        <v>5757</v>
      </c>
      <c r="X873" t="str">
        <f t="shared" si="13"/>
        <v>Inversión</v>
      </c>
      <c r="Y873" t="s">
        <v>5761</v>
      </c>
    </row>
    <row r="874" spans="1:25">
      <c r="A874" t="s">
        <v>9084</v>
      </c>
      <c r="B874" t="s">
        <v>7263</v>
      </c>
      <c r="C874" t="s">
        <v>10418</v>
      </c>
      <c r="D874" t="s">
        <v>667</v>
      </c>
      <c r="E874" t="s">
        <v>5747</v>
      </c>
      <c r="F874" t="s">
        <v>5759</v>
      </c>
      <c r="G874" t="s">
        <v>10393</v>
      </c>
      <c r="H874" t="s">
        <v>461</v>
      </c>
      <c r="I874" t="s">
        <v>638</v>
      </c>
      <c r="J874" t="s">
        <v>267</v>
      </c>
      <c r="K874" t="s">
        <v>5750</v>
      </c>
      <c r="L874" t="s">
        <v>268</v>
      </c>
      <c r="M874">
        <v>28891500</v>
      </c>
      <c r="N874">
        <v>0</v>
      </c>
      <c r="O874">
        <v>28891500</v>
      </c>
      <c r="P874">
        <v>0</v>
      </c>
      <c r="Q874" t="s">
        <v>10419</v>
      </c>
      <c r="R874" t="s">
        <v>9084</v>
      </c>
      <c r="S874" t="s">
        <v>9321</v>
      </c>
      <c r="T874" t="s">
        <v>5825</v>
      </c>
      <c r="U874" t="s">
        <v>10420</v>
      </c>
      <c r="V874" t="s">
        <v>10421</v>
      </c>
      <c r="W874" t="s">
        <v>5757</v>
      </c>
      <c r="X874" t="str">
        <f t="shared" si="13"/>
        <v>Inversión</v>
      </c>
      <c r="Y874" t="s">
        <v>5761</v>
      </c>
    </row>
    <row r="875" spans="1:25">
      <c r="A875" t="s">
        <v>9083</v>
      </c>
      <c r="B875" t="s">
        <v>7263</v>
      </c>
      <c r="C875" t="s">
        <v>10422</v>
      </c>
      <c r="D875" t="s">
        <v>667</v>
      </c>
      <c r="E875" t="s">
        <v>5747</v>
      </c>
      <c r="F875" t="s">
        <v>5759</v>
      </c>
      <c r="G875" t="s">
        <v>10393</v>
      </c>
      <c r="H875" t="s">
        <v>461</v>
      </c>
      <c r="I875" t="s">
        <v>638</v>
      </c>
      <c r="J875" t="s">
        <v>267</v>
      </c>
      <c r="K875" t="s">
        <v>5750</v>
      </c>
      <c r="L875" t="s">
        <v>268</v>
      </c>
      <c r="M875">
        <v>17636219</v>
      </c>
      <c r="N875">
        <v>0</v>
      </c>
      <c r="O875">
        <v>17636219</v>
      </c>
      <c r="P875">
        <v>0</v>
      </c>
      <c r="Q875" t="s">
        <v>10423</v>
      </c>
      <c r="R875" t="s">
        <v>9083</v>
      </c>
      <c r="S875" t="s">
        <v>9253</v>
      </c>
      <c r="T875" t="s">
        <v>5855</v>
      </c>
      <c r="U875" t="s">
        <v>10424</v>
      </c>
      <c r="V875" t="s">
        <v>10425</v>
      </c>
      <c r="W875" t="s">
        <v>5757</v>
      </c>
      <c r="X875" t="str">
        <f t="shared" si="13"/>
        <v>Inversión</v>
      </c>
      <c r="Y875" t="s">
        <v>5761</v>
      </c>
    </row>
    <row r="876" spans="1:25">
      <c r="A876" t="s">
        <v>9175</v>
      </c>
      <c r="B876" t="s">
        <v>7263</v>
      </c>
      <c r="C876" t="s">
        <v>10426</v>
      </c>
      <c r="D876" t="s">
        <v>667</v>
      </c>
      <c r="E876" t="s">
        <v>5747</v>
      </c>
      <c r="F876" t="s">
        <v>6645</v>
      </c>
      <c r="G876" t="s">
        <v>10393</v>
      </c>
      <c r="H876" t="s">
        <v>455</v>
      </c>
      <c r="I876" t="s">
        <v>639</v>
      </c>
      <c r="J876" t="s">
        <v>280</v>
      </c>
      <c r="K876" t="s">
        <v>5760</v>
      </c>
      <c r="L876" t="s">
        <v>268</v>
      </c>
      <c r="M876">
        <v>36402360</v>
      </c>
      <c r="N876">
        <v>0</v>
      </c>
      <c r="O876">
        <v>36402360</v>
      </c>
      <c r="P876">
        <v>0</v>
      </c>
      <c r="Q876" t="s">
        <v>10427</v>
      </c>
      <c r="R876" t="s">
        <v>9175</v>
      </c>
      <c r="S876" t="s">
        <v>9148</v>
      </c>
      <c r="T876" t="s">
        <v>5846</v>
      </c>
      <c r="U876" t="s">
        <v>10428</v>
      </c>
      <c r="V876" t="s">
        <v>10429</v>
      </c>
      <c r="W876" t="s">
        <v>5757</v>
      </c>
      <c r="X876" t="str">
        <f t="shared" si="13"/>
        <v>Inversión</v>
      </c>
      <c r="Y876" t="s">
        <v>6652</v>
      </c>
    </row>
    <row r="877" spans="1:25">
      <c r="A877" t="s">
        <v>6961</v>
      </c>
      <c r="B877" t="s">
        <v>7263</v>
      </c>
      <c r="C877" t="s">
        <v>10430</v>
      </c>
      <c r="D877" t="s">
        <v>667</v>
      </c>
      <c r="E877" t="s">
        <v>5747</v>
      </c>
      <c r="F877" t="s">
        <v>5759</v>
      </c>
      <c r="G877" t="s">
        <v>10393</v>
      </c>
      <c r="H877" t="s">
        <v>461</v>
      </c>
      <c r="I877" t="s">
        <v>638</v>
      </c>
      <c r="J877" t="s">
        <v>267</v>
      </c>
      <c r="K877" t="s">
        <v>5750</v>
      </c>
      <c r="L877" t="s">
        <v>268</v>
      </c>
      <c r="M877">
        <v>20573191</v>
      </c>
      <c r="N877">
        <v>0</v>
      </c>
      <c r="O877">
        <v>20573191</v>
      </c>
      <c r="P877">
        <v>0</v>
      </c>
      <c r="Q877" t="s">
        <v>10431</v>
      </c>
      <c r="R877" t="s">
        <v>6961</v>
      </c>
      <c r="S877" t="s">
        <v>9129</v>
      </c>
      <c r="T877" t="s">
        <v>5954</v>
      </c>
      <c r="U877" t="s">
        <v>10432</v>
      </c>
      <c r="V877" t="s">
        <v>10433</v>
      </c>
      <c r="W877" t="s">
        <v>5757</v>
      </c>
      <c r="X877" t="str">
        <f t="shared" si="13"/>
        <v>Inversión</v>
      </c>
      <c r="Y877" t="s">
        <v>5761</v>
      </c>
    </row>
    <row r="878" spans="1:25">
      <c r="A878" t="s">
        <v>9249</v>
      </c>
      <c r="B878" t="s">
        <v>9795</v>
      </c>
      <c r="C878" t="s">
        <v>10434</v>
      </c>
      <c r="D878" t="s">
        <v>667</v>
      </c>
      <c r="E878" t="s">
        <v>5747</v>
      </c>
      <c r="F878" t="s">
        <v>5759</v>
      </c>
      <c r="G878" t="s">
        <v>10393</v>
      </c>
      <c r="H878" t="s">
        <v>461</v>
      </c>
      <c r="I878" t="s">
        <v>638</v>
      </c>
      <c r="J878" t="s">
        <v>267</v>
      </c>
      <c r="K878" t="s">
        <v>5750</v>
      </c>
      <c r="L878" t="s">
        <v>268</v>
      </c>
      <c r="M878">
        <v>20000000</v>
      </c>
      <c r="N878">
        <v>0</v>
      </c>
      <c r="O878">
        <v>20000000</v>
      </c>
      <c r="P878">
        <v>13039704</v>
      </c>
      <c r="Q878" t="s">
        <v>10435</v>
      </c>
      <c r="R878" t="s">
        <v>9249</v>
      </c>
      <c r="S878" t="s">
        <v>10436</v>
      </c>
      <c r="T878" t="s">
        <v>10437</v>
      </c>
      <c r="U878" t="s">
        <v>10438</v>
      </c>
      <c r="V878" t="s">
        <v>10439</v>
      </c>
      <c r="W878" t="s">
        <v>5757</v>
      </c>
      <c r="X878" t="str">
        <f t="shared" si="13"/>
        <v>Inversión</v>
      </c>
      <c r="Y878" t="s">
        <v>5761</v>
      </c>
    </row>
    <row r="879" spans="1:25">
      <c r="A879" t="s">
        <v>9252</v>
      </c>
      <c r="B879" t="s">
        <v>9795</v>
      </c>
      <c r="C879" t="s">
        <v>10440</v>
      </c>
      <c r="D879" t="s">
        <v>667</v>
      </c>
      <c r="E879" t="s">
        <v>5747</v>
      </c>
      <c r="F879" t="s">
        <v>5759</v>
      </c>
      <c r="G879" t="s">
        <v>10393</v>
      </c>
      <c r="H879" t="s">
        <v>461</v>
      </c>
      <c r="I879" t="s">
        <v>638</v>
      </c>
      <c r="J879" t="s">
        <v>267</v>
      </c>
      <c r="K879" t="s">
        <v>5750</v>
      </c>
      <c r="L879" t="s">
        <v>268</v>
      </c>
      <c r="M879">
        <v>4804142</v>
      </c>
      <c r="N879">
        <v>0</v>
      </c>
      <c r="O879">
        <v>4804142</v>
      </c>
      <c r="P879">
        <v>525055</v>
      </c>
      <c r="Q879" t="s">
        <v>10441</v>
      </c>
      <c r="R879" t="s">
        <v>9252</v>
      </c>
      <c r="S879" t="s">
        <v>10442</v>
      </c>
      <c r="T879" t="s">
        <v>10443</v>
      </c>
      <c r="U879" t="s">
        <v>10444</v>
      </c>
      <c r="V879" t="s">
        <v>10445</v>
      </c>
      <c r="W879" t="s">
        <v>9115</v>
      </c>
      <c r="X879" t="str">
        <f t="shared" si="13"/>
        <v>Inversión</v>
      </c>
      <c r="Y879" t="s">
        <v>5761</v>
      </c>
    </row>
    <row r="880" spans="1:25">
      <c r="A880" t="s">
        <v>9451</v>
      </c>
      <c r="B880" t="s">
        <v>9795</v>
      </c>
      <c r="C880" t="s">
        <v>10446</v>
      </c>
      <c r="D880" t="s">
        <v>667</v>
      </c>
      <c r="E880" t="s">
        <v>5747</v>
      </c>
      <c r="F880" t="s">
        <v>6645</v>
      </c>
      <c r="G880" t="s">
        <v>10393</v>
      </c>
      <c r="H880" t="s">
        <v>455</v>
      </c>
      <c r="I880" t="s">
        <v>639</v>
      </c>
      <c r="J880" t="s">
        <v>280</v>
      </c>
      <c r="K880" t="s">
        <v>5760</v>
      </c>
      <c r="L880" t="s">
        <v>268</v>
      </c>
      <c r="M880">
        <v>3597640</v>
      </c>
      <c r="N880">
        <v>3000000</v>
      </c>
      <c r="O880">
        <v>6597640</v>
      </c>
      <c r="P880">
        <v>3421670</v>
      </c>
      <c r="Q880" t="s">
        <v>10447</v>
      </c>
      <c r="R880" t="s">
        <v>9451</v>
      </c>
      <c r="S880" t="s">
        <v>10448</v>
      </c>
      <c r="T880" t="s">
        <v>10449</v>
      </c>
      <c r="U880" t="s">
        <v>10450</v>
      </c>
      <c r="V880" t="s">
        <v>10451</v>
      </c>
      <c r="W880" t="s">
        <v>5757</v>
      </c>
      <c r="X880" t="str">
        <f t="shared" si="13"/>
        <v>Inversión</v>
      </c>
      <c r="Y880" t="s">
        <v>6652</v>
      </c>
    </row>
    <row r="881" spans="1:25">
      <c r="A881" t="s">
        <v>9172</v>
      </c>
      <c r="B881" t="s">
        <v>8099</v>
      </c>
      <c r="C881" t="s">
        <v>10452</v>
      </c>
      <c r="D881" t="s">
        <v>667</v>
      </c>
      <c r="E881" t="s">
        <v>5747</v>
      </c>
      <c r="F881" t="s">
        <v>5759</v>
      </c>
      <c r="G881" t="s">
        <v>10393</v>
      </c>
      <c r="H881" t="s">
        <v>461</v>
      </c>
      <c r="I881" t="s">
        <v>638</v>
      </c>
      <c r="J881" t="s">
        <v>280</v>
      </c>
      <c r="K881" t="s">
        <v>5760</v>
      </c>
      <c r="L881" t="s">
        <v>268</v>
      </c>
      <c r="M881">
        <v>6294645</v>
      </c>
      <c r="N881">
        <v>0</v>
      </c>
      <c r="O881">
        <v>6294645</v>
      </c>
      <c r="P881">
        <v>0</v>
      </c>
      <c r="Q881" t="s">
        <v>10453</v>
      </c>
      <c r="R881" t="s">
        <v>9172</v>
      </c>
      <c r="S881" t="s">
        <v>6128</v>
      </c>
      <c r="T881" t="s">
        <v>7022</v>
      </c>
      <c r="U881" t="s">
        <v>7760</v>
      </c>
      <c r="V881" t="s">
        <v>10454</v>
      </c>
      <c r="W881" t="s">
        <v>5757</v>
      </c>
      <c r="X881" t="str">
        <f t="shared" si="13"/>
        <v>Inversión</v>
      </c>
      <c r="Y881" t="s">
        <v>5761</v>
      </c>
    </row>
    <row r="882" spans="1:25">
      <c r="A882" t="s">
        <v>9134</v>
      </c>
      <c r="B882" t="s">
        <v>8833</v>
      </c>
      <c r="C882" t="s">
        <v>10455</v>
      </c>
      <c r="D882" t="s">
        <v>667</v>
      </c>
      <c r="E882" t="s">
        <v>5763</v>
      </c>
      <c r="F882" t="s">
        <v>5748</v>
      </c>
      <c r="G882" t="s">
        <v>10393</v>
      </c>
      <c r="H882" t="s">
        <v>453</v>
      </c>
      <c r="I882" t="s">
        <v>658</v>
      </c>
      <c r="J882" t="s">
        <v>267</v>
      </c>
      <c r="K882" t="s">
        <v>5750</v>
      </c>
      <c r="L882" t="s">
        <v>268</v>
      </c>
      <c r="M882">
        <v>1500000</v>
      </c>
      <c r="N882">
        <v>0</v>
      </c>
      <c r="O882">
        <v>1500000</v>
      </c>
      <c r="P882">
        <v>1500000</v>
      </c>
      <c r="Q882" t="s">
        <v>10456</v>
      </c>
      <c r="R882" t="s">
        <v>9134</v>
      </c>
      <c r="S882" t="s">
        <v>5757</v>
      </c>
      <c r="T882" t="s">
        <v>5757</v>
      </c>
      <c r="U882" t="s">
        <v>5757</v>
      </c>
      <c r="V882" t="s">
        <v>5757</v>
      </c>
      <c r="W882" t="s">
        <v>5757</v>
      </c>
      <c r="X882" t="str">
        <f t="shared" si="13"/>
        <v>Inversión</v>
      </c>
      <c r="Y882" t="s">
        <v>5758</v>
      </c>
    </row>
    <row r="883" spans="1:25">
      <c r="A883" t="s">
        <v>9204</v>
      </c>
      <c r="B883" t="s">
        <v>9221</v>
      </c>
      <c r="C883" t="s">
        <v>10457</v>
      </c>
      <c r="D883" t="s">
        <v>667</v>
      </c>
      <c r="E883" t="s">
        <v>5747</v>
      </c>
      <c r="F883" t="s">
        <v>5759</v>
      </c>
      <c r="G883" t="s">
        <v>10393</v>
      </c>
      <c r="H883" t="s">
        <v>461</v>
      </c>
      <c r="I883" t="s">
        <v>638</v>
      </c>
      <c r="J883" t="s">
        <v>280</v>
      </c>
      <c r="K883" t="s">
        <v>5760</v>
      </c>
      <c r="L883" t="s">
        <v>268</v>
      </c>
      <c r="M883">
        <v>56650000</v>
      </c>
      <c r="N883">
        <v>0</v>
      </c>
      <c r="O883">
        <v>56650000</v>
      </c>
      <c r="P883">
        <v>33990000</v>
      </c>
      <c r="Q883" t="s">
        <v>10458</v>
      </c>
      <c r="R883" t="s">
        <v>9204</v>
      </c>
      <c r="S883" t="s">
        <v>10459</v>
      </c>
      <c r="T883" t="s">
        <v>5757</v>
      </c>
      <c r="U883" t="s">
        <v>5757</v>
      </c>
      <c r="V883" t="s">
        <v>5757</v>
      </c>
      <c r="W883" t="s">
        <v>5757</v>
      </c>
      <c r="X883" t="str">
        <f t="shared" si="13"/>
        <v>Inversión</v>
      </c>
      <c r="Y883" t="s">
        <v>5761</v>
      </c>
    </row>
    <row r="884" spans="1:25">
      <c r="A884" t="s">
        <v>9208</v>
      </c>
      <c r="B884" t="s">
        <v>9221</v>
      </c>
      <c r="C884" t="s">
        <v>10460</v>
      </c>
      <c r="D884" t="s">
        <v>667</v>
      </c>
      <c r="E884" t="s">
        <v>5763</v>
      </c>
      <c r="F884" t="s">
        <v>5759</v>
      </c>
      <c r="G884" t="s">
        <v>10393</v>
      </c>
      <c r="H884" t="s">
        <v>461</v>
      </c>
      <c r="I884" t="s">
        <v>638</v>
      </c>
      <c r="J884" t="s">
        <v>280</v>
      </c>
      <c r="K884" t="s">
        <v>5760</v>
      </c>
      <c r="L884" t="s">
        <v>268</v>
      </c>
      <c r="M884">
        <v>8392860</v>
      </c>
      <c r="N884">
        <v>0</v>
      </c>
      <c r="O884">
        <v>8392860</v>
      </c>
      <c r="P884">
        <v>8392860</v>
      </c>
      <c r="Q884" t="s">
        <v>10461</v>
      </c>
      <c r="R884" t="s">
        <v>9208</v>
      </c>
      <c r="S884" t="s">
        <v>5757</v>
      </c>
      <c r="T884" t="s">
        <v>5757</v>
      </c>
      <c r="U884" t="s">
        <v>5757</v>
      </c>
      <c r="V884" t="s">
        <v>5757</v>
      </c>
      <c r="W884" t="s">
        <v>5757</v>
      </c>
      <c r="X884" t="str">
        <f t="shared" si="13"/>
        <v>Inversión</v>
      </c>
      <c r="Y884" t="s">
        <v>5761</v>
      </c>
    </row>
    <row r="885" spans="1:25">
      <c r="A885" t="s">
        <v>9124</v>
      </c>
      <c r="B885" t="s">
        <v>9221</v>
      </c>
      <c r="C885" t="s">
        <v>10462</v>
      </c>
      <c r="D885" t="s">
        <v>667</v>
      </c>
      <c r="E885" t="s">
        <v>5763</v>
      </c>
      <c r="F885" t="s">
        <v>5759</v>
      </c>
      <c r="G885" t="s">
        <v>10393</v>
      </c>
      <c r="H885" t="s">
        <v>461</v>
      </c>
      <c r="I885" t="s">
        <v>638</v>
      </c>
      <c r="J885" t="s">
        <v>280</v>
      </c>
      <c r="K885" t="s">
        <v>5760</v>
      </c>
      <c r="L885" t="s">
        <v>268</v>
      </c>
      <c r="M885">
        <v>13609944</v>
      </c>
      <c r="N885">
        <v>0</v>
      </c>
      <c r="O885">
        <v>13609944</v>
      </c>
      <c r="P885">
        <v>13609944</v>
      </c>
      <c r="Q885" t="s">
        <v>10463</v>
      </c>
      <c r="R885" t="s">
        <v>9124</v>
      </c>
      <c r="S885" t="s">
        <v>5757</v>
      </c>
      <c r="T885" t="s">
        <v>5757</v>
      </c>
      <c r="U885" t="s">
        <v>5757</v>
      </c>
      <c r="V885" t="s">
        <v>5757</v>
      </c>
      <c r="W885" t="s">
        <v>5757</v>
      </c>
      <c r="X885" t="str">
        <f t="shared" si="13"/>
        <v>Inversión</v>
      </c>
      <c r="Y885" t="s">
        <v>5761</v>
      </c>
    </row>
    <row r="886" spans="1:25">
      <c r="A886" t="s">
        <v>9132</v>
      </c>
      <c r="B886" t="s">
        <v>9221</v>
      </c>
      <c r="C886" t="s">
        <v>10464</v>
      </c>
      <c r="D886" t="s">
        <v>667</v>
      </c>
      <c r="E886" t="s">
        <v>5763</v>
      </c>
      <c r="F886" t="s">
        <v>5759</v>
      </c>
      <c r="G886" t="s">
        <v>10393</v>
      </c>
      <c r="H886" t="s">
        <v>461</v>
      </c>
      <c r="I886" t="s">
        <v>638</v>
      </c>
      <c r="J886" t="s">
        <v>280</v>
      </c>
      <c r="K886" t="s">
        <v>5760</v>
      </c>
      <c r="L886" t="s">
        <v>268</v>
      </c>
      <c r="M886">
        <v>21371864</v>
      </c>
      <c r="N886">
        <v>0</v>
      </c>
      <c r="O886">
        <v>21371864</v>
      </c>
      <c r="P886">
        <v>21371864</v>
      </c>
      <c r="Q886" t="s">
        <v>10465</v>
      </c>
      <c r="R886" t="s">
        <v>9132</v>
      </c>
      <c r="S886" t="s">
        <v>5757</v>
      </c>
      <c r="T886" t="s">
        <v>5757</v>
      </c>
      <c r="U886" t="s">
        <v>5757</v>
      </c>
      <c r="V886" t="s">
        <v>5757</v>
      </c>
      <c r="W886" t="s">
        <v>5757</v>
      </c>
      <c r="X886" t="str">
        <f t="shared" si="13"/>
        <v>Inversión</v>
      </c>
      <c r="Y886" t="s">
        <v>5761</v>
      </c>
    </row>
    <row r="887" spans="1:25">
      <c r="A887" t="s">
        <v>9137</v>
      </c>
      <c r="B887" t="s">
        <v>9221</v>
      </c>
      <c r="C887" t="s">
        <v>10466</v>
      </c>
      <c r="D887" t="s">
        <v>667</v>
      </c>
      <c r="E887" t="s">
        <v>5763</v>
      </c>
      <c r="F887" t="s">
        <v>5759</v>
      </c>
      <c r="G887" t="s">
        <v>10393</v>
      </c>
      <c r="H887" t="s">
        <v>461</v>
      </c>
      <c r="I887" t="s">
        <v>638</v>
      </c>
      <c r="J887" t="s">
        <v>280</v>
      </c>
      <c r="K887" t="s">
        <v>5760</v>
      </c>
      <c r="L887" t="s">
        <v>268</v>
      </c>
      <c r="M887">
        <v>8636690</v>
      </c>
      <c r="N887">
        <v>0</v>
      </c>
      <c r="O887">
        <v>8636690</v>
      </c>
      <c r="P887">
        <v>8636690</v>
      </c>
      <c r="Q887" t="s">
        <v>10467</v>
      </c>
      <c r="R887" t="s">
        <v>9137</v>
      </c>
      <c r="S887" t="s">
        <v>5757</v>
      </c>
      <c r="T887" t="s">
        <v>5757</v>
      </c>
      <c r="U887" t="s">
        <v>5757</v>
      </c>
      <c r="V887" t="s">
        <v>5757</v>
      </c>
      <c r="W887" t="s">
        <v>5757</v>
      </c>
      <c r="X887" t="str">
        <f t="shared" si="13"/>
        <v>Inversión</v>
      </c>
      <c r="Y887" t="s">
        <v>5761</v>
      </c>
    </row>
    <row r="888" spans="1:25">
      <c r="A888" t="s">
        <v>5768</v>
      </c>
      <c r="B888" t="s">
        <v>9029</v>
      </c>
      <c r="C888" t="s">
        <v>10468</v>
      </c>
      <c r="D888" t="s">
        <v>667</v>
      </c>
      <c r="E888" t="s">
        <v>5763</v>
      </c>
      <c r="F888" t="s">
        <v>5759</v>
      </c>
      <c r="G888" t="s">
        <v>10393</v>
      </c>
      <c r="H888" t="s">
        <v>461</v>
      </c>
      <c r="I888" t="s">
        <v>638</v>
      </c>
      <c r="J888" t="s">
        <v>280</v>
      </c>
      <c r="K888" t="s">
        <v>5760</v>
      </c>
      <c r="L888" t="s">
        <v>268</v>
      </c>
      <c r="M888">
        <v>24529540</v>
      </c>
      <c r="N888">
        <v>0</v>
      </c>
      <c r="O888">
        <v>24529540</v>
      </c>
      <c r="P888">
        <v>24529540</v>
      </c>
      <c r="Q888" t="s">
        <v>10469</v>
      </c>
      <c r="R888" t="s">
        <v>5768</v>
      </c>
      <c r="S888" t="s">
        <v>5757</v>
      </c>
      <c r="T888" t="s">
        <v>5757</v>
      </c>
      <c r="U888" t="s">
        <v>5757</v>
      </c>
      <c r="V888" t="s">
        <v>5757</v>
      </c>
      <c r="W888" t="s">
        <v>5757</v>
      </c>
      <c r="X888" t="str">
        <f t="shared" si="13"/>
        <v>Inversión</v>
      </c>
      <c r="Y888" t="s">
        <v>5761</v>
      </c>
    </row>
    <row r="889" spans="1:25">
      <c r="A889" t="s">
        <v>9228</v>
      </c>
      <c r="B889" t="s">
        <v>10470</v>
      </c>
      <c r="C889" t="s">
        <v>10471</v>
      </c>
      <c r="D889" t="s">
        <v>667</v>
      </c>
      <c r="E889" t="s">
        <v>5995</v>
      </c>
      <c r="F889" t="s">
        <v>5748</v>
      </c>
      <c r="G889" t="s">
        <v>10472</v>
      </c>
      <c r="H889" t="s">
        <v>448</v>
      </c>
      <c r="I889" t="s">
        <v>662</v>
      </c>
      <c r="J889" t="s">
        <v>267</v>
      </c>
      <c r="K889" t="s">
        <v>5750</v>
      </c>
      <c r="L889" t="s">
        <v>268</v>
      </c>
      <c r="M889">
        <v>25400000</v>
      </c>
      <c r="N889">
        <v>-25400000</v>
      </c>
      <c r="O889">
        <v>0</v>
      </c>
      <c r="P889">
        <v>0</v>
      </c>
      <c r="Q889" t="s">
        <v>10473</v>
      </c>
      <c r="R889" t="s">
        <v>9262</v>
      </c>
      <c r="S889" t="s">
        <v>5757</v>
      </c>
      <c r="T889" t="s">
        <v>5757</v>
      </c>
      <c r="U889" t="s">
        <v>5757</v>
      </c>
      <c r="V889" t="s">
        <v>5757</v>
      </c>
      <c r="W889" t="s">
        <v>5757</v>
      </c>
      <c r="X889" t="str">
        <f t="shared" si="13"/>
        <v>Inversión</v>
      </c>
      <c r="Y889" t="s">
        <v>5758</v>
      </c>
    </row>
    <row r="890" spans="1:25">
      <c r="A890" t="s">
        <v>9262</v>
      </c>
      <c r="B890" t="s">
        <v>10470</v>
      </c>
      <c r="C890" t="s">
        <v>10474</v>
      </c>
      <c r="D890" t="s">
        <v>667</v>
      </c>
      <c r="E890" t="s">
        <v>5747</v>
      </c>
      <c r="F890" t="s">
        <v>5748</v>
      </c>
      <c r="G890" t="s">
        <v>10472</v>
      </c>
      <c r="H890" t="s">
        <v>448</v>
      </c>
      <c r="I890" t="s">
        <v>662</v>
      </c>
      <c r="J890" t="s">
        <v>267</v>
      </c>
      <c r="K890" t="s">
        <v>5750</v>
      </c>
      <c r="L890" t="s">
        <v>268</v>
      </c>
      <c r="M890">
        <v>25400000</v>
      </c>
      <c r="N890">
        <v>0</v>
      </c>
      <c r="O890">
        <v>25400000</v>
      </c>
      <c r="P890">
        <v>0</v>
      </c>
      <c r="Q890" t="s">
        <v>10473</v>
      </c>
      <c r="R890" t="s">
        <v>9262</v>
      </c>
      <c r="S890" t="s">
        <v>10475</v>
      </c>
      <c r="T890" t="s">
        <v>10476</v>
      </c>
      <c r="U890" t="s">
        <v>10477</v>
      </c>
      <c r="V890" t="s">
        <v>10478</v>
      </c>
      <c r="W890" t="s">
        <v>5757</v>
      </c>
      <c r="X890" t="str">
        <f t="shared" si="13"/>
        <v>Inversión</v>
      </c>
      <c r="Y890" t="s">
        <v>5758</v>
      </c>
    </row>
    <row r="891" spans="1:25">
      <c r="A891" t="s">
        <v>9101</v>
      </c>
      <c r="B891" t="s">
        <v>7263</v>
      </c>
      <c r="C891" t="s">
        <v>10479</v>
      </c>
      <c r="D891" t="s">
        <v>667</v>
      </c>
      <c r="E891" t="s">
        <v>5747</v>
      </c>
      <c r="F891" t="s">
        <v>5759</v>
      </c>
      <c r="G891" t="s">
        <v>10472</v>
      </c>
      <c r="H891" t="s">
        <v>461</v>
      </c>
      <c r="I891" t="s">
        <v>638</v>
      </c>
      <c r="J891" t="s">
        <v>267</v>
      </c>
      <c r="K891" t="s">
        <v>5750</v>
      </c>
      <c r="L891" t="s">
        <v>268</v>
      </c>
      <c r="M891">
        <v>20982150</v>
      </c>
      <c r="N891">
        <v>0</v>
      </c>
      <c r="O891">
        <v>20982150</v>
      </c>
      <c r="P891">
        <v>0</v>
      </c>
      <c r="Q891" t="s">
        <v>10480</v>
      </c>
      <c r="R891" t="s">
        <v>9101</v>
      </c>
      <c r="S891" t="s">
        <v>5813</v>
      </c>
      <c r="T891" t="s">
        <v>6001</v>
      </c>
      <c r="U891" t="s">
        <v>10481</v>
      </c>
      <c r="V891" t="s">
        <v>10482</v>
      </c>
      <c r="W891" t="s">
        <v>5757</v>
      </c>
      <c r="X891" t="str">
        <f t="shared" si="13"/>
        <v>Inversión</v>
      </c>
      <c r="Y891" t="s">
        <v>5761</v>
      </c>
    </row>
    <row r="892" spans="1:25">
      <c r="A892" t="s">
        <v>5870</v>
      </c>
      <c r="B892" t="s">
        <v>7263</v>
      </c>
      <c r="C892" t="s">
        <v>10483</v>
      </c>
      <c r="D892" t="s">
        <v>667</v>
      </c>
      <c r="E892" t="s">
        <v>5747</v>
      </c>
      <c r="F892" t="s">
        <v>5759</v>
      </c>
      <c r="G892" t="s">
        <v>10472</v>
      </c>
      <c r="H892" t="s">
        <v>461</v>
      </c>
      <c r="I892" t="s">
        <v>638</v>
      </c>
      <c r="J892" t="s">
        <v>267</v>
      </c>
      <c r="K892" t="s">
        <v>5750</v>
      </c>
      <c r="L892" t="s">
        <v>268</v>
      </c>
      <c r="M892">
        <v>36402360</v>
      </c>
      <c r="N892">
        <v>0</v>
      </c>
      <c r="O892">
        <v>36402360</v>
      </c>
      <c r="P892">
        <v>0</v>
      </c>
      <c r="Q892" t="s">
        <v>10484</v>
      </c>
      <c r="R892" t="s">
        <v>5870</v>
      </c>
      <c r="S892" t="s">
        <v>5874</v>
      </c>
      <c r="T892" t="s">
        <v>6004</v>
      </c>
      <c r="U892" t="s">
        <v>10485</v>
      </c>
      <c r="V892" t="s">
        <v>10486</v>
      </c>
      <c r="W892" t="s">
        <v>5757</v>
      </c>
      <c r="X892" t="str">
        <f t="shared" si="13"/>
        <v>Inversión</v>
      </c>
      <c r="Y892" t="s">
        <v>5761</v>
      </c>
    </row>
    <row r="893" spans="1:25">
      <c r="A893" t="s">
        <v>9084</v>
      </c>
      <c r="B893" t="s">
        <v>7263</v>
      </c>
      <c r="C893" t="s">
        <v>10487</v>
      </c>
      <c r="D893" t="s">
        <v>667</v>
      </c>
      <c r="E893" t="s">
        <v>5747</v>
      </c>
      <c r="F893" t="s">
        <v>5759</v>
      </c>
      <c r="G893" t="s">
        <v>10472</v>
      </c>
      <c r="H893" t="s">
        <v>461</v>
      </c>
      <c r="I893" t="s">
        <v>638</v>
      </c>
      <c r="J893" t="s">
        <v>267</v>
      </c>
      <c r="K893" t="s">
        <v>5750</v>
      </c>
      <c r="L893" t="s">
        <v>268</v>
      </c>
      <c r="M893">
        <v>17012430</v>
      </c>
      <c r="N893">
        <v>0</v>
      </c>
      <c r="O893">
        <v>17012430</v>
      </c>
      <c r="P893">
        <v>0</v>
      </c>
      <c r="Q893" t="s">
        <v>10488</v>
      </c>
      <c r="R893" t="s">
        <v>9084</v>
      </c>
      <c r="S893" t="s">
        <v>5820</v>
      </c>
      <c r="T893" t="s">
        <v>5993</v>
      </c>
      <c r="U893" t="s">
        <v>10489</v>
      </c>
      <c r="V893" t="s">
        <v>10490</v>
      </c>
      <c r="W893" t="s">
        <v>5757</v>
      </c>
      <c r="X893" t="str">
        <f t="shared" si="13"/>
        <v>Inversión</v>
      </c>
      <c r="Y893" t="s">
        <v>5761</v>
      </c>
    </row>
    <row r="894" spans="1:25">
      <c r="A894" t="s">
        <v>9083</v>
      </c>
      <c r="B894" t="s">
        <v>7263</v>
      </c>
      <c r="C894" t="s">
        <v>10491</v>
      </c>
      <c r="D894" t="s">
        <v>667</v>
      </c>
      <c r="E894" t="s">
        <v>5747</v>
      </c>
      <c r="F894" t="s">
        <v>5759</v>
      </c>
      <c r="G894" t="s">
        <v>10472</v>
      </c>
      <c r="H894" t="s">
        <v>461</v>
      </c>
      <c r="I894" t="s">
        <v>638</v>
      </c>
      <c r="J894" t="s">
        <v>267</v>
      </c>
      <c r="K894" t="s">
        <v>5750</v>
      </c>
      <c r="L894" t="s">
        <v>268</v>
      </c>
      <c r="M894">
        <v>26714830</v>
      </c>
      <c r="N894">
        <v>0</v>
      </c>
      <c r="O894">
        <v>26714830</v>
      </c>
      <c r="P894">
        <v>0</v>
      </c>
      <c r="Q894" t="s">
        <v>10492</v>
      </c>
      <c r="R894" t="s">
        <v>9083</v>
      </c>
      <c r="S894" t="s">
        <v>5766</v>
      </c>
      <c r="T894" t="s">
        <v>5998</v>
      </c>
      <c r="U894" t="s">
        <v>10493</v>
      </c>
      <c r="V894" t="s">
        <v>10494</v>
      </c>
      <c r="W894" t="s">
        <v>5757</v>
      </c>
      <c r="X894" t="str">
        <f t="shared" si="13"/>
        <v>Inversión</v>
      </c>
      <c r="Y894" t="s">
        <v>5761</v>
      </c>
    </row>
    <row r="895" spans="1:25">
      <c r="A895" t="s">
        <v>9175</v>
      </c>
      <c r="B895" t="s">
        <v>7263</v>
      </c>
      <c r="C895" t="s">
        <v>10495</v>
      </c>
      <c r="D895" t="s">
        <v>667</v>
      </c>
      <c r="E895" t="s">
        <v>5747</v>
      </c>
      <c r="F895" t="s">
        <v>6645</v>
      </c>
      <c r="G895" t="s">
        <v>10472</v>
      </c>
      <c r="H895" t="s">
        <v>455</v>
      </c>
      <c r="I895" t="s">
        <v>639</v>
      </c>
      <c r="J895" t="s">
        <v>280</v>
      </c>
      <c r="K895" t="s">
        <v>5760</v>
      </c>
      <c r="L895" t="s">
        <v>268</v>
      </c>
      <c r="M895">
        <v>36402360</v>
      </c>
      <c r="N895">
        <v>-29364570</v>
      </c>
      <c r="O895">
        <v>7037790</v>
      </c>
      <c r="P895">
        <v>0</v>
      </c>
      <c r="Q895" t="s">
        <v>10496</v>
      </c>
      <c r="R895" t="s">
        <v>9175</v>
      </c>
      <c r="S895" t="s">
        <v>5810</v>
      </c>
      <c r="T895" t="s">
        <v>6414</v>
      </c>
      <c r="U895" t="s">
        <v>10497</v>
      </c>
      <c r="V895" t="s">
        <v>10498</v>
      </c>
      <c r="W895" t="s">
        <v>5757</v>
      </c>
      <c r="X895" t="str">
        <f t="shared" si="13"/>
        <v>Inversión</v>
      </c>
      <c r="Y895" t="s">
        <v>6652</v>
      </c>
    </row>
    <row r="896" spans="1:25">
      <c r="A896" t="s">
        <v>6961</v>
      </c>
      <c r="B896" t="s">
        <v>7263</v>
      </c>
      <c r="C896" t="s">
        <v>9720</v>
      </c>
      <c r="D896" t="s">
        <v>667</v>
      </c>
      <c r="E896" t="s">
        <v>5747</v>
      </c>
      <c r="F896" t="s">
        <v>6645</v>
      </c>
      <c r="G896" t="s">
        <v>10472</v>
      </c>
      <c r="H896" t="s">
        <v>455</v>
      </c>
      <c r="I896" t="s">
        <v>639</v>
      </c>
      <c r="J896" t="s">
        <v>280</v>
      </c>
      <c r="K896" t="s">
        <v>5760</v>
      </c>
      <c r="L896" t="s">
        <v>268</v>
      </c>
      <c r="M896">
        <v>3597640</v>
      </c>
      <c r="N896">
        <v>2669506</v>
      </c>
      <c r="O896">
        <v>6267146</v>
      </c>
      <c r="P896">
        <v>2391993</v>
      </c>
      <c r="Q896" t="s">
        <v>10499</v>
      </c>
      <c r="R896" t="s">
        <v>6961</v>
      </c>
      <c r="S896" t="s">
        <v>10500</v>
      </c>
      <c r="T896" t="s">
        <v>10501</v>
      </c>
      <c r="U896" t="s">
        <v>10502</v>
      </c>
      <c r="V896" t="s">
        <v>10503</v>
      </c>
      <c r="W896" t="s">
        <v>5757</v>
      </c>
      <c r="X896" t="str">
        <f t="shared" si="13"/>
        <v>Inversión</v>
      </c>
      <c r="Y896" t="s">
        <v>6652</v>
      </c>
    </row>
    <row r="897" spans="1:25">
      <c r="A897" t="s">
        <v>9249</v>
      </c>
      <c r="B897" t="s">
        <v>7263</v>
      </c>
      <c r="C897" t="s">
        <v>10504</v>
      </c>
      <c r="D897" t="s">
        <v>667</v>
      </c>
      <c r="E897" t="s">
        <v>5747</v>
      </c>
      <c r="F897" t="s">
        <v>5759</v>
      </c>
      <c r="G897" t="s">
        <v>10472</v>
      </c>
      <c r="H897" t="s">
        <v>461</v>
      </c>
      <c r="I897" t="s">
        <v>638</v>
      </c>
      <c r="J897" t="s">
        <v>267</v>
      </c>
      <c r="K897" t="s">
        <v>5750</v>
      </c>
      <c r="L897" t="s">
        <v>268</v>
      </c>
      <c r="M897">
        <v>29121888</v>
      </c>
      <c r="N897">
        <v>8979249</v>
      </c>
      <c r="O897">
        <v>38101137</v>
      </c>
      <c r="P897">
        <v>8979249</v>
      </c>
      <c r="Q897" t="s">
        <v>10505</v>
      </c>
      <c r="R897" t="s">
        <v>9249</v>
      </c>
      <c r="S897" t="s">
        <v>5849</v>
      </c>
      <c r="T897" t="s">
        <v>5986</v>
      </c>
      <c r="U897" t="s">
        <v>10506</v>
      </c>
      <c r="V897" t="s">
        <v>10507</v>
      </c>
      <c r="W897" t="s">
        <v>5757</v>
      </c>
      <c r="X897" t="str">
        <f t="shared" si="13"/>
        <v>Inversión</v>
      </c>
      <c r="Y897" t="s">
        <v>5761</v>
      </c>
    </row>
    <row r="898" spans="1:25">
      <c r="A898" t="s">
        <v>9252</v>
      </c>
      <c r="B898" t="s">
        <v>7263</v>
      </c>
      <c r="C898" t="s">
        <v>10508</v>
      </c>
      <c r="D898" t="s">
        <v>667</v>
      </c>
      <c r="E898" t="s">
        <v>5763</v>
      </c>
      <c r="F898" t="s">
        <v>5759</v>
      </c>
      <c r="G898" t="s">
        <v>10472</v>
      </c>
      <c r="H898" t="s">
        <v>461</v>
      </c>
      <c r="I898" t="s">
        <v>638</v>
      </c>
      <c r="J898" t="s">
        <v>267</v>
      </c>
      <c r="K898" t="s">
        <v>5750</v>
      </c>
      <c r="L898" t="s">
        <v>268</v>
      </c>
      <c r="M898">
        <v>1203112</v>
      </c>
      <c r="N898">
        <v>0</v>
      </c>
      <c r="O898">
        <v>1203112</v>
      </c>
      <c r="P898">
        <v>1203112</v>
      </c>
      <c r="Q898" t="s">
        <v>10509</v>
      </c>
      <c r="R898" t="s">
        <v>9252</v>
      </c>
      <c r="S898" t="s">
        <v>5878</v>
      </c>
      <c r="T898" t="s">
        <v>5757</v>
      </c>
      <c r="U898" t="s">
        <v>5757</v>
      </c>
      <c r="V898" t="s">
        <v>5757</v>
      </c>
      <c r="W898" t="s">
        <v>5757</v>
      </c>
      <c r="X898" t="str">
        <f t="shared" ref="X898:X945" si="14">IF(LEFT(H898,1)="C","Inversión","Funcionamiento")</f>
        <v>Inversión</v>
      </c>
      <c r="Y898" t="s">
        <v>5761</v>
      </c>
    </row>
    <row r="899" spans="1:25">
      <c r="A899" t="s">
        <v>9298</v>
      </c>
      <c r="B899" t="s">
        <v>7263</v>
      </c>
      <c r="C899" t="s">
        <v>10510</v>
      </c>
      <c r="D899" t="s">
        <v>667</v>
      </c>
      <c r="E899" t="s">
        <v>5747</v>
      </c>
      <c r="F899" t="s">
        <v>5759</v>
      </c>
      <c r="G899" t="s">
        <v>10472</v>
      </c>
      <c r="H899" t="s">
        <v>461</v>
      </c>
      <c r="I899" t="s">
        <v>638</v>
      </c>
      <c r="J899" t="s">
        <v>267</v>
      </c>
      <c r="K899" t="s">
        <v>5750</v>
      </c>
      <c r="L899" t="s">
        <v>268</v>
      </c>
      <c r="M899">
        <v>67161122</v>
      </c>
      <c r="N899">
        <v>0</v>
      </c>
      <c r="O899">
        <v>67161122</v>
      </c>
      <c r="P899">
        <v>36676258</v>
      </c>
      <c r="Q899" t="s">
        <v>10511</v>
      </c>
      <c r="R899" t="s">
        <v>9298</v>
      </c>
      <c r="S899" t="s">
        <v>10512</v>
      </c>
      <c r="T899" t="s">
        <v>10513</v>
      </c>
      <c r="U899" t="s">
        <v>10514</v>
      </c>
      <c r="V899" t="s">
        <v>10515</v>
      </c>
      <c r="W899" t="s">
        <v>9115</v>
      </c>
      <c r="X899" t="str">
        <f t="shared" si="14"/>
        <v>Inversión</v>
      </c>
      <c r="Y899" t="s">
        <v>5761</v>
      </c>
    </row>
    <row r="900" spans="1:25">
      <c r="A900" t="s">
        <v>9284</v>
      </c>
      <c r="B900" t="s">
        <v>7835</v>
      </c>
      <c r="C900" t="s">
        <v>10516</v>
      </c>
      <c r="D900" t="s">
        <v>667</v>
      </c>
      <c r="E900" t="s">
        <v>5747</v>
      </c>
      <c r="F900" t="s">
        <v>5828</v>
      </c>
      <c r="G900" t="s">
        <v>10472</v>
      </c>
      <c r="H900" t="s">
        <v>444</v>
      </c>
      <c r="I900" t="s">
        <v>622</v>
      </c>
      <c r="J900" t="s">
        <v>267</v>
      </c>
      <c r="K900" t="s">
        <v>5750</v>
      </c>
      <c r="L900" t="s">
        <v>268</v>
      </c>
      <c r="M900">
        <v>1042773</v>
      </c>
      <c r="N900">
        <v>-95000</v>
      </c>
      <c r="O900">
        <v>947773</v>
      </c>
      <c r="P900">
        <v>0</v>
      </c>
      <c r="Q900" t="s">
        <v>10517</v>
      </c>
      <c r="R900" t="s">
        <v>9284</v>
      </c>
      <c r="S900" t="s">
        <v>5933</v>
      </c>
      <c r="T900" t="s">
        <v>6007</v>
      </c>
      <c r="U900" t="s">
        <v>6149</v>
      </c>
      <c r="V900" t="s">
        <v>10518</v>
      </c>
      <c r="W900" t="s">
        <v>5757</v>
      </c>
      <c r="X900" t="str">
        <f t="shared" si="14"/>
        <v>Inversión</v>
      </c>
      <c r="Y900" t="s">
        <v>5836</v>
      </c>
    </row>
    <row r="901" spans="1:25">
      <c r="A901" t="s">
        <v>7530</v>
      </c>
      <c r="B901" t="s">
        <v>10232</v>
      </c>
      <c r="C901" t="s">
        <v>10519</v>
      </c>
      <c r="D901" t="s">
        <v>667</v>
      </c>
      <c r="E901" t="s">
        <v>5747</v>
      </c>
      <c r="F901" t="s">
        <v>5759</v>
      </c>
      <c r="G901" t="s">
        <v>10472</v>
      </c>
      <c r="H901" t="s">
        <v>461</v>
      </c>
      <c r="I901" t="s">
        <v>638</v>
      </c>
      <c r="J901" t="s">
        <v>280</v>
      </c>
      <c r="K901" t="s">
        <v>5760</v>
      </c>
      <c r="L901" t="s">
        <v>268</v>
      </c>
      <c r="M901">
        <v>17322660</v>
      </c>
      <c r="N901">
        <v>0</v>
      </c>
      <c r="O901">
        <v>17322660</v>
      </c>
      <c r="P901">
        <v>0</v>
      </c>
      <c r="Q901" t="s">
        <v>10520</v>
      </c>
      <c r="R901" t="s">
        <v>7530</v>
      </c>
      <c r="S901" t="s">
        <v>10521</v>
      </c>
      <c r="T901" t="s">
        <v>10522</v>
      </c>
      <c r="U901" t="s">
        <v>10523</v>
      </c>
      <c r="V901" t="s">
        <v>10524</v>
      </c>
      <c r="W901" t="s">
        <v>5757</v>
      </c>
      <c r="X901" t="str">
        <f t="shared" si="14"/>
        <v>Inversión</v>
      </c>
      <c r="Y901" t="s">
        <v>5761</v>
      </c>
    </row>
    <row r="902" spans="1:25">
      <c r="A902" t="s">
        <v>9295</v>
      </c>
      <c r="B902" t="s">
        <v>8123</v>
      </c>
      <c r="C902" t="s">
        <v>10525</v>
      </c>
      <c r="D902" t="s">
        <v>667</v>
      </c>
      <c r="E902" t="s">
        <v>5747</v>
      </c>
      <c r="F902" t="s">
        <v>5759</v>
      </c>
      <c r="G902" t="s">
        <v>10472</v>
      </c>
      <c r="H902" t="s">
        <v>461</v>
      </c>
      <c r="I902" t="s">
        <v>638</v>
      </c>
      <c r="J902" t="s">
        <v>280</v>
      </c>
      <c r="K902" t="s">
        <v>5760</v>
      </c>
      <c r="L902" t="s">
        <v>268</v>
      </c>
      <c r="M902">
        <v>18883935</v>
      </c>
      <c r="N902">
        <v>0</v>
      </c>
      <c r="O902">
        <v>18883935</v>
      </c>
      <c r="P902">
        <v>0</v>
      </c>
      <c r="Q902" t="s">
        <v>10526</v>
      </c>
      <c r="R902" t="s">
        <v>9295</v>
      </c>
      <c r="S902" t="s">
        <v>10527</v>
      </c>
      <c r="T902" t="s">
        <v>10528</v>
      </c>
      <c r="U902" t="s">
        <v>10529</v>
      </c>
      <c r="V902" t="s">
        <v>10530</v>
      </c>
      <c r="W902" t="s">
        <v>5757</v>
      </c>
      <c r="X902" t="str">
        <f t="shared" si="14"/>
        <v>Inversión</v>
      </c>
      <c r="Y902" t="s">
        <v>5761</v>
      </c>
    </row>
    <row r="903" spans="1:25">
      <c r="A903" t="s">
        <v>9119</v>
      </c>
      <c r="B903" t="s">
        <v>9186</v>
      </c>
      <c r="C903" t="s">
        <v>10531</v>
      </c>
      <c r="D903" t="s">
        <v>667</v>
      </c>
      <c r="E903" t="s">
        <v>5747</v>
      </c>
      <c r="F903" t="s">
        <v>5759</v>
      </c>
      <c r="G903" t="s">
        <v>10472</v>
      </c>
      <c r="H903" t="s">
        <v>461</v>
      </c>
      <c r="I903" t="s">
        <v>638</v>
      </c>
      <c r="J903" t="s">
        <v>280</v>
      </c>
      <c r="K903" t="s">
        <v>5760</v>
      </c>
      <c r="L903" t="s">
        <v>268</v>
      </c>
      <c r="M903">
        <v>6831050</v>
      </c>
      <c r="N903">
        <v>0</v>
      </c>
      <c r="O903">
        <v>6831050</v>
      </c>
      <c r="P903">
        <v>0</v>
      </c>
      <c r="Q903" t="s">
        <v>10532</v>
      </c>
      <c r="R903" t="s">
        <v>9119</v>
      </c>
      <c r="S903" t="s">
        <v>6170</v>
      </c>
      <c r="T903" t="s">
        <v>6157</v>
      </c>
      <c r="U903" t="s">
        <v>7695</v>
      </c>
      <c r="V903" t="s">
        <v>10533</v>
      </c>
      <c r="W903" t="s">
        <v>5757</v>
      </c>
      <c r="X903" t="str">
        <f t="shared" si="14"/>
        <v>Inversión</v>
      </c>
      <c r="Y903" t="s">
        <v>5761</v>
      </c>
    </row>
    <row r="904" spans="1:25">
      <c r="A904" t="s">
        <v>9124</v>
      </c>
      <c r="B904" t="s">
        <v>10534</v>
      </c>
      <c r="C904" t="s">
        <v>10535</v>
      </c>
      <c r="D904" t="s">
        <v>667</v>
      </c>
      <c r="E904" t="s">
        <v>5995</v>
      </c>
      <c r="F904" t="s">
        <v>5748</v>
      </c>
      <c r="G904" t="s">
        <v>10472</v>
      </c>
      <c r="H904" t="s">
        <v>453</v>
      </c>
      <c r="I904" t="s">
        <v>658</v>
      </c>
      <c r="J904" t="s">
        <v>267</v>
      </c>
      <c r="K904" t="s">
        <v>5750</v>
      </c>
      <c r="L904" t="s">
        <v>268</v>
      </c>
      <c r="M904">
        <v>700000</v>
      </c>
      <c r="N904">
        <v>-700000</v>
      </c>
      <c r="O904">
        <v>0</v>
      </c>
      <c r="P904">
        <v>0</v>
      </c>
      <c r="Q904" t="s">
        <v>10536</v>
      </c>
      <c r="R904" t="s">
        <v>9124</v>
      </c>
      <c r="S904" t="s">
        <v>5757</v>
      </c>
      <c r="T904" t="s">
        <v>5757</v>
      </c>
      <c r="U904" t="s">
        <v>5757</v>
      </c>
      <c r="V904" t="s">
        <v>5757</v>
      </c>
      <c r="W904" t="s">
        <v>5757</v>
      </c>
      <c r="X904" t="str">
        <f t="shared" si="14"/>
        <v>Inversión</v>
      </c>
      <c r="Y904" t="s">
        <v>5758</v>
      </c>
    </row>
    <row r="905" spans="1:25">
      <c r="A905" t="s">
        <v>5744</v>
      </c>
      <c r="B905" t="s">
        <v>9632</v>
      </c>
      <c r="C905" t="s">
        <v>10537</v>
      </c>
      <c r="D905" t="s">
        <v>667</v>
      </c>
      <c r="E905" t="s">
        <v>5747</v>
      </c>
      <c r="F905" t="s">
        <v>5748</v>
      </c>
      <c r="G905" t="s">
        <v>10472</v>
      </c>
      <c r="H905" t="s">
        <v>453</v>
      </c>
      <c r="I905" t="s">
        <v>658</v>
      </c>
      <c r="J905" t="s">
        <v>267</v>
      </c>
      <c r="K905" t="s">
        <v>5750</v>
      </c>
      <c r="L905" t="s">
        <v>268</v>
      </c>
      <c r="M905">
        <v>700000</v>
      </c>
      <c r="N905">
        <v>0</v>
      </c>
      <c r="O905">
        <v>700000</v>
      </c>
      <c r="P905">
        <v>250000</v>
      </c>
      <c r="Q905" t="s">
        <v>10538</v>
      </c>
      <c r="R905" t="s">
        <v>5752</v>
      </c>
      <c r="S905" t="s">
        <v>6349</v>
      </c>
      <c r="T905" t="s">
        <v>5757</v>
      </c>
      <c r="U905" t="s">
        <v>5757</v>
      </c>
      <c r="V905" t="s">
        <v>5757</v>
      </c>
      <c r="W905" t="s">
        <v>5757</v>
      </c>
      <c r="X905" t="str">
        <f t="shared" si="14"/>
        <v>Inversión</v>
      </c>
      <c r="Y905" t="s">
        <v>5758</v>
      </c>
    </row>
    <row r="906" spans="1:25">
      <c r="A906" t="s">
        <v>9094</v>
      </c>
      <c r="B906" t="s">
        <v>10539</v>
      </c>
      <c r="C906" t="s">
        <v>10540</v>
      </c>
      <c r="D906" t="s">
        <v>667</v>
      </c>
      <c r="E906" t="s">
        <v>5747</v>
      </c>
      <c r="F906" t="s">
        <v>5759</v>
      </c>
      <c r="G906" t="s">
        <v>10541</v>
      </c>
      <c r="H906" t="s">
        <v>461</v>
      </c>
      <c r="I906" t="s">
        <v>638</v>
      </c>
      <c r="J906" t="s">
        <v>267</v>
      </c>
      <c r="K906" t="s">
        <v>5750</v>
      </c>
      <c r="L906" t="s">
        <v>268</v>
      </c>
      <c r="M906">
        <v>170124300</v>
      </c>
      <c r="N906">
        <v>0</v>
      </c>
      <c r="O906">
        <v>170124300</v>
      </c>
      <c r="P906">
        <v>55573938</v>
      </c>
      <c r="Q906" t="s">
        <v>10542</v>
      </c>
      <c r="R906" t="s">
        <v>9094</v>
      </c>
      <c r="S906" t="s">
        <v>10543</v>
      </c>
      <c r="T906" t="s">
        <v>10544</v>
      </c>
      <c r="U906" t="s">
        <v>10545</v>
      </c>
      <c r="V906" t="s">
        <v>10546</v>
      </c>
      <c r="W906" t="s">
        <v>5757</v>
      </c>
      <c r="X906" t="str">
        <f t="shared" si="14"/>
        <v>Inversión</v>
      </c>
      <c r="Y906" t="s">
        <v>5761</v>
      </c>
    </row>
    <row r="907" spans="1:25">
      <c r="A907" t="s">
        <v>9101</v>
      </c>
      <c r="B907" t="s">
        <v>10539</v>
      </c>
      <c r="C907" t="s">
        <v>10547</v>
      </c>
      <c r="D907" t="s">
        <v>667</v>
      </c>
      <c r="E907" t="s">
        <v>5747</v>
      </c>
      <c r="F907" t="s">
        <v>5759</v>
      </c>
      <c r="G907" t="s">
        <v>10541</v>
      </c>
      <c r="H907" t="s">
        <v>461</v>
      </c>
      <c r="I907" t="s">
        <v>638</v>
      </c>
      <c r="J907" t="s">
        <v>267</v>
      </c>
      <c r="K907" t="s">
        <v>5750</v>
      </c>
      <c r="L907" t="s">
        <v>268</v>
      </c>
      <c r="M907">
        <v>100714320</v>
      </c>
      <c r="N907">
        <v>0</v>
      </c>
      <c r="O907">
        <v>100714320</v>
      </c>
      <c r="P907">
        <v>27276795</v>
      </c>
      <c r="Q907" t="s">
        <v>10548</v>
      </c>
      <c r="R907" t="s">
        <v>9101</v>
      </c>
      <c r="S907" t="s">
        <v>10549</v>
      </c>
      <c r="T907" t="s">
        <v>10550</v>
      </c>
      <c r="U907" t="s">
        <v>10551</v>
      </c>
      <c r="V907" t="s">
        <v>10552</v>
      </c>
      <c r="W907" t="s">
        <v>5757</v>
      </c>
      <c r="X907" t="str">
        <f t="shared" si="14"/>
        <v>Inversión</v>
      </c>
      <c r="Y907" t="s">
        <v>5761</v>
      </c>
    </row>
    <row r="908" spans="1:25">
      <c r="A908" t="s">
        <v>5870</v>
      </c>
      <c r="B908" t="s">
        <v>10539</v>
      </c>
      <c r="C908" t="s">
        <v>10553</v>
      </c>
      <c r="D908" t="s">
        <v>667</v>
      </c>
      <c r="E908" t="s">
        <v>5747</v>
      </c>
      <c r="F908" t="s">
        <v>5759</v>
      </c>
      <c r="G908" t="s">
        <v>10541</v>
      </c>
      <c r="H908" t="s">
        <v>461</v>
      </c>
      <c r="I908" t="s">
        <v>638</v>
      </c>
      <c r="J908" t="s">
        <v>267</v>
      </c>
      <c r="K908" t="s">
        <v>5750</v>
      </c>
      <c r="L908" t="s">
        <v>268</v>
      </c>
      <c r="M908">
        <v>283250000</v>
      </c>
      <c r="N908">
        <v>-10700000</v>
      </c>
      <c r="O908">
        <v>272550000</v>
      </c>
      <c r="P908">
        <v>85605000</v>
      </c>
      <c r="Q908" t="s">
        <v>10554</v>
      </c>
      <c r="R908" t="s">
        <v>5870</v>
      </c>
      <c r="S908" t="s">
        <v>10555</v>
      </c>
      <c r="T908" t="s">
        <v>10556</v>
      </c>
      <c r="U908" t="s">
        <v>10557</v>
      </c>
      <c r="V908" t="s">
        <v>10558</v>
      </c>
      <c r="W908" t="s">
        <v>5757</v>
      </c>
      <c r="X908" t="str">
        <f t="shared" si="14"/>
        <v>Inversión</v>
      </c>
      <c r="Y908" t="s">
        <v>5761</v>
      </c>
    </row>
    <row r="909" spans="1:25">
      <c r="A909" t="s">
        <v>9084</v>
      </c>
      <c r="B909" t="s">
        <v>10539</v>
      </c>
      <c r="C909" t="s">
        <v>10559</v>
      </c>
      <c r="D909" t="s">
        <v>667</v>
      </c>
      <c r="E909" t="s">
        <v>5747</v>
      </c>
      <c r="F909" t="s">
        <v>5759</v>
      </c>
      <c r="G909" t="s">
        <v>10541</v>
      </c>
      <c r="H909" t="s">
        <v>461</v>
      </c>
      <c r="I909" t="s">
        <v>638</v>
      </c>
      <c r="J909" t="s">
        <v>267</v>
      </c>
      <c r="K909" t="s">
        <v>5750</v>
      </c>
      <c r="L909" t="s">
        <v>268</v>
      </c>
      <c r="M909">
        <v>25492500</v>
      </c>
      <c r="N909">
        <v>0</v>
      </c>
      <c r="O909">
        <v>25492500</v>
      </c>
      <c r="P909">
        <v>8497500</v>
      </c>
      <c r="Q909" t="s">
        <v>10560</v>
      </c>
      <c r="R909" t="s">
        <v>9084</v>
      </c>
      <c r="S909" t="s">
        <v>6961</v>
      </c>
      <c r="T909" t="s">
        <v>9175</v>
      </c>
      <c r="U909" t="s">
        <v>10561</v>
      </c>
      <c r="V909" t="s">
        <v>10562</v>
      </c>
      <c r="W909" t="s">
        <v>5757</v>
      </c>
      <c r="X909" t="str">
        <f t="shared" si="14"/>
        <v>Inversión</v>
      </c>
      <c r="Y909" t="s">
        <v>5761</v>
      </c>
    </row>
    <row r="910" spans="1:25">
      <c r="A910" t="s">
        <v>9083</v>
      </c>
      <c r="B910" t="s">
        <v>10539</v>
      </c>
      <c r="C910" t="s">
        <v>10563</v>
      </c>
      <c r="D910" t="s">
        <v>667</v>
      </c>
      <c r="E910" t="s">
        <v>5747</v>
      </c>
      <c r="F910" t="s">
        <v>5759</v>
      </c>
      <c r="G910" t="s">
        <v>10541</v>
      </c>
      <c r="H910" t="s">
        <v>461</v>
      </c>
      <c r="I910" t="s">
        <v>638</v>
      </c>
      <c r="J910" t="s">
        <v>267</v>
      </c>
      <c r="K910" t="s">
        <v>5750</v>
      </c>
      <c r="L910" t="s">
        <v>268</v>
      </c>
      <c r="M910">
        <v>37400762</v>
      </c>
      <c r="N910">
        <v>10700000</v>
      </c>
      <c r="O910">
        <v>48100762</v>
      </c>
      <c r="P910">
        <v>16042968</v>
      </c>
      <c r="Q910" t="s">
        <v>10564</v>
      </c>
      <c r="R910" t="s">
        <v>9083</v>
      </c>
      <c r="S910" t="s">
        <v>10565</v>
      </c>
      <c r="T910" t="s">
        <v>10566</v>
      </c>
      <c r="U910" t="s">
        <v>10567</v>
      </c>
      <c r="V910" t="s">
        <v>10568</v>
      </c>
      <c r="W910" t="s">
        <v>5757</v>
      </c>
      <c r="X910" t="str">
        <f t="shared" si="14"/>
        <v>Inversión</v>
      </c>
      <c r="Y910" t="s">
        <v>5761</v>
      </c>
    </row>
    <row r="911" spans="1:25">
      <c r="A911" t="s">
        <v>9175</v>
      </c>
      <c r="B911" t="s">
        <v>10539</v>
      </c>
      <c r="C911" t="s">
        <v>10569</v>
      </c>
      <c r="D911" t="s">
        <v>667</v>
      </c>
      <c r="E911" t="s">
        <v>5747</v>
      </c>
      <c r="F911" t="s">
        <v>5759</v>
      </c>
      <c r="G911" t="s">
        <v>10541</v>
      </c>
      <c r="H911" t="s">
        <v>461</v>
      </c>
      <c r="I911" t="s">
        <v>638</v>
      </c>
      <c r="J911" t="s">
        <v>267</v>
      </c>
      <c r="K911" t="s">
        <v>5750</v>
      </c>
      <c r="L911" t="s">
        <v>268</v>
      </c>
      <c r="M911">
        <v>18700381</v>
      </c>
      <c r="N911">
        <v>0</v>
      </c>
      <c r="O911">
        <v>18700381</v>
      </c>
      <c r="P911">
        <v>2671483</v>
      </c>
      <c r="Q911" t="s">
        <v>10570</v>
      </c>
      <c r="R911" t="s">
        <v>9175</v>
      </c>
      <c r="S911" t="s">
        <v>5912</v>
      </c>
      <c r="T911" t="s">
        <v>6049</v>
      </c>
      <c r="U911" t="s">
        <v>10571</v>
      </c>
      <c r="V911" t="s">
        <v>10572</v>
      </c>
      <c r="W911" t="s">
        <v>5757</v>
      </c>
      <c r="X911" t="str">
        <f t="shared" si="14"/>
        <v>Inversión</v>
      </c>
      <c r="Y911" t="s">
        <v>5761</v>
      </c>
    </row>
    <row r="912" spans="1:25">
      <c r="A912" t="s">
        <v>6961</v>
      </c>
      <c r="B912" t="s">
        <v>10539</v>
      </c>
      <c r="C912" t="s">
        <v>10573</v>
      </c>
      <c r="D912" t="s">
        <v>667</v>
      </c>
      <c r="E912" t="s">
        <v>5747</v>
      </c>
      <c r="F912" t="s">
        <v>5759</v>
      </c>
      <c r="G912" t="s">
        <v>10541</v>
      </c>
      <c r="H912" t="s">
        <v>461</v>
      </c>
      <c r="I912" t="s">
        <v>638</v>
      </c>
      <c r="J912" t="s">
        <v>267</v>
      </c>
      <c r="K912" t="s">
        <v>5750</v>
      </c>
      <c r="L912" t="s">
        <v>268</v>
      </c>
      <c r="M912">
        <v>72100000</v>
      </c>
      <c r="N912">
        <v>0</v>
      </c>
      <c r="O912">
        <v>72100000</v>
      </c>
      <c r="P912">
        <v>28840000</v>
      </c>
      <c r="Q912" t="s">
        <v>10574</v>
      </c>
      <c r="R912" t="s">
        <v>6961</v>
      </c>
      <c r="S912" t="s">
        <v>9388</v>
      </c>
      <c r="T912" t="s">
        <v>10575</v>
      </c>
      <c r="U912" t="s">
        <v>10576</v>
      </c>
      <c r="V912" t="s">
        <v>10577</v>
      </c>
      <c r="W912" t="s">
        <v>5757</v>
      </c>
      <c r="X912" t="str">
        <f t="shared" si="14"/>
        <v>Inversión</v>
      </c>
      <c r="Y912" t="s">
        <v>5761</v>
      </c>
    </row>
    <row r="913" spans="1:25">
      <c r="A913" t="s">
        <v>9249</v>
      </c>
      <c r="B913" t="s">
        <v>10539</v>
      </c>
      <c r="C913" t="s">
        <v>10578</v>
      </c>
      <c r="D913" t="s">
        <v>667</v>
      </c>
      <c r="E913" t="s">
        <v>5747</v>
      </c>
      <c r="F913" t="s">
        <v>5759</v>
      </c>
      <c r="G913" t="s">
        <v>10541</v>
      </c>
      <c r="H913" t="s">
        <v>461</v>
      </c>
      <c r="I913" t="s">
        <v>638</v>
      </c>
      <c r="J913" t="s">
        <v>267</v>
      </c>
      <c r="K913" t="s">
        <v>5750</v>
      </c>
      <c r="L913" t="s">
        <v>268</v>
      </c>
      <c r="M913">
        <v>31247320</v>
      </c>
      <c r="N913">
        <v>0</v>
      </c>
      <c r="O913">
        <v>31247320</v>
      </c>
      <c r="P913">
        <v>3124732</v>
      </c>
      <c r="Q913" t="s">
        <v>10579</v>
      </c>
      <c r="R913" t="s">
        <v>9249</v>
      </c>
      <c r="S913" t="s">
        <v>9175</v>
      </c>
      <c r="T913" t="s">
        <v>5870</v>
      </c>
      <c r="U913" t="s">
        <v>10580</v>
      </c>
      <c r="V913" t="s">
        <v>10581</v>
      </c>
      <c r="W913" t="s">
        <v>5757</v>
      </c>
      <c r="X913" t="str">
        <f t="shared" si="14"/>
        <v>Inversión</v>
      </c>
      <c r="Y913" t="s">
        <v>5761</v>
      </c>
    </row>
    <row r="914" spans="1:25">
      <c r="A914" t="s">
        <v>9252</v>
      </c>
      <c r="B914" t="s">
        <v>10539</v>
      </c>
      <c r="C914" t="s">
        <v>10582</v>
      </c>
      <c r="D914" t="s">
        <v>667</v>
      </c>
      <c r="E914" t="s">
        <v>5747</v>
      </c>
      <c r="F914" t="s">
        <v>5759</v>
      </c>
      <c r="G914" t="s">
        <v>10541</v>
      </c>
      <c r="H914" t="s">
        <v>461</v>
      </c>
      <c r="I914" t="s">
        <v>638</v>
      </c>
      <c r="J914" t="s">
        <v>267</v>
      </c>
      <c r="K914" t="s">
        <v>5750</v>
      </c>
      <c r="L914" t="s">
        <v>268</v>
      </c>
      <c r="M914">
        <v>53662581</v>
      </c>
      <c r="N914">
        <v>0</v>
      </c>
      <c r="O914">
        <v>53662581</v>
      </c>
      <c r="P914">
        <v>44598196</v>
      </c>
      <c r="Q914" t="s">
        <v>10583</v>
      </c>
      <c r="R914" t="s">
        <v>9252</v>
      </c>
      <c r="S914" t="s">
        <v>10584</v>
      </c>
      <c r="T914" t="s">
        <v>10585</v>
      </c>
      <c r="U914" t="s">
        <v>10586</v>
      </c>
      <c r="V914" t="s">
        <v>10587</v>
      </c>
      <c r="W914" t="s">
        <v>10588</v>
      </c>
      <c r="X914" t="str">
        <f t="shared" si="14"/>
        <v>Inversión</v>
      </c>
      <c r="Y914" t="s">
        <v>5761</v>
      </c>
    </row>
    <row r="915" spans="1:25">
      <c r="A915" t="s">
        <v>9451</v>
      </c>
      <c r="B915" t="s">
        <v>10539</v>
      </c>
      <c r="C915" t="s">
        <v>10589</v>
      </c>
      <c r="D915" t="s">
        <v>667</v>
      </c>
      <c r="E915" t="s">
        <v>5763</v>
      </c>
      <c r="F915" t="s">
        <v>5759</v>
      </c>
      <c r="G915" t="s">
        <v>10541</v>
      </c>
      <c r="H915" t="s">
        <v>461</v>
      </c>
      <c r="I915" t="s">
        <v>638</v>
      </c>
      <c r="J915" t="s">
        <v>267</v>
      </c>
      <c r="K915" t="s">
        <v>5750</v>
      </c>
      <c r="L915" t="s">
        <v>268</v>
      </c>
      <c r="M915">
        <v>2000000</v>
      </c>
      <c r="N915">
        <v>0</v>
      </c>
      <c r="O915">
        <v>2000000</v>
      </c>
      <c r="P915">
        <v>2000000</v>
      </c>
      <c r="Q915" t="s">
        <v>10590</v>
      </c>
      <c r="R915" t="s">
        <v>9451</v>
      </c>
      <c r="S915" t="s">
        <v>5757</v>
      </c>
      <c r="T915" t="s">
        <v>5757</v>
      </c>
      <c r="U915" t="s">
        <v>5757</v>
      </c>
      <c r="V915" t="s">
        <v>5757</v>
      </c>
      <c r="W915" t="s">
        <v>5757</v>
      </c>
      <c r="X915" t="str">
        <f t="shared" si="14"/>
        <v>Inversión</v>
      </c>
      <c r="Y915" t="s">
        <v>5761</v>
      </c>
    </row>
    <row r="916" spans="1:25">
      <c r="A916" t="s">
        <v>9446</v>
      </c>
      <c r="B916" t="s">
        <v>10539</v>
      </c>
      <c r="C916" t="s">
        <v>10591</v>
      </c>
      <c r="D916" t="s">
        <v>667</v>
      </c>
      <c r="E916" t="s">
        <v>5747</v>
      </c>
      <c r="F916" t="s">
        <v>6645</v>
      </c>
      <c r="G916" t="s">
        <v>10541</v>
      </c>
      <c r="H916" t="s">
        <v>455</v>
      </c>
      <c r="I916" t="s">
        <v>639</v>
      </c>
      <c r="J916" t="s">
        <v>280</v>
      </c>
      <c r="K916" t="s">
        <v>5760</v>
      </c>
      <c r="L916" t="s">
        <v>268</v>
      </c>
      <c r="M916">
        <v>40000000</v>
      </c>
      <c r="N916">
        <v>0</v>
      </c>
      <c r="O916">
        <v>40000000</v>
      </c>
      <c r="P916">
        <v>0</v>
      </c>
      <c r="Q916" t="s">
        <v>10592</v>
      </c>
      <c r="R916" t="s">
        <v>9446</v>
      </c>
      <c r="S916" t="s">
        <v>10593</v>
      </c>
      <c r="T916" t="s">
        <v>5757</v>
      </c>
      <c r="U916" t="s">
        <v>5757</v>
      </c>
      <c r="V916" t="s">
        <v>5757</v>
      </c>
      <c r="W916" t="s">
        <v>5757</v>
      </c>
      <c r="X916" t="str">
        <f t="shared" si="14"/>
        <v>Inversión</v>
      </c>
      <c r="Y916" t="s">
        <v>6652</v>
      </c>
    </row>
    <row r="917" spans="1:25">
      <c r="A917" t="s">
        <v>9258</v>
      </c>
      <c r="B917" t="s">
        <v>10594</v>
      </c>
      <c r="C917" t="s">
        <v>10595</v>
      </c>
      <c r="D917" t="s">
        <v>667</v>
      </c>
      <c r="E917" t="s">
        <v>5747</v>
      </c>
      <c r="F917" t="s">
        <v>5759</v>
      </c>
      <c r="G917" t="s">
        <v>10541</v>
      </c>
      <c r="H917" t="s">
        <v>461</v>
      </c>
      <c r="I917" t="s">
        <v>638</v>
      </c>
      <c r="J917" t="s">
        <v>280</v>
      </c>
      <c r="K917" t="s">
        <v>5760</v>
      </c>
      <c r="L917" t="s">
        <v>268</v>
      </c>
      <c r="M917">
        <v>5774220</v>
      </c>
      <c r="N917">
        <v>0</v>
      </c>
      <c r="O917">
        <v>5774220</v>
      </c>
      <c r="P917">
        <v>25017</v>
      </c>
      <c r="Q917" t="s">
        <v>10596</v>
      </c>
      <c r="R917" t="s">
        <v>9258</v>
      </c>
      <c r="S917" t="s">
        <v>5813</v>
      </c>
      <c r="T917" t="s">
        <v>5782</v>
      </c>
      <c r="U917" t="s">
        <v>10597</v>
      </c>
      <c r="V917" t="s">
        <v>10598</v>
      </c>
      <c r="W917" t="s">
        <v>5757</v>
      </c>
      <c r="X917" t="str">
        <f t="shared" si="14"/>
        <v>Inversión</v>
      </c>
      <c r="Y917" t="s">
        <v>5761</v>
      </c>
    </row>
    <row r="918" spans="1:25">
      <c r="A918" t="s">
        <v>9171</v>
      </c>
      <c r="B918" t="s">
        <v>9365</v>
      </c>
      <c r="C918" t="s">
        <v>10599</v>
      </c>
      <c r="D918" t="s">
        <v>667</v>
      </c>
      <c r="E918" t="s">
        <v>5763</v>
      </c>
      <c r="F918" t="s">
        <v>5759</v>
      </c>
      <c r="G918" t="s">
        <v>10541</v>
      </c>
      <c r="H918" t="s">
        <v>461</v>
      </c>
      <c r="I918" t="s">
        <v>638</v>
      </c>
      <c r="J918" t="s">
        <v>280</v>
      </c>
      <c r="K918" t="s">
        <v>5760</v>
      </c>
      <c r="L918" t="s">
        <v>268</v>
      </c>
      <c r="M918">
        <v>631687974</v>
      </c>
      <c r="N918">
        <v>-631687974</v>
      </c>
      <c r="O918">
        <v>0</v>
      </c>
      <c r="P918">
        <v>0</v>
      </c>
      <c r="Q918" t="s">
        <v>10600</v>
      </c>
      <c r="R918" t="s">
        <v>9171</v>
      </c>
      <c r="S918" t="s">
        <v>5757</v>
      </c>
      <c r="T918" t="s">
        <v>5757</v>
      </c>
      <c r="U918" t="s">
        <v>5757</v>
      </c>
      <c r="V918" t="s">
        <v>5757</v>
      </c>
      <c r="W918" t="s">
        <v>5757</v>
      </c>
      <c r="X918" t="str">
        <f t="shared" si="14"/>
        <v>Inversión</v>
      </c>
      <c r="Y918" t="s">
        <v>5761</v>
      </c>
    </row>
    <row r="919" spans="1:25">
      <c r="A919" t="s">
        <v>7407</v>
      </c>
      <c r="B919" t="s">
        <v>9365</v>
      </c>
      <c r="C919" t="s">
        <v>10601</v>
      </c>
      <c r="D919" t="s">
        <v>667</v>
      </c>
      <c r="E919" t="s">
        <v>5747</v>
      </c>
      <c r="F919" t="s">
        <v>5759</v>
      </c>
      <c r="G919" t="s">
        <v>10541</v>
      </c>
      <c r="H919" t="s">
        <v>461</v>
      </c>
      <c r="I919" t="s">
        <v>638</v>
      </c>
      <c r="J919" t="s">
        <v>280</v>
      </c>
      <c r="K919" t="s">
        <v>5760</v>
      </c>
      <c r="L919" t="s">
        <v>268</v>
      </c>
      <c r="M919">
        <v>48086694</v>
      </c>
      <c r="N919">
        <v>0</v>
      </c>
      <c r="O919">
        <v>48086694</v>
      </c>
      <c r="P919">
        <v>1335741</v>
      </c>
      <c r="Q919" t="s">
        <v>10602</v>
      </c>
      <c r="R919" t="s">
        <v>7407</v>
      </c>
      <c r="S919" t="s">
        <v>10603</v>
      </c>
      <c r="T919" t="s">
        <v>5757</v>
      </c>
      <c r="U919" t="s">
        <v>5757</v>
      </c>
      <c r="V919" t="s">
        <v>5757</v>
      </c>
      <c r="W919" t="s">
        <v>5757</v>
      </c>
      <c r="X919" t="str">
        <f t="shared" si="14"/>
        <v>Inversión</v>
      </c>
      <c r="Y919" t="s">
        <v>5761</v>
      </c>
    </row>
    <row r="920" spans="1:25">
      <c r="A920" t="s">
        <v>9148</v>
      </c>
      <c r="B920" t="s">
        <v>9365</v>
      </c>
      <c r="C920" t="s">
        <v>10604</v>
      </c>
      <c r="D920" t="s">
        <v>667</v>
      </c>
      <c r="E920" t="s">
        <v>5747</v>
      </c>
      <c r="F920" t="s">
        <v>5759</v>
      </c>
      <c r="G920" t="s">
        <v>10541</v>
      </c>
      <c r="H920" t="s">
        <v>461</v>
      </c>
      <c r="I920" t="s">
        <v>638</v>
      </c>
      <c r="J920" t="s">
        <v>280</v>
      </c>
      <c r="K920" t="s">
        <v>5760</v>
      </c>
      <c r="L920" t="s">
        <v>268</v>
      </c>
      <c r="M920">
        <v>86520000</v>
      </c>
      <c r="N920">
        <v>0</v>
      </c>
      <c r="O920">
        <v>86520000</v>
      </c>
      <c r="P920">
        <v>24153501</v>
      </c>
      <c r="Q920" t="s">
        <v>10605</v>
      </c>
      <c r="R920" t="s">
        <v>9148</v>
      </c>
      <c r="S920" t="s">
        <v>10606</v>
      </c>
      <c r="T920" t="s">
        <v>5757</v>
      </c>
      <c r="U920" t="s">
        <v>5757</v>
      </c>
      <c r="V920" t="s">
        <v>5757</v>
      </c>
      <c r="W920" t="s">
        <v>5757</v>
      </c>
      <c r="X920" t="str">
        <f t="shared" si="14"/>
        <v>Inversión</v>
      </c>
      <c r="Y920" t="s">
        <v>5761</v>
      </c>
    </row>
    <row r="921" spans="1:25">
      <c r="A921" t="s">
        <v>9116</v>
      </c>
      <c r="B921" t="s">
        <v>9365</v>
      </c>
      <c r="C921" t="s">
        <v>10607</v>
      </c>
      <c r="D921" t="s">
        <v>667</v>
      </c>
      <c r="E921" t="s">
        <v>5747</v>
      </c>
      <c r="F921" t="s">
        <v>5759</v>
      </c>
      <c r="G921" t="s">
        <v>10541</v>
      </c>
      <c r="H921" t="s">
        <v>461</v>
      </c>
      <c r="I921" t="s">
        <v>638</v>
      </c>
      <c r="J921" t="s">
        <v>280</v>
      </c>
      <c r="K921" t="s">
        <v>5760</v>
      </c>
      <c r="L921" t="s">
        <v>268</v>
      </c>
      <c r="M921">
        <v>224980704</v>
      </c>
      <c r="N921">
        <v>0</v>
      </c>
      <c r="O921">
        <v>224980704</v>
      </c>
      <c r="P921">
        <v>8957569</v>
      </c>
      <c r="Q921" t="s">
        <v>10608</v>
      </c>
      <c r="R921" t="s">
        <v>9116</v>
      </c>
      <c r="S921" t="s">
        <v>10609</v>
      </c>
      <c r="T921" t="s">
        <v>5757</v>
      </c>
      <c r="U921" t="s">
        <v>5757</v>
      </c>
      <c r="V921" t="s">
        <v>5757</v>
      </c>
      <c r="W921" t="s">
        <v>5757</v>
      </c>
      <c r="X921" t="str">
        <f t="shared" si="14"/>
        <v>Inversión</v>
      </c>
      <c r="Y921" t="s">
        <v>5761</v>
      </c>
    </row>
    <row r="922" spans="1:25">
      <c r="A922" t="s">
        <v>9253</v>
      </c>
      <c r="B922" t="s">
        <v>9365</v>
      </c>
      <c r="C922" t="s">
        <v>10610</v>
      </c>
      <c r="D922" t="s">
        <v>667</v>
      </c>
      <c r="E922" t="s">
        <v>5747</v>
      </c>
      <c r="F922" t="s">
        <v>5759</v>
      </c>
      <c r="G922" t="s">
        <v>10541</v>
      </c>
      <c r="H922" t="s">
        <v>461</v>
      </c>
      <c r="I922" t="s">
        <v>638</v>
      </c>
      <c r="J922" t="s">
        <v>280</v>
      </c>
      <c r="K922" t="s">
        <v>5760</v>
      </c>
      <c r="L922" t="s">
        <v>268</v>
      </c>
      <c r="M922">
        <v>33540000</v>
      </c>
      <c r="N922">
        <v>0</v>
      </c>
      <c r="O922">
        <v>33540000</v>
      </c>
      <c r="P922">
        <v>8205711</v>
      </c>
      <c r="Q922" t="s">
        <v>10611</v>
      </c>
      <c r="R922" t="s">
        <v>9253</v>
      </c>
      <c r="S922" t="s">
        <v>6261</v>
      </c>
      <c r="T922" t="s">
        <v>5757</v>
      </c>
      <c r="U922" t="s">
        <v>5757</v>
      </c>
      <c r="V922" t="s">
        <v>5757</v>
      </c>
      <c r="W922" t="s">
        <v>5757</v>
      </c>
      <c r="X922" t="str">
        <f t="shared" si="14"/>
        <v>Inversión</v>
      </c>
      <c r="Y922" t="s">
        <v>5761</v>
      </c>
    </row>
    <row r="923" spans="1:25">
      <c r="A923" t="s">
        <v>9318</v>
      </c>
      <c r="B923" t="s">
        <v>9365</v>
      </c>
      <c r="C923" t="s">
        <v>10612</v>
      </c>
      <c r="D923" t="s">
        <v>667</v>
      </c>
      <c r="E923" t="s">
        <v>5747</v>
      </c>
      <c r="F923" t="s">
        <v>5759</v>
      </c>
      <c r="G923" t="s">
        <v>10541</v>
      </c>
      <c r="H923" t="s">
        <v>461</v>
      </c>
      <c r="I923" t="s">
        <v>638</v>
      </c>
      <c r="J923" t="s">
        <v>280</v>
      </c>
      <c r="K923" t="s">
        <v>5760</v>
      </c>
      <c r="L923" t="s">
        <v>268</v>
      </c>
      <c r="M923">
        <v>59717088</v>
      </c>
      <c r="N923">
        <v>0</v>
      </c>
      <c r="O923">
        <v>59717088</v>
      </c>
      <c r="P923">
        <v>4312902</v>
      </c>
      <c r="Q923" t="s">
        <v>10613</v>
      </c>
      <c r="R923" t="s">
        <v>9318</v>
      </c>
      <c r="S923" t="s">
        <v>10614</v>
      </c>
      <c r="T923" t="s">
        <v>5757</v>
      </c>
      <c r="U923" t="s">
        <v>5757</v>
      </c>
      <c r="V923" t="s">
        <v>5757</v>
      </c>
      <c r="W923" t="s">
        <v>5757</v>
      </c>
      <c r="X923" t="str">
        <f t="shared" si="14"/>
        <v>Inversión</v>
      </c>
      <c r="Y923" t="s">
        <v>5761</v>
      </c>
    </row>
    <row r="924" spans="1:25">
      <c r="A924" t="s">
        <v>9321</v>
      </c>
      <c r="B924" t="s">
        <v>9365</v>
      </c>
      <c r="C924" t="s">
        <v>10615</v>
      </c>
      <c r="D924" t="s">
        <v>667</v>
      </c>
      <c r="E924" t="s">
        <v>5747</v>
      </c>
      <c r="F924" t="s">
        <v>5759</v>
      </c>
      <c r="G924" t="s">
        <v>10541</v>
      </c>
      <c r="H924" t="s">
        <v>461</v>
      </c>
      <c r="I924" t="s">
        <v>638</v>
      </c>
      <c r="J924" t="s">
        <v>280</v>
      </c>
      <c r="K924" t="s">
        <v>5760</v>
      </c>
      <c r="L924" t="s">
        <v>268</v>
      </c>
      <c r="M924">
        <v>21841416</v>
      </c>
      <c r="N924">
        <v>0</v>
      </c>
      <c r="O924">
        <v>21841416</v>
      </c>
      <c r="P924">
        <v>1334753</v>
      </c>
      <c r="Q924" t="s">
        <v>10616</v>
      </c>
      <c r="R924" t="s">
        <v>9321</v>
      </c>
      <c r="S924" t="s">
        <v>6162</v>
      </c>
      <c r="T924" t="s">
        <v>5757</v>
      </c>
      <c r="U924" t="s">
        <v>5757</v>
      </c>
      <c r="V924" t="s">
        <v>5757</v>
      </c>
      <c r="W924" t="s">
        <v>5757</v>
      </c>
      <c r="X924" t="str">
        <f t="shared" si="14"/>
        <v>Inversión</v>
      </c>
      <c r="Y924" t="s">
        <v>5761</v>
      </c>
    </row>
    <row r="925" spans="1:25">
      <c r="A925" t="s">
        <v>9119</v>
      </c>
      <c r="B925" t="s">
        <v>9365</v>
      </c>
      <c r="C925" t="s">
        <v>10617</v>
      </c>
      <c r="D925" t="s">
        <v>667</v>
      </c>
      <c r="E925" t="s">
        <v>5747</v>
      </c>
      <c r="F925" t="s">
        <v>5759</v>
      </c>
      <c r="G925" t="s">
        <v>10541</v>
      </c>
      <c r="H925" t="s">
        <v>461</v>
      </c>
      <c r="I925" t="s">
        <v>638</v>
      </c>
      <c r="J925" t="s">
        <v>280</v>
      </c>
      <c r="K925" t="s">
        <v>5760</v>
      </c>
      <c r="L925" t="s">
        <v>268</v>
      </c>
      <c r="M925">
        <v>52247856</v>
      </c>
      <c r="N925">
        <v>0</v>
      </c>
      <c r="O925">
        <v>52247856</v>
      </c>
      <c r="P925">
        <v>3483191</v>
      </c>
      <c r="Q925" t="s">
        <v>10618</v>
      </c>
      <c r="R925" t="s">
        <v>9119</v>
      </c>
      <c r="S925" t="s">
        <v>6096</v>
      </c>
      <c r="T925" t="s">
        <v>5757</v>
      </c>
      <c r="U925" t="s">
        <v>5757</v>
      </c>
      <c r="V925" t="s">
        <v>5757</v>
      </c>
      <c r="W925" t="s">
        <v>5757</v>
      </c>
      <c r="X925" t="str">
        <f t="shared" si="14"/>
        <v>Inversión</v>
      </c>
      <c r="Y925" t="s">
        <v>5761</v>
      </c>
    </row>
    <row r="926" spans="1:25">
      <c r="A926" t="s">
        <v>9129</v>
      </c>
      <c r="B926" t="s">
        <v>9365</v>
      </c>
      <c r="C926" t="s">
        <v>10619</v>
      </c>
      <c r="D926" t="s">
        <v>667</v>
      </c>
      <c r="E926" t="s">
        <v>5747</v>
      </c>
      <c r="F926" t="s">
        <v>5759</v>
      </c>
      <c r="G926" t="s">
        <v>10541</v>
      </c>
      <c r="H926" t="s">
        <v>461</v>
      </c>
      <c r="I926" t="s">
        <v>638</v>
      </c>
      <c r="J926" t="s">
        <v>280</v>
      </c>
      <c r="K926" t="s">
        <v>5760</v>
      </c>
      <c r="L926" t="s">
        <v>268</v>
      </c>
      <c r="M926">
        <v>34546758</v>
      </c>
      <c r="N926">
        <v>0</v>
      </c>
      <c r="O926">
        <v>34546758</v>
      </c>
      <c r="P926">
        <v>6333573</v>
      </c>
      <c r="Q926" t="s">
        <v>10620</v>
      </c>
      <c r="R926" t="s">
        <v>9129</v>
      </c>
      <c r="S926" t="s">
        <v>6253</v>
      </c>
      <c r="T926" t="s">
        <v>5757</v>
      </c>
      <c r="U926" t="s">
        <v>5757</v>
      </c>
      <c r="V926" t="s">
        <v>5757</v>
      </c>
      <c r="W926" t="s">
        <v>5757</v>
      </c>
      <c r="X926" t="str">
        <f t="shared" si="14"/>
        <v>Inversión</v>
      </c>
      <c r="Y926" t="s">
        <v>5761</v>
      </c>
    </row>
    <row r="927" spans="1:25">
      <c r="A927" t="s">
        <v>9134</v>
      </c>
      <c r="B927" t="s">
        <v>9365</v>
      </c>
      <c r="C927" t="s">
        <v>10621</v>
      </c>
      <c r="D927" t="s">
        <v>667</v>
      </c>
      <c r="E927" t="s">
        <v>5763</v>
      </c>
      <c r="F927" t="s">
        <v>5759</v>
      </c>
      <c r="G927" t="s">
        <v>10541</v>
      </c>
      <c r="H927" t="s">
        <v>461</v>
      </c>
      <c r="I927" t="s">
        <v>638</v>
      </c>
      <c r="J927" t="s">
        <v>280</v>
      </c>
      <c r="K927" t="s">
        <v>5760</v>
      </c>
      <c r="L927" t="s">
        <v>268</v>
      </c>
      <c r="M927">
        <v>60000000</v>
      </c>
      <c r="N927">
        <v>0</v>
      </c>
      <c r="O927">
        <v>60000000</v>
      </c>
      <c r="P927">
        <v>60000000</v>
      </c>
      <c r="Q927" t="s">
        <v>10622</v>
      </c>
      <c r="R927" t="s">
        <v>9134</v>
      </c>
      <c r="S927" t="s">
        <v>5757</v>
      </c>
      <c r="T927" t="s">
        <v>5757</v>
      </c>
      <c r="U927" t="s">
        <v>5757</v>
      </c>
      <c r="V927" t="s">
        <v>5757</v>
      </c>
      <c r="W927" t="s">
        <v>5757</v>
      </c>
      <c r="X927" t="str">
        <f t="shared" si="14"/>
        <v>Inversión</v>
      </c>
      <c r="Y927" t="s">
        <v>5761</v>
      </c>
    </row>
    <row r="928" spans="1:25">
      <c r="A928" t="s">
        <v>9204</v>
      </c>
      <c r="B928" t="s">
        <v>8680</v>
      </c>
      <c r="C928" t="s">
        <v>10623</v>
      </c>
      <c r="D928" t="s">
        <v>667</v>
      </c>
      <c r="E928" t="s">
        <v>5747</v>
      </c>
      <c r="F928" t="s">
        <v>5759</v>
      </c>
      <c r="G928" t="s">
        <v>10541</v>
      </c>
      <c r="H928" t="s">
        <v>461</v>
      </c>
      <c r="I928" t="s">
        <v>638</v>
      </c>
      <c r="J928" t="s">
        <v>280</v>
      </c>
      <c r="K928" t="s">
        <v>5760</v>
      </c>
      <c r="L928" t="s">
        <v>268</v>
      </c>
      <c r="M928">
        <v>10207458</v>
      </c>
      <c r="N928">
        <v>0</v>
      </c>
      <c r="O928">
        <v>10207458</v>
      </c>
      <c r="P928">
        <v>283540</v>
      </c>
      <c r="Q928" t="s">
        <v>10624</v>
      </c>
      <c r="R928" t="s">
        <v>9204</v>
      </c>
      <c r="S928" t="s">
        <v>6104</v>
      </c>
      <c r="T928" t="s">
        <v>5757</v>
      </c>
      <c r="U928" t="s">
        <v>5757</v>
      </c>
      <c r="V928" t="s">
        <v>5757</v>
      </c>
      <c r="W928" t="s">
        <v>5757</v>
      </c>
      <c r="X928" t="str">
        <f t="shared" si="14"/>
        <v>Inversión</v>
      </c>
      <c r="Y928" t="s">
        <v>5761</v>
      </c>
    </row>
    <row r="929" spans="1:25">
      <c r="A929" t="s">
        <v>9132</v>
      </c>
      <c r="B929" t="s">
        <v>8825</v>
      </c>
      <c r="C929" t="s">
        <v>10625</v>
      </c>
      <c r="D929" t="s">
        <v>667</v>
      </c>
      <c r="E929" t="s">
        <v>5763</v>
      </c>
      <c r="F929" t="s">
        <v>5759</v>
      </c>
      <c r="G929" t="s">
        <v>10541</v>
      </c>
      <c r="H929" t="s">
        <v>461</v>
      </c>
      <c r="I929" t="s">
        <v>638</v>
      </c>
      <c r="J929" t="s">
        <v>280</v>
      </c>
      <c r="K929" t="s">
        <v>5760</v>
      </c>
      <c r="L929" t="s">
        <v>268</v>
      </c>
      <c r="M929">
        <v>5103729</v>
      </c>
      <c r="N929">
        <v>0</v>
      </c>
      <c r="O929">
        <v>5103729</v>
      </c>
      <c r="P929">
        <v>5103729</v>
      </c>
      <c r="Q929" t="s">
        <v>10626</v>
      </c>
      <c r="R929" t="s">
        <v>9132</v>
      </c>
      <c r="S929" t="s">
        <v>5757</v>
      </c>
      <c r="T929" t="s">
        <v>5757</v>
      </c>
      <c r="U929" t="s">
        <v>5757</v>
      </c>
      <c r="V929" t="s">
        <v>5757</v>
      </c>
      <c r="W929" t="s">
        <v>5757</v>
      </c>
      <c r="X929" t="str">
        <f t="shared" si="14"/>
        <v>Inversión</v>
      </c>
      <c r="Y929" t="s">
        <v>5761</v>
      </c>
    </row>
    <row r="930" spans="1:25">
      <c r="A930" t="s">
        <v>9137</v>
      </c>
      <c r="B930" t="s">
        <v>8825</v>
      </c>
      <c r="C930" t="s">
        <v>10627</v>
      </c>
      <c r="D930" t="s">
        <v>667</v>
      </c>
      <c r="E930" t="s">
        <v>5747</v>
      </c>
      <c r="F930" t="s">
        <v>5759</v>
      </c>
      <c r="G930" t="s">
        <v>10541</v>
      </c>
      <c r="H930" t="s">
        <v>461</v>
      </c>
      <c r="I930" t="s">
        <v>638</v>
      </c>
      <c r="J930" t="s">
        <v>280</v>
      </c>
      <c r="K930" t="s">
        <v>5760</v>
      </c>
      <c r="L930" t="s">
        <v>268</v>
      </c>
      <c r="M930">
        <v>9374196</v>
      </c>
      <c r="N930">
        <v>0</v>
      </c>
      <c r="O930">
        <v>9374196</v>
      </c>
      <c r="P930">
        <v>0</v>
      </c>
      <c r="Q930" t="s">
        <v>10628</v>
      </c>
      <c r="R930" t="s">
        <v>9137</v>
      </c>
      <c r="S930" t="s">
        <v>5989</v>
      </c>
      <c r="T930" t="s">
        <v>5757</v>
      </c>
      <c r="U930" t="s">
        <v>5757</v>
      </c>
      <c r="V930" t="s">
        <v>5757</v>
      </c>
      <c r="W930" t="s">
        <v>5757</v>
      </c>
      <c r="X930" t="str">
        <f t="shared" si="14"/>
        <v>Inversión</v>
      </c>
      <c r="Y930" t="s">
        <v>5761</v>
      </c>
    </row>
    <row r="931" spans="1:25">
      <c r="A931" t="s">
        <v>5744</v>
      </c>
      <c r="B931" t="s">
        <v>8825</v>
      </c>
      <c r="C931" t="s">
        <v>10629</v>
      </c>
      <c r="D931" t="s">
        <v>667</v>
      </c>
      <c r="E931" t="s">
        <v>5763</v>
      </c>
      <c r="F931" t="s">
        <v>5759</v>
      </c>
      <c r="G931" t="s">
        <v>10541</v>
      </c>
      <c r="H931" t="s">
        <v>461</v>
      </c>
      <c r="I931" t="s">
        <v>638</v>
      </c>
      <c r="J931" t="s">
        <v>280</v>
      </c>
      <c r="K931" t="s">
        <v>5760</v>
      </c>
      <c r="L931" t="s">
        <v>268</v>
      </c>
      <c r="M931">
        <v>5342966</v>
      </c>
      <c r="N931">
        <v>0</v>
      </c>
      <c r="O931">
        <v>5342966</v>
      </c>
      <c r="P931">
        <v>5342966</v>
      </c>
      <c r="Q931" t="s">
        <v>10630</v>
      </c>
      <c r="R931" t="s">
        <v>5744</v>
      </c>
      <c r="S931" t="s">
        <v>5757</v>
      </c>
      <c r="T931" t="s">
        <v>5757</v>
      </c>
      <c r="U931" t="s">
        <v>5757</v>
      </c>
      <c r="V931" t="s">
        <v>5757</v>
      </c>
      <c r="W931" t="s">
        <v>5757</v>
      </c>
      <c r="X931" t="str">
        <f t="shared" si="14"/>
        <v>Inversión</v>
      </c>
      <c r="Y931" t="s">
        <v>5761</v>
      </c>
    </row>
    <row r="932" spans="1:25">
      <c r="A932" t="s">
        <v>5752</v>
      </c>
      <c r="B932" t="s">
        <v>8825</v>
      </c>
      <c r="C932" t="s">
        <v>10631</v>
      </c>
      <c r="D932" t="s">
        <v>667</v>
      </c>
      <c r="E932" t="s">
        <v>5747</v>
      </c>
      <c r="F932" t="s">
        <v>5759</v>
      </c>
      <c r="G932" t="s">
        <v>10541</v>
      </c>
      <c r="H932" t="s">
        <v>461</v>
      </c>
      <c r="I932" t="s">
        <v>638</v>
      </c>
      <c r="J932" t="s">
        <v>280</v>
      </c>
      <c r="K932" t="s">
        <v>5760</v>
      </c>
      <c r="L932" t="s">
        <v>268</v>
      </c>
      <c r="M932">
        <v>6804972</v>
      </c>
      <c r="N932">
        <v>0</v>
      </c>
      <c r="O932">
        <v>6804972</v>
      </c>
      <c r="P932">
        <v>0</v>
      </c>
      <c r="Q932" t="s">
        <v>10632</v>
      </c>
      <c r="R932" t="s">
        <v>5752</v>
      </c>
      <c r="S932" t="s">
        <v>5981</v>
      </c>
      <c r="T932" t="s">
        <v>5757</v>
      </c>
      <c r="U932" t="s">
        <v>5757</v>
      </c>
      <c r="V932" t="s">
        <v>5757</v>
      </c>
      <c r="W932" t="s">
        <v>5757</v>
      </c>
      <c r="X932" t="str">
        <f t="shared" si="14"/>
        <v>Inversión</v>
      </c>
      <c r="Y932" t="s">
        <v>5761</v>
      </c>
    </row>
    <row r="933" spans="1:25">
      <c r="A933" t="s">
        <v>5768</v>
      </c>
      <c r="B933" t="s">
        <v>8825</v>
      </c>
      <c r="C933" t="s">
        <v>10633</v>
      </c>
      <c r="D933" t="s">
        <v>667</v>
      </c>
      <c r="E933" t="s">
        <v>5763</v>
      </c>
      <c r="F933" t="s">
        <v>5759</v>
      </c>
      <c r="G933" t="s">
        <v>10541</v>
      </c>
      <c r="H933" t="s">
        <v>461</v>
      </c>
      <c r="I933" t="s">
        <v>638</v>
      </c>
      <c r="J933" t="s">
        <v>280</v>
      </c>
      <c r="K933" t="s">
        <v>5760</v>
      </c>
      <c r="L933" t="s">
        <v>268</v>
      </c>
      <c r="M933">
        <v>1750000</v>
      </c>
      <c r="N933">
        <v>0</v>
      </c>
      <c r="O933">
        <v>1750000</v>
      </c>
      <c r="P933">
        <v>1750000</v>
      </c>
      <c r="Q933" t="s">
        <v>10634</v>
      </c>
      <c r="R933" t="s">
        <v>5768</v>
      </c>
      <c r="S933" t="s">
        <v>5757</v>
      </c>
      <c r="T933" t="s">
        <v>5757</v>
      </c>
      <c r="U933" t="s">
        <v>5757</v>
      </c>
      <c r="V933" t="s">
        <v>5757</v>
      </c>
      <c r="W933" t="s">
        <v>5757</v>
      </c>
      <c r="X933" t="str">
        <f t="shared" si="14"/>
        <v>Inversión</v>
      </c>
      <c r="Y933" t="s">
        <v>5761</v>
      </c>
    </row>
    <row r="934" spans="1:25">
      <c r="A934" t="s">
        <v>5775</v>
      </c>
      <c r="B934" t="s">
        <v>8825</v>
      </c>
      <c r="C934" t="s">
        <v>10635</v>
      </c>
      <c r="D934" t="s">
        <v>667</v>
      </c>
      <c r="E934" t="s">
        <v>5763</v>
      </c>
      <c r="F934" t="s">
        <v>5759</v>
      </c>
      <c r="G934" t="s">
        <v>10541</v>
      </c>
      <c r="H934" t="s">
        <v>461</v>
      </c>
      <c r="I934" t="s">
        <v>638</v>
      </c>
      <c r="J934" t="s">
        <v>280</v>
      </c>
      <c r="K934" t="s">
        <v>5760</v>
      </c>
      <c r="L934" t="s">
        <v>268</v>
      </c>
      <c r="M934">
        <v>3871218</v>
      </c>
      <c r="N934">
        <v>0</v>
      </c>
      <c r="O934">
        <v>3871218</v>
      </c>
      <c r="P934">
        <v>3871218</v>
      </c>
      <c r="Q934" t="s">
        <v>10636</v>
      </c>
      <c r="R934" t="s">
        <v>5775</v>
      </c>
      <c r="S934" t="s">
        <v>5757</v>
      </c>
      <c r="T934" t="s">
        <v>5757</v>
      </c>
      <c r="U934" t="s">
        <v>5757</v>
      </c>
      <c r="V934" t="s">
        <v>5757</v>
      </c>
      <c r="W934" t="s">
        <v>5757</v>
      </c>
      <c r="X934" t="str">
        <f t="shared" si="14"/>
        <v>Inversión</v>
      </c>
      <c r="Y934" t="s">
        <v>5761</v>
      </c>
    </row>
    <row r="935" spans="1:25">
      <c r="A935" t="s">
        <v>5796</v>
      </c>
      <c r="B935" t="s">
        <v>9040</v>
      </c>
      <c r="C935" t="s">
        <v>10637</v>
      </c>
      <c r="D935" t="s">
        <v>667</v>
      </c>
      <c r="E935" t="s">
        <v>5763</v>
      </c>
      <c r="F935" t="s">
        <v>5759</v>
      </c>
      <c r="G935" t="s">
        <v>10541</v>
      </c>
      <c r="H935" t="s">
        <v>461</v>
      </c>
      <c r="I935" t="s">
        <v>638</v>
      </c>
      <c r="J935" t="s">
        <v>280</v>
      </c>
      <c r="K935" t="s">
        <v>5760</v>
      </c>
      <c r="L935" t="s">
        <v>268</v>
      </c>
      <c r="M935">
        <v>23031172</v>
      </c>
      <c r="N935">
        <v>0</v>
      </c>
      <c r="O935">
        <v>23031172</v>
      </c>
      <c r="P935">
        <v>23031172</v>
      </c>
      <c r="Q935" t="s">
        <v>10638</v>
      </c>
      <c r="R935" t="s">
        <v>5796</v>
      </c>
      <c r="S935" t="s">
        <v>5757</v>
      </c>
      <c r="T935" t="s">
        <v>5757</v>
      </c>
      <c r="U935" t="s">
        <v>5757</v>
      </c>
      <c r="V935" t="s">
        <v>5757</v>
      </c>
      <c r="W935" t="s">
        <v>5757</v>
      </c>
      <c r="X935" t="str">
        <f t="shared" si="14"/>
        <v>Inversión</v>
      </c>
      <c r="Y935" t="s">
        <v>5761</v>
      </c>
    </row>
    <row r="936" spans="1:25">
      <c r="A936" t="s">
        <v>5803</v>
      </c>
      <c r="B936" t="s">
        <v>9040</v>
      </c>
      <c r="C936" t="s">
        <v>10639</v>
      </c>
      <c r="D936" t="s">
        <v>667</v>
      </c>
      <c r="E936" t="s">
        <v>5763</v>
      </c>
      <c r="F936" t="s">
        <v>5759</v>
      </c>
      <c r="G936" t="s">
        <v>10541</v>
      </c>
      <c r="H936" t="s">
        <v>461</v>
      </c>
      <c r="I936" t="s">
        <v>638</v>
      </c>
      <c r="J936" t="s">
        <v>280</v>
      </c>
      <c r="K936" t="s">
        <v>5760</v>
      </c>
      <c r="L936" t="s">
        <v>268</v>
      </c>
      <c r="M936">
        <v>6804972</v>
      </c>
      <c r="N936">
        <v>0</v>
      </c>
      <c r="O936">
        <v>6804972</v>
      </c>
      <c r="P936">
        <v>6804972</v>
      </c>
      <c r="Q936" t="s">
        <v>10640</v>
      </c>
      <c r="R936" t="s">
        <v>5803</v>
      </c>
      <c r="S936" t="s">
        <v>5757</v>
      </c>
      <c r="T936" t="s">
        <v>5757</v>
      </c>
      <c r="U936" t="s">
        <v>5757</v>
      </c>
      <c r="V936" t="s">
        <v>5757</v>
      </c>
      <c r="W936" t="s">
        <v>5757</v>
      </c>
      <c r="X936" t="str">
        <f t="shared" si="14"/>
        <v>Inversión</v>
      </c>
      <c r="Y936" t="s">
        <v>5761</v>
      </c>
    </row>
    <row r="937" spans="1:25">
      <c r="A937" t="s">
        <v>5810</v>
      </c>
      <c r="B937" t="s">
        <v>9040</v>
      </c>
      <c r="C937" t="s">
        <v>10641</v>
      </c>
      <c r="D937" t="s">
        <v>667</v>
      </c>
      <c r="E937" t="s">
        <v>5763</v>
      </c>
      <c r="F937" t="s">
        <v>5759</v>
      </c>
      <c r="G937" t="s">
        <v>10541</v>
      </c>
      <c r="H937" t="s">
        <v>461</v>
      </c>
      <c r="I937" t="s">
        <v>638</v>
      </c>
      <c r="J937" t="s">
        <v>280</v>
      </c>
      <c r="K937" t="s">
        <v>5760</v>
      </c>
      <c r="L937" t="s">
        <v>268</v>
      </c>
      <c r="M937">
        <v>62494640</v>
      </c>
      <c r="N937">
        <v>0</v>
      </c>
      <c r="O937">
        <v>62494640</v>
      </c>
      <c r="P937">
        <v>62494640</v>
      </c>
      <c r="Q937" t="s">
        <v>10642</v>
      </c>
      <c r="R937" t="s">
        <v>5810</v>
      </c>
      <c r="S937" t="s">
        <v>5757</v>
      </c>
      <c r="T937" t="s">
        <v>5757</v>
      </c>
      <c r="U937" t="s">
        <v>5757</v>
      </c>
      <c r="V937" t="s">
        <v>5757</v>
      </c>
      <c r="W937" t="s">
        <v>5757</v>
      </c>
      <c r="X937" t="str">
        <f t="shared" si="14"/>
        <v>Inversión</v>
      </c>
      <c r="Y937" t="s">
        <v>5761</v>
      </c>
    </row>
    <row r="938" spans="1:25">
      <c r="A938" t="s">
        <v>5813</v>
      </c>
      <c r="B938" t="s">
        <v>9040</v>
      </c>
      <c r="C938" t="s">
        <v>10643</v>
      </c>
      <c r="D938" t="s">
        <v>667</v>
      </c>
      <c r="E938" t="s">
        <v>5763</v>
      </c>
      <c r="F938" t="s">
        <v>5759</v>
      </c>
      <c r="G938" t="s">
        <v>10541</v>
      </c>
      <c r="H938" t="s">
        <v>461</v>
      </c>
      <c r="I938" t="s">
        <v>638</v>
      </c>
      <c r="J938" t="s">
        <v>280</v>
      </c>
      <c r="K938" t="s">
        <v>5760</v>
      </c>
      <c r="L938" t="s">
        <v>268</v>
      </c>
      <c r="M938">
        <v>33990000</v>
      </c>
      <c r="N938">
        <v>0</v>
      </c>
      <c r="O938">
        <v>33990000</v>
      </c>
      <c r="P938">
        <v>33990000</v>
      </c>
      <c r="Q938" t="s">
        <v>10644</v>
      </c>
      <c r="R938" t="s">
        <v>5813</v>
      </c>
      <c r="S938" t="s">
        <v>5757</v>
      </c>
      <c r="T938" t="s">
        <v>5757</v>
      </c>
      <c r="U938" t="s">
        <v>5757</v>
      </c>
      <c r="V938" t="s">
        <v>5757</v>
      </c>
      <c r="W938" t="s">
        <v>5757</v>
      </c>
      <c r="X938" t="str">
        <f t="shared" si="14"/>
        <v>Inversión</v>
      </c>
      <c r="Y938" t="s">
        <v>5761</v>
      </c>
    </row>
    <row r="939" spans="1:25">
      <c r="A939" t="s">
        <v>5766</v>
      </c>
      <c r="B939" t="s">
        <v>9040</v>
      </c>
      <c r="C939" t="s">
        <v>10645</v>
      </c>
      <c r="D939" t="s">
        <v>667</v>
      </c>
      <c r="E939" t="s">
        <v>5763</v>
      </c>
      <c r="F939" t="s">
        <v>5759</v>
      </c>
      <c r="G939" t="s">
        <v>10541</v>
      </c>
      <c r="H939" t="s">
        <v>461</v>
      </c>
      <c r="I939" t="s">
        <v>638</v>
      </c>
      <c r="J939" t="s">
        <v>280</v>
      </c>
      <c r="K939" t="s">
        <v>5760</v>
      </c>
      <c r="L939" t="s">
        <v>268</v>
      </c>
      <c r="M939">
        <v>23031172</v>
      </c>
      <c r="N939">
        <v>0</v>
      </c>
      <c r="O939">
        <v>23031172</v>
      </c>
      <c r="P939">
        <v>23031172</v>
      </c>
      <c r="Q939" t="s">
        <v>10646</v>
      </c>
      <c r="R939" t="s">
        <v>5766</v>
      </c>
      <c r="S939" t="s">
        <v>5757</v>
      </c>
      <c r="T939" t="s">
        <v>5757</v>
      </c>
      <c r="U939" t="s">
        <v>5757</v>
      </c>
      <c r="V939" t="s">
        <v>5757</v>
      </c>
      <c r="W939" t="s">
        <v>5757</v>
      </c>
      <c r="X939" t="str">
        <f t="shared" si="14"/>
        <v>Inversión</v>
      </c>
      <c r="Y939" t="s">
        <v>5761</v>
      </c>
    </row>
    <row r="940" spans="1:25">
      <c r="A940" t="s">
        <v>5820</v>
      </c>
      <c r="B940" t="s">
        <v>9040</v>
      </c>
      <c r="C940" t="s">
        <v>10647</v>
      </c>
      <c r="D940" t="s">
        <v>667</v>
      </c>
      <c r="E940" t="s">
        <v>5763</v>
      </c>
      <c r="F940" t="s">
        <v>5759</v>
      </c>
      <c r="G940" t="s">
        <v>10541</v>
      </c>
      <c r="H940" t="s">
        <v>461</v>
      </c>
      <c r="I940" t="s">
        <v>638</v>
      </c>
      <c r="J940" t="s">
        <v>280</v>
      </c>
      <c r="K940" t="s">
        <v>5760</v>
      </c>
      <c r="L940" t="s">
        <v>268</v>
      </c>
      <c r="M940">
        <v>28840000</v>
      </c>
      <c r="N940">
        <v>0</v>
      </c>
      <c r="O940">
        <v>28840000</v>
      </c>
      <c r="P940">
        <v>28840000</v>
      </c>
      <c r="Q940" t="s">
        <v>10648</v>
      </c>
      <c r="R940" t="s">
        <v>5820</v>
      </c>
      <c r="S940" t="s">
        <v>5757</v>
      </c>
      <c r="T940" t="s">
        <v>5757</v>
      </c>
      <c r="U940" t="s">
        <v>5757</v>
      </c>
      <c r="V940" t="s">
        <v>5757</v>
      </c>
      <c r="W940" t="s">
        <v>5757</v>
      </c>
      <c r="X940" t="str">
        <f t="shared" si="14"/>
        <v>Inversión</v>
      </c>
      <c r="Y940" t="s">
        <v>5761</v>
      </c>
    </row>
    <row r="941" spans="1:25">
      <c r="A941" t="s">
        <v>5874</v>
      </c>
      <c r="B941" t="s">
        <v>9040</v>
      </c>
      <c r="C941" t="s">
        <v>10649</v>
      </c>
      <c r="D941" t="s">
        <v>667</v>
      </c>
      <c r="E941" t="s">
        <v>5763</v>
      </c>
      <c r="F941" t="s">
        <v>5759</v>
      </c>
      <c r="G941" t="s">
        <v>10541</v>
      </c>
      <c r="H941" t="s">
        <v>461</v>
      </c>
      <c r="I941" t="s">
        <v>638</v>
      </c>
      <c r="J941" t="s">
        <v>280</v>
      </c>
      <c r="K941" t="s">
        <v>5760</v>
      </c>
      <c r="L941" t="s">
        <v>268</v>
      </c>
      <c r="M941">
        <v>14560944</v>
      </c>
      <c r="N941">
        <v>0</v>
      </c>
      <c r="O941">
        <v>14560944</v>
      </c>
      <c r="P941">
        <v>14560944</v>
      </c>
      <c r="Q941" t="s">
        <v>10650</v>
      </c>
      <c r="R941" t="s">
        <v>5874</v>
      </c>
      <c r="S941" t="s">
        <v>5757</v>
      </c>
      <c r="T941" t="s">
        <v>5757</v>
      </c>
      <c r="U941" t="s">
        <v>5757</v>
      </c>
      <c r="V941" t="s">
        <v>5757</v>
      </c>
      <c r="W941" t="s">
        <v>5757</v>
      </c>
      <c r="X941" t="str">
        <f t="shared" si="14"/>
        <v>Inversión</v>
      </c>
      <c r="Y941" t="s">
        <v>5761</v>
      </c>
    </row>
    <row r="942" spans="1:25">
      <c r="A942" t="s">
        <v>5849</v>
      </c>
      <c r="B942" t="s">
        <v>9040</v>
      </c>
      <c r="C942" t="s">
        <v>10651</v>
      </c>
      <c r="D942" t="s">
        <v>667</v>
      </c>
      <c r="E942" t="s">
        <v>5763</v>
      </c>
      <c r="F942" t="s">
        <v>5759</v>
      </c>
      <c r="G942" t="s">
        <v>10541</v>
      </c>
      <c r="H942" t="s">
        <v>461</v>
      </c>
      <c r="I942" t="s">
        <v>638</v>
      </c>
      <c r="J942" t="s">
        <v>280</v>
      </c>
      <c r="K942" t="s">
        <v>5760</v>
      </c>
      <c r="L942" t="s">
        <v>268</v>
      </c>
      <c r="M942">
        <v>21371864</v>
      </c>
      <c r="N942">
        <v>0</v>
      </c>
      <c r="O942">
        <v>21371864</v>
      </c>
      <c r="P942">
        <v>21371864</v>
      </c>
      <c r="Q942" t="s">
        <v>10652</v>
      </c>
      <c r="R942" t="s">
        <v>5849</v>
      </c>
      <c r="S942" t="s">
        <v>5757</v>
      </c>
      <c r="T942" t="s">
        <v>5757</v>
      </c>
      <c r="U942" t="s">
        <v>5757</v>
      </c>
      <c r="V942" t="s">
        <v>5757</v>
      </c>
      <c r="W942" t="s">
        <v>5757</v>
      </c>
      <c r="X942" t="str">
        <f t="shared" si="14"/>
        <v>Inversión</v>
      </c>
      <c r="Y942" t="s">
        <v>5761</v>
      </c>
    </row>
    <row r="943" spans="1:25">
      <c r="A943" t="s">
        <v>5865</v>
      </c>
      <c r="B943" t="s">
        <v>9040</v>
      </c>
      <c r="C943" t="s">
        <v>10653</v>
      </c>
      <c r="D943" t="s">
        <v>667</v>
      </c>
      <c r="E943" t="s">
        <v>5763</v>
      </c>
      <c r="F943" t="s">
        <v>5759</v>
      </c>
      <c r="G943" t="s">
        <v>10541</v>
      </c>
      <c r="H943" t="s">
        <v>461</v>
      </c>
      <c r="I943" t="s">
        <v>638</v>
      </c>
      <c r="J943" t="s">
        <v>280</v>
      </c>
      <c r="K943" t="s">
        <v>5760</v>
      </c>
      <c r="L943" t="s">
        <v>268</v>
      </c>
      <c r="M943">
        <v>19905696</v>
      </c>
      <c r="N943">
        <v>0</v>
      </c>
      <c r="O943">
        <v>19905696</v>
      </c>
      <c r="P943">
        <v>19905696</v>
      </c>
      <c r="Q943" t="s">
        <v>10654</v>
      </c>
      <c r="R943" t="s">
        <v>5865</v>
      </c>
      <c r="S943" t="s">
        <v>5757</v>
      </c>
      <c r="T943" t="s">
        <v>5757</v>
      </c>
      <c r="U943" t="s">
        <v>5757</v>
      </c>
      <c r="V943" t="s">
        <v>5757</v>
      </c>
      <c r="W943" t="s">
        <v>5757</v>
      </c>
      <c r="X943" t="str">
        <f t="shared" si="14"/>
        <v>Inversión</v>
      </c>
      <c r="Y943" t="s">
        <v>5761</v>
      </c>
    </row>
    <row r="944" spans="1:25">
      <c r="A944" t="s">
        <v>5840</v>
      </c>
      <c r="B944" t="s">
        <v>9040</v>
      </c>
      <c r="C944" t="s">
        <v>10655</v>
      </c>
      <c r="D944" t="s">
        <v>667</v>
      </c>
      <c r="E944" t="s">
        <v>5763</v>
      </c>
      <c r="F944" t="s">
        <v>5759</v>
      </c>
      <c r="G944" t="s">
        <v>10541</v>
      </c>
      <c r="H944" t="s">
        <v>461</v>
      </c>
      <c r="I944" t="s">
        <v>638</v>
      </c>
      <c r="J944" t="s">
        <v>280</v>
      </c>
      <c r="K944" t="s">
        <v>5760</v>
      </c>
      <c r="L944" t="s">
        <v>268</v>
      </c>
      <c r="M944">
        <v>23031172</v>
      </c>
      <c r="N944">
        <v>0</v>
      </c>
      <c r="O944">
        <v>23031172</v>
      </c>
      <c r="P944">
        <v>23031172</v>
      </c>
      <c r="Q944" t="s">
        <v>10656</v>
      </c>
      <c r="R944" t="s">
        <v>5840</v>
      </c>
      <c r="S944" t="s">
        <v>5757</v>
      </c>
      <c r="T944" t="s">
        <v>5757</v>
      </c>
      <c r="U944" t="s">
        <v>5757</v>
      </c>
      <c r="V944" t="s">
        <v>5757</v>
      </c>
      <c r="W944" t="s">
        <v>5757</v>
      </c>
      <c r="X944" t="str">
        <f t="shared" si="14"/>
        <v>Inversión</v>
      </c>
      <c r="Y944" t="s">
        <v>5761</v>
      </c>
    </row>
    <row r="945" spans="1:25">
      <c r="A945" t="s">
        <v>5830</v>
      </c>
      <c r="B945" t="s">
        <v>9040</v>
      </c>
      <c r="C945" t="s">
        <v>10657</v>
      </c>
      <c r="D945" t="s">
        <v>667</v>
      </c>
      <c r="E945" t="s">
        <v>5763</v>
      </c>
      <c r="F945" t="s">
        <v>5759</v>
      </c>
      <c r="G945" t="s">
        <v>10541</v>
      </c>
      <c r="H945" t="s">
        <v>461</v>
      </c>
      <c r="I945" t="s">
        <v>638</v>
      </c>
      <c r="J945" t="s">
        <v>280</v>
      </c>
      <c r="K945" t="s">
        <v>5760</v>
      </c>
      <c r="L945" t="s">
        <v>268</v>
      </c>
      <c r="M945">
        <v>40000000</v>
      </c>
      <c r="N945">
        <v>0</v>
      </c>
      <c r="O945">
        <v>40000000</v>
      </c>
      <c r="P945">
        <v>40000000</v>
      </c>
      <c r="Q945" t="s">
        <v>10658</v>
      </c>
      <c r="R945" t="s">
        <v>5830</v>
      </c>
      <c r="S945" t="s">
        <v>5757</v>
      </c>
      <c r="T945" t="s">
        <v>5757</v>
      </c>
      <c r="U945" t="s">
        <v>5757</v>
      </c>
      <c r="V945" t="s">
        <v>5757</v>
      </c>
      <c r="W945" t="s">
        <v>5757</v>
      </c>
      <c r="X945" t="str">
        <f t="shared" si="14"/>
        <v>Inversión</v>
      </c>
      <c r="Y945" t="s">
        <v>5761</v>
      </c>
    </row>
  </sheetData>
  <autoFilter ref="A1:Y1" xr:uid="{F3288CBA-5ACE-45BF-A5BA-E0FE4B30B6E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topLeftCell="A13" zoomScale="90" zoomScaleNormal="90" workbookViewId="0">
      <selection activeCell="H22" sqref="H22:K22"/>
    </sheetView>
  </sheetViews>
  <sheetFormatPr defaultColWidth="11" defaultRowHeight="15.75" zeroHeight="1"/>
  <cols>
    <col min="1" max="16" width="11" customWidth="1"/>
  </cols>
  <sheetData>
    <row r="1" spans="8:11"/>
    <row r="2" spans="8:11"/>
    <row r="3" spans="8:11"/>
    <row r="4" spans="8:11">
      <c r="H4" s="263" t="s">
        <v>10659</v>
      </c>
      <c r="I4" s="263"/>
      <c r="J4" s="263"/>
      <c r="K4" s="263"/>
    </row>
    <row r="5" spans="8:11"/>
    <row r="6" spans="8:11">
      <c r="H6" s="263" t="s">
        <v>10660</v>
      </c>
      <c r="I6" s="263"/>
      <c r="J6" s="263"/>
      <c r="K6" s="263"/>
    </row>
    <row r="7" spans="8:11"/>
    <row r="8" spans="8:11">
      <c r="H8" s="263" t="s">
        <v>10661</v>
      </c>
      <c r="I8" s="263"/>
      <c r="J8" s="263"/>
      <c r="K8" s="263"/>
    </row>
    <row r="9" spans="8:11"/>
    <row r="10" spans="8:11">
      <c r="H10" s="263" t="s">
        <v>10662</v>
      </c>
      <c r="I10" s="263"/>
      <c r="J10" s="263"/>
      <c r="K10" s="263"/>
    </row>
    <row r="11" spans="8:11"/>
    <row r="12" spans="8:11">
      <c r="H12" s="263" t="s">
        <v>10663</v>
      </c>
      <c r="I12" s="263"/>
      <c r="J12" s="263"/>
      <c r="K12" s="263"/>
    </row>
    <row r="13" spans="8:11"/>
    <row r="14" spans="8:11">
      <c r="H14" s="263" t="s">
        <v>10664</v>
      </c>
      <c r="I14" s="263"/>
      <c r="J14" s="263"/>
      <c r="K14" s="263"/>
    </row>
    <row r="15" spans="8:11"/>
    <row r="16" spans="8:11">
      <c r="H16" s="263" t="s">
        <v>10665</v>
      </c>
      <c r="I16" s="263"/>
      <c r="J16" s="263"/>
      <c r="K16" s="263"/>
    </row>
    <row r="17" spans="8:11"/>
    <row r="18" spans="8:11">
      <c r="H18" s="263" t="s">
        <v>10666</v>
      </c>
      <c r="I18" s="263"/>
      <c r="J18" s="263"/>
      <c r="K18" s="263"/>
    </row>
    <row r="19" spans="8:11"/>
    <row r="20" spans="8:11">
      <c r="H20" s="263" t="s">
        <v>10667</v>
      </c>
      <c r="I20" s="263"/>
      <c r="J20" s="263"/>
      <c r="K20" s="263"/>
    </row>
    <row r="21" spans="8:11"/>
    <row r="22" spans="8:11">
      <c r="H22" s="263" t="s">
        <v>10668</v>
      </c>
      <c r="I22" s="263"/>
      <c r="J22" s="263"/>
      <c r="K22" s="263"/>
    </row>
    <row r="23" spans="8:11"/>
    <row r="24" spans="8:11"/>
    <row r="25" spans="8:11"/>
    <row r="26" spans="8:11"/>
    <row r="27" spans="8:11"/>
    <row r="28" spans="8:11"/>
  </sheetData>
  <mergeCells count="10">
    <mergeCell ref="H16:K16"/>
    <mergeCell ref="H18:K18"/>
    <mergeCell ref="H20:K20"/>
    <mergeCell ref="H22:K22"/>
    <mergeCell ref="H14:K14"/>
    <mergeCell ref="H12:K12"/>
    <mergeCell ref="H8:K8"/>
    <mergeCell ref="H4:K4"/>
    <mergeCell ref="H6:K6"/>
    <mergeCell ref="H10:K10"/>
  </mergeCells>
  <hyperlinks>
    <hyperlink ref="H4:K4" location="'Proyectos'!A1" display="Ejecución Presupuestal Proyectos" xr:uid="{2522F3A7-C092-402B-BE43-AD1CD7AB8A5B}"/>
    <hyperlink ref="H6:K6" location="Territoriales!A1" display="Ejecución Presupuestal Territoriales" xr:uid="{68D2C63D-8737-4A59-90A1-95E0B76FE61A}"/>
    <hyperlink ref="H8:K8" location="Productos!A1" display="Ejecución Presupuestal Productos" xr:uid="{5C1FF0AD-342D-4D6A-A853-E7323227057C}"/>
    <hyperlink ref="H10:K10" location="Reservas!A1" display="Ejecución de Reservas Presupuestales" xr:uid="{14479685-587C-4891-833D-4EB89FE17F1D}"/>
    <hyperlink ref="H12:K12" location="'Ejecución presupuestal'!A1" display="Informe Ejecución Comité Reducido" xr:uid="{60993A7A-D264-4290-BF94-9D61931D03C2}"/>
    <hyperlink ref="H14:K14" location="'Reservas reducido'!A1" display="Informe Reservas Comité Reducido" xr:uid="{61E714A8-9643-4505-BC46-AF3C38C1584F}"/>
    <hyperlink ref="H16:K16" location="CDP!A1" display="Saldos de CDP por Comrpometer" xr:uid="{3146F5B4-7BFA-4FDB-9727-62050E5DCEFA}"/>
    <hyperlink ref="H18:K18" location="'Plan de compras'!A1" display="Ahorros Plan de Compra" xr:uid="{CD7B084A-09B1-4899-8676-6E2A8C99ECD3}"/>
    <hyperlink ref="H20:K20" location="'PAA procesos'!A1" display="Avance Plan Anual de Acción Sede Central" xr:uid="{50E9FCB1-FBCA-4837-A99B-AE76878C0696}"/>
    <hyperlink ref="H22:K22" location="'PAA terri'!A1" display="Avance Plan Anual de Acción Territoriales" xr:uid="{4E75C0D5-79FE-4E2B-9F41-6A4E10D8FECB}"/>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605-D29B-4511-9D3D-ACF6E9DE8894}">
  <dimension ref="A1:T156"/>
  <sheetViews>
    <sheetView showGridLines="0" zoomScale="80" zoomScaleNormal="80" workbookViewId="0">
      <selection activeCell="I26" sqref="I26"/>
    </sheetView>
  </sheetViews>
  <sheetFormatPr defaultColWidth="0" defaultRowHeight="15.75" zeroHeight="1"/>
  <cols>
    <col min="1" max="1" width="2.125" customWidth="1"/>
    <col min="2" max="2" width="62.125" bestFit="1" customWidth="1"/>
    <col min="3" max="3" width="19" bestFit="1" customWidth="1"/>
    <col min="4" max="4" width="18.125" bestFit="1" customWidth="1"/>
    <col min="5" max="11" width="11" customWidth="1"/>
    <col min="12" max="12" width="2.125" customWidth="1"/>
    <col min="13" max="20" width="0" hidden="1" customWidth="1"/>
    <col min="21" max="16384" width="11" hidden="1"/>
  </cols>
  <sheetData>
    <row r="1" spans="2:11"/>
    <row r="2" spans="2:11"/>
    <row r="3" spans="2:11"/>
    <row r="4" spans="2:11"/>
    <row r="5" spans="2:11"/>
    <row r="6" spans="2:11"/>
    <row r="7" spans="2:11">
      <c r="B7" s="264" t="s">
        <v>10669</v>
      </c>
      <c r="C7" s="264"/>
      <c r="D7" s="264"/>
      <c r="E7" s="264"/>
      <c r="F7" s="264"/>
      <c r="G7" s="264"/>
      <c r="H7" s="264"/>
      <c r="I7" s="264"/>
      <c r="J7" s="264"/>
      <c r="K7" s="264"/>
    </row>
    <row r="8" spans="2:11"/>
    <row r="9" spans="2:11">
      <c r="B9" s="39" t="s">
        <v>10670</v>
      </c>
      <c r="C9" s="48" t="s">
        <v>10671</v>
      </c>
      <c r="D9" s="48" t="s">
        <v>10672</v>
      </c>
    </row>
    <row r="10" spans="2:11">
      <c r="B10" s="6" t="s">
        <v>10673</v>
      </c>
      <c r="C10" s="4">
        <v>1062395378.4285715</v>
      </c>
      <c r="D10" s="4">
        <v>743221531</v>
      </c>
    </row>
    <row r="11" spans="2:11">
      <c r="B11" s="6" t="s">
        <v>10674</v>
      </c>
      <c r="C11" s="4">
        <v>0</v>
      </c>
      <c r="D11" s="4">
        <v>0</v>
      </c>
    </row>
    <row r="12" spans="2:11">
      <c r="B12" s="6" t="s">
        <v>10675</v>
      </c>
      <c r="C12" s="4">
        <v>121795172.09666663</v>
      </c>
      <c r="D12" s="4">
        <v>99340037.815384597</v>
      </c>
    </row>
    <row r="13" spans="2:11">
      <c r="B13" s="6" t="s">
        <v>10676</v>
      </c>
      <c r="C13" s="4">
        <v>40496612.799999997</v>
      </c>
      <c r="D13" s="4">
        <v>0</v>
      </c>
    </row>
    <row r="14" spans="2:11">
      <c r="B14" s="6" t="s">
        <v>10677</v>
      </c>
      <c r="C14" s="4">
        <v>370210045.16666669</v>
      </c>
      <c r="D14" s="4">
        <v>0</v>
      </c>
    </row>
    <row r="15" spans="2:11">
      <c r="B15" s="6" t="s">
        <v>10678</v>
      </c>
      <c r="C15" s="4">
        <v>4952796.9333333373</v>
      </c>
      <c r="D15" s="4">
        <v>0</v>
      </c>
    </row>
    <row r="16" spans="2:11">
      <c r="B16" s="6" t="s">
        <v>10679</v>
      </c>
      <c r="C16" s="4">
        <v>20895296</v>
      </c>
      <c r="D16" s="4">
        <v>0</v>
      </c>
    </row>
    <row r="17" spans="2:11">
      <c r="B17" s="6" t="s">
        <v>10680</v>
      </c>
      <c r="C17" s="4">
        <v>829490</v>
      </c>
      <c r="D17" s="4">
        <v>0</v>
      </c>
    </row>
    <row r="18" spans="2:11">
      <c r="B18" s="6" t="s">
        <v>10681</v>
      </c>
      <c r="C18" s="4">
        <v>767691</v>
      </c>
      <c r="D18" s="4">
        <v>0</v>
      </c>
    </row>
    <row r="19" spans="2:11">
      <c r="B19" s="6" t="s">
        <v>10682</v>
      </c>
      <c r="C19" s="4">
        <v>79997672</v>
      </c>
      <c r="D19" s="4">
        <v>0</v>
      </c>
    </row>
    <row r="20" spans="2:11">
      <c r="B20" s="6" t="s">
        <v>10683</v>
      </c>
      <c r="C20" s="4">
        <v>2909268.4000000004</v>
      </c>
      <c r="D20" s="4">
        <v>9593673</v>
      </c>
    </row>
    <row r="21" spans="2:11">
      <c r="B21" s="6" t="s">
        <v>5758</v>
      </c>
      <c r="C21" s="4">
        <v>0</v>
      </c>
      <c r="D21" s="4">
        <v>0</v>
      </c>
    </row>
    <row r="22" spans="2:11">
      <c r="B22" s="6" t="s">
        <v>10684</v>
      </c>
      <c r="C22" s="4">
        <v>475450550.85000002</v>
      </c>
      <c r="D22" s="4">
        <v>14250000</v>
      </c>
    </row>
    <row r="23" spans="2:11">
      <c r="B23" s="6" t="s">
        <v>10685</v>
      </c>
      <c r="C23" s="4">
        <v>80734483.5</v>
      </c>
      <c r="D23" s="4">
        <v>7647907</v>
      </c>
    </row>
    <row r="24" spans="2:11">
      <c r="B24" s="6" t="s">
        <v>10686</v>
      </c>
      <c r="C24" s="4">
        <v>13879197687.943333</v>
      </c>
      <c r="D24" s="4">
        <v>57109768.79999999</v>
      </c>
    </row>
    <row r="25" spans="2:11">
      <c r="B25" s="6" t="s">
        <v>10687</v>
      </c>
      <c r="C25" s="4">
        <v>0</v>
      </c>
      <c r="D25" s="4">
        <v>333897847.22222221</v>
      </c>
    </row>
    <row r="26" spans="2:11">
      <c r="B26" s="6" t="s">
        <v>10688</v>
      </c>
      <c r="C26" s="4">
        <v>550792541</v>
      </c>
      <c r="D26" s="4">
        <v>0</v>
      </c>
    </row>
    <row r="27" spans="2:11">
      <c r="B27" s="6" t="s">
        <v>137</v>
      </c>
      <c r="C27" s="4">
        <v>16691424686.11857</v>
      </c>
      <c r="D27" s="4">
        <v>1265060764.8376069</v>
      </c>
    </row>
    <row r="28" spans="2:11"/>
    <row r="29" spans="2:11">
      <c r="B29" s="264" t="s">
        <v>10689</v>
      </c>
      <c r="C29" s="264"/>
      <c r="D29" s="264"/>
      <c r="E29" s="264"/>
      <c r="F29" s="264"/>
      <c r="G29" s="264"/>
      <c r="H29" s="264"/>
      <c r="I29" s="264"/>
      <c r="J29" s="264"/>
      <c r="K29" s="264"/>
    </row>
    <row r="30" spans="2:11"/>
    <row r="31" spans="2:11">
      <c r="B31" s="39" t="s">
        <v>10670</v>
      </c>
      <c r="C31" s="48" t="s">
        <v>10671</v>
      </c>
      <c r="D31" s="48" t="s">
        <v>10672</v>
      </c>
    </row>
    <row r="32" spans="2:11">
      <c r="B32" s="6" t="s">
        <v>6388</v>
      </c>
      <c r="C32" s="4">
        <v>71611039.5</v>
      </c>
      <c r="D32" s="4">
        <v>47677947.333333328</v>
      </c>
    </row>
    <row r="33" spans="2:11">
      <c r="B33" s="6" t="s">
        <v>10690</v>
      </c>
      <c r="C33" s="4">
        <v>752944879.44257712</v>
      </c>
      <c r="D33" s="4">
        <v>491273184.15384614</v>
      </c>
    </row>
    <row r="34" spans="2:11">
      <c r="B34" s="6" t="s">
        <v>5887</v>
      </c>
      <c r="C34" s="4">
        <v>346125489.16666669</v>
      </c>
      <c r="D34" s="4">
        <v>186322666.04502815</v>
      </c>
    </row>
    <row r="35" spans="2:11">
      <c r="B35" s="6" t="s">
        <v>10691</v>
      </c>
      <c r="C35" s="4">
        <v>4952796.9333333373</v>
      </c>
      <c r="D35" s="4">
        <v>10374692</v>
      </c>
    </row>
    <row r="36" spans="2:11">
      <c r="B36" s="6" t="s">
        <v>10692</v>
      </c>
      <c r="C36" s="4">
        <v>42093793.799999997</v>
      </c>
      <c r="D36" s="4">
        <v>0</v>
      </c>
    </row>
    <row r="37" spans="2:11">
      <c r="B37" s="6" t="s">
        <v>10693</v>
      </c>
      <c r="C37" s="4">
        <v>8498442723.7799997</v>
      </c>
      <c r="D37" s="4">
        <v>205151400</v>
      </c>
    </row>
    <row r="38" spans="2:11">
      <c r="B38" s="6" t="s">
        <v>10694</v>
      </c>
      <c r="C38" s="4">
        <v>100738984.09666663</v>
      </c>
      <c r="D38" s="4">
        <v>12249659.076923076</v>
      </c>
    </row>
    <row r="39" spans="2:11">
      <c r="B39" s="6" t="s">
        <v>10695</v>
      </c>
      <c r="C39" s="4">
        <v>20895296</v>
      </c>
      <c r="D39" s="4">
        <v>0</v>
      </c>
    </row>
    <row r="40" spans="2:11">
      <c r="B40" s="6" t="s">
        <v>5758</v>
      </c>
      <c r="C40" s="4">
        <v>1103463390.8499999</v>
      </c>
      <c r="D40" s="4">
        <v>22205128.205128208</v>
      </c>
    </row>
    <row r="41" spans="2:11">
      <c r="B41" s="6" t="s">
        <v>137</v>
      </c>
      <c r="C41" s="4">
        <v>10941268393.569244</v>
      </c>
      <c r="D41" s="4">
        <v>975254676.81425905</v>
      </c>
    </row>
    <row r="42" spans="2:11"/>
    <row r="43" spans="2:11">
      <c r="B43" s="264" t="s">
        <v>10696</v>
      </c>
      <c r="C43" s="264"/>
      <c r="D43" s="264"/>
      <c r="E43" s="264"/>
      <c r="F43" s="264"/>
      <c r="G43" s="264"/>
      <c r="H43" s="264"/>
      <c r="I43" s="264"/>
      <c r="J43" s="264"/>
      <c r="K43" s="264"/>
    </row>
    <row r="44" spans="2:11"/>
    <row r="45" spans="2:11">
      <c r="B45" s="39" t="s">
        <v>10670</v>
      </c>
      <c r="C45" s="48" t="s">
        <v>10671</v>
      </c>
      <c r="D45" s="48" t="s">
        <v>10672</v>
      </c>
    </row>
    <row r="46" spans="2:11">
      <c r="B46" s="6" t="s">
        <v>6388</v>
      </c>
      <c r="C46" s="4">
        <v>71611039.5</v>
      </c>
      <c r="D46" s="4">
        <v>18276546.477777779</v>
      </c>
    </row>
    <row r="47" spans="2:11">
      <c r="B47" s="6" t="s">
        <v>10690</v>
      </c>
      <c r="C47" s="4">
        <v>887022086.38571429</v>
      </c>
      <c r="D47" s="4">
        <v>383517439.36923075</v>
      </c>
    </row>
    <row r="48" spans="2:11">
      <c r="B48" s="6" t="s">
        <v>5887</v>
      </c>
      <c r="C48" s="4">
        <v>336260205.16666669</v>
      </c>
      <c r="D48" s="4">
        <v>118215293.73452158</v>
      </c>
    </row>
    <row r="49" spans="2:11">
      <c r="B49" s="6" t="s">
        <v>10691</v>
      </c>
      <c r="C49" s="4">
        <v>4952796.9333333373</v>
      </c>
      <c r="D49" s="4">
        <v>3976965.2666666666</v>
      </c>
    </row>
    <row r="50" spans="2:11">
      <c r="B50" s="6" t="s">
        <v>10692</v>
      </c>
      <c r="C50" s="4">
        <v>42093793.799999997</v>
      </c>
      <c r="D50" s="4">
        <v>0</v>
      </c>
    </row>
    <row r="51" spans="2:11">
      <c r="B51" s="6" t="s">
        <v>10693</v>
      </c>
      <c r="C51" s="4">
        <v>8301250834.7799997</v>
      </c>
      <c r="D51" s="4">
        <v>78641370.00000003</v>
      </c>
    </row>
    <row r="52" spans="2:11">
      <c r="B52" s="6" t="s">
        <v>10694</v>
      </c>
      <c r="C52" s="4">
        <v>99044561.586666644</v>
      </c>
      <c r="D52" s="4">
        <v>30848876.984615386</v>
      </c>
    </row>
    <row r="53" spans="2:11">
      <c r="B53" s="6" t="s">
        <v>10695</v>
      </c>
      <c r="C53" s="4">
        <v>20895296</v>
      </c>
      <c r="D53" s="4">
        <v>0</v>
      </c>
    </row>
    <row r="54" spans="2:11">
      <c r="B54" s="6" t="s">
        <v>5758</v>
      </c>
      <c r="C54" s="4">
        <v>1103463390.8499999</v>
      </c>
      <c r="D54" s="4">
        <v>17825641.025641024</v>
      </c>
    </row>
    <row r="55" spans="2:11">
      <c r="B55" s="6" t="s">
        <v>137</v>
      </c>
      <c r="C55" s="4">
        <v>10866594005.00238</v>
      </c>
      <c r="D55" s="4">
        <v>651302132.85845304</v>
      </c>
    </row>
    <row r="56" spans="2:11"/>
    <row r="57" spans="2:11">
      <c r="B57" s="264" t="s">
        <v>10697</v>
      </c>
      <c r="C57" s="264"/>
      <c r="D57" s="264"/>
      <c r="E57" s="264"/>
      <c r="F57" s="264"/>
      <c r="G57" s="264"/>
      <c r="H57" s="264"/>
      <c r="I57" s="264"/>
      <c r="J57" s="264"/>
      <c r="K57" s="264"/>
    </row>
    <row r="58" spans="2:11"/>
    <row r="59" spans="2:11">
      <c r="B59" s="39" t="s">
        <v>10670</v>
      </c>
      <c r="C59" s="48" t="s">
        <v>10671</v>
      </c>
      <c r="D59" s="48" t="s">
        <v>10672</v>
      </c>
    </row>
    <row r="60" spans="2:11">
      <c r="B60" s="6" t="s">
        <v>6388</v>
      </c>
      <c r="C60" s="4">
        <v>71170155</v>
      </c>
      <c r="D60" s="4">
        <v>0</v>
      </c>
    </row>
    <row r="61" spans="2:11">
      <c r="B61" s="6" t="s">
        <v>10690</v>
      </c>
      <c r="C61" s="4">
        <v>565386388.02380955</v>
      </c>
      <c r="D61" s="4">
        <v>386422284.64835167</v>
      </c>
    </row>
    <row r="62" spans="2:11">
      <c r="B62" s="6" t="s">
        <v>5887</v>
      </c>
      <c r="C62" s="4">
        <v>336260205.16666669</v>
      </c>
      <c r="D62" s="4">
        <v>47011804</v>
      </c>
    </row>
    <row r="63" spans="2:11">
      <c r="B63" s="6" t="s">
        <v>10691</v>
      </c>
      <c r="C63" s="4">
        <v>4952796.9333333373</v>
      </c>
      <c r="D63" s="4">
        <v>0</v>
      </c>
    </row>
    <row r="64" spans="2:11">
      <c r="B64" s="6" t="s">
        <v>10692</v>
      </c>
      <c r="C64" s="4">
        <v>41264303.799999997</v>
      </c>
      <c r="D64" s="4">
        <v>0</v>
      </c>
    </row>
    <row r="65" spans="2:11">
      <c r="B65" s="6" t="s">
        <v>10693</v>
      </c>
      <c r="C65" s="4">
        <v>8157499055.7799997</v>
      </c>
      <c r="D65" s="4">
        <v>0</v>
      </c>
    </row>
    <row r="66" spans="2:11">
      <c r="B66" s="6" t="s">
        <v>10694</v>
      </c>
      <c r="C66" s="4">
        <v>88719315.599999994</v>
      </c>
      <c r="D66" s="4">
        <v>6124829.538461538</v>
      </c>
    </row>
    <row r="67" spans="2:11">
      <c r="B67" s="6" t="s">
        <v>10698</v>
      </c>
      <c r="C67" s="4">
        <v>829490</v>
      </c>
      <c r="D67" s="4">
        <v>0</v>
      </c>
    </row>
    <row r="68" spans="2:11">
      <c r="B68" s="6" t="s">
        <v>10695</v>
      </c>
      <c r="C68" s="4">
        <v>20895296</v>
      </c>
      <c r="D68" s="4">
        <v>0</v>
      </c>
    </row>
    <row r="69" spans="2:11">
      <c r="B69" s="6" t="s">
        <v>5758</v>
      </c>
      <c r="C69" s="4">
        <v>1098021140.8499999</v>
      </c>
      <c r="D69" s="4">
        <v>11102564.102564104</v>
      </c>
    </row>
    <row r="70" spans="2:11">
      <c r="B70" s="6" t="s">
        <v>137</v>
      </c>
      <c r="C70" s="4">
        <v>10384998147.153811</v>
      </c>
      <c r="D70" s="4">
        <v>450661482.28937733</v>
      </c>
    </row>
    <row r="71" spans="2:11"/>
    <row r="72" spans="2:11">
      <c r="B72" s="264" t="s">
        <v>10699</v>
      </c>
      <c r="C72" s="264"/>
      <c r="D72" s="264"/>
      <c r="E72" s="264"/>
      <c r="F72" s="264"/>
      <c r="G72" s="264"/>
      <c r="H72" s="264"/>
      <c r="I72" s="264"/>
      <c r="J72" s="264"/>
      <c r="K72" s="264"/>
    </row>
    <row r="73" spans="2:11"/>
    <row r="74" spans="2:11">
      <c r="B74" s="39" t="s">
        <v>10670</v>
      </c>
      <c r="C74" s="48" t="s">
        <v>10671</v>
      </c>
      <c r="D74" s="48" t="s">
        <v>10672</v>
      </c>
    </row>
    <row r="75" spans="2:11">
      <c r="B75" s="6" t="s">
        <v>6388</v>
      </c>
      <c r="C75" s="4">
        <v>54116067</v>
      </c>
      <c r="D75" s="4">
        <v>11252890</v>
      </c>
    </row>
    <row r="76" spans="2:11">
      <c r="B76" s="6" t="s">
        <v>10690</v>
      </c>
      <c r="C76" s="4">
        <v>848608179.66666675</v>
      </c>
      <c r="D76" s="4">
        <v>295049031.37362641</v>
      </c>
    </row>
    <row r="77" spans="2:11">
      <c r="B77" s="6" t="s">
        <v>5887</v>
      </c>
      <c r="C77" s="4">
        <v>325368201.16666669</v>
      </c>
      <c r="D77" s="4">
        <v>87568592.435897425</v>
      </c>
    </row>
    <row r="78" spans="2:11">
      <c r="B78" s="6" t="s">
        <v>10691</v>
      </c>
      <c r="C78" s="4">
        <v>4952796.9333333373</v>
      </c>
      <c r="D78" s="4">
        <v>4322788.333333333</v>
      </c>
    </row>
    <row r="79" spans="2:11">
      <c r="B79" s="6" t="s">
        <v>10692</v>
      </c>
      <c r="C79" s="4">
        <v>41264303.799999997</v>
      </c>
      <c r="D79" s="4">
        <v>0</v>
      </c>
    </row>
    <row r="80" spans="2:11">
      <c r="B80" s="6" t="s">
        <v>10693</v>
      </c>
      <c r="C80" s="4">
        <v>8286755936.7799997</v>
      </c>
      <c r="D80" s="4">
        <v>0</v>
      </c>
    </row>
    <row r="81" spans="2:11">
      <c r="B81" s="6" t="s">
        <v>10694</v>
      </c>
      <c r="C81" s="4">
        <v>88719315.599999994</v>
      </c>
      <c r="D81" s="4">
        <v>14289517.948717948</v>
      </c>
    </row>
    <row r="82" spans="2:11">
      <c r="B82" s="6" t="s">
        <v>10698</v>
      </c>
      <c r="C82" s="4">
        <v>829490</v>
      </c>
      <c r="D82" s="4">
        <v>0</v>
      </c>
    </row>
    <row r="83" spans="2:11">
      <c r="B83" s="6" t="s">
        <v>10695</v>
      </c>
      <c r="C83" s="4">
        <v>20895296</v>
      </c>
      <c r="D83" s="4">
        <v>0</v>
      </c>
    </row>
    <row r="84" spans="2:11">
      <c r="B84" s="6" t="s">
        <v>5758</v>
      </c>
      <c r="C84" s="4">
        <v>1098021141.0699999</v>
      </c>
      <c r="D84" s="4">
        <v>13404156.960470086</v>
      </c>
    </row>
    <row r="85" spans="2:11">
      <c r="B85" s="6" t="s">
        <v>137</v>
      </c>
      <c r="C85" s="4">
        <v>10769530728.016666</v>
      </c>
      <c r="D85" s="4">
        <v>425886977.05204517</v>
      </c>
    </row>
    <row r="86" spans="2:11"/>
    <row r="87" spans="2:11">
      <c r="B87" s="264" t="s">
        <v>10700</v>
      </c>
      <c r="C87" s="264"/>
      <c r="D87" s="264"/>
      <c r="E87" s="264"/>
      <c r="F87" s="264"/>
      <c r="G87" s="264"/>
      <c r="H87" s="264"/>
      <c r="I87" s="264"/>
      <c r="J87" s="264"/>
      <c r="K87" s="264"/>
    </row>
    <row r="88" spans="2:11"/>
    <row r="89" spans="2:11">
      <c r="B89" s="39" t="s">
        <v>10670</v>
      </c>
      <c r="C89" s="48" t="s">
        <v>10671</v>
      </c>
      <c r="D89" s="48" t="s">
        <v>10672</v>
      </c>
    </row>
    <row r="90" spans="2:11">
      <c r="B90" s="6" t="s">
        <v>6388</v>
      </c>
      <c r="C90" s="4">
        <v>54116067</v>
      </c>
      <c r="D90" s="4">
        <v>0</v>
      </c>
    </row>
    <row r="91" spans="2:11">
      <c r="B91" s="6" t="s">
        <v>10690</v>
      </c>
      <c r="C91" s="4">
        <v>491724609.5</v>
      </c>
      <c r="D91" s="4">
        <v>0</v>
      </c>
    </row>
    <row r="92" spans="2:11">
      <c r="B92" s="6" t="s">
        <v>5887</v>
      </c>
      <c r="C92" s="4">
        <v>325368201.16666669</v>
      </c>
      <c r="D92" s="4">
        <v>0</v>
      </c>
    </row>
    <row r="93" spans="2:11">
      <c r="B93" s="6" t="s">
        <v>10691</v>
      </c>
      <c r="C93" s="4">
        <v>4952796.9333333373</v>
      </c>
      <c r="D93" s="4">
        <v>4038007.125</v>
      </c>
    </row>
    <row r="94" spans="2:11">
      <c r="B94" s="6" t="s">
        <v>10692</v>
      </c>
      <c r="C94" s="4">
        <v>41264303.799999997</v>
      </c>
      <c r="D94" s="4">
        <v>0</v>
      </c>
    </row>
    <row r="95" spans="2:11">
      <c r="B95" s="6" t="s">
        <v>10693</v>
      </c>
      <c r="C95" s="4">
        <v>8160106789.7799997</v>
      </c>
      <c r="D95" s="4">
        <v>0</v>
      </c>
    </row>
    <row r="96" spans="2:11">
      <c r="B96" s="6" t="s">
        <v>10694</v>
      </c>
      <c r="C96" s="4">
        <v>88719315.599999994</v>
      </c>
      <c r="D96" s="4">
        <v>0</v>
      </c>
    </row>
    <row r="97" spans="2:11">
      <c r="B97" s="6" t="s">
        <v>10698</v>
      </c>
      <c r="C97" s="4">
        <v>829490</v>
      </c>
      <c r="D97" s="4">
        <v>0</v>
      </c>
    </row>
    <row r="98" spans="2:11">
      <c r="B98" s="6" t="s">
        <v>10695</v>
      </c>
      <c r="C98" s="4">
        <v>20895296</v>
      </c>
      <c r="D98" s="4">
        <v>0</v>
      </c>
    </row>
    <row r="99" spans="2:11">
      <c r="B99" s="6" t="s">
        <v>5758</v>
      </c>
      <c r="C99" s="4">
        <v>1098021140.8499999</v>
      </c>
      <c r="D99" s="4">
        <v>0</v>
      </c>
    </row>
    <row r="100" spans="2:11">
      <c r="B100" s="6" t="s">
        <v>137</v>
      </c>
      <c r="C100" s="4">
        <v>10285998010.630001</v>
      </c>
      <c r="D100" s="4">
        <v>4038007.125</v>
      </c>
    </row>
    <row r="101" spans="2:11"/>
    <row r="102" spans="2:11">
      <c r="B102" s="264" t="s">
        <v>10701</v>
      </c>
      <c r="C102" s="264"/>
      <c r="D102" s="264"/>
      <c r="E102" s="264"/>
      <c r="F102" s="264"/>
      <c r="G102" s="264"/>
      <c r="H102" s="264"/>
      <c r="I102" s="264"/>
      <c r="J102" s="264"/>
      <c r="K102" s="264"/>
    </row>
    <row r="103" spans="2:11"/>
    <row r="104" spans="2:11">
      <c r="B104" s="39" t="s">
        <v>10670</v>
      </c>
      <c r="C104" s="48" t="s">
        <v>10671</v>
      </c>
      <c r="D104" s="48" t="s">
        <v>10672</v>
      </c>
    </row>
    <row r="105" spans="2:11">
      <c r="B105" s="6" t="s">
        <v>6388</v>
      </c>
      <c r="C105" s="4">
        <v>54116067</v>
      </c>
      <c r="D105" s="4"/>
    </row>
    <row r="106" spans="2:11">
      <c r="B106" s="6" t="s">
        <v>10690</v>
      </c>
      <c r="C106" s="4">
        <v>620091242.5</v>
      </c>
      <c r="D106" s="4">
        <v>312249093.07692307</v>
      </c>
    </row>
    <row r="107" spans="2:11">
      <c r="B107" s="6" t="s">
        <v>5887</v>
      </c>
      <c r="C107" s="4">
        <v>325368201.16666669</v>
      </c>
      <c r="D107" s="4"/>
    </row>
    <row r="108" spans="2:11">
      <c r="B108" s="6" t="s">
        <v>10702</v>
      </c>
      <c r="C108" s="4">
        <v>767691</v>
      </c>
      <c r="D108" s="4"/>
    </row>
    <row r="109" spans="2:11">
      <c r="B109" s="6" t="s">
        <v>10691</v>
      </c>
      <c r="C109" s="4">
        <v>4952796.9333333373</v>
      </c>
      <c r="D109" s="4">
        <v>4038007.125</v>
      </c>
    </row>
    <row r="110" spans="2:11">
      <c r="B110" s="6" t="s">
        <v>10692</v>
      </c>
      <c r="C110" s="4">
        <v>40496612.799999997</v>
      </c>
      <c r="D110" s="4"/>
    </row>
    <row r="111" spans="2:11">
      <c r="B111" s="6" t="s">
        <v>10693</v>
      </c>
      <c r="C111" s="4">
        <v>8284470162.7799997</v>
      </c>
      <c r="D111" s="4"/>
    </row>
    <row r="112" spans="2:11">
      <c r="B112" s="6" t="s">
        <v>10694</v>
      </c>
      <c r="C112" s="4">
        <v>88719315.599999994</v>
      </c>
      <c r="D112" s="4">
        <v>344488050</v>
      </c>
    </row>
    <row r="113" spans="2:11">
      <c r="B113" s="6" t="s">
        <v>10698</v>
      </c>
      <c r="C113" s="4">
        <v>829490</v>
      </c>
      <c r="D113" s="4"/>
    </row>
    <row r="114" spans="2:11">
      <c r="B114" s="6" t="s">
        <v>10695</v>
      </c>
      <c r="C114" s="4">
        <v>20895296</v>
      </c>
      <c r="D114" s="4"/>
    </row>
    <row r="115" spans="2:11">
      <c r="B115" s="6" t="s">
        <v>5758</v>
      </c>
      <c r="C115" s="4">
        <v>1012020573.85</v>
      </c>
      <c r="D115" s="4">
        <v>0</v>
      </c>
    </row>
    <row r="116" spans="2:11">
      <c r="B116" s="6" t="s">
        <v>137</v>
      </c>
      <c r="C116" s="4">
        <v>10452727449.630001</v>
      </c>
      <c r="D116" s="4">
        <v>660775150.20192313</v>
      </c>
    </row>
    <row r="117" spans="2:11"/>
    <row r="118" spans="2:11">
      <c r="B118" s="264" t="s">
        <v>10703</v>
      </c>
      <c r="C118" s="264"/>
      <c r="D118" s="264"/>
      <c r="E118" s="264"/>
      <c r="F118" s="264"/>
      <c r="G118" s="264"/>
      <c r="H118" s="264"/>
      <c r="I118" s="264"/>
      <c r="J118" s="264"/>
      <c r="K118" s="264"/>
    </row>
    <row r="119" spans="2:11"/>
    <row r="120" spans="2:11">
      <c r="B120" s="39" t="s">
        <v>10670</v>
      </c>
      <c r="C120" s="48" t="s">
        <v>10671</v>
      </c>
      <c r="D120" s="48" t="s">
        <v>10672</v>
      </c>
    </row>
    <row r="121" spans="2:11">
      <c r="B121" s="6" t="s">
        <v>6388</v>
      </c>
      <c r="C121" s="4">
        <v>54116067</v>
      </c>
      <c r="D121" s="4">
        <v>0</v>
      </c>
    </row>
    <row r="122" spans="2:11">
      <c r="B122" s="6" t="s">
        <v>10690</v>
      </c>
      <c r="C122" s="4">
        <v>569683786</v>
      </c>
      <c r="D122" s="4">
        <v>371637829.25897437</v>
      </c>
    </row>
    <row r="123" spans="2:11">
      <c r="B123" s="6" t="s">
        <v>5887</v>
      </c>
      <c r="C123" s="4">
        <v>364829338.62121212</v>
      </c>
      <c r="D123" s="4">
        <v>18183709.936363637</v>
      </c>
    </row>
    <row r="124" spans="2:11">
      <c r="B124" s="6" t="s">
        <v>10702</v>
      </c>
      <c r="C124" s="4">
        <v>767691</v>
      </c>
      <c r="D124" s="4">
        <v>0</v>
      </c>
    </row>
    <row r="125" spans="2:11">
      <c r="B125" s="6" t="s">
        <v>10691</v>
      </c>
      <c r="C125" s="4">
        <v>4952796.9333333373</v>
      </c>
      <c r="D125" s="4">
        <v>8701011.25</v>
      </c>
    </row>
    <row r="126" spans="2:11">
      <c r="B126" s="6" t="s">
        <v>10692</v>
      </c>
      <c r="C126" s="4">
        <v>40496612.799999997</v>
      </c>
      <c r="D126" s="4">
        <v>0</v>
      </c>
    </row>
    <row r="127" spans="2:11">
      <c r="B127" s="6" t="s">
        <v>10693</v>
      </c>
      <c r="C127" s="4">
        <v>467087206.77999997</v>
      </c>
      <c r="D127" s="4">
        <v>20259909.949999999</v>
      </c>
    </row>
    <row r="128" spans="2:11">
      <c r="B128" s="6" t="s">
        <v>10694</v>
      </c>
      <c r="C128" s="4">
        <v>88719315.599999994</v>
      </c>
      <c r="D128" s="4">
        <v>352255321.60000002</v>
      </c>
    </row>
    <row r="129" spans="2:11">
      <c r="B129" s="6" t="s">
        <v>10698</v>
      </c>
      <c r="C129" s="4">
        <v>829490</v>
      </c>
      <c r="D129" s="4">
        <v>0</v>
      </c>
    </row>
    <row r="130" spans="2:11">
      <c r="B130" s="6" t="s">
        <v>10695</v>
      </c>
      <c r="C130" s="4">
        <v>20895296</v>
      </c>
      <c r="D130" s="4">
        <v>0</v>
      </c>
    </row>
    <row r="131" spans="2:11">
      <c r="B131" s="6" t="s">
        <v>5758</v>
      </c>
      <c r="C131" s="4">
        <v>651195015.06999993</v>
      </c>
      <c r="D131" s="4">
        <v>58398450.010101005</v>
      </c>
    </row>
    <row r="132" spans="2:11">
      <c r="B132" s="6" t="s">
        <v>137</v>
      </c>
      <c r="C132" s="4">
        <v>2263572615.8045454</v>
      </c>
      <c r="D132" s="4">
        <v>829436232.00543892</v>
      </c>
    </row>
    <row r="133" spans="2:11"/>
    <row r="134" spans="2:11">
      <c r="B134" s="264" t="s">
        <v>10704</v>
      </c>
      <c r="C134" s="264"/>
      <c r="D134" s="264"/>
      <c r="E134" s="264"/>
      <c r="F134" s="264"/>
      <c r="G134" s="264"/>
      <c r="H134" s="264"/>
      <c r="I134" s="264"/>
      <c r="J134" s="264"/>
      <c r="K134" s="264"/>
    </row>
    <row r="135" spans="2:11"/>
    <row r="136" spans="2:11">
      <c r="B136" s="39" t="s">
        <v>10670</v>
      </c>
      <c r="C136" s="48" t="s">
        <v>10705</v>
      </c>
      <c r="D136" s="48" t="s">
        <v>10706</v>
      </c>
    </row>
    <row r="137" spans="2:11">
      <c r="B137" s="6" t="s">
        <v>6388</v>
      </c>
      <c r="C137" s="4">
        <v>22781389.333333328</v>
      </c>
      <c r="D137" s="4">
        <v>157256306.57142857</v>
      </c>
    </row>
    <row r="138" spans="2:11">
      <c r="B138" s="6" t="s">
        <v>10690</v>
      </c>
      <c r="C138" s="4">
        <v>302447000.97407401</v>
      </c>
      <c r="D138" s="4"/>
    </row>
    <row r="139" spans="2:11">
      <c r="B139" s="6" t="s">
        <v>5887</v>
      </c>
      <c r="C139" s="4">
        <v>263309203</v>
      </c>
      <c r="D139" s="4">
        <v>225343935.30143541</v>
      </c>
    </row>
    <row r="140" spans="2:11">
      <c r="B140" s="6" t="s">
        <v>10702</v>
      </c>
      <c r="C140" s="4">
        <v>31</v>
      </c>
      <c r="D140" s="4"/>
    </row>
    <row r="141" spans="2:11">
      <c r="B141" s="6" t="s">
        <v>10691</v>
      </c>
      <c r="C141" s="4">
        <v>0.5</v>
      </c>
      <c r="D141" s="4">
        <v>14338949</v>
      </c>
    </row>
    <row r="142" spans="2:11">
      <c r="B142" s="6" t="s">
        <v>10692</v>
      </c>
      <c r="C142" s="4">
        <v>1650000</v>
      </c>
      <c r="D142" s="4">
        <v>44090369.81818182</v>
      </c>
    </row>
    <row r="143" spans="2:11">
      <c r="B143" s="6" t="s">
        <v>10693</v>
      </c>
      <c r="C143" s="4">
        <v>5043257046.5707407</v>
      </c>
      <c r="D143" s="4">
        <v>25890698.666666664</v>
      </c>
    </row>
    <row r="144" spans="2:11">
      <c r="B144" s="6" t="s">
        <v>10694</v>
      </c>
      <c r="C144" s="4">
        <v>66858618.100000054</v>
      </c>
      <c r="D144" s="4">
        <v>13116884.48</v>
      </c>
    </row>
    <row r="145" spans="2:11">
      <c r="B145" s="6" t="s">
        <v>10698</v>
      </c>
      <c r="C145" s="4">
        <v>829490</v>
      </c>
      <c r="D145" s="4"/>
    </row>
    <row r="146" spans="2:11">
      <c r="B146" s="6" t="s">
        <v>10695</v>
      </c>
      <c r="C146" s="4">
        <v>8911293</v>
      </c>
      <c r="D146" s="4"/>
    </row>
    <row r="147" spans="2:11">
      <c r="B147" s="6" t="s">
        <v>5758</v>
      </c>
      <c r="C147" s="4">
        <v>254765236.95787877</v>
      </c>
      <c r="D147" s="4">
        <v>83749182.396464646</v>
      </c>
    </row>
    <row r="148" spans="2:11">
      <c r="B148" s="6" t="s">
        <v>137</v>
      </c>
      <c r="C148" s="4">
        <v>5964809309.4360275</v>
      </c>
      <c r="D148" s="4">
        <v>563786326.23417711</v>
      </c>
    </row>
    <row r="149" spans="2:11"/>
    <row r="150" spans="2:11"/>
    <row r="151" spans="2:11">
      <c r="B151" s="265" t="s">
        <v>10707</v>
      </c>
      <c r="C151" s="265"/>
      <c r="D151" s="265"/>
      <c r="E151" s="265"/>
      <c r="F151" s="265"/>
      <c r="G151" s="265"/>
      <c r="H151" s="265"/>
      <c r="I151" s="265"/>
      <c r="J151" s="265"/>
      <c r="K151" s="265"/>
    </row>
    <row r="152" spans="2:11"/>
    <row r="153" spans="2:11"/>
    <row r="154" spans="2:11"/>
    <row r="155" spans="2:11"/>
    <row r="156" spans="2:11"/>
  </sheetData>
  <mergeCells count="10">
    <mergeCell ref="B151:K151"/>
    <mergeCell ref="B134:K134"/>
    <mergeCell ref="B118:K118"/>
    <mergeCell ref="B102:K102"/>
    <mergeCell ref="B87:K87"/>
    <mergeCell ref="B7:K7"/>
    <mergeCell ref="B29:K29"/>
    <mergeCell ref="B43:K43"/>
    <mergeCell ref="B57:K57"/>
    <mergeCell ref="B72:K72"/>
  </mergeCells>
  <pageMargins left="0.7" right="0.7" top="0.75" bottom="0.75" header="0.3" footer="0.3"/>
  <drawing r:id="rId10"/>
  <extLst>
    <ext xmlns:x14="http://schemas.microsoft.com/office/spreadsheetml/2009/9/main" uri="{A8765BA9-456A-4dab-B4F3-ACF838C121DE}">
      <x14:slicerList>
        <x14:slicer r:id="rId11"/>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6"/>
  <sheetViews>
    <sheetView topLeftCell="A3" workbookViewId="0">
      <selection activeCell="A18" sqref="A18"/>
    </sheetView>
  </sheetViews>
  <sheetFormatPr defaultColWidth="8.875" defaultRowHeight="15.75"/>
  <cols>
    <col min="1" max="1" width="2.125" customWidth="1"/>
    <col min="2" max="2" width="38.375" bestFit="1" customWidth="1"/>
    <col min="3" max="4" width="14.125" bestFit="1" customWidth="1"/>
    <col min="5" max="5" width="17.625" customWidth="1"/>
    <col min="6" max="7" width="14.125" bestFit="1" customWidth="1"/>
    <col min="8" max="8" width="6.875" bestFit="1" customWidth="1"/>
    <col min="9" max="9" width="14.125" bestFit="1" customWidth="1"/>
    <col min="10" max="10" width="12.625" bestFit="1" customWidth="1"/>
    <col min="11" max="11" width="7.875" bestFit="1" customWidth="1"/>
    <col min="12" max="12" width="12.5" bestFit="1" customWidth="1"/>
    <col min="13" max="13" width="15.625" customWidth="1"/>
    <col min="14" max="14" width="8.625" customWidth="1"/>
  </cols>
  <sheetData>
    <row r="3" spans="2:14">
      <c r="C3" s="266" t="s">
        <v>677</v>
      </c>
      <c r="D3" s="267"/>
      <c r="E3" s="268"/>
      <c r="F3" s="269" t="s">
        <v>57</v>
      </c>
      <c r="G3" s="270"/>
      <c r="H3" s="271"/>
      <c r="I3" s="272" t="s">
        <v>10708</v>
      </c>
      <c r="J3" s="273"/>
      <c r="K3" s="274"/>
      <c r="L3" s="275" t="s">
        <v>10709</v>
      </c>
      <c r="M3" s="276"/>
      <c r="N3" s="277"/>
    </row>
    <row r="4" spans="2:14">
      <c r="B4" s="134" t="s">
        <v>685</v>
      </c>
      <c r="C4" s="135" t="s">
        <v>10710</v>
      </c>
      <c r="D4" s="135" t="s">
        <v>10711</v>
      </c>
      <c r="E4" s="136" t="s">
        <v>673</v>
      </c>
      <c r="F4" s="135" t="s">
        <v>10710</v>
      </c>
      <c r="G4" s="135" t="s">
        <v>10711</v>
      </c>
      <c r="H4" s="136" t="s">
        <v>673</v>
      </c>
      <c r="I4" s="135" t="s">
        <v>10710</v>
      </c>
      <c r="J4" s="135" t="s">
        <v>10711</v>
      </c>
      <c r="K4" s="136" t="s">
        <v>673</v>
      </c>
      <c r="L4" s="135" t="s">
        <v>10710</v>
      </c>
      <c r="M4" s="135" t="s">
        <v>10711</v>
      </c>
      <c r="N4" s="136" t="s">
        <v>673</v>
      </c>
    </row>
    <row r="5" spans="2:14" ht="15" customHeight="1">
      <c r="B5" s="132" t="s">
        <v>10712</v>
      </c>
      <c r="C5" s="118">
        <f t="shared" ref="C5:C15" si="0">F5+I5+L5</f>
        <v>3237801849</v>
      </c>
      <c r="D5" s="118">
        <f t="shared" ref="D5:D15" si="1">G5+J5+M5</f>
        <v>2804182759</v>
      </c>
      <c r="E5" s="120">
        <f t="shared" ref="E5:E15" si="2">IFERROR(D5/C5,0)</f>
        <v>0.86607608796877922</v>
      </c>
      <c r="F5" s="118">
        <v>2534816246</v>
      </c>
      <c r="G5" s="118">
        <f>2488567507-M5</f>
        <v>2112985869</v>
      </c>
      <c r="H5" s="120">
        <f t="shared" ref="H5:H15" si="3">IFERROR(G5/F5,0)</f>
        <v>0.83358542156037607</v>
      </c>
      <c r="I5" s="118">
        <v>315615252</v>
      </c>
      <c r="J5" s="118">
        <v>315615252</v>
      </c>
      <c r="K5" s="120">
        <f t="shared" ref="K5:K15" si="4">IFERROR(J5/I5,0)</f>
        <v>1</v>
      </c>
      <c r="L5" s="118">
        <v>387370351</v>
      </c>
      <c r="M5" s="118">
        <v>375581638</v>
      </c>
      <c r="N5" s="120">
        <f t="shared" ref="N5:N16" si="5">IFERROR(M5/L5,0)</f>
        <v>0.96956733273579832</v>
      </c>
    </row>
    <row r="6" spans="2:14" ht="15" customHeight="1">
      <c r="B6" s="132" t="s">
        <v>10713</v>
      </c>
      <c r="C6" s="118">
        <f>F6+I6+L6</f>
        <v>1647804548</v>
      </c>
      <c r="D6" s="118">
        <f t="shared" si="1"/>
        <v>1307997183</v>
      </c>
      <c r="E6" s="120">
        <f t="shared" si="2"/>
        <v>0.79378175317428479</v>
      </c>
      <c r="F6" s="118">
        <v>1111166768</v>
      </c>
      <c r="G6" s="118">
        <v>771359403</v>
      </c>
      <c r="H6" s="120">
        <f t="shared" si="3"/>
        <v>0.69418868995549365</v>
      </c>
      <c r="I6" s="118">
        <v>536637780</v>
      </c>
      <c r="J6" s="118">
        <v>536637780</v>
      </c>
      <c r="K6" s="120">
        <f t="shared" si="4"/>
        <v>1</v>
      </c>
      <c r="L6" s="118"/>
      <c r="M6" s="118"/>
      <c r="N6" s="120">
        <f t="shared" si="5"/>
        <v>0</v>
      </c>
    </row>
    <row r="7" spans="2:14" ht="15" customHeight="1">
      <c r="B7" s="132" t="s">
        <v>10714</v>
      </c>
      <c r="C7" s="118">
        <f>F7+I7+L7</f>
        <v>852229890</v>
      </c>
      <c r="D7" s="118">
        <f t="shared" si="1"/>
        <v>811104854</v>
      </c>
      <c r="E7" s="120">
        <f t="shared" si="2"/>
        <v>0.95174419897429319</v>
      </c>
      <c r="F7" s="118">
        <v>852229890</v>
      </c>
      <c r="G7" s="118">
        <v>811104854</v>
      </c>
      <c r="H7" s="120"/>
      <c r="I7" s="118"/>
      <c r="J7" s="118"/>
      <c r="K7" s="120"/>
      <c r="L7" s="118"/>
      <c r="M7" s="118"/>
      <c r="N7" s="120"/>
    </row>
    <row r="8" spans="2:14" ht="15" customHeight="1">
      <c r="B8" s="132" t="s">
        <v>517</v>
      </c>
      <c r="C8" s="118">
        <f t="shared" si="0"/>
        <v>444967405</v>
      </c>
      <c r="D8" s="118">
        <f t="shared" si="1"/>
        <v>375681338</v>
      </c>
      <c r="E8" s="120">
        <f t="shared" si="2"/>
        <v>0.84428956768192942</v>
      </c>
      <c r="F8" s="118">
        <v>444967405</v>
      </c>
      <c r="G8" s="118">
        <v>375681338</v>
      </c>
      <c r="H8" s="120">
        <f t="shared" si="3"/>
        <v>0.84428956768192942</v>
      </c>
      <c r="I8" s="118"/>
      <c r="J8" s="118"/>
      <c r="K8" s="120">
        <f t="shared" si="4"/>
        <v>0</v>
      </c>
      <c r="L8" s="118"/>
      <c r="M8" s="118"/>
      <c r="N8" s="120">
        <f t="shared" si="5"/>
        <v>0</v>
      </c>
    </row>
    <row r="9" spans="2:14" ht="15" customHeight="1">
      <c r="B9" s="132" t="s">
        <v>694</v>
      </c>
      <c r="C9" s="118">
        <f t="shared" si="0"/>
        <v>485247745</v>
      </c>
      <c r="D9" s="118">
        <f t="shared" si="1"/>
        <v>440203894</v>
      </c>
      <c r="E9" s="120">
        <f t="shared" si="2"/>
        <v>0.90717349752959697</v>
      </c>
      <c r="F9" s="118">
        <v>465134059</v>
      </c>
      <c r="G9" s="118">
        <v>420090208</v>
      </c>
      <c r="H9" s="120">
        <f t="shared" si="3"/>
        <v>0.90315942226023915</v>
      </c>
      <c r="I9" s="118">
        <v>20113686</v>
      </c>
      <c r="J9" s="118">
        <v>20113686</v>
      </c>
      <c r="K9" s="120">
        <f t="shared" si="4"/>
        <v>1</v>
      </c>
      <c r="L9" s="118"/>
      <c r="M9" s="118"/>
      <c r="N9" s="120">
        <f t="shared" si="5"/>
        <v>0</v>
      </c>
    </row>
    <row r="10" spans="2:14" ht="33.75" customHeight="1">
      <c r="B10" s="132" t="s">
        <v>10715</v>
      </c>
      <c r="C10" s="118">
        <f t="shared" si="0"/>
        <v>5745008992</v>
      </c>
      <c r="D10" s="118">
        <f t="shared" si="1"/>
        <v>5720778475</v>
      </c>
      <c r="E10" s="120">
        <f t="shared" si="2"/>
        <v>0.99578233610534961</v>
      </c>
      <c r="F10" s="118">
        <v>612036442</v>
      </c>
      <c r="G10" s="118">
        <v>587805925</v>
      </c>
      <c r="H10" s="120">
        <f t="shared" si="3"/>
        <v>0.9604100093765332</v>
      </c>
      <c r="I10" s="118">
        <v>5132972550</v>
      </c>
      <c r="J10" s="137">
        <v>5132972550</v>
      </c>
      <c r="K10" s="120">
        <f t="shared" si="4"/>
        <v>1</v>
      </c>
      <c r="L10" s="118"/>
      <c r="M10" s="118"/>
      <c r="N10" s="120">
        <f t="shared" si="5"/>
        <v>0</v>
      </c>
    </row>
    <row r="11" spans="2:14" ht="15" customHeight="1">
      <c r="B11" s="132" t="s">
        <v>702</v>
      </c>
      <c r="C11" s="118">
        <f t="shared" si="0"/>
        <v>75071349</v>
      </c>
      <c r="D11" s="118">
        <f t="shared" si="1"/>
        <v>55199482</v>
      </c>
      <c r="E11" s="120">
        <f t="shared" si="2"/>
        <v>0.73529359383164938</v>
      </c>
      <c r="F11" s="118">
        <v>75071349</v>
      </c>
      <c r="G11" s="118">
        <v>55199482</v>
      </c>
      <c r="H11" s="120">
        <f t="shared" si="3"/>
        <v>0.73529359383164938</v>
      </c>
      <c r="I11" s="118"/>
      <c r="J11" s="118"/>
      <c r="K11" s="120">
        <f t="shared" si="4"/>
        <v>0</v>
      </c>
      <c r="L11" s="118"/>
      <c r="M11" s="118"/>
      <c r="N11" s="120">
        <f t="shared" si="5"/>
        <v>0</v>
      </c>
    </row>
    <row r="12" spans="2:14" ht="15" customHeight="1">
      <c r="B12" s="132" t="s">
        <v>704</v>
      </c>
      <c r="C12" s="118">
        <f t="shared" si="0"/>
        <v>0</v>
      </c>
      <c r="D12" s="118">
        <f t="shared" si="1"/>
        <v>0</v>
      </c>
      <c r="E12" s="120">
        <f t="shared" si="2"/>
        <v>0</v>
      </c>
      <c r="F12" s="118"/>
      <c r="G12" s="118"/>
      <c r="H12" s="120">
        <f t="shared" si="3"/>
        <v>0</v>
      </c>
      <c r="I12" s="118"/>
      <c r="J12" s="118"/>
      <c r="K12" s="120">
        <f t="shared" si="4"/>
        <v>0</v>
      </c>
      <c r="L12" s="118"/>
      <c r="M12" s="118"/>
      <c r="N12" s="120">
        <f t="shared" si="5"/>
        <v>0</v>
      </c>
    </row>
    <row r="13" spans="2:14" ht="15" customHeight="1">
      <c r="B13" s="132" t="s">
        <v>2732</v>
      </c>
      <c r="C13" s="118">
        <f t="shared" si="0"/>
        <v>468278240</v>
      </c>
      <c r="D13" s="118">
        <f t="shared" si="1"/>
        <v>468149550</v>
      </c>
      <c r="E13" s="120">
        <f t="shared" si="2"/>
        <v>0.99972518475340644</v>
      </c>
      <c r="F13" s="118">
        <v>468278240</v>
      </c>
      <c r="G13" s="118">
        <v>468149550</v>
      </c>
      <c r="H13" s="120">
        <f t="shared" si="3"/>
        <v>0.99972518475340644</v>
      </c>
      <c r="I13" s="118"/>
      <c r="J13" s="118"/>
      <c r="K13" s="120">
        <f t="shared" si="4"/>
        <v>0</v>
      </c>
      <c r="L13" s="118"/>
      <c r="M13" s="118"/>
      <c r="N13" s="120">
        <f t="shared" si="5"/>
        <v>0</v>
      </c>
    </row>
    <row r="14" spans="2:14" ht="15" customHeight="1">
      <c r="B14" s="132" t="s">
        <v>179</v>
      </c>
      <c r="C14" s="118">
        <f t="shared" si="0"/>
        <v>0</v>
      </c>
      <c r="D14" s="118">
        <f t="shared" si="1"/>
        <v>0</v>
      </c>
      <c r="E14" s="120">
        <f t="shared" si="2"/>
        <v>0</v>
      </c>
      <c r="F14" s="118"/>
      <c r="G14" s="118"/>
      <c r="H14" s="120">
        <f t="shared" si="3"/>
        <v>0</v>
      </c>
      <c r="I14" s="118"/>
      <c r="J14" s="118"/>
      <c r="K14" s="120">
        <f t="shared" si="4"/>
        <v>0</v>
      </c>
      <c r="L14" s="118"/>
      <c r="M14" s="118"/>
      <c r="N14" s="120">
        <f t="shared" si="5"/>
        <v>0</v>
      </c>
    </row>
    <row r="15" spans="2:14" ht="15" customHeight="1">
      <c r="B15" s="132" t="s">
        <v>706</v>
      </c>
      <c r="C15" s="118">
        <f t="shared" si="0"/>
        <v>1671441803</v>
      </c>
      <c r="D15" s="118">
        <f t="shared" si="1"/>
        <v>1410319999.2900009</v>
      </c>
      <c r="E15" s="120">
        <f t="shared" si="2"/>
        <v>0.84377451656329128</v>
      </c>
      <c r="F15" s="118">
        <v>1607301752</v>
      </c>
      <c r="G15" s="118">
        <v>1347179948.2900009</v>
      </c>
      <c r="H15" s="120">
        <f t="shared" si="3"/>
        <v>0.83816243378922228</v>
      </c>
      <c r="I15" s="118">
        <v>46000000</v>
      </c>
      <c r="J15" s="118">
        <v>45000000</v>
      </c>
      <c r="K15" s="120">
        <f t="shared" si="4"/>
        <v>0.97826086956521741</v>
      </c>
      <c r="L15" s="118">
        <v>18140051</v>
      </c>
      <c r="M15" s="118">
        <v>18140051</v>
      </c>
      <c r="N15" s="120">
        <f t="shared" si="5"/>
        <v>1</v>
      </c>
    </row>
    <row r="16" spans="2:14" ht="15" customHeight="1">
      <c r="B16" s="117" t="s">
        <v>677</v>
      </c>
      <c r="C16" s="133">
        <f>SUM(C5:C15)</f>
        <v>14627851821</v>
      </c>
      <c r="D16" s="133">
        <f>SUM(D5:D15)</f>
        <v>13393617534.290001</v>
      </c>
      <c r="E16" s="121">
        <f>D16/C16</f>
        <v>0.91562436495712163</v>
      </c>
      <c r="F16" s="133">
        <f>SUM(F5:F15)</f>
        <v>8171002151</v>
      </c>
      <c r="G16" s="133">
        <f>SUM(G5:G15)</f>
        <v>6949556577.2900009</v>
      </c>
      <c r="H16" s="121">
        <f>G16/F16</f>
        <v>0.85051459403171081</v>
      </c>
      <c r="I16" s="133">
        <f>SUM(I5:I15)</f>
        <v>6051339268</v>
      </c>
      <c r="J16" s="133">
        <f>SUM(J5:J15)</f>
        <v>6050339268</v>
      </c>
      <c r="K16" s="121">
        <f>J16/I16</f>
        <v>0.99983474732522637</v>
      </c>
      <c r="L16" s="133">
        <f>SUM(L5:L15)</f>
        <v>405510402</v>
      </c>
      <c r="M16" s="133">
        <f>SUM(M5:M15)</f>
        <v>393721689</v>
      </c>
      <c r="N16" s="121">
        <f t="shared" si="5"/>
        <v>0.97092870382151131</v>
      </c>
    </row>
  </sheetData>
  <mergeCells count="4">
    <mergeCell ref="C3:E3"/>
    <mergeCell ref="F3:H3"/>
    <mergeCell ref="I3:K3"/>
    <mergeCell ref="L3:N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85" zoomScaleNormal="85" workbookViewId="0"/>
  </sheetViews>
  <sheetFormatPr defaultColWidth="0" defaultRowHeight="15" zeroHeight="1"/>
  <cols>
    <col min="1" max="1" width="2" style="3" customWidth="1"/>
    <col min="2" max="2" width="14.875" style="3" bestFit="1" customWidth="1"/>
    <col min="3" max="3" width="16.375" style="3" bestFit="1" customWidth="1"/>
    <col min="4" max="4" width="4.625" style="3" customWidth="1"/>
    <col min="5" max="6" width="14.875" style="3" bestFit="1" customWidth="1"/>
    <col min="7" max="7" width="13.875" style="3" bestFit="1" customWidth="1"/>
    <col min="8" max="10" width="14.875" style="3" bestFit="1" customWidth="1"/>
    <col min="11" max="11" width="11.625" style="3" customWidth="1"/>
    <col min="12" max="12" width="22.5" style="3" customWidth="1"/>
    <col min="13" max="13" width="2.375" style="3" customWidth="1"/>
    <col min="14" max="14" width="11" style="3" hidden="1" customWidth="1"/>
    <col min="15" max="16384" width="11" style="3" hidden="1"/>
  </cols>
  <sheetData>
    <row r="1" spans="5:12"/>
    <row r="2" spans="5:12"/>
    <row r="3" spans="5:12"/>
    <row r="5" spans="5:12" s="80" customFormat="1" ht="15.75" thickBot="1"/>
    <row r="6" spans="5:12"/>
    <row r="7" spans="5:12"/>
    <row r="8" spans="5:12"/>
    <row r="9" spans="5:12" ht="15.75" thickBot="1"/>
    <row r="10" spans="5:12" ht="8.25" customHeight="1">
      <c r="E10" s="81"/>
      <c r="F10" s="82"/>
      <c r="G10" s="82"/>
      <c r="H10" s="82"/>
      <c r="I10" s="82"/>
      <c r="J10" s="82"/>
      <c r="K10" s="82"/>
      <c r="L10" s="82"/>
    </row>
    <row r="11" spans="5:12">
      <c r="E11" s="83"/>
    </row>
    <row r="12" spans="5:12">
      <c r="E12" s="83"/>
    </row>
    <row r="13" spans="5:12">
      <c r="E13" s="83"/>
    </row>
    <row r="14" spans="5:12">
      <c r="E14" s="83"/>
    </row>
    <row r="15" spans="5:12">
      <c r="E15" s="83"/>
    </row>
    <row r="16" spans="5:12">
      <c r="E16" s="83"/>
    </row>
    <row r="17" spans="5:12">
      <c r="E17" s="83"/>
    </row>
    <row r="18" spans="5:12">
      <c r="E18" s="83"/>
    </row>
    <row r="19" spans="5:12">
      <c r="E19" s="83"/>
    </row>
    <row r="20" spans="5:12">
      <c r="E20" s="83"/>
    </row>
    <row r="21" spans="5:12" ht="15.75">
      <c r="E21" s="83"/>
      <c r="I21" s="50"/>
      <c r="J21" s="49" t="s">
        <v>10716</v>
      </c>
      <c r="K21" s="49" t="s">
        <v>10717</v>
      </c>
      <c r="L21" s="50"/>
    </row>
    <row r="22" spans="5:12" ht="15.75">
      <c r="E22" s="83"/>
      <c r="I22" s="49" t="s">
        <v>10718</v>
      </c>
      <c r="J22" s="84">
        <f>1-K22</f>
        <v>4.1537387188042674E-2</v>
      </c>
      <c r="K22" s="84">
        <f>IFERROR(Validaciones!AZ6/Validaciones!AY6,0)</f>
        <v>0.95846261281195733</v>
      </c>
      <c r="L22" s="50"/>
    </row>
    <row r="23" spans="5:12" ht="15.75">
      <c r="E23" s="83"/>
      <c r="I23" s="49" t="s">
        <v>10719</v>
      </c>
      <c r="J23" s="84">
        <f>1-K23</f>
        <v>4.1548695982986494E-2</v>
      </c>
      <c r="K23" s="84">
        <f>IFERROR(Validaciones!BB6/Validaciones!AY6,0)</f>
        <v>0.95845130401701351</v>
      </c>
      <c r="L23" s="50"/>
    </row>
    <row r="24" spans="5:12" ht="15.75">
      <c r="E24" s="83"/>
      <c r="I24" s="49" t="s">
        <v>10720</v>
      </c>
      <c r="J24" s="84">
        <f>1-K24</f>
        <v>4.46856283863174E-2</v>
      </c>
      <c r="K24" s="84">
        <f>IFERROR(Validaciones!BC6/Validaciones!AY6,0)</f>
        <v>0.9553143716136826</v>
      </c>
      <c r="L24" s="50"/>
    </row>
    <row r="25" spans="5:12" ht="15.75">
      <c r="E25" s="83"/>
      <c r="I25" s="49" t="s">
        <v>10721</v>
      </c>
      <c r="J25" s="84">
        <f>1-K25</f>
        <v>6.3172745740776359E-2</v>
      </c>
      <c r="K25" s="84">
        <f>IFERROR(Validaciones!BD6/Validaciones!AY6,0)</f>
        <v>0.93682725425922364</v>
      </c>
      <c r="L25" s="50"/>
    </row>
    <row r="26" spans="5:12">
      <c r="E26" s="83"/>
      <c r="I26" s="50"/>
      <c r="J26" s="50"/>
      <c r="K26" s="50"/>
      <c r="L26" s="50"/>
    </row>
    <row r="27" spans="5:12">
      <c r="E27" s="83"/>
      <c r="I27" s="50"/>
      <c r="J27" s="50"/>
      <c r="K27" s="50"/>
      <c r="L27" s="50"/>
    </row>
    <row r="28" spans="5:12">
      <c r="E28" s="83"/>
      <c r="I28" s="50"/>
      <c r="J28" s="50"/>
      <c r="K28" s="50"/>
      <c r="L28" s="50"/>
    </row>
    <row r="29" spans="5:12">
      <c r="E29" s="83"/>
    </row>
    <row r="30" spans="5:12">
      <c r="E30" s="83"/>
    </row>
    <row r="31" spans="5:12">
      <c r="E31" s="83"/>
    </row>
    <row r="32" spans="5:12"/>
    <row r="34" spans="1:18" ht="15.75">
      <c r="A34" s="265" t="s">
        <v>10707</v>
      </c>
      <c r="B34" s="265"/>
      <c r="C34" s="265"/>
      <c r="D34" s="265"/>
      <c r="E34" s="265"/>
      <c r="F34" s="265"/>
      <c r="G34" s="265"/>
      <c r="H34" s="265"/>
      <c r="I34" s="265"/>
      <c r="J34" s="265"/>
      <c r="K34" s="265"/>
      <c r="L34" s="265"/>
      <c r="M34" s="265"/>
      <c r="N34" s="265"/>
      <c r="O34" s="265"/>
      <c r="P34" s="265"/>
      <c r="Q34" s="265"/>
      <c r="R34" s="265"/>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heetViews>
  <sheetFormatPr defaultColWidth="0" defaultRowHeight="15.75" zeroHeight="1"/>
  <cols>
    <col min="1" max="1" width="3.875" customWidth="1"/>
    <col min="2" max="2" width="11" customWidth="1"/>
    <col min="3" max="3" width="8.625" customWidth="1"/>
    <col min="4" max="13" width="11" customWidth="1"/>
    <col min="14" max="14" width="4.125" customWidth="1"/>
    <col min="15" max="17" width="11" customWidth="1"/>
    <col min="18" max="18" width="16.125" bestFit="1" customWidth="1"/>
    <col min="19" max="19" width="5.875" customWidth="1"/>
    <col min="20" max="20" width="5.625" customWidth="1"/>
    <col min="21" max="21" width="3" customWidth="1"/>
    <col min="22" max="16384" width="11" hidden="1"/>
  </cols>
  <sheetData>
    <row r="1" spans="1:21"/>
    <row r="2" spans="1:21"/>
    <row r="3" spans="1:21"/>
    <row r="4" spans="1:21"/>
    <row r="5" spans="1:21" ht="16.5" thickBot="1">
      <c r="A5" s="112"/>
      <c r="B5" s="112"/>
      <c r="C5" s="112"/>
      <c r="D5" s="112"/>
      <c r="E5" s="112"/>
      <c r="F5" s="112"/>
      <c r="G5" s="112"/>
      <c r="H5" s="112"/>
      <c r="I5" s="112"/>
      <c r="J5" s="112"/>
      <c r="K5" s="112"/>
      <c r="L5" s="112"/>
      <c r="M5" s="112"/>
      <c r="N5" s="112"/>
      <c r="O5" s="112"/>
      <c r="P5" s="112"/>
      <c r="Q5" s="112"/>
      <c r="R5" s="112"/>
      <c r="S5" s="112"/>
      <c r="T5" s="112"/>
      <c r="U5" s="112"/>
    </row>
    <row r="6" spans="1:21"/>
    <row r="7" spans="1:21"/>
    <row r="8" spans="1:21"/>
    <row r="9" spans="1:21"/>
    <row r="10" spans="1:21"/>
    <row r="11" spans="1:21"/>
    <row r="12" spans="1:21"/>
    <row r="13" spans="1:21"/>
    <row r="14" spans="1:21" ht="16.5" thickBot="1">
      <c r="B14" s="113"/>
      <c r="C14" s="113"/>
    </row>
    <row r="15" spans="1:21" ht="8.1" customHeight="1">
      <c r="T15" t="s">
        <v>10722</v>
      </c>
    </row>
    <row r="16" spans="1:21">
      <c r="B16" s="279" t="s">
        <v>10723</v>
      </c>
      <c r="C16" s="280"/>
    </row>
    <row r="17" spans="4:20"/>
    <row r="18" spans="4:20" ht="16.5" thickBot="1"/>
    <row r="19" spans="4:20">
      <c r="D19" s="4"/>
      <c r="E19" s="4"/>
      <c r="F19" s="4"/>
      <c r="N19" s="104"/>
      <c r="O19" s="105"/>
      <c r="P19" s="105"/>
      <c r="Q19" s="105"/>
      <c r="R19" s="105"/>
      <c r="S19" s="105"/>
      <c r="T19" s="106"/>
    </row>
    <row r="20" spans="4:20">
      <c r="N20" s="11"/>
      <c r="O20" s="278" t="s">
        <v>10724</v>
      </c>
      <c r="P20" s="278"/>
      <c r="Q20" s="278"/>
      <c r="R20" s="278"/>
      <c r="S20" s="278"/>
      <c r="T20" s="107"/>
    </row>
    <row r="21" spans="4:20">
      <c r="N21" s="11"/>
      <c r="O21" s="97" t="s">
        <v>10725</v>
      </c>
      <c r="P21" s="97"/>
      <c r="Q21" s="97"/>
      <c r="R21" s="98">
        <f>E50-G50</f>
        <v>23971804213.379974</v>
      </c>
      <c r="S21" s="97"/>
      <c r="T21" s="107"/>
    </row>
    <row r="22" spans="4:20">
      <c r="N22" s="11"/>
      <c r="O22" s="97" t="s">
        <v>10726</v>
      </c>
      <c r="P22" s="97"/>
      <c r="Q22" s="97"/>
      <c r="R22" s="98">
        <f>E50-I50</f>
        <v>58412689683.059998</v>
      </c>
      <c r="S22" s="97"/>
      <c r="T22" s="107"/>
    </row>
    <row r="23" spans="4:20">
      <c r="N23" s="11"/>
      <c r="O23" s="97" t="s">
        <v>10727</v>
      </c>
      <c r="P23" s="97"/>
      <c r="Q23" s="97"/>
      <c r="R23" s="98">
        <f>E50-J50</f>
        <v>61074129926.439987</v>
      </c>
      <c r="S23" s="97"/>
      <c r="T23" s="107"/>
    </row>
    <row r="24" spans="4:20">
      <c r="N24" s="11"/>
      <c r="O24" s="97"/>
      <c r="P24" s="97"/>
      <c r="Q24" s="97"/>
      <c r="R24" s="97"/>
      <c r="S24" s="97"/>
      <c r="T24" s="107"/>
    </row>
    <row r="25" spans="4:20">
      <c r="N25" s="11"/>
      <c r="T25" s="107"/>
    </row>
    <row r="26" spans="4:20">
      <c r="N26" s="11"/>
      <c r="O26" s="278" t="s">
        <v>10728</v>
      </c>
      <c r="P26" s="278"/>
      <c r="Q26" s="278"/>
      <c r="R26" s="278"/>
      <c r="S26" s="278"/>
      <c r="T26" s="107"/>
    </row>
    <row r="27" spans="4:20">
      <c r="N27" s="11"/>
      <c r="O27" s="97" t="s">
        <v>10729</v>
      </c>
      <c r="P27" s="97"/>
      <c r="Q27" s="97"/>
      <c r="R27" s="12">
        <f>G50/E50</f>
        <v>0.85094704344576</v>
      </c>
      <c r="S27" s="97"/>
      <c r="T27" s="107"/>
    </row>
    <row r="28" spans="4:20">
      <c r="N28" s="11"/>
      <c r="O28" s="97" t="s">
        <v>10730</v>
      </c>
      <c r="P28" s="97"/>
      <c r="Q28" s="97"/>
      <c r="R28" s="12">
        <f>I50/E50</f>
        <v>0.63679896514898848</v>
      </c>
      <c r="S28" s="97"/>
      <c r="T28" s="107"/>
    </row>
    <row r="29" spans="4:20">
      <c r="N29" s="11"/>
      <c r="O29" s="97" t="s">
        <v>10731</v>
      </c>
      <c r="P29" s="97"/>
      <c r="Q29" s="97"/>
      <c r="R29" s="12">
        <f>J50/E50</f>
        <v>0.62025054295109627</v>
      </c>
      <c r="S29" s="97"/>
      <c r="T29" s="107"/>
    </row>
    <row r="30" spans="4:20">
      <c r="N30" s="11"/>
      <c r="O30" s="97"/>
      <c r="P30" s="97"/>
      <c r="Q30" s="97"/>
      <c r="R30" s="12"/>
      <c r="S30" s="97"/>
      <c r="T30" s="107"/>
    </row>
    <row r="31" spans="4:20">
      <c r="N31" s="11"/>
      <c r="T31" s="107"/>
    </row>
    <row r="32" spans="4:20" ht="16.5" thickBot="1">
      <c r="N32" s="108"/>
      <c r="O32" s="109"/>
      <c r="P32" s="109"/>
      <c r="Q32" s="109"/>
      <c r="R32" s="109"/>
      <c r="S32" s="109"/>
      <c r="T32" s="110"/>
    </row>
    <row r="33" spans="2:20"/>
    <row r="34" spans="2:20"/>
    <row r="35" spans="2:20"/>
    <row r="36" spans="2:20"/>
    <row r="37" spans="2:20"/>
    <row r="38" spans="2:20"/>
    <row r="39" spans="2:20"/>
    <row r="40" spans="2:20">
      <c r="C40" s="12">
        <f>$E$53</f>
        <v>0.49727636158188548</v>
      </c>
    </row>
    <row r="41" spans="2:20"/>
    <row r="42" spans="2:20"/>
    <row r="43" spans="2:20"/>
    <row r="44" spans="2:20"/>
    <row r="45" spans="2:20"/>
    <row r="46" spans="2:20"/>
    <row r="47" spans="2:20"/>
    <row r="48" spans="2:20">
      <c r="B48" s="265" t="s">
        <v>10707</v>
      </c>
      <c r="C48" s="265"/>
      <c r="D48" s="265"/>
      <c r="E48" s="265"/>
      <c r="F48" s="265"/>
      <c r="G48" s="265"/>
      <c r="H48" s="265"/>
      <c r="I48" s="265"/>
      <c r="J48" s="265"/>
      <c r="K48" s="265"/>
      <c r="L48" s="265"/>
      <c r="M48" s="265"/>
      <c r="N48" s="265"/>
      <c r="O48" s="265"/>
      <c r="P48" s="265"/>
      <c r="Q48" s="265"/>
      <c r="R48" s="265"/>
      <c r="S48" s="265"/>
      <c r="T48" s="265"/>
    </row>
    <row r="49" spans="3:11" ht="0.95" customHeight="1">
      <c r="C49" t="s">
        <v>10732</v>
      </c>
      <c r="D49" t="s">
        <v>2</v>
      </c>
      <c r="E49" t="s">
        <v>67</v>
      </c>
      <c r="F49" t="s">
        <v>4</v>
      </c>
      <c r="G49" t="s">
        <v>10733</v>
      </c>
      <c r="H49" t="s">
        <v>6</v>
      </c>
      <c r="I49" t="s">
        <v>10734</v>
      </c>
      <c r="J49" t="s">
        <v>674</v>
      </c>
      <c r="K49" t="s">
        <v>10735</v>
      </c>
    </row>
    <row r="50" spans="3:11" ht="0.95" customHeight="1">
      <c r="C50" s="4">
        <f>GETPIVOTDATA("Apropiación vigente",Validaciones!$A$1)</f>
        <v>275210402539</v>
      </c>
      <c r="D50" s="4">
        <f>GETPIVOTDATA("Apropiación bloqueada",Validaciones!$A$1)</f>
        <v>4590312563</v>
      </c>
      <c r="E50" s="4">
        <f>GETPIVOTDATA("CDP ",Validaciones!$A$1)</f>
        <v>160827431857.45999</v>
      </c>
      <c r="F50" s="4">
        <f>GETPIVOTDATA("Apropiación disponible",Validaciones!$A$1)</f>
        <v>109792658118.53999</v>
      </c>
      <c r="G50" s="4">
        <f>GETPIVOTDATA("Compromisos",Validaciones!$A$1)</f>
        <v>136855627644.08002</v>
      </c>
      <c r="H50" s="4">
        <f>GETPIVOTDATA("CDP por registrar",Validaciones!$A$1)</f>
        <v>23971804213.379974</v>
      </c>
      <c r="I50" s="4">
        <f>GETPIVOTDATA("Obligaciones",Validaciones!$A$1)</f>
        <v>102414742174.39999</v>
      </c>
      <c r="J50" s="4">
        <f>GETPIVOTDATA("Pagos ",Validaciones!$A$1)</f>
        <v>99753301931.020004</v>
      </c>
      <c r="K50" s="4">
        <f>C50-D50</f>
        <v>270620089976</v>
      </c>
    </row>
    <row r="51" spans="3:11" ht="0.95" customHeight="1">
      <c r="D51" t="s">
        <v>10716</v>
      </c>
      <c r="E51" t="s">
        <v>10717</v>
      </c>
    </row>
    <row r="52" spans="3:11" ht="0.95" customHeight="1">
      <c r="C52" s="11" t="s">
        <v>10718</v>
      </c>
      <c r="D52" s="12">
        <f>1-E52</f>
        <v>0.41562008422022068</v>
      </c>
      <c r="E52" s="12">
        <f>IFERROR(IF(B16="SI",E50/K50,E50/C50),0)</f>
        <v>0.58437991577977932</v>
      </c>
      <c r="G52" s="12">
        <f>D50/C50</f>
        <v>1.6679284360806484E-2</v>
      </c>
    </row>
    <row r="53" spans="3:11" ht="0.95" customHeight="1">
      <c r="C53" s="11" t="s">
        <v>10719</v>
      </c>
      <c r="D53" s="12">
        <f>1-E53</f>
        <v>0.50272363841811452</v>
      </c>
      <c r="E53" s="12">
        <f>IFERROR(IF(B16="SI",G50/K50,G50/C50),0)</f>
        <v>0.49727636158188548</v>
      </c>
      <c r="G53" s="12">
        <f>E50/C50</f>
        <v>0.58437991577977932</v>
      </c>
    </row>
    <row r="54" spans="3:11" ht="0.95" customHeight="1">
      <c r="C54" s="11" t="s">
        <v>10720</v>
      </c>
      <c r="D54" s="12">
        <f>1-E54</f>
        <v>0.62786747437758339</v>
      </c>
      <c r="E54" s="12">
        <f>IFERROR(IF(B16="SI",I50/K50,I50/C50),0)</f>
        <v>0.37213252562241655</v>
      </c>
      <c r="G54" s="12">
        <f>F50/C50</f>
        <v>0.39894079985941411</v>
      </c>
    </row>
    <row r="55" spans="3:11" ht="0.95" customHeight="1">
      <c r="C55" s="11" t="s">
        <v>10721</v>
      </c>
      <c r="D55" s="12">
        <f>1-E55</f>
        <v>0.63753803994787595</v>
      </c>
      <c r="E55" s="12">
        <f>IFERROR(IF(B16="SI",J50/K50,J50/C50),0)</f>
        <v>0.36246196005212405</v>
      </c>
    </row>
  </sheetData>
  <mergeCells count="4">
    <mergeCell ref="B48:T48"/>
    <mergeCell ref="O20:S20"/>
    <mergeCell ref="O26:S26"/>
    <mergeCell ref="B16:C16"/>
  </mergeCells>
  <dataValidations disablePrompts="1"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zoomScale="70" zoomScaleNormal="70" workbookViewId="0">
      <selection activeCell="C21" sqref="C21"/>
    </sheetView>
  </sheetViews>
  <sheetFormatPr defaultColWidth="0" defaultRowHeight="15" customHeight="1" zeroHeight="1"/>
  <cols>
    <col min="1" max="1" width="74.5" style="3" bestFit="1" customWidth="1"/>
    <col min="2" max="2" width="17.125" style="3" bestFit="1" customWidth="1"/>
    <col min="3" max="5" width="16" style="3" bestFit="1" customWidth="1"/>
    <col min="6" max="6" width="6.375" style="3" bestFit="1" customWidth="1"/>
    <col min="7" max="7" width="14.5" style="3" hidden="1" customWidth="1"/>
    <col min="8" max="8" width="10.625" style="3" hidden="1" customWidth="1"/>
    <col min="9" max="9" width="13.5" style="3" hidden="1" customWidth="1"/>
    <col min="10" max="10" width="7.125" style="3" hidden="1" customWidth="1"/>
    <col min="11" max="12" width="14.625" style="3" customWidth="1"/>
    <col min="13" max="17" width="11" style="3" customWidth="1"/>
    <col min="18" max="93" width="0" style="3" hidden="1" customWidth="1"/>
    <col min="94" max="16384" width="11" style="3" hidden="1"/>
  </cols>
  <sheetData>
    <row r="1" spans="1:17"/>
    <row r="2" spans="1:17"/>
    <row r="3" spans="1:17"/>
    <row r="4" spans="1:17" ht="15.75">
      <c r="A4"/>
      <c r="B4"/>
    </row>
    <row r="5" spans="1:17" ht="16.5" thickBot="1">
      <c r="A5" s="5" t="s">
        <v>42</v>
      </c>
      <c r="B5" t="s">
        <v>21</v>
      </c>
      <c r="C5" s="80"/>
      <c r="D5" s="80"/>
      <c r="E5" s="80"/>
      <c r="F5" s="80"/>
      <c r="G5" s="80"/>
      <c r="H5" s="80"/>
      <c r="I5" s="80"/>
      <c r="J5" s="80"/>
      <c r="K5" s="80"/>
      <c r="L5" s="80"/>
      <c r="M5" s="80"/>
      <c r="N5" s="80"/>
      <c r="O5" s="80"/>
      <c r="P5" s="80"/>
      <c r="Q5" s="80"/>
    </row>
    <row r="6" spans="1:17"/>
    <row r="7" spans="1:17" ht="15.75">
      <c r="A7" s="39" t="s">
        <v>11</v>
      </c>
      <c r="B7" t="s">
        <v>10736</v>
      </c>
      <c r="C7" t="s">
        <v>10737</v>
      </c>
      <c r="D7" t="s">
        <v>10738</v>
      </c>
      <c r="E7" t="s">
        <v>10739</v>
      </c>
      <c r="F7"/>
      <c r="G7"/>
      <c r="H7"/>
      <c r="I7"/>
      <c r="J7"/>
      <c r="K7"/>
      <c r="L7"/>
    </row>
    <row r="8" spans="1:17" ht="15.75">
      <c r="A8" s="6" t="s">
        <v>56</v>
      </c>
      <c r="B8" s="4">
        <v>502714061</v>
      </c>
      <c r="C8" s="4">
        <v>502604611</v>
      </c>
      <c r="D8" s="4">
        <v>502604611</v>
      </c>
      <c r="E8" s="4">
        <v>502604611</v>
      </c>
      <c r="F8"/>
      <c r="G8"/>
      <c r="H8"/>
      <c r="I8"/>
      <c r="J8"/>
      <c r="K8"/>
      <c r="L8"/>
    </row>
    <row r="9" spans="1:17" ht="15.75">
      <c r="A9" s="6" t="s">
        <v>73</v>
      </c>
      <c r="B9" s="4">
        <v>661688595</v>
      </c>
      <c r="C9" s="4">
        <v>661688595</v>
      </c>
      <c r="D9" s="4">
        <v>659371915</v>
      </c>
      <c r="E9" s="4">
        <v>629563408</v>
      </c>
      <c r="F9"/>
      <c r="G9"/>
      <c r="H9"/>
      <c r="I9"/>
      <c r="J9"/>
      <c r="K9"/>
      <c r="L9"/>
    </row>
    <row r="10" spans="1:17" ht="15.75">
      <c r="A10" s="6" t="s">
        <v>80</v>
      </c>
      <c r="B10" s="4">
        <v>162016224</v>
      </c>
      <c r="C10" s="4">
        <v>155651452</v>
      </c>
      <c r="D10" s="4">
        <v>144229824</v>
      </c>
      <c r="E10" s="4">
        <v>135204353</v>
      </c>
      <c r="F10"/>
      <c r="G10"/>
      <c r="H10"/>
      <c r="I10"/>
      <c r="J10"/>
      <c r="K10"/>
      <c r="L10"/>
    </row>
    <row r="11" spans="1:17" ht="15.75">
      <c r="A11" s="6" t="s">
        <v>88</v>
      </c>
      <c r="B11" s="4">
        <v>1138902890</v>
      </c>
      <c r="C11" s="4">
        <v>1138168050</v>
      </c>
      <c r="D11" s="4">
        <v>1112805201</v>
      </c>
      <c r="E11" s="4">
        <v>1094395903</v>
      </c>
      <c r="F11"/>
      <c r="G11"/>
      <c r="H11"/>
      <c r="I11"/>
      <c r="J11"/>
      <c r="K11"/>
      <c r="L11"/>
    </row>
    <row r="12" spans="1:17" ht="15.75">
      <c r="A12" s="6" t="s">
        <v>94</v>
      </c>
      <c r="B12" s="4">
        <v>0</v>
      </c>
      <c r="C12" s="4">
        <v>0</v>
      </c>
      <c r="D12" s="4">
        <v>0</v>
      </c>
      <c r="E12" s="4">
        <v>0</v>
      </c>
      <c r="F12"/>
      <c r="G12"/>
      <c r="H12"/>
      <c r="I12"/>
      <c r="J12"/>
      <c r="K12"/>
      <c r="L12"/>
    </row>
    <row r="13" spans="1:17" ht="15.75">
      <c r="A13" s="6" t="s">
        <v>87</v>
      </c>
      <c r="B13" s="4">
        <v>217210916</v>
      </c>
      <c r="C13" s="4">
        <v>217210916</v>
      </c>
      <c r="D13" s="4">
        <v>190158249</v>
      </c>
      <c r="E13" s="4">
        <v>190158249</v>
      </c>
      <c r="F13"/>
      <c r="G13"/>
      <c r="H13"/>
      <c r="I13"/>
      <c r="J13"/>
      <c r="K13"/>
      <c r="L13"/>
    </row>
    <row r="14" spans="1:17" ht="15.75">
      <c r="A14" s="6" t="s">
        <v>93</v>
      </c>
      <c r="B14" s="4">
        <v>565709926.75</v>
      </c>
      <c r="C14" s="4">
        <v>563551619.75</v>
      </c>
      <c r="D14" s="4">
        <v>334764802.79000002</v>
      </c>
      <c r="E14" s="4">
        <v>307974381.79000002</v>
      </c>
      <c r="F14"/>
      <c r="G14"/>
      <c r="H14"/>
      <c r="I14"/>
      <c r="J14"/>
      <c r="K14"/>
      <c r="L14"/>
    </row>
    <row r="15" spans="1:17" ht="15.75">
      <c r="A15" s="6" t="s">
        <v>125</v>
      </c>
      <c r="B15" s="4">
        <v>340355420</v>
      </c>
      <c r="C15" s="4">
        <v>339159165</v>
      </c>
      <c r="D15" s="4">
        <v>314445068</v>
      </c>
      <c r="E15" s="4">
        <v>296275984</v>
      </c>
      <c r="F15"/>
      <c r="G15"/>
      <c r="H15"/>
      <c r="I15"/>
      <c r="J15"/>
      <c r="K15"/>
      <c r="L15"/>
    </row>
    <row r="16" spans="1:17" ht="15.75">
      <c r="A16" s="6" t="s">
        <v>132</v>
      </c>
      <c r="B16" s="4">
        <v>1059389517.8200001</v>
      </c>
      <c r="C16" s="4">
        <v>1047883517.8200001</v>
      </c>
      <c r="D16" s="4">
        <v>974002110.75</v>
      </c>
      <c r="E16" s="4">
        <v>882475053.82000005</v>
      </c>
      <c r="F16"/>
      <c r="G16"/>
      <c r="H16"/>
      <c r="I16"/>
      <c r="J16"/>
      <c r="K16"/>
      <c r="L16"/>
    </row>
    <row r="17" spans="1:12" ht="15.75">
      <c r="A17" s="6" t="s">
        <v>99</v>
      </c>
      <c r="B17" s="4">
        <v>2704170749.21</v>
      </c>
      <c r="C17" s="4">
        <v>2482534033.6500001</v>
      </c>
      <c r="D17" s="4">
        <v>2209342854.4099998</v>
      </c>
      <c r="E17" s="4">
        <v>2022689063.1600001</v>
      </c>
      <c r="F17"/>
      <c r="G17"/>
      <c r="H17"/>
      <c r="I17"/>
      <c r="J17"/>
      <c r="K17"/>
      <c r="L17"/>
    </row>
    <row r="18" spans="1:12" ht="15.75">
      <c r="A18" s="6" t="s">
        <v>142</v>
      </c>
      <c r="B18" s="4">
        <v>227657833</v>
      </c>
      <c r="C18" s="4">
        <v>227657833</v>
      </c>
      <c r="D18" s="4">
        <v>225546603</v>
      </c>
      <c r="E18" s="4">
        <v>225546603</v>
      </c>
      <c r="F18"/>
      <c r="G18"/>
      <c r="H18"/>
      <c r="I18"/>
      <c r="J18"/>
      <c r="K18"/>
      <c r="L18"/>
    </row>
    <row r="19" spans="1:12" ht="15.75">
      <c r="A19" s="6" t="s">
        <v>149</v>
      </c>
      <c r="B19" s="4">
        <v>142473412</v>
      </c>
      <c r="C19" s="4">
        <v>129473412</v>
      </c>
      <c r="D19" s="4">
        <v>121485688</v>
      </c>
      <c r="E19" s="4">
        <v>109285922</v>
      </c>
      <c r="F19"/>
      <c r="G19"/>
      <c r="H19"/>
      <c r="I19"/>
      <c r="J19"/>
      <c r="K19"/>
      <c r="L19"/>
    </row>
    <row r="20" spans="1:12" ht="15.75">
      <c r="A20" s="6" t="s">
        <v>155</v>
      </c>
      <c r="B20" s="4">
        <v>125895224</v>
      </c>
      <c r="C20" s="4">
        <v>125895224</v>
      </c>
      <c r="D20" s="4">
        <v>125895224</v>
      </c>
      <c r="E20" s="4">
        <v>125895224</v>
      </c>
      <c r="F20"/>
      <c r="G20"/>
      <c r="H20"/>
      <c r="I20"/>
      <c r="J20"/>
      <c r="K20"/>
      <c r="L20"/>
    </row>
    <row r="21" spans="1:12" ht="15.75">
      <c r="A21" s="6" t="s">
        <v>158</v>
      </c>
      <c r="B21" s="4">
        <v>649225266</v>
      </c>
      <c r="C21" s="4">
        <v>649225266</v>
      </c>
      <c r="D21" s="4">
        <v>558910202</v>
      </c>
      <c r="E21" s="4">
        <v>508882511</v>
      </c>
      <c r="F21"/>
      <c r="G21"/>
      <c r="H21"/>
      <c r="I21"/>
      <c r="J21"/>
      <c r="K21"/>
      <c r="L21"/>
    </row>
    <row r="22" spans="1:12" ht="15.75">
      <c r="A22" s="6" t="s">
        <v>161</v>
      </c>
      <c r="B22" s="4">
        <v>1232511976.78</v>
      </c>
      <c r="C22" s="4">
        <v>1230825457.78</v>
      </c>
      <c r="D22" s="4">
        <v>1215559420.78</v>
      </c>
      <c r="E22" s="4">
        <v>1197657295.78</v>
      </c>
      <c r="F22"/>
      <c r="G22"/>
      <c r="H22"/>
      <c r="I22"/>
      <c r="J22"/>
      <c r="K22"/>
      <c r="L22"/>
    </row>
    <row r="23" spans="1:12" ht="15.75">
      <c r="A23" s="6" t="s">
        <v>108</v>
      </c>
      <c r="B23" s="4">
        <v>6621259889.6599998</v>
      </c>
      <c r="C23" s="4">
        <v>6588437583.6199999</v>
      </c>
      <c r="D23" s="4">
        <v>5668482253.4300003</v>
      </c>
      <c r="E23" s="4">
        <v>5144579760.2299995</v>
      </c>
      <c r="F23"/>
      <c r="G23"/>
      <c r="H23"/>
      <c r="I23"/>
      <c r="J23"/>
      <c r="K23"/>
      <c r="L23"/>
    </row>
    <row r="24" spans="1:12" ht="15.75">
      <c r="A24" s="6" t="s">
        <v>115</v>
      </c>
      <c r="B24" s="4">
        <v>25097259129.380001</v>
      </c>
      <c r="C24" s="4">
        <v>22607761375.120003</v>
      </c>
      <c r="D24" s="4">
        <v>20865282643.68</v>
      </c>
      <c r="E24" s="4">
        <v>19890945970.68</v>
      </c>
      <c r="F24"/>
      <c r="G24"/>
      <c r="H24"/>
      <c r="I24"/>
      <c r="J24"/>
      <c r="K24"/>
      <c r="L24"/>
    </row>
    <row r="25" spans="1:12" ht="15.75">
      <c r="A25" s="6" t="s">
        <v>170</v>
      </c>
      <c r="B25" s="4">
        <v>833809837</v>
      </c>
      <c r="C25" s="4">
        <v>833809837</v>
      </c>
      <c r="D25" s="4">
        <v>826596108</v>
      </c>
      <c r="E25" s="4">
        <v>803089222</v>
      </c>
      <c r="F25"/>
      <c r="G25"/>
      <c r="H25"/>
      <c r="I25"/>
      <c r="J25"/>
      <c r="K25"/>
      <c r="L25"/>
    </row>
    <row r="26" spans="1:12" ht="15.75">
      <c r="A26" s="6" t="s">
        <v>120</v>
      </c>
      <c r="B26" s="4">
        <v>2124150655.1199999</v>
      </c>
      <c r="C26" s="4">
        <v>2119976428.1199999</v>
      </c>
      <c r="D26" s="4">
        <v>2091550456.6199999</v>
      </c>
      <c r="E26" s="4">
        <v>1538792168.6200001</v>
      </c>
      <c r="F26"/>
      <c r="G26"/>
      <c r="H26"/>
      <c r="I26"/>
      <c r="J26"/>
      <c r="K26"/>
      <c r="L26"/>
    </row>
    <row r="27" spans="1:12" ht="15.75">
      <c r="A27" s="6" t="s">
        <v>177</v>
      </c>
      <c r="B27" s="4">
        <v>894181782</v>
      </c>
      <c r="C27" s="4">
        <v>872108346</v>
      </c>
      <c r="D27" s="4">
        <v>843122511</v>
      </c>
      <c r="E27" s="4">
        <v>795037457</v>
      </c>
      <c r="F27"/>
      <c r="G27"/>
      <c r="H27"/>
      <c r="I27"/>
      <c r="J27"/>
      <c r="K27"/>
      <c r="L27"/>
    </row>
    <row r="28" spans="1:12" ht="15.75">
      <c r="A28" s="6" t="s">
        <v>124</v>
      </c>
      <c r="B28" s="4">
        <v>3706843062.7200003</v>
      </c>
      <c r="C28" s="4">
        <v>3696954026.7600002</v>
      </c>
      <c r="D28" s="4">
        <v>3559252832.52</v>
      </c>
      <c r="E28" s="4">
        <v>3482755641.52</v>
      </c>
      <c r="F28"/>
      <c r="G28"/>
      <c r="H28"/>
      <c r="I28"/>
      <c r="J28"/>
      <c r="K28"/>
      <c r="L28"/>
    </row>
    <row r="29" spans="1:12" ht="15.75">
      <c r="A29" s="6" t="s">
        <v>116</v>
      </c>
      <c r="B29" s="4">
        <v>0</v>
      </c>
      <c r="C29" s="4">
        <v>0</v>
      </c>
      <c r="D29" s="4">
        <v>0</v>
      </c>
      <c r="E29" s="4">
        <v>0</v>
      </c>
      <c r="F29"/>
      <c r="G29"/>
      <c r="H29"/>
      <c r="I29"/>
      <c r="J29"/>
      <c r="K29"/>
      <c r="L29"/>
    </row>
    <row r="30" spans="1:12" ht="15.75">
      <c r="A30" s="6" t="s">
        <v>100</v>
      </c>
      <c r="B30" s="4">
        <v>0</v>
      </c>
      <c r="C30" s="4">
        <v>0</v>
      </c>
      <c r="D30" s="4">
        <v>0</v>
      </c>
      <c r="E30" s="4">
        <v>0</v>
      </c>
      <c r="F30"/>
      <c r="G30"/>
      <c r="H30"/>
      <c r="I30"/>
      <c r="J30"/>
      <c r="K30"/>
      <c r="L30"/>
    </row>
    <row r="31" spans="1:12" ht="15.75">
      <c r="A31" s="6" t="s">
        <v>181</v>
      </c>
      <c r="B31" s="4">
        <v>1806588996</v>
      </c>
      <c r="C31" s="4">
        <v>934662403</v>
      </c>
      <c r="D31" s="4">
        <v>804954147.59000003</v>
      </c>
      <c r="E31" s="4">
        <v>804954147.59000003</v>
      </c>
      <c r="F31"/>
      <c r="G31"/>
      <c r="H31"/>
      <c r="I31"/>
      <c r="J31"/>
      <c r="K31"/>
      <c r="L31"/>
    </row>
    <row r="32" spans="1:12" ht="15.75">
      <c r="A32" s="6" t="s">
        <v>185</v>
      </c>
      <c r="B32" s="4">
        <v>629135292.17999995</v>
      </c>
      <c r="C32" s="4">
        <v>140040684</v>
      </c>
      <c r="D32" s="4">
        <v>136039522</v>
      </c>
      <c r="E32" s="4">
        <v>136039522</v>
      </c>
      <c r="F32"/>
      <c r="G32"/>
      <c r="H32"/>
      <c r="I32"/>
      <c r="J32"/>
      <c r="K32"/>
      <c r="L32"/>
    </row>
    <row r="33" spans="1:12" ht="15.75">
      <c r="A33" s="6" t="s">
        <v>187</v>
      </c>
      <c r="B33" s="4">
        <v>9505438079</v>
      </c>
      <c r="C33" s="4">
        <v>8070355435</v>
      </c>
      <c r="D33" s="4">
        <v>2308574641</v>
      </c>
      <c r="E33" s="4">
        <v>2308574641</v>
      </c>
      <c r="F33"/>
      <c r="G33"/>
      <c r="H33"/>
      <c r="I33"/>
      <c r="J33"/>
      <c r="K33"/>
      <c r="L33"/>
    </row>
    <row r="34" spans="1:12" ht="15.75">
      <c r="A34" s="6" t="s">
        <v>188</v>
      </c>
      <c r="B34" s="4">
        <v>1460056558.6400001</v>
      </c>
      <c r="C34" s="4">
        <v>1326940529</v>
      </c>
      <c r="D34" s="4">
        <v>1162703621.4100001</v>
      </c>
      <c r="E34" s="4">
        <v>1162703621.4100001</v>
      </c>
      <c r="F34"/>
      <c r="G34"/>
      <c r="H34"/>
      <c r="I34"/>
      <c r="J34"/>
      <c r="K34"/>
      <c r="L34"/>
    </row>
    <row r="35" spans="1:12" ht="15.75">
      <c r="A35" s="6" t="s">
        <v>189</v>
      </c>
      <c r="B35" s="4">
        <v>50366714881.199997</v>
      </c>
      <c r="C35" s="4">
        <v>32478231905.459999</v>
      </c>
      <c r="D35" s="4">
        <v>7744241725.4200001</v>
      </c>
      <c r="E35" s="4">
        <v>7744241725.4200001</v>
      </c>
      <c r="F35"/>
      <c r="G35"/>
      <c r="H35"/>
      <c r="I35"/>
      <c r="J35"/>
      <c r="K35"/>
      <c r="L35"/>
    </row>
    <row r="36" spans="1:12" ht="15.75">
      <c r="A36" s="6" t="s">
        <v>137</v>
      </c>
      <c r="B36" s="4">
        <v>112775360174.45999</v>
      </c>
      <c r="C36" s="4">
        <v>89140807706.080017</v>
      </c>
      <c r="D36" s="4">
        <v>54699922236.399994</v>
      </c>
      <c r="E36" s="4">
        <v>52040322440.019997</v>
      </c>
      <c r="F36"/>
      <c r="G36"/>
      <c r="H36"/>
      <c r="I36"/>
      <c r="J36"/>
      <c r="K36"/>
      <c r="L36"/>
    </row>
    <row r="37" spans="1:12" ht="15.75">
      <c r="A37"/>
      <c r="B37"/>
      <c r="C37"/>
    </row>
    <row r="38" spans="1:12" ht="15.75">
      <c r="A38"/>
      <c r="B38"/>
      <c r="C38"/>
    </row>
    <row r="39" spans="1:12" ht="15.75">
      <c r="A39"/>
      <c r="B39"/>
      <c r="C39"/>
    </row>
    <row r="40" spans="1:12" ht="15.75">
      <c r="A40"/>
      <c r="B40"/>
      <c r="C40"/>
    </row>
    <row r="41" spans="1:12" ht="15.75">
      <c r="A41"/>
      <c r="B41"/>
      <c r="C41"/>
    </row>
    <row r="42" spans="1:12" ht="15.75">
      <c r="A42"/>
      <c r="B42"/>
      <c r="C42"/>
    </row>
    <row r="43" spans="1:12"/>
    <row r="44" spans="1:12"/>
    <row r="45" spans="1:12"/>
    <row r="46" spans="1:12"/>
    <row r="47" spans="1:12"/>
    <row r="48" spans="1:12"/>
    <row r="49" spans="1:20"/>
    <row r="50" spans="1:20"/>
    <row r="51" spans="1:20"/>
    <row r="52" spans="1:20" ht="15.75">
      <c r="A52" s="265" t="s">
        <v>10707</v>
      </c>
      <c r="B52" s="265"/>
      <c r="C52" s="265"/>
      <c r="D52" s="265"/>
      <c r="E52" s="265"/>
      <c r="F52" s="265"/>
      <c r="G52" s="265"/>
      <c r="H52" s="265"/>
      <c r="I52" s="265"/>
      <c r="J52" s="265"/>
      <c r="K52" s="265"/>
      <c r="L52" s="265"/>
      <c r="M52" s="265"/>
      <c r="N52" s="265"/>
      <c r="O52" s="265"/>
      <c r="P52" s="265"/>
      <c r="Q52" s="265"/>
      <c r="R52" s="265"/>
      <c r="S52" s="265"/>
      <c r="T52" s="265"/>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3"/>
  <sheetViews>
    <sheetView showGridLines="0" zoomScale="70" zoomScaleNormal="70" workbookViewId="0">
      <selection activeCell="D18" sqref="D18"/>
    </sheetView>
  </sheetViews>
  <sheetFormatPr defaultColWidth="0" defaultRowHeight="15.75"/>
  <cols>
    <col min="1" max="1" width="2" customWidth="1"/>
    <col min="2" max="2" width="148" customWidth="1"/>
    <col min="3" max="3" width="20" bestFit="1" customWidth="1"/>
    <col min="4" max="4" width="19.875" bestFit="1" customWidth="1"/>
    <col min="5" max="5" width="21.5" bestFit="1" customWidth="1"/>
    <col min="6" max="6" width="19.625" customWidth="1"/>
    <col min="7" max="7" width="5.125" customWidth="1"/>
    <col min="8" max="8" width="19.625" hidden="1" customWidth="1"/>
    <col min="9" max="16384" width="11" hidden="1"/>
  </cols>
  <sheetData>
    <row r="5" spans="1:7" ht="16.5" thickBot="1">
      <c r="A5" s="58"/>
      <c r="B5" s="58"/>
      <c r="C5" s="58"/>
      <c r="D5" s="58"/>
      <c r="E5" s="58"/>
      <c r="F5" s="58"/>
      <c r="G5" s="58"/>
    </row>
    <row r="13" spans="1:7">
      <c r="B13" s="55" t="s">
        <v>10740</v>
      </c>
      <c r="C13" s="56" t="s">
        <v>10741</v>
      </c>
      <c r="D13" s="56" t="s">
        <v>10742</v>
      </c>
      <c r="E13" t="s">
        <v>10743</v>
      </c>
      <c r="F13" s="56" t="s">
        <v>10744</v>
      </c>
    </row>
    <row r="14" spans="1:7">
      <c r="B14" s="6" t="s">
        <v>167</v>
      </c>
      <c r="C14" s="4">
        <v>28275088572.949997</v>
      </c>
      <c r="D14" s="4">
        <v>4021546128.8400002</v>
      </c>
      <c r="E14" s="7">
        <v>24253542444.110001</v>
      </c>
      <c r="F14" s="12">
        <v>0.1422293026055205</v>
      </c>
    </row>
    <row r="15" spans="1:7">
      <c r="B15" s="8" t="s">
        <v>10745</v>
      </c>
      <c r="C15" s="4">
        <v>730630536</v>
      </c>
      <c r="D15" s="4">
        <v>44226920</v>
      </c>
      <c r="E15" s="7">
        <v>686403616</v>
      </c>
      <c r="F15" s="12">
        <v>6.0532537063301715E-2</v>
      </c>
    </row>
    <row r="16" spans="1:7">
      <c r="B16" s="8" t="s">
        <v>10746</v>
      </c>
      <c r="C16" s="4">
        <v>5205313478.1599998</v>
      </c>
      <c r="D16" s="4">
        <v>683019142</v>
      </c>
      <c r="E16" s="7">
        <v>4522294336.1599998</v>
      </c>
      <c r="F16" s="12">
        <v>0.1312157557591396</v>
      </c>
    </row>
    <row r="17" spans="2:6">
      <c r="B17" s="8" t="s">
        <v>206</v>
      </c>
      <c r="C17" s="4">
        <v>201247018</v>
      </c>
      <c r="D17" s="4">
        <v>62151845.219999999</v>
      </c>
      <c r="E17" s="7">
        <v>139095172.78</v>
      </c>
      <c r="F17" s="12">
        <v>0.30883362068003412</v>
      </c>
    </row>
    <row r="18" spans="2:6">
      <c r="B18" s="8" t="s">
        <v>10747</v>
      </c>
      <c r="C18" s="4">
        <v>16846052487.969999</v>
      </c>
      <c r="D18" s="4">
        <v>3149995093.6199999</v>
      </c>
      <c r="E18" s="7">
        <v>13696057394.349998</v>
      </c>
      <c r="F18" s="12">
        <v>0.18698713516828083</v>
      </c>
    </row>
    <row r="19" spans="2:6">
      <c r="B19" s="8" t="s">
        <v>10748</v>
      </c>
      <c r="C19" s="4">
        <v>974786451.82000005</v>
      </c>
      <c r="D19" s="4">
        <v>74500184</v>
      </c>
      <c r="E19" s="7">
        <v>900286267.82000005</v>
      </c>
      <c r="F19" s="12">
        <v>7.6427184498617642E-2</v>
      </c>
    </row>
    <row r="20" spans="2:6">
      <c r="B20" s="8" t="s">
        <v>10749</v>
      </c>
      <c r="C20" s="4">
        <v>3280675003</v>
      </c>
      <c r="D20" s="4">
        <v>0</v>
      </c>
      <c r="E20" s="7">
        <v>3280675003</v>
      </c>
      <c r="F20" s="12">
        <v>0</v>
      </c>
    </row>
    <row r="21" spans="2:6">
      <c r="B21" s="8" t="s">
        <v>196</v>
      </c>
      <c r="C21" s="4">
        <v>104087600</v>
      </c>
      <c r="D21" s="4">
        <v>0</v>
      </c>
      <c r="E21" s="7">
        <v>104087600</v>
      </c>
      <c r="F21" s="12">
        <v>0</v>
      </c>
    </row>
    <row r="22" spans="2:6">
      <c r="B22" s="8" t="s">
        <v>10750</v>
      </c>
      <c r="C22" s="4">
        <v>932295998</v>
      </c>
      <c r="D22" s="4">
        <v>7652944</v>
      </c>
      <c r="E22" s="7">
        <v>924643054</v>
      </c>
      <c r="F22" s="12">
        <v>8.208706265410785E-3</v>
      </c>
    </row>
    <row r="23" spans="2:6">
      <c r="B23" s="6" t="s">
        <v>137</v>
      </c>
      <c r="C23" s="4">
        <v>28275088572.949997</v>
      </c>
      <c r="D23" s="4">
        <v>4021546128.8400002</v>
      </c>
      <c r="E23" s="7">
        <v>24253542444.110001</v>
      </c>
      <c r="F23" s="12">
        <v>0.1422293026055205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zoomScale="80" zoomScaleNormal="80" workbookViewId="0">
      <selection activeCell="C20" sqref="C20"/>
    </sheetView>
  </sheetViews>
  <sheetFormatPr defaultColWidth="0" defaultRowHeight="15" customHeight="1" zeroHeight="1"/>
  <cols>
    <col min="1" max="1" width="3.125" style="3" customWidth="1"/>
    <col min="2" max="2" width="13.875" style="3" customWidth="1"/>
    <col min="3" max="3" width="89.875" style="3" customWidth="1"/>
    <col min="4" max="4" width="9.875" style="3" bestFit="1" customWidth="1"/>
    <col min="5" max="6" width="16.125" style="3" bestFit="1" customWidth="1"/>
    <col min="7" max="7" width="12.5" style="3" bestFit="1" customWidth="1"/>
    <col min="8" max="8" width="16.125" style="3" bestFit="1" customWidth="1"/>
    <col min="9" max="9" width="8.375" style="3" bestFit="1" customWidth="1"/>
    <col min="10" max="10" width="5.875" style="3" bestFit="1" customWidth="1"/>
    <col min="11" max="11" width="14.875" style="3" bestFit="1" customWidth="1"/>
    <col min="12" max="12" width="13.875" style="3" customWidth="1"/>
    <col min="13" max="17" width="0" style="3" hidden="1" customWidth="1"/>
    <col min="18" max="16384" width="11" style="3" hidden="1"/>
  </cols>
  <sheetData>
    <row r="1" spans="1:12"/>
    <row r="2" spans="1:12"/>
    <row r="3" spans="1:12"/>
    <row r="4" spans="1:12"/>
    <row r="5" spans="1:12"/>
    <row r="6" spans="1:12"/>
    <row r="7" spans="1:12" ht="15.75">
      <c r="A7"/>
      <c r="B7" s="39" t="s">
        <v>20</v>
      </c>
      <c r="C7" s="5" t="s">
        <v>10751</v>
      </c>
      <c r="D7" s="5" t="s">
        <v>247</v>
      </c>
      <c r="E7" s="48" t="s">
        <v>5</v>
      </c>
      <c r="F7" s="48" t="s">
        <v>7</v>
      </c>
      <c r="G7" s="48" t="s">
        <v>10752</v>
      </c>
      <c r="H7" s="48" t="s">
        <v>8</v>
      </c>
      <c r="I7" s="48" t="s">
        <v>10753</v>
      </c>
      <c r="J7" s="48" t="s">
        <v>10754</v>
      </c>
      <c r="K7"/>
      <c r="L7"/>
    </row>
    <row r="8" spans="1:12" ht="15.75">
      <c r="A8"/>
      <c r="B8" t="s">
        <v>24</v>
      </c>
      <c r="C8" t="s">
        <v>39</v>
      </c>
      <c r="D8" t="s">
        <v>267</v>
      </c>
      <c r="E8" s="4">
        <v>0</v>
      </c>
      <c r="F8" s="4">
        <v>0</v>
      </c>
      <c r="G8" s="12">
        <v>0</v>
      </c>
      <c r="H8" s="4">
        <v>0</v>
      </c>
      <c r="I8" s="12">
        <v>0</v>
      </c>
      <c r="J8" s="4">
        <v>0</v>
      </c>
      <c r="K8"/>
      <c r="L8"/>
    </row>
    <row r="9" spans="1:12" ht="15.75">
      <c r="A9"/>
      <c r="B9"/>
      <c r="C9" t="s">
        <v>10755</v>
      </c>
      <c r="D9"/>
      <c r="E9" s="4">
        <v>0</v>
      </c>
      <c r="F9" s="4">
        <v>0</v>
      </c>
      <c r="G9" s="12">
        <v>0</v>
      </c>
      <c r="H9" s="4">
        <v>0</v>
      </c>
      <c r="I9" s="12">
        <v>0</v>
      </c>
      <c r="J9" s="4">
        <v>0</v>
      </c>
      <c r="K9"/>
      <c r="L9"/>
    </row>
    <row r="10" spans="1:12" ht="15.75">
      <c r="A10"/>
      <c r="B10"/>
      <c r="C10" t="s">
        <v>10756</v>
      </c>
      <c r="D10" t="s">
        <v>267</v>
      </c>
      <c r="E10" s="4">
        <v>439282228.99999994</v>
      </c>
      <c r="F10" s="4">
        <v>439282228.99999994</v>
      </c>
      <c r="G10" s="12">
        <v>1</v>
      </c>
      <c r="H10" s="4">
        <v>439282228.99999994</v>
      </c>
      <c r="I10" s="12">
        <v>1</v>
      </c>
      <c r="J10" s="4">
        <v>0</v>
      </c>
      <c r="K10"/>
      <c r="L10"/>
    </row>
    <row r="11" spans="1:12" ht="15.75">
      <c r="A11"/>
      <c r="B11"/>
      <c r="C11"/>
      <c r="D11" t="s">
        <v>280</v>
      </c>
      <c r="E11" s="4">
        <v>457796192.04000008</v>
      </c>
      <c r="F11" s="4">
        <v>457796192.04000008</v>
      </c>
      <c r="G11" s="12">
        <v>1</v>
      </c>
      <c r="H11" s="4">
        <v>457796192.04000008</v>
      </c>
      <c r="I11" s="12">
        <v>1</v>
      </c>
      <c r="J11" s="4">
        <v>0</v>
      </c>
      <c r="K11"/>
      <c r="L11"/>
    </row>
    <row r="12" spans="1:12" ht="15.75">
      <c r="A12"/>
      <c r="B12"/>
      <c r="C12" t="s">
        <v>10757</v>
      </c>
      <c r="D12"/>
      <c r="E12" s="4">
        <v>897078421.03999996</v>
      </c>
      <c r="F12" s="4">
        <v>897078421.03999996</v>
      </c>
      <c r="G12" s="12">
        <v>1</v>
      </c>
      <c r="H12" s="4">
        <v>897078421.03999996</v>
      </c>
      <c r="I12" s="12">
        <v>1</v>
      </c>
      <c r="J12" s="4">
        <v>0</v>
      </c>
      <c r="K12"/>
      <c r="L12"/>
    </row>
    <row r="13" spans="1:12" ht="15.75">
      <c r="A13"/>
      <c r="B13"/>
      <c r="C13" t="s">
        <v>101</v>
      </c>
      <c r="D13" t="s">
        <v>267</v>
      </c>
      <c r="E13" s="4">
        <v>0</v>
      </c>
      <c r="F13" s="4">
        <v>0</v>
      </c>
      <c r="G13" s="12">
        <v>0</v>
      </c>
      <c r="H13" s="4">
        <v>0</v>
      </c>
      <c r="I13" s="12">
        <v>0</v>
      </c>
      <c r="J13" s="4">
        <v>0</v>
      </c>
      <c r="K13"/>
      <c r="L13"/>
    </row>
    <row r="14" spans="1:12" ht="15.75">
      <c r="A14"/>
      <c r="B14"/>
      <c r="C14" t="s">
        <v>10758</v>
      </c>
      <c r="D14"/>
      <c r="E14" s="4">
        <v>0</v>
      </c>
      <c r="F14" s="4">
        <v>0</v>
      </c>
      <c r="G14" s="12">
        <v>0</v>
      </c>
      <c r="H14" s="4">
        <v>0</v>
      </c>
      <c r="I14" s="12">
        <v>0</v>
      </c>
      <c r="J14" s="4">
        <v>0</v>
      </c>
      <c r="K14"/>
      <c r="L14"/>
    </row>
    <row r="15" spans="1:12" ht="15.75">
      <c r="A15"/>
      <c r="B15"/>
      <c r="C15" t="s">
        <v>138</v>
      </c>
      <c r="D15" t="s">
        <v>267</v>
      </c>
      <c r="E15" s="4">
        <v>0</v>
      </c>
      <c r="F15" s="4">
        <v>0</v>
      </c>
      <c r="G15" s="12">
        <v>0</v>
      </c>
      <c r="H15" s="4">
        <v>0</v>
      </c>
      <c r="I15" s="12">
        <v>0</v>
      </c>
      <c r="J15" s="4">
        <v>0</v>
      </c>
      <c r="K15"/>
      <c r="L15"/>
    </row>
    <row r="16" spans="1:12" ht="15.75">
      <c r="A16"/>
      <c r="B16"/>
      <c r="C16"/>
      <c r="D16" t="s">
        <v>280</v>
      </c>
      <c r="E16" s="4">
        <v>0</v>
      </c>
      <c r="F16" s="4">
        <v>0</v>
      </c>
      <c r="G16" s="12">
        <v>0</v>
      </c>
      <c r="H16" s="4">
        <v>0</v>
      </c>
      <c r="I16" s="12">
        <v>0</v>
      </c>
      <c r="J16" s="4">
        <v>0</v>
      </c>
      <c r="K16"/>
      <c r="L16"/>
    </row>
    <row r="17" spans="1:12" ht="15.75">
      <c r="A17"/>
      <c r="B17"/>
      <c r="C17" t="s">
        <v>10759</v>
      </c>
      <c r="D17"/>
      <c r="E17" s="4">
        <v>0</v>
      </c>
      <c r="F17" s="4">
        <v>0</v>
      </c>
      <c r="G17" s="12">
        <v>0</v>
      </c>
      <c r="H17" s="4">
        <v>0</v>
      </c>
      <c r="I17" s="12">
        <v>0</v>
      </c>
      <c r="J17" s="4">
        <v>0</v>
      </c>
      <c r="K17"/>
      <c r="L17"/>
    </row>
    <row r="18" spans="1:12" ht="15.75">
      <c r="A18"/>
      <c r="B18" t="s">
        <v>10760</v>
      </c>
      <c r="C18"/>
      <c r="D18"/>
      <c r="E18" s="4">
        <v>897078421.03999996</v>
      </c>
      <c r="F18" s="4">
        <v>897078421.03999996</v>
      </c>
      <c r="G18" s="12">
        <v>1</v>
      </c>
      <c r="H18" s="4">
        <v>897078421.03999996</v>
      </c>
      <c r="I18" s="12">
        <v>1</v>
      </c>
      <c r="J18" s="4">
        <v>0</v>
      </c>
      <c r="K18"/>
      <c r="L18"/>
    </row>
    <row r="19" spans="1:12" ht="15.75">
      <c r="A19"/>
      <c r="B19" t="s">
        <v>167</v>
      </c>
      <c r="C19" t="s">
        <v>10761</v>
      </c>
      <c r="D19" t="s">
        <v>267</v>
      </c>
      <c r="E19" s="4">
        <v>761114340</v>
      </c>
      <c r="F19" s="4">
        <v>761114340</v>
      </c>
      <c r="G19" s="12">
        <v>1</v>
      </c>
      <c r="H19" s="4">
        <v>761114340</v>
      </c>
      <c r="I19" s="12">
        <v>1</v>
      </c>
      <c r="J19" s="4">
        <v>0</v>
      </c>
      <c r="K19"/>
      <c r="L19"/>
    </row>
    <row r="20" spans="1:12" ht="15.75">
      <c r="A20"/>
      <c r="B20"/>
      <c r="C20"/>
      <c r="D20" t="s">
        <v>280</v>
      </c>
      <c r="E20" s="4">
        <v>91115550</v>
      </c>
      <c r="F20" s="4">
        <v>91115550</v>
      </c>
      <c r="G20" s="12">
        <v>1</v>
      </c>
      <c r="H20" s="4">
        <v>91115550</v>
      </c>
      <c r="I20" s="12">
        <v>1</v>
      </c>
      <c r="J20" s="4">
        <v>0</v>
      </c>
      <c r="K20"/>
      <c r="L20"/>
    </row>
    <row r="21" spans="1:12" ht="15.75">
      <c r="A21"/>
      <c r="B21"/>
      <c r="C21" t="s">
        <v>10762</v>
      </c>
      <c r="D21"/>
      <c r="E21" s="4">
        <v>852229890</v>
      </c>
      <c r="F21" s="4">
        <v>852229890</v>
      </c>
      <c r="G21" s="12">
        <v>1</v>
      </c>
      <c r="H21" s="4">
        <v>852229890</v>
      </c>
      <c r="I21" s="12">
        <v>1</v>
      </c>
      <c r="J21" s="4">
        <v>0</v>
      </c>
      <c r="K21"/>
      <c r="L21"/>
    </row>
    <row r="22" spans="1:12" ht="15.75">
      <c r="A22"/>
      <c r="B22"/>
      <c r="C22" t="s">
        <v>10763</v>
      </c>
      <c r="D22" t="s">
        <v>267</v>
      </c>
      <c r="E22" s="4">
        <v>763193018</v>
      </c>
      <c r="F22" s="4">
        <v>763193018</v>
      </c>
      <c r="G22" s="12">
        <v>1</v>
      </c>
      <c r="H22" s="4">
        <v>763193018</v>
      </c>
      <c r="I22" s="12">
        <v>1</v>
      </c>
      <c r="J22" s="4">
        <v>0</v>
      </c>
      <c r="K22"/>
      <c r="L22"/>
    </row>
    <row r="23" spans="1:12" ht="15.75">
      <c r="A23"/>
      <c r="B23"/>
      <c r="C23"/>
      <c r="D23" t="s">
        <v>280</v>
      </c>
      <c r="E23" s="4">
        <v>92612026</v>
      </c>
      <c r="F23" s="4">
        <v>92612026</v>
      </c>
      <c r="G23" s="12">
        <v>1</v>
      </c>
      <c r="H23" s="4">
        <v>92612026</v>
      </c>
      <c r="I23" s="12">
        <v>1</v>
      </c>
      <c r="J23" s="4">
        <v>0</v>
      </c>
      <c r="K23"/>
      <c r="L23"/>
    </row>
    <row r="24" spans="1:12" ht="15.75">
      <c r="A24"/>
      <c r="B24"/>
      <c r="C24" t="s">
        <v>10764</v>
      </c>
      <c r="D24"/>
      <c r="E24" s="4">
        <v>855805044</v>
      </c>
      <c r="F24" s="4">
        <v>855805044</v>
      </c>
      <c r="G24" s="12">
        <v>1</v>
      </c>
      <c r="H24" s="4">
        <v>855805044</v>
      </c>
      <c r="I24" s="12">
        <v>1</v>
      </c>
      <c r="J24" s="4">
        <v>0</v>
      </c>
      <c r="K24"/>
      <c r="L24"/>
    </row>
    <row r="25" spans="1:12" ht="15.75">
      <c r="A25"/>
      <c r="B25"/>
      <c r="C25" t="s">
        <v>10765</v>
      </c>
      <c r="D25" t="s">
        <v>267</v>
      </c>
      <c r="E25" s="4">
        <v>187944030</v>
      </c>
      <c r="F25" s="4">
        <v>187944030</v>
      </c>
      <c r="G25" s="12">
        <v>1</v>
      </c>
      <c r="H25" s="4">
        <v>187944030</v>
      </c>
      <c r="I25" s="12">
        <v>1</v>
      </c>
      <c r="J25" s="4">
        <v>0</v>
      </c>
      <c r="K25"/>
      <c r="L25"/>
    </row>
    <row r="26" spans="1:12" ht="15.75">
      <c r="A26"/>
      <c r="B26"/>
      <c r="C26"/>
      <c r="D26" t="s">
        <v>280</v>
      </c>
      <c r="E26" s="4">
        <v>253933541.40000001</v>
      </c>
      <c r="F26" s="4">
        <v>253933541.40000001</v>
      </c>
      <c r="G26" s="12">
        <v>1</v>
      </c>
      <c r="H26" s="4">
        <v>253933541.40000001</v>
      </c>
      <c r="I26" s="12">
        <v>1</v>
      </c>
      <c r="J26" s="4">
        <v>0</v>
      </c>
      <c r="K26"/>
      <c r="L26"/>
    </row>
    <row r="27" spans="1:12" ht="15.75">
      <c r="A27"/>
      <c r="B27"/>
      <c r="C27" t="s">
        <v>10766</v>
      </c>
      <c r="D27"/>
      <c r="E27" s="4">
        <v>441877571.39999998</v>
      </c>
      <c r="F27" s="4">
        <v>441877571.39999998</v>
      </c>
      <c r="G27" s="12">
        <v>1</v>
      </c>
      <c r="H27" s="4">
        <v>441877571.39999998</v>
      </c>
      <c r="I27" s="12">
        <v>1</v>
      </c>
      <c r="J27" s="4">
        <v>0</v>
      </c>
      <c r="K27"/>
      <c r="L27"/>
    </row>
    <row r="28" spans="1:12" ht="15.75">
      <c r="A28"/>
      <c r="B28"/>
      <c r="C28" t="s">
        <v>10767</v>
      </c>
      <c r="D28" t="s">
        <v>267</v>
      </c>
      <c r="E28" s="4">
        <v>7651849928.1400003</v>
      </c>
      <c r="F28" s="4">
        <v>7651849928.1400003</v>
      </c>
      <c r="G28" s="12">
        <v>1</v>
      </c>
      <c r="H28" s="4">
        <v>7651849928.1400003</v>
      </c>
      <c r="I28" s="12">
        <v>1</v>
      </c>
      <c r="J28" s="4">
        <v>0</v>
      </c>
      <c r="K28"/>
      <c r="L28"/>
    </row>
    <row r="29" spans="1:12" ht="15.75">
      <c r="A29" t="s">
        <v>231</v>
      </c>
      <c r="B29"/>
      <c r="C29"/>
      <c r="D29" t="s">
        <v>280</v>
      </c>
      <c r="E29" s="4">
        <v>1258493601</v>
      </c>
      <c r="F29" s="4">
        <v>1258493601</v>
      </c>
      <c r="G29" s="12">
        <v>1</v>
      </c>
      <c r="H29" s="4">
        <v>1258493601</v>
      </c>
      <c r="I29" s="12">
        <v>1</v>
      </c>
      <c r="J29" s="4">
        <v>0</v>
      </c>
      <c r="K29"/>
      <c r="L29"/>
    </row>
    <row r="30" spans="1:12" ht="15.75">
      <c r="A30"/>
      <c r="B30"/>
      <c r="C30" t="s">
        <v>10768</v>
      </c>
      <c r="D30"/>
      <c r="E30" s="4">
        <v>8910343529.1399994</v>
      </c>
      <c r="F30" s="4">
        <v>8910343529.1399994</v>
      </c>
      <c r="G30" s="12">
        <v>1</v>
      </c>
      <c r="H30" s="4">
        <v>8910343529.1399994</v>
      </c>
      <c r="I30" s="12">
        <v>1</v>
      </c>
      <c r="J30" s="4">
        <v>0</v>
      </c>
      <c r="K30"/>
      <c r="L30"/>
    </row>
    <row r="31" spans="1:12" ht="15.75">
      <c r="A31"/>
      <c r="B31"/>
      <c r="C31" t="s">
        <v>10769</v>
      </c>
      <c r="D31" t="s">
        <v>267</v>
      </c>
      <c r="E31" s="4">
        <v>420090208</v>
      </c>
      <c r="F31" s="4">
        <v>420090208</v>
      </c>
      <c r="G31" s="12">
        <v>1</v>
      </c>
      <c r="H31" s="4">
        <v>420090208</v>
      </c>
      <c r="I31" s="12">
        <v>1</v>
      </c>
      <c r="J31" s="4">
        <v>0</v>
      </c>
      <c r="K31"/>
      <c r="L31"/>
    </row>
    <row r="32" spans="1:12" ht="15.75">
      <c r="A32"/>
      <c r="B32"/>
      <c r="C32"/>
      <c r="D32" t="s">
        <v>280</v>
      </c>
      <c r="E32" s="4">
        <v>45043851</v>
      </c>
      <c r="F32" s="4">
        <v>45043851</v>
      </c>
      <c r="G32" s="12">
        <v>1</v>
      </c>
      <c r="H32" s="4">
        <v>45043851</v>
      </c>
      <c r="I32" s="12">
        <v>1</v>
      </c>
      <c r="J32" s="4">
        <v>0</v>
      </c>
      <c r="K32"/>
      <c r="L32"/>
    </row>
    <row r="33" spans="1:12" ht="15.75">
      <c r="A33"/>
      <c r="B33"/>
      <c r="C33" t="s">
        <v>10770</v>
      </c>
      <c r="D33"/>
      <c r="E33" s="4">
        <v>465134059</v>
      </c>
      <c r="F33" s="4">
        <v>465134059</v>
      </c>
      <c r="G33" s="12">
        <v>1</v>
      </c>
      <c r="H33" s="4">
        <v>465134059</v>
      </c>
      <c r="I33" s="12">
        <v>1</v>
      </c>
      <c r="J33" s="4">
        <v>0</v>
      </c>
      <c r="K33"/>
      <c r="L33"/>
    </row>
    <row r="34" spans="1:12" ht="15.75">
      <c r="A34"/>
      <c r="B34"/>
      <c r="C34" t="s">
        <v>10771</v>
      </c>
      <c r="D34" t="s">
        <v>267</v>
      </c>
      <c r="E34" s="4">
        <v>917436904.51999998</v>
      </c>
      <c r="F34" s="4">
        <v>917436904.51999998</v>
      </c>
      <c r="G34" s="12">
        <v>1</v>
      </c>
      <c r="H34" s="4">
        <v>917436904.51999998</v>
      </c>
      <c r="I34" s="12">
        <v>1</v>
      </c>
      <c r="J34" s="4">
        <v>0</v>
      </c>
      <c r="K34"/>
      <c r="L34"/>
    </row>
    <row r="35" spans="1:12" ht="15.75">
      <c r="A35"/>
      <c r="B35"/>
      <c r="C35"/>
      <c r="D35" t="s">
        <v>280</v>
      </c>
      <c r="E35" s="4">
        <v>187246946.88</v>
      </c>
      <c r="F35" s="4">
        <v>187246946.88</v>
      </c>
      <c r="G35" s="12">
        <v>1</v>
      </c>
      <c r="H35" s="4">
        <v>187246946.88</v>
      </c>
      <c r="I35" s="12">
        <v>1</v>
      </c>
      <c r="J35" s="4">
        <v>0</v>
      </c>
      <c r="K35"/>
      <c r="L35"/>
    </row>
    <row r="36" spans="1:12" ht="15.75">
      <c r="A36"/>
      <c r="B36"/>
      <c r="C36" t="s">
        <v>10772</v>
      </c>
      <c r="D36"/>
      <c r="E36" s="4">
        <v>1104683851.4000001</v>
      </c>
      <c r="F36" s="4">
        <v>1104683851.4000001</v>
      </c>
      <c r="G36" s="12">
        <v>1</v>
      </c>
      <c r="H36" s="4">
        <v>1104683851.4000001</v>
      </c>
      <c r="I36" s="12">
        <v>1</v>
      </c>
      <c r="J36" s="4">
        <v>0</v>
      </c>
      <c r="K36"/>
      <c r="L36"/>
    </row>
    <row r="37" spans="1:12" ht="15.75">
      <c r="A37"/>
      <c r="B37"/>
      <c r="C37" t="s">
        <v>10773</v>
      </c>
      <c r="D37" t="s">
        <v>267</v>
      </c>
      <c r="E37" s="4">
        <v>692744221.5</v>
      </c>
      <c r="F37" s="4">
        <v>692744221.5</v>
      </c>
      <c r="G37" s="12">
        <v>1</v>
      </c>
      <c r="H37" s="4">
        <v>692744221.5</v>
      </c>
      <c r="I37" s="12">
        <v>1</v>
      </c>
      <c r="J37" s="4">
        <v>0</v>
      </c>
      <c r="K37"/>
      <c r="L37"/>
    </row>
    <row r="38" spans="1:12" ht="15.75">
      <c r="A38"/>
      <c r="B38"/>
      <c r="C38"/>
      <c r="D38" t="s">
        <v>280</v>
      </c>
      <c r="E38" s="4">
        <v>0</v>
      </c>
      <c r="F38" s="4">
        <v>0</v>
      </c>
      <c r="G38" s="12">
        <v>0</v>
      </c>
      <c r="H38" s="4">
        <v>0</v>
      </c>
      <c r="I38" s="12">
        <v>0</v>
      </c>
      <c r="J38" s="4">
        <v>0</v>
      </c>
      <c r="K38"/>
      <c r="L38"/>
    </row>
    <row r="39" spans="1:12" ht="15.75">
      <c r="A39"/>
      <c r="B39"/>
      <c r="C39" t="s">
        <v>10774</v>
      </c>
      <c r="D39"/>
      <c r="E39" s="4">
        <v>692744221.5</v>
      </c>
      <c r="F39" s="4">
        <v>692744221.5</v>
      </c>
      <c r="G39" s="12">
        <v>1</v>
      </c>
      <c r="H39" s="4">
        <v>692744221.5</v>
      </c>
      <c r="I39" s="12">
        <v>1</v>
      </c>
      <c r="J39" s="4">
        <v>0</v>
      </c>
      <c r="K39"/>
      <c r="L39"/>
    </row>
    <row r="40" spans="1:12" ht="15.75">
      <c r="A40"/>
      <c r="B40"/>
      <c r="C40" t="s">
        <v>10775</v>
      </c>
      <c r="D40" t="s">
        <v>267</v>
      </c>
      <c r="E40" s="4">
        <v>7400069</v>
      </c>
      <c r="F40" s="4">
        <v>7400069</v>
      </c>
      <c r="G40" s="12">
        <v>1</v>
      </c>
      <c r="H40" s="4">
        <v>7400069</v>
      </c>
      <c r="I40" s="12">
        <v>1</v>
      </c>
      <c r="J40" s="4">
        <v>0</v>
      </c>
      <c r="K40"/>
      <c r="L40"/>
    </row>
    <row r="41" spans="1:12" ht="15.75">
      <c r="A41"/>
      <c r="B41"/>
      <c r="C41" t="s">
        <v>10776</v>
      </c>
      <c r="D41"/>
      <c r="E41" s="4">
        <v>7400069</v>
      </c>
      <c r="F41" s="4">
        <v>7400069</v>
      </c>
      <c r="G41" s="12">
        <v>1</v>
      </c>
      <c r="H41" s="4">
        <v>7400069</v>
      </c>
      <c r="I41" s="12">
        <v>1</v>
      </c>
      <c r="J41" s="4">
        <v>0</v>
      </c>
      <c r="K41"/>
      <c r="L41"/>
    </row>
    <row r="42" spans="1:12" ht="15.75">
      <c r="A42"/>
      <c r="B42"/>
      <c r="C42" t="s">
        <v>10777</v>
      </c>
      <c r="D42" t="s">
        <v>267</v>
      </c>
      <c r="E42" s="4">
        <v>44340570</v>
      </c>
      <c r="F42" s="4">
        <v>44340570</v>
      </c>
      <c r="G42" s="12">
        <v>1</v>
      </c>
      <c r="H42" s="4">
        <v>44340570</v>
      </c>
      <c r="I42" s="12">
        <v>1</v>
      </c>
      <c r="J42" s="4">
        <v>0</v>
      </c>
      <c r="K42"/>
      <c r="L42"/>
    </row>
    <row r="43" spans="1:12" ht="15.75">
      <c r="A43"/>
      <c r="B43"/>
      <c r="C43"/>
      <c r="D43" t="s">
        <v>280</v>
      </c>
      <c r="E43" s="4">
        <v>24552242.960000001</v>
      </c>
      <c r="F43" s="4">
        <v>24552242.960000001</v>
      </c>
      <c r="G43" s="12">
        <v>1</v>
      </c>
      <c r="H43" s="4">
        <v>24552242.960000001</v>
      </c>
      <c r="I43" s="12">
        <v>1</v>
      </c>
      <c r="J43" s="4">
        <v>0</v>
      </c>
      <c r="K43"/>
      <c r="L43"/>
    </row>
    <row r="44" spans="1:12" ht="15.75">
      <c r="A44"/>
      <c r="B44"/>
      <c r="C44" t="s">
        <v>10778</v>
      </c>
      <c r="D44"/>
      <c r="E44" s="4">
        <v>68892812.960000008</v>
      </c>
      <c r="F44" s="4">
        <v>68892812.960000008</v>
      </c>
      <c r="G44" s="12">
        <v>1</v>
      </c>
      <c r="H44" s="4">
        <v>68892812.960000008</v>
      </c>
      <c r="I44" s="12">
        <v>1</v>
      </c>
      <c r="J44" s="4">
        <v>0</v>
      </c>
      <c r="K44"/>
      <c r="L44"/>
    </row>
    <row r="45" spans="1:12" ht="15.75">
      <c r="A45"/>
      <c r="B45" t="s">
        <v>10779</v>
      </c>
      <c r="C45"/>
      <c r="D45"/>
      <c r="E45" s="4">
        <v>13399111048.4</v>
      </c>
      <c r="F45" s="4">
        <v>13399111048.4</v>
      </c>
      <c r="G45" s="12">
        <v>1</v>
      </c>
      <c r="H45" s="4">
        <v>13399111048.4</v>
      </c>
      <c r="I45" s="12">
        <v>1</v>
      </c>
      <c r="J45" s="4">
        <v>0</v>
      </c>
      <c r="K45"/>
      <c r="L45"/>
    </row>
    <row r="46" spans="1:12" ht="15.75">
      <c r="A46"/>
      <c r="B46" t="s">
        <v>137</v>
      </c>
      <c r="C46"/>
      <c r="D46"/>
      <c r="E46" s="4">
        <v>14296189469.439999</v>
      </c>
      <c r="F46" s="4">
        <v>14296189469.439999</v>
      </c>
      <c r="G46" s="12">
        <v>1</v>
      </c>
      <c r="H46" s="4">
        <v>14296189469.439999</v>
      </c>
      <c r="I46" s="12">
        <v>1</v>
      </c>
      <c r="J46" s="4">
        <v>0</v>
      </c>
      <c r="K46"/>
      <c r="L46"/>
    </row>
    <row r="47" spans="1:12" ht="15.75">
      <c r="A47"/>
      <c r="B47"/>
      <c r="C47"/>
      <c r="D47"/>
      <c r="E47"/>
      <c r="F47"/>
      <c r="G47"/>
      <c r="H47"/>
      <c r="I47"/>
      <c r="J47"/>
      <c r="K47"/>
      <c r="L47"/>
    </row>
    <row r="48" spans="1:12" ht="15.75">
      <c r="A48"/>
      <c r="B48"/>
      <c r="C48"/>
      <c r="D48"/>
      <c r="E48"/>
      <c r="F48"/>
      <c r="G48"/>
      <c r="H48"/>
      <c r="I48"/>
      <c r="J48"/>
      <c r="K48"/>
      <c r="L48"/>
    </row>
    <row r="49" spans="1:12" ht="15.75" hidden="1">
      <c r="A49"/>
      <c r="B49"/>
      <c r="C49"/>
      <c r="D49"/>
      <c r="E49"/>
      <c r="F49"/>
      <c r="G49"/>
      <c r="H49"/>
      <c r="I49"/>
      <c r="J49"/>
      <c r="K49"/>
      <c r="L49"/>
    </row>
    <row r="50" spans="1:12" ht="15.75" hidden="1">
      <c r="A50"/>
      <c r="B50"/>
      <c r="C50"/>
      <c r="D50"/>
      <c r="E50"/>
      <c r="F50"/>
      <c r="G50"/>
      <c r="H50"/>
      <c r="I50"/>
      <c r="J50"/>
      <c r="K50"/>
      <c r="L50"/>
    </row>
    <row r="51" spans="1:12" ht="15.75" hidden="1">
      <c r="A51"/>
      <c r="B51"/>
      <c r="C51"/>
      <c r="D51"/>
      <c r="E51"/>
      <c r="F51"/>
      <c r="G51"/>
      <c r="H51"/>
      <c r="I51"/>
      <c r="J51"/>
      <c r="K51"/>
      <c r="L51"/>
    </row>
    <row r="52" spans="1:12" ht="15.75" hidden="1">
      <c r="A52"/>
      <c r="B52"/>
      <c r="C52"/>
      <c r="D52"/>
      <c r="E52"/>
      <c r="F52"/>
      <c r="G52"/>
      <c r="H52"/>
      <c r="I52"/>
      <c r="J52"/>
      <c r="K52"/>
      <c r="L52"/>
    </row>
    <row r="53" spans="1:12" ht="15.75" hidden="1">
      <c r="A53"/>
      <c r="B53"/>
      <c r="C53"/>
      <c r="D53"/>
      <c r="E53"/>
      <c r="F53"/>
      <c r="G53"/>
      <c r="H53"/>
      <c r="I53"/>
      <c r="J53"/>
      <c r="K53"/>
      <c r="L53"/>
    </row>
    <row r="54" spans="1:12" ht="15.75" hidden="1">
      <c r="A54"/>
      <c r="B54"/>
      <c r="C54"/>
      <c r="D54"/>
      <c r="E54"/>
      <c r="F54"/>
      <c r="G54"/>
      <c r="H54"/>
      <c r="I54"/>
      <c r="J54"/>
      <c r="K54"/>
      <c r="L54"/>
    </row>
    <row r="55" spans="1:12" ht="15.75" hidden="1">
      <c r="A55"/>
      <c r="B55"/>
      <c r="C55"/>
      <c r="D55"/>
      <c r="E55"/>
      <c r="F55"/>
      <c r="G55"/>
      <c r="H55"/>
      <c r="I55"/>
      <c r="J55"/>
      <c r="K55"/>
      <c r="L55"/>
    </row>
    <row r="56" spans="1:12" ht="15.75" hidden="1">
      <c r="A56"/>
      <c r="B56"/>
      <c r="C56"/>
      <c r="D56"/>
      <c r="E56"/>
      <c r="F56"/>
      <c r="G56"/>
      <c r="H56"/>
      <c r="I56"/>
      <c r="J56"/>
      <c r="K56"/>
      <c r="L56"/>
    </row>
    <row r="57" spans="1:12" ht="15.75" hidden="1">
      <c r="A57"/>
      <c r="B57"/>
      <c r="C57"/>
      <c r="D57"/>
      <c r="E57"/>
      <c r="F57"/>
      <c r="G57"/>
      <c r="H57"/>
      <c r="I57"/>
      <c r="J57"/>
      <c r="K57"/>
      <c r="L57"/>
    </row>
    <row r="58" spans="1:12" ht="15.75" hidden="1">
      <c r="A58"/>
      <c r="B58"/>
      <c r="C58"/>
      <c r="D58"/>
      <c r="E58"/>
      <c r="F58"/>
      <c r="G58"/>
      <c r="H58"/>
      <c r="I58"/>
      <c r="J58"/>
      <c r="K58"/>
      <c r="L58"/>
    </row>
    <row r="59" spans="1:12" ht="15.75" hidden="1">
      <c r="A59"/>
      <c r="B59"/>
      <c r="C59"/>
      <c r="D59"/>
      <c r="E59"/>
      <c r="F59"/>
      <c r="G59"/>
      <c r="H59"/>
      <c r="I59"/>
      <c r="J59"/>
      <c r="K59"/>
      <c r="L59"/>
    </row>
    <row r="60" spans="1:12" ht="15.75" hidden="1">
      <c r="A60"/>
      <c r="B60"/>
      <c r="C60"/>
      <c r="D60"/>
      <c r="E60"/>
      <c r="F60"/>
      <c r="G60"/>
      <c r="H60"/>
      <c r="I60"/>
      <c r="J60"/>
      <c r="K60"/>
      <c r="L60"/>
    </row>
    <row r="61" spans="1:12" ht="15.75" hidden="1">
      <c r="A61"/>
      <c r="B61"/>
      <c r="C61"/>
      <c r="D61"/>
      <c r="E61"/>
      <c r="F61"/>
      <c r="G61"/>
      <c r="H61"/>
      <c r="I61"/>
      <c r="J61"/>
      <c r="K61"/>
      <c r="L61"/>
    </row>
    <row r="62" spans="1:12" ht="15.75" hidden="1">
      <c r="A62"/>
      <c r="B62"/>
      <c r="C62"/>
      <c r="D62"/>
      <c r="E62"/>
      <c r="F62"/>
      <c r="G62"/>
      <c r="H62"/>
      <c r="I62"/>
      <c r="J62"/>
      <c r="K62"/>
      <c r="L62"/>
    </row>
    <row r="63" spans="1:12" ht="15.75" hidden="1">
      <c r="A63"/>
      <c r="B63"/>
      <c r="C63"/>
      <c r="D63"/>
      <c r="E63"/>
      <c r="F63"/>
      <c r="G63"/>
      <c r="H63"/>
      <c r="I63"/>
      <c r="J63"/>
      <c r="K63"/>
      <c r="L63"/>
    </row>
    <row r="64" spans="1:12" ht="15.75" hidden="1">
      <c r="A64"/>
      <c r="B64"/>
      <c r="C64"/>
      <c r="D64"/>
      <c r="E64"/>
      <c r="F64"/>
      <c r="G64"/>
      <c r="H64"/>
      <c r="I64"/>
      <c r="J64"/>
      <c r="K64"/>
      <c r="L64"/>
    </row>
    <row r="65" spans="1:12" ht="15.75" hidden="1">
      <c r="A65"/>
      <c r="B65"/>
      <c r="C65"/>
      <c r="D65"/>
      <c r="E65"/>
      <c r="F65"/>
      <c r="G65"/>
      <c r="H65"/>
      <c r="I65"/>
      <c r="J65"/>
      <c r="K65"/>
      <c r="L65"/>
    </row>
    <row r="66" spans="1:12" ht="15.75" hidden="1">
      <c r="A66"/>
      <c r="B66"/>
      <c r="C66"/>
      <c r="D66"/>
      <c r="E66"/>
      <c r="F66"/>
      <c r="G66"/>
      <c r="H66"/>
      <c r="I66"/>
      <c r="J66"/>
      <c r="K66"/>
      <c r="L66"/>
    </row>
    <row r="67" spans="1:12" ht="15.75" hidden="1">
      <c r="A67"/>
      <c r="B67"/>
      <c r="C67"/>
      <c r="D67"/>
      <c r="E67"/>
      <c r="F67"/>
      <c r="G67"/>
      <c r="H67"/>
      <c r="I67"/>
      <c r="J67"/>
      <c r="K67"/>
      <c r="L67"/>
    </row>
    <row r="68" spans="1:12" ht="15.75" hidden="1">
      <c r="A68"/>
      <c r="B68"/>
      <c r="C68"/>
      <c r="D68"/>
      <c r="E68"/>
      <c r="F68"/>
      <c r="G68"/>
      <c r="H68"/>
      <c r="I68"/>
      <c r="J68"/>
      <c r="K68"/>
      <c r="L68"/>
    </row>
    <row r="69" spans="1:12" ht="15.75" hidden="1">
      <c r="A69"/>
      <c r="B69"/>
      <c r="C69"/>
      <c r="D69"/>
      <c r="E69"/>
      <c r="F69"/>
      <c r="G69"/>
      <c r="H69"/>
      <c r="I69"/>
      <c r="J69"/>
      <c r="K69"/>
      <c r="L69"/>
    </row>
    <row r="70" spans="1:12" ht="15.75" hidden="1">
      <c r="A70"/>
      <c r="B70"/>
      <c r="C70"/>
      <c r="D70"/>
      <c r="E70"/>
      <c r="F70"/>
      <c r="G70"/>
      <c r="H70"/>
      <c r="I70"/>
      <c r="J70"/>
      <c r="K70"/>
      <c r="L70"/>
    </row>
  </sheetData>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heetViews>
  <sheetFormatPr defaultColWidth="0" defaultRowHeight="15.75" outlineLevelRow="1"/>
  <cols>
    <col min="1" max="1" width="3" customWidth="1"/>
    <col min="2" max="2" width="28.625" bestFit="1" customWidth="1"/>
    <col min="3" max="3" width="20.625" customWidth="1"/>
    <col min="4" max="4" width="19.125" customWidth="1"/>
    <col min="5" max="5" width="19.5" customWidth="1"/>
    <col min="6" max="6" width="15.5" bestFit="1" customWidth="1"/>
    <col min="7" max="7" width="17" bestFit="1" customWidth="1"/>
    <col min="8" max="12" width="11" customWidth="1"/>
    <col min="13" max="14" width="0" hidden="1" customWidth="1"/>
    <col min="15" max="16384" width="11" hidden="1"/>
  </cols>
  <sheetData>
    <row r="4" spans="1:14" ht="16.5" thickBot="1">
      <c r="A4" s="89"/>
      <c r="B4" s="89"/>
      <c r="C4" s="89"/>
      <c r="D4" s="89"/>
      <c r="E4" s="89"/>
      <c r="F4" s="89"/>
      <c r="G4" s="89"/>
      <c r="H4" s="89"/>
      <c r="I4" s="89"/>
      <c r="J4" s="89"/>
      <c r="K4" s="89"/>
      <c r="L4" s="89"/>
      <c r="M4" s="89"/>
      <c r="N4" s="89"/>
    </row>
    <row r="5" spans="1:14" ht="9.9499999999999993" customHeight="1" thickTop="1"/>
    <row r="6" spans="1:14" ht="31.5">
      <c r="C6" s="90" t="s">
        <v>728</v>
      </c>
      <c r="D6" s="90" t="s">
        <v>10780</v>
      </c>
      <c r="E6" s="90" t="s">
        <v>10781</v>
      </c>
      <c r="F6" s="90" t="s">
        <v>10782</v>
      </c>
    </row>
    <row r="7" spans="1:14">
      <c r="B7" s="91" t="s">
        <v>10783</v>
      </c>
      <c r="C7" s="4">
        <f>SUM('Tablas Ingresos'!C26)</f>
        <v>3200000004</v>
      </c>
      <c r="D7" s="4">
        <f>'Tablas Ingresos'!F26</f>
        <v>2663193188.52</v>
      </c>
      <c r="E7" s="4">
        <f>C7-D7</f>
        <v>536806815.48000002</v>
      </c>
      <c r="F7" s="88">
        <f>D7/C7</f>
        <v>0.83224787037219017</v>
      </c>
    </row>
    <row r="8" spans="1:14">
      <c r="B8" s="91" t="s">
        <v>10784</v>
      </c>
      <c r="C8" s="4">
        <f>'Tablas Ingresos'!C60</f>
        <v>11432000000</v>
      </c>
      <c r="D8" s="4">
        <f>'Tablas Ingresos'!F60</f>
        <v>7245811949</v>
      </c>
      <c r="E8" s="4">
        <f>C8-D8</f>
        <v>4186188051</v>
      </c>
      <c r="F8" s="88">
        <f>D8/C8</f>
        <v>0.63381840001749479</v>
      </c>
    </row>
    <row r="9" spans="1:14" ht="6.95" customHeight="1" thickBot="1">
      <c r="B9" s="4"/>
      <c r="C9" s="4"/>
      <c r="D9" s="4"/>
      <c r="E9" s="4"/>
      <c r="F9" s="88"/>
    </row>
    <row r="10" spans="1:14" ht="16.5" thickTop="1">
      <c r="B10" s="92" t="s">
        <v>10785</v>
      </c>
      <c r="C10" s="93">
        <f>SUM(C7:C8)</f>
        <v>14632000004</v>
      </c>
      <c r="D10" s="93">
        <f>SUM(D7:D8)</f>
        <v>9909005137.5200005</v>
      </c>
      <c r="E10" s="93">
        <f>C10-D10</f>
        <v>4722994866.4799995</v>
      </c>
      <c r="F10" s="96">
        <f>D10/C10</f>
        <v>0.67721467569786375</v>
      </c>
    </row>
    <row r="11" spans="1:14">
      <c r="B11" s="97"/>
      <c r="C11" s="98"/>
      <c r="D11" s="98"/>
      <c r="E11" s="4"/>
    </row>
    <row r="12" spans="1:14">
      <c r="B12" s="97"/>
      <c r="C12" s="98"/>
      <c r="D12" s="98"/>
      <c r="E12" s="99"/>
    </row>
    <row r="14" spans="1:14" ht="31.5">
      <c r="C14" s="90" t="s">
        <v>10786</v>
      </c>
      <c r="D14" s="90" t="s">
        <v>10787</v>
      </c>
      <c r="E14" s="90" t="s">
        <v>10788</v>
      </c>
      <c r="F14" s="90" t="s">
        <v>10789</v>
      </c>
    </row>
    <row r="15" spans="1:14">
      <c r="B15" s="91" t="s">
        <v>24</v>
      </c>
      <c r="C15" s="4">
        <f>SUMIFS(archivo_ejec!V:V,archivo_ejec!D:D,"A",archivo_ejec!N:N,"20")</f>
        <v>503518031</v>
      </c>
      <c r="D15" s="4">
        <f>SUMIFS(archivo_ejec!X:X,archivo_ejec!D:D,"A",archivo_ejec!N:N,"20")</f>
        <v>503518031</v>
      </c>
      <c r="E15" s="4">
        <f>SUMIFS(archivo_ejec!Y:Y,archivo_ejec!D:D,"A",archivo_ejec!N:N,"20")</f>
        <v>503518031</v>
      </c>
      <c r="F15" s="4">
        <f>SUMIFS(archivo_ejec!AA:AA,archivo_ejec!D:D,"A",archivo_ejec!N:N,"20")</f>
        <v>503518031</v>
      </c>
    </row>
    <row r="16" spans="1:14">
      <c r="B16" s="91" t="s">
        <v>167</v>
      </c>
      <c r="C16" s="4">
        <f>SUMIFS(archivo_ejec!V:V,archivo_ejec!D:D,"C",archivo_ejec!N:N,"20")</f>
        <v>29374891730.720001</v>
      </c>
      <c r="D16" s="4">
        <f>SUMIFS(archivo_ejec!X:X,archivo_ejec!D:D,"C",archivo_ejec!N:N,"20")</f>
        <v>27312025869.419998</v>
      </c>
      <c r="E16" s="4">
        <f>SUMIFS(archivo_ejec!Y:Y,archivo_ejec!D:D,"C",archivo_ejec!N:N,"20")</f>
        <v>24779463633.509998</v>
      </c>
      <c r="F16" s="4">
        <f>SUMIFS(archivo_ejec!AA:AA,archivo_ejec!D:D,"C",archivo_ejec!N:N,"20")</f>
        <v>22172778617.130001</v>
      </c>
    </row>
    <row r="17" spans="2:7" ht="6.95" customHeight="1" thickBot="1">
      <c r="B17" s="4"/>
      <c r="C17" s="4"/>
      <c r="D17" s="4"/>
      <c r="E17" s="4"/>
      <c r="F17" s="4"/>
    </row>
    <row r="18" spans="2:7" ht="16.5" thickTop="1">
      <c r="B18" s="94" t="s">
        <v>10790</v>
      </c>
      <c r="C18" s="93">
        <f>SUM(C15:C16)</f>
        <v>29878409761.720001</v>
      </c>
      <c r="D18" s="93">
        <f t="shared" ref="D18:F18" si="0">SUM(D15:D16)</f>
        <v>27815543900.419998</v>
      </c>
      <c r="E18" s="93">
        <f t="shared" si="0"/>
        <v>25282981664.509998</v>
      </c>
      <c r="F18" s="93">
        <f t="shared" si="0"/>
        <v>22676296648.130001</v>
      </c>
    </row>
    <row r="19" spans="2:7" ht="16.5" thickBot="1"/>
    <row r="20" spans="2:7" ht="16.5" thickTop="1">
      <c r="B20" s="92" t="s">
        <v>10791</v>
      </c>
      <c r="C20" s="95">
        <f>D10-C18</f>
        <v>-19969404624.200001</v>
      </c>
      <c r="D20" s="95">
        <f>D10-D18</f>
        <v>-17906538762.899998</v>
      </c>
      <c r="E20" s="95">
        <f>D10-E18</f>
        <v>-15373976526.989998</v>
      </c>
      <c r="F20" s="95">
        <f>D10-F18</f>
        <v>-12767291510.610001</v>
      </c>
    </row>
    <row r="21" spans="2:7" ht="16.5" thickBot="1"/>
    <row r="22" spans="2:7" ht="16.5" thickTop="1">
      <c r="B22" s="92" t="s">
        <v>10792</v>
      </c>
      <c r="C22" s="96">
        <f>C18/D10</f>
        <v>3.0152784610623273</v>
      </c>
      <c r="D22" s="96">
        <f>D18/D10</f>
        <v>2.8070975354627374</v>
      </c>
      <c r="E22" s="96">
        <f>E18/D10</f>
        <v>2.5515156480015464</v>
      </c>
      <c r="F22" s="96">
        <f>F18/D10</f>
        <v>2.2884534151937439</v>
      </c>
    </row>
    <row r="25" spans="2:7">
      <c r="B25" s="264" t="s">
        <v>10793</v>
      </c>
      <c r="C25" s="264"/>
      <c r="D25" s="264"/>
      <c r="E25" s="264"/>
      <c r="F25" s="264"/>
      <c r="G25" s="264"/>
    </row>
    <row r="26" spans="2:7" ht="8.1" customHeight="1"/>
    <row r="27" spans="2:7">
      <c r="B27" s="206" t="s">
        <v>10794</v>
      </c>
      <c r="C27" s="206" t="s">
        <v>10795</v>
      </c>
      <c r="D27" s="206" t="s">
        <v>10796</v>
      </c>
      <c r="E27" s="206" t="s">
        <v>10717</v>
      </c>
      <c r="F27" s="206" t="s">
        <v>10797</v>
      </c>
      <c r="G27" s="206" t="s">
        <v>10798</v>
      </c>
    </row>
    <row r="28" spans="2:7">
      <c r="B28" s="102" t="s">
        <v>10799</v>
      </c>
      <c r="C28" s="103">
        <f>SUM(C29:C34)</f>
        <v>7225408654</v>
      </c>
      <c r="D28" s="103">
        <f>SUM(D29:D34)</f>
        <v>7225408654</v>
      </c>
      <c r="E28" s="103">
        <f>SUM(E29:E34)</f>
        <v>7861134725.3800001</v>
      </c>
      <c r="F28" s="103">
        <f>D28-E28</f>
        <v>-635726071.38000011</v>
      </c>
      <c r="G28" s="103">
        <v>597054169.59999847</v>
      </c>
    </row>
    <row r="29" spans="2:7" hidden="1" outlineLevel="1">
      <c r="B29" s="101" t="s">
        <v>6388</v>
      </c>
      <c r="C29" s="100">
        <v>1679163063</v>
      </c>
      <c r="D29" s="100">
        <v>1679163063</v>
      </c>
      <c r="E29" s="100">
        <v>590272150</v>
      </c>
      <c r="F29" s="100">
        <f t="shared" ref="F29:F55" si="1">D29-E29</f>
        <v>1088890913</v>
      </c>
      <c r="G29" s="100"/>
    </row>
    <row r="30" spans="2:7" hidden="1" outlineLevel="1">
      <c r="B30" s="101" t="s">
        <v>10690</v>
      </c>
      <c r="C30" s="100">
        <v>4867956204</v>
      </c>
      <c r="D30" s="100">
        <v>4867956204</v>
      </c>
      <c r="E30" s="100">
        <v>3677038990.5</v>
      </c>
      <c r="F30" s="100">
        <f t="shared" si="1"/>
        <v>1190917213.5</v>
      </c>
      <c r="G30" s="100"/>
    </row>
    <row r="31" spans="2:7" hidden="1" outlineLevel="1">
      <c r="B31" s="101" t="s">
        <v>5887</v>
      </c>
      <c r="C31" s="100">
        <v>452452039</v>
      </c>
      <c r="D31" s="100">
        <v>452452039</v>
      </c>
      <c r="E31" s="100">
        <v>204733133</v>
      </c>
      <c r="F31" s="100">
        <f t="shared" si="1"/>
        <v>247718906</v>
      </c>
      <c r="G31" s="100"/>
    </row>
    <row r="32" spans="2:7" hidden="1" outlineLevel="1">
      <c r="B32" s="101" t="s">
        <v>10800</v>
      </c>
      <c r="C32" s="100">
        <v>0</v>
      </c>
      <c r="D32" s="100">
        <v>0</v>
      </c>
      <c r="E32" s="100">
        <v>31296615</v>
      </c>
      <c r="F32" s="100">
        <f t="shared" si="1"/>
        <v>-31296615</v>
      </c>
      <c r="G32" s="100"/>
    </row>
    <row r="33" spans="2:7" hidden="1" outlineLevel="1">
      <c r="B33" s="101" t="s">
        <v>10801</v>
      </c>
      <c r="C33" s="100">
        <v>93896639</v>
      </c>
      <c r="D33" s="100">
        <v>93896639</v>
      </c>
      <c r="E33" s="100">
        <v>725178675</v>
      </c>
      <c r="F33" s="100">
        <f t="shared" si="1"/>
        <v>-631282036</v>
      </c>
      <c r="G33" s="100"/>
    </row>
    <row r="34" spans="2:7" hidden="1" outlineLevel="1">
      <c r="B34" s="101" t="s">
        <v>10802</v>
      </c>
      <c r="C34" s="100">
        <v>131940709</v>
      </c>
      <c r="D34" s="100">
        <v>131940709</v>
      </c>
      <c r="E34" s="100">
        <v>2632615161.8800001</v>
      </c>
      <c r="F34" s="100">
        <f t="shared" si="1"/>
        <v>-2500674452.8800001</v>
      </c>
      <c r="G34" s="100"/>
    </row>
    <row r="35" spans="2:7" collapsed="1">
      <c r="B35" s="102" t="s">
        <v>10803</v>
      </c>
      <c r="C35" s="103">
        <f>SUM(C36:C41)</f>
        <v>604429472.50420165</v>
      </c>
      <c r="D35" s="103">
        <f>SUM(D36:D41)</f>
        <v>0</v>
      </c>
      <c r="E35" s="103" t="e">
        <f>SUM(E36:E41)</f>
        <v>#REF!</v>
      </c>
      <c r="F35" s="103" t="e">
        <f>D35-E35</f>
        <v>#REF!</v>
      </c>
      <c r="G35" s="103">
        <v>0</v>
      </c>
    </row>
    <row r="36" spans="2:7" hidden="1" outlineLevel="1">
      <c r="B36" s="101" t="s">
        <v>6388</v>
      </c>
      <c r="C36" s="100">
        <v>81402168.067226902</v>
      </c>
      <c r="D36" s="100"/>
      <c r="E36" s="100"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00" t="e">
        <f t="shared" si="1"/>
        <v>#REF!</v>
      </c>
      <c r="G36" s="100"/>
    </row>
    <row r="37" spans="2:7" hidden="1" outlineLevel="1">
      <c r="B37" s="101" t="s">
        <v>10690</v>
      </c>
      <c r="C37" s="100">
        <v>159619363.86554623</v>
      </c>
      <c r="D37" s="100"/>
      <c r="E37" s="100" t="e">
        <f>(GETPIVOTDATA("Compromisos",Validaciones!$A$1,"REC","Ingresos corrientes","DESCRIPCION","ACTUALIZACIÓN  Y GESTIÓN CATASTRAL  NACIONAL","DESCRIPCION2","Subdirección de Catastro","DESCRIPCION4","Inversión"))-E30</f>
        <v>#REF!</v>
      </c>
      <c r="F37" s="100" t="e">
        <f t="shared" si="1"/>
        <v>#REF!</v>
      </c>
      <c r="G37" s="100"/>
    </row>
    <row r="38" spans="2:7" hidden="1" outlineLevel="1">
      <c r="B38" s="101" t="s">
        <v>5887</v>
      </c>
      <c r="C38" s="100">
        <v>142016806.72268909</v>
      </c>
      <c r="D38" s="100"/>
      <c r="E38" s="100" t="e">
        <f>(GETPIVOTDATA("Compromisos",Validaciones!$A$1,"REC","Ingresos corrientes","DESCRIPCION","FORTALECIMIENTO DE LA GESTIÓN DEL CONOCIMIENTO Y LA INNOVACIÓN EN EL ÁMBITO GEOGRÁFICO DEL  TERRITORIO   NACIONAL","DESCRIPCION2","Oficina CIAF","DESCRIPCION4","Inversión"))-E31</f>
        <v>#REF!</v>
      </c>
      <c r="F38" s="100" t="e">
        <f t="shared" si="1"/>
        <v>#REF!</v>
      </c>
      <c r="G38" s="100"/>
    </row>
    <row r="39" spans="2:7" hidden="1" outlineLevel="1">
      <c r="B39" s="101" t="s">
        <v>10800</v>
      </c>
      <c r="C39" s="100">
        <v>0</v>
      </c>
      <c r="D39" s="100"/>
      <c r="E39" s="100" t="e">
        <f>(GETPIVOTDATA("Compromisos",Validaciones!$A$1,"REC","Ingresos corrientes","DESCRIPCION","FORTALECIMIENTO DE LOS PROCESOS DE DIFUSIÓN Y ACCESO A LA INFORMACIÓN GEOGRÁFICA A NIVEL   NACIONAL","DESCRIPCION2","Oficina de Difusión y Mercadeo","DESCRIPCION4","Inversión"))-E32</f>
        <v>#REF!</v>
      </c>
      <c r="F39" s="100" t="e">
        <f t="shared" si="1"/>
        <v>#REF!</v>
      </c>
      <c r="G39" s="100"/>
    </row>
    <row r="40" spans="2:7" hidden="1" outlineLevel="1">
      <c r="B40" s="101" t="s">
        <v>10801</v>
      </c>
      <c r="C40" s="100">
        <v>221204021.8487395</v>
      </c>
      <c r="D40" s="100"/>
      <c r="E40" s="100"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00" t="e">
        <f t="shared" si="1"/>
        <v>#REF!</v>
      </c>
      <c r="G40" s="100"/>
    </row>
    <row r="41" spans="2:7" hidden="1" outlineLevel="1">
      <c r="B41" s="101" t="s">
        <v>10802</v>
      </c>
      <c r="C41" s="100">
        <v>187112</v>
      </c>
      <c r="D41" s="100"/>
      <c r="E41" s="100"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00" t="e">
        <f t="shared" si="1"/>
        <v>#REF!</v>
      </c>
      <c r="G41" s="100"/>
    </row>
    <row r="42" spans="2:7" collapsed="1">
      <c r="B42" s="102" t="s">
        <v>10804</v>
      </c>
      <c r="C42" s="103">
        <f>SUM(C43:C48)</f>
        <v>1974732093.5126052</v>
      </c>
      <c r="D42" s="103">
        <f>SUM(D43:D48)</f>
        <v>0</v>
      </c>
      <c r="E42" s="103">
        <f>SUM(E43:E48)</f>
        <v>0</v>
      </c>
      <c r="F42" s="103">
        <f t="shared" si="1"/>
        <v>0</v>
      </c>
      <c r="G42" s="103">
        <v>0</v>
      </c>
    </row>
    <row r="43" spans="2:7" hidden="1" outlineLevel="1">
      <c r="B43" s="101" t="s">
        <v>6388</v>
      </c>
      <c r="C43" s="100">
        <v>0</v>
      </c>
      <c r="D43" s="100"/>
      <c r="E43" s="100"/>
      <c r="F43" s="100">
        <f t="shared" si="1"/>
        <v>0</v>
      </c>
      <c r="G43" s="100"/>
    </row>
    <row r="44" spans="2:7" hidden="1" outlineLevel="1">
      <c r="B44" s="101" t="s">
        <v>10690</v>
      </c>
      <c r="C44" s="100">
        <v>525404705.04201686</v>
      </c>
      <c r="D44" s="100"/>
      <c r="E44" s="100"/>
      <c r="F44" s="100">
        <f t="shared" si="1"/>
        <v>0</v>
      </c>
      <c r="G44" s="100"/>
    </row>
    <row r="45" spans="2:7" hidden="1" outlineLevel="1">
      <c r="B45" s="101" t="s">
        <v>5887</v>
      </c>
      <c r="C45" s="100">
        <v>0</v>
      </c>
      <c r="D45" s="100"/>
      <c r="E45" s="100"/>
      <c r="F45" s="100">
        <f t="shared" si="1"/>
        <v>0</v>
      </c>
      <c r="G45" s="100"/>
    </row>
    <row r="46" spans="2:7" hidden="1" outlineLevel="1">
      <c r="B46" s="101" t="s">
        <v>10800</v>
      </c>
      <c r="C46" s="100">
        <v>0</v>
      </c>
      <c r="D46" s="100"/>
      <c r="E46" s="100"/>
      <c r="F46" s="100">
        <f t="shared" si="1"/>
        <v>0</v>
      </c>
      <c r="G46" s="100"/>
    </row>
    <row r="47" spans="2:7" hidden="1" outlineLevel="1">
      <c r="B47" s="101" t="s">
        <v>10801</v>
      </c>
      <c r="C47" s="100">
        <v>1449140276.4705882</v>
      </c>
      <c r="D47" s="100"/>
      <c r="E47" s="100"/>
      <c r="F47" s="100">
        <f t="shared" si="1"/>
        <v>0</v>
      </c>
      <c r="G47" s="100"/>
    </row>
    <row r="48" spans="2:7" hidden="1" outlineLevel="1">
      <c r="B48" s="101" t="s">
        <v>10802</v>
      </c>
      <c r="C48" s="100">
        <v>187112</v>
      </c>
      <c r="D48" s="100"/>
      <c r="E48" s="100"/>
      <c r="F48" s="100">
        <f t="shared" si="1"/>
        <v>0</v>
      </c>
      <c r="G48" s="100"/>
    </row>
    <row r="49" spans="2:7" collapsed="1">
      <c r="B49" s="102" t="s">
        <v>10805</v>
      </c>
      <c r="C49" s="103">
        <f>SUM(C50:C55)</f>
        <v>3139542180.9075632</v>
      </c>
      <c r="D49" s="103">
        <f>SUM(D50:D55)</f>
        <v>0</v>
      </c>
      <c r="E49" s="103">
        <f>SUM(E50:E55)</f>
        <v>0</v>
      </c>
      <c r="F49" s="103">
        <f t="shared" si="1"/>
        <v>0</v>
      </c>
      <c r="G49" s="103">
        <v>0</v>
      </c>
    </row>
    <row r="50" spans="2:7" hidden="1" outlineLevel="1">
      <c r="B50" s="101" t="s">
        <v>6388</v>
      </c>
      <c r="C50" s="100">
        <v>0</v>
      </c>
      <c r="D50" s="100"/>
      <c r="E50" s="100"/>
      <c r="F50" s="100">
        <f t="shared" si="1"/>
        <v>0</v>
      </c>
      <c r="G50" s="100"/>
    </row>
    <row r="51" spans="2:7" hidden="1" outlineLevel="1">
      <c r="B51" s="101" t="s">
        <v>10690</v>
      </c>
      <c r="C51" s="100">
        <v>1428556595.7983193</v>
      </c>
      <c r="D51" s="100"/>
      <c r="E51" s="100"/>
      <c r="F51" s="100">
        <f t="shared" si="1"/>
        <v>0</v>
      </c>
      <c r="G51" s="100"/>
    </row>
    <row r="52" spans="2:7" hidden="1" outlineLevel="1">
      <c r="B52" s="101" t="s">
        <v>5887</v>
      </c>
      <c r="C52" s="100">
        <v>210924369.74789917</v>
      </c>
      <c r="D52" s="100"/>
      <c r="E52" s="100"/>
      <c r="F52" s="100">
        <f t="shared" si="1"/>
        <v>0</v>
      </c>
      <c r="G52" s="100"/>
    </row>
    <row r="53" spans="2:7" hidden="1" outlineLevel="1">
      <c r="B53" s="101" t="s">
        <v>10800</v>
      </c>
      <c r="C53" s="100">
        <v>0</v>
      </c>
      <c r="D53" s="100"/>
      <c r="E53" s="100"/>
      <c r="F53" s="100">
        <f t="shared" si="1"/>
        <v>0</v>
      </c>
      <c r="G53" s="100"/>
    </row>
    <row r="54" spans="2:7" hidden="1" outlineLevel="1">
      <c r="B54" s="101" t="s">
        <v>10801</v>
      </c>
      <c r="C54" s="100">
        <v>1499874103.3613446</v>
      </c>
      <c r="D54" s="100"/>
      <c r="E54" s="100"/>
      <c r="F54" s="100">
        <f t="shared" si="1"/>
        <v>0</v>
      </c>
      <c r="G54" s="100"/>
    </row>
    <row r="55" spans="2:7" hidden="1" outlineLevel="1">
      <c r="B55" s="101" t="s">
        <v>10802</v>
      </c>
      <c r="C55" s="100">
        <v>187112</v>
      </c>
      <c r="D55" s="100"/>
      <c r="E55" s="100"/>
      <c r="F55" s="100">
        <f t="shared" si="1"/>
        <v>0</v>
      </c>
      <c r="G55" s="100"/>
    </row>
    <row r="56" spans="2:7" ht="16.5" collapsed="1" thickBot="1">
      <c r="C56" s="100"/>
      <c r="D56" s="100"/>
      <c r="E56" s="100"/>
      <c r="F56" s="100"/>
      <c r="G56" s="100"/>
    </row>
    <row r="57" spans="2:7" ht="16.5" thickTop="1">
      <c r="B57" s="94" t="s">
        <v>10806</v>
      </c>
      <c r="C57" s="95">
        <f>C49+C42+C35+C28</f>
        <v>12944112400.92437</v>
      </c>
      <c r="D57" s="95">
        <f>D49+D42+D35+D28</f>
        <v>7225408654</v>
      </c>
      <c r="E57" s="95" t="e">
        <f>E49+E42+E35+E28</f>
        <v>#REF!</v>
      </c>
      <c r="F57" s="95" t="e">
        <f>D57-E57</f>
        <v>#REF!</v>
      </c>
    </row>
    <row r="58" spans="2:7">
      <c r="C58" s="100"/>
      <c r="D58" s="100"/>
      <c r="E58" s="100"/>
      <c r="F58" s="100"/>
      <c r="G58" s="100"/>
    </row>
  </sheetData>
  <dataConsolidate/>
  <mergeCells count="1">
    <mergeCell ref="B25:G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3"/>
  <sheetViews>
    <sheetView showGridLines="0" zoomScale="42" zoomScaleNormal="42" workbookViewId="0">
      <selection activeCell="R9" sqref="R9"/>
    </sheetView>
  </sheetViews>
  <sheetFormatPr defaultColWidth="11.5" defaultRowHeight="1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4.625" style="3" bestFit="1" customWidth="1"/>
    <col min="29" max="29" width="13.125" style="3" bestFit="1" customWidth="1"/>
    <col min="30" max="16384" width="11.5" style="3"/>
  </cols>
  <sheetData>
    <row r="1" spans="1:29">
      <c r="A1" s="1" t="s">
        <v>230</v>
      </c>
      <c r="B1" s="1">
        <v>2020</v>
      </c>
      <c r="C1" s="2" t="s">
        <v>231</v>
      </c>
      <c r="D1" s="2" t="s">
        <v>231</v>
      </c>
      <c r="E1" s="2" t="s">
        <v>231</v>
      </c>
      <c r="F1" s="2" t="s">
        <v>231</v>
      </c>
      <c r="G1" s="2" t="s">
        <v>231</v>
      </c>
      <c r="H1" s="2" t="s">
        <v>231</v>
      </c>
      <c r="I1" s="2" t="s">
        <v>231</v>
      </c>
      <c r="J1" s="2" t="s">
        <v>231</v>
      </c>
      <c r="K1" s="2" t="s">
        <v>231</v>
      </c>
      <c r="L1" s="2" t="s">
        <v>231</v>
      </c>
      <c r="M1" s="2" t="s">
        <v>231</v>
      </c>
      <c r="N1" s="2"/>
      <c r="O1" s="2" t="s">
        <v>231</v>
      </c>
      <c r="P1" s="2" t="s">
        <v>231</v>
      </c>
      <c r="Q1" s="2" t="s">
        <v>231</v>
      </c>
      <c r="R1" s="2" t="s">
        <v>231</v>
      </c>
      <c r="S1" s="2" t="s">
        <v>231</v>
      </c>
      <c r="T1" s="2" t="s">
        <v>231</v>
      </c>
      <c r="U1" s="2" t="s">
        <v>231</v>
      </c>
      <c r="V1" s="2" t="s">
        <v>231</v>
      </c>
      <c r="W1" s="2" t="s">
        <v>231</v>
      </c>
      <c r="X1" s="2" t="s">
        <v>231</v>
      </c>
      <c r="Y1" s="2" t="s">
        <v>231</v>
      </c>
      <c r="Z1" s="2" t="s">
        <v>231</v>
      </c>
      <c r="AA1" s="2" t="s">
        <v>231</v>
      </c>
    </row>
    <row r="2" spans="1:29">
      <c r="A2" s="1" t="s">
        <v>232</v>
      </c>
      <c r="B2" s="1" t="s">
        <v>233</v>
      </c>
      <c r="C2" s="2" t="s">
        <v>231</v>
      </c>
      <c r="D2" s="2" t="s">
        <v>231</v>
      </c>
      <c r="E2" s="2" t="s">
        <v>231</v>
      </c>
      <c r="F2" s="2" t="s">
        <v>231</v>
      </c>
      <c r="G2" s="2" t="s">
        <v>231</v>
      </c>
      <c r="H2" s="2" t="s">
        <v>231</v>
      </c>
      <c r="I2" s="2" t="s">
        <v>231</v>
      </c>
      <c r="J2" s="2" t="s">
        <v>231</v>
      </c>
      <c r="K2" s="2" t="s">
        <v>231</v>
      </c>
      <c r="L2" s="2" t="s">
        <v>231</v>
      </c>
      <c r="M2" s="2" t="s">
        <v>231</v>
      </c>
      <c r="N2" s="2"/>
      <c r="O2" s="2" t="s">
        <v>231</v>
      </c>
      <c r="P2" s="2" t="s">
        <v>231</v>
      </c>
      <c r="Q2" s="2" t="s">
        <v>231</v>
      </c>
      <c r="R2" s="2" t="s">
        <v>231</v>
      </c>
      <c r="S2" s="2" t="s">
        <v>231</v>
      </c>
      <c r="T2" s="2" t="s">
        <v>231</v>
      </c>
      <c r="U2" s="2" t="s">
        <v>231</v>
      </c>
      <c r="V2" s="2" t="s">
        <v>231</v>
      </c>
      <c r="W2" s="2" t="s">
        <v>231</v>
      </c>
      <c r="X2" s="2" t="s">
        <v>231</v>
      </c>
      <c r="Y2" s="2" t="s">
        <v>231</v>
      </c>
      <c r="Z2" s="2" t="s">
        <v>231</v>
      </c>
      <c r="AA2" s="2" t="s">
        <v>231</v>
      </c>
    </row>
    <row r="3" spans="1:29">
      <c r="A3" s="1" t="s">
        <v>234</v>
      </c>
      <c r="B3" s="1" t="s">
        <v>235</v>
      </c>
      <c r="C3" s="2" t="s">
        <v>231</v>
      </c>
      <c r="D3" s="2" t="s">
        <v>231</v>
      </c>
      <c r="E3" s="2" t="s">
        <v>231</v>
      </c>
      <c r="F3" s="2" t="s">
        <v>231</v>
      </c>
      <c r="G3" s="2" t="s">
        <v>231</v>
      </c>
      <c r="H3" s="2" t="s">
        <v>231</v>
      </c>
      <c r="I3" s="2" t="s">
        <v>231</v>
      </c>
      <c r="J3" s="2" t="s">
        <v>231</v>
      </c>
      <c r="K3" s="2" t="s">
        <v>231</v>
      </c>
      <c r="L3" s="2" t="s">
        <v>231</v>
      </c>
      <c r="M3" s="2" t="s">
        <v>231</v>
      </c>
      <c r="N3" s="2"/>
      <c r="O3" s="2" t="s">
        <v>231</v>
      </c>
      <c r="P3" s="2" t="s">
        <v>231</v>
      </c>
      <c r="Q3" s="2" t="s">
        <v>231</v>
      </c>
      <c r="R3" s="2" t="s">
        <v>231</v>
      </c>
      <c r="S3" s="2" t="s">
        <v>231</v>
      </c>
      <c r="T3" s="2" t="s">
        <v>231</v>
      </c>
      <c r="U3" s="2" t="s">
        <v>231</v>
      </c>
      <c r="V3" s="2" t="s">
        <v>231</v>
      </c>
      <c r="W3" s="2" t="s">
        <v>231</v>
      </c>
      <c r="X3" s="2" t="s">
        <v>231</v>
      </c>
      <c r="Y3" s="2" t="s">
        <v>231</v>
      </c>
      <c r="Z3" s="2" t="s">
        <v>231</v>
      </c>
      <c r="AA3" s="2" t="s">
        <v>231</v>
      </c>
    </row>
    <row r="4" spans="1:29" ht="24">
      <c r="A4" s="1" t="s">
        <v>236</v>
      </c>
      <c r="B4" s="1" t="s">
        <v>237</v>
      </c>
      <c r="C4" s="1" t="s">
        <v>238</v>
      </c>
      <c r="D4" s="1" t="s">
        <v>20</v>
      </c>
      <c r="E4" s="1" t="s">
        <v>239</v>
      </c>
      <c r="F4" s="1" t="s">
        <v>240</v>
      </c>
      <c r="G4" s="1" t="s">
        <v>241</v>
      </c>
      <c r="H4" s="1" t="s">
        <v>242</v>
      </c>
      <c r="I4" s="1" t="s">
        <v>243</v>
      </c>
      <c r="J4" s="1" t="s">
        <v>244</v>
      </c>
      <c r="K4" s="1" t="s">
        <v>245</v>
      </c>
      <c r="L4" s="1" t="s">
        <v>246</v>
      </c>
      <c r="M4" s="1" t="s">
        <v>247</v>
      </c>
      <c r="N4" s="1" t="s">
        <v>42</v>
      </c>
      <c r="O4" s="1" t="s">
        <v>248</v>
      </c>
      <c r="P4" s="1" t="s">
        <v>249</v>
      </c>
      <c r="Q4" s="1" t="s">
        <v>250</v>
      </c>
      <c r="R4" s="1" t="s">
        <v>251</v>
      </c>
      <c r="S4" s="1" t="s">
        <v>252</v>
      </c>
      <c r="T4" s="1" t="s">
        <v>253</v>
      </c>
      <c r="U4" s="1" t="s">
        <v>254</v>
      </c>
      <c r="V4" s="1" t="s">
        <v>255</v>
      </c>
      <c r="W4" s="1" t="s">
        <v>256</v>
      </c>
      <c r="X4" s="1" t="s">
        <v>257</v>
      </c>
      <c r="Y4" s="1" t="s">
        <v>258</v>
      </c>
      <c r="Z4" s="1" t="s">
        <v>259</v>
      </c>
      <c r="AA4" s="1" t="s">
        <v>260</v>
      </c>
      <c r="AB4" s="1" t="s">
        <v>261</v>
      </c>
    </row>
    <row r="5" spans="1:29" ht="15" customHeight="1">
      <c r="A5" s="241" t="s">
        <v>262</v>
      </c>
      <c r="B5" s="242" t="s">
        <v>263</v>
      </c>
      <c r="C5" s="243" t="s">
        <v>264</v>
      </c>
      <c r="D5" s="241" t="s">
        <v>265</v>
      </c>
      <c r="E5" s="241" t="s">
        <v>266</v>
      </c>
      <c r="F5" s="241" t="s">
        <v>266</v>
      </c>
      <c r="G5" s="241" t="s">
        <v>266</v>
      </c>
      <c r="H5" s="241"/>
      <c r="I5" s="241"/>
      <c r="J5" s="241"/>
      <c r="K5" s="241"/>
      <c r="L5" s="241"/>
      <c r="M5" s="241" t="s">
        <v>267</v>
      </c>
      <c r="N5" s="241">
        <v>10</v>
      </c>
      <c r="O5" s="241" t="s">
        <v>268</v>
      </c>
      <c r="P5" s="242" t="s">
        <v>89</v>
      </c>
      <c r="Q5" s="244">
        <v>33040000000</v>
      </c>
      <c r="R5" s="244">
        <v>8283571415</v>
      </c>
      <c r="S5" s="244">
        <v>505000000</v>
      </c>
      <c r="T5" s="244">
        <v>40818571415</v>
      </c>
      <c r="U5" s="244">
        <v>0</v>
      </c>
      <c r="V5" s="244">
        <v>32183048861</v>
      </c>
      <c r="W5" s="244">
        <v>8635522554</v>
      </c>
      <c r="X5" s="244">
        <v>32176377499</v>
      </c>
      <c r="Y5" s="244">
        <v>32176377499</v>
      </c>
      <c r="Z5" s="244">
        <v>32174938652</v>
      </c>
      <c r="AA5" s="244">
        <v>32174938652</v>
      </c>
      <c r="AB5" s="73">
        <f>T5-U5</f>
        <v>40818571415</v>
      </c>
    </row>
    <row r="6" spans="1:29" ht="15" customHeight="1">
      <c r="A6" s="241" t="s">
        <v>262</v>
      </c>
      <c r="B6" s="242" t="s">
        <v>263</v>
      </c>
      <c r="C6" s="243" t="s">
        <v>269</v>
      </c>
      <c r="D6" s="241" t="s">
        <v>265</v>
      </c>
      <c r="E6" s="241" t="s">
        <v>266</v>
      </c>
      <c r="F6" s="241" t="s">
        <v>266</v>
      </c>
      <c r="G6" s="241" t="s">
        <v>270</v>
      </c>
      <c r="H6" s="241"/>
      <c r="I6" s="241"/>
      <c r="J6" s="241"/>
      <c r="K6" s="241"/>
      <c r="L6" s="241"/>
      <c r="M6" s="241" t="s">
        <v>267</v>
      </c>
      <c r="N6" s="241">
        <v>10</v>
      </c>
      <c r="O6" s="241" t="s">
        <v>268</v>
      </c>
      <c r="P6" s="242" t="s">
        <v>48</v>
      </c>
      <c r="Q6" s="244">
        <v>11004000000</v>
      </c>
      <c r="R6" s="244">
        <v>3431977472</v>
      </c>
      <c r="S6" s="244">
        <v>0</v>
      </c>
      <c r="T6" s="244">
        <v>14435977472</v>
      </c>
      <c r="U6" s="244">
        <v>0</v>
      </c>
      <c r="V6" s="244">
        <v>11488649744</v>
      </c>
      <c r="W6" s="244">
        <v>2947327728</v>
      </c>
      <c r="X6" s="244">
        <v>11189743944</v>
      </c>
      <c r="Y6" s="244">
        <v>11189743944</v>
      </c>
      <c r="Z6" s="244">
        <v>11189342344</v>
      </c>
      <c r="AA6" s="244">
        <v>11189342344</v>
      </c>
      <c r="AB6" s="73">
        <f t="shared" ref="AB6:AB33" si="0">T6-U6</f>
        <v>14435977472</v>
      </c>
    </row>
    <row r="7" spans="1:29" ht="15" customHeight="1">
      <c r="A7" s="241" t="s">
        <v>262</v>
      </c>
      <c r="B7" s="242" t="s">
        <v>263</v>
      </c>
      <c r="C7" s="243" t="s">
        <v>271</v>
      </c>
      <c r="D7" s="241" t="s">
        <v>265</v>
      </c>
      <c r="E7" s="241" t="s">
        <v>266</v>
      </c>
      <c r="F7" s="241" t="s">
        <v>266</v>
      </c>
      <c r="G7" s="241" t="s">
        <v>272</v>
      </c>
      <c r="H7" s="241"/>
      <c r="I7" s="241"/>
      <c r="J7" s="241"/>
      <c r="K7" s="241"/>
      <c r="L7" s="241"/>
      <c r="M7" s="241" t="s">
        <v>267</v>
      </c>
      <c r="N7" s="241">
        <v>10</v>
      </c>
      <c r="O7" s="241" t="s">
        <v>268</v>
      </c>
      <c r="P7" s="242" t="s">
        <v>74</v>
      </c>
      <c r="Q7" s="244">
        <v>2983000000</v>
      </c>
      <c r="R7" s="244">
        <v>617687803</v>
      </c>
      <c r="S7" s="244">
        <v>0</v>
      </c>
      <c r="T7" s="244">
        <v>3600687803</v>
      </c>
      <c r="U7" s="244">
        <v>0</v>
      </c>
      <c r="V7" s="244">
        <v>2962659405</v>
      </c>
      <c r="W7" s="244">
        <v>638028398</v>
      </c>
      <c r="X7" s="244">
        <v>2961514141</v>
      </c>
      <c r="Y7" s="244">
        <v>2961514141</v>
      </c>
      <c r="Z7" s="244">
        <v>2961514141</v>
      </c>
      <c r="AA7" s="244">
        <v>2961514141</v>
      </c>
      <c r="AB7" s="73">
        <f t="shared" si="0"/>
        <v>3600687803</v>
      </c>
    </row>
    <row r="8" spans="1:29" ht="15" customHeight="1">
      <c r="A8" s="241" t="s">
        <v>262</v>
      </c>
      <c r="B8" s="242" t="s">
        <v>263</v>
      </c>
      <c r="C8" s="243" t="s">
        <v>273</v>
      </c>
      <c r="D8" s="241" t="s">
        <v>265</v>
      </c>
      <c r="E8" s="241" t="s">
        <v>272</v>
      </c>
      <c r="F8" s="241" t="s">
        <v>272</v>
      </c>
      <c r="G8" s="241" t="s">
        <v>266</v>
      </c>
      <c r="H8" s="241" t="s">
        <v>274</v>
      </c>
      <c r="I8" s="241"/>
      <c r="J8" s="241"/>
      <c r="K8" s="241"/>
      <c r="L8" s="241"/>
      <c r="M8" s="241" t="s">
        <v>267</v>
      </c>
      <c r="N8" s="241">
        <v>10</v>
      </c>
      <c r="O8" s="241" t="s">
        <v>268</v>
      </c>
      <c r="P8" s="242" t="s">
        <v>121</v>
      </c>
      <c r="Q8" s="244">
        <v>14148984173</v>
      </c>
      <c r="R8" s="244">
        <v>0</v>
      </c>
      <c r="S8" s="244">
        <v>11133639390</v>
      </c>
      <c r="T8" s="244">
        <v>3015344783</v>
      </c>
      <c r="U8" s="244">
        <v>3015344783</v>
      </c>
      <c r="V8" s="244">
        <v>0</v>
      </c>
      <c r="W8" s="244">
        <v>0</v>
      </c>
      <c r="X8" s="244">
        <v>0</v>
      </c>
      <c r="Y8" s="244">
        <v>0</v>
      </c>
      <c r="Z8" s="244">
        <v>0</v>
      </c>
      <c r="AA8" s="244">
        <v>0</v>
      </c>
      <c r="AB8" s="73">
        <f t="shared" si="0"/>
        <v>0</v>
      </c>
    </row>
    <row r="9" spans="1:29" ht="15" customHeight="1">
      <c r="A9" s="241" t="s">
        <v>262</v>
      </c>
      <c r="B9" s="242" t="s">
        <v>263</v>
      </c>
      <c r="C9" s="243" t="s">
        <v>273</v>
      </c>
      <c r="D9" s="241" t="s">
        <v>265</v>
      </c>
      <c r="E9" s="241" t="s">
        <v>272</v>
      </c>
      <c r="F9" s="241" t="s">
        <v>272</v>
      </c>
      <c r="G9" s="241" t="s">
        <v>266</v>
      </c>
      <c r="H9" s="241" t="s">
        <v>274</v>
      </c>
      <c r="I9" s="241"/>
      <c r="J9" s="241"/>
      <c r="K9" s="241"/>
      <c r="L9" s="241"/>
      <c r="M9" s="241" t="s">
        <v>267</v>
      </c>
      <c r="N9" s="241">
        <v>11</v>
      </c>
      <c r="O9" s="241" t="s">
        <v>268</v>
      </c>
      <c r="P9" s="242" t="s">
        <v>121</v>
      </c>
      <c r="Q9" s="244">
        <v>3591272693</v>
      </c>
      <c r="R9" s="244">
        <v>0</v>
      </c>
      <c r="S9" s="244">
        <v>2016304913</v>
      </c>
      <c r="T9" s="244">
        <v>1574967780</v>
      </c>
      <c r="U9" s="244">
        <v>1574967780</v>
      </c>
      <c r="V9" s="244">
        <v>0</v>
      </c>
      <c r="W9" s="244">
        <v>0</v>
      </c>
      <c r="X9" s="244">
        <v>0</v>
      </c>
      <c r="Y9" s="244">
        <v>0</v>
      </c>
      <c r="Z9" s="244">
        <v>0</v>
      </c>
      <c r="AA9" s="244">
        <v>0</v>
      </c>
      <c r="AB9" s="73">
        <f t="shared" si="0"/>
        <v>0</v>
      </c>
      <c r="AC9" s="111"/>
    </row>
    <row r="10" spans="1:29" ht="15" customHeight="1">
      <c r="A10" s="241" t="s">
        <v>262</v>
      </c>
      <c r="B10" s="242" t="s">
        <v>263</v>
      </c>
      <c r="C10" s="243" t="s">
        <v>275</v>
      </c>
      <c r="D10" s="241" t="s">
        <v>265</v>
      </c>
      <c r="E10" s="241" t="s">
        <v>272</v>
      </c>
      <c r="F10" s="241" t="s">
        <v>276</v>
      </c>
      <c r="G10" s="241" t="s">
        <v>270</v>
      </c>
      <c r="H10" s="241" t="s">
        <v>277</v>
      </c>
      <c r="I10" s="241"/>
      <c r="J10" s="241"/>
      <c r="K10" s="241"/>
      <c r="L10" s="241"/>
      <c r="M10" s="241" t="s">
        <v>267</v>
      </c>
      <c r="N10" s="241">
        <v>10</v>
      </c>
      <c r="O10" s="241" t="s">
        <v>268</v>
      </c>
      <c r="P10" s="242" t="s">
        <v>109</v>
      </c>
      <c r="Q10" s="244">
        <v>207000000</v>
      </c>
      <c r="R10" s="244">
        <v>35402700</v>
      </c>
      <c r="S10" s="244">
        <v>0</v>
      </c>
      <c r="T10" s="244">
        <v>242402700</v>
      </c>
      <c r="U10" s="244">
        <v>0</v>
      </c>
      <c r="V10" s="244">
        <v>205654175</v>
      </c>
      <c r="W10" s="244">
        <v>36748525</v>
      </c>
      <c r="X10" s="244">
        <v>175185856</v>
      </c>
      <c r="Y10" s="244">
        <v>175185856</v>
      </c>
      <c r="Z10" s="244">
        <v>175185856</v>
      </c>
      <c r="AA10" s="244">
        <v>175185856</v>
      </c>
      <c r="AB10" s="73">
        <f t="shared" si="0"/>
        <v>242402700</v>
      </c>
    </row>
    <row r="11" spans="1:29" ht="15" customHeight="1">
      <c r="A11" s="241" t="s">
        <v>262</v>
      </c>
      <c r="B11" s="242" t="s">
        <v>263</v>
      </c>
      <c r="C11" s="243" t="s">
        <v>278</v>
      </c>
      <c r="D11" s="241" t="s">
        <v>265</v>
      </c>
      <c r="E11" s="241" t="s">
        <v>279</v>
      </c>
      <c r="F11" s="241" t="s">
        <v>266</v>
      </c>
      <c r="G11" s="241"/>
      <c r="H11" s="241"/>
      <c r="I11" s="241"/>
      <c r="J11" s="241"/>
      <c r="K11" s="241"/>
      <c r="L11" s="241"/>
      <c r="M11" s="241" t="s">
        <v>267</v>
      </c>
      <c r="N11" s="241">
        <v>10</v>
      </c>
      <c r="O11" s="241" t="s">
        <v>268</v>
      </c>
      <c r="P11" s="242" t="s">
        <v>159</v>
      </c>
      <c r="Q11" s="244">
        <v>425000000</v>
      </c>
      <c r="R11" s="244">
        <v>0</v>
      </c>
      <c r="S11" s="244">
        <v>114686345</v>
      </c>
      <c r="T11" s="244">
        <v>310313655</v>
      </c>
      <c r="U11" s="244">
        <v>0</v>
      </c>
      <c r="V11" s="244">
        <v>309236554</v>
      </c>
      <c r="W11" s="244">
        <v>1077101</v>
      </c>
      <c r="X11" s="244">
        <v>309175554</v>
      </c>
      <c r="Y11" s="244">
        <v>309175554</v>
      </c>
      <c r="Z11" s="244">
        <v>309175554</v>
      </c>
      <c r="AA11" s="244">
        <v>309175554</v>
      </c>
      <c r="AB11" s="73">
        <f t="shared" si="0"/>
        <v>310313655</v>
      </c>
    </row>
    <row r="12" spans="1:29" ht="15" customHeight="1">
      <c r="A12" s="241" t="s">
        <v>262</v>
      </c>
      <c r="B12" s="242" t="s">
        <v>263</v>
      </c>
      <c r="C12" s="243" t="s">
        <v>278</v>
      </c>
      <c r="D12" s="241" t="s">
        <v>265</v>
      </c>
      <c r="E12" s="241" t="s">
        <v>279</v>
      </c>
      <c r="F12" s="241" t="s">
        <v>266</v>
      </c>
      <c r="G12" s="241"/>
      <c r="H12" s="241"/>
      <c r="I12" s="241"/>
      <c r="J12" s="241"/>
      <c r="K12" s="241"/>
      <c r="L12" s="241"/>
      <c r="M12" s="241" t="s">
        <v>280</v>
      </c>
      <c r="N12" s="241">
        <v>20</v>
      </c>
      <c r="O12" s="241" t="s">
        <v>268</v>
      </c>
      <c r="P12" s="242" t="s">
        <v>159</v>
      </c>
      <c r="Q12" s="244">
        <v>469000000</v>
      </c>
      <c r="R12" s="244">
        <v>0</v>
      </c>
      <c r="S12" s="244">
        <v>0</v>
      </c>
      <c r="T12" s="244">
        <v>469000000</v>
      </c>
      <c r="U12" s="244">
        <v>0</v>
      </c>
      <c r="V12" s="244">
        <v>223518031</v>
      </c>
      <c r="W12" s="244">
        <v>245481969</v>
      </c>
      <c r="X12" s="244">
        <v>223518031</v>
      </c>
      <c r="Y12" s="244">
        <v>223518031</v>
      </c>
      <c r="Z12" s="244">
        <v>223518031</v>
      </c>
      <c r="AA12" s="244">
        <v>223518031</v>
      </c>
      <c r="AB12" s="73">
        <f t="shared" si="0"/>
        <v>469000000</v>
      </c>
    </row>
    <row r="13" spans="1:29" ht="15" customHeight="1">
      <c r="A13" s="241" t="s">
        <v>262</v>
      </c>
      <c r="B13" s="242" t="s">
        <v>263</v>
      </c>
      <c r="C13" s="243" t="s">
        <v>281</v>
      </c>
      <c r="D13" s="241" t="s">
        <v>265</v>
      </c>
      <c r="E13" s="241" t="s">
        <v>279</v>
      </c>
      <c r="F13" s="241" t="s">
        <v>276</v>
      </c>
      <c r="G13" s="241" t="s">
        <v>266</v>
      </c>
      <c r="H13" s="241"/>
      <c r="I13" s="241"/>
      <c r="J13" s="241"/>
      <c r="K13" s="241"/>
      <c r="L13" s="241"/>
      <c r="M13" s="241" t="s">
        <v>267</v>
      </c>
      <c r="N13" s="241">
        <v>11</v>
      </c>
      <c r="O13" s="241" t="s">
        <v>268</v>
      </c>
      <c r="P13" s="242" t="s">
        <v>143</v>
      </c>
      <c r="Q13" s="244">
        <v>0</v>
      </c>
      <c r="R13" s="244">
        <v>399304913</v>
      </c>
      <c r="S13" s="244">
        <v>399304913</v>
      </c>
      <c r="T13" s="244">
        <v>0</v>
      </c>
      <c r="U13" s="244">
        <v>0</v>
      </c>
      <c r="V13" s="244">
        <v>0</v>
      </c>
      <c r="W13" s="244">
        <v>0</v>
      </c>
      <c r="X13" s="244">
        <v>0</v>
      </c>
      <c r="Y13" s="244">
        <v>0</v>
      </c>
      <c r="Z13" s="244">
        <v>0</v>
      </c>
      <c r="AA13" s="244">
        <v>0</v>
      </c>
      <c r="AB13" s="73">
        <f t="shared" si="0"/>
        <v>0</v>
      </c>
    </row>
    <row r="14" spans="1:29" ht="15" customHeight="1">
      <c r="A14" s="241" t="s">
        <v>262</v>
      </c>
      <c r="B14" s="242" t="s">
        <v>263</v>
      </c>
      <c r="C14" s="243" t="s">
        <v>281</v>
      </c>
      <c r="D14" s="241" t="s">
        <v>265</v>
      </c>
      <c r="E14" s="241" t="s">
        <v>279</v>
      </c>
      <c r="F14" s="241" t="s">
        <v>276</v>
      </c>
      <c r="G14" s="241" t="s">
        <v>266</v>
      </c>
      <c r="H14" s="241"/>
      <c r="I14" s="241"/>
      <c r="J14" s="241"/>
      <c r="K14" s="241"/>
      <c r="L14" s="241"/>
      <c r="M14" s="241" t="s">
        <v>267</v>
      </c>
      <c r="N14" s="241">
        <v>11</v>
      </c>
      <c r="O14" s="241" t="s">
        <v>282</v>
      </c>
      <c r="P14" s="242" t="s">
        <v>143</v>
      </c>
      <c r="Q14" s="244">
        <v>0</v>
      </c>
      <c r="R14" s="244">
        <v>399304913</v>
      </c>
      <c r="S14" s="244">
        <v>0</v>
      </c>
      <c r="T14" s="244">
        <v>399304913</v>
      </c>
      <c r="U14" s="244">
        <v>0</v>
      </c>
      <c r="V14" s="244">
        <v>399304913</v>
      </c>
      <c r="W14" s="244">
        <v>0</v>
      </c>
      <c r="X14" s="244">
        <v>399304913</v>
      </c>
      <c r="Y14" s="244">
        <v>399304913</v>
      </c>
      <c r="Z14" s="244">
        <v>399304913</v>
      </c>
      <c r="AA14" s="244">
        <v>399304913</v>
      </c>
      <c r="AB14" s="73">
        <f t="shared" si="0"/>
        <v>399304913</v>
      </c>
    </row>
    <row r="15" spans="1:29" ht="15" customHeight="1">
      <c r="A15" s="241" t="s">
        <v>262</v>
      </c>
      <c r="B15" s="242" t="s">
        <v>263</v>
      </c>
      <c r="C15" s="243" t="s">
        <v>281</v>
      </c>
      <c r="D15" s="241" t="s">
        <v>265</v>
      </c>
      <c r="E15" s="241" t="s">
        <v>279</v>
      </c>
      <c r="F15" s="241" t="s">
        <v>276</v>
      </c>
      <c r="G15" s="241" t="s">
        <v>266</v>
      </c>
      <c r="H15" s="241"/>
      <c r="I15" s="241"/>
      <c r="J15" s="241"/>
      <c r="K15" s="241"/>
      <c r="L15" s="241"/>
      <c r="M15" s="241" t="s">
        <v>280</v>
      </c>
      <c r="N15" s="241">
        <v>20</v>
      </c>
      <c r="O15" s="241" t="s">
        <v>268</v>
      </c>
      <c r="P15" s="242" t="s">
        <v>143</v>
      </c>
      <c r="Q15" s="244">
        <v>280000000</v>
      </c>
      <c r="R15" s="244">
        <v>0</v>
      </c>
      <c r="S15" s="244">
        <v>0</v>
      </c>
      <c r="T15" s="244">
        <v>280000000</v>
      </c>
      <c r="U15" s="244">
        <v>0</v>
      </c>
      <c r="V15" s="244">
        <v>280000000</v>
      </c>
      <c r="W15" s="244">
        <v>0</v>
      </c>
      <c r="X15" s="244">
        <v>280000000</v>
      </c>
      <c r="Y15" s="244">
        <v>280000000</v>
      </c>
      <c r="Z15" s="244">
        <v>280000000</v>
      </c>
      <c r="AA15" s="244">
        <v>280000000</v>
      </c>
      <c r="AB15" s="73">
        <f t="shared" si="0"/>
        <v>280000000</v>
      </c>
    </row>
    <row r="16" spans="1:29" ht="15" customHeight="1">
      <c r="A16" s="241" t="s">
        <v>262</v>
      </c>
      <c r="B16" s="242" t="s">
        <v>263</v>
      </c>
      <c r="C16" s="243" t="s">
        <v>283</v>
      </c>
      <c r="D16" s="241" t="s">
        <v>22</v>
      </c>
      <c r="E16" s="241" t="s">
        <v>284</v>
      </c>
      <c r="F16" s="241" t="s">
        <v>285</v>
      </c>
      <c r="G16" s="241" t="s">
        <v>286</v>
      </c>
      <c r="H16" s="241"/>
      <c r="I16" s="241"/>
      <c r="J16" s="241"/>
      <c r="K16" s="241"/>
      <c r="L16" s="241"/>
      <c r="M16" s="241" t="s">
        <v>267</v>
      </c>
      <c r="N16" s="241">
        <v>11</v>
      </c>
      <c r="O16" s="241" t="s">
        <v>268</v>
      </c>
      <c r="P16" s="242" t="s">
        <v>211</v>
      </c>
      <c r="Q16" s="244">
        <v>1036559168</v>
      </c>
      <c r="R16" s="244">
        <v>0</v>
      </c>
      <c r="S16" s="244">
        <v>0</v>
      </c>
      <c r="T16" s="244">
        <v>1036559168</v>
      </c>
      <c r="U16" s="244">
        <v>0</v>
      </c>
      <c r="V16" s="244">
        <v>1033255847</v>
      </c>
      <c r="W16" s="244">
        <v>3303321</v>
      </c>
      <c r="X16" s="244">
        <v>1033146397</v>
      </c>
      <c r="Y16" s="244">
        <v>1031391372</v>
      </c>
      <c r="Z16" s="244">
        <v>1031391372</v>
      </c>
      <c r="AA16" s="244">
        <v>1031391372</v>
      </c>
      <c r="AB16" s="73">
        <f t="shared" si="0"/>
        <v>1036559168</v>
      </c>
    </row>
    <row r="17" spans="1:28" ht="15" customHeight="1">
      <c r="A17" s="241" t="s">
        <v>262</v>
      </c>
      <c r="B17" s="242" t="s">
        <v>263</v>
      </c>
      <c r="C17" s="243" t="s">
        <v>283</v>
      </c>
      <c r="D17" s="241" t="s">
        <v>22</v>
      </c>
      <c r="E17" s="241" t="s">
        <v>284</v>
      </c>
      <c r="F17" s="241" t="s">
        <v>285</v>
      </c>
      <c r="G17" s="241" t="s">
        <v>286</v>
      </c>
      <c r="H17" s="241"/>
      <c r="I17" s="241"/>
      <c r="J17" s="241"/>
      <c r="K17" s="241"/>
      <c r="L17" s="241"/>
      <c r="M17" s="241" t="s">
        <v>280</v>
      </c>
      <c r="N17" s="241">
        <v>20</v>
      </c>
      <c r="O17" s="241" t="s">
        <v>268</v>
      </c>
      <c r="P17" s="242" t="s">
        <v>211</v>
      </c>
      <c r="Q17" s="244">
        <v>834778626</v>
      </c>
      <c r="R17" s="244">
        <v>0</v>
      </c>
      <c r="S17" s="244">
        <v>0</v>
      </c>
      <c r="T17" s="244">
        <v>834778626</v>
      </c>
      <c r="U17" s="244">
        <v>0</v>
      </c>
      <c r="V17" s="244">
        <v>797631229</v>
      </c>
      <c r="W17" s="244">
        <v>37147397</v>
      </c>
      <c r="X17" s="244">
        <v>797631229</v>
      </c>
      <c r="Y17" s="244">
        <v>793987518</v>
      </c>
      <c r="Z17" s="244">
        <v>742380765</v>
      </c>
      <c r="AA17" s="244">
        <v>742380765</v>
      </c>
      <c r="AB17" s="73">
        <f t="shared" si="0"/>
        <v>834778626</v>
      </c>
    </row>
    <row r="18" spans="1:28" ht="15" customHeight="1">
      <c r="A18" s="241" t="s">
        <v>262</v>
      </c>
      <c r="B18" s="242" t="s">
        <v>263</v>
      </c>
      <c r="C18" s="243" t="s">
        <v>287</v>
      </c>
      <c r="D18" s="241" t="s">
        <v>22</v>
      </c>
      <c r="E18" s="241" t="s">
        <v>284</v>
      </c>
      <c r="F18" s="241" t="s">
        <v>285</v>
      </c>
      <c r="G18" s="241" t="s">
        <v>288</v>
      </c>
      <c r="H18" s="241"/>
      <c r="I18" s="241"/>
      <c r="J18" s="241"/>
      <c r="K18" s="241"/>
      <c r="L18" s="241"/>
      <c r="M18" s="241" t="s">
        <v>267</v>
      </c>
      <c r="N18" s="241">
        <v>11</v>
      </c>
      <c r="O18" s="241" t="s">
        <v>268</v>
      </c>
      <c r="P18" s="242" t="s">
        <v>213</v>
      </c>
      <c r="Q18" s="244">
        <v>3839249599</v>
      </c>
      <c r="R18" s="244">
        <v>0</v>
      </c>
      <c r="S18" s="244">
        <v>0</v>
      </c>
      <c r="T18" s="244">
        <v>3839249599</v>
      </c>
      <c r="U18" s="244">
        <v>0</v>
      </c>
      <c r="V18" s="244">
        <v>3812125507.2199998</v>
      </c>
      <c r="W18" s="244">
        <v>27124091.780000001</v>
      </c>
      <c r="X18" s="244">
        <v>3794407268.1900001</v>
      </c>
      <c r="Y18" s="244">
        <v>3697615426.5500002</v>
      </c>
      <c r="Z18" s="244">
        <v>3697615426.5500002</v>
      </c>
      <c r="AA18" s="244">
        <v>3697615426.5500002</v>
      </c>
      <c r="AB18" s="73">
        <f t="shared" si="0"/>
        <v>3839249599</v>
      </c>
    </row>
    <row r="19" spans="1:28" ht="15" customHeight="1">
      <c r="A19" s="241" t="s">
        <v>262</v>
      </c>
      <c r="B19" s="242" t="s">
        <v>263</v>
      </c>
      <c r="C19" s="243" t="s">
        <v>287</v>
      </c>
      <c r="D19" s="241" t="s">
        <v>22</v>
      </c>
      <c r="E19" s="241" t="s">
        <v>284</v>
      </c>
      <c r="F19" s="241" t="s">
        <v>285</v>
      </c>
      <c r="G19" s="241" t="s">
        <v>288</v>
      </c>
      <c r="H19" s="241"/>
      <c r="I19" s="241"/>
      <c r="J19" s="241"/>
      <c r="K19" s="241"/>
      <c r="L19" s="241"/>
      <c r="M19" s="241" t="s">
        <v>280</v>
      </c>
      <c r="N19" s="241">
        <v>20</v>
      </c>
      <c r="O19" s="241" t="s">
        <v>268</v>
      </c>
      <c r="P19" s="242" t="s">
        <v>213</v>
      </c>
      <c r="Q19" s="244">
        <v>5990764260</v>
      </c>
      <c r="R19" s="244">
        <v>0</v>
      </c>
      <c r="S19" s="244">
        <v>0</v>
      </c>
      <c r="T19" s="244">
        <v>5990764260</v>
      </c>
      <c r="U19" s="244">
        <v>0</v>
      </c>
      <c r="V19" s="244">
        <v>5100610454.5600004</v>
      </c>
      <c r="W19" s="244">
        <v>890153805.44000006</v>
      </c>
      <c r="X19" s="244">
        <v>5081332160.5500002</v>
      </c>
      <c r="Y19" s="244">
        <v>4225611027.5</v>
      </c>
      <c r="Z19" s="244">
        <v>3147241606.3000002</v>
      </c>
      <c r="AA19" s="244">
        <v>3147241606.3000002</v>
      </c>
      <c r="AB19" s="73">
        <f t="shared" si="0"/>
        <v>5990764260</v>
      </c>
    </row>
    <row r="20" spans="1:28" ht="15" customHeight="1">
      <c r="A20" s="241" t="s">
        <v>262</v>
      </c>
      <c r="B20" s="242" t="s">
        <v>263</v>
      </c>
      <c r="C20" s="243" t="s">
        <v>289</v>
      </c>
      <c r="D20" s="241" t="s">
        <v>22</v>
      </c>
      <c r="E20" s="241" t="s">
        <v>290</v>
      </c>
      <c r="F20" s="241" t="s">
        <v>285</v>
      </c>
      <c r="G20" s="241" t="s">
        <v>291</v>
      </c>
      <c r="H20" s="241"/>
      <c r="I20" s="241"/>
      <c r="J20" s="241"/>
      <c r="K20" s="241"/>
      <c r="L20" s="241"/>
      <c r="M20" s="241" t="s">
        <v>267</v>
      </c>
      <c r="N20" s="241">
        <v>11</v>
      </c>
      <c r="O20" s="241" t="s">
        <v>268</v>
      </c>
      <c r="P20" s="242" t="s">
        <v>206</v>
      </c>
      <c r="Q20" s="244">
        <v>1170510266</v>
      </c>
      <c r="R20" s="244">
        <v>0</v>
      </c>
      <c r="S20" s="244">
        <v>0</v>
      </c>
      <c r="T20" s="244">
        <v>1170510266</v>
      </c>
      <c r="U20" s="244">
        <v>0</v>
      </c>
      <c r="V20" s="244">
        <v>1168915840</v>
      </c>
      <c r="W20" s="244">
        <v>1594426</v>
      </c>
      <c r="X20" s="244">
        <v>1168145559</v>
      </c>
      <c r="Y20" s="244">
        <v>1162287295</v>
      </c>
      <c r="Z20" s="244">
        <v>1162287295</v>
      </c>
      <c r="AA20" s="244">
        <v>1162287295</v>
      </c>
      <c r="AB20" s="73">
        <f t="shared" si="0"/>
        <v>1170510266</v>
      </c>
    </row>
    <row r="21" spans="1:28" ht="15" customHeight="1">
      <c r="A21" s="241" t="s">
        <v>262</v>
      </c>
      <c r="B21" s="242" t="s">
        <v>263</v>
      </c>
      <c r="C21" s="243" t="s">
        <v>289</v>
      </c>
      <c r="D21" s="241" t="s">
        <v>22</v>
      </c>
      <c r="E21" s="241" t="s">
        <v>290</v>
      </c>
      <c r="F21" s="241" t="s">
        <v>285</v>
      </c>
      <c r="G21" s="241" t="s">
        <v>291</v>
      </c>
      <c r="H21" s="241"/>
      <c r="I21" s="241"/>
      <c r="J21" s="241"/>
      <c r="K21" s="241"/>
      <c r="L21" s="241"/>
      <c r="M21" s="241" t="s">
        <v>280</v>
      </c>
      <c r="N21" s="241">
        <v>20</v>
      </c>
      <c r="O21" s="241" t="s">
        <v>268</v>
      </c>
      <c r="P21" s="242" t="s">
        <v>206</v>
      </c>
      <c r="Q21" s="244">
        <v>11116476893</v>
      </c>
      <c r="R21" s="244">
        <v>0</v>
      </c>
      <c r="S21" s="244">
        <v>0</v>
      </c>
      <c r="T21" s="244">
        <v>11116476893</v>
      </c>
      <c r="U21" s="244">
        <v>0</v>
      </c>
      <c r="V21" s="244">
        <v>403951556.77999997</v>
      </c>
      <c r="W21" s="244">
        <v>10712525336.219999</v>
      </c>
      <c r="X21" s="244">
        <v>401839063.77999997</v>
      </c>
      <c r="Y21" s="244">
        <v>367717193.77999997</v>
      </c>
      <c r="Z21" s="244">
        <v>331645984.77999997</v>
      </c>
      <c r="AA21" s="244">
        <v>331645984.77999997</v>
      </c>
      <c r="AB21" s="73">
        <f t="shared" si="0"/>
        <v>11116476893</v>
      </c>
    </row>
    <row r="22" spans="1:28" ht="15" customHeight="1">
      <c r="A22" s="241" t="s">
        <v>262</v>
      </c>
      <c r="B22" s="242" t="s">
        <v>263</v>
      </c>
      <c r="C22" s="243" t="s">
        <v>292</v>
      </c>
      <c r="D22" s="241" t="s">
        <v>22</v>
      </c>
      <c r="E22" s="241" t="s">
        <v>293</v>
      </c>
      <c r="F22" s="241" t="s">
        <v>285</v>
      </c>
      <c r="G22" s="241" t="s">
        <v>291</v>
      </c>
      <c r="H22" s="241"/>
      <c r="I22" s="241"/>
      <c r="J22" s="241"/>
      <c r="K22" s="241"/>
      <c r="L22" s="241"/>
      <c r="M22" s="241" t="s">
        <v>267</v>
      </c>
      <c r="N22" s="241">
        <v>11</v>
      </c>
      <c r="O22" s="241" t="s">
        <v>268</v>
      </c>
      <c r="P22" s="242" t="s">
        <v>173</v>
      </c>
      <c r="Q22" s="244">
        <v>10334515783</v>
      </c>
      <c r="R22" s="244">
        <v>0</v>
      </c>
      <c r="S22" s="244">
        <v>0</v>
      </c>
      <c r="T22" s="244">
        <v>10334515783</v>
      </c>
      <c r="U22" s="244">
        <v>0</v>
      </c>
      <c r="V22" s="244">
        <v>10085328840.030001</v>
      </c>
      <c r="W22" s="244">
        <v>249186942.97</v>
      </c>
      <c r="X22" s="244">
        <v>9375106496.5</v>
      </c>
      <c r="Y22" s="244">
        <v>8813193415.4799995</v>
      </c>
      <c r="Z22" s="244">
        <v>8799654525.4799995</v>
      </c>
      <c r="AA22" s="244">
        <v>8799654525.4799995</v>
      </c>
      <c r="AB22" s="73">
        <f t="shared" si="0"/>
        <v>10334515783</v>
      </c>
    </row>
    <row r="23" spans="1:28" ht="15" customHeight="1">
      <c r="A23" s="241" t="s">
        <v>262</v>
      </c>
      <c r="B23" s="242" t="s">
        <v>263</v>
      </c>
      <c r="C23" s="243" t="s">
        <v>292</v>
      </c>
      <c r="D23" s="241" t="s">
        <v>22</v>
      </c>
      <c r="E23" s="241" t="s">
        <v>293</v>
      </c>
      <c r="F23" s="241" t="s">
        <v>285</v>
      </c>
      <c r="G23" s="241" t="s">
        <v>291</v>
      </c>
      <c r="H23" s="241"/>
      <c r="I23" s="241"/>
      <c r="J23" s="241"/>
      <c r="K23" s="241"/>
      <c r="L23" s="241"/>
      <c r="M23" s="241" t="s">
        <v>267</v>
      </c>
      <c r="N23" s="241">
        <v>14</v>
      </c>
      <c r="O23" s="241" t="s">
        <v>268</v>
      </c>
      <c r="P23" s="242" t="s">
        <v>173</v>
      </c>
      <c r="Q23" s="244">
        <v>134445997196</v>
      </c>
      <c r="R23" s="244">
        <v>0</v>
      </c>
      <c r="S23" s="244">
        <v>0</v>
      </c>
      <c r="T23" s="244">
        <v>134445997196</v>
      </c>
      <c r="U23" s="244">
        <v>0</v>
      </c>
      <c r="V23" s="244">
        <v>63767933807.019997</v>
      </c>
      <c r="W23" s="244">
        <v>70678063388.979996</v>
      </c>
      <c r="X23" s="244">
        <v>42950230956.459999</v>
      </c>
      <c r="Y23" s="244">
        <v>12156513657.42</v>
      </c>
      <c r="Z23" s="244">
        <v>12156513657.42</v>
      </c>
      <c r="AA23" s="244">
        <v>12156513657.42</v>
      </c>
      <c r="AB23" s="73">
        <f t="shared" si="0"/>
        <v>134445997196</v>
      </c>
    </row>
    <row r="24" spans="1:28" ht="15" customHeight="1">
      <c r="A24" s="241" t="s">
        <v>262</v>
      </c>
      <c r="B24" s="242" t="s">
        <v>263</v>
      </c>
      <c r="C24" s="243" t="s">
        <v>292</v>
      </c>
      <c r="D24" s="241" t="s">
        <v>22</v>
      </c>
      <c r="E24" s="241" t="s">
        <v>293</v>
      </c>
      <c r="F24" s="241" t="s">
        <v>285</v>
      </c>
      <c r="G24" s="241" t="s">
        <v>291</v>
      </c>
      <c r="H24" s="241"/>
      <c r="I24" s="241"/>
      <c r="J24" s="241"/>
      <c r="K24" s="241"/>
      <c r="L24" s="241"/>
      <c r="M24" s="241" t="s">
        <v>280</v>
      </c>
      <c r="N24" s="241">
        <v>20</v>
      </c>
      <c r="O24" s="241" t="s">
        <v>268</v>
      </c>
      <c r="P24" s="242" t="s">
        <v>173</v>
      </c>
      <c r="Q24" s="244">
        <v>28514586583</v>
      </c>
      <c r="R24" s="244">
        <v>0</v>
      </c>
      <c r="S24" s="244">
        <v>0</v>
      </c>
      <c r="T24" s="244">
        <v>28514586583</v>
      </c>
      <c r="U24" s="244">
        <v>0</v>
      </c>
      <c r="V24" s="244">
        <v>17716101038.560001</v>
      </c>
      <c r="W24" s="244">
        <v>10798485544.440001</v>
      </c>
      <c r="X24" s="244">
        <v>15715188912.27</v>
      </c>
      <c r="Y24" s="244">
        <v>14261432082.610001</v>
      </c>
      <c r="Z24" s="244">
        <v>13113980508.360001</v>
      </c>
      <c r="AA24" s="244">
        <v>13113980508.360001</v>
      </c>
      <c r="AB24" s="73">
        <f t="shared" si="0"/>
        <v>28514586583</v>
      </c>
    </row>
    <row r="25" spans="1:28" ht="15" customHeight="1">
      <c r="A25" s="241" t="s">
        <v>262</v>
      </c>
      <c r="B25" s="242" t="s">
        <v>263</v>
      </c>
      <c r="C25" s="243" t="s">
        <v>294</v>
      </c>
      <c r="D25" s="241" t="s">
        <v>22</v>
      </c>
      <c r="E25" s="241" t="s">
        <v>295</v>
      </c>
      <c r="F25" s="241" t="s">
        <v>285</v>
      </c>
      <c r="G25" s="241" t="s">
        <v>296</v>
      </c>
      <c r="H25" s="241"/>
      <c r="I25" s="241"/>
      <c r="J25" s="241"/>
      <c r="K25" s="241"/>
      <c r="L25" s="241"/>
      <c r="M25" s="241" t="s">
        <v>267</v>
      </c>
      <c r="N25" s="241">
        <v>11</v>
      </c>
      <c r="O25" s="241" t="s">
        <v>268</v>
      </c>
      <c r="P25" s="242" t="s">
        <v>186</v>
      </c>
      <c r="Q25" s="244">
        <v>117931087</v>
      </c>
      <c r="R25" s="244">
        <v>0</v>
      </c>
      <c r="S25" s="244">
        <v>0</v>
      </c>
      <c r="T25" s="244">
        <v>117931087</v>
      </c>
      <c r="U25" s="244">
        <v>0</v>
      </c>
      <c r="V25" s="244">
        <v>117774174</v>
      </c>
      <c r="W25" s="244">
        <v>156913</v>
      </c>
      <c r="X25" s="244">
        <v>117774174</v>
      </c>
      <c r="Y25" s="244">
        <v>117529828</v>
      </c>
      <c r="Z25" s="244">
        <v>117529828</v>
      </c>
      <c r="AA25" s="244">
        <v>117529828</v>
      </c>
      <c r="AB25" s="73">
        <f t="shared" si="0"/>
        <v>117931087</v>
      </c>
    </row>
    <row r="26" spans="1:28" ht="15" customHeight="1">
      <c r="A26" s="241" t="s">
        <v>262</v>
      </c>
      <c r="B26" s="242" t="s">
        <v>263</v>
      </c>
      <c r="C26" s="243" t="s">
        <v>294</v>
      </c>
      <c r="D26" s="241" t="s">
        <v>22</v>
      </c>
      <c r="E26" s="241" t="s">
        <v>295</v>
      </c>
      <c r="F26" s="241" t="s">
        <v>285</v>
      </c>
      <c r="G26" s="241" t="s">
        <v>296</v>
      </c>
      <c r="H26" s="241"/>
      <c r="I26" s="241"/>
      <c r="J26" s="241"/>
      <c r="K26" s="241"/>
      <c r="L26" s="241"/>
      <c r="M26" s="241" t="s">
        <v>280</v>
      </c>
      <c r="N26" s="241">
        <v>20</v>
      </c>
      <c r="O26" s="241" t="s">
        <v>268</v>
      </c>
      <c r="P26" s="242" t="s">
        <v>186</v>
      </c>
      <c r="Q26" s="244">
        <v>3673814716</v>
      </c>
      <c r="R26" s="244">
        <v>0</v>
      </c>
      <c r="S26" s="244">
        <v>0</v>
      </c>
      <c r="T26" s="244">
        <v>3673814716</v>
      </c>
      <c r="U26" s="244">
        <v>0</v>
      </c>
      <c r="V26" s="244">
        <v>1084088755.8199999</v>
      </c>
      <c r="W26" s="244">
        <v>2589725960.1799998</v>
      </c>
      <c r="X26" s="244">
        <v>1059582755.8200001</v>
      </c>
      <c r="Y26" s="244">
        <v>977957970.75</v>
      </c>
      <c r="Z26" s="244">
        <v>874231147.82000005</v>
      </c>
      <c r="AA26" s="244">
        <v>874231147.82000005</v>
      </c>
      <c r="AB26" s="73">
        <f t="shared" si="0"/>
        <v>3673814716</v>
      </c>
    </row>
    <row r="27" spans="1:28" ht="15" customHeight="1">
      <c r="A27" s="241" t="s">
        <v>262</v>
      </c>
      <c r="B27" s="242" t="s">
        <v>263</v>
      </c>
      <c r="C27" s="243" t="s">
        <v>297</v>
      </c>
      <c r="D27" s="241" t="s">
        <v>22</v>
      </c>
      <c r="E27" s="241" t="s">
        <v>298</v>
      </c>
      <c r="F27" s="241" t="s">
        <v>285</v>
      </c>
      <c r="G27" s="241" t="s">
        <v>299</v>
      </c>
      <c r="H27" s="241"/>
      <c r="I27" s="241"/>
      <c r="J27" s="241"/>
      <c r="K27" s="241"/>
      <c r="L27" s="241"/>
      <c r="M27" s="241" t="s">
        <v>267</v>
      </c>
      <c r="N27" s="241">
        <v>11</v>
      </c>
      <c r="O27" s="241" t="s">
        <v>268</v>
      </c>
      <c r="P27" s="242" t="s">
        <v>190</v>
      </c>
      <c r="Q27" s="244">
        <v>2562805098</v>
      </c>
      <c r="R27" s="244">
        <v>0</v>
      </c>
      <c r="S27" s="244">
        <v>0</v>
      </c>
      <c r="T27" s="244">
        <v>2562805098</v>
      </c>
      <c r="U27" s="244">
        <v>0</v>
      </c>
      <c r="V27" s="244">
        <v>2486943557.7199998</v>
      </c>
      <c r="W27" s="244">
        <v>75861540.280000001</v>
      </c>
      <c r="X27" s="244">
        <v>2477054521.7600002</v>
      </c>
      <c r="Y27" s="244">
        <v>2274855616.52</v>
      </c>
      <c r="Z27" s="244">
        <v>2262270147.52</v>
      </c>
      <c r="AA27" s="244">
        <v>2262270147.52</v>
      </c>
      <c r="AB27" s="73">
        <f t="shared" si="0"/>
        <v>2562805098</v>
      </c>
    </row>
    <row r="28" spans="1:28" ht="15" customHeight="1">
      <c r="A28" s="241" t="s">
        <v>262</v>
      </c>
      <c r="B28" s="242" t="s">
        <v>263</v>
      </c>
      <c r="C28" s="243" t="s">
        <v>297</v>
      </c>
      <c r="D28" s="241" t="s">
        <v>22</v>
      </c>
      <c r="E28" s="241" t="s">
        <v>298</v>
      </c>
      <c r="F28" s="241" t="s">
        <v>285</v>
      </c>
      <c r="G28" s="241" t="s">
        <v>299</v>
      </c>
      <c r="H28" s="241"/>
      <c r="I28" s="241"/>
      <c r="J28" s="241"/>
      <c r="K28" s="241"/>
      <c r="L28" s="241"/>
      <c r="M28" s="241" t="s">
        <v>280</v>
      </c>
      <c r="N28" s="241">
        <v>20</v>
      </c>
      <c r="O28" s="241" t="s">
        <v>268</v>
      </c>
      <c r="P28" s="242" t="s">
        <v>190</v>
      </c>
      <c r="Q28" s="244">
        <v>3402445240</v>
      </c>
      <c r="R28" s="244">
        <v>0</v>
      </c>
      <c r="S28" s="244">
        <v>0</v>
      </c>
      <c r="T28" s="244">
        <v>3402445240</v>
      </c>
      <c r="U28" s="244">
        <v>0</v>
      </c>
      <c r="V28" s="244">
        <v>3235685494</v>
      </c>
      <c r="W28" s="244">
        <v>166759746</v>
      </c>
      <c r="X28" s="244">
        <v>3234950654</v>
      </c>
      <c r="Y28" s="244">
        <v>3181659222</v>
      </c>
      <c r="Z28" s="244">
        <v>3049310511</v>
      </c>
      <c r="AA28" s="244">
        <v>3049310511</v>
      </c>
      <c r="AB28" s="73">
        <f t="shared" si="0"/>
        <v>3402445240</v>
      </c>
    </row>
    <row r="29" spans="1:28" ht="15" customHeight="1">
      <c r="A29" s="241" t="s">
        <v>262</v>
      </c>
      <c r="B29" s="242" t="s">
        <v>263</v>
      </c>
      <c r="C29" s="243" t="s">
        <v>300</v>
      </c>
      <c r="D29" s="241" t="s">
        <v>22</v>
      </c>
      <c r="E29" s="241" t="s">
        <v>298</v>
      </c>
      <c r="F29" s="241" t="s">
        <v>285</v>
      </c>
      <c r="G29" s="241" t="s">
        <v>301</v>
      </c>
      <c r="H29" s="241"/>
      <c r="I29" s="241"/>
      <c r="J29" s="241"/>
      <c r="K29" s="241"/>
      <c r="L29" s="241"/>
      <c r="M29" s="241" t="s">
        <v>267</v>
      </c>
      <c r="N29" s="241">
        <v>11</v>
      </c>
      <c r="O29" s="241" t="s">
        <v>268</v>
      </c>
      <c r="P29" s="242" t="s">
        <v>196</v>
      </c>
      <c r="Q29" s="244">
        <v>1000000000</v>
      </c>
      <c r="R29" s="244">
        <v>0</v>
      </c>
      <c r="S29" s="244">
        <v>0</v>
      </c>
      <c r="T29" s="244">
        <v>1000000000</v>
      </c>
      <c r="U29" s="244">
        <v>0</v>
      </c>
      <c r="V29" s="244">
        <v>678833242.75</v>
      </c>
      <c r="W29" s="244">
        <v>321166757.25</v>
      </c>
      <c r="X29" s="244">
        <v>676674935.75</v>
      </c>
      <c r="Y29" s="244">
        <v>441344147.92000002</v>
      </c>
      <c r="Z29" s="244">
        <v>414553726.92000002</v>
      </c>
      <c r="AA29" s="244">
        <v>414553726.92000002</v>
      </c>
      <c r="AB29" s="73">
        <f t="shared" si="0"/>
        <v>1000000000</v>
      </c>
    </row>
    <row r="30" spans="1:28" ht="15" customHeight="1">
      <c r="A30" s="241" t="s">
        <v>262</v>
      </c>
      <c r="B30" s="242" t="s">
        <v>263</v>
      </c>
      <c r="C30" s="243" t="s">
        <v>300</v>
      </c>
      <c r="D30" s="241" t="s">
        <v>22</v>
      </c>
      <c r="E30" s="241" t="s">
        <v>298</v>
      </c>
      <c r="F30" s="241" t="s">
        <v>285</v>
      </c>
      <c r="G30" s="241" t="s">
        <v>301</v>
      </c>
      <c r="H30" s="241"/>
      <c r="I30" s="241"/>
      <c r="J30" s="241"/>
      <c r="K30" s="241"/>
      <c r="L30" s="241"/>
      <c r="M30" s="241" t="s">
        <v>280</v>
      </c>
      <c r="N30" s="241">
        <v>20</v>
      </c>
      <c r="O30" s="241" t="s">
        <v>268</v>
      </c>
      <c r="P30" s="242" t="s">
        <v>196</v>
      </c>
      <c r="Q30" s="244">
        <v>793530741</v>
      </c>
      <c r="R30" s="244">
        <v>0</v>
      </c>
      <c r="S30" s="244">
        <v>0</v>
      </c>
      <c r="T30" s="244">
        <v>793530741</v>
      </c>
      <c r="U30" s="244">
        <v>0</v>
      </c>
      <c r="V30" s="244">
        <v>104087600</v>
      </c>
      <c r="W30" s="244">
        <v>689443141</v>
      </c>
      <c r="X30" s="244">
        <v>104087600</v>
      </c>
      <c r="Y30" s="244">
        <v>83578903.870000005</v>
      </c>
      <c r="Z30" s="244">
        <v>83578903.870000005</v>
      </c>
      <c r="AA30" s="244">
        <v>83578903.870000005</v>
      </c>
      <c r="AB30" s="73">
        <f t="shared" si="0"/>
        <v>793530741</v>
      </c>
    </row>
    <row r="31" spans="1:28" ht="15" customHeight="1">
      <c r="A31" s="241" t="s">
        <v>262</v>
      </c>
      <c r="B31" s="242" t="s">
        <v>263</v>
      </c>
      <c r="C31" s="243" t="s">
        <v>302</v>
      </c>
      <c r="D31" s="241" t="s">
        <v>22</v>
      </c>
      <c r="E31" s="241" t="s">
        <v>298</v>
      </c>
      <c r="F31" s="241" t="s">
        <v>285</v>
      </c>
      <c r="G31" s="241" t="s">
        <v>286</v>
      </c>
      <c r="H31" s="241"/>
      <c r="I31" s="241"/>
      <c r="J31" s="241"/>
      <c r="K31" s="241"/>
      <c r="L31" s="241"/>
      <c r="M31" s="241" t="s">
        <v>267</v>
      </c>
      <c r="N31" s="241">
        <v>11</v>
      </c>
      <c r="O31" s="241" t="s">
        <v>268</v>
      </c>
      <c r="P31" s="242" t="s">
        <v>212</v>
      </c>
      <c r="Q31" s="244">
        <v>206818844</v>
      </c>
      <c r="R31" s="244">
        <v>0</v>
      </c>
      <c r="S31" s="244">
        <v>0</v>
      </c>
      <c r="T31" s="244">
        <v>206818844</v>
      </c>
      <c r="U31" s="244">
        <v>0</v>
      </c>
      <c r="V31" s="244">
        <v>204340906</v>
      </c>
      <c r="W31" s="244">
        <v>2477938</v>
      </c>
      <c r="X31" s="244">
        <v>204340906</v>
      </c>
      <c r="Y31" s="244">
        <v>204340905</v>
      </c>
      <c r="Z31" s="244">
        <v>204340905</v>
      </c>
      <c r="AA31" s="244">
        <v>204340905</v>
      </c>
      <c r="AB31" s="73">
        <f t="shared" si="0"/>
        <v>206818844</v>
      </c>
    </row>
    <row r="32" spans="1:28" ht="15" customHeight="1">
      <c r="A32" s="241" t="s">
        <v>262</v>
      </c>
      <c r="B32" s="242" t="s">
        <v>263</v>
      </c>
      <c r="C32" s="243" t="s">
        <v>303</v>
      </c>
      <c r="D32" s="241" t="s">
        <v>22</v>
      </c>
      <c r="E32" s="241" t="s">
        <v>298</v>
      </c>
      <c r="F32" s="241" t="s">
        <v>285</v>
      </c>
      <c r="G32" s="241" t="s">
        <v>288</v>
      </c>
      <c r="H32" s="241"/>
      <c r="I32" s="241"/>
      <c r="J32" s="241"/>
      <c r="K32" s="241"/>
      <c r="L32" s="241"/>
      <c r="M32" s="241" t="s">
        <v>267</v>
      </c>
      <c r="N32" s="241">
        <v>11</v>
      </c>
      <c r="O32" s="241" t="s">
        <v>268</v>
      </c>
      <c r="P32" s="242" t="s">
        <v>201</v>
      </c>
      <c r="Q32" s="244">
        <v>54006100</v>
      </c>
      <c r="R32" s="244">
        <v>0</v>
      </c>
      <c r="S32" s="244">
        <v>0</v>
      </c>
      <c r="T32" s="244">
        <v>54006100</v>
      </c>
      <c r="U32" s="244">
        <v>0</v>
      </c>
      <c r="V32" s="244">
        <v>45016722</v>
      </c>
      <c r="W32" s="244">
        <v>8989378</v>
      </c>
      <c r="X32" s="244">
        <v>31900622</v>
      </c>
      <c r="Y32" s="244">
        <v>21386939</v>
      </c>
      <c r="Z32" s="244">
        <v>21386939</v>
      </c>
      <c r="AA32" s="244">
        <v>21386939</v>
      </c>
      <c r="AB32" s="73">
        <f t="shared" si="0"/>
        <v>54006100</v>
      </c>
    </row>
    <row r="33" spans="1:28" ht="15" customHeight="1">
      <c r="A33" s="241" t="s">
        <v>262</v>
      </c>
      <c r="B33" s="242" t="s">
        <v>263</v>
      </c>
      <c r="C33" s="243" t="s">
        <v>303</v>
      </c>
      <c r="D33" s="241" t="s">
        <v>22</v>
      </c>
      <c r="E33" s="241" t="s">
        <v>298</v>
      </c>
      <c r="F33" s="241" t="s">
        <v>285</v>
      </c>
      <c r="G33" s="241" t="s">
        <v>288</v>
      </c>
      <c r="H33" s="241"/>
      <c r="I33" s="241"/>
      <c r="J33" s="241"/>
      <c r="K33" s="241"/>
      <c r="L33" s="241"/>
      <c r="M33" s="241" t="s">
        <v>280</v>
      </c>
      <c r="N33" s="241">
        <v>20</v>
      </c>
      <c r="O33" s="241" t="s">
        <v>268</v>
      </c>
      <c r="P33" s="242" t="s">
        <v>201</v>
      </c>
      <c r="Q33" s="244">
        <v>969041818</v>
      </c>
      <c r="R33" s="244">
        <v>0</v>
      </c>
      <c r="S33" s="244">
        <v>0</v>
      </c>
      <c r="T33" s="244">
        <v>969041818</v>
      </c>
      <c r="U33" s="244">
        <v>0</v>
      </c>
      <c r="V33" s="244">
        <v>932735602</v>
      </c>
      <c r="W33" s="244">
        <v>36306216</v>
      </c>
      <c r="X33" s="244">
        <v>917413494</v>
      </c>
      <c r="Y33" s="244">
        <v>887519715</v>
      </c>
      <c r="Z33" s="244">
        <v>830409190</v>
      </c>
      <c r="AA33" s="244">
        <v>830409190</v>
      </c>
      <c r="AB33" s="73">
        <f t="shared" si="0"/>
        <v>969041818</v>
      </c>
    </row>
  </sheetData>
  <autoFilter ref="A4:AC4" xr:uid="{00000000-0001-0000-0100-000000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pane="bottomLeft"/>
      <selection activeCell="B20" sqref="B20"/>
    </sheetView>
  </sheetViews>
  <sheetFormatPr defaultColWidth="0" defaultRowHeight="15.75" zeroHeight="1"/>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row r="2" spans="2:11"/>
    <row r="3" spans="2:11"/>
    <row r="4" spans="2:11"/>
    <row r="5" spans="2:11"/>
    <row r="6" spans="2:11"/>
    <row r="7" spans="2:11"/>
    <row r="8" spans="2:11"/>
    <row r="9" spans="2:11"/>
    <row r="10" spans="2:11"/>
    <row r="11" spans="2:11">
      <c r="B11" s="265" t="s">
        <v>10807</v>
      </c>
      <c r="C11" s="265"/>
      <c r="D11" s="265"/>
      <c r="E11" s="265"/>
      <c r="G11" s="265" t="s">
        <v>10808</v>
      </c>
      <c r="H11" s="265"/>
      <c r="I11" s="265"/>
      <c r="J11" s="265"/>
      <c r="K11" s="265"/>
    </row>
    <row r="12" spans="2:11" ht="5.0999999999999996" customHeight="1"/>
    <row r="13" spans="2:11">
      <c r="B13" s="205" t="s">
        <v>12</v>
      </c>
      <c r="C13" s="205" t="s">
        <v>502</v>
      </c>
      <c r="D13" s="205" t="s">
        <v>10717</v>
      </c>
      <c r="E13" s="205" t="s">
        <v>10809</v>
      </c>
      <c r="G13" s="205" t="s">
        <v>11</v>
      </c>
      <c r="H13" s="205" t="s">
        <v>12</v>
      </c>
      <c r="I13" s="205" t="s">
        <v>502</v>
      </c>
      <c r="J13" s="205" t="s">
        <v>10717</v>
      </c>
      <c r="K13" s="205" t="s">
        <v>10809</v>
      </c>
    </row>
    <row r="14" spans="2:11">
      <c r="B14" t="str">
        <f>IF(Validaciones!AC4="","",Validaciones!AC4)</f>
        <v>Actividades de soporte realizadas</v>
      </c>
      <c r="C14">
        <f>IF(Validaciones!AD4="","",Validaciones!AD4)</f>
        <v>8000</v>
      </c>
      <c r="D14">
        <f>IF(Validaciones!AE4="","",Validaciones!AE4)</f>
        <v>2980</v>
      </c>
      <c r="E14" s="12">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12">
        <f>IF(Validaciones!AQ4="","",Validaciones!AQ4)</f>
        <v>0</v>
      </c>
    </row>
    <row r="15" spans="2:11">
      <c r="B15" t="str">
        <f>IF(Validaciones!AC5="","",Validaciones!AC5)</f>
        <v>Análisis geomorfológicos realizados</v>
      </c>
      <c r="C15">
        <f>IF(Validaciones!AD5="","",Validaciones!AD5)</f>
        <v>45000</v>
      </c>
      <c r="D15">
        <f>IF(Validaciones!AE5="","",Validaciones!AE5)</f>
        <v>0</v>
      </c>
      <c r="E15" s="12">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12">
        <f>IF(Validaciones!AQ5="","",Validaciones!AQ5)</f>
        <v>0.18990000000000001</v>
      </c>
    </row>
    <row r="16" spans="2:11">
      <c r="B16" t="str">
        <f>IF(Validaciones!AC6="","",Validaciones!AC6)</f>
        <v>Auditorias internas de calidad</v>
      </c>
      <c r="C16">
        <f>IF(Validaciones!AD6="","",Validaciones!AD6)</f>
        <v>1</v>
      </c>
      <c r="D16">
        <f>IF(Validaciones!AE6="","",Validaciones!AE6)</f>
        <v>0</v>
      </c>
      <c r="E16" s="12">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12">
        <f>IF(Validaciones!AQ6="","",Validaciones!AQ6)</f>
        <v>7.0000000000000007E-2</v>
      </c>
    </row>
    <row r="17" spans="2:11">
      <c r="B17" t="str">
        <f>IF(Validaciones!AC7="","",Validaciones!AC7)</f>
        <v>Avaluos comerciales realizados</v>
      </c>
      <c r="C17">
        <f>IF(Validaciones!AD7="","",Validaciones!AD7)</f>
        <v>7055</v>
      </c>
      <c r="D17">
        <f>IF(Validaciones!AE7="","",Validaciones!AE7)</f>
        <v>110</v>
      </c>
      <c r="E17" s="12">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12">
        <f>IF(Validaciones!AQ7="","",Validaciones!AQ7)</f>
        <v>0</v>
      </c>
    </row>
    <row r="18" spans="2:11">
      <c r="B18" t="str">
        <f>IF(Validaciones!AC8="","",Validaciones!AC8)</f>
        <v>Contratos de obra física celebrados</v>
      </c>
      <c r="C18">
        <f>IF(Validaciones!AD8="","",Validaciones!AD8)</f>
        <v>2</v>
      </c>
      <c r="D18">
        <f>IF(Validaciones!AE8="","",Validaciones!AE8)</f>
        <v>0</v>
      </c>
      <c r="E18" s="12">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12">
        <f>IF(Validaciones!AQ8="","",Validaciones!AQ8)</f>
        <v>0.25</v>
      </c>
    </row>
    <row r="19" spans="2:11">
      <c r="B19" t="str">
        <f>IF(Validaciones!AC9="","",Validaciones!AC9)</f>
        <v>Convenios nuevos o en implementación</v>
      </c>
      <c r="C19">
        <f>IF(Validaciones!AD9="","",Validaciones!AD9)</f>
        <v>10</v>
      </c>
      <c r="D19">
        <f>IF(Validaciones!AE9="","",Validaciones!AE9)</f>
        <v>1</v>
      </c>
      <c r="E19" s="12">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12">
        <f>IF(Validaciones!AQ9="","",Validaciones!AQ9)</f>
        <v>0</v>
      </c>
    </row>
    <row r="20" spans="2:11">
      <c r="B20" t="str">
        <f>IF(Validaciones!AC10="","",Validaciones!AC10)</f>
        <v>Desarrollos informáticos adquiridos o actualizados</v>
      </c>
      <c r="C20">
        <f>IF(Validaciones!AD10="","",Validaciones!AD10)</f>
        <v>5</v>
      </c>
      <c r="D20">
        <f>IF(Validaciones!AE10="","",Validaciones!AE10)</f>
        <v>5</v>
      </c>
      <c r="E20" s="12">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12">
        <f>IF(Validaciones!AQ10="","",Validaciones!AQ10)</f>
        <v>0</v>
      </c>
    </row>
    <row r="21" spans="2:11">
      <c r="B21" t="str">
        <f>IF(Validaciones!AC11="","",Validaciones!AC11)</f>
        <v>Ejercicio de cooperación internacional</v>
      </c>
      <c r="C21">
        <f>IF(Validaciones!AD11="","",Validaciones!AD11)</f>
        <v>30</v>
      </c>
      <c r="D21">
        <f>IF(Validaciones!AE11="","",Validaciones!AE11)</f>
        <v>0</v>
      </c>
      <c r="E21" s="12">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12">
        <f>IF(Validaciones!AQ11="","",Validaciones!AQ11)</f>
        <v>7.0000000000000007E-2</v>
      </c>
    </row>
    <row r="22" spans="2:11">
      <c r="B22" t="str">
        <f>IF(Validaciones!AC12="","",Validaciones!AC12)</f>
        <v>Ejercicios de participación</v>
      </c>
      <c r="C22">
        <f>IF(Validaciones!AD12="","",Validaciones!AD12)</f>
        <v>10</v>
      </c>
      <c r="D22">
        <f>IF(Validaciones!AE12="","",Validaciones!AE12)</f>
        <v>2</v>
      </c>
      <c r="E22" s="12">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12">
        <f>IF(Validaciones!AQ12="","",Validaciones!AQ12)</f>
        <v>0</v>
      </c>
    </row>
    <row r="23" spans="2:11">
      <c r="B23" t="str">
        <f>IF(Validaciones!AC13="","",Validaciones!AC13)</f>
        <v>Eventos realizados para la promoción y avance de la geografía</v>
      </c>
      <c r="C23">
        <f>IF(Validaciones!AD13="","",Validaciones!AD13)</f>
        <v>22</v>
      </c>
      <c r="D23">
        <f>IF(Validaciones!AE13="","",Validaciones!AE13)</f>
        <v>6</v>
      </c>
      <c r="E23" s="12">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12">
        <f>IF(Validaciones!AQ13="","",Validaciones!AQ13)</f>
        <v>0</v>
      </c>
    </row>
    <row r="24" spans="2:11">
      <c r="B24" t="str">
        <f>IF(Validaciones!AC14="","",Validaciones!AC14)</f>
        <v>Hectareas monitoreadas</v>
      </c>
      <c r="C24">
        <f>IF(Validaciones!AD14="","",Validaciones!AD14)</f>
        <v>6100000</v>
      </c>
      <c r="D24">
        <f>IF(Validaciones!AE14="","",Validaciones!AE14)</f>
        <v>0</v>
      </c>
      <c r="E24" s="12">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12">
        <f>IF(Validaciones!AQ14="","",Validaciones!AQ14)</f>
        <v>0</v>
      </c>
    </row>
    <row r="25" spans="2:11">
      <c r="B25" t="str">
        <f>IF(Validaciones!AC15="","",Validaciones!AC15)</f>
        <v>Implementación del sistema de gestión</v>
      </c>
      <c r="C25">
        <f>IF(Validaciones!AD15="","",Validaciones!AD15)</f>
        <v>0.25</v>
      </c>
      <c r="D25">
        <f>IF(Validaciones!AE15="","",Validaciones!AE15)</f>
        <v>0.03</v>
      </c>
      <c r="E25" s="12">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12">
        <f>IF(Validaciones!AQ15="","",Validaciones!AQ15)</f>
        <v>0.40909090909090912</v>
      </c>
    </row>
    <row r="26" spans="2:11">
      <c r="B26" t="str">
        <f>IF(Validaciones!AC16="","",Validaciones!AC16)</f>
        <v>Obras vigiladas a través de interventoría</v>
      </c>
      <c r="C26">
        <f>IF(Validaciones!AD16="","",Validaciones!AD16)</f>
        <v>2</v>
      </c>
      <c r="D26">
        <f>IF(Validaciones!AE16="","",Validaciones!AE16)</f>
        <v>0</v>
      </c>
      <c r="E26" s="12">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12">
        <f>IF(Validaciones!AQ16="","",Validaciones!AQ16)</f>
        <v>1.8675000000000001E-2</v>
      </c>
    </row>
    <row r="27" spans="2:11">
      <c r="B27" t="str">
        <f>IF(Validaciones!AC17="","",Validaciones!AC17)</f>
        <v>Porcentaje de avance en la implementación de la estrategia de comunicaciones</v>
      </c>
      <c r="C27">
        <f>IF(Validaciones!AD17="","",Validaciones!AD17)</f>
        <v>1</v>
      </c>
      <c r="D27">
        <f>IF(Validaciones!AE17="","",Validaciones!AE17)</f>
        <v>0.16250000000000001</v>
      </c>
      <c r="E27" s="12">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12">
        <f>IF(Validaciones!AQ17="","",Validaciones!AQ17)</f>
        <v>0.21429999999999999</v>
      </c>
    </row>
    <row r="28" spans="2:11">
      <c r="B28" t="str">
        <f>IF(Validaciones!AC18="","",Validaciones!AC18)</f>
        <v xml:space="preserve">Porcentaje de avance en la implementación de sistemas de calidad de la gestión
</v>
      </c>
      <c r="C28">
        <f>IF(Validaciones!AD18="","",Validaciones!AD18)</f>
        <v>0.9</v>
      </c>
      <c r="D28">
        <f>IF(Validaciones!AE18="","",Validaciones!AE18)</f>
        <v>0.1</v>
      </c>
      <c r="E28" s="12">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12">
        <f>IF(Validaciones!AQ18="","",Validaciones!AQ18)</f>
        <v>9.0909090909090912E-2</v>
      </c>
    </row>
    <row r="29" spans="2:11">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12">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12">
        <f>IF(Validaciones!AQ19="","",Validaciones!AQ19)</f>
        <v>1.3599999999999999E-2</v>
      </c>
    </row>
    <row r="30" spans="2:11">
      <c r="B30" t="str">
        <f>IF(Validaciones!AC20="","",Validaciones!AC20)</f>
        <v>Porcentaje de encuestas con calificación satisfactoria</v>
      </c>
      <c r="C30">
        <f>IF(Validaciones!AD20="","",Validaciones!AD20)</f>
        <v>0.9</v>
      </c>
      <c r="D30">
        <f>IF(Validaciones!AE20="","",Validaciones!AE20)</f>
        <v>0</v>
      </c>
      <c r="E30" s="12">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12">
        <f>IF(Validaciones!AQ20="","",Validaciones!AQ20)</f>
        <v>0</v>
      </c>
    </row>
    <row r="31" spans="2:11">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12">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12">
        <f>IF(Validaciones!AQ21="","",Validaciones!AQ21)</f>
        <v>0.2</v>
      </c>
    </row>
    <row r="32" spans="2:11">
      <c r="B32" t="str">
        <f>IF(Validaciones!AC22="","",Validaciones!AC22)</f>
        <v>Rendiciones de cuentas realizadas</v>
      </c>
      <c r="C32">
        <f>IF(Validaciones!AD22="","",Validaciones!AD22)</f>
        <v>2</v>
      </c>
      <c r="D32">
        <f>IF(Validaciones!AE22="","",Validaciones!AE22)</f>
        <v>0</v>
      </c>
      <c r="E32" s="12">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12">
        <f>IF(Validaciones!AQ22="","",Validaciones!AQ22)</f>
        <v>0.09</v>
      </c>
    </row>
    <row r="33" spans="2:11">
      <c r="B33" t="str">
        <f>IF(Validaciones!AC23="","",Validaciones!AC23)</f>
        <v>Sistemas de información actualizados</v>
      </c>
      <c r="C33">
        <f>IF(Validaciones!AD23="","",Validaciones!AD23)</f>
        <v>1</v>
      </c>
      <c r="D33">
        <f>IF(Validaciones!AE23="","",Validaciones!AE23)</f>
        <v>0.3</v>
      </c>
      <c r="E33" s="12">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12">
        <f>IF(Validaciones!AQ23="","",Validaciones!AQ23)</f>
        <v>0</v>
      </c>
    </row>
    <row r="34" spans="2:11">
      <c r="B34" t="str">
        <f>IF(Validaciones!AC24="","",Validaciones!AC24)</f>
        <v>Talleres o actividades de capacitación realizados</v>
      </c>
      <c r="C34">
        <f>IF(Validaciones!AD24="","",Validaciones!AD24)</f>
        <v>20</v>
      </c>
      <c r="D34">
        <f>IF(Validaciones!AE24="","",Validaciones!AE24)</f>
        <v>0</v>
      </c>
      <c r="E34" s="12">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12">
        <f>IF(Validaciones!AQ24="","",Validaciones!AQ24)</f>
        <v>0.19357377049180327</v>
      </c>
    </row>
    <row r="35" spans="2:11">
      <c r="B35" t="str">
        <f>IF(Validaciones!AC25="","",Validaciones!AC25)</f>
        <v>Visitas de evaluación y seguimiento realizadas</v>
      </c>
      <c r="C35">
        <f>IF(Validaciones!AD25="","",Validaciones!AD25)</f>
        <v>22</v>
      </c>
      <c r="D35">
        <f>IF(Validaciones!AE25="","",Validaciones!AE25)</f>
        <v>9</v>
      </c>
      <c r="E35" s="12">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12">
        <f>IF(Validaciones!AQ25="","",Validaciones!AQ25)</f>
        <v>0</v>
      </c>
    </row>
    <row r="36" spans="2:11">
      <c r="E36" s="12"/>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12">
        <f>IF(Validaciones!AQ26="","",Validaciones!AQ26)</f>
        <v>2.0299999999999999E-2</v>
      </c>
    </row>
    <row r="37" spans="2:11">
      <c r="E37" s="12"/>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12">
        <f>IF(Validaciones!AQ27="","",Validaciones!AQ27)</f>
        <v>4.8899999999999999E-2</v>
      </c>
    </row>
    <row r="38" spans="2:11">
      <c r="E38" s="12"/>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12">
        <f>IF(Validaciones!AQ28="","",Validaciones!AQ28)</f>
        <v>0</v>
      </c>
    </row>
    <row r="39" spans="2:11">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12">
        <f>IF(Validaciones!AQ29="","",Validaciones!AQ29)</f>
        <v>0.1336</v>
      </c>
    </row>
    <row r="40" spans="2:11">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12">
        <f>IF(Validaciones!AQ30="","",Validaciones!AQ30)</f>
        <v>0.4</v>
      </c>
    </row>
    <row r="41" spans="2:11">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12">
        <f>IF(Validaciones!AQ31="","",Validaciones!AQ31)</f>
        <v>0</v>
      </c>
    </row>
    <row r="42" spans="2:11">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12">
        <f>IF(Validaciones!AQ32="","",Validaciones!AQ32)</f>
        <v>0.3</v>
      </c>
    </row>
    <row r="43" spans="2:11">
      <c r="G43" t="str">
        <f>IF(Validaciones!AM33="","",Validaciones!AM33)</f>
        <v>Servicio de Información Catastral</v>
      </c>
      <c r="H43" t="str">
        <f>IF(Validaciones!AN33="","",Validaciones!AN33)</f>
        <v>Solicitudes atendidas</v>
      </c>
      <c r="I43">
        <f>IF(Validaciones!AO33="","",Validaciones!AO33)</f>
        <v>1</v>
      </c>
      <c r="J43">
        <f>IF(Validaciones!AP33="","",Validaciones!AP33)</f>
        <v>545</v>
      </c>
      <c r="K43" s="12">
        <f>IF(Validaciones!AQ33="","",Validaciones!AQ33)</f>
        <v>0.155</v>
      </c>
    </row>
    <row r="44" spans="2:11">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12">
        <f>IF(Validaciones!AQ34="","",Validaciones!AQ34)</f>
        <v>0</v>
      </c>
    </row>
    <row r="45" spans="2:11">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12">
        <f>IF(Validaciones!AQ35="","",Validaciones!AQ35)</f>
        <v>0</v>
      </c>
    </row>
    <row r="46" spans="2:11">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12">
        <f>IF(Validaciones!AQ36="","",Validaciones!AQ36)</f>
        <v>0.12709999999999999</v>
      </c>
    </row>
    <row r="47" spans="2:11">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12">
        <f>IF(Validaciones!AQ37="","",Validaciones!AQ37)</f>
        <v>0</v>
      </c>
    </row>
    <row r="48" spans="2:11">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12">
        <f>IF(Validaciones!AQ38="","",Validaciones!AQ38)</f>
        <v>0</v>
      </c>
    </row>
    <row r="49" spans="1:18">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12">
        <f>IF(Validaciones!AQ39="","",Validaciones!AQ39)</f>
        <v>0</v>
      </c>
    </row>
    <row r="50" spans="1:18">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12">
        <f>IF(Validaciones!AQ40="","",Validaciones!AQ40)</f>
        <v>0</v>
      </c>
    </row>
    <row r="51" spans="1:18">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12">
        <f>IF(Validaciones!AQ41="","",Validaciones!AQ41)</f>
        <v>2.9999999999999997E-4</v>
      </c>
    </row>
    <row r="52" spans="1:18">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12">
        <f>IF(Validaciones!AQ42="","",Validaciones!AQ42)</f>
        <v>0</v>
      </c>
    </row>
    <row r="53" spans="1:18">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12">
        <f>IF(Validaciones!AQ43="","",Validaciones!AQ43)</f>
        <v>0.17330000000000001</v>
      </c>
    </row>
    <row r="54" spans="1:18">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12">
        <f>IF(Validaciones!AQ44="","",Validaciones!AQ44)</f>
        <v>0.54999999999999993</v>
      </c>
    </row>
    <row r="55" spans="1:18"/>
    <row r="56" spans="1:18"/>
    <row r="57" spans="1:18">
      <c r="A57" s="265" t="s">
        <v>10707</v>
      </c>
      <c r="B57" s="265"/>
      <c r="C57" s="265"/>
      <c r="D57" s="265"/>
      <c r="E57" s="265"/>
      <c r="F57" s="265"/>
      <c r="G57" s="265"/>
      <c r="H57" s="265"/>
      <c r="I57" s="265"/>
      <c r="J57" s="265"/>
      <c r="K57" s="265"/>
      <c r="L57" s="265"/>
      <c r="M57" s="265"/>
      <c r="N57" s="265"/>
      <c r="O57" s="265"/>
      <c r="P57" s="265"/>
      <c r="Q57" s="265"/>
      <c r="R57" s="265"/>
    </row>
  </sheetData>
  <mergeCells count="3">
    <mergeCell ref="B11:E11"/>
    <mergeCell ref="G11:K11"/>
    <mergeCell ref="A57:R57"/>
  </mergeCells>
  <conditionalFormatting sqref="C14:D35">
    <cfRule type="cellIs" dxfId="3" priority="3" operator="greaterThan">
      <formula>1</formula>
    </cfRule>
    <cfRule type="cellIs" dxfId="2" priority="4" operator="lessThan">
      <formula>1</formula>
    </cfRule>
  </conditionalFormatting>
  <conditionalFormatting sqref="I14:J54">
    <cfRule type="cellIs" dxfId="1" priority="1" operator="greaterThan">
      <formula>1</formula>
    </cfRule>
    <cfRule type="cellIs" dxfId="0"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defaultColWidth="0" defaultRowHeight="15" customHeight="1" zeroHeight="1"/>
  <cols>
    <col min="1" max="1" width="2.375" style="3" customWidth="1"/>
    <col min="2" max="2" width="76.125" style="3" bestFit="1" customWidth="1"/>
    <col min="3" max="3" width="16.375" style="3" bestFit="1" customWidth="1"/>
    <col min="4" max="4" width="14.125" style="3" bestFit="1" customWidth="1"/>
    <col min="5" max="5" width="11.5" style="3" bestFit="1" customWidth="1"/>
    <col min="6" max="6" width="1.125" style="3" customWidth="1"/>
    <col min="7" max="7" width="6.875" style="3" customWidth="1"/>
    <col min="8" max="8" width="7.125" style="3" hidden="1" customWidth="1"/>
    <col min="9" max="10" width="14.875" style="3" hidden="1" customWidth="1"/>
    <col min="11" max="18" width="11" style="3" hidden="1" customWidth="1"/>
    <col min="19" max="16384" width="0" style="3" hidden="1"/>
  </cols>
  <sheetData>
    <row r="1" spans="2:6"/>
    <row r="2" spans="2:6"/>
    <row r="3" spans="2:6"/>
    <row r="4" spans="2:6"/>
    <row r="5" spans="2:6"/>
    <row r="6" spans="2:6"/>
    <row r="7" spans="2:6" ht="15.75">
      <c r="B7" s="5" t="s">
        <v>9</v>
      </c>
      <c r="C7" t="s">
        <v>217</v>
      </c>
      <c r="D7"/>
      <c r="E7"/>
    </row>
    <row r="8" spans="2:6" ht="15.75">
      <c r="B8"/>
      <c r="C8"/>
      <c r="D8"/>
      <c r="E8"/>
    </row>
    <row r="9" spans="2:6" ht="15.75">
      <c r="B9" s="39" t="s">
        <v>12</v>
      </c>
      <c r="C9" s="5" t="s">
        <v>502</v>
      </c>
      <c r="D9" s="5" t="s">
        <v>10717</v>
      </c>
      <c r="E9" s="5" t="s">
        <v>15</v>
      </c>
      <c r="F9"/>
    </row>
    <row r="10" spans="2:6" ht="15.75">
      <c r="B10" t="s">
        <v>220</v>
      </c>
      <c r="C10" s="12">
        <v>0.37</v>
      </c>
      <c r="D10" s="12">
        <v>0.10393128881049657</v>
      </c>
      <c r="E10" s="12">
        <v>0.28089537516350427</v>
      </c>
      <c r="F10"/>
    </row>
    <row r="11" spans="2:6" ht="15.75">
      <c r="B11" t="s">
        <v>218</v>
      </c>
      <c r="C11" s="12">
        <v>0.23</v>
      </c>
      <c r="D11" s="12">
        <v>2.6372038361293898E-2</v>
      </c>
      <c r="E11" s="12">
        <v>0.11466103635345172</v>
      </c>
      <c r="F11"/>
    </row>
    <row r="12" spans="2:6" ht="15.75">
      <c r="B12" t="s">
        <v>224</v>
      </c>
      <c r="C12" s="12">
        <v>0.19900000000000001</v>
      </c>
      <c r="D12" s="12">
        <v>0</v>
      </c>
      <c r="E12" s="12">
        <v>0</v>
      </c>
      <c r="F12"/>
    </row>
    <row r="13" spans="2:6" ht="15.75">
      <c r="B13" t="s">
        <v>229</v>
      </c>
      <c r="C13">
        <v>200</v>
      </c>
      <c r="D13">
        <v>218</v>
      </c>
      <c r="E13" s="12">
        <v>1.0900000000000001</v>
      </c>
      <c r="F13"/>
    </row>
    <row r="14" spans="2:6" ht="15.75">
      <c r="B14" t="s">
        <v>228</v>
      </c>
      <c r="C14">
        <v>10</v>
      </c>
      <c r="D14">
        <v>11</v>
      </c>
      <c r="E14" s="12">
        <v>1.1000000000000001</v>
      </c>
      <c r="F14"/>
    </row>
    <row r="15" spans="2:6" ht="15.75">
      <c r="B15" t="s">
        <v>226</v>
      </c>
      <c r="C15" s="12">
        <v>0.3</v>
      </c>
      <c r="D15" s="12">
        <v>0.15</v>
      </c>
      <c r="E15" s="12">
        <v>0.5</v>
      </c>
      <c r="F15"/>
    </row>
    <row r="16" spans="2:6" ht="15.75">
      <c r="B16" t="s">
        <v>222</v>
      </c>
      <c r="C16" s="12">
        <v>0.20100000000000001</v>
      </c>
      <c r="D16" s="12">
        <v>0</v>
      </c>
      <c r="E16" s="12">
        <v>0</v>
      </c>
      <c r="F16"/>
    </row>
    <row r="17" spans="1:18"/>
    <row r="18" spans="1:18"/>
    <row r="19" spans="1:18"/>
    <row r="20" spans="1:18"/>
    <row r="21" spans="1:18"/>
    <row r="22" spans="1:18" ht="15.75">
      <c r="A22" s="265" t="s">
        <v>10707</v>
      </c>
      <c r="B22" s="265"/>
      <c r="C22" s="265"/>
      <c r="D22" s="265"/>
      <c r="E22" s="265"/>
      <c r="F22" s="265"/>
      <c r="G22" s="265"/>
      <c r="H22" s="265"/>
      <c r="I22" s="265"/>
      <c r="J22" s="265"/>
      <c r="K22" s="265"/>
      <c r="L22" s="265"/>
      <c r="M22" s="265"/>
      <c r="N22" s="265"/>
      <c r="O22" s="265"/>
      <c r="P22" s="265"/>
      <c r="Q22" s="265"/>
      <c r="R22" s="265"/>
    </row>
  </sheetData>
  <mergeCells count="1">
    <mergeCell ref="A22:R22"/>
  </mergeCell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6"/>
  <sheetViews>
    <sheetView showGridLines="0" topLeftCell="A4" zoomScale="90" zoomScaleNormal="90" workbookViewId="0">
      <selection activeCell="D15" sqref="D15"/>
    </sheetView>
  </sheetViews>
  <sheetFormatPr defaultColWidth="0" defaultRowHeight="15.75" zeroHeight="1"/>
  <cols>
    <col min="1" max="1" width="2.625" customWidth="1"/>
    <col min="2" max="2" width="44.75" bestFit="1" customWidth="1"/>
    <col min="3" max="3" width="10.7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row r="2" spans="2:8"/>
    <row r="3" spans="2:8"/>
    <row r="4" spans="2:8"/>
    <row r="5" spans="2:8" s="58" customFormat="1" ht="16.5" thickBot="1"/>
    <row r="6" spans="2:8"/>
    <row r="7" spans="2:8"/>
    <row r="8" spans="2:8"/>
    <row r="9" spans="2:8"/>
    <row r="10" spans="2:8"/>
    <row r="11" spans="2:8"/>
    <row r="12" spans="2:8"/>
    <row r="13" spans="2:8">
      <c r="B13" s="5" t="s">
        <v>2496</v>
      </c>
      <c r="C13" t="s">
        <v>10810</v>
      </c>
      <c r="D13" t="s">
        <v>10811</v>
      </c>
      <c r="E13" t="s">
        <v>10812</v>
      </c>
      <c r="F13" t="s">
        <v>10813</v>
      </c>
      <c r="G13" t="s">
        <v>10814</v>
      </c>
      <c r="H13" t="s">
        <v>10815</v>
      </c>
    </row>
    <row r="14" spans="2:8">
      <c r="B14" s="6" t="s">
        <v>2499</v>
      </c>
      <c r="C14">
        <v>29</v>
      </c>
      <c r="D14" s="12">
        <v>0.71653628899835797</v>
      </c>
      <c r="E14" s="12">
        <v>0.92307692307692313</v>
      </c>
      <c r="F14" s="12">
        <v>1</v>
      </c>
      <c r="G14" s="12">
        <v>0.97543859649122799</v>
      </c>
      <c r="H14" s="12" t="e">
        <v>#DIV/0!</v>
      </c>
    </row>
    <row r="15" spans="2:8">
      <c r="B15" s="6" t="s">
        <v>2881</v>
      </c>
      <c r="C15">
        <v>22</v>
      </c>
      <c r="D15" s="12">
        <v>0.5651919127334728</v>
      </c>
      <c r="E15" s="12">
        <v>0.91040671550671548</v>
      </c>
      <c r="F15" s="12">
        <v>0.78529411764705881</v>
      </c>
      <c r="G15" s="12">
        <v>0.79374999999999996</v>
      </c>
      <c r="H15" s="12" t="e">
        <v>#DIV/0!</v>
      </c>
    </row>
    <row r="16" spans="2:8">
      <c r="B16" s="6" t="s">
        <v>3174</v>
      </c>
      <c r="C16">
        <v>12</v>
      </c>
      <c r="D16" s="12">
        <v>0.68333333333333324</v>
      </c>
      <c r="E16" s="12">
        <v>1</v>
      </c>
      <c r="F16" s="12">
        <v>1</v>
      </c>
      <c r="G16" s="12">
        <v>0.90909090909090906</v>
      </c>
      <c r="H16" s="12" t="e">
        <v>#DIV/0!</v>
      </c>
    </row>
    <row r="17" spans="2:8">
      <c r="B17" s="6" t="s">
        <v>4663</v>
      </c>
      <c r="C17">
        <v>23</v>
      </c>
      <c r="D17" s="12">
        <v>0.79128257290484627</v>
      </c>
      <c r="E17" s="12">
        <v>0.86838361668524711</v>
      </c>
      <c r="F17" s="12">
        <v>1</v>
      </c>
      <c r="G17" s="12">
        <v>1</v>
      </c>
      <c r="H17" s="12" t="e">
        <v>#DIV/0!</v>
      </c>
    </row>
    <row r="18" spans="2:8">
      <c r="B18" s="6" t="s">
        <v>4936</v>
      </c>
      <c r="C18">
        <v>13</v>
      </c>
      <c r="D18" s="12">
        <v>0.53846153846153844</v>
      </c>
      <c r="E18" s="12">
        <v>1</v>
      </c>
      <c r="F18" s="12">
        <v>0.77777777777777779</v>
      </c>
      <c r="G18" s="12">
        <v>1</v>
      </c>
      <c r="H18" s="12" t="e">
        <v>#DIV/0!</v>
      </c>
    </row>
    <row r="19" spans="2:8">
      <c r="B19" s="6" t="s">
        <v>5013</v>
      </c>
      <c r="C19">
        <v>28</v>
      </c>
      <c r="D19" s="12">
        <v>0.62689393939393934</v>
      </c>
      <c r="E19" s="12">
        <v>0.90909090909090906</v>
      </c>
      <c r="F19" s="12">
        <v>0.95833333333333337</v>
      </c>
      <c r="G19" s="12">
        <v>0.92</v>
      </c>
      <c r="H19" s="12" t="e">
        <v>#DIV/0!</v>
      </c>
    </row>
    <row r="20" spans="2:8">
      <c r="B20" s="6" t="s">
        <v>5248</v>
      </c>
      <c r="C20">
        <v>16</v>
      </c>
      <c r="D20" s="12">
        <v>0.7</v>
      </c>
      <c r="E20" s="12">
        <v>1</v>
      </c>
      <c r="F20" s="12">
        <v>1</v>
      </c>
      <c r="G20" s="12">
        <v>1</v>
      </c>
      <c r="H20" s="12" t="e">
        <v>#DIV/0!</v>
      </c>
    </row>
    <row r="21" spans="2:8">
      <c r="B21" s="6" t="s">
        <v>2754</v>
      </c>
      <c r="C21">
        <v>20</v>
      </c>
      <c r="D21" s="12">
        <v>0.68625000000000003</v>
      </c>
      <c r="E21" s="12">
        <v>1</v>
      </c>
      <c r="F21" s="12">
        <v>0.9375</v>
      </c>
      <c r="G21" s="12">
        <v>1</v>
      </c>
      <c r="H21" s="12" t="e">
        <v>#DIV/0!</v>
      </c>
    </row>
    <row r="22" spans="2:8">
      <c r="B22" s="6" t="s">
        <v>3272</v>
      </c>
      <c r="C22">
        <v>22</v>
      </c>
      <c r="D22" s="12">
        <v>0.78760330578512405</v>
      </c>
      <c r="E22" s="12">
        <v>1</v>
      </c>
      <c r="F22" s="12">
        <v>0.94444444444444442</v>
      </c>
      <c r="G22" s="12">
        <v>1</v>
      </c>
      <c r="H22" s="12" t="e">
        <v>#DIV/0!</v>
      </c>
    </row>
    <row r="23" spans="2:8">
      <c r="B23" s="6" t="s">
        <v>4027</v>
      </c>
      <c r="C23">
        <v>14</v>
      </c>
      <c r="D23" s="12">
        <v>0.5892857142857143</v>
      </c>
      <c r="E23" s="12">
        <v>1</v>
      </c>
      <c r="F23" s="12">
        <v>1</v>
      </c>
      <c r="G23" s="12">
        <v>1</v>
      </c>
      <c r="H23" s="12" t="e">
        <v>#DIV/0!</v>
      </c>
    </row>
    <row r="24" spans="2:8">
      <c r="B24" s="6" t="s">
        <v>3103</v>
      </c>
      <c r="C24">
        <v>15</v>
      </c>
      <c r="D24" s="12">
        <v>0.60999999999999988</v>
      </c>
      <c r="E24" s="12">
        <v>0</v>
      </c>
      <c r="F24" s="12">
        <v>0</v>
      </c>
      <c r="G24" s="12">
        <v>1</v>
      </c>
      <c r="H24" s="12" t="e">
        <v>#DIV/0!</v>
      </c>
    </row>
    <row r="25" spans="2:8">
      <c r="B25" s="6" t="s">
        <v>4140</v>
      </c>
      <c r="C25">
        <v>23</v>
      </c>
      <c r="D25" s="12">
        <v>0.67971014492753623</v>
      </c>
      <c r="E25" s="12">
        <v>1</v>
      </c>
      <c r="F25" s="12">
        <v>0.9111111111111112</v>
      </c>
      <c r="G25" s="12">
        <v>1</v>
      </c>
      <c r="H25" s="12" t="e">
        <v>#DIV/0!</v>
      </c>
    </row>
    <row r="26" spans="2:8">
      <c r="B26" s="6" t="s">
        <v>3433</v>
      </c>
      <c r="C26">
        <v>66</v>
      </c>
      <c r="D26" s="12">
        <v>0.69773816412030842</v>
      </c>
      <c r="E26" s="12">
        <v>0.56428295620653579</v>
      </c>
      <c r="F26" s="12">
        <v>0.83445421536796549</v>
      </c>
      <c r="G26" s="12">
        <v>0.93603636363636367</v>
      </c>
      <c r="H26" s="12" t="e">
        <v>#DIV/0!</v>
      </c>
    </row>
    <row r="27" spans="2:8">
      <c r="B27" s="6" t="s">
        <v>4320</v>
      </c>
      <c r="C27">
        <v>46</v>
      </c>
      <c r="D27" s="12">
        <v>0.45808080808080809</v>
      </c>
      <c r="E27" s="12">
        <v>1</v>
      </c>
      <c r="F27" s="12">
        <v>0.88888888888888884</v>
      </c>
      <c r="G27" s="12">
        <v>0.90476190476190477</v>
      </c>
      <c r="H27" s="12" t="e">
        <v>#DIV/0!</v>
      </c>
    </row>
    <row r="28" spans="2:8">
      <c r="B28" s="6" t="s">
        <v>4862</v>
      </c>
      <c r="C28">
        <v>10</v>
      </c>
      <c r="D28" s="12">
        <v>0.58499999999999996</v>
      </c>
      <c r="E28" s="12">
        <v>1</v>
      </c>
      <c r="F28" s="12">
        <v>1</v>
      </c>
      <c r="G28" s="12">
        <v>1</v>
      </c>
      <c r="H28" s="12" t="e">
        <v>#DIV/0!</v>
      </c>
    </row>
    <row r="29" spans="2:8">
      <c r="B29" s="6" t="s">
        <v>5394</v>
      </c>
      <c r="C29">
        <v>31</v>
      </c>
      <c r="D29" s="12">
        <v>0.65942482718894013</v>
      </c>
      <c r="E29" s="12">
        <v>0.83274039781233189</v>
      </c>
      <c r="F29" s="12">
        <v>0.99650349650349646</v>
      </c>
      <c r="G29" s="12">
        <v>1</v>
      </c>
      <c r="H29" s="12" t="e">
        <v>#DIV/0!</v>
      </c>
    </row>
    <row r="30" spans="2:8">
      <c r="B30" s="6" t="s">
        <v>5667</v>
      </c>
      <c r="C30">
        <v>6</v>
      </c>
      <c r="D30" s="12">
        <v>0.65027573529411764</v>
      </c>
      <c r="E30" s="12">
        <v>0.91666666666666663</v>
      </c>
      <c r="F30" s="12">
        <v>1</v>
      </c>
      <c r="G30" s="12">
        <v>1</v>
      </c>
      <c r="H30" s="12" t="e">
        <v>#DIV/0!</v>
      </c>
    </row>
    <row r="31" spans="2:8">
      <c r="B31" s="6" t="s">
        <v>137</v>
      </c>
      <c r="C31">
        <v>396</v>
      </c>
      <c r="D31" s="12">
        <v>0.64840446984802058</v>
      </c>
      <c r="E31" s="12">
        <v>0.83733486517166567</v>
      </c>
      <c r="F31" s="12">
        <v>0.89655180159256798</v>
      </c>
      <c r="G31" s="12">
        <v>0.95704662004662</v>
      </c>
      <c r="H31" s="12" t="e">
        <v>#DIV/0!</v>
      </c>
    </row>
    <row r="32" spans="2:8"/>
    <row r="33" spans="1:19"/>
    <row r="34" spans="1:19"/>
    <row r="35" spans="1:19"/>
    <row r="36" spans="1:19">
      <c r="A36" s="265" t="s">
        <v>10707</v>
      </c>
      <c r="B36" s="265"/>
      <c r="C36" s="265"/>
      <c r="D36" s="265"/>
      <c r="E36" s="265"/>
      <c r="F36" s="265"/>
      <c r="G36" s="265"/>
      <c r="H36" s="265"/>
      <c r="I36" s="265"/>
      <c r="J36" s="74"/>
      <c r="K36" s="74"/>
      <c r="L36" s="74"/>
      <c r="M36" s="74"/>
      <c r="N36" s="74"/>
      <c r="O36" s="74"/>
      <c r="P36" s="74"/>
      <c r="Q36" s="74"/>
      <c r="R36" s="74"/>
      <c r="S36" s="74"/>
    </row>
  </sheetData>
  <mergeCells count="1">
    <mergeCell ref="A36:I3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AD20-2635-4EF4-8B70-5E54E60C08BF}">
  <dimension ref="A1:S46"/>
  <sheetViews>
    <sheetView showGridLines="0" tabSelected="1" zoomScale="90" zoomScaleNormal="90" workbookViewId="0"/>
  </sheetViews>
  <sheetFormatPr defaultColWidth="0" defaultRowHeight="15.75" customHeight="1" zeroHeight="1"/>
  <cols>
    <col min="1" max="1" width="2.625" customWidth="1"/>
    <col min="2" max="2" width="17.25" bestFit="1" customWidth="1"/>
    <col min="3" max="3" width="13.875" bestFit="1" customWidth="1"/>
    <col min="4" max="4" width="20.5" bestFit="1" customWidth="1"/>
    <col min="5" max="5" width="20.875" bestFit="1" customWidth="1"/>
    <col min="6" max="7" width="20.5" bestFit="1" customWidth="1"/>
    <col min="8" max="8" width="20.125" bestFit="1" customWidth="1"/>
    <col min="9" max="9" width="2" customWidth="1"/>
    <col min="10" max="10" width="11" customWidth="1"/>
    <col min="11" max="16384" width="11" hidden="1"/>
  </cols>
  <sheetData>
    <row r="1" spans="2:7"/>
    <row r="2" spans="2:7"/>
    <row r="3" spans="2:7"/>
    <row r="4" spans="2:7"/>
    <row r="5" spans="2:7" s="58" customFormat="1" ht="16.5" thickBot="1"/>
    <row r="6" spans="2:7"/>
    <row r="7" spans="2:7"/>
    <row r="8" spans="2:7"/>
    <row r="9" spans="2:7"/>
    <row r="10" spans="2:7"/>
    <row r="11" spans="2:7"/>
    <row r="12" spans="2:7"/>
    <row r="13" spans="2:7">
      <c r="B13" s="5" t="s">
        <v>2496</v>
      </c>
      <c r="C13" t="s">
        <v>10811</v>
      </c>
      <c r="D13" t="s">
        <v>10812</v>
      </c>
      <c r="E13" t="s">
        <v>10813</v>
      </c>
      <c r="F13" t="s">
        <v>10814</v>
      </c>
      <c r="G13" t="s">
        <v>10815</v>
      </c>
    </row>
    <row r="14" spans="2:7">
      <c r="B14" s="6" t="s">
        <v>489</v>
      </c>
      <c r="C14" s="12">
        <v>0.66193356269131975</v>
      </c>
      <c r="D14" s="12">
        <v>0.89095166371880652</v>
      </c>
      <c r="E14" s="12">
        <v>0.88677002245392289</v>
      </c>
      <c r="F14" s="12">
        <v>0.94329686325430906</v>
      </c>
      <c r="G14" s="12">
        <v>0</v>
      </c>
    </row>
    <row r="15" spans="2:7">
      <c r="B15" s="6" t="s">
        <v>490</v>
      </c>
      <c r="C15" s="12">
        <v>0.46372421744740761</v>
      </c>
      <c r="D15" s="12">
        <v>0.76549098452882836</v>
      </c>
      <c r="E15" s="12">
        <v>0.85440793784465385</v>
      </c>
      <c r="F15" s="12">
        <v>0.89580195516185512</v>
      </c>
      <c r="G15" s="12">
        <v>0</v>
      </c>
    </row>
    <row r="16" spans="2:7">
      <c r="B16" s="6" t="s">
        <v>491</v>
      </c>
      <c r="C16" s="12">
        <v>0.52875011523964344</v>
      </c>
      <c r="D16" s="12">
        <v>0.94264806388958777</v>
      </c>
      <c r="E16" s="12">
        <v>0.89835698584715662</v>
      </c>
      <c r="F16" s="12">
        <v>0.92685830192254404</v>
      </c>
      <c r="G16" s="12">
        <v>0</v>
      </c>
    </row>
    <row r="17" spans="2:7">
      <c r="B17" s="6" t="s">
        <v>492</v>
      </c>
      <c r="C17" s="12">
        <v>0.68684992412524637</v>
      </c>
      <c r="D17" s="12">
        <v>0.81127060753826608</v>
      </c>
      <c r="E17" s="12">
        <v>0.93392869283527258</v>
      </c>
      <c r="F17" s="12">
        <v>0.95326086687726808</v>
      </c>
      <c r="G17" s="12">
        <v>0</v>
      </c>
    </row>
    <row r="18" spans="2:7">
      <c r="B18" s="6" t="s">
        <v>493</v>
      </c>
      <c r="C18" s="12">
        <v>0.66542413023285851</v>
      </c>
      <c r="D18" s="12">
        <v>1</v>
      </c>
      <c r="E18" s="12">
        <v>0.97988123591239484</v>
      </c>
      <c r="F18" s="12">
        <v>1</v>
      </c>
      <c r="G18" s="12">
        <v>0</v>
      </c>
    </row>
    <row r="19" spans="2:7">
      <c r="B19" s="6" t="s">
        <v>494</v>
      </c>
      <c r="C19" s="12">
        <v>0.42007790038454551</v>
      </c>
      <c r="D19" s="12">
        <v>0.68528848218510363</v>
      </c>
      <c r="E19" s="12">
        <v>0.76174853290696787</v>
      </c>
      <c r="F19" s="12">
        <v>0.88105075721944681</v>
      </c>
      <c r="G19" s="12">
        <v>0</v>
      </c>
    </row>
    <row r="20" spans="2:7">
      <c r="B20" s="6" t="s">
        <v>495</v>
      </c>
      <c r="C20" s="12">
        <v>0.56876564018762088</v>
      </c>
      <c r="D20" s="12">
        <v>0.85825316192083134</v>
      </c>
      <c r="E20" s="12">
        <v>0.87601359137562274</v>
      </c>
      <c r="F20" s="12">
        <v>0.90871189400058938</v>
      </c>
      <c r="G20" s="12">
        <v>0</v>
      </c>
    </row>
    <row r="21" spans="2:7">
      <c r="B21" s="6" t="s">
        <v>496</v>
      </c>
      <c r="C21" s="12">
        <v>0.71040401208947479</v>
      </c>
      <c r="D21" s="12">
        <v>0.71450873118918479</v>
      </c>
      <c r="E21" s="12">
        <v>0.83409969301424092</v>
      </c>
      <c r="F21" s="12">
        <v>0.79330284103343573</v>
      </c>
      <c r="G21" s="12">
        <v>0</v>
      </c>
    </row>
    <row r="22" spans="2:7">
      <c r="B22" s="6" t="s">
        <v>497</v>
      </c>
      <c r="C22" s="12">
        <v>0.56500112118412749</v>
      </c>
      <c r="D22" s="12">
        <v>0.80872906792790189</v>
      </c>
      <c r="E22" s="12">
        <v>0.75367040882400516</v>
      </c>
      <c r="F22" s="12">
        <v>0.74608973103022103</v>
      </c>
      <c r="G22" s="12">
        <v>0</v>
      </c>
    </row>
    <row r="23" spans="2:7">
      <c r="B23" s="6" t="s">
        <v>498</v>
      </c>
      <c r="C23" s="12">
        <v>0.6665177203169389</v>
      </c>
      <c r="D23" s="12">
        <v>0.91289277175888583</v>
      </c>
      <c r="E23" s="12">
        <v>0.89975431608598189</v>
      </c>
      <c r="F23" s="12">
        <v>0.9162139945390978</v>
      </c>
      <c r="G23" s="12">
        <v>0</v>
      </c>
    </row>
    <row r="24" spans="2:7">
      <c r="B24" s="6" t="s">
        <v>499</v>
      </c>
      <c r="C24" s="12">
        <v>0.63234068842387692</v>
      </c>
      <c r="D24" s="12">
        <v>0.7142857142857143</v>
      </c>
      <c r="E24" s="12">
        <v>1</v>
      </c>
      <c r="F24" s="12">
        <v>0.96280795427089794</v>
      </c>
      <c r="G24" s="12">
        <v>0</v>
      </c>
    </row>
    <row r="25" spans="2:7">
      <c r="B25" s="6" t="s">
        <v>500</v>
      </c>
      <c r="C25" s="12">
        <v>0.69681207861986005</v>
      </c>
      <c r="D25" s="12">
        <v>0.63237656189858149</v>
      </c>
      <c r="E25" s="12">
        <v>0.52945429975371028</v>
      </c>
      <c r="F25" s="12">
        <v>0.51600307384153077</v>
      </c>
      <c r="G25" s="12">
        <v>0</v>
      </c>
    </row>
    <row r="26" spans="2:7">
      <c r="B26" s="6" t="s">
        <v>501</v>
      </c>
      <c r="C26" s="12">
        <v>0.67008159849407956</v>
      </c>
      <c r="D26" s="12">
        <v>0.81218992958182901</v>
      </c>
      <c r="E26" s="12">
        <v>0.85702468267989307</v>
      </c>
      <c r="F26" s="12">
        <v>0.85946475186191196</v>
      </c>
      <c r="G26" s="12">
        <v>0</v>
      </c>
    </row>
    <row r="27" spans="2:7">
      <c r="B27" s="6" t="s">
        <v>502</v>
      </c>
      <c r="C27" s="12">
        <v>0.61845272082040281</v>
      </c>
      <c r="D27" s="12">
        <v>0.74160797132807166</v>
      </c>
      <c r="E27" s="12">
        <v>0.8571428571428571</v>
      </c>
      <c r="F27" s="12">
        <v>0.73994230029558139</v>
      </c>
      <c r="G27" s="12">
        <v>0</v>
      </c>
    </row>
    <row r="28" spans="2:7">
      <c r="B28" s="6" t="s">
        <v>503</v>
      </c>
      <c r="C28" s="12">
        <v>0.71238272069280051</v>
      </c>
      <c r="D28" s="12">
        <v>0.96631823461091748</v>
      </c>
      <c r="E28" s="12">
        <v>0.99500917805620581</v>
      </c>
      <c r="F28" s="12">
        <v>1</v>
      </c>
      <c r="G28" s="12">
        <v>0</v>
      </c>
    </row>
    <row r="29" spans="2:7">
      <c r="B29" s="6" t="s">
        <v>1991</v>
      </c>
      <c r="C29" s="12">
        <v>0.6134756601538951</v>
      </c>
      <c r="D29" s="12">
        <v>0.90030075037979829</v>
      </c>
      <c r="E29" s="12">
        <v>0.9182338368944517</v>
      </c>
      <c r="F29" s="12">
        <v>0.9310562428173782</v>
      </c>
      <c r="G29" s="12">
        <v>0</v>
      </c>
    </row>
    <row r="30" spans="2:7">
      <c r="B30" s="6" t="s">
        <v>505</v>
      </c>
      <c r="C30" s="12">
        <v>0.65164254177239422</v>
      </c>
      <c r="D30" s="12">
        <v>0.84059618320476559</v>
      </c>
      <c r="E30" s="12">
        <v>0.80436742112999693</v>
      </c>
      <c r="F30" s="12">
        <v>0.92324549929671573</v>
      </c>
      <c r="G30" s="12">
        <v>0</v>
      </c>
    </row>
    <row r="31" spans="2:7">
      <c r="B31" s="6" t="s">
        <v>506</v>
      </c>
      <c r="C31" s="12">
        <v>0.60482179190845597</v>
      </c>
      <c r="D31" s="12">
        <v>0.78200350828636311</v>
      </c>
      <c r="E31" s="12">
        <v>0.7486837486457496</v>
      </c>
      <c r="F31" s="12">
        <v>0.6083645206791306</v>
      </c>
      <c r="G31" s="12">
        <v>0</v>
      </c>
    </row>
    <row r="32" spans="2:7">
      <c r="B32" s="6" t="s">
        <v>507</v>
      </c>
      <c r="C32" s="12">
        <v>0.6536122998881102</v>
      </c>
      <c r="D32" s="12">
        <v>0.90392377547700609</v>
      </c>
      <c r="E32" s="12">
        <v>0.90596707629322593</v>
      </c>
      <c r="F32" s="12">
        <v>0.912561823237517</v>
      </c>
      <c r="G32" s="12">
        <v>0</v>
      </c>
    </row>
    <row r="33" spans="1:19">
      <c r="B33" s="6" t="s">
        <v>2282</v>
      </c>
      <c r="C33" s="12">
        <v>0.37034253554326441</v>
      </c>
      <c r="D33" s="12">
        <v>0</v>
      </c>
      <c r="E33" s="12">
        <v>0.74077283816860984</v>
      </c>
      <c r="F33" s="12">
        <v>0.79017295985723246</v>
      </c>
      <c r="G33" s="12">
        <v>0</v>
      </c>
    </row>
    <row r="34" spans="1:19">
      <c r="B34" s="6" t="s">
        <v>509</v>
      </c>
      <c r="C34" s="12">
        <v>0.37896692061949661</v>
      </c>
      <c r="D34" s="12">
        <v>0.63915631502636938</v>
      </c>
      <c r="E34" s="12">
        <v>0.58389925381600782</v>
      </c>
      <c r="F34" s="12">
        <v>0.62077695905581975</v>
      </c>
      <c r="G34" s="12">
        <v>0</v>
      </c>
    </row>
    <row r="35" spans="1:19">
      <c r="B35" s="6" t="s">
        <v>2432</v>
      </c>
      <c r="C35" s="12">
        <v>0.63977553217057359</v>
      </c>
      <c r="D35" s="12">
        <v>0.82130541678631952</v>
      </c>
      <c r="E35" s="12">
        <v>0.80541130527223881</v>
      </c>
      <c r="F35" s="12">
        <v>0.90209041002323875</v>
      </c>
      <c r="G35" s="12">
        <v>0</v>
      </c>
    </row>
    <row r="36" spans="1:19">
      <c r="B36" s="6" t="s">
        <v>137</v>
      </c>
      <c r="C36" s="12">
        <v>0.59384599671933824</v>
      </c>
      <c r="D36" s="12">
        <v>0.78663462386489735</v>
      </c>
      <c r="E36" s="12">
        <v>0.84937867974239234</v>
      </c>
      <c r="F36" s="12">
        <v>0.86254022846481471</v>
      </c>
      <c r="G36" s="12">
        <v>0</v>
      </c>
    </row>
    <row r="37" spans="1:19"/>
    <row r="44" spans="1:19"/>
    <row r="45" spans="1:19"/>
    <row r="46" spans="1:19">
      <c r="A46" s="265" t="s">
        <v>10707</v>
      </c>
      <c r="B46" s="265"/>
      <c r="C46" s="265"/>
      <c r="D46" s="265"/>
      <c r="E46" s="265"/>
      <c r="F46" s="265"/>
      <c r="G46" s="265"/>
      <c r="H46" s="265"/>
      <c r="I46" s="265"/>
      <c r="J46" s="74"/>
      <c r="K46" s="74"/>
      <c r="L46" s="74"/>
      <c r="M46" s="74"/>
      <c r="N46" s="74"/>
      <c r="O46" s="74"/>
      <c r="P46" s="74"/>
      <c r="Q46" s="74"/>
      <c r="R46" s="74"/>
      <c r="S46" s="74"/>
    </row>
  </sheetData>
  <mergeCells count="1">
    <mergeCell ref="A46:I4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770"/>
  <sheetViews>
    <sheetView showGridLines="0" topLeftCell="A4" workbookViewId="0">
      <selection activeCell="A5" sqref="A5:AB770"/>
    </sheetView>
  </sheetViews>
  <sheetFormatPr defaultColWidth="11" defaultRowHeight="15"/>
  <cols>
    <col min="1" max="1" width="11.625" style="3" customWidth="1"/>
    <col min="2" max="2" width="23.5" style="3" customWidth="1"/>
    <col min="3" max="3" width="18.875" style="3" customWidth="1"/>
    <col min="4" max="11" width="4.625" style="3" customWidth="1"/>
    <col min="12" max="12" width="6.125" style="3" customWidth="1"/>
    <col min="13" max="13" width="8.5" style="3" customWidth="1"/>
    <col min="14" max="14" width="7.125" style="3" customWidth="1"/>
    <col min="15" max="15" width="8.5" style="3" customWidth="1"/>
    <col min="16" max="17" width="24.125" style="3" customWidth="1"/>
    <col min="18" max="28" width="16.5" style="3" customWidth="1"/>
    <col min="29" max="29" width="0" style="3" hidden="1" customWidth="1"/>
    <col min="30" max="30" width="5.625" style="3" customWidth="1"/>
    <col min="31" max="16384" width="11" style="3"/>
  </cols>
  <sheetData>
    <row r="1" spans="1:28">
      <c r="A1" s="1" t="s">
        <v>230</v>
      </c>
      <c r="B1" s="1">
        <v>2020</v>
      </c>
      <c r="C1" s="2" t="s">
        <v>231</v>
      </c>
      <c r="D1" s="2" t="s">
        <v>231</v>
      </c>
      <c r="E1" s="2" t="s">
        <v>231</v>
      </c>
      <c r="F1" s="2" t="s">
        <v>231</v>
      </c>
      <c r="G1" s="2" t="s">
        <v>231</v>
      </c>
      <c r="H1" s="2" t="s">
        <v>231</v>
      </c>
      <c r="I1" s="2" t="s">
        <v>231</v>
      </c>
      <c r="J1" s="2" t="s">
        <v>231</v>
      </c>
      <c r="K1" s="2" t="s">
        <v>231</v>
      </c>
      <c r="L1" s="2" t="s">
        <v>231</v>
      </c>
      <c r="M1" s="2" t="s">
        <v>231</v>
      </c>
      <c r="N1" s="2" t="s">
        <v>231</v>
      </c>
      <c r="O1" s="2" t="s">
        <v>231</v>
      </c>
      <c r="P1" s="2" t="s">
        <v>231</v>
      </c>
      <c r="Q1" s="2"/>
      <c r="R1" s="2" t="s">
        <v>231</v>
      </c>
      <c r="S1" s="2" t="s">
        <v>231</v>
      </c>
      <c r="T1" s="2" t="s">
        <v>231</v>
      </c>
      <c r="U1" s="2" t="s">
        <v>231</v>
      </c>
      <c r="V1" s="2" t="s">
        <v>231</v>
      </c>
      <c r="W1" s="2" t="s">
        <v>231</v>
      </c>
      <c r="X1" s="2" t="s">
        <v>231</v>
      </c>
      <c r="Y1" s="2" t="s">
        <v>231</v>
      </c>
      <c r="Z1" s="2" t="s">
        <v>231</v>
      </c>
      <c r="AA1" s="2" t="s">
        <v>231</v>
      </c>
      <c r="AB1" s="2" t="s">
        <v>231</v>
      </c>
    </row>
    <row r="2" spans="1:28">
      <c r="A2" s="1" t="s">
        <v>232</v>
      </c>
      <c r="B2" s="1" t="s">
        <v>233</v>
      </c>
      <c r="C2" s="2" t="s">
        <v>231</v>
      </c>
      <c r="D2" s="2" t="s">
        <v>231</v>
      </c>
      <c r="E2" s="2" t="s">
        <v>231</v>
      </c>
      <c r="F2" s="2" t="s">
        <v>231</v>
      </c>
      <c r="G2" s="2" t="s">
        <v>231</v>
      </c>
      <c r="H2" s="2" t="s">
        <v>231</v>
      </c>
      <c r="I2" s="2" t="s">
        <v>231</v>
      </c>
      <c r="J2" s="2" t="s">
        <v>231</v>
      </c>
      <c r="K2" s="2" t="s">
        <v>231</v>
      </c>
      <c r="L2" s="2" t="s">
        <v>231</v>
      </c>
      <c r="M2" s="2" t="s">
        <v>231</v>
      </c>
      <c r="N2" s="2" t="s">
        <v>231</v>
      </c>
      <c r="O2" s="2" t="s">
        <v>231</v>
      </c>
      <c r="P2" s="2" t="s">
        <v>231</v>
      </c>
      <c r="Q2" s="2"/>
      <c r="R2" s="2" t="s">
        <v>231</v>
      </c>
      <c r="S2" s="2" t="s">
        <v>231</v>
      </c>
      <c r="T2" s="2" t="s">
        <v>231</v>
      </c>
      <c r="U2" s="2" t="s">
        <v>231</v>
      </c>
      <c r="V2" s="2" t="s">
        <v>231</v>
      </c>
      <c r="W2" s="2" t="s">
        <v>231</v>
      </c>
      <c r="X2" s="2" t="s">
        <v>231</v>
      </c>
      <c r="Y2" s="2" t="s">
        <v>231</v>
      </c>
      <c r="Z2" s="2" t="s">
        <v>231</v>
      </c>
      <c r="AA2" s="2" t="s">
        <v>231</v>
      </c>
      <c r="AB2" s="2" t="s">
        <v>231</v>
      </c>
    </row>
    <row r="3" spans="1:28">
      <c r="A3" s="1" t="s">
        <v>234</v>
      </c>
      <c r="B3" s="1" t="s">
        <v>304</v>
      </c>
      <c r="C3" s="2" t="s">
        <v>231</v>
      </c>
      <c r="D3" s="2" t="s">
        <v>231</v>
      </c>
      <c r="E3" s="2" t="s">
        <v>231</v>
      </c>
      <c r="F3" s="2" t="s">
        <v>231</v>
      </c>
      <c r="G3" s="2" t="s">
        <v>231</v>
      </c>
      <c r="H3" s="2" t="s">
        <v>231</v>
      </c>
      <c r="I3" s="2" t="s">
        <v>231</v>
      </c>
      <c r="J3" s="2" t="s">
        <v>231</v>
      </c>
      <c r="K3" s="2" t="s">
        <v>231</v>
      </c>
      <c r="L3" s="2" t="s">
        <v>231</v>
      </c>
      <c r="M3" s="2" t="s">
        <v>231</v>
      </c>
      <c r="N3" s="2" t="s">
        <v>231</v>
      </c>
      <c r="O3" s="2" t="s">
        <v>231</v>
      </c>
      <c r="P3" s="2" t="s">
        <v>231</v>
      </c>
      <c r="Q3" s="2"/>
      <c r="R3" s="2" t="s">
        <v>231</v>
      </c>
      <c r="S3" s="2" t="s">
        <v>231</v>
      </c>
      <c r="T3" s="2" t="s">
        <v>231</v>
      </c>
      <c r="U3" s="2" t="s">
        <v>231</v>
      </c>
      <c r="V3" s="2" t="s">
        <v>231</v>
      </c>
      <c r="W3" s="2" t="s">
        <v>231</v>
      </c>
      <c r="X3" s="2" t="s">
        <v>231</v>
      </c>
      <c r="Y3" s="2" t="s">
        <v>231</v>
      </c>
      <c r="Z3" s="2" t="s">
        <v>231</v>
      </c>
      <c r="AA3" s="2" t="s">
        <v>231</v>
      </c>
      <c r="AB3" s="2" t="s">
        <v>231</v>
      </c>
    </row>
    <row r="4" spans="1:28" ht="24">
      <c r="A4" s="1" t="s">
        <v>236</v>
      </c>
      <c r="B4" s="1" t="s">
        <v>237</v>
      </c>
      <c r="C4" s="1" t="s">
        <v>238</v>
      </c>
      <c r="D4" s="1" t="s">
        <v>20</v>
      </c>
      <c r="E4" s="1" t="s">
        <v>239</v>
      </c>
      <c r="F4" s="1" t="s">
        <v>240</v>
      </c>
      <c r="G4" s="1" t="s">
        <v>241</v>
      </c>
      <c r="H4" s="1" t="s">
        <v>242</v>
      </c>
      <c r="I4" s="1" t="s">
        <v>243</v>
      </c>
      <c r="J4" s="1" t="s">
        <v>244</v>
      </c>
      <c r="K4" s="1" t="s">
        <v>245</v>
      </c>
      <c r="L4" s="1" t="s">
        <v>246</v>
      </c>
      <c r="M4" s="1" t="s">
        <v>247</v>
      </c>
      <c r="N4" s="1" t="s">
        <v>42</v>
      </c>
      <c r="O4" s="1" t="s">
        <v>248</v>
      </c>
      <c r="P4" s="1" t="s">
        <v>72</v>
      </c>
      <c r="Q4" s="1" t="s">
        <v>305</v>
      </c>
      <c r="R4" s="1" t="s">
        <v>250</v>
      </c>
      <c r="S4" s="1" t="s">
        <v>251</v>
      </c>
      <c r="T4" s="1" t="s">
        <v>252</v>
      </c>
      <c r="U4" s="1" t="s">
        <v>253</v>
      </c>
      <c r="V4" s="1" t="s">
        <v>254</v>
      </c>
      <c r="W4" s="1" t="s">
        <v>255</v>
      </c>
      <c r="X4" s="1" t="s">
        <v>256</v>
      </c>
      <c r="Y4" s="1" t="s">
        <v>257</v>
      </c>
      <c r="Z4" s="1" t="s">
        <v>258</v>
      </c>
      <c r="AA4" s="1" t="s">
        <v>259</v>
      </c>
      <c r="AB4" s="1" t="s">
        <v>260</v>
      </c>
    </row>
    <row r="5" spans="1:28" ht="15" customHeight="1">
      <c r="A5" s="241" t="s">
        <v>306</v>
      </c>
      <c r="B5" s="242" t="s">
        <v>307</v>
      </c>
      <c r="C5" s="243" t="s">
        <v>308</v>
      </c>
      <c r="D5" s="241" t="s">
        <v>265</v>
      </c>
      <c r="E5" s="241" t="s">
        <v>266</v>
      </c>
      <c r="F5" s="241" t="s">
        <v>266</v>
      </c>
      <c r="G5" s="241" t="s">
        <v>266</v>
      </c>
      <c r="H5" s="241" t="s">
        <v>309</v>
      </c>
      <c r="I5" s="241" t="s">
        <v>309</v>
      </c>
      <c r="J5" s="241"/>
      <c r="K5" s="241"/>
      <c r="L5" s="241"/>
      <c r="M5" s="241" t="s">
        <v>267</v>
      </c>
      <c r="N5" s="241" t="s">
        <v>310</v>
      </c>
      <c r="O5" s="241" t="s">
        <v>268</v>
      </c>
      <c r="P5" s="242" t="s">
        <v>311</v>
      </c>
      <c r="Q5" s="242"/>
      <c r="R5" s="244">
        <v>660000000</v>
      </c>
      <c r="S5" s="244">
        <v>39833000</v>
      </c>
      <c r="T5" s="244">
        <v>177575</v>
      </c>
      <c r="U5" s="244">
        <v>699655425</v>
      </c>
      <c r="V5" s="244">
        <v>0</v>
      </c>
      <c r="W5" s="244">
        <v>699655425</v>
      </c>
      <c r="X5" s="244">
        <v>0</v>
      </c>
      <c r="Y5" s="244">
        <v>699655425</v>
      </c>
      <c r="Z5" s="244">
        <v>699655425</v>
      </c>
      <c r="AA5" s="244">
        <v>699655425</v>
      </c>
      <c r="AB5" s="244">
        <v>699655425</v>
      </c>
    </row>
    <row r="6" spans="1:28" ht="15" customHeight="1">
      <c r="A6" s="241" t="s">
        <v>306</v>
      </c>
      <c r="B6" s="242" t="s">
        <v>307</v>
      </c>
      <c r="C6" s="243" t="s">
        <v>312</v>
      </c>
      <c r="D6" s="241" t="s">
        <v>265</v>
      </c>
      <c r="E6" s="241" t="s">
        <v>266</v>
      </c>
      <c r="F6" s="241" t="s">
        <v>266</v>
      </c>
      <c r="G6" s="241" t="s">
        <v>266</v>
      </c>
      <c r="H6" s="241" t="s">
        <v>309</v>
      </c>
      <c r="I6" s="241" t="s">
        <v>313</v>
      </c>
      <c r="J6" s="241"/>
      <c r="K6" s="241"/>
      <c r="L6" s="241"/>
      <c r="M6" s="241" t="s">
        <v>267</v>
      </c>
      <c r="N6" s="241" t="s">
        <v>310</v>
      </c>
      <c r="O6" s="241" t="s">
        <v>268</v>
      </c>
      <c r="P6" s="242" t="s">
        <v>314</v>
      </c>
      <c r="Q6" s="242"/>
      <c r="R6" s="244">
        <v>0</v>
      </c>
      <c r="S6" s="244">
        <v>10928100</v>
      </c>
      <c r="T6" s="244">
        <v>23</v>
      </c>
      <c r="U6" s="244">
        <v>10928077</v>
      </c>
      <c r="V6" s="244">
        <v>0</v>
      </c>
      <c r="W6" s="244">
        <v>10928077</v>
      </c>
      <c r="X6" s="244">
        <v>0</v>
      </c>
      <c r="Y6" s="244">
        <v>10928077</v>
      </c>
      <c r="Z6" s="244">
        <v>10928077</v>
      </c>
      <c r="AA6" s="244">
        <v>10928077</v>
      </c>
      <c r="AB6" s="244">
        <v>10928077</v>
      </c>
    </row>
    <row r="7" spans="1:28" ht="15" customHeight="1">
      <c r="A7" s="241" t="s">
        <v>306</v>
      </c>
      <c r="B7" s="242" t="s">
        <v>307</v>
      </c>
      <c r="C7" s="243" t="s">
        <v>315</v>
      </c>
      <c r="D7" s="241" t="s">
        <v>265</v>
      </c>
      <c r="E7" s="241" t="s">
        <v>266</v>
      </c>
      <c r="F7" s="241" t="s">
        <v>266</v>
      </c>
      <c r="G7" s="241" t="s">
        <v>266</v>
      </c>
      <c r="H7" s="241" t="s">
        <v>309</v>
      </c>
      <c r="I7" s="241" t="s">
        <v>316</v>
      </c>
      <c r="J7" s="241"/>
      <c r="K7" s="241"/>
      <c r="L7" s="241"/>
      <c r="M7" s="241" t="s">
        <v>267</v>
      </c>
      <c r="N7" s="241" t="s">
        <v>310</v>
      </c>
      <c r="O7" s="241" t="s">
        <v>268</v>
      </c>
      <c r="P7" s="242" t="s">
        <v>317</v>
      </c>
      <c r="Q7" s="242"/>
      <c r="R7" s="244">
        <v>15000000</v>
      </c>
      <c r="S7" s="244">
        <v>636000</v>
      </c>
      <c r="T7" s="244">
        <v>572420</v>
      </c>
      <c r="U7" s="244">
        <v>15063580</v>
      </c>
      <c r="V7" s="244">
        <v>0</v>
      </c>
      <c r="W7" s="244">
        <v>15063580</v>
      </c>
      <c r="X7" s="244">
        <v>0</v>
      </c>
      <c r="Y7" s="244">
        <v>15063580</v>
      </c>
      <c r="Z7" s="244">
        <v>15063580</v>
      </c>
      <c r="AA7" s="244">
        <v>15063580</v>
      </c>
      <c r="AB7" s="244">
        <v>15063580</v>
      </c>
    </row>
    <row r="8" spans="1:28" ht="15" customHeight="1">
      <c r="A8" s="241" t="s">
        <v>306</v>
      </c>
      <c r="B8" s="242" t="s">
        <v>307</v>
      </c>
      <c r="C8" s="243" t="s">
        <v>318</v>
      </c>
      <c r="D8" s="241" t="s">
        <v>265</v>
      </c>
      <c r="E8" s="241" t="s">
        <v>266</v>
      </c>
      <c r="F8" s="241" t="s">
        <v>266</v>
      </c>
      <c r="G8" s="241" t="s">
        <v>266</v>
      </c>
      <c r="H8" s="241" t="s">
        <v>309</v>
      </c>
      <c r="I8" s="241" t="s">
        <v>319</v>
      </c>
      <c r="J8" s="241"/>
      <c r="K8" s="241"/>
      <c r="L8" s="241"/>
      <c r="M8" s="241" t="s">
        <v>267</v>
      </c>
      <c r="N8" s="241" t="s">
        <v>310</v>
      </c>
      <c r="O8" s="241" t="s">
        <v>268</v>
      </c>
      <c r="P8" s="242" t="s">
        <v>320</v>
      </c>
      <c r="Q8" s="242"/>
      <c r="R8" s="244">
        <v>10166000</v>
      </c>
      <c r="S8" s="244">
        <v>5291000</v>
      </c>
      <c r="T8" s="244">
        <v>10166235</v>
      </c>
      <c r="U8" s="244">
        <v>5290765</v>
      </c>
      <c r="V8" s="244">
        <v>0</v>
      </c>
      <c r="W8" s="244">
        <v>5290765</v>
      </c>
      <c r="X8" s="244">
        <v>0</v>
      </c>
      <c r="Y8" s="244">
        <v>5290765</v>
      </c>
      <c r="Z8" s="244">
        <v>5290765</v>
      </c>
      <c r="AA8" s="244">
        <v>5290765</v>
      </c>
      <c r="AB8" s="244">
        <v>5290765</v>
      </c>
    </row>
    <row r="9" spans="1:28" ht="15" customHeight="1">
      <c r="A9" s="241" t="s">
        <v>306</v>
      </c>
      <c r="B9" s="242" t="s">
        <v>307</v>
      </c>
      <c r="C9" s="243" t="s">
        <v>321</v>
      </c>
      <c r="D9" s="241" t="s">
        <v>265</v>
      </c>
      <c r="E9" s="241" t="s">
        <v>266</v>
      </c>
      <c r="F9" s="241" t="s">
        <v>266</v>
      </c>
      <c r="G9" s="241" t="s">
        <v>266</v>
      </c>
      <c r="H9" s="241" t="s">
        <v>309</v>
      </c>
      <c r="I9" s="241" t="s">
        <v>322</v>
      </c>
      <c r="J9" s="241"/>
      <c r="K9" s="241"/>
      <c r="L9" s="241"/>
      <c r="M9" s="241" t="s">
        <v>267</v>
      </c>
      <c r="N9" s="241" t="s">
        <v>310</v>
      </c>
      <c r="O9" s="241" t="s">
        <v>268</v>
      </c>
      <c r="P9" s="242" t="s">
        <v>323</v>
      </c>
      <c r="Q9" s="242"/>
      <c r="R9" s="244">
        <v>66300000</v>
      </c>
      <c r="S9" s="244">
        <v>2720362</v>
      </c>
      <c r="T9" s="244">
        <v>28</v>
      </c>
      <c r="U9" s="244">
        <v>69020334</v>
      </c>
      <c r="V9" s="244">
        <v>0</v>
      </c>
      <c r="W9" s="244">
        <v>69020334</v>
      </c>
      <c r="X9" s="244">
        <v>0</v>
      </c>
      <c r="Y9" s="244">
        <v>69020334</v>
      </c>
      <c r="Z9" s="244">
        <v>69020334</v>
      </c>
      <c r="AA9" s="244">
        <v>69020334</v>
      </c>
      <c r="AB9" s="244">
        <v>69020334</v>
      </c>
    </row>
    <row r="10" spans="1:28" ht="15" customHeight="1">
      <c r="A10" s="241" t="s">
        <v>306</v>
      </c>
      <c r="B10" s="242" t="s">
        <v>307</v>
      </c>
      <c r="C10" s="243" t="s">
        <v>324</v>
      </c>
      <c r="D10" s="241" t="s">
        <v>265</v>
      </c>
      <c r="E10" s="241" t="s">
        <v>266</v>
      </c>
      <c r="F10" s="241" t="s">
        <v>266</v>
      </c>
      <c r="G10" s="241" t="s">
        <v>266</v>
      </c>
      <c r="H10" s="241" t="s">
        <v>309</v>
      </c>
      <c r="I10" s="241" t="s">
        <v>325</v>
      </c>
      <c r="J10" s="241"/>
      <c r="K10" s="241"/>
      <c r="L10" s="241"/>
      <c r="M10" s="241" t="s">
        <v>267</v>
      </c>
      <c r="N10" s="241" t="s">
        <v>310</v>
      </c>
      <c r="O10" s="241" t="s">
        <v>268</v>
      </c>
      <c r="P10" s="242" t="s">
        <v>326</v>
      </c>
      <c r="Q10" s="242"/>
      <c r="R10" s="244">
        <v>25000000</v>
      </c>
      <c r="S10" s="244">
        <v>2000000</v>
      </c>
      <c r="T10" s="244">
        <v>2201120</v>
      </c>
      <c r="U10" s="244">
        <v>24798880</v>
      </c>
      <c r="V10" s="244">
        <v>0</v>
      </c>
      <c r="W10" s="244">
        <v>24798880</v>
      </c>
      <c r="X10" s="244">
        <v>0</v>
      </c>
      <c r="Y10" s="244">
        <v>24798880</v>
      </c>
      <c r="Z10" s="244">
        <v>24798880</v>
      </c>
      <c r="AA10" s="244">
        <v>24798880</v>
      </c>
      <c r="AB10" s="244">
        <v>24798880</v>
      </c>
    </row>
    <row r="11" spans="1:28" ht="15" customHeight="1">
      <c r="A11" s="241" t="s">
        <v>306</v>
      </c>
      <c r="B11" s="242" t="s">
        <v>307</v>
      </c>
      <c r="C11" s="243" t="s">
        <v>327</v>
      </c>
      <c r="D11" s="241" t="s">
        <v>265</v>
      </c>
      <c r="E11" s="241" t="s">
        <v>266</v>
      </c>
      <c r="F11" s="241" t="s">
        <v>266</v>
      </c>
      <c r="G11" s="241" t="s">
        <v>266</v>
      </c>
      <c r="H11" s="241" t="s">
        <v>309</v>
      </c>
      <c r="I11" s="241" t="s">
        <v>328</v>
      </c>
      <c r="J11" s="241"/>
      <c r="K11" s="241"/>
      <c r="L11" s="241"/>
      <c r="M11" s="241" t="s">
        <v>267</v>
      </c>
      <c r="N11" s="241" t="s">
        <v>310</v>
      </c>
      <c r="O11" s="241" t="s">
        <v>268</v>
      </c>
      <c r="P11" s="242" t="s">
        <v>329</v>
      </c>
      <c r="Q11" s="242"/>
      <c r="R11" s="244">
        <v>84000000</v>
      </c>
      <c r="S11" s="244">
        <v>4744000</v>
      </c>
      <c r="T11" s="244">
        <v>467</v>
      </c>
      <c r="U11" s="244">
        <v>88743533</v>
      </c>
      <c r="V11" s="244">
        <v>0</v>
      </c>
      <c r="W11" s="244">
        <v>88743533</v>
      </c>
      <c r="X11" s="244">
        <v>0</v>
      </c>
      <c r="Y11" s="244">
        <v>88743533</v>
      </c>
      <c r="Z11" s="244">
        <v>88743533</v>
      </c>
      <c r="AA11" s="244">
        <v>88743533</v>
      </c>
      <c r="AB11" s="244">
        <v>88743533</v>
      </c>
    </row>
    <row r="12" spans="1:28" ht="15" customHeight="1">
      <c r="A12" s="241" t="s">
        <v>306</v>
      </c>
      <c r="B12" s="242" t="s">
        <v>307</v>
      </c>
      <c r="C12" s="243" t="s">
        <v>330</v>
      </c>
      <c r="D12" s="241" t="s">
        <v>265</v>
      </c>
      <c r="E12" s="241" t="s">
        <v>266</v>
      </c>
      <c r="F12" s="241" t="s">
        <v>266</v>
      </c>
      <c r="G12" s="241" t="s">
        <v>266</v>
      </c>
      <c r="H12" s="241" t="s">
        <v>309</v>
      </c>
      <c r="I12" s="241" t="s">
        <v>331</v>
      </c>
      <c r="J12" s="241"/>
      <c r="K12" s="241"/>
      <c r="L12" s="241"/>
      <c r="M12" s="241" t="s">
        <v>267</v>
      </c>
      <c r="N12" s="241" t="s">
        <v>310</v>
      </c>
      <c r="O12" s="241" t="s">
        <v>268</v>
      </c>
      <c r="P12" s="242" t="s">
        <v>332</v>
      </c>
      <c r="Q12" s="242"/>
      <c r="R12" s="244">
        <v>49000000</v>
      </c>
      <c r="S12" s="244">
        <v>0</v>
      </c>
      <c r="T12" s="244">
        <v>901041</v>
      </c>
      <c r="U12" s="244">
        <v>48098959</v>
      </c>
      <c r="V12" s="244">
        <v>0</v>
      </c>
      <c r="W12" s="244">
        <v>48098959</v>
      </c>
      <c r="X12" s="244">
        <v>0</v>
      </c>
      <c r="Y12" s="244">
        <v>48098959</v>
      </c>
      <c r="Z12" s="244">
        <v>48098959</v>
      </c>
      <c r="AA12" s="244">
        <v>48098959</v>
      </c>
      <c r="AB12" s="244">
        <v>48098959</v>
      </c>
    </row>
    <row r="13" spans="1:28" ht="15" customHeight="1">
      <c r="A13" s="241" t="s">
        <v>306</v>
      </c>
      <c r="B13" s="242" t="s">
        <v>307</v>
      </c>
      <c r="C13" s="243" t="s">
        <v>333</v>
      </c>
      <c r="D13" s="241" t="s">
        <v>265</v>
      </c>
      <c r="E13" s="241" t="s">
        <v>266</v>
      </c>
      <c r="F13" s="241" t="s">
        <v>266</v>
      </c>
      <c r="G13" s="241" t="s">
        <v>266</v>
      </c>
      <c r="H13" s="241" t="s">
        <v>309</v>
      </c>
      <c r="I13" s="241" t="s">
        <v>277</v>
      </c>
      <c r="J13" s="241"/>
      <c r="K13" s="241"/>
      <c r="L13" s="241"/>
      <c r="M13" s="241" t="s">
        <v>267</v>
      </c>
      <c r="N13" s="241" t="s">
        <v>310</v>
      </c>
      <c r="O13" s="241" t="s">
        <v>268</v>
      </c>
      <c r="P13" s="242" t="s">
        <v>334</v>
      </c>
      <c r="Q13" s="242"/>
      <c r="R13" s="244">
        <v>10000000</v>
      </c>
      <c r="S13" s="244">
        <v>10000000</v>
      </c>
      <c r="T13" s="244">
        <v>3755118</v>
      </c>
      <c r="U13" s="244">
        <v>16244882</v>
      </c>
      <c r="V13" s="244">
        <v>0</v>
      </c>
      <c r="W13" s="244">
        <v>16244882</v>
      </c>
      <c r="X13" s="244">
        <v>0</v>
      </c>
      <c r="Y13" s="244">
        <v>16244882</v>
      </c>
      <c r="Z13" s="244">
        <v>16244882</v>
      </c>
      <c r="AA13" s="244">
        <v>16244882</v>
      </c>
      <c r="AB13" s="244">
        <v>16244882</v>
      </c>
    </row>
    <row r="14" spans="1:28" ht="15" customHeight="1">
      <c r="A14" s="241" t="s">
        <v>306</v>
      </c>
      <c r="B14" s="242" t="s">
        <v>307</v>
      </c>
      <c r="C14" s="243" t="s">
        <v>335</v>
      </c>
      <c r="D14" s="241" t="s">
        <v>265</v>
      </c>
      <c r="E14" s="241" t="s">
        <v>266</v>
      </c>
      <c r="F14" s="241" t="s">
        <v>266</v>
      </c>
      <c r="G14" s="241" t="s">
        <v>270</v>
      </c>
      <c r="H14" s="241" t="s">
        <v>309</v>
      </c>
      <c r="I14" s="241"/>
      <c r="J14" s="241"/>
      <c r="K14" s="241"/>
      <c r="L14" s="241"/>
      <c r="M14" s="241" t="s">
        <v>267</v>
      </c>
      <c r="N14" s="241" t="s">
        <v>310</v>
      </c>
      <c r="O14" s="241" t="s">
        <v>268</v>
      </c>
      <c r="P14" s="242" t="s">
        <v>336</v>
      </c>
      <c r="Q14" s="242"/>
      <c r="R14" s="244">
        <v>80000000</v>
      </c>
      <c r="S14" s="244">
        <v>12522000</v>
      </c>
      <c r="T14" s="244">
        <v>500</v>
      </c>
      <c r="U14" s="244">
        <v>92521500</v>
      </c>
      <c r="V14" s="244">
        <v>0</v>
      </c>
      <c r="W14" s="244">
        <v>92521500</v>
      </c>
      <c r="X14" s="244">
        <v>0</v>
      </c>
      <c r="Y14" s="244">
        <v>92521500</v>
      </c>
      <c r="Z14" s="244">
        <v>92521500</v>
      </c>
      <c r="AA14" s="244">
        <v>92521500</v>
      </c>
      <c r="AB14" s="244">
        <v>92521500</v>
      </c>
    </row>
    <row r="15" spans="1:28" ht="15" customHeight="1">
      <c r="A15" s="241" t="s">
        <v>306</v>
      </c>
      <c r="B15" s="242" t="s">
        <v>307</v>
      </c>
      <c r="C15" s="243" t="s">
        <v>337</v>
      </c>
      <c r="D15" s="241" t="s">
        <v>265</v>
      </c>
      <c r="E15" s="241" t="s">
        <v>266</v>
      </c>
      <c r="F15" s="241" t="s">
        <v>266</v>
      </c>
      <c r="G15" s="241" t="s">
        <v>270</v>
      </c>
      <c r="H15" s="241" t="s">
        <v>338</v>
      </c>
      <c r="I15" s="241"/>
      <c r="J15" s="241"/>
      <c r="K15" s="241"/>
      <c r="L15" s="241"/>
      <c r="M15" s="241" t="s">
        <v>267</v>
      </c>
      <c r="N15" s="241" t="s">
        <v>310</v>
      </c>
      <c r="O15" s="241" t="s">
        <v>268</v>
      </c>
      <c r="P15" s="242" t="s">
        <v>339</v>
      </c>
      <c r="Q15" s="242"/>
      <c r="R15" s="244">
        <v>62000000</v>
      </c>
      <c r="S15" s="244">
        <v>4596700</v>
      </c>
      <c r="T15" s="244">
        <v>0</v>
      </c>
      <c r="U15" s="244">
        <v>66596700</v>
      </c>
      <c r="V15" s="244">
        <v>0</v>
      </c>
      <c r="W15" s="244">
        <v>66596700</v>
      </c>
      <c r="X15" s="244">
        <v>0</v>
      </c>
      <c r="Y15" s="244">
        <v>66596700</v>
      </c>
      <c r="Z15" s="244">
        <v>66596700</v>
      </c>
      <c r="AA15" s="244">
        <v>66596700</v>
      </c>
      <c r="AB15" s="244">
        <v>66596700</v>
      </c>
    </row>
    <row r="16" spans="1:28" ht="15" customHeight="1">
      <c r="A16" s="241" t="s">
        <v>306</v>
      </c>
      <c r="B16" s="242" t="s">
        <v>307</v>
      </c>
      <c r="C16" s="243" t="s">
        <v>340</v>
      </c>
      <c r="D16" s="241" t="s">
        <v>265</v>
      </c>
      <c r="E16" s="241" t="s">
        <v>266</v>
      </c>
      <c r="F16" s="241" t="s">
        <v>266</v>
      </c>
      <c r="G16" s="241" t="s">
        <v>270</v>
      </c>
      <c r="H16" s="241" t="s">
        <v>316</v>
      </c>
      <c r="I16" s="241"/>
      <c r="J16" s="241"/>
      <c r="K16" s="241"/>
      <c r="L16" s="241"/>
      <c r="M16" s="241" t="s">
        <v>267</v>
      </c>
      <c r="N16" s="241" t="s">
        <v>310</v>
      </c>
      <c r="O16" s="241" t="s">
        <v>268</v>
      </c>
      <c r="P16" s="242" t="s">
        <v>341</v>
      </c>
      <c r="Q16" s="242"/>
      <c r="R16" s="244">
        <v>35000000</v>
      </c>
      <c r="S16" s="244">
        <v>2183300</v>
      </c>
      <c r="T16" s="244">
        <v>0</v>
      </c>
      <c r="U16" s="244">
        <v>37183300</v>
      </c>
      <c r="V16" s="244">
        <v>0</v>
      </c>
      <c r="W16" s="244">
        <v>37183300</v>
      </c>
      <c r="X16" s="244">
        <v>0</v>
      </c>
      <c r="Y16" s="244">
        <v>37183300</v>
      </c>
      <c r="Z16" s="244">
        <v>37183300</v>
      </c>
      <c r="AA16" s="244">
        <v>37183300</v>
      </c>
      <c r="AB16" s="244">
        <v>37183300</v>
      </c>
    </row>
    <row r="17" spans="1:28" ht="15" customHeight="1">
      <c r="A17" s="241" t="s">
        <v>306</v>
      </c>
      <c r="B17" s="242" t="s">
        <v>307</v>
      </c>
      <c r="C17" s="243" t="s">
        <v>342</v>
      </c>
      <c r="D17" s="241" t="s">
        <v>265</v>
      </c>
      <c r="E17" s="241" t="s">
        <v>266</v>
      </c>
      <c r="F17" s="241" t="s">
        <v>266</v>
      </c>
      <c r="G17" s="241" t="s">
        <v>270</v>
      </c>
      <c r="H17" s="241" t="s">
        <v>319</v>
      </c>
      <c r="I17" s="241"/>
      <c r="J17" s="241"/>
      <c r="K17" s="241"/>
      <c r="L17" s="241"/>
      <c r="M17" s="241" t="s">
        <v>267</v>
      </c>
      <c r="N17" s="241" t="s">
        <v>310</v>
      </c>
      <c r="O17" s="241" t="s">
        <v>268</v>
      </c>
      <c r="P17" s="242" t="s">
        <v>343</v>
      </c>
      <c r="Q17" s="242"/>
      <c r="R17" s="244">
        <v>7000000</v>
      </c>
      <c r="S17" s="244">
        <v>1783900</v>
      </c>
      <c r="T17" s="244">
        <v>100</v>
      </c>
      <c r="U17" s="244">
        <v>8783800</v>
      </c>
      <c r="V17" s="244">
        <v>0</v>
      </c>
      <c r="W17" s="244">
        <v>8783800</v>
      </c>
      <c r="X17" s="244">
        <v>0</v>
      </c>
      <c r="Y17" s="244">
        <v>8783800</v>
      </c>
      <c r="Z17" s="244">
        <v>8783800</v>
      </c>
      <c r="AA17" s="244">
        <v>8783800</v>
      </c>
      <c r="AB17" s="244">
        <v>8783800</v>
      </c>
    </row>
    <row r="18" spans="1:28" ht="15" customHeight="1">
      <c r="A18" s="241" t="s">
        <v>306</v>
      </c>
      <c r="B18" s="242" t="s">
        <v>307</v>
      </c>
      <c r="C18" s="243" t="s">
        <v>344</v>
      </c>
      <c r="D18" s="241" t="s">
        <v>265</v>
      </c>
      <c r="E18" s="241" t="s">
        <v>266</v>
      </c>
      <c r="F18" s="241" t="s">
        <v>266</v>
      </c>
      <c r="G18" s="241" t="s">
        <v>270</v>
      </c>
      <c r="H18" s="241" t="s">
        <v>322</v>
      </c>
      <c r="I18" s="241"/>
      <c r="J18" s="241"/>
      <c r="K18" s="241"/>
      <c r="L18" s="241"/>
      <c r="M18" s="241" t="s">
        <v>267</v>
      </c>
      <c r="N18" s="241" t="s">
        <v>310</v>
      </c>
      <c r="O18" s="241" t="s">
        <v>268</v>
      </c>
      <c r="P18" s="242" t="s">
        <v>345</v>
      </c>
      <c r="Q18" s="242"/>
      <c r="R18" s="244">
        <v>27000000</v>
      </c>
      <c r="S18" s="244">
        <v>1000000</v>
      </c>
      <c r="T18" s="244">
        <v>708400</v>
      </c>
      <c r="U18" s="244">
        <v>27291600</v>
      </c>
      <c r="V18" s="244">
        <v>0</v>
      </c>
      <c r="W18" s="244">
        <v>27291600</v>
      </c>
      <c r="X18" s="244">
        <v>0</v>
      </c>
      <c r="Y18" s="244">
        <v>27291600</v>
      </c>
      <c r="Z18" s="244">
        <v>27291600</v>
      </c>
      <c r="AA18" s="244">
        <v>27291600</v>
      </c>
      <c r="AB18" s="244">
        <v>27291600</v>
      </c>
    </row>
    <row r="19" spans="1:28" ht="15" customHeight="1">
      <c r="A19" s="241" t="s">
        <v>306</v>
      </c>
      <c r="B19" s="242" t="s">
        <v>307</v>
      </c>
      <c r="C19" s="243" t="s">
        <v>346</v>
      </c>
      <c r="D19" s="241" t="s">
        <v>265</v>
      </c>
      <c r="E19" s="241" t="s">
        <v>266</v>
      </c>
      <c r="F19" s="241" t="s">
        <v>266</v>
      </c>
      <c r="G19" s="241" t="s">
        <v>270</v>
      </c>
      <c r="H19" s="241" t="s">
        <v>325</v>
      </c>
      <c r="I19" s="241"/>
      <c r="J19" s="241"/>
      <c r="K19" s="241"/>
      <c r="L19" s="241"/>
      <c r="M19" s="241" t="s">
        <v>267</v>
      </c>
      <c r="N19" s="241" t="s">
        <v>310</v>
      </c>
      <c r="O19" s="241" t="s">
        <v>268</v>
      </c>
      <c r="P19" s="242" t="s">
        <v>347</v>
      </c>
      <c r="Q19" s="242"/>
      <c r="R19" s="244">
        <v>4000000</v>
      </c>
      <c r="S19" s="244">
        <v>15198500</v>
      </c>
      <c r="T19" s="244">
        <v>900</v>
      </c>
      <c r="U19" s="244">
        <v>19197600</v>
      </c>
      <c r="V19" s="244">
        <v>0</v>
      </c>
      <c r="W19" s="244">
        <v>19197600</v>
      </c>
      <c r="X19" s="244">
        <v>0</v>
      </c>
      <c r="Y19" s="244">
        <v>19197600</v>
      </c>
      <c r="Z19" s="244">
        <v>19197600</v>
      </c>
      <c r="AA19" s="244">
        <v>19197600</v>
      </c>
      <c r="AB19" s="244">
        <v>19197600</v>
      </c>
    </row>
    <row r="20" spans="1:28" ht="15" customHeight="1">
      <c r="A20" s="241" t="s">
        <v>306</v>
      </c>
      <c r="B20" s="242" t="s">
        <v>307</v>
      </c>
      <c r="C20" s="243" t="s">
        <v>348</v>
      </c>
      <c r="D20" s="241" t="s">
        <v>265</v>
      </c>
      <c r="E20" s="241" t="s">
        <v>266</v>
      </c>
      <c r="F20" s="241" t="s">
        <v>266</v>
      </c>
      <c r="G20" s="241" t="s">
        <v>270</v>
      </c>
      <c r="H20" s="241" t="s">
        <v>349</v>
      </c>
      <c r="I20" s="241"/>
      <c r="J20" s="241"/>
      <c r="K20" s="241"/>
      <c r="L20" s="241"/>
      <c r="M20" s="241" t="s">
        <v>267</v>
      </c>
      <c r="N20" s="241" t="s">
        <v>310</v>
      </c>
      <c r="O20" s="241" t="s">
        <v>268</v>
      </c>
      <c r="P20" s="242" t="s">
        <v>350</v>
      </c>
      <c r="Q20" s="242"/>
      <c r="R20" s="244">
        <v>4000000</v>
      </c>
      <c r="S20" s="244">
        <v>0</v>
      </c>
      <c r="T20" s="244">
        <v>4000000</v>
      </c>
      <c r="U20" s="244">
        <v>0</v>
      </c>
      <c r="V20" s="244">
        <v>0</v>
      </c>
      <c r="W20" s="244">
        <v>0</v>
      </c>
      <c r="X20" s="244">
        <v>0</v>
      </c>
      <c r="Y20" s="244">
        <v>0</v>
      </c>
      <c r="Z20" s="244">
        <v>0</v>
      </c>
      <c r="AA20" s="244">
        <v>0</v>
      </c>
      <c r="AB20" s="244">
        <v>0</v>
      </c>
    </row>
    <row r="21" spans="1:28" ht="15" customHeight="1">
      <c r="A21" s="241" t="s">
        <v>306</v>
      </c>
      <c r="B21" s="242" t="s">
        <v>307</v>
      </c>
      <c r="C21" s="243" t="s">
        <v>351</v>
      </c>
      <c r="D21" s="241" t="s">
        <v>265</v>
      </c>
      <c r="E21" s="241" t="s">
        <v>266</v>
      </c>
      <c r="F21" s="241" t="s">
        <v>266</v>
      </c>
      <c r="G21" s="241" t="s">
        <v>270</v>
      </c>
      <c r="H21" s="241" t="s">
        <v>328</v>
      </c>
      <c r="I21" s="241"/>
      <c r="J21" s="241"/>
      <c r="K21" s="241"/>
      <c r="L21" s="241"/>
      <c r="M21" s="241" t="s">
        <v>267</v>
      </c>
      <c r="N21" s="241" t="s">
        <v>310</v>
      </c>
      <c r="O21" s="241" t="s">
        <v>268</v>
      </c>
      <c r="P21" s="242" t="s">
        <v>352</v>
      </c>
      <c r="Q21" s="242"/>
      <c r="R21" s="244">
        <v>8000000</v>
      </c>
      <c r="S21" s="244">
        <v>0</v>
      </c>
      <c r="T21" s="244">
        <v>8000000</v>
      </c>
      <c r="U21" s="244">
        <v>0</v>
      </c>
      <c r="V21" s="244">
        <v>0</v>
      </c>
      <c r="W21" s="244">
        <v>0</v>
      </c>
      <c r="X21" s="244">
        <v>0</v>
      </c>
      <c r="Y21" s="244">
        <v>0</v>
      </c>
      <c r="Z21" s="244">
        <v>0</v>
      </c>
      <c r="AA21" s="244">
        <v>0</v>
      </c>
      <c r="AB21" s="244">
        <v>0</v>
      </c>
    </row>
    <row r="22" spans="1:28" ht="15" customHeight="1">
      <c r="A22" s="241" t="s">
        <v>306</v>
      </c>
      <c r="B22" s="242" t="s">
        <v>307</v>
      </c>
      <c r="C22" s="243" t="s">
        <v>353</v>
      </c>
      <c r="D22" s="241" t="s">
        <v>265</v>
      </c>
      <c r="E22" s="241" t="s">
        <v>266</v>
      </c>
      <c r="F22" s="241" t="s">
        <v>266</v>
      </c>
      <c r="G22" s="241" t="s">
        <v>272</v>
      </c>
      <c r="H22" s="241" t="s">
        <v>309</v>
      </c>
      <c r="I22" s="241" t="s">
        <v>309</v>
      </c>
      <c r="J22" s="241"/>
      <c r="K22" s="241"/>
      <c r="L22" s="241"/>
      <c r="M22" s="241" t="s">
        <v>267</v>
      </c>
      <c r="N22" s="241" t="s">
        <v>310</v>
      </c>
      <c r="O22" s="241" t="s">
        <v>268</v>
      </c>
      <c r="P22" s="242" t="s">
        <v>354</v>
      </c>
      <c r="Q22" s="242"/>
      <c r="R22" s="244">
        <v>52000000</v>
      </c>
      <c r="S22" s="244">
        <v>0</v>
      </c>
      <c r="T22" s="244">
        <v>4453372</v>
      </c>
      <c r="U22" s="244">
        <v>47546628</v>
      </c>
      <c r="V22" s="244">
        <v>0</v>
      </c>
      <c r="W22" s="244">
        <v>47546628</v>
      </c>
      <c r="X22" s="244">
        <v>0</v>
      </c>
      <c r="Y22" s="244">
        <v>47546628</v>
      </c>
      <c r="Z22" s="244">
        <v>47546628</v>
      </c>
      <c r="AA22" s="244">
        <v>47546628</v>
      </c>
      <c r="AB22" s="244">
        <v>47546628</v>
      </c>
    </row>
    <row r="23" spans="1:28" ht="15" customHeight="1">
      <c r="A23" s="241" t="s">
        <v>306</v>
      </c>
      <c r="B23" s="242" t="s">
        <v>307</v>
      </c>
      <c r="C23" s="243" t="s">
        <v>355</v>
      </c>
      <c r="D23" s="241" t="s">
        <v>265</v>
      </c>
      <c r="E23" s="241" t="s">
        <v>266</v>
      </c>
      <c r="F23" s="241" t="s">
        <v>266</v>
      </c>
      <c r="G23" s="241" t="s">
        <v>272</v>
      </c>
      <c r="H23" s="241" t="s">
        <v>309</v>
      </c>
      <c r="I23" s="241" t="s">
        <v>338</v>
      </c>
      <c r="J23" s="241"/>
      <c r="K23" s="241"/>
      <c r="L23" s="241"/>
      <c r="M23" s="241" t="s">
        <v>267</v>
      </c>
      <c r="N23" s="241" t="s">
        <v>310</v>
      </c>
      <c r="O23" s="241" t="s">
        <v>268</v>
      </c>
      <c r="P23" s="242" t="s">
        <v>356</v>
      </c>
      <c r="Q23" s="242"/>
      <c r="R23" s="244">
        <v>0</v>
      </c>
      <c r="S23" s="244">
        <v>1422500</v>
      </c>
      <c r="T23" s="244">
        <v>116329</v>
      </c>
      <c r="U23" s="244">
        <v>1306171</v>
      </c>
      <c r="V23" s="244">
        <v>0</v>
      </c>
      <c r="W23" s="244">
        <v>1306171</v>
      </c>
      <c r="X23" s="244">
        <v>0</v>
      </c>
      <c r="Y23" s="244">
        <v>1306171</v>
      </c>
      <c r="Z23" s="244">
        <v>1306171</v>
      </c>
      <c r="AA23" s="244">
        <v>1306171</v>
      </c>
      <c r="AB23" s="244">
        <v>1306171</v>
      </c>
    </row>
    <row r="24" spans="1:28" ht="15" customHeight="1">
      <c r="A24" s="241" t="s">
        <v>306</v>
      </c>
      <c r="B24" s="242" t="s">
        <v>307</v>
      </c>
      <c r="C24" s="243" t="s">
        <v>357</v>
      </c>
      <c r="D24" s="241" t="s">
        <v>265</v>
      </c>
      <c r="E24" s="241" t="s">
        <v>266</v>
      </c>
      <c r="F24" s="241" t="s">
        <v>266</v>
      </c>
      <c r="G24" s="241" t="s">
        <v>272</v>
      </c>
      <c r="H24" s="241" t="s">
        <v>309</v>
      </c>
      <c r="I24" s="241" t="s">
        <v>313</v>
      </c>
      <c r="J24" s="241"/>
      <c r="K24" s="241"/>
      <c r="L24" s="241"/>
      <c r="M24" s="241" t="s">
        <v>267</v>
      </c>
      <c r="N24" s="241" t="s">
        <v>310</v>
      </c>
      <c r="O24" s="241" t="s">
        <v>268</v>
      </c>
      <c r="P24" s="242" t="s">
        <v>358</v>
      </c>
      <c r="Q24" s="242"/>
      <c r="R24" s="244">
        <v>4000000</v>
      </c>
      <c r="S24" s="244">
        <v>0</v>
      </c>
      <c r="T24" s="244">
        <v>165040</v>
      </c>
      <c r="U24" s="244">
        <v>3834960</v>
      </c>
      <c r="V24" s="244">
        <v>0</v>
      </c>
      <c r="W24" s="244">
        <v>3834960</v>
      </c>
      <c r="X24" s="244">
        <v>0</v>
      </c>
      <c r="Y24" s="244">
        <v>3834960</v>
      </c>
      <c r="Z24" s="244">
        <v>3834960</v>
      </c>
      <c r="AA24" s="244">
        <v>3834960</v>
      </c>
      <c r="AB24" s="244">
        <v>3834960</v>
      </c>
    </row>
    <row r="25" spans="1:28" ht="15" customHeight="1">
      <c r="A25" s="241" t="s">
        <v>306</v>
      </c>
      <c r="B25" s="242" t="s">
        <v>307</v>
      </c>
      <c r="C25" s="243" t="s">
        <v>359</v>
      </c>
      <c r="D25" s="241" t="s">
        <v>265</v>
      </c>
      <c r="E25" s="241" t="s">
        <v>266</v>
      </c>
      <c r="F25" s="241" t="s">
        <v>266</v>
      </c>
      <c r="G25" s="241" t="s">
        <v>272</v>
      </c>
      <c r="H25" s="241" t="s">
        <v>338</v>
      </c>
      <c r="I25" s="241"/>
      <c r="J25" s="241"/>
      <c r="K25" s="241"/>
      <c r="L25" s="241"/>
      <c r="M25" s="241" t="s">
        <v>267</v>
      </c>
      <c r="N25" s="241" t="s">
        <v>310</v>
      </c>
      <c r="O25" s="241" t="s">
        <v>268</v>
      </c>
      <c r="P25" s="242" t="s">
        <v>360</v>
      </c>
      <c r="Q25" s="242"/>
      <c r="R25" s="244">
        <v>29000000</v>
      </c>
      <c r="S25" s="244">
        <v>0</v>
      </c>
      <c r="T25" s="244">
        <v>8321009</v>
      </c>
      <c r="U25" s="244">
        <v>20678991</v>
      </c>
      <c r="V25" s="244">
        <v>0</v>
      </c>
      <c r="W25" s="244">
        <v>20678991</v>
      </c>
      <c r="X25" s="244">
        <v>0</v>
      </c>
      <c r="Y25" s="244">
        <v>20678991</v>
      </c>
      <c r="Z25" s="244">
        <v>20678991</v>
      </c>
      <c r="AA25" s="244">
        <v>20678991</v>
      </c>
      <c r="AB25" s="244">
        <v>20678991</v>
      </c>
    </row>
    <row r="26" spans="1:28" ht="15" customHeight="1">
      <c r="A26" s="241" t="s">
        <v>306</v>
      </c>
      <c r="B26" s="242" t="s">
        <v>307</v>
      </c>
      <c r="C26" s="243" t="s">
        <v>361</v>
      </c>
      <c r="D26" s="241" t="s">
        <v>265</v>
      </c>
      <c r="E26" s="241" t="s">
        <v>270</v>
      </c>
      <c r="F26" s="241" t="s">
        <v>270</v>
      </c>
      <c r="G26" s="241" t="s">
        <v>270</v>
      </c>
      <c r="H26" s="241" t="s">
        <v>322</v>
      </c>
      <c r="I26" s="241" t="s">
        <v>316</v>
      </c>
      <c r="J26" s="241"/>
      <c r="K26" s="241"/>
      <c r="L26" s="241"/>
      <c r="M26" s="241" t="s">
        <v>267</v>
      </c>
      <c r="N26" s="241" t="s">
        <v>310</v>
      </c>
      <c r="O26" s="241" t="s">
        <v>268</v>
      </c>
      <c r="P26" s="242" t="s">
        <v>362</v>
      </c>
      <c r="Q26" s="242"/>
      <c r="R26" s="244">
        <v>0</v>
      </c>
      <c r="S26" s="244">
        <v>120000</v>
      </c>
      <c r="T26" s="244">
        <v>0</v>
      </c>
      <c r="U26" s="244">
        <v>120000</v>
      </c>
      <c r="V26" s="244">
        <v>0</v>
      </c>
      <c r="W26" s="244">
        <v>120000</v>
      </c>
      <c r="X26" s="244">
        <v>0</v>
      </c>
      <c r="Y26" s="244">
        <v>120000</v>
      </c>
      <c r="Z26" s="244">
        <v>120000</v>
      </c>
      <c r="AA26" s="244">
        <v>120000</v>
      </c>
      <c r="AB26" s="244">
        <v>120000</v>
      </c>
    </row>
    <row r="27" spans="1:28" ht="15" customHeight="1">
      <c r="A27" s="241" t="s">
        <v>306</v>
      </c>
      <c r="B27" s="242" t="s">
        <v>307</v>
      </c>
      <c r="C27" s="243" t="s">
        <v>361</v>
      </c>
      <c r="D27" s="241" t="s">
        <v>265</v>
      </c>
      <c r="E27" s="241" t="s">
        <v>270</v>
      </c>
      <c r="F27" s="241" t="s">
        <v>270</v>
      </c>
      <c r="G27" s="241" t="s">
        <v>270</v>
      </c>
      <c r="H27" s="241" t="s">
        <v>322</v>
      </c>
      <c r="I27" s="241" t="s">
        <v>316</v>
      </c>
      <c r="J27" s="241"/>
      <c r="K27" s="241"/>
      <c r="L27" s="241"/>
      <c r="M27" s="241" t="s">
        <v>280</v>
      </c>
      <c r="N27" s="241" t="s">
        <v>34</v>
      </c>
      <c r="O27" s="241" t="s">
        <v>268</v>
      </c>
      <c r="P27" s="242" t="s">
        <v>362</v>
      </c>
      <c r="Q27" s="242"/>
      <c r="R27" s="244">
        <v>0</v>
      </c>
      <c r="S27" s="244">
        <v>210000</v>
      </c>
      <c r="T27" s="244">
        <v>0</v>
      </c>
      <c r="U27" s="244">
        <v>210000</v>
      </c>
      <c r="V27" s="244">
        <v>0</v>
      </c>
      <c r="W27" s="244">
        <v>210000</v>
      </c>
      <c r="X27" s="244">
        <v>0</v>
      </c>
      <c r="Y27" s="244">
        <v>210000</v>
      </c>
      <c r="Z27" s="244">
        <v>210000</v>
      </c>
      <c r="AA27" s="244">
        <v>210000</v>
      </c>
      <c r="AB27" s="244">
        <v>210000</v>
      </c>
    </row>
    <row r="28" spans="1:28" ht="15" customHeight="1">
      <c r="A28" s="241" t="s">
        <v>306</v>
      </c>
      <c r="B28" s="242" t="s">
        <v>307</v>
      </c>
      <c r="C28" s="243" t="s">
        <v>363</v>
      </c>
      <c r="D28" s="241" t="s">
        <v>265</v>
      </c>
      <c r="E28" s="241" t="s">
        <v>270</v>
      </c>
      <c r="F28" s="241" t="s">
        <v>270</v>
      </c>
      <c r="G28" s="241" t="s">
        <v>270</v>
      </c>
      <c r="H28" s="241" t="s">
        <v>322</v>
      </c>
      <c r="I28" s="241" t="s">
        <v>328</v>
      </c>
      <c r="J28" s="241"/>
      <c r="K28" s="241"/>
      <c r="L28" s="241"/>
      <c r="M28" s="241" t="s">
        <v>267</v>
      </c>
      <c r="N28" s="241" t="s">
        <v>310</v>
      </c>
      <c r="O28" s="241" t="s">
        <v>268</v>
      </c>
      <c r="P28" s="242" t="s">
        <v>364</v>
      </c>
      <c r="Q28" s="242"/>
      <c r="R28" s="244">
        <v>61000000</v>
      </c>
      <c r="S28" s="244">
        <v>54386000</v>
      </c>
      <c r="T28" s="244">
        <v>0</v>
      </c>
      <c r="U28" s="244">
        <v>115386000</v>
      </c>
      <c r="V28" s="244">
        <v>0</v>
      </c>
      <c r="W28" s="244">
        <v>114078480</v>
      </c>
      <c r="X28" s="244">
        <v>1307520</v>
      </c>
      <c r="Y28" s="244">
        <v>114078480</v>
      </c>
      <c r="Z28" s="244">
        <v>114078480</v>
      </c>
      <c r="AA28" s="244">
        <v>114078480</v>
      </c>
      <c r="AB28" s="244">
        <v>114078480</v>
      </c>
    </row>
    <row r="29" spans="1:28" ht="15" customHeight="1">
      <c r="A29" s="241" t="s">
        <v>306</v>
      </c>
      <c r="B29" s="242" t="s">
        <v>307</v>
      </c>
      <c r="C29" s="243" t="s">
        <v>365</v>
      </c>
      <c r="D29" s="241" t="s">
        <v>265</v>
      </c>
      <c r="E29" s="241" t="s">
        <v>270</v>
      </c>
      <c r="F29" s="241" t="s">
        <v>270</v>
      </c>
      <c r="G29" s="241" t="s">
        <v>270</v>
      </c>
      <c r="H29" s="241" t="s">
        <v>349</v>
      </c>
      <c r="I29" s="241" t="s">
        <v>316</v>
      </c>
      <c r="J29" s="241"/>
      <c r="K29" s="241"/>
      <c r="L29" s="241"/>
      <c r="M29" s="241" t="s">
        <v>267</v>
      </c>
      <c r="N29" s="241" t="s">
        <v>310</v>
      </c>
      <c r="O29" s="241" t="s">
        <v>268</v>
      </c>
      <c r="P29" s="242" t="s">
        <v>366</v>
      </c>
      <c r="Q29" s="242"/>
      <c r="R29" s="244">
        <v>400000</v>
      </c>
      <c r="S29" s="244">
        <v>0</v>
      </c>
      <c r="T29" s="244">
        <v>400000</v>
      </c>
      <c r="U29" s="244">
        <v>0</v>
      </c>
      <c r="V29" s="244">
        <v>0</v>
      </c>
      <c r="W29" s="244">
        <v>0</v>
      </c>
      <c r="X29" s="244">
        <v>0</v>
      </c>
      <c r="Y29" s="244">
        <v>0</v>
      </c>
      <c r="Z29" s="244">
        <v>0</v>
      </c>
      <c r="AA29" s="244">
        <v>0</v>
      </c>
      <c r="AB29" s="244">
        <v>0</v>
      </c>
    </row>
    <row r="30" spans="1:28" ht="15" customHeight="1">
      <c r="A30" s="241" t="s">
        <v>306</v>
      </c>
      <c r="B30" s="242" t="s">
        <v>307</v>
      </c>
      <c r="C30" s="243" t="s">
        <v>367</v>
      </c>
      <c r="D30" s="241" t="s">
        <v>265</v>
      </c>
      <c r="E30" s="241" t="s">
        <v>270</v>
      </c>
      <c r="F30" s="241" t="s">
        <v>270</v>
      </c>
      <c r="G30" s="241" t="s">
        <v>270</v>
      </c>
      <c r="H30" s="241" t="s">
        <v>328</v>
      </c>
      <c r="I30" s="241" t="s">
        <v>316</v>
      </c>
      <c r="J30" s="241"/>
      <c r="K30" s="241"/>
      <c r="L30" s="241"/>
      <c r="M30" s="241" t="s">
        <v>267</v>
      </c>
      <c r="N30" s="241" t="s">
        <v>310</v>
      </c>
      <c r="O30" s="241" t="s">
        <v>268</v>
      </c>
      <c r="P30" s="242" t="s">
        <v>368</v>
      </c>
      <c r="Q30" s="242"/>
      <c r="R30" s="244">
        <v>1500000</v>
      </c>
      <c r="S30" s="244">
        <v>11164400</v>
      </c>
      <c r="T30" s="244">
        <v>9264400</v>
      </c>
      <c r="U30" s="244">
        <v>3400000</v>
      </c>
      <c r="V30" s="244">
        <v>0</v>
      </c>
      <c r="W30" s="244">
        <v>3367927</v>
      </c>
      <c r="X30" s="244">
        <v>32073</v>
      </c>
      <c r="Y30" s="244">
        <v>3367927</v>
      </c>
      <c r="Z30" s="244">
        <v>3367927</v>
      </c>
      <c r="AA30" s="244">
        <v>3367927</v>
      </c>
      <c r="AB30" s="244">
        <v>3367927</v>
      </c>
    </row>
    <row r="31" spans="1:28" ht="15" customHeight="1">
      <c r="A31" s="241" t="s">
        <v>306</v>
      </c>
      <c r="B31" s="242" t="s">
        <v>307</v>
      </c>
      <c r="C31" s="243" t="s">
        <v>369</v>
      </c>
      <c r="D31" s="241" t="s">
        <v>265</v>
      </c>
      <c r="E31" s="241" t="s">
        <v>270</v>
      </c>
      <c r="F31" s="241" t="s">
        <v>270</v>
      </c>
      <c r="G31" s="241" t="s">
        <v>270</v>
      </c>
      <c r="H31" s="241" t="s">
        <v>331</v>
      </c>
      <c r="I31" s="241"/>
      <c r="J31" s="241"/>
      <c r="K31" s="241"/>
      <c r="L31" s="241"/>
      <c r="M31" s="241" t="s">
        <v>267</v>
      </c>
      <c r="N31" s="241" t="s">
        <v>310</v>
      </c>
      <c r="O31" s="241" t="s">
        <v>268</v>
      </c>
      <c r="P31" s="242" t="s">
        <v>370</v>
      </c>
      <c r="Q31" s="242"/>
      <c r="R31" s="244">
        <v>0</v>
      </c>
      <c r="S31" s="244">
        <v>2421346</v>
      </c>
      <c r="T31" s="244">
        <v>0</v>
      </c>
      <c r="U31" s="244">
        <v>2421346</v>
      </c>
      <c r="V31" s="244">
        <v>0</v>
      </c>
      <c r="W31" s="244">
        <v>2421346</v>
      </c>
      <c r="X31" s="244">
        <v>0</v>
      </c>
      <c r="Y31" s="244">
        <v>2421346</v>
      </c>
      <c r="Z31" s="244">
        <v>2421346</v>
      </c>
      <c r="AA31" s="244">
        <v>2421346</v>
      </c>
      <c r="AB31" s="244">
        <v>2421346</v>
      </c>
    </row>
    <row r="32" spans="1:28" ht="15" customHeight="1">
      <c r="A32" s="241" t="s">
        <v>306</v>
      </c>
      <c r="B32" s="242" t="s">
        <v>307</v>
      </c>
      <c r="C32" s="243" t="s">
        <v>371</v>
      </c>
      <c r="D32" s="241" t="s">
        <v>265</v>
      </c>
      <c r="E32" s="241" t="s">
        <v>272</v>
      </c>
      <c r="F32" s="241" t="s">
        <v>276</v>
      </c>
      <c r="G32" s="241" t="s">
        <v>270</v>
      </c>
      <c r="H32" s="241" t="s">
        <v>277</v>
      </c>
      <c r="I32" s="241" t="s">
        <v>309</v>
      </c>
      <c r="J32" s="241"/>
      <c r="K32" s="241"/>
      <c r="L32" s="241"/>
      <c r="M32" s="241" t="s">
        <v>267</v>
      </c>
      <c r="N32" s="241" t="s">
        <v>310</v>
      </c>
      <c r="O32" s="241" t="s">
        <v>268</v>
      </c>
      <c r="P32" s="242" t="s">
        <v>372</v>
      </c>
      <c r="Q32" s="242"/>
      <c r="R32" s="244">
        <v>0</v>
      </c>
      <c r="S32" s="244">
        <v>1715000</v>
      </c>
      <c r="T32" s="244">
        <v>473612</v>
      </c>
      <c r="U32" s="244">
        <v>1241388</v>
      </c>
      <c r="V32" s="244">
        <v>0</v>
      </c>
      <c r="W32" s="244">
        <v>1241388</v>
      </c>
      <c r="X32" s="244">
        <v>0</v>
      </c>
      <c r="Y32" s="244">
        <v>1241388</v>
      </c>
      <c r="Z32" s="244">
        <v>1241388</v>
      </c>
      <c r="AA32" s="244">
        <v>1241388</v>
      </c>
      <c r="AB32" s="244">
        <v>1241388</v>
      </c>
    </row>
    <row r="33" spans="1:28" ht="15" customHeight="1">
      <c r="A33" s="241" t="s">
        <v>306</v>
      </c>
      <c r="B33" s="242" t="s">
        <v>307</v>
      </c>
      <c r="C33" s="243" t="s">
        <v>373</v>
      </c>
      <c r="D33" s="241" t="s">
        <v>265</v>
      </c>
      <c r="E33" s="241" t="s">
        <v>279</v>
      </c>
      <c r="F33" s="241" t="s">
        <v>266</v>
      </c>
      <c r="G33" s="241" t="s">
        <v>270</v>
      </c>
      <c r="H33" s="241" t="s">
        <v>309</v>
      </c>
      <c r="I33" s="241"/>
      <c r="J33" s="241"/>
      <c r="K33" s="241"/>
      <c r="L33" s="241"/>
      <c r="M33" s="241" t="s">
        <v>267</v>
      </c>
      <c r="N33" s="241" t="s">
        <v>310</v>
      </c>
      <c r="O33" s="241" t="s">
        <v>268</v>
      </c>
      <c r="P33" s="242" t="s">
        <v>374</v>
      </c>
      <c r="Q33" s="242"/>
      <c r="R33" s="244">
        <v>0</v>
      </c>
      <c r="S33" s="244">
        <v>18286020</v>
      </c>
      <c r="T33" s="244">
        <v>0</v>
      </c>
      <c r="U33" s="244">
        <v>18286020</v>
      </c>
      <c r="V33" s="244">
        <v>0</v>
      </c>
      <c r="W33" s="244">
        <v>18286020</v>
      </c>
      <c r="X33" s="244">
        <v>0</v>
      </c>
      <c r="Y33" s="244">
        <v>18286020</v>
      </c>
      <c r="Z33" s="244">
        <v>18286020</v>
      </c>
      <c r="AA33" s="244">
        <v>18286020</v>
      </c>
      <c r="AB33" s="244">
        <v>18286020</v>
      </c>
    </row>
    <row r="34" spans="1:28" ht="15" customHeight="1">
      <c r="A34" s="241" t="s">
        <v>306</v>
      </c>
      <c r="B34" s="242" t="s">
        <v>307</v>
      </c>
      <c r="C34" s="243" t="s">
        <v>375</v>
      </c>
      <c r="D34" s="241" t="s">
        <v>265</v>
      </c>
      <c r="E34" s="241" t="s">
        <v>279</v>
      </c>
      <c r="F34" s="241" t="s">
        <v>266</v>
      </c>
      <c r="G34" s="241" t="s">
        <v>270</v>
      </c>
      <c r="H34" s="241" t="s">
        <v>313</v>
      </c>
      <c r="I34" s="241"/>
      <c r="J34" s="241"/>
      <c r="K34" s="241"/>
      <c r="L34" s="241"/>
      <c r="M34" s="241" t="s">
        <v>280</v>
      </c>
      <c r="N34" s="241" t="s">
        <v>34</v>
      </c>
      <c r="O34" s="241" t="s">
        <v>268</v>
      </c>
      <c r="P34" s="242" t="s">
        <v>376</v>
      </c>
      <c r="Q34" s="242"/>
      <c r="R34" s="244">
        <v>0</v>
      </c>
      <c r="S34" s="244">
        <v>1148067</v>
      </c>
      <c r="T34" s="244">
        <v>49720</v>
      </c>
      <c r="U34" s="244">
        <v>1098347</v>
      </c>
      <c r="V34" s="244">
        <v>0</v>
      </c>
      <c r="W34" s="244">
        <v>1098347</v>
      </c>
      <c r="X34" s="244">
        <v>0</v>
      </c>
      <c r="Y34" s="244">
        <v>1098347</v>
      </c>
      <c r="Z34" s="244">
        <v>1098347</v>
      </c>
      <c r="AA34" s="244">
        <v>1098347</v>
      </c>
      <c r="AB34" s="244">
        <v>1098347</v>
      </c>
    </row>
    <row r="35" spans="1:28" ht="15" customHeight="1">
      <c r="A35" s="241" t="s">
        <v>306</v>
      </c>
      <c r="B35" s="242" t="s">
        <v>307</v>
      </c>
      <c r="C35" s="243" t="s">
        <v>377</v>
      </c>
      <c r="D35" s="241" t="s">
        <v>265</v>
      </c>
      <c r="E35" s="241" t="s">
        <v>279</v>
      </c>
      <c r="F35" s="241" t="s">
        <v>266</v>
      </c>
      <c r="G35" s="241" t="s">
        <v>270</v>
      </c>
      <c r="H35" s="241" t="s">
        <v>322</v>
      </c>
      <c r="I35" s="241"/>
      <c r="J35" s="241"/>
      <c r="K35" s="241"/>
      <c r="L35" s="241"/>
      <c r="M35" s="241" t="s">
        <v>267</v>
      </c>
      <c r="N35" s="241" t="s">
        <v>310</v>
      </c>
      <c r="O35" s="241" t="s">
        <v>268</v>
      </c>
      <c r="P35" s="242" t="s">
        <v>378</v>
      </c>
      <c r="Q35" s="242"/>
      <c r="R35" s="244">
        <v>0</v>
      </c>
      <c r="S35" s="244">
        <v>951852</v>
      </c>
      <c r="T35" s="244">
        <v>264453</v>
      </c>
      <c r="U35" s="244">
        <v>687399</v>
      </c>
      <c r="V35" s="244">
        <v>0</v>
      </c>
      <c r="W35" s="244">
        <v>687399</v>
      </c>
      <c r="X35" s="244">
        <v>0</v>
      </c>
      <c r="Y35" s="244">
        <v>687399</v>
      </c>
      <c r="Z35" s="244">
        <v>687399</v>
      </c>
      <c r="AA35" s="244">
        <v>687399</v>
      </c>
      <c r="AB35" s="244">
        <v>687399</v>
      </c>
    </row>
    <row r="36" spans="1:28" ht="15" customHeight="1">
      <c r="A36" s="241" t="s">
        <v>379</v>
      </c>
      <c r="B36" s="242" t="s">
        <v>380</v>
      </c>
      <c r="C36" s="243" t="s">
        <v>308</v>
      </c>
      <c r="D36" s="241" t="s">
        <v>265</v>
      </c>
      <c r="E36" s="241" t="s">
        <v>266</v>
      </c>
      <c r="F36" s="241" t="s">
        <v>266</v>
      </c>
      <c r="G36" s="241" t="s">
        <v>266</v>
      </c>
      <c r="H36" s="241" t="s">
        <v>309</v>
      </c>
      <c r="I36" s="241" t="s">
        <v>309</v>
      </c>
      <c r="J36" s="241"/>
      <c r="K36" s="241"/>
      <c r="L36" s="241"/>
      <c r="M36" s="241" t="s">
        <v>267</v>
      </c>
      <c r="N36" s="241" t="s">
        <v>310</v>
      </c>
      <c r="O36" s="241" t="s">
        <v>268</v>
      </c>
      <c r="P36" s="242" t="s">
        <v>311</v>
      </c>
      <c r="Q36" s="242"/>
      <c r="R36" s="244">
        <v>529000000</v>
      </c>
      <c r="S36" s="244">
        <v>0</v>
      </c>
      <c r="T36" s="244">
        <v>70046760</v>
      </c>
      <c r="U36" s="244">
        <v>458953240</v>
      </c>
      <c r="V36" s="244">
        <v>0</v>
      </c>
      <c r="W36" s="244">
        <v>458953240</v>
      </c>
      <c r="X36" s="244">
        <v>0</v>
      </c>
      <c r="Y36" s="244">
        <v>458953240</v>
      </c>
      <c r="Z36" s="244">
        <v>458953240</v>
      </c>
      <c r="AA36" s="244">
        <v>458953240</v>
      </c>
      <c r="AB36" s="244">
        <v>458953240</v>
      </c>
    </row>
    <row r="37" spans="1:28" ht="15" customHeight="1">
      <c r="A37" s="241" t="s">
        <v>379</v>
      </c>
      <c r="B37" s="242" t="s">
        <v>380</v>
      </c>
      <c r="C37" s="243" t="s">
        <v>312</v>
      </c>
      <c r="D37" s="241" t="s">
        <v>265</v>
      </c>
      <c r="E37" s="241" t="s">
        <v>266</v>
      </c>
      <c r="F37" s="241" t="s">
        <v>266</v>
      </c>
      <c r="G37" s="241" t="s">
        <v>266</v>
      </c>
      <c r="H37" s="241" t="s">
        <v>309</v>
      </c>
      <c r="I37" s="241" t="s">
        <v>313</v>
      </c>
      <c r="J37" s="241"/>
      <c r="K37" s="241"/>
      <c r="L37" s="241"/>
      <c r="M37" s="241" t="s">
        <v>267</v>
      </c>
      <c r="N37" s="241" t="s">
        <v>310</v>
      </c>
      <c r="O37" s="241" t="s">
        <v>268</v>
      </c>
      <c r="P37" s="242" t="s">
        <v>314</v>
      </c>
      <c r="Q37" s="242"/>
      <c r="R37" s="244">
        <v>0</v>
      </c>
      <c r="S37" s="244">
        <v>7683804</v>
      </c>
      <c r="T37" s="244">
        <v>0</v>
      </c>
      <c r="U37" s="244">
        <v>7683804</v>
      </c>
      <c r="V37" s="244">
        <v>0</v>
      </c>
      <c r="W37" s="244">
        <v>7683804</v>
      </c>
      <c r="X37" s="244">
        <v>0</v>
      </c>
      <c r="Y37" s="244">
        <v>7683804</v>
      </c>
      <c r="Z37" s="244">
        <v>7683804</v>
      </c>
      <c r="AA37" s="244">
        <v>7683804</v>
      </c>
      <c r="AB37" s="244">
        <v>7683804</v>
      </c>
    </row>
    <row r="38" spans="1:28" ht="15" customHeight="1">
      <c r="A38" s="241" t="s">
        <v>379</v>
      </c>
      <c r="B38" s="242" t="s">
        <v>380</v>
      </c>
      <c r="C38" s="243" t="s">
        <v>315</v>
      </c>
      <c r="D38" s="241" t="s">
        <v>265</v>
      </c>
      <c r="E38" s="241" t="s">
        <v>266</v>
      </c>
      <c r="F38" s="241" t="s">
        <v>266</v>
      </c>
      <c r="G38" s="241" t="s">
        <v>266</v>
      </c>
      <c r="H38" s="241" t="s">
        <v>309</v>
      </c>
      <c r="I38" s="241" t="s">
        <v>316</v>
      </c>
      <c r="J38" s="241"/>
      <c r="K38" s="241"/>
      <c r="L38" s="241"/>
      <c r="M38" s="241" t="s">
        <v>267</v>
      </c>
      <c r="N38" s="241" t="s">
        <v>310</v>
      </c>
      <c r="O38" s="241" t="s">
        <v>268</v>
      </c>
      <c r="P38" s="242" t="s">
        <v>317</v>
      </c>
      <c r="Q38" s="242"/>
      <c r="R38" s="244">
        <v>9665000</v>
      </c>
      <c r="S38" s="244">
        <v>0</v>
      </c>
      <c r="T38" s="244">
        <v>2137967</v>
      </c>
      <c r="U38" s="244">
        <v>7527033</v>
      </c>
      <c r="V38" s="244">
        <v>0</v>
      </c>
      <c r="W38" s="244">
        <v>7527033</v>
      </c>
      <c r="X38" s="244">
        <v>0</v>
      </c>
      <c r="Y38" s="244">
        <v>7527033</v>
      </c>
      <c r="Z38" s="244">
        <v>7527033</v>
      </c>
      <c r="AA38" s="244">
        <v>7527033</v>
      </c>
      <c r="AB38" s="244">
        <v>7527033</v>
      </c>
    </row>
    <row r="39" spans="1:28" ht="15" customHeight="1">
      <c r="A39" s="241" t="s">
        <v>379</v>
      </c>
      <c r="B39" s="242" t="s">
        <v>380</v>
      </c>
      <c r="C39" s="243" t="s">
        <v>318</v>
      </c>
      <c r="D39" s="241" t="s">
        <v>265</v>
      </c>
      <c r="E39" s="241" t="s">
        <v>266</v>
      </c>
      <c r="F39" s="241" t="s">
        <v>266</v>
      </c>
      <c r="G39" s="241" t="s">
        <v>266</v>
      </c>
      <c r="H39" s="241" t="s">
        <v>309</v>
      </c>
      <c r="I39" s="241" t="s">
        <v>319</v>
      </c>
      <c r="J39" s="241"/>
      <c r="K39" s="241"/>
      <c r="L39" s="241"/>
      <c r="M39" s="241" t="s">
        <v>267</v>
      </c>
      <c r="N39" s="241" t="s">
        <v>310</v>
      </c>
      <c r="O39" s="241" t="s">
        <v>268</v>
      </c>
      <c r="P39" s="242" t="s">
        <v>320</v>
      </c>
      <c r="Q39" s="242"/>
      <c r="R39" s="244">
        <v>6508000</v>
      </c>
      <c r="S39" s="244">
        <v>3200000</v>
      </c>
      <c r="T39" s="244">
        <v>7564725</v>
      </c>
      <c r="U39" s="244">
        <v>2143275</v>
      </c>
      <c r="V39" s="244">
        <v>0</v>
      </c>
      <c r="W39" s="244">
        <v>2143275</v>
      </c>
      <c r="X39" s="244">
        <v>0</v>
      </c>
      <c r="Y39" s="244">
        <v>2143275</v>
      </c>
      <c r="Z39" s="244">
        <v>2143275</v>
      </c>
      <c r="AA39" s="244">
        <v>2143275</v>
      </c>
      <c r="AB39" s="244">
        <v>2143275</v>
      </c>
    </row>
    <row r="40" spans="1:28" ht="15" customHeight="1">
      <c r="A40" s="241" t="s">
        <v>379</v>
      </c>
      <c r="B40" s="242" t="s">
        <v>380</v>
      </c>
      <c r="C40" s="243" t="s">
        <v>321</v>
      </c>
      <c r="D40" s="241" t="s">
        <v>265</v>
      </c>
      <c r="E40" s="241" t="s">
        <v>266</v>
      </c>
      <c r="F40" s="241" t="s">
        <v>266</v>
      </c>
      <c r="G40" s="241" t="s">
        <v>266</v>
      </c>
      <c r="H40" s="241" t="s">
        <v>309</v>
      </c>
      <c r="I40" s="241" t="s">
        <v>322</v>
      </c>
      <c r="J40" s="241"/>
      <c r="K40" s="241"/>
      <c r="L40" s="241"/>
      <c r="M40" s="241" t="s">
        <v>267</v>
      </c>
      <c r="N40" s="241" t="s">
        <v>310</v>
      </c>
      <c r="O40" s="241" t="s">
        <v>268</v>
      </c>
      <c r="P40" s="242" t="s">
        <v>323</v>
      </c>
      <c r="Q40" s="242"/>
      <c r="R40" s="244">
        <v>53000000</v>
      </c>
      <c r="S40" s="244">
        <v>1174000</v>
      </c>
      <c r="T40" s="244">
        <v>8196372</v>
      </c>
      <c r="U40" s="244">
        <v>45977628</v>
      </c>
      <c r="V40" s="244">
        <v>0</v>
      </c>
      <c r="W40" s="244">
        <v>45977103</v>
      </c>
      <c r="X40" s="244">
        <v>525</v>
      </c>
      <c r="Y40" s="244">
        <v>45977103</v>
      </c>
      <c r="Z40" s="244">
        <v>45977103</v>
      </c>
      <c r="AA40" s="244">
        <v>45977103</v>
      </c>
      <c r="AB40" s="244">
        <v>45977103</v>
      </c>
    </row>
    <row r="41" spans="1:28" ht="15" customHeight="1">
      <c r="A41" s="241" t="s">
        <v>379</v>
      </c>
      <c r="B41" s="242" t="s">
        <v>380</v>
      </c>
      <c r="C41" s="243" t="s">
        <v>324</v>
      </c>
      <c r="D41" s="241" t="s">
        <v>265</v>
      </c>
      <c r="E41" s="241" t="s">
        <v>266</v>
      </c>
      <c r="F41" s="241" t="s">
        <v>266</v>
      </c>
      <c r="G41" s="241" t="s">
        <v>266</v>
      </c>
      <c r="H41" s="241" t="s">
        <v>309</v>
      </c>
      <c r="I41" s="241" t="s">
        <v>325</v>
      </c>
      <c r="J41" s="241"/>
      <c r="K41" s="241"/>
      <c r="L41" s="241"/>
      <c r="M41" s="241" t="s">
        <v>267</v>
      </c>
      <c r="N41" s="241" t="s">
        <v>310</v>
      </c>
      <c r="O41" s="241" t="s">
        <v>268</v>
      </c>
      <c r="P41" s="242" t="s">
        <v>326</v>
      </c>
      <c r="Q41" s="242"/>
      <c r="R41" s="244">
        <v>18000000</v>
      </c>
      <c r="S41" s="244">
        <v>2300000</v>
      </c>
      <c r="T41" s="244">
        <v>0</v>
      </c>
      <c r="U41" s="244">
        <v>20300000</v>
      </c>
      <c r="V41" s="244">
        <v>0</v>
      </c>
      <c r="W41" s="244">
        <v>19602007</v>
      </c>
      <c r="X41" s="244">
        <v>697993</v>
      </c>
      <c r="Y41" s="244">
        <v>19602007</v>
      </c>
      <c r="Z41" s="244">
        <v>19602007</v>
      </c>
      <c r="AA41" s="244">
        <v>19602007</v>
      </c>
      <c r="AB41" s="244">
        <v>19602007</v>
      </c>
    </row>
    <row r="42" spans="1:28" ht="15" customHeight="1">
      <c r="A42" s="241" t="s">
        <v>379</v>
      </c>
      <c r="B42" s="242" t="s">
        <v>380</v>
      </c>
      <c r="C42" s="243" t="s">
        <v>327</v>
      </c>
      <c r="D42" s="241" t="s">
        <v>265</v>
      </c>
      <c r="E42" s="241" t="s">
        <v>266</v>
      </c>
      <c r="F42" s="241" t="s">
        <v>266</v>
      </c>
      <c r="G42" s="241" t="s">
        <v>266</v>
      </c>
      <c r="H42" s="241" t="s">
        <v>309</v>
      </c>
      <c r="I42" s="241" t="s">
        <v>328</v>
      </c>
      <c r="J42" s="241"/>
      <c r="K42" s="241"/>
      <c r="L42" s="241"/>
      <c r="M42" s="241" t="s">
        <v>267</v>
      </c>
      <c r="N42" s="241" t="s">
        <v>310</v>
      </c>
      <c r="O42" s="241" t="s">
        <v>268</v>
      </c>
      <c r="P42" s="242" t="s">
        <v>329</v>
      </c>
      <c r="Q42" s="242"/>
      <c r="R42" s="244">
        <v>67000000</v>
      </c>
      <c r="S42" s="244">
        <v>0</v>
      </c>
      <c r="T42" s="244">
        <v>0</v>
      </c>
      <c r="U42" s="244">
        <v>67000000</v>
      </c>
      <c r="V42" s="244">
        <v>0</v>
      </c>
      <c r="W42" s="244">
        <v>56523652</v>
      </c>
      <c r="X42" s="244">
        <v>10476348</v>
      </c>
      <c r="Y42" s="244">
        <v>56523652</v>
      </c>
      <c r="Z42" s="244">
        <v>56523652</v>
      </c>
      <c r="AA42" s="244">
        <v>56523652</v>
      </c>
      <c r="AB42" s="244">
        <v>56523652</v>
      </c>
    </row>
    <row r="43" spans="1:28" ht="15" customHeight="1">
      <c r="A43" s="241" t="s">
        <v>379</v>
      </c>
      <c r="B43" s="242" t="s">
        <v>380</v>
      </c>
      <c r="C43" s="243" t="s">
        <v>330</v>
      </c>
      <c r="D43" s="241" t="s">
        <v>265</v>
      </c>
      <c r="E43" s="241" t="s">
        <v>266</v>
      </c>
      <c r="F43" s="241" t="s">
        <v>266</v>
      </c>
      <c r="G43" s="241" t="s">
        <v>266</v>
      </c>
      <c r="H43" s="241" t="s">
        <v>309</v>
      </c>
      <c r="I43" s="241" t="s">
        <v>331</v>
      </c>
      <c r="J43" s="241"/>
      <c r="K43" s="241"/>
      <c r="L43" s="241"/>
      <c r="M43" s="241" t="s">
        <v>267</v>
      </c>
      <c r="N43" s="241" t="s">
        <v>310</v>
      </c>
      <c r="O43" s="241" t="s">
        <v>268</v>
      </c>
      <c r="P43" s="242" t="s">
        <v>332</v>
      </c>
      <c r="Q43" s="242"/>
      <c r="R43" s="244">
        <v>34000000</v>
      </c>
      <c r="S43" s="244">
        <v>6770000</v>
      </c>
      <c r="T43" s="244">
        <v>0</v>
      </c>
      <c r="U43" s="244">
        <v>40770000</v>
      </c>
      <c r="V43" s="244">
        <v>0</v>
      </c>
      <c r="W43" s="244">
        <v>40754225</v>
      </c>
      <c r="X43" s="244">
        <v>15775</v>
      </c>
      <c r="Y43" s="244">
        <v>40754225</v>
      </c>
      <c r="Z43" s="244">
        <v>40754225</v>
      </c>
      <c r="AA43" s="244">
        <v>40754225</v>
      </c>
      <c r="AB43" s="244">
        <v>40754225</v>
      </c>
    </row>
    <row r="44" spans="1:28" ht="15" customHeight="1">
      <c r="A44" s="241" t="s">
        <v>379</v>
      </c>
      <c r="B44" s="242" t="s">
        <v>380</v>
      </c>
      <c r="C44" s="243" t="s">
        <v>333</v>
      </c>
      <c r="D44" s="241" t="s">
        <v>265</v>
      </c>
      <c r="E44" s="241" t="s">
        <v>266</v>
      </c>
      <c r="F44" s="241" t="s">
        <v>266</v>
      </c>
      <c r="G44" s="241" t="s">
        <v>266</v>
      </c>
      <c r="H44" s="241" t="s">
        <v>309</v>
      </c>
      <c r="I44" s="241" t="s">
        <v>277</v>
      </c>
      <c r="J44" s="241"/>
      <c r="K44" s="241"/>
      <c r="L44" s="241"/>
      <c r="M44" s="241" t="s">
        <v>267</v>
      </c>
      <c r="N44" s="241" t="s">
        <v>310</v>
      </c>
      <c r="O44" s="241" t="s">
        <v>268</v>
      </c>
      <c r="P44" s="242" t="s">
        <v>334</v>
      </c>
      <c r="Q44" s="242"/>
      <c r="R44" s="244">
        <v>6000000</v>
      </c>
      <c r="S44" s="244">
        <v>2000000</v>
      </c>
      <c r="T44" s="244">
        <v>218214</v>
      </c>
      <c r="U44" s="244">
        <v>7781786</v>
      </c>
      <c r="V44" s="244">
        <v>0</v>
      </c>
      <c r="W44" s="244">
        <v>7781786</v>
      </c>
      <c r="X44" s="244">
        <v>0</v>
      </c>
      <c r="Y44" s="244">
        <v>7781786</v>
      </c>
      <c r="Z44" s="244">
        <v>7781786</v>
      </c>
      <c r="AA44" s="244">
        <v>7781786</v>
      </c>
      <c r="AB44" s="244">
        <v>7781786</v>
      </c>
    </row>
    <row r="45" spans="1:28" ht="15" customHeight="1">
      <c r="A45" s="241" t="s">
        <v>379</v>
      </c>
      <c r="B45" s="242" t="s">
        <v>380</v>
      </c>
      <c r="C45" s="243" t="s">
        <v>335</v>
      </c>
      <c r="D45" s="241" t="s">
        <v>265</v>
      </c>
      <c r="E45" s="241" t="s">
        <v>266</v>
      </c>
      <c r="F45" s="241" t="s">
        <v>266</v>
      </c>
      <c r="G45" s="241" t="s">
        <v>270</v>
      </c>
      <c r="H45" s="241" t="s">
        <v>309</v>
      </c>
      <c r="I45" s="241"/>
      <c r="J45" s="241"/>
      <c r="K45" s="241"/>
      <c r="L45" s="241"/>
      <c r="M45" s="241" t="s">
        <v>267</v>
      </c>
      <c r="N45" s="241" t="s">
        <v>310</v>
      </c>
      <c r="O45" s="241" t="s">
        <v>268</v>
      </c>
      <c r="P45" s="242" t="s">
        <v>336</v>
      </c>
      <c r="Q45" s="242"/>
      <c r="R45" s="244">
        <v>70000000</v>
      </c>
      <c r="S45" s="244">
        <v>0</v>
      </c>
      <c r="T45" s="244">
        <v>0</v>
      </c>
      <c r="U45" s="244">
        <v>70000000</v>
      </c>
      <c r="V45" s="244">
        <v>0</v>
      </c>
      <c r="W45" s="244">
        <v>62549600</v>
      </c>
      <c r="X45" s="244">
        <v>7450400</v>
      </c>
      <c r="Y45" s="244">
        <v>62549600</v>
      </c>
      <c r="Z45" s="244">
        <v>62549600</v>
      </c>
      <c r="AA45" s="244">
        <v>62549600</v>
      </c>
      <c r="AB45" s="244">
        <v>62549600</v>
      </c>
    </row>
    <row r="46" spans="1:28" ht="15" customHeight="1">
      <c r="A46" s="241" t="s">
        <v>379</v>
      </c>
      <c r="B46" s="242" t="s">
        <v>380</v>
      </c>
      <c r="C46" s="243" t="s">
        <v>337</v>
      </c>
      <c r="D46" s="241" t="s">
        <v>265</v>
      </c>
      <c r="E46" s="241" t="s">
        <v>266</v>
      </c>
      <c r="F46" s="241" t="s">
        <v>266</v>
      </c>
      <c r="G46" s="241" t="s">
        <v>270</v>
      </c>
      <c r="H46" s="241" t="s">
        <v>338</v>
      </c>
      <c r="I46" s="241"/>
      <c r="J46" s="241"/>
      <c r="K46" s="241"/>
      <c r="L46" s="241"/>
      <c r="M46" s="241" t="s">
        <v>267</v>
      </c>
      <c r="N46" s="241" t="s">
        <v>310</v>
      </c>
      <c r="O46" s="241" t="s">
        <v>268</v>
      </c>
      <c r="P46" s="242" t="s">
        <v>339</v>
      </c>
      <c r="Q46" s="242"/>
      <c r="R46" s="244">
        <v>49000000</v>
      </c>
      <c r="S46" s="244">
        <v>2000000</v>
      </c>
      <c r="T46" s="244">
        <v>0</v>
      </c>
      <c r="U46" s="244">
        <v>51000000</v>
      </c>
      <c r="V46" s="244">
        <v>0</v>
      </c>
      <c r="W46" s="244">
        <v>44297400</v>
      </c>
      <c r="X46" s="244">
        <v>6702600</v>
      </c>
      <c r="Y46" s="244">
        <v>44297400</v>
      </c>
      <c r="Z46" s="244">
        <v>44297400</v>
      </c>
      <c r="AA46" s="244">
        <v>44297400</v>
      </c>
      <c r="AB46" s="244">
        <v>44297400</v>
      </c>
    </row>
    <row r="47" spans="1:28" ht="15" customHeight="1">
      <c r="A47" s="241" t="s">
        <v>379</v>
      </c>
      <c r="B47" s="242" t="s">
        <v>380</v>
      </c>
      <c r="C47" s="243" t="s">
        <v>340</v>
      </c>
      <c r="D47" s="241" t="s">
        <v>265</v>
      </c>
      <c r="E47" s="241" t="s">
        <v>266</v>
      </c>
      <c r="F47" s="241" t="s">
        <v>266</v>
      </c>
      <c r="G47" s="241" t="s">
        <v>270</v>
      </c>
      <c r="H47" s="241" t="s">
        <v>316</v>
      </c>
      <c r="I47" s="241"/>
      <c r="J47" s="241"/>
      <c r="K47" s="241"/>
      <c r="L47" s="241"/>
      <c r="M47" s="241" t="s">
        <v>267</v>
      </c>
      <c r="N47" s="241" t="s">
        <v>310</v>
      </c>
      <c r="O47" s="241" t="s">
        <v>268</v>
      </c>
      <c r="P47" s="242" t="s">
        <v>341</v>
      </c>
      <c r="Q47" s="242"/>
      <c r="R47" s="244">
        <v>28000000</v>
      </c>
      <c r="S47" s="244">
        <v>800000</v>
      </c>
      <c r="T47" s="244">
        <v>0</v>
      </c>
      <c r="U47" s="244">
        <v>28800000</v>
      </c>
      <c r="V47" s="244">
        <v>0</v>
      </c>
      <c r="W47" s="244">
        <v>25054000</v>
      </c>
      <c r="X47" s="244">
        <v>3746000</v>
      </c>
      <c r="Y47" s="244">
        <v>25054000</v>
      </c>
      <c r="Z47" s="244">
        <v>25054000</v>
      </c>
      <c r="AA47" s="244">
        <v>25054000</v>
      </c>
      <c r="AB47" s="244">
        <v>25054000</v>
      </c>
    </row>
    <row r="48" spans="1:28" ht="15" customHeight="1">
      <c r="A48" s="241" t="s">
        <v>379</v>
      </c>
      <c r="B48" s="242" t="s">
        <v>380</v>
      </c>
      <c r="C48" s="243" t="s">
        <v>342</v>
      </c>
      <c r="D48" s="241" t="s">
        <v>265</v>
      </c>
      <c r="E48" s="241" t="s">
        <v>266</v>
      </c>
      <c r="F48" s="241" t="s">
        <v>266</v>
      </c>
      <c r="G48" s="241" t="s">
        <v>270</v>
      </c>
      <c r="H48" s="241" t="s">
        <v>319</v>
      </c>
      <c r="I48" s="241"/>
      <c r="J48" s="241"/>
      <c r="K48" s="241"/>
      <c r="L48" s="241"/>
      <c r="M48" s="241" t="s">
        <v>267</v>
      </c>
      <c r="N48" s="241" t="s">
        <v>310</v>
      </c>
      <c r="O48" s="241" t="s">
        <v>268</v>
      </c>
      <c r="P48" s="242" t="s">
        <v>343</v>
      </c>
      <c r="Q48" s="242"/>
      <c r="R48" s="244">
        <v>7000000</v>
      </c>
      <c r="S48" s="244">
        <v>0</v>
      </c>
      <c r="T48" s="244">
        <v>0</v>
      </c>
      <c r="U48" s="244">
        <v>7000000</v>
      </c>
      <c r="V48" s="244">
        <v>0</v>
      </c>
      <c r="W48" s="244">
        <v>6603800</v>
      </c>
      <c r="X48" s="244">
        <v>396200</v>
      </c>
      <c r="Y48" s="244">
        <v>6603800</v>
      </c>
      <c r="Z48" s="244">
        <v>6603800</v>
      </c>
      <c r="AA48" s="244">
        <v>6603800</v>
      </c>
      <c r="AB48" s="244">
        <v>6603800</v>
      </c>
    </row>
    <row r="49" spans="1:28" ht="15" customHeight="1">
      <c r="A49" s="241" t="s">
        <v>379</v>
      </c>
      <c r="B49" s="242" t="s">
        <v>380</v>
      </c>
      <c r="C49" s="243" t="s">
        <v>344</v>
      </c>
      <c r="D49" s="241" t="s">
        <v>265</v>
      </c>
      <c r="E49" s="241" t="s">
        <v>266</v>
      </c>
      <c r="F49" s="241" t="s">
        <v>266</v>
      </c>
      <c r="G49" s="241" t="s">
        <v>270</v>
      </c>
      <c r="H49" s="241" t="s">
        <v>322</v>
      </c>
      <c r="I49" s="241"/>
      <c r="J49" s="241"/>
      <c r="K49" s="241"/>
      <c r="L49" s="241"/>
      <c r="M49" s="241" t="s">
        <v>267</v>
      </c>
      <c r="N49" s="241" t="s">
        <v>310</v>
      </c>
      <c r="O49" s="241" t="s">
        <v>268</v>
      </c>
      <c r="P49" s="242" t="s">
        <v>345</v>
      </c>
      <c r="Q49" s="242"/>
      <c r="R49" s="244">
        <v>21000000</v>
      </c>
      <c r="S49" s="244">
        <v>1000000</v>
      </c>
      <c r="T49" s="244">
        <v>0</v>
      </c>
      <c r="U49" s="244">
        <v>22000000</v>
      </c>
      <c r="V49" s="244">
        <v>0</v>
      </c>
      <c r="W49" s="244">
        <v>18794200</v>
      </c>
      <c r="X49" s="244">
        <v>3205800</v>
      </c>
      <c r="Y49" s="244">
        <v>18794200</v>
      </c>
      <c r="Z49" s="244">
        <v>18794200</v>
      </c>
      <c r="AA49" s="244">
        <v>18794200</v>
      </c>
      <c r="AB49" s="244">
        <v>18794200</v>
      </c>
    </row>
    <row r="50" spans="1:28" ht="15" customHeight="1">
      <c r="A50" s="241" t="s">
        <v>379</v>
      </c>
      <c r="B50" s="242" t="s">
        <v>380</v>
      </c>
      <c r="C50" s="243" t="s">
        <v>346</v>
      </c>
      <c r="D50" s="241" t="s">
        <v>265</v>
      </c>
      <c r="E50" s="241" t="s">
        <v>266</v>
      </c>
      <c r="F50" s="241" t="s">
        <v>266</v>
      </c>
      <c r="G50" s="241" t="s">
        <v>270</v>
      </c>
      <c r="H50" s="241" t="s">
        <v>325</v>
      </c>
      <c r="I50" s="241"/>
      <c r="J50" s="241"/>
      <c r="K50" s="241"/>
      <c r="L50" s="241"/>
      <c r="M50" s="241" t="s">
        <v>267</v>
      </c>
      <c r="N50" s="241" t="s">
        <v>310</v>
      </c>
      <c r="O50" s="241" t="s">
        <v>268</v>
      </c>
      <c r="P50" s="242" t="s">
        <v>347</v>
      </c>
      <c r="Q50" s="242"/>
      <c r="R50" s="244">
        <v>3000000</v>
      </c>
      <c r="S50" s="244">
        <v>9600000</v>
      </c>
      <c r="T50" s="244">
        <v>0</v>
      </c>
      <c r="U50" s="244">
        <v>12600000</v>
      </c>
      <c r="V50" s="244">
        <v>0</v>
      </c>
      <c r="W50" s="244">
        <v>12533200</v>
      </c>
      <c r="X50" s="244">
        <v>66800</v>
      </c>
      <c r="Y50" s="244">
        <v>12533200</v>
      </c>
      <c r="Z50" s="244">
        <v>12533200</v>
      </c>
      <c r="AA50" s="244">
        <v>12533200</v>
      </c>
      <c r="AB50" s="244">
        <v>12533200</v>
      </c>
    </row>
    <row r="51" spans="1:28" ht="15" customHeight="1">
      <c r="A51" s="241" t="s">
        <v>379</v>
      </c>
      <c r="B51" s="242" t="s">
        <v>380</v>
      </c>
      <c r="C51" s="243" t="s">
        <v>348</v>
      </c>
      <c r="D51" s="241" t="s">
        <v>265</v>
      </c>
      <c r="E51" s="241" t="s">
        <v>266</v>
      </c>
      <c r="F51" s="241" t="s">
        <v>266</v>
      </c>
      <c r="G51" s="241" t="s">
        <v>270</v>
      </c>
      <c r="H51" s="241" t="s">
        <v>349</v>
      </c>
      <c r="I51" s="241"/>
      <c r="J51" s="241"/>
      <c r="K51" s="241"/>
      <c r="L51" s="241"/>
      <c r="M51" s="241" t="s">
        <v>267</v>
      </c>
      <c r="N51" s="241" t="s">
        <v>310</v>
      </c>
      <c r="O51" s="241" t="s">
        <v>268</v>
      </c>
      <c r="P51" s="242" t="s">
        <v>350</v>
      </c>
      <c r="Q51" s="242"/>
      <c r="R51" s="244">
        <v>3000000</v>
      </c>
      <c r="S51" s="244">
        <v>0</v>
      </c>
      <c r="T51" s="244">
        <v>3000000</v>
      </c>
      <c r="U51" s="244">
        <v>0</v>
      </c>
      <c r="V51" s="244">
        <v>0</v>
      </c>
      <c r="W51" s="244">
        <v>0</v>
      </c>
      <c r="X51" s="244">
        <v>0</v>
      </c>
      <c r="Y51" s="244">
        <v>0</v>
      </c>
      <c r="Z51" s="244">
        <v>0</v>
      </c>
      <c r="AA51" s="244">
        <v>0</v>
      </c>
      <c r="AB51" s="244">
        <v>0</v>
      </c>
    </row>
    <row r="52" spans="1:28" ht="15" customHeight="1">
      <c r="A52" s="241" t="s">
        <v>379</v>
      </c>
      <c r="B52" s="242" t="s">
        <v>380</v>
      </c>
      <c r="C52" s="243" t="s">
        <v>351</v>
      </c>
      <c r="D52" s="241" t="s">
        <v>265</v>
      </c>
      <c r="E52" s="241" t="s">
        <v>266</v>
      </c>
      <c r="F52" s="241" t="s">
        <v>266</v>
      </c>
      <c r="G52" s="241" t="s">
        <v>270</v>
      </c>
      <c r="H52" s="241" t="s">
        <v>328</v>
      </c>
      <c r="I52" s="241"/>
      <c r="J52" s="241"/>
      <c r="K52" s="241"/>
      <c r="L52" s="241"/>
      <c r="M52" s="241" t="s">
        <v>267</v>
      </c>
      <c r="N52" s="241" t="s">
        <v>310</v>
      </c>
      <c r="O52" s="241" t="s">
        <v>268</v>
      </c>
      <c r="P52" s="242" t="s">
        <v>352</v>
      </c>
      <c r="Q52" s="242"/>
      <c r="R52" s="244">
        <v>6000000</v>
      </c>
      <c r="S52" s="244">
        <v>0</v>
      </c>
      <c r="T52" s="244">
        <v>6000000</v>
      </c>
      <c r="U52" s="244">
        <v>0</v>
      </c>
      <c r="V52" s="244">
        <v>0</v>
      </c>
      <c r="W52" s="244">
        <v>0</v>
      </c>
      <c r="X52" s="244">
        <v>0</v>
      </c>
      <c r="Y52" s="244">
        <v>0</v>
      </c>
      <c r="Z52" s="244">
        <v>0</v>
      </c>
      <c r="AA52" s="244">
        <v>0</v>
      </c>
      <c r="AB52" s="244">
        <v>0</v>
      </c>
    </row>
    <row r="53" spans="1:28" ht="15" customHeight="1">
      <c r="A53" s="241" t="s">
        <v>379</v>
      </c>
      <c r="B53" s="242" t="s">
        <v>380</v>
      </c>
      <c r="C53" s="243" t="s">
        <v>353</v>
      </c>
      <c r="D53" s="241" t="s">
        <v>265</v>
      </c>
      <c r="E53" s="241" t="s">
        <v>266</v>
      </c>
      <c r="F53" s="241" t="s">
        <v>266</v>
      </c>
      <c r="G53" s="241" t="s">
        <v>272</v>
      </c>
      <c r="H53" s="241" t="s">
        <v>309</v>
      </c>
      <c r="I53" s="241" t="s">
        <v>309</v>
      </c>
      <c r="J53" s="241"/>
      <c r="K53" s="241"/>
      <c r="L53" s="241"/>
      <c r="M53" s="241" t="s">
        <v>267</v>
      </c>
      <c r="N53" s="241" t="s">
        <v>310</v>
      </c>
      <c r="O53" s="241" t="s">
        <v>268</v>
      </c>
      <c r="P53" s="242" t="s">
        <v>354</v>
      </c>
      <c r="Q53" s="242"/>
      <c r="R53" s="244">
        <v>40000000</v>
      </c>
      <c r="S53" s="244">
        <v>2100000</v>
      </c>
      <c r="T53" s="244">
        <v>2100000</v>
      </c>
      <c r="U53" s="244">
        <v>40000000</v>
      </c>
      <c r="V53" s="244">
        <v>0</v>
      </c>
      <c r="W53" s="244">
        <v>31219089</v>
      </c>
      <c r="X53" s="244">
        <v>8780911</v>
      </c>
      <c r="Y53" s="244">
        <v>31219089</v>
      </c>
      <c r="Z53" s="244">
        <v>31219089</v>
      </c>
      <c r="AA53" s="244">
        <v>31219089</v>
      </c>
      <c r="AB53" s="244">
        <v>31219089</v>
      </c>
    </row>
    <row r="54" spans="1:28" ht="15" customHeight="1">
      <c r="A54" s="241" t="s">
        <v>379</v>
      </c>
      <c r="B54" s="242" t="s">
        <v>380</v>
      </c>
      <c r="C54" s="243" t="s">
        <v>355</v>
      </c>
      <c r="D54" s="241" t="s">
        <v>265</v>
      </c>
      <c r="E54" s="241" t="s">
        <v>266</v>
      </c>
      <c r="F54" s="241" t="s">
        <v>266</v>
      </c>
      <c r="G54" s="241" t="s">
        <v>272</v>
      </c>
      <c r="H54" s="241" t="s">
        <v>309</v>
      </c>
      <c r="I54" s="241" t="s">
        <v>338</v>
      </c>
      <c r="J54" s="241"/>
      <c r="K54" s="241"/>
      <c r="L54" s="241"/>
      <c r="M54" s="241" t="s">
        <v>267</v>
      </c>
      <c r="N54" s="241" t="s">
        <v>310</v>
      </c>
      <c r="O54" s="241" t="s">
        <v>268</v>
      </c>
      <c r="P54" s="242" t="s">
        <v>356</v>
      </c>
      <c r="Q54" s="242"/>
      <c r="R54" s="244">
        <v>0</v>
      </c>
      <c r="S54" s="244">
        <v>11782035</v>
      </c>
      <c r="T54" s="244">
        <v>0</v>
      </c>
      <c r="U54" s="244">
        <v>11782035</v>
      </c>
      <c r="V54" s="244">
        <v>0</v>
      </c>
      <c r="W54" s="244">
        <v>11759678</v>
      </c>
      <c r="X54" s="244">
        <v>22357</v>
      </c>
      <c r="Y54" s="244">
        <v>11759678</v>
      </c>
      <c r="Z54" s="244">
        <v>11759678</v>
      </c>
      <c r="AA54" s="244">
        <v>11759678</v>
      </c>
      <c r="AB54" s="244">
        <v>11759678</v>
      </c>
    </row>
    <row r="55" spans="1:28" ht="15" customHeight="1">
      <c r="A55" s="241" t="s">
        <v>379</v>
      </c>
      <c r="B55" s="242" t="s">
        <v>380</v>
      </c>
      <c r="C55" s="243" t="s">
        <v>357</v>
      </c>
      <c r="D55" s="241" t="s">
        <v>265</v>
      </c>
      <c r="E55" s="241" t="s">
        <v>266</v>
      </c>
      <c r="F55" s="241" t="s">
        <v>266</v>
      </c>
      <c r="G55" s="241" t="s">
        <v>272</v>
      </c>
      <c r="H55" s="241" t="s">
        <v>309</v>
      </c>
      <c r="I55" s="241" t="s">
        <v>313</v>
      </c>
      <c r="J55" s="241"/>
      <c r="K55" s="241"/>
      <c r="L55" s="241"/>
      <c r="M55" s="241" t="s">
        <v>267</v>
      </c>
      <c r="N55" s="241" t="s">
        <v>310</v>
      </c>
      <c r="O55" s="241" t="s">
        <v>268</v>
      </c>
      <c r="P55" s="242" t="s">
        <v>358</v>
      </c>
      <c r="Q55" s="242"/>
      <c r="R55" s="244">
        <v>3000000</v>
      </c>
      <c r="S55" s="244">
        <v>420000</v>
      </c>
      <c r="T55" s="244">
        <v>0</v>
      </c>
      <c r="U55" s="244">
        <v>3420000</v>
      </c>
      <c r="V55" s="244">
        <v>0</v>
      </c>
      <c r="W55" s="244">
        <v>3402025</v>
      </c>
      <c r="X55" s="244">
        <v>17975</v>
      </c>
      <c r="Y55" s="244">
        <v>3402025</v>
      </c>
      <c r="Z55" s="244">
        <v>3402025</v>
      </c>
      <c r="AA55" s="244">
        <v>3402025</v>
      </c>
      <c r="AB55" s="244">
        <v>3402025</v>
      </c>
    </row>
    <row r="56" spans="1:28" ht="15" customHeight="1">
      <c r="A56" s="241" t="s">
        <v>379</v>
      </c>
      <c r="B56" s="242" t="s">
        <v>380</v>
      </c>
      <c r="C56" s="243" t="s">
        <v>359</v>
      </c>
      <c r="D56" s="241" t="s">
        <v>265</v>
      </c>
      <c r="E56" s="241" t="s">
        <v>266</v>
      </c>
      <c r="F56" s="241" t="s">
        <v>266</v>
      </c>
      <c r="G56" s="241" t="s">
        <v>272</v>
      </c>
      <c r="H56" s="241" t="s">
        <v>338</v>
      </c>
      <c r="I56" s="241"/>
      <c r="J56" s="241"/>
      <c r="K56" s="241"/>
      <c r="L56" s="241"/>
      <c r="M56" s="241" t="s">
        <v>267</v>
      </c>
      <c r="N56" s="241" t="s">
        <v>310</v>
      </c>
      <c r="O56" s="241" t="s">
        <v>268</v>
      </c>
      <c r="P56" s="242" t="s">
        <v>360</v>
      </c>
      <c r="Q56" s="242"/>
      <c r="R56" s="244">
        <v>29000000</v>
      </c>
      <c r="S56" s="244">
        <v>0</v>
      </c>
      <c r="T56" s="244">
        <v>0</v>
      </c>
      <c r="U56" s="244">
        <v>29000000</v>
      </c>
      <c r="V56" s="244">
        <v>0</v>
      </c>
      <c r="W56" s="244">
        <v>23923264</v>
      </c>
      <c r="X56" s="244">
        <v>5076736</v>
      </c>
      <c r="Y56" s="244">
        <v>23923264</v>
      </c>
      <c r="Z56" s="244">
        <v>23923264</v>
      </c>
      <c r="AA56" s="244">
        <v>23923264</v>
      </c>
      <c r="AB56" s="244">
        <v>23923264</v>
      </c>
    </row>
    <row r="57" spans="1:28" ht="15" customHeight="1">
      <c r="A57" s="241" t="s">
        <v>379</v>
      </c>
      <c r="B57" s="242" t="s">
        <v>380</v>
      </c>
      <c r="C57" s="243" t="s">
        <v>361</v>
      </c>
      <c r="D57" s="241" t="s">
        <v>265</v>
      </c>
      <c r="E57" s="241" t="s">
        <v>270</v>
      </c>
      <c r="F57" s="241" t="s">
        <v>270</v>
      </c>
      <c r="G57" s="241" t="s">
        <v>270</v>
      </c>
      <c r="H57" s="241" t="s">
        <v>322</v>
      </c>
      <c r="I57" s="241" t="s">
        <v>316</v>
      </c>
      <c r="J57" s="241"/>
      <c r="K57" s="241"/>
      <c r="L57" s="241"/>
      <c r="M57" s="241" t="s">
        <v>280</v>
      </c>
      <c r="N57" s="241" t="s">
        <v>34</v>
      </c>
      <c r="O57" s="241" t="s">
        <v>268</v>
      </c>
      <c r="P57" s="242" t="s">
        <v>362</v>
      </c>
      <c r="Q57" s="242"/>
      <c r="R57" s="244">
        <v>0</v>
      </c>
      <c r="S57" s="244">
        <v>1326600</v>
      </c>
      <c r="T57" s="244">
        <v>1</v>
      </c>
      <c r="U57" s="244">
        <v>1326599</v>
      </c>
      <c r="V57" s="244">
        <v>0</v>
      </c>
      <c r="W57" s="244">
        <v>1326599</v>
      </c>
      <c r="X57" s="244">
        <v>0</v>
      </c>
      <c r="Y57" s="244">
        <v>1326599</v>
      </c>
      <c r="Z57" s="244">
        <v>1326599</v>
      </c>
      <c r="AA57" s="244">
        <v>1326599</v>
      </c>
      <c r="AB57" s="244">
        <v>1326599</v>
      </c>
    </row>
    <row r="58" spans="1:28" ht="15" customHeight="1">
      <c r="A58" s="241" t="s">
        <v>379</v>
      </c>
      <c r="B58" s="242" t="s">
        <v>380</v>
      </c>
      <c r="C58" s="243" t="s">
        <v>363</v>
      </c>
      <c r="D58" s="241" t="s">
        <v>265</v>
      </c>
      <c r="E58" s="241" t="s">
        <v>270</v>
      </c>
      <c r="F58" s="241" t="s">
        <v>270</v>
      </c>
      <c r="G58" s="241" t="s">
        <v>270</v>
      </c>
      <c r="H58" s="241" t="s">
        <v>322</v>
      </c>
      <c r="I58" s="241" t="s">
        <v>328</v>
      </c>
      <c r="J58" s="241"/>
      <c r="K58" s="241"/>
      <c r="L58" s="241"/>
      <c r="M58" s="241" t="s">
        <v>267</v>
      </c>
      <c r="N58" s="241" t="s">
        <v>310</v>
      </c>
      <c r="O58" s="241" t="s">
        <v>268</v>
      </c>
      <c r="P58" s="242" t="s">
        <v>364</v>
      </c>
      <c r="Q58" s="242"/>
      <c r="R58" s="244">
        <v>53000000</v>
      </c>
      <c r="S58" s="244">
        <v>14996408</v>
      </c>
      <c r="T58" s="244">
        <v>0</v>
      </c>
      <c r="U58" s="244">
        <v>67996408</v>
      </c>
      <c r="V58" s="244">
        <v>0</v>
      </c>
      <c r="W58" s="244">
        <v>67996408</v>
      </c>
      <c r="X58" s="244">
        <v>0</v>
      </c>
      <c r="Y58" s="244">
        <v>67996408</v>
      </c>
      <c r="Z58" s="244">
        <v>67996408</v>
      </c>
      <c r="AA58" s="244">
        <v>67996408</v>
      </c>
      <c r="AB58" s="244">
        <v>67996408</v>
      </c>
    </row>
    <row r="59" spans="1:28" ht="15" customHeight="1">
      <c r="A59" s="241" t="s">
        <v>379</v>
      </c>
      <c r="B59" s="242" t="s">
        <v>380</v>
      </c>
      <c r="C59" s="243" t="s">
        <v>381</v>
      </c>
      <c r="D59" s="241" t="s">
        <v>265</v>
      </c>
      <c r="E59" s="241" t="s">
        <v>270</v>
      </c>
      <c r="F59" s="241" t="s">
        <v>270</v>
      </c>
      <c r="G59" s="241" t="s">
        <v>270</v>
      </c>
      <c r="H59" s="241" t="s">
        <v>325</v>
      </c>
      <c r="I59" s="241" t="s">
        <v>338</v>
      </c>
      <c r="J59" s="241"/>
      <c r="K59" s="241"/>
      <c r="L59" s="241"/>
      <c r="M59" s="241" t="s">
        <v>267</v>
      </c>
      <c r="N59" s="241" t="s">
        <v>310</v>
      </c>
      <c r="O59" s="241" t="s">
        <v>268</v>
      </c>
      <c r="P59" s="242" t="s">
        <v>382</v>
      </c>
      <c r="Q59" s="242"/>
      <c r="R59" s="244">
        <v>80000000</v>
      </c>
      <c r="S59" s="244">
        <v>15773335.67</v>
      </c>
      <c r="T59" s="244">
        <v>1413412</v>
      </c>
      <c r="U59" s="244">
        <v>94359923.670000002</v>
      </c>
      <c r="V59" s="244">
        <v>0</v>
      </c>
      <c r="W59" s="244">
        <v>94359923.670000002</v>
      </c>
      <c r="X59" s="244">
        <v>0</v>
      </c>
      <c r="Y59" s="244">
        <v>94359923.670000002</v>
      </c>
      <c r="Z59" s="244">
        <v>89464750</v>
      </c>
      <c r="AA59" s="244">
        <v>89464750</v>
      </c>
      <c r="AB59" s="244">
        <v>89464750</v>
      </c>
    </row>
    <row r="60" spans="1:28" ht="15" customHeight="1">
      <c r="A60" s="241" t="s">
        <v>379</v>
      </c>
      <c r="B60" s="242" t="s">
        <v>380</v>
      </c>
      <c r="C60" s="243" t="s">
        <v>365</v>
      </c>
      <c r="D60" s="241" t="s">
        <v>265</v>
      </c>
      <c r="E60" s="241" t="s">
        <v>270</v>
      </c>
      <c r="F60" s="241" t="s">
        <v>270</v>
      </c>
      <c r="G60" s="241" t="s">
        <v>270</v>
      </c>
      <c r="H60" s="241" t="s">
        <v>349</v>
      </c>
      <c r="I60" s="241" t="s">
        <v>316</v>
      </c>
      <c r="J60" s="241"/>
      <c r="K60" s="241"/>
      <c r="L60" s="241"/>
      <c r="M60" s="241" t="s">
        <v>267</v>
      </c>
      <c r="N60" s="241" t="s">
        <v>310</v>
      </c>
      <c r="O60" s="241" t="s">
        <v>268</v>
      </c>
      <c r="P60" s="242" t="s">
        <v>366</v>
      </c>
      <c r="Q60" s="242"/>
      <c r="R60" s="244">
        <v>3000000</v>
      </c>
      <c r="S60" s="244">
        <v>3150000</v>
      </c>
      <c r="T60" s="244">
        <v>25401</v>
      </c>
      <c r="U60" s="244">
        <v>6124599</v>
      </c>
      <c r="V60" s="244">
        <v>0</v>
      </c>
      <c r="W60" s="244">
        <v>6124599</v>
      </c>
      <c r="X60" s="244">
        <v>0</v>
      </c>
      <c r="Y60" s="244">
        <v>6124599</v>
      </c>
      <c r="Z60" s="244">
        <v>6124599</v>
      </c>
      <c r="AA60" s="244">
        <v>6124599</v>
      </c>
      <c r="AB60" s="244">
        <v>6124599</v>
      </c>
    </row>
    <row r="61" spans="1:28" ht="15" customHeight="1">
      <c r="A61" s="241" t="s">
        <v>379</v>
      </c>
      <c r="B61" s="242" t="s">
        <v>380</v>
      </c>
      <c r="C61" s="243" t="s">
        <v>367</v>
      </c>
      <c r="D61" s="241" t="s">
        <v>265</v>
      </c>
      <c r="E61" s="241" t="s">
        <v>270</v>
      </c>
      <c r="F61" s="241" t="s">
        <v>270</v>
      </c>
      <c r="G61" s="241" t="s">
        <v>270</v>
      </c>
      <c r="H61" s="241" t="s">
        <v>328</v>
      </c>
      <c r="I61" s="241" t="s">
        <v>316</v>
      </c>
      <c r="J61" s="241"/>
      <c r="K61" s="241"/>
      <c r="L61" s="241"/>
      <c r="M61" s="241" t="s">
        <v>267</v>
      </c>
      <c r="N61" s="241" t="s">
        <v>310</v>
      </c>
      <c r="O61" s="241" t="s">
        <v>268</v>
      </c>
      <c r="P61" s="242" t="s">
        <v>368</v>
      </c>
      <c r="Q61" s="242"/>
      <c r="R61" s="244">
        <v>2000000</v>
      </c>
      <c r="S61" s="244">
        <v>1869509</v>
      </c>
      <c r="T61" s="244">
        <v>670000</v>
      </c>
      <c r="U61" s="244">
        <v>3199509</v>
      </c>
      <c r="V61" s="244">
        <v>0</v>
      </c>
      <c r="W61" s="244">
        <v>3199509</v>
      </c>
      <c r="X61" s="244">
        <v>0</v>
      </c>
      <c r="Y61" s="244">
        <v>3199509</v>
      </c>
      <c r="Z61" s="244">
        <v>3199509</v>
      </c>
      <c r="AA61" s="244">
        <v>3199509</v>
      </c>
      <c r="AB61" s="244">
        <v>3199509</v>
      </c>
    </row>
    <row r="62" spans="1:28" ht="15" customHeight="1">
      <c r="A62" s="241" t="s">
        <v>379</v>
      </c>
      <c r="B62" s="242" t="s">
        <v>380</v>
      </c>
      <c r="C62" s="243" t="s">
        <v>369</v>
      </c>
      <c r="D62" s="241" t="s">
        <v>265</v>
      </c>
      <c r="E62" s="241" t="s">
        <v>270</v>
      </c>
      <c r="F62" s="241" t="s">
        <v>270</v>
      </c>
      <c r="G62" s="241" t="s">
        <v>270</v>
      </c>
      <c r="H62" s="241" t="s">
        <v>331</v>
      </c>
      <c r="I62" s="241"/>
      <c r="J62" s="241"/>
      <c r="K62" s="241"/>
      <c r="L62" s="241"/>
      <c r="M62" s="241" t="s">
        <v>267</v>
      </c>
      <c r="N62" s="241" t="s">
        <v>310</v>
      </c>
      <c r="O62" s="241" t="s">
        <v>268</v>
      </c>
      <c r="P62" s="242" t="s">
        <v>370</v>
      </c>
      <c r="Q62" s="242"/>
      <c r="R62" s="244">
        <v>0</v>
      </c>
      <c r="S62" s="244">
        <v>2998639</v>
      </c>
      <c r="T62" s="244">
        <v>0</v>
      </c>
      <c r="U62" s="244">
        <v>2998639</v>
      </c>
      <c r="V62" s="244">
        <v>0</v>
      </c>
      <c r="W62" s="244">
        <v>2998639</v>
      </c>
      <c r="X62" s="244">
        <v>0</v>
      </c>
      <c r="Y62" s="244">
        <v>2998639</v>
      </c>
      <c r="Z62" s="244">
        <v>2998639</v>
      </c>
      <c r="AA62" s="244">
        <v>2998639</v>
      </c>
      <c r="AB62" s="244">
        <v>2998639</v>
      </c>
    </row>
    <row r="63" spans="1:28" ht="15" customHeight="1">
      <c r="A63" s="241" t="s">
        <v>379</v>
      </c>
      <c r="B63" s="242" t="s">
        <v>380</v>
      </c>
      <c r="C63" s="243" t="s">
        <v>369</v>
      </c>
      <c r="D63" s="241" t="s">
        <v>265</v>
      </c>
      <c r="E63" s="241" t="s">
        <v>270</v>
      </c>
      <c r="F63" s="241" t="s">
        <v>270</v>
      </c>
      <c r="G63" s="241" t="s">
        <v>270</v>
      </c>
      <c r="H63" s="241" t="s">
        <v>331</v>
      </c>
      <c r="I63" s="241"/>
      <c r="J63" s="241"/>
      <c r="K63" s="241"/>
      <c r="L63" s="241"/>
      <c r="M63" s="241" t="s">
        <v>280</v>
      </c>
      <c r="N63" s="241" t="s">
        <v>34</v>
      </c>
      <c r="O63" s="241" t="s">
        <v>268</v>
      </c>
      <c r="P63" s="242" t="s">
        <v>370</v>
      </c>
      <c r="Q63" s="242"/>
      <c r="R63" s="244">
        <v>0</v>
      </c>
      <c r="S63" s="244">
        <v>1523040</v>
      </c>
      <c r="T63" s="244">
        <v>0</v>
      </c>
      <c r="U63" s="244">
        <v>1523040</v>
      </c>
      <c r="V63" s="244">
        <v>0</v>
      </c>
      <c r="W63" s="244">
        <v>1523040</v>
      </c>
      <c r="X63" s="244">
        <v>0</v>
      </c>
      <c r="Y63" s="244">
        <v>1523040</v>
      </c>
      <c r="Z63" s="244">
        <v>1523040</v>
      </c>
      <c r="AA63" s="244">
        <v>1523040</v>
      </c>
      <c r="AB63" s="244">
        <v>1523040</v>
      </c>
    </row>
    <row r="64" spans="1:28" ht="15" customHeight="1">
      <c r="A64" s="241" t="s">
        <v>379</v>
      </c>
      <c r="B64" s="242" t="s">
        <v>380</v>
      </c>
      <c r="C64" s="243" t="s">
        <v>371</v>
      </c>
      <c r="D64" s="241" t="s">
        <v>265</v>
      </c>
      <c r="E64" s="241" t="s">
        <v>272</v>
      </c>
      <c r="F64" s="241" t="s">
        <v>276</v>
      </c>
      <c r="G64" s="241" t="s">
        <v>270</v>
      </c>
      <c r="H64" s="241" t="s">
        <v>277</v>
      </c>
      <c r="I64" s="241" t="s">
        <v>309</v>
      </c>
      <c r="J64" s="241"/>
      <c r="K64" s="241"/>
      <c r="L64" s="241"/>
      <c r="M64" s="241" t="s">
        <v>267</v>
      </c>
      <c r="N64" s="241" t="s">
        <v>310</v>
      </c>
      <c r="O64" s="241" t="s">
        <v>268</v>
      </c>
      <c r="P64" s="242" t="s">
        <v>372</v>
      </c>
      <c r="Q64" s="242"/>
      <c r="R64" s="244">
        <v>0</v>
      </c>
      <c r="S64" s="244">
        <v>4646128</v>
      </c>
      <c r="T64" s="244">
        <v>0</v>
      </c>
      <c r="U64" s="244">
        <v>4646128</v>
      </c>
      <c r="V64" s="244">
        <v>0</v>
      </c>
      <c r="W64" s="244">
        <v>3119371</v>
      </c>
      <c r="X64" s="244">
        <v>1526757</v>
      </c>
      <c r="Y64" s="244">
        <v>3119371</v>
      </c>
      <c r="Z64" s="244">
        <v>3119371</v>
      </c>
      <c r="AA64" s="244">
        <v>3119371</v>
      </c>
      <c r="AB64" s="244">
        <v>3119371</v>
      </c>
    </row>
    <row r="65" spans="1:28" ht="15" customHeight="1">
      <c r="A65" s="241" t="s">
        <v>379</v>
      </c>
      <c r="B65" s="242" t="s">
        <v>380</v>
      </c>
      <c r="C65" s="243" t="s">
        <v>383</v>
      </c>
      <c r="D65" s="241" t="s">
        <v>265</v>
      </c>
      <c r="E65" s="241" t="s">
        <v>272</v>
      </c>
      <c r="F65" s="241" t="s">
        <v>276</v>
      </c>
      <c r="G65" s="241" t="s">
        <v>270</v>
      </c>
      <c r="H65" s="241" t="s">
        <v>277</v>
      </c>
      <c r="I65" s="241" t="s">
        <v>338</v>
      </c>
      <c r="J65" s="241"/>
      <c r="K65" s="241"/>
      <c r="L65" s="241"/>
      <c r="M65" s="241" t="s">
        <v>267</v>
      </c>
      <c r="N65" s="241" t="s">
        <v>310</v>
      </c>
      <c r="O65" s="241" t="s">
        <v>268</v>
      </c>
      <c r="P65" s="242" t="s">
        <v>384</v>
      </c>
      <c r="Q65" s="242"/>
      <c r="R65" s="244">
        <v>0</v>
      </c>
      <c r="S65" s="244">
        <v>1700000</v>
      </c>
      <c r="T65" s="244">
        <v>1700000</v>
      </c>
      <c r="U65" s="244">
        <v>0</v>
      </c>
      <c r="V65" s="244">
        <v>0</v>
      </c>
      <c r="W65" s="244">
        <v>0</v>
      </c>
      <c r="X65" s="244">
        <v>0</v>
      </c>
      <c r="Y65" s="244">
        <v>0</v>
      </c>
      <c r="Z65" s="244">
        <v>0</v>
      </c>
      <c r="AA65" s="244">
        <v>0</v>
      </c>
      <c r="AB65" s="244">
        <v>0</v>
      </c>
    </row>
    <row r="66" spans="1:28" ht="15" customHeight="1">
      <c r="A66" s="241" t="s">
        <v>379</v>
      </c>
      <c r="B66" s="242" t="s">
        <v>380</v>
      </c>
      <c r="C66" s="243" t="s">
        <v>373</v>
      </c>
      <c r="D66" s="241" t="s">
        <v>265</v>
      </c>
      <c r="E66" s="241" t="s">
        <v>279</v>
      </c>
      <c r="F66" s="241" t="s">
        <v>266</v>
      </c>
      <c r="G66" s="241" t="s">
        <v>270</v>
      </c>
      <c r="H66" s="241" t="s">
        <v>309</v>
      </c>
      <c r="I66" s="241"/>
      <c r="J66" s="241"/>
      <c r="K66" s="241"/>
      <c r="L66" s="241"/>
      <c r="M66" s="241" t="s">
        <v>267</v>
      </c>
      <c r="N66" s="241" t="s">
        <v>310</v>
      </c>
      <c r="O66" s="241" t="s">
        <v>268</v>
      </c>
      <c r="P66" s="242" t="s">
        <v>374</v>
      </c>
      <c r="Q66" s="242"/>
      <c r="R66" s="244">
        <v>0</v>
      </c>
      <c r="S66" s="244">
        <v>50701699</v>
      </c>
      <c r="T66" s="244">
        <v>0</v>
      </c>
      <c r="U66" s="244">
        <v>50701699</v>
      </c>
      <c r="V66" s="244">
        <v>0</v>
      </c>
      <c r="W66" s="244">
        <v>50701699</v>
      </c>
      <c r="X66" s="244">
        <v>0</v>
      </c>
      <c r="Y66" s="244">
        <v>50701699</v>
      </c>
      <c r="Z66" s="244">
        <v>50701699</v>
      </c>
      <c r="AA66" s="244">
        <v>50701699</v>
      </c>
      <c r="AB66" s="244">
        <v>50701699</v>
      </c>
    </row>
    <row r="67" spans="1:28" ht="15" customHeight="1">
      <c r="A67" s="241" t="s">
        <v>379</v>
      </c>
      <c r="B67" s="242" t="s">
        <v>380</v>
      </c>
      <c r="C67" s="243" t="s">
        <v>375</v>
      </c>
      <c r="D67" s="241" t="s">
        <v>265</v>
      </c>
      <c r="E67" s="241" t="s">
        <v>279</v>
      </c>
      <c r="F67" s="241" t="s">
        <v>266</v>
      </c>
      <c r="G67" s="241" t="s">
        <v>270</v>
      </c>
      <c r="H67" s="241" t="s">
        <v>313</v>
      </c>
      <c r="I67" s="241"/>
      <c r="J67" s="241"/>
      <c r="K67" s="241"/>
      <c r="L67" s="241"/>
      <c r="M67" s="241" t="s">
        <v>280</v>
      </c>
      <c r="N67" s="241" t="s">
        <v>34</v>
      </c>
      <c r="O67" s="241" t="s">
        <v>268</v>
      </c>
      <c r="P67" s="242" t="s">
        <v>376</v>
      </c>
      <c r="Q67" s="242"/>
      <c r="R67" s="244">
        <v>0</v>
      </c>
      <c r="S67" s="244">
        <v>1520000</v>
      </c>
      <c r="T67" s="244">
        <v>0</v>
      </c>
      <c r="U67" s="244">
        <v>1520000</v>
      </c>
      <c r="V67" s="244">
        <v>0</v>
      </c>
      <c r="W67" s="244">
        <v>1520000</v>
      </c>
      <c r="X67" s="244">
        <v>0</v>
      </c>
      <c r="Y67" s="244">
        <v>1520000</v>
      </c>
      <c r="Z67" s="244">
        <v>1520000</v>
      </c>
      <c r="AA67" s="244">
        <v>1520000</v>
      </c>
      <c r="AB67" s="244">
        <v>1520000</v>
      </c>
    </row>
    <row r="68" spans="1:28" ht="15" customHeight="1">
      <c r="A68" s="241" t="s">
        <v>385</v>
      </c>
      <c r="B68" s="242" t="s">
        <v>386</v>
      </c>
      <c r="C68" s="243" t="s">
        <v>308</v>
      </c>
      <c r="D68" s="241" t="s">
        <v>265</v>
      </c>
      <c r="E68" s="241" t="s">
        <v>266</v>
      </c>
      <c r="F68" s="241" t="s">
        <v>266</v>
      </c>
      <c r="G68" s="241" t="s">
        <v>266</v>
      </c>
      <c r="H68" s="241" t="s">
        <v>309</v>
      </c>
      <c r="I68" s="241" t="s">
        <v>309</v>
      </c>
      <c r="J68" s="241"/>
      <c r="K68" s="241"/>
      <c r="L68" s="241"/>
      <c r="M68" s="241" t="s">
        <v>267</v>
      </c>
      <c r="N68" s="241" t="s">
        <v>310</v>
      </c>
      <c r="O68" s="241" t="s">
        <v>268</v>
      </c>
      <c r="P68" s="242" t="s">
        <v>311</v>
      </c>
      <c r="Q68" s="242"/>
      <c r="R68" s="244">
        <v>932000000</v>
      </c>
      <c r="S68" s="244">
        <v>0</v>
      </c>
      <c r="T68" s="244">
        <v>0</v>
      </c>
      <c r="U68" s="244">
        <v>932000000</v>
      </c>
      <c r="V68" s="244">
        <v>0</v>
      </c>
      <c r="W68" s="244">
        <v>894675395</v>
      </c>
      <c r="X68" s="244">
        <v>37324605</v>
      </c>
      <c r="Y68" s="244">
        <v>894675395</v>
      </c>
      <c r="Z68" s="244">
        <v>894675395</v>
      </c>
      <c r="AA68" s="244">
        <v>894675395</v>
      </c>
      <c r="AB68" s="244">
        <v>894675395</v>
      </c>
    </row>
    <row r="69" spans="1:28" ht="15" customHeight="1">
      <c r="A69" s="241" t="s">
        <v>385</v>
      </c>
      <c r="B69" s="242" t="s">
        <v>386</v>
      </c>
      <c r="C69" s="243" t="s">
        <v>312</v>
      </c>
      <c r="D69" s="241" t="s">
        <v>265</v>
      </c>
      <c r="E69" s="241" t="s">
        <v>266</v>
      </c>
      <c r="F69" s="241" t="s">
        <v>266</v>
      </c>
      <c r="G69" s="241" t="s">
        <v>266</v>
      </c>
      <c r="H69" s="241" t="s">
        <v>309</v>
      </c>
      <c r="I69" s="241" t="s">
        <v>313</v>
      </c>
      <c r="J69" s="241"/>
      <c r="K69" s="241"/>
      <c r="L69" s="241"/>
      <c r="M69" s="241" t="s">
        <v>267</v>
      </c>
      <c r="N69" s="241" t="s">
        <v>310</v>
      </c>
      <c r="O69" s="241" t="s">
        <v>268</v>
      </c>
      <c r="P69" s="242" t="s">
        <v>314</v>
      </c>
      <c r="Q69" s="242"/>
      <c r="R69" s="244">
        <v>0</v>
      </c>
      <c r="S69" s="244">
        <v>11000000</v>
      </c>
      <c r="T69" s="244">
        <v>0</v>
      </c>
      <c r="U69" s="244">
        <v>11000000</v>
      </c>
      <c r="V69" s="244">
        <v>0</v>
      </c>
      <c r="W69" s="244">
        <v>10928077</v>
      </c>
      <c r="X69" s="244">
        <v>71923</v>
      </c>
      <c r="Y69" s="244">
        <v>10928077</v>
      </c>
      <c r="Z69" s="244">
        <v>10928077</v>
      </c>
      <c r="AA69" s="244">
        <v>10928077</v>
      </c>
      <c r="AB69" s="244">
        <v>10928077</v>
      </c>
    </row>
    <row r="70" spans="1:28" ht="15" customHeight="1">
      <c r="A70" s="241" t="s">
        <v>385</v>
      </c>
      <c r="B70" s="242" t="s">
        <v>386</v>
      </c>
      <c r="C70" s="243" t="s">
        <v>315</v>
      </c>
      <c r="D70" s="241" t="s">
        <v>265</v>
      </c>
      <c r="E70" s="241" t="s">
        <v>266</v>
      </c>
      <c r="F70" s="241" t="s">
        <v>266</v>
      </c>
      <c r="G70" s="241" t="s">
        <v>266</v>
      </c>
      <c r="H70" s="241" t="s">
        <v>309</v>
      </c>
      <c r="I70" s="241" t="s">
        <v>316</v>
      </c>
      <c r="J70" s="241"/>
      <c r="K70" s="241"/>
      <c r="L70" s="241"/>
      <c r="M70" s="241" t="s">
        <v>267</v>
      </c>
      <c r="N70" s="241" t="s">
        <v>310</v>
      </c>
      <c r="O70" s="241" t="s">
        <v>268</v>
      </c>
      <c r="P70" s="242" t="s">
        <v>317</v>
      </c>
      <c r="Q70" s="242"/>
      <c r="R70" s="244">
        <v>23000000</v>
      </c>
      <c r="S70" s="244">
        <v>0</v>
      </c>
      <c r="T70" s="244">
        <v>0</v>
      </c>
      <c r="U70" s="244">
        <v>23000000</v>
      </c>
      <c r="V70" s="244">
        <v>0</v>
      </c>
      <c r="W70" s="244">
        <v>19052211</v>
      </c>
      <c r="X70" s="244">
        <v>3947789</v>
      </c>
      <c r="Y70" s="244">
        <v>19052211</v>
      </c>
      <c r="Z70" s="244">
        <v>19052211</v>
      </c>
      <c r="AA70" s="244">
        <v>19052211</v>
      </c>
      <c r="AB70" s="244">
        <v>19052211</v>
      </c>
    </row>
    <row r="71" spans="1:28" ht="15" customHeight="1">
      <c r="A71" s="241" t="s">
        <v>385</v>
      </c>
      <c r="B71" s="242" t="s">
        <v>386</v>
      </c>
      <c r="C71" s="243" t="s">
        <v>318</v>
      </c>
      <c r="D71" s="241" t="s">
        <v>265</v>
      </c>
      <c r="E71" s="241" t="s">
        <v>266</v>
      </c>
      <c r="F71" s="241" t="s">
        <v>266</v>
      </c>
      <c r="G71" s="241" t="s">
        <v>266</v>
      </c>
      <c r="H71" s="241" t="s">
        <v>309</v>
      </c>
      <c r="I71" s="241" t="s">
        <v>319</v>
      </c>
      <c r="J71" s="241"/>
      <c r="K71" s="241"/>
      <c r="L71" s="241"/>
      <c r="M71" s="241" t="s">
        <v>267</v>
      </c>
      <c r="N71" s="241" t="s">
        <v>310</v>
      </c>
      <c r="O71" s="241" t="s">
        <v>268</v>
      </c>
      <c r="P71" s="242" t="s">
        <v>320</v>
      </c>
      <c r="Q71" s="242"/>
      <c r="R71" s="244">
        <v>18896000</v>
      </c>
      <c r="S71" s="244">
        <v>6400000</v>
      </c>
      <c r="T71" s="244">
        <v>18896000</v>
      </c>
      <c r="U71" s="244">
        <v>6400000</v>
      </c>
      <c r="V71" s="244">
        <v>0</v>
      </c>
      <c r="W71" s="244">
        <v>6326917</v>
      </c>
      <c r="X71" s="244">
        <v>73083</v>
      </c>
      <c r="Y71" s="244">
        <v>6326917</v>
      </c>
      <c r="Z71" s="244">
        <v>6326917</v>
      </c>
      <c r="AA71" s="244">
        <v>6326917</v>
      </c>
      <c r="AB71" s="244">
        <v>6326917</v>
      </c>
    </row>
    <row r="72" spans="1:28" ht="15" customHeight="1">
      <c r="A72" s="241" t="s">
        <v>385</v>
      </c>
      <c r="B72" s="242" t="s">
        <v>386</v>
      </c>
      <c r="C72" s="243" t="s">
        <v>321</v>
      </c>
      <c r="D72" s="241" t="s">
        <v>265</v>
      </c>
      <c r="E72" s="241" t="s">
        <v>266</v>
      </c>
      <c r="F72" s="241" t="s">
        <v>266</v>
      </c>
      <c r="G72" s="241" t="s">
        <v>266</v>
      </c>
      <c r="H72" s="241" t="s">
        <v>309</v>
      </c>
      <c r="I72" s="241" t="s">
        <v>322</v>
      </c>
      <c r="J72" s="241"/>
      <c r="K72" s="241"/>
      <c r="L72" s="241"/>
      <c r="M72" s="241" t="s">
        <v>267</v>
      </c>
      <c r="N72" s="241" t="s">
        <v>310</v>
      </c>
      <c r="O72" s="241" t="s">
        <v>268</v>
      </c>
      <c r="P72" s="242" t="s">
        <v>323</v>
      </c>
      <c r="Q72" s="242"/>
      <c r="R72" s="244">
        <v>90000000</v>
      </c>
      <c r="S72" s="244">
        <v>3120000</v>
      </c>
      <c r="T72" s="244">
        <v>875</v>
      </c>
      <c r="U72" s="244">
        <v>93119125</v>
      </c>
      <c r="V72" s="244">
        <v>0</v>
      </c>
      <c r="W72" s="244">
        <v>93116831</v>
      </c>
      <c r="X72" s="244">
        <v>2294</v>
      </c>
      <c r="Y72" s="244">
        <v>93116831</v>
      </c>
      <c r="Z72" s="244">
        <v>93116831</v>
      </c>
      <c r="AA72" s="244">
        <v>93116831</v>
      </c>
      <c r="AB72" s="244">
        <v>93116831</v>
      </c>
    </row>
    <row r="73" spans="1:28" ht="15" customHeight="1">
      <c r="A73" s="241" t="s">
        <v>385</v>
      </c>
      <c r="B73" s="242" t="s">
        <v>386</v>
      </c>
      <c r="C73" s="243" t="s">
        <v>324</v>
      </c>
      <c r="D73" s="241" t="s">
        <v>265</v>
      </c>
      <c r="E73" s="241" t="s">
        <v>266</v>
      </c>
      <c r="F73" s="241" t="s">
        <v>266</v>
      </c>
      <c r="G73" s="241" t="s">
        <v>266</v>
      </c>
      <c r="H73" s="241" t="s">
        <v>309</v>
      </c>
      <c r="I73" s="241" t="s">
        <v>325</v>
      </c>
      <c r="J73" s="241"/>
      <c r="K73" s="241"/>
      <c r="L73" s="241"/>
      <c r="M73" s="241" t="s">
        <v>267</v>
      </c>
      <c r="N73" s="241" t="s">
        <v>310</v>
      </c>
      <c r="O73" s="241" t="s">
        <v>268</v>
      </c>
      <c r="P73" s="242" t="s">
        <v>326</v>
      </c>
      <c r="Q73" s="242"/>
      <c r="R73" s="244">
        <v>35000000</v>
      </c>
      <c r="S73" s="244">
        <v>8500000</v>
      </c>
      <c r="T73" s="244">
        <v>0</v>
      </c>
      <c r="U73" s="244">
        <v>43500000</v>
      </c>
      <c r="V73" s="244">
        <v>0</v>
      </c>
      <c r="W73" s="244">
        <v>36317307</v>
      </c>
      <c r="X73" s="244">
        <v>7182693</v>
      </c>
      <c r="Y73" s="244">
        <v>36317307</v>
      </c>
      <c r="Z73" s="244">
        <v>36317307</v>
      </c>
      <c r="AA73" s="244">
        <v>36317307</v>
      </c>
      <c r="AB73" s="244">
        <v>36317307</v>
      </c>
    </row>
    <row r="74" spans="1:28" ht="15" customHeight="1">
      <c r="A74" s="241" t="s">
        <v>385</v>
      </c>
      <c r="B74" s="242" t="s">
        <v>386</v>
      </c>
      <c r="C74" s="243" t="s">
        <v>327</v>
      </c>
      <c r="D74" s="241" t="s">
        <v>265</v>
      </c>
      <c r="E74" s="241" t="s">
        <v>266</v>
      </c>
      <c r="F74" s="241" t="s">
        <v>266</v>
      </c>
      <c r="G74" s="241" t="s">
        <v>266</v>
      </c>
      <c r="H74" s="241" t="s">
        <v>309</v>
      </c>
      <c r="I74" s="241" t="s">
        <v>328</v>
      </c>
      <c r="J74" s="241"/>
      <c r="K74" s="241"/>
      <c r="L74" s="241"/>
      <c r="M74" s="241" t="s">
        <v>267</v>
      </c>
      <c r="N74" s="241" t="s">
        <v>310</v>
      </c>
      <c r="O74" s="241" t="s">
        <v>268</v>
      </c>
      <c r="P74" s="242" t="s">
        <v>329</v>
      </c>
      <c r="Q74" s="242"/>
      <c r="R74" s="244">
        <v>122000000</v>
      </c>
      <c r="S74" s="244">
        <v>0</v>
      </c>
      <c r="T74" s="244">
        <v>0</v>
      </c>
      <c r="U74" s="244">
        <v>122000000</v>
      </c>
      <c r="V74" s="244">
        <v>0</v>
      </c>
      <c r="W74" s="244">
        <v>106701286</v>
      </c>
      <c r="X74" s="244">
        <v>15298714</v>
      </c>
      <c r="Y74" s="244">
        <v>106701286</v>
      </c>
      <c r="Z74" s="244">
        <v>106701286</v>
      </c>
      <c r="AA74" s="244">
        <v>106701286</v>
      </c>
      <c r="AB74" s="244">
        <v>106701286</v>
      </c>
    </row>
    <row r="75" spans="1:28" ht="15" customHeight="1">
      <c r="A75" s="241" t="s">
        <v>385</v>
      </c>
      <c r="B75" s="242" t="s">
        <v>386</v>
      </c>
      <c r="C75" s="243" t="s">
        <v>330</v>
      </c>
      <c r="D75" s="241" t="s">
        <v>265</v>
      </c>
      <c r="E75" s="241" t="s">
        <v>266</v>
      </c>
      <c r="F75" s="241" t="s">
        <v>266</v>
      </c>
      <c r="G75" s="241" t="s">
        <v>266</v>
      </c>
      <c r="H75" s="241" t="s">
        <v>309</v>
      </c>
      <c r="I75" s="241" t="s">
        <v>331</v>
      </c>
      <c r="J75" s="241"/>
      <c r="K75" s="241"/>
      <c r="L75" s="241"/>
      <c r="M75" s="241" t="s">
        <v>267</v>
      </c>
      <c r="N75" s="241" t="s">
        <v>310</v>
      </c>
      <c r="O75" s="241" t="s">
        <v>268</v>
      </c>
      <c r="P75" s="242" t="s">
        <v>332</v>
      </c>
      <c r="Q75" s="242"/>
      <c r="R75" s="244">
        <v>57000000</v>
      </c>
      <c r="S75" s="244">
        <v>32320000</v>
      </c>
      <c r="T75" s="244">
        <v>0</v>
      </c>
      <c r="U75" s="244">
        <v>89320000</v>
      </c>
      <c r="V75" s="244">
        <v>0</v>
      </c>
      <c r="W75" s="244">
        <v>89252061</v>
      </c>
      <c r="X75" s="244">
        <v>67939</v>
      </c>
      <c r="Y75" s="244">
        <v>89252061</v>
      </c>
      <c r="Z75" s="244">
        <v>89252061</v>
      </c>
      <c r="AA75" s="244">
        <v>89252061</v>
      </c>
      <c r="AB75" s="244">
        <v>89252061</v>
      </c>
    </row>
    <row r="76" spans="1:28" ht="15" customHeight="1">
      <c r="A76" s="241" t="s">
        <v>385</v>
      </c>
      <c r="B76" s="242" t="s">
        <v>386</v>
      </c>
      <c r="C76" s="243" t="s">
        <v>333</v>
      </c>
      <c r="D76" s="241" t="s">
        <v>265</v>
      </c>
      <c r="E76" s="241" t="s">
        <v>266</v>
      </c>
      <c r="F76" s="241" t="s">
        <v>266</v>
      </c>
      <c r="G76" s="241" t="s">
        <v>266</v>
      </c>
      <c r="H76" s="241" t="s">
        <v>309</v>
      </c>
      <c r="I76" s="241" t="s">
        <v>277</v>
      </c>
      <c r="J76" s="241"/>
      <c r="K76" s="241"/>
      <c r="L76" s="241"/>
      <c r="M76" s="241" t="s">
        <v>267</v>
      </c>
      <c r="N76" s="241" t="s">
        <v>310</v>
      </c>
      <c r="O76" s="241" t="s">
        <v>268</v>
      </c>
      <c r="P76" s="242" t="s">
        <v>334</v>
      </c>
      <c r="Q76" s="242"/>
      <c r="R76" s="244">
        <v>18000000</v>
      </c>
      <c r="S76" s="244">
        <v>4800000</v>
      </c>
      <c r="T76" s="244">
        <v>430468</v>
      </c>
      <c r="U76" s="244">
        <v>22369532</v>
      </c>
      <c r="V76" s="244">
        <v>0</v>
      </c>
      <c r="W76" s="244">
        <v>22369532</v>
      </c>
      <c r="X76" s="244">
        <v>0</v>
      </c>
      <c r="Y76" s="244">
        <v>22369532</v>
      </c>
      <c r="Z76" s="244">
        <v>22369532</v>
      </c>
      <c r="AA76" s="244">
        <v>22369532</v>
      </c>
      <c r="AB76" s="244">
        <v>22369532</v>
      </c>
    </row>
    <row r="77" spans="1:28" ht="15" customHeight="1">
      <c r="A77" s="241" t="s">
        <v>385</v>
      </c>
      <c r="B77" s="242" t="s">
        <v>386</v>
      </c>
      <c r="C77" s="243" t="s">
        <v>335</v>
      </c>
      <c r="D77" s="241" t="s">
        <v>265</v>
      </c>
      <c r="E77" s="241" t="s">
        <v>266</v>
      </c>
      <c r="F77" s="241" t="s">
        <v>266</v>
      </c>
      <c r="G77" s="241" t="s">
        <v>270</v>
      </c>
      <c r="H77" s="241" t="s">
        <v>309</v>
      </c>
      <c r="I77" s="241"/>
      <c r="J77" s="241"/>
      <c r="K77" s="241"/>
      <c r="L77" s="241"/>
      <c r="M77" s="241" t="s">
        <v>267</v>
      </c>
      <c r="N77" s="241" t="s">
        <v>310</v>
      </c>
      <c r="O77" s="241" t="s">
        <v>268</v>
      </c>
      <c r="P77" s="242" t="s">
        <v>336</v>
      </c>
      <c r="Q77" s="242"/>
      <c r="R77" s="244">
        <v>115000000</v>
      </c>
      <c r="S77" s="244">
        <v>7200000</v>
      </c>
      <c r="T77" s="244">
        <v>0</v>
      </c>
      <c r="U77" s="244">
        <v>122200000</v>
      </c>
      <c r="V77" s="244">
        <v>0</v>
      </c>
      <c r="W77" s="244">
        <v>122130500</v>
      </c>
      <c r="X77" s="244">
        <v>69500</v>
      </c>
      <c r="Y77" s="244">
        <v>122130500</v>
      </c>
      <c r="Z77" s="244">
        <v>122130500</v>
      </c>
      <c r="AA77" s="244">
        <v>122130500</v>
      </c>
      <c r="AB77" s="244">
        <v>122130500</v>
      </c>
    </row>
    <row r="78" spans="1:28" ht="15" customHeight="1">
      <c r="A78" s="241" t="s">
        <v>385</v>
      </c>
      <c r="B78" s="242" t="s">
        <v>386</v>
      </c>
      <c r="C78" s="243" t="s">
        <v>337</v>
      </c>
      <c r="D78" s="241" t="s">
        <v>265</v>
      </c>
      <c r="E78" s="241" t="s">
        <v>266</v>
      </c>
      <c r="F78" s="241" t="s">
        <v>266</v>
      </c>
      <c r="G78" s="241" t="s">
        <v>270</v>
      </c>
      <c r="H78" s="241" t="s">
        <v>338</v>
      </c>
      <c r="I78" s="241"/>
      <c r="J78" s="241"/>
      <c r="K78" s="241"/>
      <c r="L78" s="241"/>
      <c r="M78" s="241" t="s">
        <v>267</v>
      </c>
      <c r="N78" s="241" t="s">
        <v>310</v>
      </c>
      <c r="O78" s="241" t="s">
        <v>268</v>
      </c>
      <c r="P78" s="242" t="s">
        <v>339</v>
      </c>
      <c r="Q78" s="242"/>
      <c r="R78" s="244">
        <v>86000000</v>
      </c>
      <c r="S78" s="244">
        <v>4500000</v>
      </c>
      <c r="T78" s="244">
        <v>0</v>
      </c>
      <c r="U78" s="244">
        <v>90500000</v>
      </c>
      <c r="V78" s="244">
        <v>0</v>
      </c>
      <c r="W78" s="244">
        <v>86526700</v>
      </c>
      <c r="X78" s="244">
        <v>3973300</v>
      </c>
      <c r="Y78" s="244">
        <v>86526700</v>
      </c>
      <c r="Z78" s="244">
        <v>86526700</v>
      </c>
      <c r="AA78" s="244">
        <v>86526700</v>
      </c>
      <c r="AB78" s="244">
        <v>86526700</v>
      </c>
    </row>
    <row r="79" spans="1:28" ht="15" customHeight="1">
      <c r="A79" s="241" t="s">
        <v>385</v>
      </c>
      <c r="B79" s="242" t="s">
        <v>386</v>
      </c>
      <c r="C79" s="243" t="s">
        <v>340</v>
      </c>
      <c r="D79" s="241" t="s">
        <v>265</v>
      </c>
      <c r="E79" s="241" t="s">
        <v>266</v>
      </c>
      <c r="F79" s="241" t="s">
        <v>266</v>
      </c>
      <c r="G79" s="241" t="s">
        <v>270</v>
      </c>
      <c r="H79" s="241" t="s">
        <v>316</v>
      </c>
      <c r="I79" s="241"/>
      <c r="J79" s="241"/>
      <c r="K79" s="241"/>
      <c r="L79" s="241"/>
      <c r="M79" s="241" t="s">
        <v>267</v>
      </c>
      <c r="N79" s="241" t="s">
        <v>310</v>
      </c>
      <c r="O79" s="241" t="s">
        <v>268</v>
      </c>
      <c r="P79" s="242" t="s">
        <v>341</v>
      </c>
      <c r="Q79" s="242"/>
      <c r="R79" s="244">
        <v>51000000</v>
      </c>
      <c r="S79" s="244">
        <v>2000000</v>
      </c>
      <c r="T79" s="244">
        <v>0</v>
      </c>
      <c r="U79" s="244">
        <v>53000000</v>
      </c>
      <c r="V79" s="244">
        <v>0</v>
      </c>
      <c r="W79" s="244">
        <v>51037700</v>
      </c>
      <c r="X79" s="244">
        <v>1962300</v>
      </c>
      <c r="Y79" s="244">
        <v>51037700</v>
      </c>
      <c r="Z79" s="244">
        <v>51037700</v>
      </c>
      <c r="AA79" s="244">
        <v>51037700</v>
      </c>
      <c r="AB79" s="244">
        <v>51037700</v>
      </c>
    </row>
    <row r="80" spans="1:28" ht="15" customHeight="1">
      <c r="A80" s="241" t="s">
        <v>385</v>
      </c>
      <c r="B80" s="242" t="s">
        <v>386</v>
      </c>
      <c r="C80" s="243" t="s">
        <v>342</v>
      </c>
      <c r="D80" s="241" t="s">
        <v>265</v>
      </c>
      <c r="E80" s="241" t="s">
        <v>266</v>
      </c>
      <c r="F80" s="241" t="s">
        <v>266</v>
      </c>
      <c r="G80" s="241" t="s">
        <v>270</v>
      </c>
      <c r="H80" s="241" t="s">
        <v>319</v>
      </c>
      <c r="I80" s="241"/>
      <c r="J80" s="241"/>
      <c r="K80" s="241"/>
      <c r="L80" s="241"/>
      <c r="M80" s="241" t="s">
        <v>267</v>
      </c>
      <c r="N80" s="241" t="s">
        <v>310</v>
      </c>
      <c r="O80" s="241" t="s">
        <v>268</v>
      </c>
      <c r="P80" s="242" t="s">
        <v>343</v>
      </c>
      <c r="Q80" s="242"/>
      <c r="R80" s="244">
        <v>16000000</v>
      </c>
      <c r="S80" s="244">
        <v>0</v>
      </c>
      <c r="T80" s="244">
        <v>0</v>
      </c>
      <c r="U80" s="244">
        <v>16000000</v>
      </c>
      <c r="V80" s="244">
        <v>0</v>
      </c>
      <c r="W80" s="244">
        <v>15518800</v>
      </c>
      <c r="X80" s="244">
        <v>481200</v>
      </c>
      <c r="Y80" s="244">
        <v>15518800</v>
      </c>
      <c r="Z80" s="244">
        <v>15518800</v>
      </c>
      <c r="AA80" s="244">
        <v>15518800</v>
      </c>
      <c r="AB80" s="244">
        <v>15518800</v>
      </c>
    </row>
    <row r="81" spans="1:28" ht="15" customHeight="1">
      <c r="A81" s="241" t="s">
        <v>385</v>
      </c>
      <c r="B81" s="242" t="s">
        <v>386</v>
      </c>
      <c r="C81" s="243" t="s">
        <v>344</v>
      </c>
      <c r="D81" s="241" t="s">
        <v>265</v>
      </c>
      <c r="E81" s="241" t="s">
        <v>266</v>
      </c>
      <c r="F81" s="241" t="s">
        <v>266</v>
      </c>
      <c r="G81" s="241" t="s">
        <v>270</v>
      </c>
      <c r="H81" s="241" t="s">
        <v>322</v>
      </c>
      <c r="I81" s="241"/>
      <c r="J81" s="241"/>
      <c r="K81" s="241"/>
      <c r="L81" s="241"/>
      <c r="M81" s="241" t="s">
        <v>267</v>
      </c>
      <c r="N81" s="241" t="s">
        <v>310</v>
      </c>
      <c r="O81" s="241" t="s">
        <v>268</v>
      </c>
      <c r="P81" s="242" t="s">
        <v>345</v>
      </c>
      <c r="Q81" s="242"/>
      <c r="R81" s="244">
        <v>38000000</v>
      </c>
      <c r="S81" s="244">
        <v>3900000</v>
      </c>
      <c r="T81" s="244">
        <v>0</v>
      </c>
      <c r="U81" s="244">
        <v>41900000</v>
      </c>
      <c r="V81" s="244">
        <v>0</v>
      </c>
      <c r="W81" s="244">
        <v>38282000</v>
      </c>
      <c r="X81" s="244">
        <v>3618000</v>
      </c>
      <c r="Y81" s="244">
        <v>38282000</v>
      </c>
      <c r="Z81" s="244">
        <v>38282000</v>
      </c>
      <c r="AA81" s="244">
        <v>38282000</v>
      </c>
      <c r="AB81" s="244">
        <v>38282000</v>
      </c>
    </row>
    <row r="82" spans="1:28" ht="15" customHeight="1">
      <c r="A82" s="241" t="s">
        <v>385</v>
      </c>
      <c r="B82" s="242" t="s">
        <v>386</v>
      </c>
      <c r="C82" s="243" t="s">
        <v>346</v>
      </c>
      <c r="D82" s="241" t="s">
        <v>265</v>
      </c>
      <c r="E82" s="241" t="s">
        <v>266</v>
      </c>
      <c r="F82" s="241" t="s">
        <v>266</v>
      </c>
      <c r="G82" s="241" t="s">
        <v>270</v>
      </c>
      <c r="H82" s="241" t="s">
        <v>325</v>
      </c>
      <c r="I82" s="241"/>
      <c r="J82" s="241"/>
      <c r="K82" s="241"/>
      <c r="L82" s="241"/>
      <c r="M82" s="241" t="s">
        <v>267</v>
      </c>
      <c r="N82" s="241" t="s">
        <v>310</v>
      </c>
      <c r="O82" s="241" t="s">
        <v>268</v>
      </c>
      <c r="P82" s="242" t="s">
        <v>347</v>
      </c>
      <c r="Q82" s="242"/>
      <c r="R82" s="244">
        <v>5000000</v>
      </c>
      <c r="S82" s="244">
        <v>20570000</v>
      </c>
      <c r="T82" s="244">
        <v>0</v>
      </c>
      <c r="U82" s="244">
        <v>25570000</v>
      </c>
      <c r="V82" s="244">
        <v>0</v>
      </c>
      <c r="W82" s="244">
        <v>25533400</v>
      </c>
      <c r="X82" s="244">
        <v>36600</v>
      </c>
      <c r="Y82" s="244">
        <v>25533400</v>
      </c>
      <c r="Z82" s="244">
        <v>25533400</v>
      </c>
      <c r="AA82" s="244">
        <v>25533400</v>
      </c>
      <c r="AB82" s="244">
        <v>25533400</v>
      </c>
    </row>
    <row r="83" spans="1:28" ht="15" customHeight="1">
      <c r="A83" s="241" t="s">
        <v>385</v>
      </c>
      <c r="B83" s="242" t="s">
        <v>386</v>
      </c>
      <c r="C83" s="243" t="s">
        <v>348</v>
      </c>
      <c r="D83" s="241" t="s">
        <v>265</v>
      </c>
      <c r="E83" s="241" t="s">
        <v>266</v>
      </c>
      <c r="F83" s="241" t="s">
        <v>266</v>
      </c>
      <c r="G83" s="241" t="s">
        <v>270</v>
      </c>
      <c r="H83" s="241" t="s">
        <v>349</v>
      </c>
      <c r="I83" s="241"/>
      <c r="J83" s="241"/>
      <c r="K83" s="241"/>
      <c r="L83" s="241"/>
      <c r="M83" s="241" t="s">
        <v>267</v>
      </c>
      <c r="N83" s="241" t="s">
        <v>310</v>
      </c>
      <c r="O83" s="241" t="s">
        <v>268</v>
      </c>
      <c r="P83" s="242" t="s">
        <v>350</v>
      </c>
      <c r="Q83" s="242"/>
      <c r="R83" s="244">
        <v>5000000</v>
      </c>
      <c r="S83" s="244">
        <v>0</v>
      </c>
      <c r="T83" s="244">
        <v>5000000</v>
      </c>
      <c r="U83" s="244">
        <v>0</v>
      </c>
      <c r="V83" s="244">
        <v>0</v>
      </c>
      <c r="W83" s="244">
        <v>0</v>
      </c>
      <c r="X83" s="244">
        <v>0</v>
      </c>
      <c r="Y83" s="244">
        <v>0</v>
      </c>
      <c r="Z83" s="244">
        <v>0</v>
      </c>
      <c r="AA83" s="244">
        <v>0</v>
      </c>
      <c r="AB83" s="244">
        <v>0</v>
      </c>
    </row>
    <row r="84" spans="1:28" ht="15" customHeight="1">
      <c r="A84" s="241" t="s">
        <v>385</v>
      </c>
      <c r="B84" s="242" t="s">
        <v>386</v>
      </c>
      <c r="C84" s="243" t="s">
        <v>351</v>
      </c>
      <c r="D84" s="241" t="s">
        <v>265</v>
      </c>
      <c r="E84" s="241" t="s">
        <v>266</v>
      </c>
      <c r="F84" s="241" t="s">
        <v>266</v>
      </c>
      <c r="G84" s="241" t="s">
        <v>270</v>
      </c>
      <c r="H84" s="241" t="s">
        <v>328</v>
      </c>
      <c r="I84" s="241"/>
      <c r="J84" s="241"/>
      <c r="K84" s="241"/>
      <c r="L84" s="241"/>
      <c r="M84" s="241" t="s">
        <v>267</v>
      </c>
      <c r="N84" s="241" t="s">
        <v>310</v>
      </c>
      <c r="O84" s="241" t="s">
        <v>268</v>
      </c>
      <c r="P84" s="242" t="s">
        <v>352</v>
      </c>
      <c r="Q84" s="242"/>
      <c r="R84" s="244">
        <v>10000000</v>
      </c>
      <c r="S84" s="244">
        <v>0</v>
      </c>
      <c r="T84" s="244">
        <v>10000000</v>
      </c>
      <c r="U84" s="244">
        <v>0</v>
      </c>
      <c r="V84" s="244">
        <v>0</v>
      </c>
      <c r="W84" s="244">
        <v>0</v>
      </c>
      <c r="X84" s="244">
        <v>0</v>
      </c>
      <c r="Y84" s="244">
        <v>0</v>
      </c>
      <c r="Z84" s="244">
        <v>0</v>
      </c>
      <c r="AA84" s="244">
        <v>0</v>
      </c>
      <c r="AB84" s="244">
        <v>0</v>
      </c>
    </row>
    <row r="85" spans="1:28" ht="15" customHeight="1">
      <c r="A85" s="241" t="s">
        <v>385</v>
      </c>
      <c r="B85" s="242" t="s">
        <v>386</v>
      </c>
      <c r="C85" s="243" t="s">
        <v>353</v>
      </c>
      <c r="D85" s="241" t="s">
        <v>265</v>
      </c>
      <c r="E85" s="241" t="s">
        <v>266</v>
      </c>
      <c r="F85" s="241" t="s">
        <v>266</v>
      </c>
      <c r="G85" s="241" t="s">
        <v>272</v>
      </c>
      <c r="H85" s="241" t="s">
        <v>309</v>
      </c>
      <c r="I85" s="241" t="s">
        <v>309</v>
      </c>
      <c r="J85" s="241"/>
      <c r="K85" s="241"/>
      <c r="L85" s="241"/>
      <c r="M85" s="241" t="s">
        <v>267</v>
      </c>
      <c r="N85" s="241" t="s">
        <v>310</v>
      </c>
      <c r="O85" s="241" t="s">
        <v>268</v>
      </c>
      <c r="P85" s="242" t="s">
        <v>354</v>
      </c>
      <c r="Q85" s="242"/>
      <c r="R85" s="244">
        <v>63000000</v>
      </c>
      <c r="S85" s="244">
        <v>2100000</v>
      </c>
      <c r="T85" s="244">
        <v>0</v>
      </c>
      <c r="U85" s="244">
        <v>65100000</v>
      </c>
      <c r="V85" s="244">
        <v>0</v>
      </c>
      <c r="W85" s="244">
        <v>64039944</v>
      </c>
      <c r="X85" s="244">
        <v>1060056</v>
      </c>
      <c r="Y85" s="244">
        <v>64039944</v>
      </c>
      <c r="Z85" s="244">
        <v>64039944</v>
      </c>
      <c r="AA85" s="244">
        <v>64039944</v>
      </c>
      <c r="AB85" s="244">
        <v>64039944</v>
      </c>
    </row>
    <row r="86" spans="1:28" ht="15" customHeight="1">
      <c r="A86" s="241" t="s">
        <v>385</v>
      </c>
      <c r="B86" s="242" t="s">
        <v>386</v>
      </c>
      <c r="C86" s="243" t="s">
        <v>355</v>
      </c>
      <c r="D86" s="241" t="s">
        <v>265</v>
      </c>
      <c r="E86" s="241" t="s">
        <v>266</v>
      </c>
      <c r="F86" s="241" t="s">
        <v>266</v>
      </c>
      <c r="G86" s="241" t="s">
        <v>272</v>
      </c>
      <c r="H86" s="241" t="s">
        <v>309</v>
      </c>
      <c r="I86" s="241" t="s">
        <v>338</v>
      </c>
      <c r="J86" s="241"/>
      <c r="K86" s="241"/>
      <c r="L86" s="241"/>
      <c r="M86" s="241" t="s">
        <v>267</v>
      </c>
      <c r="N86" s="241" t="s">
        <v>310</v>
      </c>
      <c r="O86" s="241" t="s">
        <v>268</v>
      </c>
      <c r="P86" s="242" t="s">
        <v>356</v>
      </c>
      <c r="Q86" s="242"/>
      <c r="R86" s="244">
        <v>0</v>
      </c>
      <c r="S86" s="244">
        <v>32426692</v>
      </c>
      <c r="T86" s="244">
        <v>0</v>
      </c>
      <c r="U86" s="244">
        <v>32426692</v>
      </c>
      <c r="V86" s="244">
        <v>0</v>
      </c>
      <c r="W86" s="244">
        <v>31348099</v>
      </c>
      <c r="X86" s="244">
        <v>1078593</v>
      </c>
      <c r="Y86" s="244">
        <v>31348099</v>
      </c>
      <c r="Z86" s="244">
        <v>31348099</v>
      </c>
      <c r="AA86" s="244">
        <v>31348099</v>
      </c>
      <c r="AB86" s="244">
        <v>31348099</v>
      </c>
    </row>
    <row r="87" spans="1:28" ht="15" customHeight="1">
      <c r="A87" s="241" t="s">
        <v>385</v>
      </c>
      <c r="B87" s="242" t="s">
        <v>386</v>
      </c>
      <c r="C87" s="243" t="s">
        <v>357</v>
      </c>
      <c r="D87" s="241" t="s">
        <v>265</v>
      </c>
      <c r="E87" s="241" t="s">
        <v>266</v>
      </c>
      <c r="F87" s="241" t="s">
        <v>266</v>
      </c>
      <c r="G87" s="241" t="s">
        <v>272</v>
      </c>
      <c r="H87" s="241" t="s">
        <v>309</v>
      </c>
      <c r="I87" s="241" t="s">
        <v>313</v>
      </c>
      <c r="J87" s="241"/>
      <c r="K87" s="241"/>
      <c r="L87" s="241"/>
      <c r="M87" s="241" t="s">
        <v>267</v>
      </c>
      <c r="N87" s="241" t="s">
        <v>310</v>
      </c>
      <c r="O87" s="241" t="s">
        <v>268</v>
      </c>
      <c r="P87" s="242" t="s">
        <v>358</v>
      </c>
      <c r="Q87" s="242"/>
      <c r="R87" s="244">
        <v>5000000</v>
      </c>
      <c r="S87" s="244">
        <v>2250000</v>
      </c>
      <c r="T87" s="244">
        <v>0</v>
      </c>
      <c r="U87" s="244">
        <v>7250000</v>
      </c>
      <c r="V87" s="244">
        <v>0</v>
      </c>
      <c r="W87" s="244">
        <v>7181381</v>
      </c>
      <c r="X87" s="244">
        <v>68619</v>
      </c>
      <c r="Y87" s="244">
        <v>7181381</v>
      </c>
      <c r="Z87" s="244">
        <v>7181381</v>
      </c>
      <c r="AA87" s="244">
        <v>7181381</v>
      </c>
      <c r="AB87" s="244">
        <v>7181381</v>
      </c>
    </row>
    <row r="88" spans="1:28" ht="15" customHeight="1">
      <c r="A88" s="241" t="s">
        <v>385</v>
      </c>
      <c r="B88" s="242" t="s">
        <v>386</v>
      </c>
      <c r="C88" s="243" t="s">
        <v>359</v>
      </c>
      <c r="D88" s="241" t="s">
        <v>265</v>
      </c>
      <c r="E88" s="241" t="s">
        <v>266</v>
      </c>
      <c r="F88" s="241" t="s">
        <v>266</v>
      </c>
      <c r="G88" s="241" t="s">
        <v>272</v>
      </c>
      <c r="H88" s="241" t="s">
        <v>338</v>
      </c>
      <c r="I88" s="241"/>
      <c r="J88" s="241"/>
      <c r="K88" s="241"/>
      <c r="L88" s="241"/>
      <c r="M88" s="241" t="s">
        <v>267</v>
      </c>
      <c r="N88" s="241" t="s">
        <v>310</v>
      </c>
      <c r="O88" s="241" t="s">
        <v>268</v>
      </c>
      <c r="P88" s="242" t="s">
        <v>360</v>
      </c>
      <c r="Q88" s="242"/>
      <c r="R88" s="244">
        <v>29000000</v>
      </c>
      <c r="S88" s="244">
        <v>0</v>
      </c>
      <c r="T88" s="244">
        <v>0</v>
      </c>
      <c r="U88" s="244">
        <v>29000000</v>
      </c>
      <c r="V88" s="244">
        <v>0</v>
      </c>
      <c r="W88" s="244">
        <v>18971478</v>
      </c>
      <c r="X88" s="244">
        <v>10028522</v>
      </c>
      <c r="Y88" s="244">
        <v>18971478</v>
      </c>
      <c r="Z88" s="244">
        <v>18971478</v>
      </c>
      <c r="AA88" s="244">
        <v>18971478</v>
      </c>
      <c r="AB88" s="244">
        <v>18971478</v>
      </c>
    </row>
    <row r="89" spans="1:28" ht="15" customHeight="1">
      <c r="A89" s="241" t="s">
        <v>385</v>
      </c>
      <c r="B89" s="242" t="s">
        <v>386</v>
      </c>
      <c r="C89" s="243" t="s">
        <v>361</v>
      </c>
      <c r="D89" s="241" t="s">
        <v>265</v>
      </c>
      <c r="E89" s="241" t="s">
        <v>270</v>
      </c>
      <c r="F89" s="241" t="s">
        <v>270</v>
      </c>
      <c r="G89" s="241" t="s">
        <v>270</v>
      </c>
      <c r="H89" s="241" t="s">
        <v>322</v>
      </c>
      <c r="I89" s="241" t="s">
        <v>316</v>
      </c>
      <c r="J89" s="241"/>
      <c r="K89" s="241"/>
      <c r="L89" s="241"/>
      <c r="M89" s="241" t="s">
        <v>280</v>
      </c>
      <c r="N89" s="241" t="s">
        <v>34</v>
      </c>
      <c r="O89" s="241" t="s">
        <v>268</v>
      </c>
      <c r="P89" s="242" t="s">
        <v>362</v>
      </c>
      <c r="Q89" s="242"/>
      <c r="R89" s="244">
        <v>1440000</v>
      </c>
      <c r="S89" s="244">
        <v>2587000</v>
      </c>
      <c r="T89" s="244">
        <v>733000</v>
      </c>
      <c r="U89" s="244">
        <v>3294000</v>
      </c>
      <c r="V89" s="244">
        <v>0</v>
      </c>
      <c r="W89" s="244">
        <v>3294000</v>
      </c>
      <c r="X89" s="244">
        <v>0</v>
      </c>
      <c r="Y89" s="244">
        <v>3294000</v>
      </c>
      <c r="Z89" s="244">
        <v>3294000</v>
      </c>
      <c r="AA89" s="244">
        <v>3294000</v>
      </c>
      <c r="AB89" s="244">
        <v>3294000</v>
      </c>
    </row>
    <row r="90" spans="1:28" ht="15" customHeight="1">
      <c r="A90" s="241" t="s">
        <v>385</v>
      </c>
      <c r="B90" s="242" t="s">
        <v>386</v>
      </c>
      <c r="C90" s="243" t="s">
        <v>363</v>
      </c>
      <c r="D90" s="241" t="s">
        <v>265</v>
      </c>
      <c r="E90" s="241" t="s">
        <v>270</v>
      </c>
      <c r="F90" s="241" t="s">
        <v>270</v>
      </c>
      <c r="G90" s="241" t="s">
        <v>270</v>
      </c>
      <c r="H90" s="241" t="s">
        <v>322</v>
      </c>
      <c r="I90" s="241" t="s">
        <v>328</v>
      </c>
      <c r="J90" s="241"/>
      <c r="K90" s="241"/>
      <c r="L90" s="241"/>
      <c r="M90" s="241" t="s">
        <v>267</v>
      </c>
      <c r="N90" s="241" t="s">
        <v>310</v>
      </c>
      <c r="O90" s="241" t="s">
        <v>268</v>
      </c>
      <c r="P90" s="242" t="s">
        <v>364</v>
      </c>
      <c r="Q90" s="242"/>
      <c r="R90" s="244">
        <v>11600000</v>
      </c>
      <c r="S90" s="244">
        <v>6450000</v>
      </c>
      <c r="T90" s="244">
        <v>0</v>
      </c>
      <c r="U90" s="244">
        <v>18050000</v>
      </c>
      <c r="V90" s="244">
        <v>0</v>
      </c>
      <c r="W90" s="244">
        <v>18045239</v>
      </c>
      <c r="X90" s="244">
        <v>4761</v>
      </c>
      <c r="Y90" s="244">
        <v>18045239</v>
      </c>
      <c r="Z90" s="244">
        <v>18045239</v>
      </c>
      <c r="AA90" s="244">
        <v>18045239</v>
      </c>
      <c r="AB90" s="244">
        <v>18045239</v>
      </c>
    </row>
    <row r="91" spans="1:28" ht="15" customHeight="1">
      <c r="A91" s="241" t="s">
        <v>385</v>
      </c>
      <c r="B91" s="242" t="s">
        <v>386</v>
      </c>
      <c r="C91" s="243" t="s">
        <v>381</v>
      </c>
      <c r="D91" s="241" t="s">
        <v>265</v>
      </c>
      <c r="E91" s="241" t="s">
        <v>270</v>
      </c>
      <c r="F91" s="241" t="s">
        <v>270</v>
      </c>
      <c r="G91" s="241" t="s">
        <v>270</v>
      </c>
      <c r="H91" s="241" t="s">
        <v>325</v>
      </c>
      <c r="I91" s="241" t="s">
        <v>338</v>
      </c>
      <c r="J91" s="241"/>
      <c r="K91" s="241"/>
      <c r="L91" s="241"/>
      <c r="M91" s="241" t="s">
        <v>267</v>
      </c>
      <c r="N91" s="241" t="s">
        <v>310</v>
      </c>
      <c r="O91" s="241" t="s">
        <v>268</v>
      </c>
      <c r="P91" s="242" t="s">
        <v>382</v>
      </c>
      <c r="Q91" s="242"/>
      <c r="R91" s="244">
        <v>4000000</v>
      </c>
      <c r="S91" s="244">
        <v>3021537</v>
      </c>
      <c r="T91" s="244">
        <v>5</v>
      </c>
      <c r="U91" s="244">
        <v>7021532</v>
      </c>
      <c r="V91" s="244">
        <v>0</v>
      </c>
      <c r="W91" s="244">
        <v>7021532</v>
      </c>
      <c r="X91" s="244">
        <v>0</v>
      </c>
      <c r="Y91" s="244">
        <v>7021532</v>
      </c>
      <c r="Z91" s="244">
        <v>2927463</v>
      </c>
      <c r="AA91" s="244">
        <v>2927463</v>
      </c>
      <c r="AB91" s="244">
        <v>2927463</v>
      </c>
    </row>
    <row r="92" spans="1:28" ht="15" customHeight="1">
      <c r="A92" s="241" t="s">
        <v>385</v>
      </c>
      <c r="B92" s="242" t="s">
        <v>386</v>
      </c>
      <c r="C92" s="243" t="s">
        <v>381</v>
      </c>
      <c r="D92" s="241" t="s">
        <v>265</v>
      </c>
      <c r="E92" s="241" t="s">
        <v>270</v>
      </c>
      <c r="F92" s="241" t="s">
        <v>270</v>
      </c>
      <c r="G92" s="241" t="s">
        <v>270</v>
      </c>
      <c r="H92" s="241" t="s">
        <v>325</v>
      </c>
      <c r="I92" s="241" t="s">
        <v>338</v>
      </c>
      <c r="J92" s="241"/>
      <c r="K92" s="241"/>
      <c r="L92" s="241"/>
      <c r="M92" s="241" t="s">
        <v>280</v>
      </c>
      <c r="N92" s="241" t="s">
        <v>34</v>
      </c>
      <c r="O92" s="241" t="s">
        <v>268</v>
      </c>
      <c r="P92" s="242" t="s">
        <v>382</v>
      </c>
      <c r="Q92" s="242"/>
      <c r="R92" s="244">
        <v>0</v>
      </c>
      <c r="S92" s="244">
        <v>38500000</v>
      </c>
      <c r="T92" s="244">
        <v>0</v>
      </c>
      <c r="U92" s="244">
        <v>38500000</v>
      </c>
      <c r="V92" s="244">
        <v>0</v>
      </c>
      <c r="W92" s="244">
        <v>38500000</v>
      </c>
      <c r="X92" s="244">
        <v>0</v>
      </c>
      <c r="Y92" s="244">
        <v>38500000</v>
      </c>
      <c r="Z92" s="244">
        <v>38150000</v>
      </c>
      <c r="AA92" s="244">
        <v>38150000</v>
      </c>
      <c r="AB92" s="244">
        <v>38150000</v>
      </c>
    </row>
    <row r="93" spans="1:28" ht="15" customHeight="1">
      <c r="A93" s="241" t="s">
        <v>385</v>
      </c>
      <c r="B93" s="242" t="s">
        <v>386</v>
      </c>
      <c r="C93" s="243" t="s">
        <v>365</v>
      </c>
      <c r="D93" s="241" t="s">
        <v>265</v>
      </c>
      <c r="E93" s="241" t="s">
        <v>270</v>
      </c>
      <c r="F93" s="241" t="s">
        <v>270</v>
      </c>
      <c r="G93" s="241" t="s">
        <v>270</v>
      </c>
      <c r="H93" s="241" t="s">
        <v>349</v>
      </c>
      <c r="I93" s="241" t="s">
        <v>316</v>
      </c>
      <c r="J93" s="241"/>
      <c r="K93" s="241"/>
      <c r="L93" s="241"/>
      <c r="M93" s="241" t="s">
        <v>267</v>
      </c>
      <c r="N93" s="241" t="s">
        <v>310</v>
      </c>
      <c r="O93" s="241" t="s">
        <v>268</v>
      </c>
      <c r="P93" s="242" t="s">
        <v>366</v>
      </c>
      <c r="Q93" s="242"/>
      <c r="R93" s="244">
        <v>2800000</v>
      </c>
      <c r="S93" s="244">
        <v>0</v>
      </c>
      <c r="T93" s="244">
        <v>0</v>
      </c>
      <c r="U93" s="244">
        <v>2800000</v>
      </c>
      <c r="V93" s="244">
        <v>0</v>
      </c>
      <c r="W93" s="244">
        <v>1907005</v>
      </c>
      <c r="X93" s="244">
        <v>892995</v>
      </c>
      <c r="Y93" s="244">
        <v>1907005</v>
      </c>
      <c r="Z93" s="244">
        <v>1907005</v>
      </c>
      <c r="AA93" s="244">
        <v>1907005</v>
      </c>
      <c r="AB93" s="244">
        <v>1907005</v>
      </c>
    </row>
    <row r="94" spans="1:28" ht="15" customHeight="1">
      <c r="A94" s="241" t="s">
        <v>385</v>
      </c>
      <c r="B94" s="242" t="s">
        <v>386</v>
      </c>
      <c r="C94" s="243" t="s">
        <v>367</v>
      </c>
      <c r="D94" s="241" t="s">
        <v>265</v>
      </c>
      <c r="E94" s="241" t="s">
        <v>270</v>
      </c>
      <c r="F94" s="241" t="s">
        <v>270</v>
      </c>
      <c r="G94" s="241" t="s">
        <v>270</v>
      </c>
      <c r="H94" s="241" t="s">
        <v>328</v>
      </c>
      <c r="I94" s="241" t="s">
        <v>316</v>
      </c>
      <c r="J94" s="241"/>
      <c r="K94" s="241"/>
      <c r="L94" s="241"/>
      <c r="M94" s="241" t="s">
        <v>267</v>
      </c>
      <c r="N94" s="241" t="s">
        <v>310</v>
      </c>
      <c r="O94" s="241" t="s">
        <v>268</v>
      </c>
      <c r="P94" s="242" t="s">
        <v>368</v>
      </c>
      <c r="Q94" s="242"/>
      <c r="R94" s="244">
        <v>1500000</v>
      </c>
      <c r="S94" s="244">
        <v>670000</v>
      </c>
      <c r="T94" s="244">
        <v>0</v>
      </c>
      <c r="U94" s="244">
        <v>2170000</v>
      </c>
      <c r="V94" s="244">
        <v>0</v>
      </c>
      <c r="W94" s="244">
        <v>2112120</v>
      </c>
      <c r="X94" s="244">
        <v>57880</v>
      </c>
      <c r="Y94" s="244">
        <v>2112120</v>
      </c>
      <c r="Z94" s="244">
        <v>2112120</v>
      </c>
      <c r="AA94" s="244">
        <v>2112120</v>
      </c>
      <c r="AB94" s="244">
        <v>2112120</v>
      </c>
    </row>
    <row r="95" spans="1:28" ht="15" customHeight="1">
      <c r="A95" s="241" t="s">
        <v>385</v>
      </c>
      <c r="B95" s="242" t="s">
        <v>386</v>
      </c>
      <c r="C95" s="243" t="s">
        <v>369</v>
      </c>
      <c r="D95" s="241" t="s">
        <v>265</v>
      </c>
      <c r="E95" s="241" t="s">
        <v>270</v>
      </c>
      <c r="F95" s="241" t="s">
        <v>270</v>
      </c>
      <c r="G95" s="241" t="s">
        <v>270</v>
      </c>
      <c r="H95" s="241" t="s">
        <v>331</v>
      </c>
      <c r="I95" s="241"/>
      <c r="J95" s="241"/>
      <c r="K95" s="241"/>
      <c r="L95" s="241"/>
      <c r="M95" s="241" t="s">
        <v>267</v>
      </c>
      <c r="N95" s="241" t="s">
        <v>310</v>
      </c>
      <c r="O95" s="241" t="s">
        <v>268</v>
      </c>
      <c r="P95" s="242" t="s">
        <v>370</v>
      </c>
      <c r="Q95" s="242"/>
      <c r="R95" s="244">
        <v>0</v>
      </c>
      <c r="S95" s="244">
        <v>1023976</v>
      </c>
      <c r="T95" s="244">
        <v>0</v>
      </c>
      <c r="U95" s="244">
        <v>1023976</v>
      </c>
      <c r="V95" s="244">
        <v>0</v>
      </c>
      <c r="W95" s="244">
        <v>1023976</v>
      </c>
      <c r="X95" s="244">
        <v>0</v>
      </c>
      <c r="Y95" s="244">
        <v>1023976</v>
      </c>
      <c r="Z95" s="244">
        <v>1023976</v>
      </c>
      <c r="AA95" s="244">
        <v>1023976</v>
      </c>
      <c r="AB95" s="244">
        <v>1023976</v>
      </c>
    </row>
    <row r="96" spans="1:28" ht="15" customHeight="1">
      <c r="A96" s="241" t="s">
        <v>385</v>
      </c>
      <c r="B96" s="242" t="s">
        <v>386</v>
      </c>
      <c r="C96" s="243" t="s">
        <v>369</v>
      </c>
      <c r="D96" s="241" t="s">
        <v>265</v>
      </c>
      <c r="E96" s="241" t="s">
        <v>270</v>
      </c>
      <c r="F96" s="241" t="s">
        <v>270</v>
      </c>
      <c r="G96" s="241" t="s">
        <v>270</v>
      </c>
      <c r="H96" s="241" t="s">
        <v>331</v>
      </c>
      <c r="I96" s="241"/>
      <c r="J96" s="241"/>
      <c r="K96" s="241"/>
      <c r="L96" s="241"/>
      <c r="M96" s="241" t="s">
        <v>280</v>
      </c>
      <c r="N96" s="241" t="s">
        <v>34</v>
      </c>
      <c r="O96" s="241" t="s">
        <v>268</v>
      </c>
      <c r="P96" s="242" t="s">
        <v>370</v>
      </c>
      <c r="Q96" s="242"/>
      <c r="R96" s="244">
        <v>1706531</v>
      </c>
      <c r="S96" s="244">
        <v>9234</v>
      </c>
      <c r="T96" s="244">
        <v>9234</v>
      </c>
      <c r="U96" s="244">
        <v>1706531</v>
      </c>
      <c r="V96" s="244">
        <v>0</v>
      </c>
      <c r="W96" s="244">
        <v>1706531</v>
      </c>
      <c r="X96" s="244">
        <v>0</v>
      </c>
      <c r="Y96" s="244">
        <v>1706531</v>
      </c>
      <c r="Z96" s="244">
        <v>1706531</v>
      </c>
      <c r="AA96" s="244">
        <v>1706531</v>
      </c>
      <c r="AB96" s="244">
        <v>1706531</v>
      </c>
    </row>
    <row r="97" spans="1:28" ht="15" customHeight="1">
      <c r="A97" s="241" t="s">
        <v>385</v>
      </c>
      <c r="B97" s="242" t="s">
        <v>386</v>
      </c>
      <c r="C97" s="243" t="s">
        <v>371</v>
      </c>
      <c r="D97" s="241" t="s">
        <v>265</v>
      </c>
      <c r="E97" s="241" t="s">
        <v>272</v>
      </c>
      <c r="F97" s="241" t="s">
        <v>276</v>
      </c>
      <c r="G97" s="241" t="s">
        <v>270</v>
      </c>
      <c r="H97" s="241" t="s">
        <v>277</v>
      </c>
      <c r="I97" s="241" t="s">
        <v>309</v>
      </c>
      <c r="J97" s="241"/>
      <c r="K97" s="241"/>
      <c r="L97" s="241"/>
      <c r="M97" s="241" t="s">
        <v>267</v>
      </c>
      <c r="N97" s="241" t="s">
        <v>310</v>
      </c>
      <c r="O97" s="241" t="s">
        <v>268</v>
      </c>
      <c r="P97" s="242" t="s">
        <v>372</v>
      </c>
      <c r="Q97" s="242"/>
      <c r="R97" s="244">
        <v>0</v>
      </c>
      <c r="S97" s="244">
        <v>7619468</v>
      </c>
      <c r="T97" s="244">
        <v>0</v>
      </c>
      <c r="U97" s="244">
        <v>7619468</v>
      </c>
      <c r="V97" s="244">
        <v>0</v>
      </c>
      <c r="W97" s="244">
        <v>5809228</v>
      </c>
      <c r="X97" s="244">
        <v>1810240</v>
      </c>
      <c r="Y97" s="244">
        <v>5809228</v>
      </c>
      <c r="Z97" s="244">
        <v>5809228</v>
      </c>
      <c r="AA97" s="244">
        <v>5809228</v>
      </c>
      <c r="AB97" s="244">
        <v>5809228</v>
      </c>
    </row>
    <row r="98" spans="1:28" ht="15" customHeight="1">
      <c r="A98" s="241" t="s">
        <v>385</v>
      </c>
      <c r="B98" s="242" t="s">
        <v>386</v>
      </c>
      <c r="C98" s="243" t="s">
        <v>383</v>
      </c>
      <c r="D98" s="241" t="s">
        <v>265</v>
      </c>
      <c r="E98" s="241" t="s">
        <v>272</v>
      </c>
      <c r="F98" s="241" t="s">
        <v>276</v>
      </c>
      <c r="G98" s="241" t="s">
        <v>270</v>
      </c>
      <c r="H98" s="241" t="s">
        <v>277</v>
      </c>
      <c r="I98" s="241" t="s">
        <v>338</v>
      </c>
      <c r="J98" s="241"/>
      <c r="K98" s="241"/>
      <c r="L98" s="241"/>
      <c r="M98" s="241" t="s">
        <v>267</v>
      </c>
      <c r="N98" s="241" t="s">
        <v>310</v>
      </c>
      <c r="O98" s="241" t="s">
        <v>268</v>
      </c>
      <c r="P98" s="242" t="s">
        <v>384</v>
      </c>
      <c r="Q98" s="242"/>
      <c r="R98" s="244">
        <v>0</v>
      </c>
      <c r="S98" s="244">
        <v>12100000</v>
      </c>
      <c r="T98" s="244">
        <v>0</v>
      </c>
      <c r="U98" s="244">
        <v>12100000</v>
      </c>
      <c r="V98" s="244">
        <v>0</v>
      </c>
      <c r="W98" s="244">
        <v>12050791</v>
      </c>
      <c r="X98" s="244">
        <v>49209</v>
      </c>
      <c r="Y98" s="244">
        <v>12050791</v>
      </c>
      <c r="Z98" s="244">
        <v>12050791</v>
      </c>
      <c r="AA98" s="244">
        <v>12050791</v>
      </c>
      <c r="AB98" s="244">
        <v>12050791</v>
      </c>
    </row>
    <row r="99" spans="1:28" ht="15" customHeight="1">
      <c r="A99" s="241" t="s">
        <v>385</v>
      </c>
      <c r="B99" s="242" t="s">
        <v>386</v>
      </c>
      <c r="C99" s="243" t="s">
        <v>373</v>
      </c>
      <c r="D99" s="241" t="s">
        <v>265</v>
      </c>
      <c r="E99" s="241" t="s">
        <v>279</v>
      </c>
      <c r="F99" s="241" t="s">
        <v>266</v>
      </c>
      <c r="G99" s="241" t="s">
        <v>270</v>
      </c>
      <c r="H99" s="241" t="s">
        <v>309</v>
      </c>
      <c r="I99" s="241"/>
      <c r="J99" s="241"/>
      <c r="K99" s="241"/>
      <c r="L99" s="241"/>
      <c r="M99" s="241" t="s">
        <v>267</v>
      </c>
      <c r="N99" s="241" t="s">
        <v>310</v>
      </c>
      <c r="O99" s="241" t="s">
        <v>268</v>
      </c>
      <c r="P99" s="242" t="s">
        <v>374</v>
      </c>
      <c r="Q99" s="242"/>
      <c r="R99" s="244">
        <v>0</v>
      </c>
      <c r="S99" s="244">
        <v>33208000</v>
      </c>
      <c r="T99" s="244">
        <v>0</v>
      </c>
      <c r="U99" s="244">
        <v>33208000</v>
      </c>
      <c r="V99" s="244">
        <v>0</v>
      </c>
      <c r="W99" s="244">
        <v>33208000</v>
      </c>
      <c r="X99" s="244">
        <v>0</v>
      </c>
      <c r="Y99" s="244">
        <v>33208000</v>
      </c>
      <c r="Z99" s="244">
        <v>33208000</v>
      </c>
      <c r="AA99" s="244">
        <v>33208000</v>
      </c>
      <c r="AB99" s="244">
        <v>33208000</v>
      </c>
    </row>
    <row r="100" spans="1:28" ht="15" customHeight="1">
      <c r="A100" s="241" t="s">
        <v>385</v>
      </c>
      <c r="B100" s="242" t="s">
        <v>386</v>
      </c>
      <c r="C100" s="243" t="s">
        <v>375</v>
      </c>
      <c r="D100" s="241" t="s">
        <v>265</v>
      </c>
      <c r="E100" s="241" t="s">
        <v>279</v>
      </c>
      <c r="F100" s="241" t="s">
        <v>266</v>
      </c>
      <c r="G100" s="241" t="s">
        <v>270</v>
      </c>
      <c r="H100" s="241" t="s">
        <v>313</v>
      </c>
      <c r="I100" s="241"/>
      <c r="J100" s="241"/>
      <c r="K100" s="241"/>
      <c r="L100" s="241"/>
      <c r="M100" s="241" t="s">
        <v>280</v>
      </c>
      <c r="N100" s="241" t="s">
        <v>34</v>
      </c>
      <c r="O100" s="241" t="s">
        <v>268</v>
      </c>
      <c r="P100" s="242" t="s">
        <v>376</v>
      </c>
      <c r="Q100" s="242"/>
      <c r="R100" s="244">
        <v>0</v>
      </c>
      <c r="S100" s="244">
        <v>3542000</v>
      </c>
      <c r="T100" s="244">
        <v>762000</v>
      </c>
      <c r="U100" s="244">
        <v>2780000</v>
      </c>
      <c r="V100" s="244">
        <v>0</v>
      </c>
      <c r="W100" s="244">
        <v>2780000</v>
      </c>
      <c r="X100" s="244">
        <v>0</v>
      </c>
      <c r="Y100" s="244">
        <v>2780000</v>
      </c>
      <c r="Z100" s="244">
        <v>2780000</v>
      </c>
      <c r="AA100" s="244">
        <v>2780000</v>
      </c>
      <c r="AB100" s="244">
        <v>2780000</v>
      </c>
    </row>
    <row r="101" spans="1:28" ht="15" customHeight="1">
      <c r="A101" s="241" t="s">
        <v>387</v>
      </c>
      <c r="B101" s="242" t="s">
        <v>388</v>
      </c>
      <c r="C101" s="243" t="s">
        <v>308</v>
      </c>
      <c r="D101" s="241" t="s">
        <v>265</v>
      </c>
      <c r="E101" s="241" t="s">
        <v>266</v>
      </c>
      <c r="F101" s="241" t="s">
        <v>266</v>
      </c>
      <c r="G101" s="241" t="s">
        <v>266</v>
      </c>
      <c r="H101" s="241" t="s">
        <v>309</v>
      </c>
      <c r="I101" s="241" t="s">
        <v>309</v>
      </c>
      <c r="J101" s="241"/>
      <c r="K101" s="241"/>
      <c r="L101" s="241"/>
      <c r="M101" s="241" t="s">
        <v>267</v>
      </c>
      <c r="N101" s="241" t="s">
        <v>310</v>
      </c>
      <c r="O101" s="241" t="s">
        <v>268</v>
      </c>
      <c r="P101" s="242" t="s">
        <v>311</v>
      </c>
      <c r="Q101" s="242"/>
      <c r="R101" s="244">
        <v>445000000</v>
      </c>
      <c r="S101" s="244">
        <v>49586555</v>
      </c>
      <c r="T101" s="244">
        <v>0</v>
      </c>
      <c r="U101" s="244">
        <v>494586555</v>
      </c>
      <c r="V101" s="244">
        <v>0</v>
      </c>
      <c r="W101" s="244">
        <v>494586555</v>
      </c>
      <c r="X101" s="244">
        <v>0</v>
      </c>
      <c r="Y101" s="244">
        <v>494586555</v>
      </c>
      <c r="Z101" s="244">
        <v>494586555</v>
      </c>
      <c r="AA101" s="244">
        <v>494586555</v>
      </c>
      <c r="AB101" s="244">
        <v>494586555</v>
      </c>
    </row>
    <row r="102" spans="1:28" ht="15" customHeight="1">
      <c r="A102" s="241" t="s">
        <v>387</v>
      </c>
      <c r="B102" s="242" t="s">
        <v>388</v>
      </c>
      <c r="C102" s="243" t="s">
        <v>312</v>
      </c>
      <c r="D102" s="241" t="s">
        <v>265</v>
      </c>
      <c r="E102" s="241" t="s">
        <v>266</v>
      </c>
      <c r="F102" s="241" t="s">
        <v>266</v>
      </c>
      <c r="G102" s="241" t="s">
        <v>266</v>
      </c>
      <c r="H102" s="241" t="s">
        <v>309</v>
      </c>
      <c r="I102" s="241" t="s">
        <v>313</v>
      </c>
      <c r="J102" s="241"/>
      <c r="K102" s="241"/>
      <c r="L102" s="241"/>
      <c r="M102" s="241" t="s">
        <v>267</v>
      </c>
      <c r="N102" s="241" t="s">
        <v>310</v>
      </c>
      <c r="O102" s="241" t="s">
        <v>268</v>
      </c>
      <c r="P102" s="242" t="s">
        <v>314</v>
      </c>
      <c r="Q102" s="242"/>
      <c r="R102" s="244">
        <v>0</v>
      </c>
      <c r="S102" s="244">
        <v>10928077</v>
      </c>
      <c r="T102" s="244">
        <v>0</v>
      </c>
      <c r="U102" s="244">
        <v>10928077</v>
      </c>
      <c r="V102" s="244">
        <v>0</v>
      </c>
      <c r="W102" s="244">
        <v>10928077</v>
      </c>
      <c r="X102" s="244">
        <v>0</v>
      </c>
      <c r="Y102" s="244">
        <v>10928077</v>
      </c>
      <c r="Z102" s="244">
        <v>10928077</v>
      </c>
      <c r="AA102" s="244">
        <v>10928077</v>
      </c>
      <c r="AB102" s="244">
        <v>10928077</v>
      </c>
    </row>
    <row r="103" spans="1:28" ht="15" customHeight="1">
      <c r="A103" s="241" t="s">
        <v>387</v>
      </c>
      <c r="B103" s="242" t="s">
        <v>388</v>
      </c>
      <c r="C103" s="243" t="s">
        <v>315</v>
      </c>
      <c r="D103" s="241" t="s">
        <v>265</v>
      </c>
      <c r="E103" s="241" t="s">
        <v>266</v>
      </c>
      <c r="F103" s="241" t="s">
        <v>266</v>
      </c>
      <c r="G103" s="241" t="s">
        <v>266</v>
      </c>
      <c r="H103" s="241" t="s">
        <v>309</v>
      </c>
      <c r="I103" s="241" t="s">
        <v>316</v>
      </c>
      <c r="J103" s="241"/>
      <c r="K103" s="241"/>
      <c r="L103" s="241"/>
      <c r="M103" s="241" t="s">
        <v>267</v>
      </c>
      <c r="N103" s="241" t="s">
        <v>310</v>
      </c>
      <c r="O103" s="241" t="s">
        <v>268</v>
      </c>
      <c r="P103" s="242" t="s">
        <v>317</v>
      </c>
      <c r="Q103" s="242"/>
      <c r="R103" s="244">
        <v>9000000</v>
      </c>
      <c r="S103" s="244">
        <v>101663</v>
      </c>
      <c r="T103" s="244">
        <v>0</v>
      </c>
      <c r="U103" s="244">
        <v>9101663</v>
      </c>
      <c r="V103" s="244">
        <v>0</v>
      </c>
      <c r="W103" s="244">
        <v>9101663</v>
      </c>
      <c r="X103" s="244">
        <v>0</v>
      </c>
      <c r="Y103" s="244">
        <v>9101663</v>
      </c>
      <c r="Z103" s="244">
        <v>9101663</v>
      </c>
      <c r="AA103" s="244">
        <v>9101663</v>
      </c>
      <c r="AB103" s="244">
        <v>9101663</v>
      </c>
    </row>
    <row r="104" spans="1:28" ht="15" customHeight="1">
      <c r="A104" s="241" t="s">
        <v>387</v>
      </c>
      <c r="B104" s="242" t="s">
        <v>388</v>
      </c>
      <c r="C104" s="243" t="s">
        <v>318</v>
      </c>
      <c r="D104" s="241" t="s">
        <v>265</v>
      </c>
      <c r="E104" s="241" t="s">
        <v>266</v>
      </c>
      <c r="F104" s="241" t="s">
        <v>266</v>
      </c>
      <c r="G104" s="241" t="s">
        <v>266</v>
      </c>
      <c r="H104" s="241" t="s">
        <v>309</v>
      </c>
      <c r="I104" s="241" t="s">
        <v>319</v>
      </c>
      <c r="J104" s="241"/>
      <c r="K104" s="241"/>
      <c r="L104" s="241"/>
      <c r="M104" s="241" t="s">
        <v>267</v>
      </c>
      <c r="N104" s="241" t="s">
        <v>310</v>
      </c>
      <c r="O104" s="241" t="s">
        <v>268</v>
      </c>
      <c r="P104" s="242" t="s">
        <v>320</v>
      </c>
      <c r="Q104" s="242"/>
      <c r="R104" s="244">
        <v>5771000</v>
      </c>
      <c r="S104" s="244">
        <v>3247000</v>
      </c>
      <c r="T104" s="244">
        <v>6019545</v>
      </c>
      <c r="U104" s="244">
        <v>2998455</v>
      </c>
      <c r="V104" s="244">
        <v>0</v>
      </c>
      <c r="W104" s="244">
        <v>2998455</v>
      </c>
      <c r="X104" s="244">
        <v>0</v>
      </c>
      <c r="Y104" s="244">
        <v>2998455</v>
      </c>
      <c r="Z104" s="244">
        <v>2998455</v>
      </c>
      <c r="AA104" s="244">
        <v>2998455</v>
      </c>
      <c r="AB104" s="244">
        <v>2998455</v>
      </c>
    </row>
    <row r="105" spans="1:28" ht="15" customHeight="1">
      <c r="A105" s="241" t="s">
        <v>387</v>
      </c>
      <c r="B105" s="242" t="s">
        <v>388</v>
      </c>
      <c r="C105" s="243" t="s">
        <v>321</v>
      </c>
      <c r="D105" s="241" t="s">
        <v>265</v>
      </c>
      <c r="E105" s="241" t="s">
        <v>266</v>
      </c>
      <c r="F105" s="241" t="s">
        <v>266</v>
      </c>
      <c r="G105" s="241" t="s">
        <v>266</v>
      </c>
      <c r="H105" s="241" t="s">
        <v>309</v>
      </c>
      <c r="I105" s="241" t="s">
        <v>322</v>
      </c>
      <c r="J105" s="241"/>
      <c r="K105" s="241"/>
      <c r="L105" s="241"/>
      <c r="M105" s="241" t="s">
        <v>267</v>
      </c>
      <c r="N105" s="241" t="s">
        <v>310</v>
      </c>
      <c r="O105" s="241" t="s">
        <v>268</v>
      </c>
      <c r="P105" s="242" t="s">
        <v>323</v>
      </c>
      <c r="Q105" s="242"/>
      <c r="R105" s="244">
        <v>41000000</v>
      </c>
      <c r="S105" s="244">
        <v>7714210</v>
      </c>
      <c r="T105" s="244">
        <v>6</v>
      </c>
      <c r="U105" s="244">
        <v>48714204</v>
      </c>
      <c r="V105" s="244">
        <v>0</v>
      </c>
      <c r="W105" s="244">
        <v>48714204</v>
      </c>
      <c r="X105" s="244">
        <v>0</v>
      </c>
      <c r="Y105" s="244">
        <v>48714204</v>
      </c>
      <c r="Z105" s="244">
        <v>48714204</v>
      </c>
      <c r="AA105" s="244">
        <v>48714204</v>
      </c>
      <c r="AB105" s="244">
        <v>48714204</v>
      </c>
    </row>
    <row r="106" spans="1:28" ht="15" customHeight="1">
      <c r="A106" s="241" t="s">
        <v>387</v>
      </c>
      <c r="B106" s="242" t="s">
        <v>388</v>
      </c>
      <c r="C106" s="243" t="s">
        <v>324</v>
      </c>
      <c r="D106" s="241" t="s">
        <v>265</v>
      </c>
      <c r="E106" s="241" t="s">
        <v>266</v>
      </c>
      <c r="F106" s="241" t="s">
        <v>266</v>
      </c>
      <c r="G106" s="241" t="s">
        <v>266</v>
      </c>
      <c r="H106" s="241" t="s">
        <v>309</v>
      </c>
      <c r="I106" s="241" t="s">
        <v>325</v>
      </c>
      <c r="J106" s="241"/>
      <c r="K106" s="241"/>
      <c r="L106" s="241"/>
      <c r="M106" s="241" t="s">
        <v>267</v>
      </c>
      <c r="N106" s="241" t="s">
        <v>310</v>
      </c>
      <c r="O106" s="241" t="s">
        <v>268</v>
      </c>
      <c r="P106" s="242" t="s">
        <v>326</v>
      </c>
      <c r="Q106" s="242"/>
      <c r="R106" s="244">
        <v>14000000</v>
      </c>
      <c r="S106" s="244">
        <v>8900000</v>
      </c>
      <c r="T106" s="244">
        <v>3596794</v>
      </c>
      <c r="U106" s="244">
        <v>19303206</v>
      </c>
      <c r="V106" s="244">
        <v>0</v>
      </c>
      <c r="W106" s="244">
        <v>19303206</v>
      </c>
      <c r="X106" s="244">
        <v>0</v>
      </c>
      <c r="Y106" s="244">
        <v>19303206</v>
      </c>
      <c r="Z106" s="244">
        <v>19303206</v>
      </c>
      <c r="AA106" s="244">
        <v>19303206</v>
      </c>
      <c r="AB106" s="244">
        <v>19303206</v>
      </c>
    </row>
    <row r="107" spans="1:28" ht="15" customHeight="1">
      <c r="A107" s="241" t="s">
        <v>387</v>
      </c>
      <c r="B107" s="242" t="s">
        <v>388</v>
      </c>
      <c r="C107" s="243" t="s">
        <v>327</v>
      </c>
      <c r="D107" s="241" t="s">
        <v>265</v>
      </c>
      <c r="E107" s="241" t="s">
        <v>266</v>
      </c>
      <c r="F107" s="241" t="s">
        <v>266</v>
      </c>
      <c r="G107" s="241" t="s">
        <v>266</v>
      </c>
      <c r="H107" s="241" t="s">
        <v>309</v>
      </c>
      <c r="I107" s="241" t="s">
        <v>328</v>
      </c>
      <c r="J107" s="241"/>
      <c r="K107" s="241"/>
      <c r="L107" s="241"/>
      <c r="M107" s="241" t="s">
        <v>267</v>
      </c>
      <c r="N107" s="241" t="s">
        <v>310</v>
      </c>
      <c r="O107" s="241" t="s">
        <v>268</v>
      </c>
      <c r="P107" s="242" t="s">
        <v>329</v>
      </c>
      <c r="Q107" s="242"/>
      <c r="R107" s="244">
        <v>53000000</v>
      </c>
      <c r="S107" s="244">
        <v>4011934</v>
      </c>
      <c r="T107" s="244">
        <v>17256</v>
      </c>
      <c r="U107" s="244">
        <v>56994678</v>
      </c>
      <c r="V107" s="244">
        <v>0</v>
      </c>
      <c r="W107" s="244">
        <v>56994678</v>
      </c>
      <c r="X107" s="244">
        <v>0</v>
      </c>
      <c r="Y107" s="244">
        <v>56994678</v>
      </c>
      <c r="Z107" s="244">
        <v>56994678</v>
      </c>
      <c r="AA107" s="244">
        <v>56994678</v>
      </c>
      <c r="AB107" s="244">
        <v>56994678</v>
      </c>
    </row>
    <row r="108" spans="1:28" ht="15" customHeight="1">
      <c r="A108" s="241" t="s">
        <v>387</v>
      </c>
      <c r="B108" s="242" t="s">
        <v>388</v>
      </c>
      <c r="C108" s="243" t="s">
        <v>330</v>
      </c>
      <c r="D108" s="241" t="s">
        <v>265</v>
      </c>
      <c r="E108" s="241" t="s">
        <v>266</v>
      </c>
      <c r="F108" s="241" t="s">
        <v>266</v>
      </c>
      <c r="G108" s="241" t="s">
        <v>266</v>
      </c>
      <c r="H108" s="241" t="s">
        <v>309</v>
      </c>
      <c r="I108" s="241" t="s">
        <v>331</v>
      </c>
      <c r="J108" s="241"/>
      <c r="K108" s="241"/>
      <c r="L108" s="241"/>
      <c r="M108" s="241" t="s">
        <v>267</v>
      </c>
      <c r="N108" s="241" t="s">
        <v>310</v>
      </c>
      <c r="O108" s="241" t="s">
        <v>268</v>
      </c>
      <c r="P108" s="242" t="s">
        <v>332</v>
      </c>
      <c r="Q108" s="242"/>
      <c r="R108" s="244">
        <v>28000000</v>
      </c>
      <c r="S108" s="244">
        <v>2500000</v>
      </c>
      <c r="T108" s="244">
        <v>1342066</v>
      </c>
      <c r="U108" s="244">
        <v>29157934</v>
      </c>
      <c r="V108" s="244">
        <v>0</v>
      </c>
      <c r="W108" s="244">
        <v>29157934</v>
      </c>
      <c r="X108" s="244">
        <v>0</v>
      </c>
      <c r="Y108" s="244">
        <v>29157934</v>
      </c>
      <c r="Z108" s="244">
        <v>29157934</v>
      </c>
      <c r="AA108" s="244">
        <v>29157934</v>
      </c>
      <c r="AB108" s="244">
        <v>29157934</v>
      </c>
    </row>
    <row r="109" spans="1:28" ht="15" customHeight="1">
      <c r="A109" s="241" t="s">
        <v>387</v>
      </c>
      <c r="B109" s="242" t="s">
        <v>388</v>
      </c>
      <c r="C109" s="243" t="s">
        <v>333</v>
      </c>
      <c r="D109" s="241" t="s">
        <v>265</v>
      </c>
      <c r="E109" s="241" t="s">
        <v>266</v>
      </c>
      <c r="F109" s="241" t="s">
        <v>266</v>
      </c>
      <c r="G109" s="241" t="s">
        <v>266</v>
      </c>
      <c r="H109" s="241" t="s">
        <v>309</v>
      </c>
      <c r="I109" s="241" t="s">
        <v>277</v>
      </c>
      <c r="J109" s="241"/>
      <c r="K109" s="241"/>
      <c r="L109" s="241"/>
      <c r="M109" s="241" t="s">
        <v>267</v>
      </c>
      <c r="N109" s="241" t="s">
        <v>310</v>
      </c>
      <c r="O109" s="241" t="s">
        <v>268</v>
      </c>
      <c r="P109" s="242" t="s">
        <v>334</v>
      </c>
      <c r="Q109" s="242"/>
      <c r="R109" s="244">
        <v>5000000</v>
      </c>
      <c r="S109" s="244">
        <v>5762920</v>
      </c>
      <c r="T109" s="244">
        <v>770439</v>
      </c>
      <c r="U109" s="244">
        <v>9992481</v>
      </c>
      <c r="V109" s="244">
        <v>0</v>
      </c>
      <c r="W109" s="244">
        <v>9992481</v>
      </c>
      <c r="X109" s="244">
        <v>0</v>
      </c>
      <c r="Y109" s="244">
        <v>9992481</v>
      </c>
      <c r="Z109" s="244">
        <v>9992481</v>
      </c>
      <c r="AA109" s="244">
        <v>9992481</v>
      </c>
      <c r="AB109" s="244">
        <v>9992481</v>
      </c>
    </row>
    <row r="110" spans="1:28" ht="15" customHeight="1">
      <c r="A110" s="241" t="s">
        <v>387</v>
      </c>
      <c r="B110" s="242" t="s">
        <v>388</v>
      </c>
      <c r="C110" s="243" t="s">
        <v>335</v>
      </c>
      <c r="D110" s="241" t="s">
        <v>265</v>
      </c>
      <c r="E110" s="241" t="s">
        <v>266</v>
      </c>
      <c r="F110" s="241" t="s">
        <v>266</v>
      </c>
      <c r="G110" s="241" t="s">
        <v>270</v>
      </c>
      <c r="H110" s="241" t="s">
        <v>309</v>
      </c>
      <c r="I110" s="241"/>
      <c r="J110" s="241"/>
      <c r="K110" s="241"/>
      <c r="L110" s="241"/>
      <c r="M110" s="241" t="s">
        <v>267</v>
      </c>
      <c r="N110" s="241" t="s">
        <v>310</v>
      </c>
      <c r="O110" s="241" t="s">
        <v>268</v>
      </c>
      <c r="P110" s="242" t="s">
        <v>336</v>
      </c>
      <c r="Q110" s="242"/>
      <c r="R110" s="244">
        <v>57000000</v>
      </c>
      <c r="S110" s="244">
        <v>8263400</v>
      </c>
      <c r="T110" s="244">
        <v>100000</v>
      </c>
      <c r="U110" s="244">
        <v>65163400</v>
      </c>
      <c r="V110" s="244">
        <v>0</v>
      </c>
      <c r="W110" s="244">
        <v>65163400</v>
      </c>
      <c r="X110" s="244">
        <v>0</v>
      </c>
      <c r="Y110" s="244">
        <v>65163400</v>
      </c>
      <c r="Z110" s="244">
        <v>65163400</v>
      </c>
      <c r="AA110" s="244">
        <v>65163400</v>
      </c>
      <c r="AB110" s="244">
        <v>65163400</v>
      </c>
    </row>
    <row r="111" spans="1:28" ht="15" customHeight="1">
      <c r="A111" s="241" t="s">
        <v>387</v>
      </c>
      <c r="B111" s="242" t="s">
        <v>388</v>
      </c>
      <c r="C111" s="243" t="s">
        <v>337</v>
      </c>
      <c r="D111" s="241" t="s">
        <v>265</v>
      </c>
      <c r="E111" s="241" t="s">
        <v>266</v>
      </c>
      <c r="F111" s="241" t="s">
        <v>266</v>
      </c>
      <c r="G111" s="241" t="s">
        <v>270</v>
      </c>
      <c r="H111" s="241" t="s">
        <v>338</v>
      </c>
      <c r="I111" s="241"/>
      <c r="J111" s="241"/>
      <c r="K111" s="241"/>
      <c r="L111" s="241"/>
      <c r="M111" s="241" t="s">
        <v>267</v>
      </c>
      <c r="N111" s="241" t="s">
        <v>310</v>
      </c>
      <c r="O111" s="241" t="s">
        <v>268</v>
      </c>
      <c r="P111" s="242" t="s">
        <v>339</v>
      </c>
      <c r="Q111" s="242"/>
      <c r="R111" s="244">
        <v>40000000</v>
      </c>
      <c r="S111" s="244">
        <v>6296700</v>
      </c>
      <c r="T111" s="244">
        <v>150000</v>
      </c>
      <c r="U111" s="244">
        <v>46146700</v>
      </c>
      <c r="V111" s="244">
        <v>0</v>
      </c>
      <c r="W111" s="244">
        <v>46146700</v>
      </c>
      <c r="X111" s="244">
        <v>0</v>
      </c>
      <c r="Y111" s="244">
        <v>46146700</v>
      </c>
      <c r="Z111" s="244">
        <v>46146700</v>
      </c>
      <c r="AA111" s="244">
        <v>46146700</v>
      </c>
      <c r="AB111" s="244">
        <v>46146700</v>
      </c>
    </row>
    <row r="112" spans="1:28" ht="15" customHeight="1">
      <c r="A112" s="241" t="s">
        <v>387</v>
      </c>
      <c r="B112" s="242" t="s">
        <v>388</v>
      </c>
      <c r="C112" s="243" t="s">
        <v>340</v>
      </c>
      <c r="D112" s="241" t="s">
        <v>265</v>
      </c>
      <c r="E112" s="241" t="s">
        <v>266</v>
      </c>
      <c r="F112" s="241" t="s">
        <v>266</v>
      </c>
      <c r="G112" s="241" t="s">
        <v>270</v>
      </c>
      <c r="H112" s="241" t="s">
        <v>316</v>
      </c>
      <c r="I112" s="241"/>
      <c r="J112" s="241"/>
      <c r="K112" s="241"/>
      <c r="L112" s="241"/>
      <c r="M112" s="241" t="s">
        <v>267</v>
      </c>
      <c r="N112" s="241" t="s">
        <v>310</v>
      </c>
      <c r="O112" s="241" t="s">
        <v>268</v>
      </c>
      <c r="P112" s="242" t="s">
        <v>341</v>
      </c>
      <c r="Q112" s="242"/>
      <c r="R112" s="244">
        <v>23000000</v>
      </c>
      <c r="S112" s="244">
        <v>4385300</v>
      </c>
      <c r="T112" s="244">
        <v>100000</v>
      </c>
      <c r="U112" s="244">
        <v>27285300</v>
      </c>
      <c r="V112" s="244">
        <v>0</v>
      </c>
      <c r="W112" s="244">
        <v>27285300</v>
      </c>
      <c r="X112" s="244">
        <v>0</v>
      </c>
      <c r="Y112" s="244">
        <v>27285300</v>
      </c>
      <c r="Z112" s="244">
        <v>27285300</v>
      </c>
      <c r="AA112" s="244">
        <v>27285300</v>
      </c>
      <c r="AB112" s="244">
        <v>27285300</v>
      </c>
    </row>
    <row r="113" spans="1:28" ht="15" customHeight="1">
      <c r="A113" s="241" t="s">
        <v>387</v>
      </c>
      <c r="B113" s="242" t="s">
        <v>388</v>
      </c>
      <c r="C113" s="243" t="s">
        <v>342</v>
      </c>
      <c r="D113" s="241" t="s">
        <v>265</v>
      </c>
      <c r="E113" s="241" t="s">
        <v>266</v>
      </c>
      <c r="F113" s="241" t="s">
        <v>266</v>
      </c>
      <c r="G113" s="241" t="s">
        <v>270</v>
      </c>
      <c r="H113" s="241" t="s">
        <v>319</v>
      </c>
      <c r="I113" s="241"/>
      <c r="J113" s="241"/>
      <c r="K113" s="241"/>
      <c r="L113" s="241"/>
      <c r="M113" s="241" t="s">
        <v>267</v>
      </c>
      <c r="N113" s="241" t="s">
        <v>310</v>
      </c>
      <c r="O113" s="241" t="s">
        <v>268</v>
      </c>
      <c r="P113" s="242" t="s">
        <v>343</v>
      </c>
      <c r="Q113" s="242"/>
      <c r="R113" s="244">
        <v>5000000</v>
      </c>
      <c r="S113" s="244">
        <v>2000000</v>
      </c>
      <c r="T113" s="244">
        <v>285000</v>
      </c>
      <c r="U113" s="244">
        <v>6715000</v>
      </c>
      <c r="V113" s="244">
        <v>0</v>
      </c>
      <c r="W113" s="244">
        <v>6715000</v>
      </c>
      <c r="X113" s="244">
        <v>0</v>
      </c>
      <c r="Y113" s="244">
        <v>6715000</v>
      </c>
      <c r="Z113" s="244">
        <v>6715000</v>
      </c>
      <c r="AA113" s="244">
        <v>6715000</v>
      </c>
      <c r="AB113" s="244">
        <v>6715000</v>
      </c>
    </row>
    <row r="114" spans="1:28" ht="15" customHeight="1">
      <c r="A114" s="241" t="s">
        <v>387</v>
      </c>
      <c r="B114" s="242" t="s">
        <v>388</v>
      </c>
      <c r="C114" s="243" t="s">
        <v>344</v>
      </c>
      <c r="D114" s="241" t="s">
        <v>265</v>
      </c>
      <c r="E114" s="241" t="s">
        <v>266</v>
      </c>
      <c r="F114" s="241" t="s">
        <v>266</v>
      </c>
      <c r="G114" s="241" t="s">
        <v>270</v>
      </c>
      <c r="H114" s="241" t="s">
        <v>322</v>
      </c>
      <c r="I114" s="241"/>
      <c r="J114" s="241"/>
      <c r="K114" s="241"/>
      <c r="L114" s="241"/>
      <c r="M114" s="241" t="s">
        <v>267</v>
      </c>
      <c r="N114" s="241" t="s">
        <v>310</v>
      </c>
      <c r="O114" s="241" t="s">
        <v>268</v>
      </c>
      <c r="P114" s="242" t="s">
        <v>345</v>
      </c>
      <c r="Q114" s="242"/>
      <c r="R114" s="244">
        <v>17000000</v>
      </c>
      <c r="S114" s="244">
        <v>3568600</v>
      </c>
      <c r="T114" s="244">
        <v>100000</v>
      </c>
      <c r="U114" s="244">
        <v>20468600</v>
      </c>
      <c r="V114" s="244">
        <v>0</v>
      </c>
      <c r="W114" s="244">
        <v>20468600</v>
      </c>
      <c r="X114" s="244">
        <v>0</v>
      </c>
      <c r="Y114" s="244">
        <v>20468600</v>
      </c>
      <c r="Z114" s="244">
        <v>20468600</v>
      </c>
      <c r="AA114" s="244">
        <v>20468600</v>
      </c>
      <c r="AB114" s="244">
        <v>20468600</v>
      </c>
    </row>
    <row r="115" spans="1:28" ht="15" customHeight="1">
      <c r="A115" s="241" t="s">
        <v>387</v>
      </c>
      <c r="B115" s="242" t="s">
        <v>388</v>
      </c>
      <c r="C115" s="243" t="s">
        <v>346</v>
      </c>
      <c r="D115" s="241" t="s">
        <v>265</v>
      </c>
      <c r="E115" s="241" t="s">
        <v>266</v>
      </c>
      <c r="F115" s="241" t="s">
        <v>266</v>
      </c>
      <c r="G115" s="241" t="s">
        <v>270</v>
      </c>
      <c r="H115" s="241" t="s">
        <v>325</v>
      </c>
      <c r="I115" s="241"/>
      <c r="J115" s="241"/>
      <c r="K115" s="241"/>
      <c r="L115" s="241"/>
      <c r="M115" s="241" t="s">
        <v>267</v>
      </c>
      <c r="N115" s="241" t="s">
        <v>310</v>
      </c>
      <c r="O115" s="241" t="s">
        <v>268</v>
      </c>
      <c r="P115" s="242" t="s">
        <v>347</v>
      </c>
      <c r="Q115" s="242"/>
      <c r="R115" s="244">
        <v>2500000</v>
      </c>
      <c r="S115" s="244">
        <v>11500000</v>
      </c>
      <c r="T115" s="244">
        <v>350300</v>
      </c>
      <c r="U115" s="244">
        <v>13649700</v>
      </c>
      <c r="V115" s="244">
        <v>0</v>
      </c>
      <c r="W115" s="244">
        <v>13649700</v>
      </c>
      <c r="X115" s="244">
        <v>0</v>
      </c>
      <c r="Y115" s="244">
        <v>13649700</v>
      </c>
      <c r="Z115" s="244">
        <v>13649700</v>
      </c>
      <c r="AA115" s="244">
        <v>13649700</v>
      </c>
      <c r="AB115" s="244">
        <v>13649700</v>
      </c>
    </row>
    <row r="116" spans="1:28" ht="15" customHeight="1">
      <c r="A116" s="241" t="s">
        <v>387</v>
      </c>
      <c r="B116" s="242" t="s">
        <v>388</v>
      </c>
      <c r="C116" s="243" t="s">
        <v>348</v>
      </c>
      <c r="D116" s="241" t="s">
        <v>265</v>
      </c>
      <c r="E116" s="241" t="s">
        <v>266</v>
      </c>
      <c r="F116" s="241" t="s">
        <v>266</v>
      </c>
      <c r="G116" s="241" t="s">
        <v>270</v>
      </c>
      <c r="H116" s="241" t="s">
        <v>349</v>
      </c>
      <c r="I116" s="241"/>
      <c r="J116" s="241"/>
      <c r="K116" s="241"/>
      <c r="L116" s="241"/>
      <c r="M116" s="241" t="s">
        <v>267</v>
      </c>
      <c r="N116" s="241" t="s">
        <v>310</v>
      </c>
      <c r="O116" s="241" t="s">
        <v>268</v>
      </c>
      <c r="P116" s="242" t="s">
        <v>350</v>
      </c>
      <c r="Q116" s="242"/>
      <c r="R116" s="244">
        <v>2500000</v>
      </c>
      <c r="S116" s="244">
        <v>0</v>
      </c>
      <c r="T116" s="244">
        <v>2500000</v>
      </c>
      <c r="U116" s="244">
        <v>0</v>
      </c>
      <c r="V116" s="244">
        <v>0</v>
      </c>
      <c r="W116" s="244">
        <v>0</v>
      </c>
      <c r="X116" s="244">
        <v>0</v>
      </c>
      <c r="Y116" s="244">
        <v>0</v>
      </c>
      <c r="Z116" s="244">
        <v>0</v>
      </c>
      <c r="AA116" s="244">
        <v>0</v>
      </c>
      <c r="AB116" s="244">
        <v>0</v>
      </c>
    </row>
    <row r="117" spans="1:28" ht="15" customHeight="1">
      <c r="A117" s="241" t="s">
        <v>387</v>
      </c>
      <c r="B117" s="242" t="s">
        <v>388</v>
      </c>
      <c r="C117" s="243" t="s">
        <v>351</v>
      </c>
      <c r="D117" s="241" t="s">
        <v>265</v>
      </c>
      <c r="E117" s="241" t="s">
        <v>266</v>
      </c>
      <c r="F117" s="241" t="s">
        <v>266</v>
      </c>
      <c r="G117" s="241" t="s">
        <v>270</v>
      </c>
      <c r="H117" s="241" t="s">
        <v>328</v>
      </c>
      <c r="I117" s="241"/>
      <c r="J117" s="241"/>
      <c r="K117" s="241"/>
      <c r="L117" s="241"/>
      <c r="M117" s="241" t="s">
        <v>267</v>
      </c>
      <c r="N117" s="241" t="s">
        <v>310</v>
      </c>
      <c r="O117" s="241" t="s">
        <v>268</v>
      </c>
      <c r="P117" s="242" t="s">
        <v>352</v>
      </c>
      <c r="Q117" s="242"/>
      <c r="R117" s="244">
        <v>5000000</v>
      </c>
      <c r="S117" s="244">
        <v>0</v>
      </c>
      <c r="T117" s="244">
        <v>5000000</v>
      </c>
      <c r="U117" s="244">
        <v>0</v>
      </c>
      <c r="V117" s="244">
        <v>0</v>
      </c>
      <c r="W117" s="244">
        <v>0</v>
      </c>
      <c r="X117" s="244">
        <v>0</v>
      </c>
      <c r="Y117" s="244">
        <v>0</v>
      </c>
      <c r="Z117" s="244">
        <v>0</v>
      </c>
      <c r="AA117" s="244">
        <v>0</v>
      </c>
      <c r="AB117" s="244">
        <v>0</v>
      </c>
    </row>
    <row r="118" spans="1:28" ht="15" customHeight="1">
      <c r="A118" s="241" t="s">
        <v>387</v>
      </c>
      <c r="B118" s="242" t="s">
        <v>388</v>
      </c>
      <c r="C118" s="243" t="s">
        <v>353</v>
      </c>
      <c r="D118" s="241" t="s">
        <v>265</v>
      </c>
      <c r="E118" s="241" t="s">
        <v>266</v>
      </c>
      <c r="F118" s="241" t="s">
        <v>266</v>
      </c>
      <c r="G118" s="241" t="s">
        <v>272</v>
      </c>
      <c r="H118" s="241" t="s">
        <v>309</v>
      </c>
      <c r="I118" s="241" t="s">
        <v>309</v>
      </c>
      <c r="J118" s="241"/>
      <c r="K118" s="241"/>
      <c r="L118" s="241"/>
      <c r="M118" s="241" t="s">
        <v>267</v>
      </c>
      <c r="N118" s="241" t="s">
        <v>310</v>
      </c>
      <c r="O118" s="241" t="s">
        <v>268</v>
      </c>
      <c r="P118" s="242" t="s">
        <v>354</v>
      </c>
      <c r="Q118" s="242"/>
      <c r="R118" s="244">
        <v>25000000</v>
      </c>
      <c r="S118" s="244">
        <v>1142357</v>
      </c>
      <c r="T118" s="244">
        <v>7310340</v>
      </c>
      <c r="U118" s="244">
        <v>18832017</v>
      </c>
      <c r="V118" s="244">
        <v>0</v>
      </c>
      <c r="W118" s="244">
        <v>18832017</v>
      </c>
      <c r="X118" s="244">
        <v>0</v>
      </c>
      <c r="Y118" s="244">
        <v>18832017</v>
      </c>
      <c r="Z118" s="244">
        <v>18832017</v>
      </c>
      <c r="AA118" s="244">
        <v>18832017</v>
      </c>
      <c r="AB118" s="244">
        <v>18832017</v>
      </c>
    </row>
    <row r="119" spans="1:28" ht="15" customHeight="1">
      <c r="A119" s="241" t="s">
        <v>387</v>
      </c>
      <c r="B119" s="242" t="s">
        <v>388</v>
      </c>
      <c r="C119" s="243" t="s">
        <v>355</v>
      </c>
      <c r="D119" s="241" t="s">
        <v>265</v>
      </c>
      <c r="E119" s="241" t="s">
        <v>266</v>
      </c>
      <c r="F119" s="241" t="s">
        <v>266</v>
      </c>
      <c r="G119" s="241" t="s">
        <v>272</v>
      </c>
      <c r="H119" s="241" t="s">
        <v>309</v>
      </c>
      <c r="I119" s="241" t="s">
        <v>338</v>
      </c>
      <c r="J119" s="241"/>
      <c r="K119" s="241"/>
      <c r="L119" s="241"/>
      <c r="M119" s="241" t="s">
        <v>267</v>
      </c>
      <c r="N119" s="241" t="s">
        <v>310</v>
      </c>
      <c r="O119" s="241" t="s">
        <v>268</v>
      </c>
      <c r="P119" s="242" t="s">
        <v>356</v>
      </c>
      <c r="Q119" s="242"/>
      <c r="R119" s="244">
        <v>0</v>
      </c>
      <c r="S119" s="244">
        <v>14495678</v>
      </c>
      <c r="T119" s="244">
        <v>987120</v>
      </c>
      <c r="U119" s="244">
        <v>13508558</v>
      </c>
      <c r="V119" s="244">
        <v>0</v>
      </c>
      <c r="W119" s="244">
        <v>13508558</v>
      </c>
      <c r="X119" s="244">
        <v>0</v>
      </c>
      <c r="Y119" s="244">
        <v>13508558</v>
      </c>
      <c r="Z119" s="244">
        <v>13508558</v>
      </c>
      <c r="AA119" s="244">
        <v>13508558</v>
      </c>
      <c r="AB119" s="244">
        <v>13508558</v>
      </c>
    </row>
    <row r="120" spans="1:28" ht="15" customHeight="1">
      <c r="A120" s="241" t="s">
        <v>387</v>
      </c>
      <c r="B120" s="242" t="s">
        <v>388</v>
      </c>
      <c r="C120" s="243" t="s">
        <v>357</v>
      </c>
      <c r="D120" s="241" t="s">
        <v>265</v>
      </c>
      <c r="E120" s="241" t="s">
        <v>266</v>
      </c>
      <c r="F120" s="241" t="s">
        <v>266</v>
      </c>
      <c r="G120" s="241" t="s">
        <v>272</v>
      </c>
      <c r="H120" s="241" t="s">
        <v>309</v>
      </c>
      <c r="I120" s="241" t="s">
        <v>313</v>
      </c>
      <c r="J120" s="241"/>
      <c r="K120" s="241"/>
      <c r="L120" s="241"/>
      <c r="M120" s="241" t="s">
        <v>267</v>
      </c>
      <c r="N120" s="241" t="s">
        <v>310</v>
      </c>
      <c r="O120" s="241" t="s">
        <v>268</v>
      </c>
      <c r="P120" s="242" t="s">
        <v>358</v>
      </c>
      <c r="Q120" s="242"/>
      <c r="R120" s="244">
        <v>2000000</v>
      </c>
      <c r="S120" s="244">
        <v>540000</v>
      </c>
      <c r="T120" s="244">
        <v>6463</v>
      </c>
      <c r="U120" s="244">
        <v>2533537</v>
      </c>
      <c r="V120" s="244">
        <v>0</v>
      </c>
      <c r="W120" s="244">
        <v>2533537</v>
      </c>
      <c r="X120" s="244">
        <v>0</v>
      </c>
      <c r="Y120" s="244">
        <v>2533537</v>
      </c>
      <c r="Z120" s="244">
        <v>2533537</v>
      </c>
      <c r="AA120" s="244">
        <v>2533537</v>
      </c>
      <c r="AB120" s="244">
        <v>2533537</v>
      </c>
    </row>
    <row r="121" spans="1:28" ht="15" customHeight="1">
      <c r="A121" s="241" t="s">
        <v>387</v>
      </c>
      <c r="B121" s="242" t="s">
        <v>388</v>
      </c>
      <c r="C121" s="243" t="s">
        <v>359</v>
      </c>
      <c r="D121" s="241" t="s">
        <v>265</v>
      </c>
      <c r="E121" s="241" t="s">
        <v>266</v>
      </c>
      <c r="F121" s="241" t="s">
        <v>266</v>
      </c>
      <c r="G121" s="241" t="s">
        <v>272</v>
      </c>
      <c r="H121" s="241" t="s">
        <v>338</v>
      </c>
      <c r="I121" s="241"/>
      <c r="J121" s="241"/>
      <c r="K121" s="241"/>
      <c r="L121" s="241"/>
      <c r="M121" s="241" t="s">
        <v>267</v>
      </c>
      <c r="N121" s="241" t="s">
        <v>310</v>
      </c>
      <c r="O121" s="241" t="s">
        <v>268</v>
      </c>
      <c r="P121" s="242" t="s">
        <v>360</v>
      </c>
      <c r="Q121" s="242"/>
      <c r="R121" s="244">
        <v>14000000</v>
      </c>
      <c r="S121" s="244">
        <v>9129802</v>
      </c>
      <c r="T121" s="244">
        <v>2450811</v>
      </c>
      <c r="U121" s="244">
        <v>20678991</v>
      </c>
      <c r="V121" s="244">
        <v>0</v>
      </c>
      <c r="W121" s="244">
        <v>20678991</v>
      </c>
      <c r="X121" s="244">
        <v>0</v>
      </c>
      <c r="Y121" s="244">
        <v>20678991</v>
      </c>
      <c r="Z121" s="244">
        <v>20678991</v>
      </c>
      <c r="AA121" s="244">
        <v>20678991</v>
      </c>
      <c r="AB121" s="244">
        <v>20678991</v>
      </c>
    </row>
    <row r="122" spans="1:28" ht="15" customHeight="1">
      <c r="A122" s="241" t="s">
        <v>387</v>
      </c>
      <c r="B122" s="242" t="s">
        <v>388</v>
      </c>
      <c r="C122" s="243" t="s">
        <v>361</v>
      </c>
      <c r="D122" s="241" t="s">
        <v>265</v>
      </c>
      <c r="E122" s="241" t="s">
        <v>270</v>
      </c>
      <c r="F122" s="241" t="s">
        <v>270</v>
      </c>
      <c r="G122" s="241" t="s">
        <v>270</v>
      </c>
      <c r="H122" s="241" t="s">
        <v>322</v>
      </c>
      <c r="I122" s="241" t="s">
        <v>316</v>
      </c>
      <c r="J122" s="241"/>
      <c r="K122" s="241"/>
      <c r="L122" s="241"/>
      <c r="M122" s="241" t="s">
        <v>280</v>
      </c>
      <c r="N122" s="241" t="s">
        <v>34</v>
      </c>
      <c r="O122" s="241" t="s">
        <v>268</v>
      </c>
      <c r="P122" s="242" t="s">
        <v>362</v>
      </c>
      <c r="Q122" s="242"/>
      <c r="R122" s="244">
        <v>0</v>
      </c>
      <c r="S122" s="244">
        <v>30000</v>
      </c>
      <c r="T122" s="244">
        <v>30000</v>
      </c>
      <c r="U122" s="244">
        <v>0</v>
      </c>
      <c r="V122" s="244">
        <v>0</v>
      </c>
      <c r="W122" s="244">
        <v>0</v>
      </c>
      <c r="X122" s="244">
        <v>0</v>
      </c>
      <c r="Y122" s="244">
        <v>0</v>
      </c>
      <c r="Z122" s="244">
        <v>0</v>
      </c>
      <c r="AA122" s="244">
        <v>0</v>
      </c>
      <c r="AB122" s="244">
        <v>0</v>
      </c>
    </row>
    <row r="123" spans="1:28" ht="15" customHeight="1">
      <c r="A123" s="241" t="s">
        <v>387</v>
      </c>
      <c r="B123" s="242" t="s">
        <v>388</v>
      </c>
      <c r="C123" s="243" t="s">
        <v>363</v>
      </c>
      <c r="D123" s="241" t="s">
        <v>265</v>
      </c>
      <c r="E123" s="241" t="s">
        <v>270</v>
      </c>
      <c r="F123" s="241" t="s">
        <v>270</v>
      </c>
      <c r="G123" s="241" t="s">
        <v>270</v>
      </c>
      <c r="H123" s="241" t="s">
        <v>322</v>
      </c>
      <c r="I123" s="241" t="s">
        <v>328</v>
      </c>
      <c r="J123" s="241"/>
      <c r="K123" s="241"/>
      <c r="L123" s="241"/>
      <c r="M123" s="241" t="s">
        <v>267</v>
      </c>
      <c r="N123" s="241" t="s">
        <v>310</v>
      </c>
      <c r="O123" s="241" t="s">
        <v>268</v>
      </c>
      <c r="P123" s="242" t="s">
        <v>364</v>
      </c>
      <c r="Q123" s="242"/>
      <c r="R123" s="244">
        <v>16000000</v>
      </c>
      <c r="S123" s="244">
        <v>8929112</v>
      </c>
      <c r="T123" s="244">
        <v>0</v>
      </c>
      <c r="U123" s="244">
        <v>24929112</v>
      </c>
      <c r="V123" s="244">
        <v>0</v>
      </c>
      <c r="W123" s="244">
        <v>24929112</v>
      </c>
      <c r="X123" s="244">
        <v>0</v>
      </c>
      <c r="Y123" s="244">
        <v>24929112</v>
      </c>
      <c r="Z123" s="244">
        <v>24929112</v>
      </c>
      <c r="AA123" s="244">
        <v>24929112</v>
      </c>
      <c r="AB123" s="244">
        <v>24929112</v>
      </c>
    </row>
    <row r="124" spans="1:28" ht="15" customHeight="1">
      <c r="A124" s="241" t="s">
        <v>387</v>
      </c>
      <c r="B124" s="242" t="s">
        <v>388</v>
      </c>
      <c r="C124" s="243" t="s">
        <v>381</v>
      </c>
      <c r="D124" s="241" t="s">
        <v>265</v>
      </c>
      <c r="E124" s="241" t="s">
        <v>270</v>
      </c>
      <c r="F124" s="241" t="s">
        <v>270</v>
      </c>
      <c r="G124" s="241" t="s">
        <v>270</v>
      </c>
      <c r="H124" s="241" t="s">
        <v>325</v>
      </c>
      <c r="I124" s="241" t="s">
        <v>338</v>
      </c>
      <c r="J124" s="241"/>
      <c r="K124" s="241"/>
      <c r="L124" s="241"/>
      <c r="M124" s="241" t="s">
        <v>267</v>
      </c>
      <c r="N124" s="241" t="s">
        <v>310</v>
      </c>
      <c r="O124" s="241" t="s">
        <v>268</v>
      </c>
      <c r="P124" s="242" t="s">
        <v>382</v>
      </c>
      <c r="Q124" s="242"/>
      <c r="R124" s="244">
        <v>57000000</v>
      </c>
      <c r="S124" s="244">
        <v>12000</v>
      </c>
      <c r="T124" s="244">
        <v>0</v>
      </c>
      <c r="U124" s="244">
        <v>57012000</v>
      </c>
      <c r="V124" s="244">
        <v>0</v>
      </c>
      <c r="W124" s="244">
        <v>57012000</v>
      </c>
      <c r="X124" s="244">
        <v>0</v>
      </c>
      <c r="Y124" s="244">
        <v>57012000</v>
      </c>
      <c r="Z124" s="244">
        <v>57012000</v>
      </c>
      <c r="AA124" s="244">
        <v>57012000</v>
      </c>
      <c r="AB124" s="244">
        <v>57012000</v>
      </c>
    </row>
    <row r="125" spans="1:28" ht="15" customHeight="1">
      <c r="A125" s="241" t="s">
        <v>387</v>
      </c>
      <c r="B125" s="242" t="s">
        <v>388</v>
      </c>
      <c r="C125" s="243" t="s">
        <v>365</v>
      </c>
      <c r="D125" s="241" t="s">
        <v>265</v>
      </c>
      <c r="E125" s="241" t="s">
        <v>270</v>
      </c>
      <c r="F125" s="241" t="s">
        <v>270</v>
      </c>
      <c r="G125" s="241" t="s">
        <v>270</v>
      </c>
      <c r="H125" s="241" t="s">
        <v>349</v>
      </c>
      <c r="I125" s="241" t="s">
        <v>316</v>
      </c>
      <c r="J125" s="241"/>
      <c r="K125" s="241"/>
      <c r="L125" s="241"/>
      <c r="M125" s="241" t="s">
        <v>267</v>
      </c>
      <c r="N125" s="241" t="s">
        <v>310</v>
      </c>
      <c r="O125" s="241" t="s">
        <v>268</v>
      </c>
      <c r="P125" s="242" t="s">
        <v>366</v>
      </c>
      <c r="Q125" s="242"/>
      <c r="R125" s="244">
        <v>4000000</v>
      </c>
      <c r="S125" s="244">
        <v>2114292</v>
      </c>
      <c r="T125" s="244">
        <v>45611</v>
      </c>
      <c r="U125" s="244">
        <v>6068681</v>
      </c>
      <c r="V125" s="244">
        <v>0</v>
      </c>
      <c r="W125" s="244">
        <v>6068681</v>
      </c>
      <c r="X125" s="244">
        <v>0</v>
      </c>
      <c r="Y125" s="244">
        <v>6068681</v>
      </c>
      <c r="Z125" s="244">
        <v>6068681</v>
      </c>
      <c r="AA125" s="244">
        <v>6068681</v>
      </c>
      <c r="AB125" s="244">
        <v>6068681</v>
      </c>
    </row>
    <row r="126" spans="1:28" ht="15" customHeight="1">
      <c r="A126" s="241" t="s">
        <v>387</v>
      </c>
      <c r="B126" s="242" t="s">
        <v>388</v>
      </c>
      <c r="C126" s="243" t="s">
        <v>367</v>
      </c>
      <c r="D126" s="241" t="s">
        <v>265</v>
      </c>
      <c r="E126" s="241" t="s">
        <v>270</v>
      </c>
      <c r="F126" s="241" t="s">
        <v>270</v>
      </c>
      <c r="G126" s="241" t="s">
        <v>270</v>
      </c>
      <c r="H126" s="241" t="s">
        <v>328</v>
      </c>
      <c r="I126" s="241" t="s">
        <v>316</v>
      </c>
      <c r="J126" s="241"/>
      <c r="K126" s="241"/>
      <c r="L126" s="241"/>
      <c r="M126" s="241" t="s">
        <v>267</v>
      </c>
      <c r="N126" s="241" t="s">
        <v>310</v>
      </c>
      <c r="O126" s="241" t="s">
        <v>268</v>
      </c>
      <c r="P126" s="242" t="s">
        <v>368</v>
      </c>
      <c r="Q126" s="242"/>
      <c r="R126" s="244">
        <v>500000</v>
      </c>
      <c r="S126" s="244">
        <v>0</v>
      </c>
      <c r="T126" s="244">
        <v>500000</v>
      </c>
      <c r="U126" s="244">
        <v>0</v>
      </c>
      <c r="V126" s="244">
        <v>0</v>
      </c>
      <c r="W126" s="244">
        <v>0</v>
      </c>
      <c r="X126" s="244">
        <v>0</v>
      </c>
      <c r="Y126" s="244">
        <v>0</v>
      </c>
      <c r="Z126" s="244">
        <v>0</v>
      </c>
      <c r="AA126" s="244">
        <v>0</v>
      </c>
      <c r="AB126" s="244">
        <v>0</v>
      </c>
    </row>
    <row r="127" spans="1:28" ht="15" customHeight="1">
      <c r="A127" s="241" t="s">
        <v>387</v>
      </c>
      <c r="B127" s="242" t="s">
        <v>388</v>
      </c>
      <c r="C127" s="243" t="s">
        <v>369</v>
      </c>
      <c r="D127" s="241" t="s">
        <v>265</v>
      </c>
      <c r="E127" s="241" t="s">
        <v>270</v>
      </c>
      <c r="F127" s="241" t="s">
        <v>270</v>
      </c>
      <c r="G127" s="241" t="s">
        <v>270</v>
      </c>
      <c r="H127" s="241" t="s">
        <v>331</v>
      </c>
      <c r="I127" s="241"/>
      <c r="J127" s="241"/>
      <c r="K127" s="241"/>
      <c r="L127" s="241"/>
      <c r="M127" s="241" t="s">
        <v>267</v>
      </c>
      <c r="N127" s="241" t="s">
        <v>310</v>
      </c>
      <c r="O127" s="241" t="s">
        <v>268</v>
      </c>
      <c r="P127" s="242" t="s">
        <v>370</v>
      </c>
      <c r="Q127" s="242"/>
      <c r="R127" s="244">
        <v>0</v>
      </c>
      <c r="S127" s="244">
        <v>271546</v>
      </c>
      <c r="T127" s="244">
        <v>0</v>
      </c>
      <c r="U127" s="244">
        <v>271546</v>
      </c>
      <c r="V127" s="244">
        <v>0</v>
      </c>
      <c r="W127" s="244">
        <v>271546</v>
      </c>
      <c r="X127" s="244">
        <v>0</v>
      </c>
      <c r="Y127" s="244">
        <v>271546</v>
      </c>
      <c r="Z127" s="244">
        <v>271546</v>
      </c>
      <c r="AA127" s="244">
        <v>271546</v>
      </c>
      <c r="AB127" s="244">
        <v>271546</v>
      </c>
    </row>
    <row r="128" spans="1:28" ht="15" customHeight="1">
      <c r="A128" s="241" t="s">
        <v>387</v>
      </c>
      <c r="B128" s="242" t="s">
        <v>388</v>
      </c>
      <c r="C128" s="243" t="s">
        <v>371</v>
      </c>
      <c r="D128" s="241" t="s">
        <v>265</v>
      </c>
      <c r="E128" s="241" t="s">
        <v>272</v>
      </c>
      <c r="F128" s="241" t="s">
        <v>276</v>
      </c>
      <c r="G128" s="241" t="s">
        <v>270</v>
      </c>
      <c r="H128" s="241" t="s">
        <v>277</v>
      </c>
      <c r="I128" s="241" t="s">
        <v>309</v>
      </c>
      <c r="J128" s="241"/>
      <c r="K128" s="241"/>
      <c r="L128" s="241"/>
      <c r="M128" s="241" t="s">
        <v>267</v>
      </c>
      <c r="N128" s="241" t="s">
        <v>310</v>
      </c>
      <c r="O128" s="241" t="s">
        <v>268</v>
      </c>
      <c r="P128" s="242" t="s">
        <v>372</v>
      </c>
      <c r="Q128" s="242"/>
      <c r="R128" s="244">
        <v>0</v>
      </c>
      <c r="S128" s="244">
        <v>867206</v>
      </c>
      <c r="T128" s="244">
        <v>111005</v>
      </c>
      <c r="U128" s="244">
        <v>756201</v>
      </c>
      <c r="V128" s="244">
        <v>0</v>
      </c>
      <c r="W128" s="244">
        <v>756201</v>
      </c>
      <c r="X128" s="244">
        <v>0</v>
      </c>
      <c r="Y128" s="244">
        <v>756201</v>
      </c>
      <c r="Z128" s="244">
        <v>756201</v>
      </c>
      <c r="AA128" s="244">
        <v>756201</v>
      </c>
      <c r="AB128" s="244">
        <v>756201</v>
      </c>
    </row>
    <row r="129" spans="1:28" ht="15" customHeight="1">
      <c r="A129" s="241" t="s">
        <v>387</v>
      </c>
      <c r="B129" s="242" t="s">
        <v>388</v>
      </c>
      <c r="C129" s="243" t="s">
        <v>373</v>
      </c>
      <c r="D129" s="241" t="s">
        <v>265</v>
      </c>
      <c r="E129" s="241" t="s">
        <v>279</v>
      </c>
      <c r="F129" s="241" t="s">
        <v>266</v>
      </c>
      <c r="G129" s="241" t="s">
        <v>270</v>
      </c>
      <c r="H129" s="241" t="s">
        <v>309</v>
      </c>
      <c r="I129" s="241"/>
      <c r="J129" s="241"/>
      <c r="K129" s="241"/>
      <c r="L129" s="241"/>
      <c r="M129" s="241" t="s">
        <v>267</v>
      </c>
      <c r="N129" s="241" t="s">
        <v>310</v>
      </c>
      <c r="O129" s="241" t="s">
        <v>268</v>
      </c>
      <c r="P129" s="242" t="s">
        <v>374</v>
      </c>
      <c r="Q129" s="242"/>
      <c r="R129" s="244">
        <v>0</v>
      </c>
      <c r="S129" s="244">
        <v>8800000</v>
      </c>
      <c r="T129" s="244">
        <v>258800</v>
      </c>
      <c r="U129" s="244">
        <v>8541200</v>
      </c>
      <c r="V129" s="244">
        <v>0</v>
      </c>
      <c r="W129" s="244">
        <v>8541200</v>
      </c>
      <c r="X129" s="244">
        <v>0</v>
      </c>
      <c r="Y129" s="244">
        <v>8541200</v>
      </c>
      <c r="Z129" s="244">
        <v>8541200</v>
      </c>
      <c r="AA129" s="244">
        <v>8541200</v>
      </c>
      <c r="AB129" s="244">
        <v>8541200</v>
      </c>
    </row>
    <row r="130" spans="1:28" ht="15" customHeight="1">
      <c r="A130" s="241" t="s">
        <v>387</v>
      </c>
      <c r="B130" s="242" t="s">
        <v>388</v>
      </c>
      <c r="C130" s="243" t="s">
        <v>375</v>
      </c>
      <c r="D130" s="241" t="s">
        <v>265</v>
      </c>
      <c r="E130" s="241" t="s">
        <v>279</v>
      </c>
      <c r="F130" s="241" t="s">
        <v>266</v>
      </c>
      <c r="G130" s="241" t="s">
        <v>270</v>
      </c>
      <c r="H130" s="241" t="s">
        <v>313</v>
      </c>
      <c r="I130" s="241"/>
      <c r="J130" s="241"/>
      <c r="K130" s="241"/>
      <c r="L130" s="241"/>
      <c r="M130" s="241" t="s">
        <v>280</v>
      </c>
      <c r="N130" s="241" t="s">
        <v>34</v>
      </c>
      <c r="O130" s="241" t="s">
        <v>268</v>
      </c>
      <c r="P130" s="242" t="s">
        <v>376</v>
      </c>
      <c r="Q130" s="242"/>
      <c r="R130" s="244">
        <v>0</v>
      </c>
      <c r="S130" s="244">
        <v>785114</v>
      </c>
      <c r="T130" s="244">
        <v>158000</v>
      </c>
      <c r="U130" s="244">
        <v>627114</v>
      </c>
      <c r="V130" s="244">
        <v>0</v>
      </c>
      <c r="W130" s="244">
        <v>627114</v>
      </c>
      <c r="X130" s="244">
        <v>0</v>
      </c>
      <c r="Y130" s="244">
        <v>627114</v>
      </c>
      <c r="Z130" s="244">
        <v>627114</v>
      </c>
      <c r="AA130" s="244">
        <v>627114</v>
      </c>
      <c r="AB130" s="244">
        <v>627114</v>
      </c>
    </row>
    <row r="131" spans="1:28" ht="15" customHeight="1">
      <c r="A131" s="241" t="s">
        <v>389</v>
      </c>
      <c r="B131" s="242" t="s">
        <v>390</v>
      </c>
      <c r="C131" s="243" t="s">
        <v>308</v>
      </c>
      <c r="D131" s="241" t="s">
        <v>265</v>
      </c>
      <c r="E131" s="241" t="s">
        <v>266</v>
      </c>
      <c r="F131" s="241" t="s">
        <v>266</v>
      </c>
      <c r="G131" s="241" t="s">
        <v>266</v>
      </c>
      <c r="H131" s="241" t="s">
        <v>309</v>
      </c>
      <c r="I131" s="241" t="s">
        <v>309</v>
      </c>
      <c r="J131" s="241"/>
      <c r="K131" s="241"/>
      <c r="L131" s="241"/>
      <c r="M131" s="241" t="s">
        <v>267</v>
      </c>
      <c r="N131" s="241" t="s">
        <v>310</v>
      </c>
      <c r="O131" s="241" t="s">
        <v>268</v>
      </c>
      <c r="P131" s="242" t="s">
        <v>311</v>
      </c>
      <c r="Q131" s="242"/>
      <c r="R131" s="244">
        <v>409000000</v>
      </c>
      <c r="S131" s="244">
        <v>0</v>
      </c>
      <c r="T131" s="244">
        <v>6562829</v>
      </c>
      <c r="U131" s="244">
        <v>402437171</v>
      </c>
      <c r="V131" s="244">
        <v>0</v>
      </c>
      <c r="W131" s="244">
        <v>402437171</v>
      </c>
      <c r="X131" s="244">
        <v>0</v>
      </c>
      <c r="Y131" s="244">
        <v>402437171</v>
      </c>
      <c r="Z131" s="244">
        <v>402437171</v>
      </c>
      <c r="AA131" s="244">
        <v>402437171</v>
      </c>
      <c r="AB131" s="244">
        <v>402437171</v>
      </c>
    </row>
    <row r="132" spans="1:28" ht="15" customHeight="1">
      <c r="A132" s="241" t="s">
        <v>389</v>
      </c>
      <c r="B132" s="242" t="s">
        <v>390</v>
      </c>
      <c r="C132" s="243" t="s">
        <v>312</v>
      </c>
      <c r="D132" s="241" t="s">
        <v>265</v>
      </c>
      <c r="E132" s="241" t="s">
        <v>266</v>
      </c>
      <c r="F132" s="241" t="s">
        <v>266</v>
      </c>
      <c r="G132" s="241" t="s">
        <v>266</v>
      </c>
      <c r="H132" s="241" t="s">
        <v>309</v>
      </c>
      <c r="I132" s="241" t="s">
        <v>313</v>
      </c>
      <c r="J132" s="241"/>
      <c r="K132" s="241"/>
      <c r="L132" s="241"/>
      <c r="M132" s="241" t="s">
        <v>267</v>
      </c>
      <c r="N132" s="241" t="s">
        <v>310</v>
      </c>
      <c r="O132" s="241" t="s">
        <v>268</v>
      </c>
      <c r="P132" s="242" t="s">
        <v>314</v>
      </c>
      <c r="Q132" s="242"/>
      <c r="R132" s="244">
        <v>0</v>
      </c>
      <c r="S132" s="244">
        <v>11000000</v>
      </c>
      <c r="T132" s="244">
        <v>71923</v>
      </c>
      <c r="U132" s="244">
        <v>10928077</v>
      </c>
      <c r="V132" s="244">
        <v>0</v>
      </c>
      <c r="W132" s="244">
        <v>10928077</v>
      </c>
      <c r="X132" s="244">
        <v>0</v>
      </c>
      <c r="Y132" s="244">
        <v>10928077</v>
      </c>
      <c r="Z132" s="244">
        <v>10928077</v>
      </c>
      <c r="AA132" s="244">
        <v>10928077</v>
      </c>
      <c r="AB132" s="244">
        <v>10928077</v>
      </c>
    </row>
    <row r="133" spans="1:28" ht="15" customHeight="1">
      <c r="A133" s="241" t="s">
        <v>389</v>
      </c>
      <c r="B133" s="242" t="s">
        <v>390</v>
      </c>
      <c r="C133" s="243" t="s">
        <v>315</v>
      </c>
      <c r="D133" s="241" t="s">
        <v>265</v>
      </c>
      <c r="E133" s="241" t="s">
        <v>266</v>
      </c>
      <c r="F133" s="241" t="s">
        <v>266</v>
      </c>
      <c r="G133" s="241" t="s">
        <v>266</v>
      </c>
      <c r="H133" s="241" t="s">
        <v>309</v>
      </c>
      <c r="I133" s="241" t="s">
        <v>316</v>
      </c>
      <c r="J133" s="241"/>
      <c r="K133" s="241"/>
      <c r="L133" s="241"/>
      <c r="M133" s="241" t="s">
        <v>267</v>
      </c>
      <c r="N133" s="241" t="s">
        <v>310</v>
      </c>
      <c r="O133" s="241" t="s">
        <v>268</v>
      </c>
      <c r="P133" s="242" t="s">
        <v>317</v>
      </c>
      <c r="Q133" s="242"/>
      <c r="R133" s="244">
        <v>5000000</v>
      </c>
      <c r="S133" s="244">
        <v>349378</v>
      </c>
      <c r="T133" s="244">
        <v>0</v>
      </c>
      <c r="U133" s="244">
        <v>5349378</v>
      </c>
      <c r="V133" s="244">
        <v>0</v>
      </c>
      <c r="W133" s="244">
        <v>5349378</v>
      </c>
      <c r="X133" s="244">
        <v>0</v>
      </c>
      <c r="Y133" s="244">
        <v>5349378</v>
      </c>
      <c r="Z133" s="244">
        <v>5349378</v>
      </c>
      <c r="AA133" s="244">
        <v>5349378</v>
      </c>
      <c r="AB133" s="244">
        <v>5349378</v>
      </c>
    </row>
    <row r="134" spans="1:28" ht="15" customHeight="1">
      <c r="A134" s="241" t="s">
        <v>389</v>
      </c>
      <c r="B134" s="242" t="s">
        <v>390</v>
      </c>
      <c r="C134" s="243" t="s">
        <v>318</v>
      </c>
      <c r="D134" s="241" t="s">
        <v>265</v>
      </c>
      <c r="E134" s="241" t="s">
        <v>266</v>
      </c>
      <c r="F134" s="241" t="s">
        <v>266</v>
      </c>
      <c r="G134" s="241" t="s">
        <v>266</v>
      </c>
      <c r="H134" s="241" t="s">
        <v>309</v>
      </c>
      <c r="I134" s="241" t="s">
        <v>319</v>
      </c>
      <c r="J134" s="241"/>
      <c r="K134" s="241"/>
      <c r="L134" s="241"/>
      <c r="M134" s="241" t="s">
        <v>267</v>
      </c>
      <c r="N134" s="241" t="s">
        <v>310</v>
      </c>
      <c r="O134" s="241" t="s">
        <v>268</v>
      </c>
      <c r="P134" s="242" t="s">
        <v>320</v>
      </c>
      <c r="Q134" s="242"/>
      <c r="R134" s="244">
        <v>2712000</v>
      </c>
      <c r="S134" s="244">
        <v>2973646</v>
      </c>
      <c r="T134" s="244">
        <v>4567879</v>
      </c>
      <c r="U134" s="244">
        <v>1117767</v>
      </c>
      <c r="V134" s="244">
        <v>0</v>
      </c>
      <c r="W134" s="244">
        <v>1117767</v>
      </c>
      <c r="X134" s="244">
        <v>0</v>
      </c>
      <c r="Y134" s="244">
        <v>1117767</v>
      </c>
      <c r="Z134" s="244">
        <v>1117767</v>
      </c>
      <c r="AA134" s="244">
        <v>1117767</v>
      </c>
      <c r="AB134" s="244">
        <v>1117767</v>
      </c>
    </row>
    <row r="135" spans="1:28" ht="15" customHeight="1">
      <c r="A135" s="241" t="s">
        <v>389</v>
      </c>
      <c r="B135" s="242" t="s">
        <v>390</v>
      </c>
      <c r="C135" s="243" t="s">
        <v>321</v>
      </c>
      <c r="D135" s="241" t="s">
        <v>265</v>
      </c>
      <c r="E135" s="241" t="s">
        <v>266</v>
      </c>
      <c r="F135" s="241" t="s">
        <v>266</v>
      </c>
      <c r="G135" s="241" t="s">
        <v>266</v>
      </c>
      <c r="H135" s="241" t="s">
        <v>309</v>
      </c>
      <c r="I135" s="241" t="s">
        <v>322</v>
      </c>
      <c r="J135" s="241"/>
      <c r="K135" s="241"/>
      <c r="L135" s="241"/>
      <c r="M135" s="241" t="s">
        <v>267</v>
      </c>
      <c r="N135" s="241" t="s">
        <v>310</v>
      </c>
      <c r="O135" s="241" t="s">
        <v>268</v>
      </c>
      <c r="P135" s="242" t="s">
        <v>323</v>
      </c>
      <c r="Q135" s="242"/>
      <c r="R135" s="244">
        <v>39000000</v>
      </c>
      <c r="S135" s="244">
        <v>2423266</v>
      </c>
      <c r="T135" s="244">
        <v>40</v>
      </c>
      <c r="U135" s="244">
        <v>41423226</v>
      </c>
      <c r="V135" s="244">
        <v>0</v>
      </c>
      <c r="W135" s="244">
        <v>41423226</v>
      </c>
      <c r="X135" s="244">
        <v>0</v>
      </c>
      <c r="Y135" s="244">
        <v>41423226</v>
      </c>
      <c r="Z135" s="244">
        <v>41423226</v>
      </c>
      <c r="AA135" s="244">
        <v>41423226</v>
      </c>
      <c r="AB135" s="244">
        <v>41423226</v>
      </c>
    </row>
    <row r="136" spans="1:28" ht="15" customHeight="1">
      <c r="A136" s="241" t="s">
        <v>389</v>
      </c>
      <c r="B136" s="242" t="s">
        <v>390</v>
      </c>
      <c r="C136" s="243" t="s">
        <v>324</v>
      </c>
      <c r="D136" s="241" t="s">
        <v>265</v>
      </c>
      <c r="E136" s="241" t="s">
        <v>266</v>
      </c>
      <c r="F136" s="241" t="s">
        <v>266</v>
      </c>
      <c r="G136" s="241" t="s">
        <v>266</v>
      </c>
      <c r="H136" s="241" t="s">
        <v>309</v>
      </c>
      <c r="I136" s="241" t="s">
        <v>325</v>
      </c>
      <c r="J136" s="241"/>
      <c r="K136" s="241"/>
      <c r="L136" s="241"/>
      <c r="M136" s="241" t="s">
        <v>267</v>
      </c>
      <c r="N136" s="241" t="s">
        <v>310</v>
      </c>
      <c r="O136" s="241" t="s">
        <v>268</v>
      </c>
      <c r="P136" s="242" t="s">
        <v>326</v>
      </c>
      <c r="Q136" s="242"/>
      <c r="R136" s="244">
        <v>14000000</v>
      </c>
      <c r="S136" s="244">
        <v>8876463</v>
      </c>
      <c r="T136" s="244">
        <v>4536000</v>
      </c>
      <c r="U136" s="244">
        <v>18340463</v>
      </c>
      <c r="V136" s="244">
        <v>0</v>
      </c>
      <c r="W136" s="244">
        <v>18340463</v>
      </c>
      <c r="X136" s="244">
        <v>0</v>
      </c>
      <c r="Y136" s="244">
        <v>18340463</v>
      </c>
      <c r="Z136" s="244">
        <v>18340463</v>
      </c>
      <c r="AA136" s="244">
        <v>18340463</v>
      </c>
      <c r="AB136" s="244">
        <v>18340463</v>
      </c>
    </row>
    <row r="137" spans="1:28" ht="15" customHeight="1">
      <c r="A137" s="241" t="s">
        <v>389</v>
      </c>
      <c r="B137" s="242" t="s">
        <v>390</v>
      </c>
      <c r="C137" s="243" t="s">
        <v>327</v>
      </c>
      <c r="D137" s="241" t="s">
        <v>265</v>
      </c>
      <c r="E137" s="241" t="s">
        <v>266</v>
      </c>
      <c r="F137" s="241" t="s">
        <v>266</v>
      </c>
      <c r="G137" s="241" t="s">
        <v>266</v>
      </c>
      <c r="H137" s="241" t="s">
        <v>309</v>
      </c>
      <c r="I137" s="241" t="s">
        <v>328</v>
      </c>
      <c r="J137" s="241"/>
      <c r="K137" s="241"/>
      <c r="L137" s="241"/>
      <c r="M137" s="241" t="s">
        <v>267</v>
      </c>
      <c r="N137" s="241" t="s">
        <v>310</v>
      </c>
      <c r="O137" s="241" t="s">
        <v>268</v>
      </c>
      <c r="P137" s="242" t="s">
        <v>329</v>
      </c>
      <c r="Q137" s="242"/>
      <c r="R137" s="244">
        <v>50000000</v>
      </c>
      <c r="S137" s="244">
        <v>0</v>
      </c>
      <c r="T137" s="244">
        <v>5470218</v>
      </c>
      <c r="U137" s="244">
        <v>44529782</v>
      </c>
      <c r="V137" s="244">
        <v>0</v>
      </c>
      <c r="W137" s="244">
        <v>44529782</v>
      </c>
      <c r="X137" s="244">
        <v>0</v>
      </c>
      <c r="Y137" s="244">
        <v>44529782</v>
      </c>
      <c r="Z137" s="244">
        <v>44529782</v>
      </c>
      <c r="AA137" s="244">
        <v>44529782</v>
      </c>
      <c r="AB137" s="244">
        <v>44529782</v>
      </c>
    </row>
    <row r="138" spans="1:28" ht="15" customHeight="1">
      <c r="A138" s="241" t="s">
        <v>389</v>
      </c>
      <c r="B138" s="242" t="s">
        <v>390</v>
      </c>
      <c r="C138" s="243" t="s">
        <v>330</v>
      </c>
      <c r="D138" s="241" t="s">
        <v>265</v>
      </c>
      <c r="E138" s="241" t="s">
        <v>266</v>
      </c>
      <c r="F138" s="241" t="s">
        <v>266</v>
      </c>
      <c r="G138" s="241" t="s">
        <v>266</v>
      </c>
      <c r="H138" s="241" t="s">
        <v>309</v>
      </c>
      <c r="I138" s="241" t="s">
        <v>331</v>
      </c>
      <c r="J138" s="241"/>
      <c r="K138" s="241"/>
      <c r="L138" s="241"/>
      <c r="M138" s="241" t="s">
        <v>267</v>
      </c>
      <c r="N138" s="241" t="s">
        <v>310</v>
      </c>
      <c r="O138" s="241" t="s">
        <v>268</v>
      </c>
      <c r="P138" s="242" t="s">
        <v>332</v>
      </c>
      <c r="Q138" s="242"/>
      <c r="R138" s="244">
        <v>15000000</v>
      </c>
      <c r="S138" s="244">
        <v>34342989</v>
      </c>
      <c r="T138" s="244">
        <v>4235931</v>
      </c>
      <c r="U138" s="244">
        <v>45107058</v>
      </c>
      <c r="V138" s="244">
        <v>0</v>
      </c>
      <c r="W138" s="244">
        <v>45107058</v>
      </c>
      <c r="X138" s="244">
        <v>0</v>
      </c>
      <c r="Y138" s="244">
        <v>45107058</v>
      </c>
      <c r="Z138" s="244">
        <v>45107058</v>
      </c>
      <c r="AA138" s="244">
        <v>45107058</v>
      </c>
      <c r="AB138" s="244">
        <v>45107058</v>
      </c>
    </row>
    <row r="139" spans="1:28" ht="15" customHeight="1">
      <c r="A139" s="241" t="s">
        <v>389</v>
      </c>
      <c r="B139" s="242" t="s">
        <v>390</v>
      </c>
      <c r="C139" s="243" t="s">
        <v>333</v>
      </c>
      <c r="D139" s="241" t="s">
        <v>265</v>
      </c>
      <c r="E139" s="241" t="s">
        <v>266</v>
      </c>
      <c r="F139" s="241" t="s">
        <v>266</v>
      </c>
      <c r="G139" s="241" t="s">
        <v>266</v>
      </c>
      <c r="H139" s="241" t="s">
        <v>309</v>
      </c>
      <c r="I139" s="241" t="s">
        <v>277</v>
      </c>
      <c r="J139" s="241"/>
      <c r="K139" s="241"/>
      <c r="L139" s="241"/>
      <c r="M139" s="241" t="s">
        <v>267</v>
      </c>
      <c r="N139" s="241" t="s">
        <v>310</v>
      </c>
      <c r="O139" s="241" t="s">
        <v>268</v>
      </c>
      <c r="P139" s="242" t="s">
        <v>334</v>
      </c>
      <c r="Q139" s="242"/>
      <c r="R139" s="244">
        <v>3000000</v>
      </c>
      <c r="S139" s="244">
        <v>4860000</v>
      </c>
      <c r="T139" s="244">
        <v>2317296</v>
      </c>
      <c r="U139" s="244">
        <v>5542704</v>
      </c>
      <c r="V139" s="244">
        <v>0</v>
      </c>
      <c r="W139" s="244">
        <v>5542704</v>
      </c>
      <c r="X139" s="244">
        <v>0</v>
      </c>
      <c r="Y139" s="244">
        <v>5542704</v>
      </c>
      <c r="Z139" s="244">
        <v>5542704</v>
      </c>
      <c r="AA139" s="244">
        <v>5542704</v>
      </c>
      <c r="AB139" s="244">
        <v>5542704</v>
      </c>
    </row>
    <row r="140" spans="1:28" ht="15" customHeight="1">
      <c r="A140" s="241" t="s">
        <v>389</v>
      </c>
      <c r="B140" s="242" t="s">
        <v>390</v>
      </c>
      <c r="C140" s="243" t="s">
        <v>335</v>
      </c>
      <c r="D140" s="241" t="s">
        <v>265</v>
      </c>
      <c r="E140" s="241" t="s">
        <v>266</v>
      </c>
      <c r="F140" s="241" t="s">
        <v>266</v>
      </c>
      <c r="G140" s="241" t="s">
        <v>270</v>
      </c>
      <c r="H140" s="241" t="s">
        <v>309</v>
      </c>
      <c r="I140" s="241"/>
      <c r="J140" s="241"/>
      <c r="K140" s="241"/>
      <c r="L140" s="241"/>
      <c r="M140" s="241" t="s">
        <v>267</v>
      </c>
      <c r="N140" s="241" t="s">
        <v>310</v>
      </c>
      <c r="O140" s="241" t="s">
        <v>268</v>
      </c>
      <c r="P140" s="242" t="s">
        <v>336</v>
      </c>
      <c r="Q140" s="242"/>
      <c r="R140" s="244">
        <v>50000000</v>
      </c>
      <c r="S140" s="244">
        <v>4772100</v>
      </c>
      <c r="T140" s="244">
        <v>275700</v>
      </c>
      <c r="U140" s="244">
        <v>54496400</v>
      </c>
      <c r="V140" s="244">
        <v>0</v>
      </c>
      <c r="W140" s="244">
        <v>54496400</v>
      </c>
      <c r="X140" s="244">
        <v>0</v>
      </c>
      <c r="Y140" s="244">
        <v>54496400</v>
      </c>
      <c r="Z140" s="244">
        <v>54496400</v>
      </c>
      <c r="AA140" s="244">
        <v>54496400</v>
      </c>
      <c r="AB140" s="244">
        <v>54496400</v>
      </c>
    </row>
    <row r="141" spans="1:28" ht="15" customHeight="1">
      <c r="A141" s="241" t="s">
        <v>389</v>
      </c>
      <c r="B141" s="242" t="s">
        <v>390</v>
      </c>
      <c r="C141" s="243" t="s">
        <v>337</v>
      </c>
      <c r="D141" s="241" t="s">
        <v>265</v>
      </c>
      <c r="E141" s="241" t="s">
        <v>266</v>
      </c>
      <c r="F141" s="241" t="s">
        <v>266</v>
      </c>
      <c r="G141" s="241" t="s">
        <v>270</v>
      </c>
      <c r="H141" s="241" t="s">
        <v>338</v>
      </c>
      <c r="I141" s="241"/>
      <c r="J141" s="241"/>
      <c r="K141" s="241"/>
      <c r="L141" s="241"/>
      <c r="M141" s="241" t="s">
        <v>267</v>
      </c>
      <c r="N141" s="241" t="s">
        <v>310</v>
      </c>
      <c r="O141" s="241" t="s">
        <v>268</v>
      </c>
      <c r="P141" s="242" t="s">
        <v>339</v>
      </c>
      <c r="Q141" s="242"/>
      <c r="R141" s="244">
        <v>37000000</v>
      </c>
      <c r="S141" s="244">
        <v>1769700</v>
      </c>
      <c r="T141" s="244">
        <v>272170</v>
      </c>
      <c r="U141" s="244">
        <v>38497530</v>
      </c>
      <c r="V141" s="244">
        <v>0</v>
      </c>
      <c r="W141" s="244">
        <v>38497530</v>
      </c>
      <c r="X141" s="244">
        <v>0</v>
      </c>
      <c r="Y141" s="244">
        <v>38497530</v>
      </c>
      <c r="Z141" s="244">
        <v>38497530</v>
      </c>
      <c r="AA141" s="244">
        <v>38497530</v>
      </c>
      <c r="AB141" s="244">
        <v>38497530</v>
      </c>
    </row>
    <row r="142" spans="1:28" ht="15" customHeight="1">
      <c r="A142" s="241" t="s">
        <v>389</v>
      </c>
      <c r="B142" s="242" t="s">
        <v>390</v>
      </c>
      <c r="C142" s="243" t="s">
        <v>340</v>
      </c>
      <c r="D142" s="241" t="s">
        <v>265</v>
      </c>
      <c r="E142" s="241" t="s">
        <v>266</v>
      </c>
      <c r="F142" s="241" t="s">
        <v>266</v>
      </c>
      <c r="G142" s="241" t="s">
        <v>270</v>
      </c>
      <c r="H142" s="241" t="s">
        <v>316</v>
      </c>
      <c r="I142" s="241"/>
      <c r="J142" s="241"/>
      <c r="K142" s="241"/>
      <c r="L142" s="241"/>
      <c r="M142" s="241" t="s">
        <v>267</v>
      </c>
      <c r="N142" s="241" t="s">
        <v>310</v>
      </c>
      <c r="O142" s="241" t="s">
        <v>268</v>
      </c>
      <c r="P142" s="242" t="s">
        <v>341</v>
      </c>
      <c r="Q142" s="242"/>
      <c r="R142" s="244">
        <v>22000000</v>
      </c>
      <c r="S142" s="244">
        <v>1260100</v>
      </c>
      <c r="T142" s="244">
        <v>100000</v>
      </c>
      <c r="U142" s="244">
        <v>23160100</v>
      </c>
      <c r="V142" s="244">
        <v>0</v>
      </c>
      <c r="W142" s="244">
        <v>23160100</v>
      </c>
      <c r="X142" s="244">
        <v>0</v>
      </c>
      <c r="Y142" s="244">
        <v>23160100</v>
      </c>
      <c r="Z142" s="244">
        <v>23160100</v>
      </c>
      <c r="AA142" s="244">
        <v>23160100</v>
      </c>
      <c r="AB142" s="244">
        <v>23160100</v>
      </c>
    </row>
    <row r="143" spans="1:28" ht="15" customHeight="1">
      <c r="A143" s="241" t="s">
        <v>389</v>
      </c>
      <c r="B143" s="242" t="s">
        <v>390</v>
      </c>
      <c r="C143" s="243" t="s">
        <v>342</v>
      </c>
      <c r="D143" s="241" t="s">
        <v>265</v>
      </c>
      <c r="E143" s="241" t="s">
        <v>266</v>
      </c>
      <c r="F143" s="241" t="s">
        <v>266</v>
      </c>
      <c r="G143" s="241" t="s">
        <v>270</v>
      </c>
      <c r="H143" s="241" t="s">
        <v>319</v>
      </c>
      <c r="I143" s="241"/>
      <c r="J143" s="241"/>
      <c r="K143" s="241"/>
      <c r="L143" s="241"/>
      <c r="M143" s="241" t="s">
        <v>267</v>
      </c>
      <c r="N143" s="241" t="s">
        <v>310</v>
      </c>
      <c r="O143" s="241" t="s">
        <v>268</v>
      </c>
      <c r="P143" s="242" t="s">
        <v>343</v>
      </c>
      <c r="Q143" s="242"/>
      <c r="R143" s="244">
        <v>5000000</v>
      </c>
      <c r="S143" s="244">
        <v>1000000</v>
      </c>
      <c r="T143" s="244">
        <v>355400</v>
      </c>
      <c r="U143" s="244">
        <v>5644600</v>
      </c>
      <c r="V143" s="244">
        <v>0</v>
      </c>
      <c r="W143" s="244">
        <v>5644500</v>
      </c>
      <c r="X143" s="244">
        <v>100</v>
      </c>
      <c r="Y143" s="244">
        <v>5644500</v>
      </c>
      <c r="Z143" s="244">
        <v>5644500</v>
      </c>
      <c r="AA143" s="244">
        <v>5644500</v>
      </c>
      <c r="AB143" s="244">
        <v>5644500</v>
      </c>
    </row>
    <row r="144" spans="1:28" ht="15" customHeight="1">
      <c r="A144" s="241" t="s">
        <v>389</v>
      </c>
      <c r="B144" s="242" t="s">
        <v>390</v>
      </c>
      <c r="C144" s="243" t="s">
        <v>344</v>
      </c>
      <c r="D144" s="241" t="s">
        <v>265</v>
      </c>
      <c r="E144" s="241" t="s">
        <v>266</v>
      </c>
      <c r="F144" s="241" t="s">
        <v>266</v>
      </c>
      <c r="G144" s="241" t="s">
        <v>270</v>
      </c>
      <c r="H144" s="241" t="s">
        <v>322</v>
      </c>
      <c r="I144" s="241"/>
      <c r="J144" s="241"/>
      <c r="K144" s="241"/>
      <c r="L144" s="241"/>
      <c r="M144" s="241" t="s">
        <v>267</v>
      </c>
      <c r="N144" s="241" t="s">
        <v>310</v>
      </c>
      <c r="O144" s="241" t="s">
        <v>268</v>
      </c>
      <c r="P144" s="242" t="s">
        <v>345</v>
      </c>
      <c r="Q144" s="242"/>
      <c r="R144" s="244">
        <v>16000000</v>
      </c>
      <c r="S144" s="244">
        <v>1456500</v>
      </c>
      <c r="T144" s="244">
        <v>110000</v>
      </c>
      <c r="U144" s="244">
        <v>17346500</v>
      </c>
      <c r="V144" s="244">
        <v>0</v>
      </c>
      <c r="W144" s="244">
        <v>17346500</v>
      </c>
      <c r="X144" s="244">
        <v>0</v>
      </c>
      <c r="Y144" s="244">
        <v>17346500</v>
      </c>
      <c r="Z144" s="244">
        <v>17346500</v>
      </c>
      <c r="AA144" s="244">
        <v>17346500</v>
      </c>
      <c r="AB144" s="244">
        <v>17346500</v>
      </c>
    </row>
    <row r="145" spans="1:28" ht="15" customHeight="1">
      <c r="A145" s="241" t="s">
        <v>389</v>
      </c>
      <c r="B145" s="242" t="s">
        <v>390</v>
      </c>
      <c r="C145" s="243" t="s">
        <v>346</v>
      </c>
      <c r="D145" s="241" t="s">
        <v>265</v>
      </c>
      <c r="E145" s="241" t="s">
        <v>266</v>
      </c>
      <c r="F145" s="241" t="s">
        <v>266</v>
      </c>
      <c r="G145" s="241" t="s">
        <v>270</v>
      </c>
      <c r="H145" s="241" t="s">
        <v>325</v>
      </c>
      <c r="I145" s="241"/>
      <c r="J145" s="241"/>
      <c r="K145" s="241"/>
      <c r="L145" s="241"/>
      <c r="M145" s="241" t="s">
        <v>267</v>
      </c>
      <c r="N145" s="241" t="s">
        <v>310</v>
      </c>
      <c r="O145" s="241" t="s">
        <v>268</v>
      </c>
      <c r="P145" s="242" t="s">
        <v>347</v>
      </c>
      <c r="Q145" s="242"/>
      <c r="R145" s="244">
        <v>2500000</v>
      </c>
      <c r="S145" s="244">
        <v>9145800</v>
      </c>
      <c r="T145" s="244">
        <v>61440</v>
      </c>
      <c r="U145" s="244">
        <v>11584360</v>
      </c>
      <c r="V145" s="244">
        <v>0</v>
      </c>
      <c r="W145" s="244">
        <v>11584360</v>
      </c>
      <c r="X145" s="244">
        <v>0</v>
      </c>
      <c r="Y145" s="244">
        <v>11584360</v>
      </c>
      <c r="Z145" s="244">
        <v>11584360</v>
      </c>
      <c r="AA145" s="244">
        <v>11584360</v>
      </c>
      <c r="AB145" s="244">
        <v>11584360</v>
      </c>
    </row>
    <row r="146" spans="1:28" ht="15" customHeight="1">
      <c r="A146" s="241" t="s">
        <v>389</v>
      </c>
      <c r="B146" s="242" t="s">
        <v>390</v>
      </c>
      <c r="C146" s="243" t="s">
        <v>348</v>
      </c>
      <c r="D146" s="241" t="s">
        <v>265</v>
      </c>
      <c r="E146" s="241" t="s">
        <v>266</v>
      </c>
      <c r="F146" s="241" t="s">
        <v>266</v>
      </c>
      <c r="G146" s="241" t="s">
        <v>270</v>
      </c>
      <c r="H146" s="241" t="s">
        <v>349</v>
      </c>
      <c r="I146" s="241"/>
      <c r="J146" s="241"/>
      <c r="K146" s="241"/>
      <c r="L146" s="241"/>
      <c r="M146" s="241" t="s">
        <v>267</v>
      </c>
      <c r="N146" s="241" t="s">
        <v>310</v>
      </c>
      <c r="O146" s="241" t="s">
        <v>268</v>
      </c>
      <c r="P146" s="242" t="s">
        <v>350</v>
      </c>
      <c r="Q146" s="242"/>
      <c r="R146" s="244">
        <v>2500000</v>
      </c>
      <c r="S146" s="244">
        <v>0</v>
      </c>
      <c r="T146" s="244">
        <v>2500000</v>
      </c>
      <c r="U146" s="244">
        <v>0</v>
      </c>
      <c r="V146" s="244">
        <v>0</v>
      </c>
      <c r="W146" s="244">
        <v>0</v>
      </c>
      <c r="X146" s="244">
        <v>0</v>
      </c>
      <c r="Y146" s="244">
        <v>0</v>
      </c>
      <c r="Z146" s="244">
        <v>0</v>
      </c>
      <c r="AA146" s="244">
        <v>0</v>
      </c>
      <c r="AB146" s="244">
        <v>0</v>
      </c>
    </row>
    <row r="147" spans="1:28" ht="15" customHeight="1">
      <c r="A147" s="241" t="s">
        <v>389</v>
      </c>
      <c r="B147" s="242" t="s">
        <v>390</v>
      </c>
      <c r="C147" s="243" t="s">
        <v>351</v>
      </c>
      <c r="D147" s="241" t="s">
        <v>265</v>
      </c>
      <c r="E147" s="241" t="s">
        <v>266</v>
      </c>
      <c r="F147" s="241" t="s">
        <v>266</v>
      </c>
      <c r="G147" s="241" t="s">
        <v>270</v>
      </c>
      <c r="H147" s="241" t="s">
        <v>328</v>
      </c>
      <c r="I147" s="241"/>
      <c r="J147" s="241"/>
      <c r="K147" s="241"/>
      <c r="L147" s="241"/>
      <c r="M147" s="241" t="s">
        <v>267</v>
      </c>
      <c r="N147" s="241" t="s">
        <v>310</v>
      </c>
      <c r="O147" s="241" t="s">
        <v>268</v>
      </c>
      <c r="P147" s="242" t="s">
        <v>352</v>
      </c>
      <c r="Q147" s="242"/>
      <c r="R147" s="244">
        <v>5000000</v>
      </c>
      <c r="S147" s="244">
        <v>0</v>
      </c>
      <c r="T147" s="244">
        <v>5000000</v>
      </c>
      <c r="U147" s="244">
        <v>0</v>
      </c>
      <c r="V147" s="244">
        <v>0</v>
      </c>
      <c r="W147" s="244">
        <v>0</v>
      </c>
      <c r="X147" s="244">
        <v>0</v>
      </c>
      <c r="Y147" s="244">
        <v>0</v>
      </c>
      <c r="Z147" s="244">
        <v>0</v>
      </c>
      <c r="AA147" s="244">
        <v>0</v>
      </c>
      <c r="AB147" s="244">
        <v>0</v>
      </c>
    </row>
    <row r="148" spans="1:28" ht="15" customHeight="1">
      <c r="A148" s="241" t="s">
        <v>389</v>
      </c>
      <c r="B148" s="242" t="s">
        <v>390</v>
      </c>
      <c r="C148" s="243" t="s">
        <v>353</v>
      </c>
      <c r="D148" s="241" t="s">
        <v>265</v>
      </c>
      <c r="E148" s="241" t="s">
        <v>266</v>
      </c>
      <c r="F148" s="241" t="s">
        <v>266</v>
      </c>
      <c r="G148" s="241" t="s">
        <v>272</v>
      </c>
      <c r="H148" s="241" t="s">
        <v>309</v>
      </c>
      <c r="I148" s="241" t="s">
        <v>309</v>
      </c>
      <c r="J148" s="241"/>
      <c r="K148" s="241"/>
      <c r="L148" s="241"/>
      <c r="M148" s="241" t="s">
        <v>267</v>
      </c>
      <c r="N148" s="241" t="s">
        <v>310</v>
      </c>
      <c r="O148" s="241" t="s">
        <v>268</v>
      </c>
      <c r="P148" s="242" t="s">
        <v>354</v>
      </c>
      <c r="Q148" s="242"/>
      <c r="R148" s="244">
        <v>19000000</v>
      </c>
      <c r="S148" s="244">
        <v>7067313</v>
      </c>
      <c r="T148" s="244">
        <v>0</v>
      </c>
      <c r="U148" s="244">
        <v>26067313</v>
      </c>
      <c r="V148" s="244">
        <v>0</v>
      </c>
      <c r="W148" s="244">
        <v>26067313</v>
      </c>
      <c r="X148" s="244">
        <v>0</v>
      </c>
      <c r="Y148" s="244">
        <v>26067313</v>
      </c>
      <c r="Z148" s="244">
        <v>26067313</v>
      </c>
      <c r="AA148" s="244">
        <v>26067313</v>
      </c>
      <c r="AB148" s="244">
        <v>26067313</v>
      </c>
    </row>
    <row r="149" spans="1:28" ht="15" customHeight="1">
      <c r="A149" s="241" t="s">
        <v>389</v>
      </c>
      <c r="B149" s="242" t="s">
        <v>390</v>
      </c>
      <c r="C149" s="243" t="s">
        <v>355</v>
      </c>
      <c r="D149" s="241" t="s">
        <v>265</v>
      </c>
      <c r="E149" s="241" t="s">
        <v>266</v>
      </c>
      <c r="F149" s="241" t="s">
        <v>266</v>
      </c>
      <c r="G149" s="241" t="s">
        <v>272</v>
      </c>
      <c r="H149" s="241" t="s">
        <v>309</v>
      </c>
      <c r="I149" s="241" t="s">
        <v>338</v>
      </c>
      <c r="J149" s="241"/>
      <c r="K149" s="241"/>
      <c r="L149" s="241"/>
      <c r="M149" s="241" t="s">
        <v>267</v>
      </c>
      <c r="N149" s="241" t="s">
        <v>310</v>
      </c>
      <c r="O149" s="241" t="s">
        <v>268</v>
      </c>
      <c r="P149" s="242" t="s">
        <v>356</v>
      </c>
      <c r="Q149" s="242"/>
      <c r="R149" s="244">
        <v>0</v>
      </c>
      <c r="S149" s="244">
        <v>24059435</v>
      </c>
      <c r="T149" s="244">
        <v>380756</v>
      </c>
      <c r="U149" s="244">
        <v>23678679</v>
      </c>
      <c r="V149" s="244">
        <v>0</v>
      </c>
      <c r="W149" s="244">
        <v>23678679</v>
      </c>
      <c r="X149" s="244">
        <v>0</v>
      </c>
      <c r="Y149" s="244">
        <v>23678679</v>
      </c>
      <c r="Z149" s="244">
        <v>23678679</v>
      </c>
      <c r="AA149" s="244">
        <v>23678679</v>
      </c>
      <c r="AB149" s="244">
        <v>23678679</v>
      </c>
    </row>
    <row r="150" spans="1:28" ht="15" customHeight="1">
      <c r="A150" s="241" t="s">
        <v>389</v>
      </c>
      <c r="B150" s="242" t="s">
        <v>390</v>
      </c>
      <c r="C150" s="243" t="s">
        <v>357</v>
      </c>
      <c r="D150" s="241" t="s">
        <v>265</v>
      </c>
      <c r="E150" s="241" t="s">
        <v>266</v>
      </c>
      <c r="F150" s="241" t="s">
        <v>266</v>
      </c>
      <c r="G150" s="241" t="s">
        <v>272</v>
      </c>
      <c r="H150" s="241" t="s">
        <v>309</v>
      </c>
      <c r="I150" s="241" t="s">
        <v>313</v>
      </c>
      <c r="J150" s="241"/>
      <c r="K150" s="241"/>
      <c r="L150" s="241"/>
      <c r="M150" s="241" t="s">
        <v>267</v>
      </c>
      <c r="N150" s="241" t="s">
        <v>310</v>
      </c>
      <c r="O150" s="241" t="s">
        <v>268</v>
      </c>
      <c r="P150" s="242" t="s">
        <v>358</v>
      </c>
      <c r="Q150" s="242"/>
      <c r="R150" s="244">
        <v>1000000</v>
      </c>
      <c r="S150" s="244">
        <v>2968347</v>
      </c>
      <c r="T150" s="244">
        <v>0</v>
      </c>
      <c r="U150" s="244">
        <v>3968347</v>
      </c>
      <c r="V150" s="244">
        <v>0</v>
      </c>
      <c r="W150" s="244">
        <v>3968347</v>
      </c>
      <c r="X150" s="244">
        <v>0</v>
      </c>
      <c r="Y150" s="244">
        <v>3968347</v>
      </c>
      <c r="Z150" s="244">
        <v>3968347</v>
      </c>
      <c r="AA150" s="244">
        <v>3968347</v>
      </c>
      <c r="AB150" s="244">
        <v>3968347</v>
      </c>
    </row>
    <row r="151" spans="1:28" ht="15" customHeight="1">
      <c r="A151" s="241" t="s">
        <v>389</v>
      </c>
      <c r="B151" s="242" t="s">
        <v>390</v>
      </c>
      <c r="C151" s="243" t="s">
        <v>359</v>
      </c>
      <c r="D151" s="241" t="s">
        <v>265</v>
      </c>
      <c r="E151" s="241" t="s">
        <v>266</v>
      </c>
      <c r="F151" s="241" t="s">
        <v>266</v>
      </c>
      <c r="G151" s="241" t="s">
        <v>272</v>
      </c>
      <c r="H151" s="241" t="s">
        <v>338</v>
      </c>
      <c r="I151" s="241"/>
      <c r="J151" s="241"/>
      <c r="K151" s="241"/>
      <c r="L151" s="241"/>
      <c r="M151" s="241" t="s">
        <v>267</v>
      </c>
      <c r="N151" s="241" t="s">
        <v>310</v>
      </c>
      <c r="O151" s="241" t="s">
        <v>268</v>
      </c>
      <c r="P151" s="242" t="s">
        <v>360</v>
      </c>
      <c r="Q151" s="242"/>
      <c r="R151" s="244">
        <v>29000000</v>
      </c>
      <c r="S151" s="244">
        <v>0</v>
      </c>
      <c r="T151" s="244">
        <v>10028522</v>
      </c>
      <c r="U151" s="244">
        <v>18971478</v>
      </c>
      <c r="V151" s="244">
        <v>0</v>
      </c>
      <c r="W151" s="244">
        <v>18971478</v>
      </c>
      <c r="X151" s="244">
        <v>0</v>
      </c>
      <c r="Y151" s="244">
        <v>18971478</v>
      </c>
      <c r="Z151" s="244">
        <v>18971478</v>
      </c>
      <c r="AA151" s="244">
        <v>18971478</v>
      </c>
      <c r="AB151" s="244">
        <v>18971478</v>
      </c>
    </row>
    <row r="152" spans="1:28" ht="15" customHeight="1">
      <c r="A152" s="241" t="s">
        <v>389</v>
      </c>
      <c r="B152" s="242" t="s">
        <v>390</v>
      </c>
      <c r="C152" s="243" t="s">
        <v>361</v>
      </c>
      <c r="D152" s="241" t="s">
        <v>265</v>
      </c>
      <c r="E152" s="241" t="s">
        <v>270</v>
      </c>
      <c r="F152" s="241" t="s">
        <v>270</v>
      </c>
      <c r="G152" s="241" t="s">
        <v>270</v>
      </c>
      <c r="H152" s="241" t="s">
        <v>322</v>
      </c>
      <c r="I152" s="241" t="s">
        <v>316</v>
      </c>
      <c r="J152" s="241"/>
      <c r="K152" s="241"/>
      <c r="L152" s="241"/>
      <c r="M152" s="241" t="s">
        <v>280</v>
      </c>
      <c r="N152" s="241" t="s">
        <v>34</v>
      </c>
      <c r="O152" s="241" t="s">
        <v>268</v>
      </c>
      <c r="P152" s="242" t="s">
        <v>362</v>
      </c>
      <c r="Q152" s="242"/>
      <c r="R152" s="244">
        <v>0</v>
      </c>
      <c r="S152" s="244">
        <v>889000</v>
      </c>
      <c r="T152" s="244">
        <v>68000</v>
      </c>
      <c r="U152" s="244">
        <v>821000</v>
      </c>
      <c r="V152" s="244">
        <v>0</v>
      </c>
      <c r="W152" s="244">
        <v>821000</v>
      </c>
      <c r="X152" s="244">
        <v>0</v>
      </c>
      <c r="Y152" s="244">
        <v>821000</v>
      </c>
      <c r="Z152" s="244">
        <v>821000</v>
      </c>
      <c r="AA152" s="244">
        <v>821000</v>
      </c>
      <c r="AB152" s="244">
        <v>821000</v>
      </c>
    </row>
    <row r="153" spans="1:28" ht="15" customHeight="1">
      <c r="A153" s="241" t="s">
        <v>389</v>
      </c>
      <c r="B153" s="242" t="s">
        <v>390</v>
      </c>
      <c r="C153" s="243" t="s">
        <v>363</v>
      </c>
      <c r="D153" s="241" t="s">
        <v>265</v>
      </c>
      <c r="E153" s="241" t="s">
        <v>270</v>
      </c>
      <c r="F153" s="241" t="s">
        <v>270</v>
      </c>
      <c r="G153" s="241" t="s">
        <v>270</v>
      </c>
      <c r="H153" s="241" t="s">
        <v>322</v>
      </c>
      <c r="I153" s="241" t="s">
        <v>328</v>
      </c>
      <c r="J153" s="241"/>
      <c r="K153" s="241"/>
      <c r="L153" s="241"/>
      <c r="M153" s="241" t="s">
        <v>267</v>
      </c>
      <c r="N153" s="241" t="s">
        <v>310</v>
      </c>
      <c r="O153" s="241" t="s">
        <v>268</v>
      </c>
      <c r="P153" s="242" t="s">
        <v>364</v>
      </c>
      <c r="Q153" s="242"/>
      <c r="R153" s="244">
        <v>20500000</v>
      </c>
      <c r="S153" s="244">
        <v>7000000</v>
      </c>
      <c r="T153" s="244">
        <v>925689</v>
      </c>
      <c r="U153" s="244">
        <v>26574311</v>
      </c>
      <c r="V153" s="244">
        <v>0</v>
      </c>
      <c r="W153" s="244">
        <v>26574311</v>
      </c>
      <c r="X153" s="244">
        <v>0</v>
      </c>
      <c r="Y153" s="244">
        <v>26574311</v>
      </c>
      <c r="Z153" s="244">
        <v>26574311</v>
      </c>
      <c r="AA153" s="244">
        <v>26574311</v>
      </c>
      <c r="AB153" s="244">
        <v>26574311</v>
      </c>
    </row>
    <row r="154" spans="1:28" ht="15" customHeight="1">
      <c r="A154" s="241" t="s">
        <v>389</v>
      </c>
      <c r="B154" s="242" t="s">
        <v>390</v>
      </c>
      <c r="C154" s="243" t="s">
        <v>365</v>
      </c>
      <c r="D154" s="241" t="s">
        <v>265</v>
      </c>
      <c r="E154" s="241" t="s">
        <v>270</v>
      </c>
      <c r="F154" s="241" t="s">
        <v>270</v>
      </c>
      <c r="G154" s="241" t="s">
        <v>270</v>
      </c>
      <c r="H154" s="241" t="s">
        <v>349</v>
      </c>
      <c r="I154" s="241" t="s">
        <v>316</v>
      </c>
      <c r="J154" s="241"/>
      <c r="K154" s="241"/>
      <c r="L154" s="241"/>
      <c r="M154" s="241" t="s">
        <v>267</v>
      </c>
      <c r="N154" s="241" t="s">
        <v>310</v>
      </c>
      <c r="O154" s="241" t="s">
        <v>268</v>
      </c>
      <c r="P154" s="242" t="s">
        <v>366</v>
      </c>
      <c r="Q154" s="242"/>
      <c r="R154" s="244">
        <v>0</v>
      </c>
      <c r="S154" s="244">
        <v>597000</v>
      </c>
      <c r="T154" s="244">
        <v>597000</v>
      </c>
      <c r="U154" s="244">
        <v>0</v>
      </c>
      <c r="V154" s="244">
        <v>0</v>
      </c>
      <c r="W154" s="244">
        <v>0</v>
      </c>
      <c r="X154" s="244">
        <v>0</v>
      </c>
      <c r="Y154" s="244">
        <v>0</v>
      </c>
      <c r="Z154" s="244">
        <v>0</v>
      </c>
      <c r="AA154" s="244">
        <v>0</v>
      </c>
      <c r="AB154" s="244">
        <v>0</v>
      </c>
    </row>
    <row r="155" spans="1:28" ht="15" customHeight="1">
      <c r="A155" s="241" t="s">
        <v>389</v>
      </c>
      <c r="B155" s="242" t="s">
        <v>390</v>
      </c>
      <c r="C155" s="243" t="s">
        <v>367</v>
      </c>
      <c r="D155" s="241" t="s">
        <v>265</v>
      </c>
      <c r="E155" s="241" t="s">
        <v>270</v>
      </c>
      <c r="F155" s="241" t="s">
        <v>270</v>
      </c>
      <c r="G155" s="241" t="s">
        <v>270</v>
      </c>
      <c r="H155" s="241" t="s">
        <v>328</v>
      </c>
      <c r="I155" s="241" t="s">
        <v>316</v>
      </c>
      <c r="J155" s="241"/>
      <c r="K155" s="241"/>
      <c r="L155" s="241"/>
      <c r="M155" s="241" t="s">
        <v>267</v>
      </c>
      <c r="N155" s="241" t="s">
        <v>310</v>
      </c>
      <c r="O155" s="241" t="s">
        <v>268</v>
      </c>
      <c r="P155" s="242" t="s">
        <v>368</v>
      </c>
      <c r="Q155" s="242"/>
      <c r="R155" s="244">
        <v>500000</v>
      </c>
      <c r="S155" s="244">
        <v>797000</v>
      </c>
      <c r="T155" s="244">
        <v>198378</v>
      </c>
      <c r="U155" s="244">
        <v>1098622</v>
      </c>
      <c r="V155" s="244">
        <v>0</v>
      </c>
      <c r="W155" s="244">
        <v>1098622</v>
      </c>
      <c r="X155" s="244">
        <v>0</v>
      </c>
      <c r="Y155" s="244">
        <v>1098622</v>
      </c>
      <c r="Z155" s="244">
        <v>1098622</v>
      </c>
      <c r="AA155" s="244">
        <v>1098622</v>
      </c>
      <c r="AB155" s="244">
        <v>1098622</v>
      </c>
    </row>
    <row r="156" spans="1:28" ht="15" customHeight="1">
      <c r="A156" s="241" t="s">
        <v>389</v>
      </c>
      <c r="B156" s="242" t="s">
        <v>390</v>
      </c>
      <c r="C156" s="243" t="s">
        <v>369</v>
      </c>
      <c r="D156" s="241" t="s">
        <v>265</v>
      </c>
      <c r="E156" s="241" t="s">
        <v>270</v>
      </c>
      <c r="F156" s="241" t="s">
        <v>270</v>
      </c>
      <c r="G156" s="241" t="s">
        <v>270</v>
      </c>
      <c r="H156" s="241" t="s">
        <v>331</v>
      </c>
      <c r="I156" s="241"/>
      <c r="J156" s="241"/>
      <c r="K156" s="241"/>
      <c r="L156" s="241"/>
      <c r="M156" s="241" t="s">
        <v>267</v>
      </c>
      <c r="N156" s="241" t="s">
        <v>310</v>
      </c>
      <c r="O156" s="241" t="s">
        <v>268</v>
      </c>
      <c r="P156" s="242" t="s">
        <v>370</v>
      </c>
      <c r="Q156" s="242"/>
      <c r="R156" s="244">
        <v>0</v>
      </c>
      <c r="S156" s="244">
        <v>1826501</v>
      </c>
      <c r="T156" s="244">
        <v>360106</v>
      </c>
      <c r="U156" s="244">
        <v>1466395</v>
      </c>
      <c r="V156" s="244">
        <v>0</v>
      </c>
      <c r="W156" s="244">
        <v>1466395</v>
      </c>
      <c r="X156" s="244">
        <v>0</v>
      </c>
      <c r="Y156" s="244">
        <v>1466395</v>
      </c>
      <c r="Z156" s="244">
        <v>1466395</v>
      </c>
      <c r="AA156" s="244">
        <v>1466395</v>
      </c>
      <c r="AB156" s="244">
        <v>1466395</v>
      </c>
    </row>
    <row r="157" spans="1:28" ht="15" customHeight="1">
      <c r="A157" s="241" t="s">
        <v>389</v>
      </c>
      <c r="B157" s="242" t="s">
        <v>390</v>
      </c>
      <c r="C157" s="243" t="s">
        <v>369</v>
      </c>
      <c r="D157" s="241" t="s">
        <v>265</v>
      </c>
      <c r="E157" s="241" t="s">
        <v>270</v>
      </c>
      <c r="F157" s="241" t="s">
        <v>270</v>
      </c>
      <c r="G157" s="241" t="s">
        <v>270</v>
      </c>
      <c r="H157" s="241" t="s">
        <v>331</v>
      </c>
      <c r="I157" s="241"/>
      <c r="J157" s="241"/>
      <c r="K157" s="241"/>
      <c r="L157" s="241"/>
      <c r="M157" s="241" t="s">
        <v>280</v>
      </c>
      <c r="N157" s="241" t="s">
        <v>34</v>
      </c>
      <c r="O157" s="241" t="s">
        <v>268</v>
      </c>
      <c r="P157" s="242" t="s">
        <v>370</v>
      </c>
      <c r="Q157" s="242"/>
      <c r="R157" s="244">
        <v>0</v>
      </c>
      <c r="S157" s="244">
        <v>990292</v>
      </c>
      <c r="T157" s="244">
        <v>810239</v>
      </c>
      <c r="U157" s="244">
        <v>180053</v>
      </c>
      <c r="V157" s="244">
        <v>0</v>
      </c>
      <c r="W157" s="244">
        <v>180053</v>
      </c>
      <c r="X157" s="244">
        <v>0</v>
      </c>
      <c r="Y157" s="244">
        <v>180053</v>
      </c>
      <c r="Z157" s="244">
        <v>180053</v>
      </c>
      <c r="AA157" s="244">
        <v>180053</v>
      </c>
      <c r="AB157" s="244">
        <v>180053</v>
      </c>
    </row>
    <row r="158" spans="1:28" ht="15" customHeight="1">
      <c r="A158" s="241" t="s">
        <v>389</v>
      </c>
      <c r="B158" s="242" t="s">
        <v>390</v>
      </c>
      <c r="C158" s="243" t="s">
        <v>371</v>
      </c>
      <c r="D158" s="241" t="s">
        <v>265</v>
      </c>
      <c r="E158" s="241" t="s">
        <v>272</v>
      </c>
      <c r="F158" s="241" t="s">
        <v>276</v>
      </c>
      <c r="G158" s="241" t="s">
        <v>270</v>
      </c>
      <c r="H158" s="241" t="s">
        <v>277</v>
      </c>
      <c r="I158" s="241" t="s">
        <v>309</v>
      </c>
      <c r="J158" s="241"/>
      <c r="K158" s="241"/>
      <c r="L158" s="241"/>
      <c r="M158" s="241" t="s">
        <v>267</v>
      </c>
      <c r="N158" s="241" t="s">
        <v>310</v>
      </c>
      <c r="O158" s="241" t="s">
        <v>268</v>
      </c>
      <c r="P158" s="242" t="s">
        <v>372</v>
      </c>
      <c r="Q158" s="242"/>
      <c r="R158" s="244">
        <v>0</v>
      </c>
      <c r="S158" s="244">
        <v>6531000</v>
      </c>
      <c r="T158" s="244">
        <v>3050478</v>
      </c>
      <c r="U158" s="244">
        <v>3480522</v>
      </c>
      <c r="V158" s="244">
        <v>0</v>
      </c>
      <c r="W158" s="244">
        <v>3480522</v>
      </c>
      <c r="X158" s="244">
        <v>0</v>
      </c>
      <c r="Y158" s="244">
        <v>3480522</v>
      </c>
      <c r="Z158" s="244">
        <v>3480522</v>
      </c>
      <c r="AA158" s="244">
        <v>3480522</v>
      </c>
      <c r="AB158" s="244">
        <v>3480522</v>
      </c>
    </row>
    <row r="159" spans="1:28" ht="15" customHeight="1">
      <c r="A159" s="241" t="s">
        <v>389</v>
      </c>
      <c r="B159" s="242" t="s">
        <v>390</v>
      </c>
      <c r="C159" s="243" t="s">
        <v>373</v>
      </c>
      <c r="D159" s="241" t="s">
        <v>265</v>
      </c>
      <c r="E159" s="241" t="s">
        <v>279</v>
      </c>
      <c r="F159" s="241" t="s">
        <v>266</v>
      </c>
      <c r="G159" s="241" t="s">
        <v>270</v>
      </c>
      <c r="H159" s="241" t="s">
        <v>309</v>
      </c>
      <c r="I159" s="241"/>
      <c r="J159" s="241"/>
      <c r="K159" s="241"/>
      <c r="L159" s="241"/>
      <c r="M159" s="241" t="s">
        <v>267</v>
      </c>
      <c r="N159" s="241" t="s">
        <v>310</v>
      </c>
      <c r="O159" s="241" t="s">
        <v>268</v>
      </c>
      <c r="P159" s="242" t="s">
        <v>374</v>
      </c>
      <c r="Q159" s="242"/>
      <c r="R159" s="244">
        <v>0</v>
      </c>
      <c r="S159" s="244">
        <v>8793814</v>
      </c>
      <c r="T159" s="244">
        <v>0</v>
      </c>
      <c r="U159" s="244">
        <v>8793814</v>
      </c>
      <c r="V159" s="244">
        <v>0</v>
      </c>
      <c r="W159" s="244">
        <v>8793814</v>
      </c>
      <c r="X159" s="244">
        <v>0</v>
      </c>
      <c r="Y159" s="244">
        <v>8793814</v>
      </c>
      <c r="Z159" s="244">
        <v>8793814</v>
      </c>
      <c r="AA159" s="244">
        <v>8793814</v>
      </c>
      <c r="AB159" s="244">
        <v>8793814</v>
      </c>
    </row>
    <row r="160" spans="1:28" ht="15" customHeight="1">
      <c r="A160" s="241" t="s">
        <v>389</v>
      </c>
      <c r="B160" s="242" t="s">
        <v>390</v>
      </c>
      <c r="C160" s="243" t="s">
        <v>375</v>
      </c>
      <c r="D160" s="241" t="s">
        <v>265</v>
      </c>
      <c r="E160" s="241" t="s">
        <v>279</v>
      </c>
      <c r="F160" s="241" t="s">
        <v>266</v>
      </c>
      <c r="G160" s="241" t="s">
        <v>270</v>
      </c>
      <c r="H160" s="241" t="s">
        <v>313</v>
      </c>
      <c r="I160" s="241"/>
      <c r="J160" s="241"/>
      <c r="K160" s="241"/>
      <c r="L160" s="241"/>
      <c r="M160" s="241" t="s">
        <v>280</v>
      </c>
      <c r="N160" s="241" t="s">
        <v>34</v>
      </c>
      <c r="O160" s="241" t="s">
        <v>268</v>
      </c>
      <c r="P160" s="242" t="s">
        <v>376</v>
      </c>
      <c r="Q160" s="242"/>
      <c r="R160" s="244">
        <v>0</v>
      </c>
      <c r="S160" s="244">
        <v>132000</v>
      </c>
      <c r="T160" s="244">
        <v>0</v>
      </c>
      <c r="U160" s="244">
        <v>132000</v>
      </c>
      <c r="V160" s="244">
        <v>0</v>
      </c>
      <c r="W160" s="244">
        <v>132000</v>
      </c>
      <c r="X160" s="244">
        <v>0</v>
      </c>
      <c r="Y160" s="244">
        <v>132000</v>
      </c>
      <c r="Z160" s="244">
        <v>132000</v>
      </c>
      <c r="AA160" s="244">
        <v>132000</v>
      </c>
      <c r="AB160" s="244">
        <v>132000</v>
      </c>
    </row>
    <row r="161" spans="1:28" ht="15" customHeight="1">
      <c r="A161" s="241" t="s">
        <v>391</v>
      </c>
      <c r="B161" s="242" t="s">
        <v>392</v>
      </c>
      <c r="C161" s="243" t="s">
        <v>308</v>
      </c>
      <c r="D161" s="241" t="s">
        <v>265</v>
      </c>
      <c r="E161" s="241" t="s">
        <v>266</v>
      </c>
      <c r="F161" s="241" t="s">
        <v>266</v>
      </c>
      <c r="G161" s="241" t="s">
        <v>266</v>
      </c>
      <c r="H161" s="241" t="s">
        <v>309</v>
      </c>
      <c r="I161" s="241" t="s">
        <v>309</v>
      </c>
      <c r="J161" s="241"/>
      <c r="K161" s="241"/>
      <c r="L161" s="241"/>
      <c r="M161" s="241" t="s">
        <v>267</v>
      </c>
      <c r="N161" s="241" t="s">
        <v>310</v>
      </c>
      <c r="O161" s="241" t="s">
        <v>268</v>
      </c>
      <c r="P161" s="242" t="s">
        <v>311</v>
      </c>
      <c r="Q161" s="242"/>
      <c r="R161" s="244">
        <v>506000000</v>
      </c>
      <c r="S161" s="244">
        <v>0</v>
      </c>
      <c r="T161" s="244">
        <v>81084859</v>
      </c>
      <c r="U161" s="244">
        <v>424915141</v>
      </c>
      <c r="V161" s="244">
        <v>0</v>
      </c>
      <c r="W161" s="244">
        <v>424915141</v>
      </c>
      <c r="X161" s="244">
        <v>0</v>
      </c>
      <c r="Y161" s="244">
        <v>424915141</v>
      </c>
      <c r="Z161" s="244">
        <v>424915141</v>
      </c>
      <c r="AA161" s="244">
        <v>424915141</v>
      </c>
      <c r="AB161" s="244">
        <v>424915141</v>
      </c>
    </row>
    <row r="162" spans="1:28" ht="15" customHeight="1">
      <c r="A162" s="241" t="s">
        <v>391</v>
      </c>
      <c r="B162" s="242" t="s">
        <v>392</v>
      </c>
      <c r="C162" s="243" t="s">
        <v>315</v>
      </c>
      <c r="D162" s="241" t="s">
        <v>265</v>
      </c>
      <c r="E162" s="241" t="s">
        <v>266</v>
      </c>
      <c r="F162" s="241" t="s">
        <v>266</v>
      </c>
      <c r="G162" s="241" t="s">
        <v>266</v>
      </c>
      <c r="H162" s="241" t="s">
        <v>309</v>
      </c>
      <c r="I162" s="241" t="s">
        <v>316</v>
      </c>
      <c r="J162" s="241"/>
      <c r="K162" s="241"/>
      <c r="L162" s="241"/>
      <c r="M162" s="241" t="s">
        <v>267</v>
      </c>
      <c r="N162" s="241" t="s">
        <v>310</v>
      </c>
      <c r="O162" s="241" t="s">
        <v>268</v>
      </c>
      <c r="P162" s="242" t="s">
        <v>317</v>
      </c>
      <c r="Q162" s="242"/>
      <c r="R162" s="244">
        <v>11640000</v>
      </c>
      <c r="S162" s="244">
        <v>0</v>
      </c>
      <c r="T162" s="244">
        <v>2698607</v>
      </c>
      <c r="U162" s="244">
        <v>8941393</v>
      </c>
      <c r="V162" s="244">
        <v>0</v>
      </c>
      <c r="W162" s="244">
        <v>8941393</v>
      </c>
      <c r="X162" s="244">
        <v>0</v>
      </c>
      <c r="Y162" s="244">
        <v>8941393</v>
      </c>
      <c r="Z162" s="244">
        <v>8941393</v>
      </c>
      <c r="AA162" s="244">
        <v>8941393</v>
      </c>
      <c r="AB162" s="244">
        <v>8941393</v>
      </c>
    </row>
    <row r="163" spans="1:28" ht="15" customHeight="1">
      <c r="A163" s="241" t="s">
        <v>391</v>
      </c>
      <c r="B163" s="242" t="s">
        <v>392</v>
      </c>
      <c r="C163" s="243" t="s">
        <v>318</v>
      </c>
      <c r="D163" s="241" t="s">
        <v>265</v>
      </c>
      <c r="E163" s="241" t="s">
        <v>266</v>
      </c>
      <c r="F163" s="241" t="s">
        <v>266</v>
      </c>
      <c r="G163" s="241" t="s">
        <v>266</v>
      </c>
      <c r="H163" s="241" t="s">
        <v>309</v>
      </c>
      <c r="I163" s="241" t="s">
        <v>319</v>
      </c>
      <c r="J163" s="241"/>
      <c r="K163" s="241"/>
      <c r="L163" s="241"/>
      <c r="M163" s="241" t="s">
        <v>267</v>
      </c>
      <c r="N163" s="241" t="s">
        <v>310</v>
      </c>
      <c r="O163" s="241" t="s">
        <v>268</v>
      </c>
      <c r="P163" s="242" t="s">
        <v>320</v>
      </c>
      <c r="Q163" s="242"/>
      <c r="R163" s="244">
        <v>7852000</v>
      </c>
      <c r="S163" s="244">
        <v>3069424</v>
      </c>
      <c r="T163" s="244">
        <v>7852000</v>
      </c>
      <c r="U163" s="244">
        <v>3069424</v>
      </c>
      <c r="V163" s="244">
        <v>0</v>
      </c>
      <c r="W163" s="244">
        <v>3069424</v>
      </c>
      <c r="X163" s="244">
        <v>0</v>
      </c>
      <c r="Y163" s="244">
        <v>3069424</v>
      </c>
      <c r="Z163" s="244">
        <v>3069424</v>
      </c>
      <c r="AA163" s="244">
        <v>3069424</v>
      </c>
      <c r="AB163" s="244">
        <v>3069424</v>
      </c>
    </row>
    <row r="164" spans="1:28" ht="15" customHeight="1">
      <c r="A164" s="241" t="s">
        <v>391</v>
      </c>
      <c r="B164" s="242" t="s">
        <v>392</v>
      </c>
      <c r="C164" s="243" t="s">
        <v>321</v>
      </c>
      <c r="D164" s="241" t="s">
        <v>265</v>
      </c>
      <c r="E164" s="241" t="s">
        <v>266</v>
      </c>
      <c r="F164" s="241" t="s">
        <v>266</v>
      </c>
      <c r="G164" s="241" t="s">
        <v>266</v>
      </c>
      <c r="H164" s="241" t="s">
        <v>309</v>
      </c>
      <c r="I164" s="241" t="s">
        <v>322</v>
      </c>
      <c r="J164" s="241"/>
      <c r="K164" s="241"/>
      <c r="L164" s="241"/>
      <c r="M164" s="241" t="s">
        <v>267</v>
      </c>
      <c r="N164" s="241" t="s">
        <v>310</v>
      </c>
      <c r="O164" s="241" t="s">
        <v>268</v>
      </c>
      <c r="P164" s="242" t="s">
        <v>323</v>
      </c>
      <c r="Q164" s="242"/>
      <c r="R164" s="244">
        <v>57000000</v>
      </c>
      <c r="S164" s="244">
        <v>942500</v>
      </c>
      <c r="T164" s="244">
        <v>17742661</v>
      </c>
      <c r="U164" s="244">
        <v>40199839</v>
      </c>
      <c r="V164" s="244">
        <v>0</v>
      </c>
      <c r="W164" s="244">
        <v>40199839</v>
      </c>
      <c r="X164" s="244">
        <v>0</v>
      </c>
      <c r="Y164" s="244">
        <v>40199839</v>
      </c>
      <c r="Z164" s="244">
        <v>40199839</v>
      </c>
      <c r="AA164" s="244">
        <v>40199839</v>
      </c>
      <c r="AB164" s="244">
        <v>40199839</v>
      </c>
    </row>
    <row r="165" spans="1:28" ht="15" customHeight="1">
      <c r="A165" s="241" t="s">
        <v>391</v>
      </c>
      <c r="B165" s="242" t="s">
        <v>392</v>
      </c>
      <c r="C165" s="243" t="s">
        <v>324</v>
      </c>
      <c r="D165" s="241" t="s">
        <v>265</v>
      </c>
      <c r="E165" s="241" t="s">
        <v>266</v>
      </c>
      <c r="F165" s="241" t="s">
        <v>266</v>
      </c>
      <c r="G165" s="241" t="s">
        <v>266</v>
      </c>
      <c r="H165" s="241" t="s">
        <v>309</v>
      </c>
      <c r="I165" s="241" t="s">
        <v>325</v>
      </c>
      <c r="J165" s="241"/>
      <c r="K165" s="241"/>
      <c r="L165" s="241"/>
      <c r="M165" s="241" t="s">
        <v>267</v>
      </c>
      <c r="N165" s="241" t="s">
        <v>310</v>
      </c>
      <c r="O165" s="241" t="s">
        <v>268</v>
      </c>
      <c r="P165" s="242" t="s">
        <v>326</v>
      </c>
      <c r="Q165" s="242"/>
      <c r="R165" s="244">
        <v>21000000</v>
      </c>
      <c r="S165" s="244">
        <v>0</v>
      </c>
      <c r="T165" s="244">
        <v>6154089</v>
      </c>
      <c r="U165" s="244">
        <v>14845911</v>
      </c>
      <c r="V165" s="244">
        <v>0</v>
      </c>
      <c r="W165" s="244">
        <v>14845911</v>
      </c>
      <c r="X165" s="244">
        <v>0</v>
      </c>
      <c r="Y165" s="244">
        <v>14845911</v>
      </c>
      <c r="Z165" s="244">
        <v>14845911</v>
      </c>
      <c r="AA165" s="244">
        <v>14845911</v>
      </c>
      <c r="AB165" s="244">
        <v>14845911</v>
      </c>
    </row>
    <row r="166" spans="1:28" ht="15" customHeight="1">
      <c r="A166" s="241" t="s">
        <v>391</v>
      </c>
      <c r="B166" s="242" t="s">
        <v>392</v>
      </c>
      <c r="C166" s="243" t="s">
        <v>327</v>
      </c>
      <c r="D166" s="241" t="s">
        <v>265</v>
      </c>
      <c r="E166" s="241" t="s">
        <v>266</v>
      </c>
      <c r="F166" s="241" t="s">
        <v>266</v>
      </c>
      <c r="G166" s="241" t="s">
        <v>266</v>
      </c>
      <c r="H166" s="241" t="s">
        <v>309</v>
      </c>
      <c r="I166" s="241" t="s">
        <v>328</v>
      </c>
      <c r="J166" s="241"/>
      <c r="K166" s="241"/>
      <c r="L166" s="241"/>
      <c r="M166" s="241" t="s">
        <v>267</v>
      </c>
      <c r="N166" s="241" t="s">
        <v>310</v>
      </c>
      <c r="O166" s="241" t="s">
        <v>268</v>
      </c>
      <c r="P166" s="242" t="s">
        <v>329</v>
      </c>
      <c r="Q166" s="242"/>
      <c r="R166" s="244">
        <v>59000000</v>
      </c>
      <c r="S166" s="244">
        <v>0</v>
      </c>
      <c r="T166" s="244">
        <v>9037588</v>
      </c>
      <c r="U166" s="244">
        <v>49962412</v>
      </c>
      <c r="V166" s="244">
        <v>0</v>
      </c>
      <c r="W166" s="244">
        <v>49962412</v>
      </c>
      <c r="X166" s="244">
        <v>0</v>
      </c>
      <c r="Y166" s="244">
        <v>49962412</v>
      </c>
      <c r="Z166" s="244">
        <v>49962412</v>
      </c>
      <c r="AA166" s="244">
        <v>49962412</v>
      </c>
      <c r="AB166" s="244">
        <v>49962412</v>
      </c>
    </row>
    <row r="167" spans="1:28" ht="15" customHeight="1">
      <c r="A167" s="241" t="s">
        <v>391</v>
      </c>
      <c r="B167" s="242" t="s">
        <v>392</v>
      </c>
      <c r="C167" s="243" t="s">
        <v>330</v>
      </c>
      <c r="D167" s="241" t="s">
        <v>265</v>
      </c>
      <c r="E167" s="241" t="s">
        <v>266</v>
      </c>
      <c r="F167" s="241" t="s">
        <v>266</v>
      </c>
      <c r="G167" s="241" t="s">
        <v>266</v>
      </c>
      <c r="H167" s="241" t="s">
        <v>309</v>
      </c>
      <c r="I167" s="241" t="s">
        <v>331</v>
      </c>
      <c r="J167" s="241"/>
      <c r="K167" s="241"/>
      <c r="L167" s="241"/>
      <c r="M167" s="241" t="s">
        <v>267</v>
      </c>
      <c r="N167" s="241" t="s">
        <v>310</v>
      </c>
      <c r="O167" s="241" t="s">
        <v>268</v>
      </c>
      <c r="P167" s="242" t="s">
        <v>332</v>
      </c>
      <c r="Q167" s="242"/>
      <c r="R167" s="244">
        <v>38000000</v>
      </c>
      <c r="S167" s="244">
        <v>1000000</v>
      </c>
      <c r="T167" s="244">
        <v>5028521</v>
      </c>
      <c r="U167" s="244">
        <v>33971479</v>
      </c>
      <c r="V167" s="244">
        <v>0</v>
      </c>
      <c r="W167" s="244">
        <v>33971479</v>
      </c>
      <c r="X167" s="244">
        <v>0</v>
      </c>
      <c r="Y167" s="244">
        <v>33971479</v>
      </c>
      <c r="Z167" s="244">
        <v>33971479</v>
      </c>
      <c r="AA167" s="244">
        <v>33971479</v>
      </c>
      <c r="AB167" s="244">
        <v>33971479</v>
      </c>
    </row>
    <row r="168" spans="1:28" ht="15" customHeight="1">
      <c r="A168" s="241" t="s">
        <v>391</v>
      </c>
      <c r="B168" s="242" t="s">
        <v>392</v>
      </c>
      <c r="C168" s="243" t="s">
        <v>333</v>
      </c>
      <c r="D168" s="241" t="s">
        <v>265</v>
      </c>
      <c r="E168" s="241" t="s">
        <v>266</v>
      </c>
      <c r="F168" s="241" t="s">
        <v>266</v>
      </c>
      <c r="G168" s="241" t="s">
        <v>266</v>
      </c>
      <c r="H168" s="241" t="s">
        <v>309</v>
      </c>
      <c r="I168" s="241" t="s">
        <v>277</v>
      </c>
      <c r="J168" s="241"/>
      <c r="K168" s="241"/>
      <c r="L168" s="241"/>
      <c r="M168" s="241" t="s">
        <v>267</v>
      </c>
      <c r="N168" s="241" t="s">
        <v>310</v>
      </c>
      <c r="O168" s="241" t="s">
        <v>268</v>
      </c>
      <c r="P168" s="242" t="s">
        <v>334</v>
      </c>
      <c r="Q168" s="242"/>
      <c r="R168" s="244">
        <v>8000000</v>
      </c>
      <c r="S168" s="244">
        <v>1120000</v>
      </c>
      <c r="T168" s="244">
        <v>46569</v>
      </c>
      <c r="U168" s="244">
        <v>9073431</v>
      </c>
      <c r="V168" s="244">
        <v>0</v>
      </c>
      <c r="W168" s="244">
        <v>9073431</v>
      </c>
      <c r="X168" s="244">
        <v>0</v>
      </c>
      <c r="Y168" s="244">
        <v>9073431</v>
      </c>
      <c r="Z168" s="244">
        <v>9073431</v>
      </c>
      <c r="AA168" s="244">
        <v>9073431</v>
      </c>
      <c r="AB168" s="244">
        <v>9073431</v>
      </c>
    </row>
    <row r="169" spans="1:28" ht="15" customHeight="1">
      <c r="A169" s="241" t="s">
        <v>391</v>
      </c>
      <c r="B169" s="242" t="s">
        <v>392</v>
      </c>
      <c r="C169" s="243" t="s">
        <v>335</v>
      </c>
      <c r="D169" s="241" t="s">
        <v>265</v>
      </c>
      <c r="E169" s="241" t="s">
        <v>266</v>
      </c>
      <c r="F169" s="241" t="s">
        <v>266</v>
      </c>
      <c r="G169" s="241" t="s">
        <v>270</v>
      </c>
      <c r="H169" s="241" t="s">
        <v>309</v>
      </c>
      <c r="I169" s="241"/>
      <c r="J169" s="241"/>
      <c r="K169" s="241"/>
      <c r="L169" s="241"/>
      <c r="M169" s="241" t="s">
        <v>267</v>
      </c>
      <c r="N169" s="241" t="s">
        <v>310</v>
      </c>
      <c r="O169" s="241" t="s">
        <v>268</v>
      </c>
      <c r="P169" s="242" t="s">
        <v>336</v>
      </c>
      <c r="Q169" s="242"/>
      <c r="R169" s="244">
        <v>60000000</v>
      </c>
      <c r="S169" s="244">
        <v>0</v>
      </c>
      <c r="T169" s="244">
        <v>3759800</v>
      </c>
      <c r="U169" s="244">
        <v>56240200</v>
      </c>
      <c r="V169" s="244">
        <v>0</v>
      </c>
      <c r="W169" s="244">
        <v>56240200</v>
      </c>
      <c r="X169" s="244">
        <v>0</v>
      </c>
      <c r="Y169" s="244">
        <v>56240200</v>
      </c>
      <c r="Z169" s="244">
        <v>56240200</v>
      </c>
      <c r="AA169" s="244">
        <v>56240200</v>
      </c>
      <c r="AB169" s="244">
        <v>56240200</v>
      </c>
    </row>
    <row r="170" spans="1:28" ht="15" customHeight="1">
      <c r="A170" s="241" t="s">
        <v>391</v>
      </c>
      <c r="B170" s="242" t="s">
        <v>392</v>
      </c>
      <c r="C170" s="243" t="s">
        <v>337</v>
      </c>
      <c r="D170" s="241" t="s">
        <v>265</v>
      </c>
      <c r="E170" s="241" t="s">
        <v>266</v>
      </c>
      <c r="F170" s="241" t="s">
        <v>266</v>
      </c>
      <c r="G170" s="241" t="s">
        <v>270</v>
      </c>
      <c r="H170" s="241" t="s">
        <v>338</v>
      </c>
      <c r="I170" s="241"/>
      <c r="J170" s="241"/>
      <c r="K170" s="241"/>
      <c r="L170" s="241"/>
      <c r="M170" s="241" t="s">
        <v>267</v>
      </c>
      <c r="N170" s="241" t="s">
        <v>310</v>
      </c>
      <c r="O170" s="241" t="s">
        <v>268</v>
      </c>
      <c r="P170" s="242" t="s">
        <v>339</v>
      </c>
      <c r="Q170" s="242"/>
      <c r="R170" s="244">
        <v>48000000</v>
      </c>
      <c r="S170" s="244">
        <v>0</v>
      </c>
      <c r="T170" s="244">
        <v>8163100</v>
      </c>
      <c r="U170" s="244">
        <v>39836900</v>
      </c>
      <c r="V170" s="244">
        <v>0</v>
      </c>
      <c r="W170" s="244">
        <v>39836900</v>
      </c>
      <c r="X170" s="244">
        <v>0</v>
      </c>
      <c r="Y170" s="244">
        <v>39836900</v>
      </c>
      <c r="Z170" s="244">
        <v>39836900</v>
      </c>
      <c r="AA170" s="244">
        <v>39836900</v>
      </c>
      <c r="AB170" s="244">
        <v>39836900</v>
      </c>
    </row>
    <row r="171" spans="1:28" ht="15" customHeight="1">
      <c r="A171" s="241" t="s">
        <v>391</v>
      </c>
      <c r="B171" s="242" t="s">
        <v>392</v>
      </c>
      <c r="C171" s="243" t="s">
        <v>340</v>
      </c>
      <c r="D171" s="241" t="s">
        <v>265</v>
      </c>
      <c r="E171" s="241" t="s">
        <v>266</v>
      </c>
      <c r="F171" s="241" t="s">
        <v>266</v>
      </c>
      <c r="G171" s="241" t="s">
        <v>270</v>
      </c>
      <c r="H171" s="241" t="s">
        <v>316</v>
      </c>
      <c r="I171" s="241"/>
      <c r="J171" s="241"/>
      <c r="K171" s="241"/>
      <c r="L171" s="241"/>
      <c r="M171" s="241" t="s">
        <v>267</v>
      </c>
      <c r="N171" s="241" t="s">
        <v>310</v>
      </c>
      <c r="O171" s="241" t="s">
        <v>268</v>
      </c>
      <c r="P171" s="242" t="s">
        <v>341</v>
      </c>
      <c r="Q171" s="242"/>
      <c r="R171" s="244">
        <v>28000000</v>
      </c>
      <c r="S171" s="244">
        <v>0</v>
      </c>
      <c r="T171" s="244">
        <v>6164100</v>
      </c>
      <c r="U171" s="244">
        <v>21835900</v>
      </c>
      <c r="V171" s="244">
        <v>0</v>
      </c>
      <c r="W171" s="244">
        <v>21835900</v>
      </c>
      <c r="X171" s="244">
        <v>0</v>
      </c>
      <c r="Y171" s="244">
        <v>21835900</v>
      </c>
      <c r="Z171" s="244">
        <v>21835900</v>
      </c>
      <c r="AA171" s="244">
        <v>21835900</v>
      </c>
      <c r="AB171" s="244">
        <v>21835900</v>
      </c>
    </row>
    <row r="172" spans="1:28" ht="15" customHeight="1">
      <c r="A172" s="241" t="s">
        <v>391</v>
      </c>
      <c r="B172" s="242" t="s">
        <v>392</v>
      </c>
      <c r="C172" s="243" t="s">
        <v>342</v>
      </c>
      <c r="D172" s="241" t="s">
        <v>265</v>
      </c>
      <c r="E172" s="241" t="s">
        <v>266</v>
      </c>
      <c r="F172" s="241" t="s">
        <v>266</v>
      </c>
      <c r="G172" s="241" t="s">
        <v>270</v>
      </c>
      <c r="H172" s="241" t="s">
        <v>319</v>
      </c>
      <c r="I172" s="241"/>
      <c r="J172" s="241"/>
      <c r="K172" s="241"/>
      <c r="L172" s="241"/>
      <c r="M172" s="241" t="s">
        <v>267</v>
      </c>
      <c r="N172" s="241" t="s">
        <v>310</v>
      </c>
      <c r="O172" s="241" t="s">
        <v>268</v>
      </c>
      <c r="P172" s="242" t="s">
        <v>343</v>
      </c>
      <c r="Q172" s="242"/>
      <c r="R172" s="244">
        <v>8000000</v>
      </c>
      <c r="S172" s="244">
        <v>0</v>
      </c>
      <c r="T172" s="244">
        <v>1110100</v>
      </c>
      <c r="U172" s="244">
        <v>6889900</v>
      </c>
      <c r="V172" s="244">
        <v>0</v>
      </c>
      <c r="W172" s="244">
        <v>6889900</v>
      </c>
      <c r="X172" s="244">
        <v>0</v>
      </c>
      <c r="Y172" s="244">
        <v>6889900</v>
      </c>
      <c r="Z172" s="244">
        <v>6889900</v>
      </c>
      <c r="AA172" s="244">
        <v>6889900</v>
      </c>
      <c r="AB172" s="244">
        <v>6889900</v>
      </c>
    </row>
    <row r="173" spans="1:28" ht="15" customHeight="1">
      <c r="A173" s="241" t="s">
        <v>391</v>
      </c>
      <c r="B173" s="242" t="s">
        <v>392</v>
      </c>
      <c r="C173" s="243" t="s">
        <v>344</v>
      </c>
      <c r="D173" s="241" t="s">
        <v>265</v>
      </c>
      <c r="E173" s="241" t="s">
        <v>266</v>
      </c>
      <c r="F173" s="241" t="s">
        <v>266</v>
      </c>
      <c r="G173" s="241" t="s">
        <v>270</v>
      </c>
      <c r="H173" s="241" t="s">
        <v>322</v>
      </c>
      <c r="I173" s="241"/>
      <c r="J173" s="241"/>
      <c r="K173" s="241"/>
      <c r="L173" s="241"/>
      <c r="M173" s="241" t="s">
        <v>267</v>
      </c>
      <c r="N173" s="241" t="s">
        <v>310</v>
      </c>
      <c r="O173" s="241" t="s">
        <v>268</v>
      </c>
      <c r="P173" s="242" t="s">
        <v>345</v>
      </c>
      <c r="Q173" s="242"/>
      <c r="R173" s="244">
        <v>21000000</v>
      </c>
      <c r="S173" s="244">
        <v>0</v>
      </c>
      <c r="T173" s="244">
        <v>4364700</v>
      </c>
      <c r="U173" s="244">
        <v>16635300</v>
      </c>
      <c r="V173" s="244">
        <v>0</v>
      </c>
      <c r="W173" s="244">
        <v>16635300</v>
      </c>
      <c r="X173" s="244">
        <v>0</v>
      </c>
      <c r="Y173" s="244">
        <v>16635300</v>
      </c>
      <c r="Z173" s="244">
        <v>16635300</v>
      </c>
      <c r="AA173" s="244">
        <v>16635300</v>
      </c>
      <c r="AB173" s="244">
        <v>16635300</v>
      </c>
    </row>
    <row r="174" spans="1:28" ht="15" customHeight="1">
      <c r="A174" s="241" t="s">
        <v>391</v>
      </c>
      <c r="B174" s="242" t="s">
        <v>392</v>
      </c>
      <c r="C174" s="243" t="s">
        <v>346</v>
      </c>
      <c r="D174" s="241" t="s">
        <v>265</v>
      </c>
      <c r="E174" s="241" t="s">
        <v>266</v>
      </c>
      <c r="F174" s="241" t="s">
        <v>266</v>
      </c>
      <c r="G174" s="241" t="s">
        <v>270</v>
      </c>
      <c r="H174" s="241" t="s">
        <v>325</v>
      </c>
      <c r="I174" s="241"/>
      <c r="J174" s="241"/>
      <c r="K174" s="241"/>
      <c r="L174" s="241"/>
      <c r="M174" s="241" t="s">
        <v>267</v>
      </c>
      <c r="N174" s="241" t="s">
        <v>310</v>
      </c>
      <c r="O174" s="241" t="s">
        <v>268</v>
      </c>
      <c r="P174" s="242" t="s">
        <v>347</v>
      </c>
      <c r="Q174" s="242"/>
      <c r="R174" s="244">
        <v>3000000</v>
      </c>
      <c r="S174" s="244">
        <v>9000000</v>
      </c>
      <c r="T174" s="244">
        <v>906000</v>
      </c>
      <c r="U174" s="244">
        <v>11094000</v>
      </c>
      <c r="V174" s="244">
        <v>0</v>
      </c>
      <c r="W174" s="244">
        <v>11094000</v>
      </c>
      <c r="X174" s="244">
        <v>0</v>
      </c>
      <c r="Y174" s="244">
        <v>11094000</v>
      </c>
      <c r="Z174" s="244">
        <v>11094000</v>
      </c>
      <c r="AA174" s="244">
        <v>11094000</v>
      </c>
      <c r="AB174" s="244">
        <v>11094000</v>
      </c>
    </row>
    <row r="175" spans="1:28" ht="15" customHeight="1">
      <c r="A175" s="241" t="s">
        <v>391</v>
      </c>
      <c r="B175" s="242" t="s">
        <v>392</v>
      </c>
      <c r="C175" s="243" t="s">
        <v>348</v>
      </c>
      <c r="D175" s="241" t="s">
        <v>265</v>
      </c>
      <c r="E175" s="241" t="s">
        <v>266</v>
      </c>
      <c r="F175" s="241" t="s">
        <v>266</v>
      </c>
      <c r="G175" s="241" t="s">
        <v>270</v>
      </c>
      <c r="H175" s="241" t="s">
        <v>349</v>
      </c>
      <c r="I175" s="241"/>
      <c r="J175" s="241"/>
      <c r="K175" s="241"/>
      <c r="L175" s="241"/>
      <c r="M175" s="241" t="s">
        <v>267</v>
      </c>
      <c r="N175" s="241" t="s">
        <v>310</v>
      </c>
      <c r="O175" s="241" t="s">
        <v>268</v>
      </c>
      <c r="P175" s="242" t="s">
        <v>350</v>
      </c>
      <c r="Q175" s="242"/>
      <c r="R175" s="244">
        <v>3000000</v>
      </c>
      <c r="S175" s="244">
        <v>0</v>
      </c>
      <c r="T175" s="244">
        <v>3000000</v>
      </c>
      <c r="U175" s="244">
        <v>0</v>
      </c>
      <c r="V175" s="244">
        <v>0</v>
      </c>
      <c r="W175" s="244">
        <v>0</v>
      </c>
      <c r="X175" s="244">
        <v>0</v>
      </c>
      <c r="Y175" s="244">
        <v>0</v>
      </c>
      <c r="Z175" s="244">
        <v>0</v>
      </c>
      <c r="AA175" s="244">
        <v>0</v>
      </c>
      <c r="AB175" s="244">
        <v>0</v>
      </c>
    </row>
    <row r="176" spans="1:28" ht="15" customHeight="1">
      <c r="A176" s="241" t="s">
        <v>391</v>
      </c>
      <c r="B176" s="242" t="s">
        <v>392</v>
      </c>
      <c r="C176" s="243" t="s">
        <v>351</v>
      </c>
      <c r="D176" s="241" t="s">
        <v>265</v>
      </c>
      <c r="E176" s="241" t="s">
        <v>266</v>
      </c>
      <c r="F176" s="241" t="s">
        <v>266</v>
      </c>
      <c r="G176" s="241" t="s">
        <v>270</v>
      </c>
      <c r="H176" s="241" t="s">
        <v>328</v>
      </c>
      <c r="I176" s="241"/>
      <c r="J176" s="241"/>
      <c r="K176" s="241"/>
      <c r="L176" s="241"/>
      <c r="M176" s="241" t="s">
        <v>267</v>
      </c>
      <c r="N176" s="241" t="s">
        <v>310</v>
      </c>
      <c r="O176" s="241" t="s">
        <v>268</v>
      </c>
      <c r="P176" s="242" t="s">
        <v>352</v>
      </c>
      <c r="Q176" s="242"/>
      <c r="R176" s="244">
        <v>6000000</v>
      </c>
      <c r="S176" s="244">
        <v>0</v>
      </c>
      <c r="T176" s="244">
        <v>6000000</v>
      </c>
      <c r="U176" s="244">
        <v>0</v>
      </c>
      <c r="V176" s="244">
        <v>0</v>
      </c>
      <c r="W176" s="244">
        <v>0</v>
      </c>
      <c r="X176" s="244">
        <v>0</v>
      </c>
      <c r="Y176" s="244">
        <v>0</v>
      </c>
      <c r="Z176" s="244">
        <v>0</v>
      </c>
      <c r="AA176" s="244">
        <v>0</v>
      </c>
      <c r="AB176" s="244">
        <v>0</v>
      </c>
    </row>
    <row r="177" spans="1:28" ht="15" customHeight="1">
      <c r="A177" s="241" t="s">
        <v>391</v>
      </c>
      <c r="B177" s="242" t="s">
        <v>392</v>
      </c>
      <c r="C177" s="243" t="s">
        <v>353</v>
      </c>
      <c r="D177" s="241" t="s">
        <v>265</v>
      </c>
      <c r="E177" s="241" t="s">
        <v>266</v>
      </c>
      <c r="F177" s="241" t="s">
        <v>266</v>
      </c>
      <c r="G177" s="241" t="s">
        <v>272</v>
      </c>
      <c r="H177" s="241" t="s">
        <v>309</v>
      </c>
      <c r="I177" s="241" t="s">
        <v>309</v>
      </c>
      <c r="J177" s="241"/>
      <c r="K177" s="241"/>
      <c r="L177" s="241"/>
      <c r="M177" s="241" t="s">
        <v>267</v>
      </c>
      <c r="N177" s="241" t="s">
        <v>310</v>
      </c>
      <c r="O177" s="241" t="s">
        <v>268</v>
      </c>
      <c r="P177" s="242" t="s">
        <v>354</v>
      </c>
      <c r="Q177" s="242"/>
      <c r="R177" s="244">
        <v>35000000</v>
      </c>
      <c r="S177" s="244">
        <v>0</v>
      </c>
      <c r="T177" s="244">
        <v>12137793</v>
      </c>
      <c r="U177" s="244">
        <v>22862207</v>
      </c>
      <c r="V177" s="244">
        <v>0</v>
      </c>
      <c r="W177" s="244">
        <v>22862207</v>
      </c>
      <c r="X177" s="244">
        <v>0</v>
      </c>
      <c r="Y177" s="244">
        <v>22862207</v>
      </c>
      <c r="Z177" s="244">
        <v>22862207</v>
      </c>
      <c r="AA177" s="244">
        <v>22862207</v>
      </c>
      <c r="AB177" s="244">
        <v>22862207</v>
      </c>
    </row>
    <row r="178" spans="1:28" ht="15" customHeight="1">
      <c r="A178" s="241" t="s">
        <v>391</v>
      </c>
      <c r="B178" s="242" t="s">
        <v>392</v>
      </c>
      <c r="C178" s="243" t="s">
        <v>355</v>
      </c>
      <c r="D178" s="241" t="s">
        <v>265</v>
      </c>
      <c r="E178" s="241" t="s">
        <v>266</v>
      </c>
      <c r="F178" s="241" t="s">
        <v>266</v>
      </c>
      <c r="G178" s="241" t="s">
        <v>272</v>
      </c>
      <c r="H178" s="241" t="s">
        <v>309</v>
      </c>
      <c r="I178" s="241" t="s">
        <v>338</v>
      </c>
      <c r="J178" s="241"/>
      <c r="K178" s="241"/>
      <c r="L178" s="241"/>
      <c r="M178" s="241" t="s">
        <v>267</v>
      </c>
      <c r="N178" s="241" t="s">
        <v>310</v>
      </c>
      <c r="O178" s="241" t="s">
        <v>268</v>
      </c>
      <c r="P178" s="242" t="s">
        <v>356</v>
      </c>
      <c r="Q178" s="242"/>
      <c r="R178" s="244">
        <v>0</v>
      </c>
      <c r="S178" s="244">
        <v>13173258</v>
      </c>
      <c r="T178" s="244">
        <v>573216</v>
      </c>
      <c r="U178" s="244">
        <v>12600042</v>
      </c>
      <c r="V178" s="244">
        <v>0</v>
      </c>
      <c r="W178" s="244">
        <v>12600042</v>
      </c>
      <c r="X178" s="244">
        <v>0</v>
      </c>
      <c r="Y178" s="244">
        <v>12600042</v>
      </c>
      <c r="Z178" s="244">
        <v>12600042</v>
      </c>
      <c r="AA178" s="244">
        <v>12600042</v>
      </c>
      <c r="AB178" s="244">
        <v>12600042</v>
      </c>
    </row>
    <row r="179" spans="1:28" ht="15" customHeight="1">
      <c r="A179" s="241" t="s">
        <v>391</v>
      </c>
      <c r="B179" s="242" t="s">
        <v>392</v>
      </c>
      <c r="C179" s="243" t="s">
        <v>357</v>
      </c>
      <c r="D179" s="241" t="s">
        <v>265</v>
      </c>
      <c r="E179" s="241" t="s">
        <v>266</v>
      </c>
      <c r="F179" s="241" t="s">
        <v>266</v>
      </c>
      <c r="G179" s="241" t="s">
        <v>272</v>
      </c>
      <c r="H179" s="241" t="s">
        <v>309</v>
      </c>
      <c r="I179" s="241" t="s">
        <v>313</v>
      </c>
      <c r="J179" s="241"/>
      <c r="K179" s="241"/>
      <c r="L179" s="241"/>
      <c r="M179" s="241" t="s">
        <v>267</v>
      </c>
      <c r="N179" s="241" t="s">
        <v>310</v>
      </c>
      <c r="O179" s="241" t="s">
        <v>268</v>
      </c>
      <c r="P179" s="242" t="s">
        <v>358</v>
      </c>
      <c r="Q179" s="242"/>
      <c r="R179" s="244">
        <v>3000000</v>
      </c>
      <c r="S179" s="244">
        <v>0</v>
      </c>
      <c r="T179" s="244">
        <v>169794</v>
      </c>
      <c r="U179" s="244">
        <v>2830206</v>
      </c>
      <c r="V179" s="244">
        <v>0</v>
      </c>
      <c r="W179" s="244">
        <v>2830206</v>
      </c>
      <c r="X179" s="244">
        <v>0</v>
      </c>
      <c r="Y179" s="244">
        <v>2830206</v>
      </c>
      <c r="Z179" s="244">
        <v>2830206</v>
      </c>
      <c r="AA179" s="244">
        <v>2830206</v>
      </c>
      <c r="AB179" s="244">
        <v>2830206</v>
      </c>
    </row>
    <row r="180" spans="1:28" ht="15" customHeight="1">
      <c r="A180" s="241" t="s">
        <v>391</v>
      </c>
      <c r="B180" s="242" t="s">
        <v>392</v>
      </c>
      <c r="C180" s="243" t="s">
        <v>359</v>
      </c>
      <c r="D180" s="241" t="s">
        <v>265</v>
      </c>
      <c r="E180" s="241" t="s">
        <v>266</v>
      </c>
      <c r="F180" s="241" t="s">
        <v>266</v>
      </c>
      <c r="G180" s="241" t="s">
        <v>272</v>
      </c>
      <c r="H180" s="241" t="s">
        <v>338</v>
      </c>
      <c r="I180" s="241"/>
      <c r="J180" s="241"/>
      <c r="K180" s="241"/>
      <c r="L180" s="241"/>
      <c r="M180" s="241" t="s">
        <v>267</v>
      </c>
      <c r="N180" s="241" t="s">
        <v>310</v>
      </c>
      <c r="O180" s="241" t="s">
        <v>268</v>
      </c>
      <c r="P180" s="242" t="s">
        <v>360</v>
      </c>
      <c r="Q180" s="242"/>
      <c r="R180" s="244">
        <v>25000000</v>
      </c>
      <c r="S180" s="244">
        <v>0</v>
      </c>
      <c r="T180" s="244">
        <v>25000000</v>
      </c>
      <c r="U180" s="244">
        <v>0</v>
      </c>
      <c r="V180" s="244">
        <v>0</v>
      </c>
      <c r="W180" s="244">
        <v>0</v>
      </c>
      <c r="X180" s="244">
        <v>0</v>
      </c>
      <c r="Y180" s="244">
        <v>0</v>
      </c>
      <c r="Z180" s="244">
        <v>0</v>
      </c>
      <c r="AA180" s="244">
        <v>0</v>
      </c>
      <c r="AB180" s="244">
        <v>0</v>
      </c>
    </row>
    <row r="181" spans="1:28" ht="15" customHeight="1">
      <c r="A181" s="241" t="s">
        <v>391</v>
      </c>
      <c r="B181" s="242" t="s">
        <v>392</v>
      </c>
      <c r="C181" s="243" t="s">
        <v>393</v>
      </c>
      <c r="D181" s="241" t="s">
        <v>265</v>
      </c>
      <c r="E181" s="241" t="s">
        <v>270</v>
      </c>
      <c r="F181" s="241" t="s">
        <v>270</v>
      </c>
      <c r="G181" s="241" t="s">
        <v>266</v>
      </c>
      <c r="H181" s="241" t="s">
        <v>313</v>
      </c>
      <c r="I181" s="241" t="s">
        <v>313</v>
      </c>
      <c r="J181" s="241"/>
      <c r="K181" s="241"/>
      <c r="L181" s="241"/>
      <c r="M181" s="241" t="s">
        <v>267</v>
      </c>
      <c r="N181" s="241" t="s">
        <v>310</v>
      </c>
      <c r="O181" s="241" t="s">
        <v>268</v>
      </c>
      <c r="P181" s="242" t="s">
        <v>394</v>
      </c>
      <c r="Q181" s="242"/>
      <c r="R181" s="244">
        <v>0</v>
      </c>
      <c r="S181" s="244">
        <v>1157000</v>
      </c>
      <c r="T181" s="244">
        <v>1157000</v>
      </c>
      <c r="U181" s="244">
        <v>0</v>
      </c>
      <c r="V181" s="244">
        <v>0</v>
      </c>
      <c r="W181" s="244">
        <v>0</v>
      </c>
      <c r="X181" s="244">
        <v>0</v>
      </c>
      <c r="Y181" s="244">
        <v>0</v>
      </c>
      <c r="Z181" s="244">
        <v>0</v>
      </c>
      <c r="AA181" s="244">
        <v>0</v>
      </c>
      <c r="AB181" s="244">
        <v>0</v>
      </c>
    </row>
    <row r="182" spans="1:28" ht="15" customHeight="1">
      <c r="A182" s="241" t="s">
        <v>391</v>
      </c>
      <c r="B182" s="242" t="s">
        <v>392</v>
      </c>
      <c r="C182" s="243" t="s">
        <v>361</v>
      </c>
      <c r="D182" s="241" t="s">
        <v>265</v>
      </c>
      <c r="E182" s="241" t="s">
        <v>270</v>
      </c>
      <c r="F182" s="241" t="s">
        <v>270</v>
      </c>
      <c r="G182" s="241" t="s">
        <v>270</v>
      </c>
      <c r="H182" s="241" t="s">
        <v>322</v>
      </c>
      <c r="I182" s="241" t="s">
        <v>316</v>
      </c>
      <c r="J182" s="241"/>
      <c r="K182" s="241"/>
      <c r="L182" s="241"/>
      <c r="M182" s="241" t="s">
        <v>280</v>
      </c>
      <c r="N182" s="241" t="s">
        <v>34</v>
      </c>
      <c r="O182" s="241" t="s">
        <v>268</v>
      </c>
      <c r="P182" s="242" t="s">
        <v>362</v>
      </c>
      <c r="Q182" s="242"/>
      <c r="R182" s="244">
        <v>0</v>
      </c>
      <c r="S182" s="244">
        <v>630000</v>
      </c>
      <c r="T182" s="244">
        <v>120200</v>
      </c>
      <c r="U182" s="244">
        <v>509800</v>
      </c>
      <c r="V182" s="244">
        <v>0</v>
      </c>
      <c r="W182" s="244">
        <v>509800</v>
      </c>
      <c r="X182" s="244">
        <v>0</v>
      </c>
      <c r="Y182" s="244">
        <v>509800</v>
      </c>
      <c r="Z182" s="244">
        <v>509800</v>
      </c>
      <c r="AA182" s="244">
        <v>509800</v>
      </c>
      <c r="AB182" s="244">
        <v>509800</v>
      </c>
    </row>
    <row r="183" spans="1:28" ht="15" customHeight="1">
      <c r="A183" s="241" t="s">
        <v>391</v>
      </c>
      <c r="B183" s="242" t="s">
        <v>392</v>
      </c>
      <c r="C183" s="243" t="s">
        <v>363</v>
      </c>
      <c r="D183" s="241" t="s">
        <v>265</v>
      </c>
      <c r="E183" s="241" t="s">
        <v>270</v>
      </c>
      <c r="F183" s="241" t="s">
        <v>270</v>
      </c>
      <c r="G183" s="241" t="s">
        <v>270</v>
      </c>
      <c r="H183" s="241" t="s">
        <v>322</v>
      </c>
      <c r="I183" s="241" t="s">
        <v>328</v>
      </c>
      <c r="J183" s="241"/>
      <c r="K183" s="241"/>
      <c r="L183" s="241"/>
      <c r="M183" s="241" t="s">
        <v>267</v>
      </c>
      <c r="N183" s="241" t="s">
        <v>310</v>
      </c>
      <c r="O183" s="241" t="s">
        <v>268</v>
      </c>
      <c r="P183" s="242" t="s">
        <v>364</v>
      </c>
      <c r="Q183" s="242"/>
      <c r="R183" s="244">
        <v>18360000</v>
      </c>
      <c r="S183" s="244">
        <v>7705699</v>
      </c>
      <c r="T183" s="244">
        <v>1</v>
      </c>
      <c r="U183" s="244">
        <v>26065698</v>
      </c>
      <c r="V183" s="244">
        <v>0</v>
      </c>
      <c r="W183" s="244">
        <v>26065698</v>
      </c>
      <c r="X183" s="244">
        <v>0</v>
      </c>
      <c r="Y183" s="244">
        <v>26065698</v>
      </c>
      <c r="Z183" s="244">
        <v>26065698</v>
      </c>
      <c r="AA183" s="244">
        <v>26065698</v>
      </c>
      <c r="AB183" s="244">
        <v>26065698</v>
      </c>
    </row>
    <row r="184" spans="1:28" ht="15" customHeight="1">
      <c r="A184" s="241" t="s">
        <v>391</v>
      </c>
      <c r="B184" s="242" t="s">
        <v>392</v>
      </c>
      <c r="C184" s="243" t="s">
        <v>381</v>
      </c>
      <c r="D184" s="241" t="s">
        <v>265</v>
      </c>
      <c r="E184" s="241" t="s">
        <v>270</v>
      </c>
      <c r="F184" s="241" t="s">
        <v>270</v>
      </c>
      <c r="G184" s="241" t="s">
        <v>270</v>
      </c>
      <c r="H184" s="241" t="s">
        <v>325</v>
      </c>
      <c r="I184" s="241" t="s">
        <v>338</v>
      </c>
      <c r="J184" s="241"/>
      <c r="K184" s="241"/>
      <c r="L184" s="241"/>
      <c r="M184" s="241" t="s">
        <v>267</v>
      </c>
      <c r="N184" s="241" t="s">
        <v>310</v>
      </c>
      <c r="O184" s="241" t="s">
        <v>268</v>
      </c>
      <c r="P184" s="242" t="s">
        <v>382</v>
      </c>
      <c r="Q184" s="242"/>
      <c r="R184" s="244">
        <v>0</v>
      </c>
      <c r="S184" s="244">
        <v>35280000</v>
      </c>
      <c r="T184" s="244">
        <v>2986667</v>
      </c>
      <c r="U184" s="244">
        <v>32293333</v>
      </c>
      <c r="V184" s="244">
        <v>0</v>
      </c>
      <c r="W184" s="244">
        <v>32293333</v>
      </c>
      <c r="X184" s="244">
        <v>0</v>
      </c>
      <c r="Y184" s="244">
        <v>32293333</v>
      </c>
      <c r="Z184" s="244">
        <v>30800000</v>
      </c>
      <c r="AA184" s="244">
        <v>30800000</v>
      </c>
      <c r="AB184" s="244">
        <v>30800000</v>
      </c>
    </row>
    <row r="185" spans="1:28" ht="15" customHeight="1">
      <c r="A185" s="241" t="s">
        <v>391</v>
      </c>
      <c r="B185" s="242" t="s">
        <v>392</v>
      </c>
      <c r="C185" s="243" t="s">
        <v>365</v>
      </c>
      <c r="D185" s="241" t="s">
        <v>265</v>
      </c>
      <c r="E185" s="241" t="s">
        <v>270</v>
      </c>
      <c r="F185" s="241" t="s">
        <v>270</v>
      </c>
      <c r="G185" s="241" t="s">
        <v>270</v>
      </c>
      <c r="H185" s="241" t="s">
        <v>349</v>
      </c>
      <c r="I185" s="241" t="s">
        <v>316</v>
      </c>
      <c r="J185" s="241"/>
      <c r="K185" s="241"/>
      <c r="L185" s="241"/>
      <c r="M185" s="241" t="s">
        <v>267</v>
      </c>
      <c r="N185" s="241" t="s">
        <v>310</v>
      </c>
      <c r="O185" s="241" t="s">
        <v>268</v>
      </c>
      <c r="P185" s="242" t="s">
        <v>366</v>
      </c>
      <c r="Q185" s="242"/>
      <c r="R185" s="244">
        <v>800000</v>
      </c>
      <c r="S185" s="244">
        <v>0</v>
      </c>
      <c r="T185" s="244">
        <v>41950</v>
      </c>
      <c r="U185" s="244">
        <v>758050</v>
      </c>
      <c r="V185" s="244">
        <v>0</v>
      </c>
      <c r="W185" s="244">
        <v>758050</v>
      </c>
      <c r="X185" s="244">
        <v>0</v>
      </c>
      <c r="Y185" s="244">
        <v>758050</v>
      </c>
      <c r="Z185" s="244">
        <v>758050</v>
      </c>
      <c r="AA185" s="244">
        <v>758050</v>
      </c>
      <c r="AB185" s="244">
        <v>758050</v>
      </c>
    </row>
    <row r="186" spans="1:28" ht="15" customHeight="1">
      <c r="A186" s="241" t="s">
        <v>391</v>
      </c>
      <c r="B186" s="242" t="s">
        <v>392</v>
      </c>
      <c r="C186" s="243" t="s">
        <v>367</v>
      </c>
      <c r="D186" s="241" t="s">
        <v>265</v>
      </c>
      <c r="E186" s="241" t="s">
        <v>270</v>
      </c>
      <c r="F186" s="241" t="s">
        <v>270</v>
      </c>
      <c r="G186" s="241" t="s">
        <v>270</v>
      </c>
      <c r="H186" s="241" t="s">
        <v>328</v>
      </c>
      <c r="I186" s="241" t="s">
        <v>316</v>
      </c>
      <c r="J186" s="241"/>
      <c r="K186" s="241"/>
      <c r="L186" s="241"/>
      <c r="M186" s="241" t="s">
        <v>267</v>
      </c>
      <c r="N186" s="241" t="s">
        <v>310</v>
      </c>
      <c r="O186" s="241" t="s">
        <v>268</v>
      </c>
      <c r="P186" s="242" t="s">
        <v>368</v>
      </c>
      <c r="Q186" s="242"/>
      <c r="R186" s="244">
        <v>900000</v>
      </c>
      <c r="S186" s="244">
        <v>1552000</v>
      </c>
      <c r="T186" s="244">
        <v>136018</v>
      </c>
      <c r="U186" s="244">
        <v>2315982</v>
      </c>
      <c r="V186" s="244">
        <v>0</v>
      </c>
      <c r="W186" s="244">
        <v>2315982</v>
      </c>
      <c r="X186" s="244">
        <v>0</v>
      </c>
      <c r="Y186" s="244">
        <v>2315982</v>
      </c>
      <c r="Z186" s="244">
        <v>2315982</v>
      </c>
      <c r="AA186" s="244">
        <v>2315982</v>
      </c>
      <c r="AB186" s="244">
        <v>2315982</v>
      </c>
    </row>
    <row r="187" spans="1:28" ht="15" customHeight="1">
      <c r="A187" s="241" t="s">
        <v>391</v>
      </c>
      <c r="B187" s="242" t="s">
        <v>392</v>
      </c>
      <c r="C187" s="243" t="s">
        <v>369</v>
      </c>
      <c r="D187" s="241" t="s">
        <v>265</v>
      </c>
      <c r="E187" s="241" t="s">
        <v>270</v>
      </c>
      <c r="F187" s="241" t="s">
        <v>270</v>
      </c>
      <c r="G187" s="241" t="s">
        <v>270</v>
      </c>
      <c r="H187" s="241" t="s">
        <v>331</v>
      </c>
      <c r="I187" s="241"/>
      <c r="J187" s="241"/>
      <c r="K187" s="241"/>
      <c r="L187" s="241"/>
      <c r="M187" s="241" t="s">
        <v>267</v>
      </c>
      <c r="N187" s="241" t="s">
        <v>310</v>
      </c>
      <c r="O187" s="241" t="s">
        <v>268</v>
      </c>
      <c r="P187" s="242" t="s">
        <v>370</v>
      </c>
      <c r="Q187" s="242"/>
      <c r="R187" s="244">
        <v>0</v>
      </c>
      <c r="S187" s="244">
        <v>1670214</v>
      </c>
      <c r="T187" s="244">
        <v>0</v>
      </c>
      <c r="U187" s="244">
        <v>1670214</v>
      </c>
      <c r="V187" s="244">
        <v>0</v>
      </c>
      <c r="W187" s="244">
        <v>1670214</v>
      </c>
      <c r="X187" s="244">
        <v>0</v>
      </c>
      <c r="Y187" s="244">
        <v>1670214</v>
      </c>
      <c r="Z187" s="244">
        <v>1670214</v>
      </c>
      <c r="AA187" s="244">
        <v>1670214</v>
      </c>
      <c r="AB187" s="244">
        <v>1670214</v>
      </c>
    </row>
    <row r="188" spans="1:28" ht="15" customHeight="1">
      <c r="A188" s="241" t="s">
        <v>391</v>
      </c>
      <c r="B188" s="242" t="s">
        <v>392</v>
      </c>
      <c r="C188" s="243" t="s">
        <v>371</v>
      </c>
      <c r="D188" s="241" t="s">
        <v>265</v>
      </c>
      <c r="E188" s="241" t="s">
        <v>272</v>
      </c>
      <c r="F188" s="241" t="s">
        <v>276</v>
      </c>
      <c r="G188" s="241" t="s">
        <v>270</v>
      </c>
      <c r="H188" s="241" t="s">
        <v>277</v>
      </c>
      <c r="I188" s="241" t="s">
        <v>309</v>
      </c>
      <c r="J188" s="241"/>
      <c r="K188" s="241"/>
      <c r="L188" s="241"/>
      <c r="M188" s="241" t="s">
        <v>267</v>
      </c>
      <c r="N188" s="241" t="s">
        <v>310</v>
      </c>
      <c r="O188" s="241" t="s">
        <v>268</v>
      </c>
      <c r="P188" s="242" t="s">
        <v>372</v>
      </c>
      <c r="Q188" s="242"/>
      <c r="R188" s="244">
        <v>0</v>
      </c>
      <c r="S188" s="244">
        <v>7345535</v>
      </c>
      <c r="T188" s="244">
        <v>0</v>
      </c>
      <c r="U188" s="244">
        <v>7345535</v>
      </c>
      <c r="V188" s="244">
        <v>0</v>
      </c>
      <c r="W188" s="244">
        <v>7345535</v>
      </c>
      <c r="X188" s="244">
        <v>0</v>
      </c>
      <c r="Y188" s="244">
        <v>7345535</v>
      </c>
      <c r="Z188" s="244">
        <v>7345535</v>
      </c>
      <c r="AA188" s="244">
        <v>7345535</v>
      </c>
      <c r="AB188" s="244">
        <v>7345535</v>
      </c>
    </row>
    <row r="189" spans="1:28" ht="15" customHeight="1">
      <c r="A189" s="241" t="s">
        <v>391</v>
      </c>
      <c r="B189" s="242" t="s">
        <v>392</v>
      </c>
      <c r="C189" s="243" t="s">
        <v>373</v>
      </c>
      <c r="D189" s="241" t="s">
        <v>265</v>
      </c>
      <c r="E189" s="241" t="s">
        <v>279</v>
      </c>
      <c r="F189" s="241" t="s">
        <v>266</v>
      </c>
      <c r="G189" s="241" t="s">
        <v>270</v>
      </c>
      <c r="H189" s="241" t="s">
        <v>309</v>
      </c>
      <c r="I189" s="241"/>
      <c r="J189" s="241"/>
      <c r="K189" s="241"/>
      <c r="L189" s="241"/>
      <c r="M189" s="241" t="s">
        <v>267</v>
      </c>
      <c r="N189" s="241" t="s">
        <v>310</v>
      </c>
      <c r="O189" s="241" t="s">
        <v>268</v>
      </c>
      <c r="P189" s="242" t="s">
        <v>374</v>
      </c>
      <c r="Q189" s="242"/>
      <c r="R189" s="244">
        <v>0</v>
      </c>
      <c r="S189" s="244">
        <v>6787000</v>
      </c>
      <c r="T189" s="244">
        <v>0</v>
      </c>
      <c r="U189" s="244">
        <v>6787000</v>
      </c>
      <c r="V189" s="244">
        <v>0</v>
      </c>
      <c r="W189" s="244">
        <v>6787000</v>
      </c>
      <c r="X189" s="244">
        <v>0</v>
      </c>
      <c r="Y189" s="244">
        <v>6787000</v>
      </c>
      <c r="Z189" s="244">
        <v>6787000</v>
      </c>
      <c r="AA189" s="244">
        <v>6787000</v>
      </c>
      <c r="AB189" s="244">
        <v>6787000</v>
      </c>
    </row>
    <row r="190" spans="1:28" ht="15" customHeight="1">
      <c r="A190" s="241" t="s">
        <v>395</v>
      </c>
      <c r="B190" s="242" t="s">
        <v>396</v>
      </c>
      <c r="C190" s="243" t="s">
        <v>308</v>
      </c>
      <c r="D190" s="241" t="s">
        <v>265</v>
      </c>
      <c r="E190" s="241" t="s">
        <v>266</v>
      </c>
      <c r="F190" s="241" t="s">
        <v>266</v>
      </c>
      <c r="G190" s="241" t="s">
        <v>266</v>
      </c>
      <c r="H190" s="241" t="s">
        <v>309</v>
      </c>
      <c r="I190" s="241" t="s">
        <v>309</v>
      </c>
      <c r="J190" s="241"/>
      <c r="K190" s="241"/>
      <c r="L190" s="241"/>
      <c r="M190" s="241" t="s">
        <v>267</v>
      </c>
      <c r="N190" s="241" t="s">
        <v>310</v>
      </c>
      <c r="O190" s="241" t="s">
        <v>268</v>
      </c>
      <c r="P190" s="242" t="s">
        <v>311</v>
      </c>
      <c r="Q190" s="242"/>
      <c r="R190" s="244">
        <v>530000000</v>
      </c>
      <c r="S190" s="244">
        <v>50000000</v>
      </c>
      <c r="T190" s="244">
        <v>946773</v>
      </c>
      <c r="U190" s="244">
        <v>579053227</v>
      </c>
      <c r="V190" s="244">
        <v>0</v>
      </c>
      <c r="W190" s="244">
        <v>579053227</v>
      </c>
      <c r="X190" s="244">
        <v>0</v>
      </c>
      <c r="Y190" s="244">
        <v>579053227</v>
      </c>
      <c r="Z190" s="244">
        <v>579053227</v>
      </c>
      <c r="AA190" s="244">
        <v>579053227</v>
      </c>
      <c r="AB190" s="244">
        <v>579053227</v>
      </c>
    </row>
    <row r="191" spans="1:28" ht="15" customHeight="1">
      <c r="A191" s="241" t="s">
        <v>395</v>
      </c>
      <c r="B191" s="242" t="s">
        <v>396</v>
      </c>
      <c r="C191" s="243" t="s">
        <v>312</v>
      </c>
      <c r="D191" s="241" t="s">
        <v>265</v>
      </c>
      <c r="E191" s="241" t="s">
        <v>266</v>
      </c>
      <c r="F191" s="241" t="s">
        <v>266</v>
      </c>
      <c r="G191" s="241" t="s">
        <v>266</v>
      </c>
      <c r="H191" s="241" t="s">
        <v>309</v>
      </c>
      <c r="I191" s="241" t="s">
        <v>313</v>
      </c>
      <c r="J191" s="241"/>
      <c r="K191" s="241"/>
      <c r="L191" s="241"/>
      <c r="M191" s="241" t="s">
        <v>267</v>
      </c>
      <c r="N191" s="241" t="s">
        <v>310</v>
      </c>
      <c r="O191" s="241" t="s">
        <v>268</v>
      </c>
      <c r="P191" s="242" t="s">
        <v>314</v>
      </c>
      <c r="Q191" s="242"/>
      <c r="R191" s="244">
        <v>0</v>
      </c>
      <c r="S191" s="244">
        <v>11071924</v>
      </c>
      <c r="T191" s="244">
        <v>143847</v>
      </c>
      <c r="U191" s="244">
        <v>10928077</v>
      </c>
      <c r="V191" s="244">
        <v>0</v>
      </c>
      <c r="W191" s="244">
        <v>10928077</v>
      </c>
      <c r="X191" s="244">
        <v>0</v>
      </c>
      <c r="Y191" s="244">
        <v>10928077</v>
      </c>
      <c r="Z191" s="244">
        <v>10928077</v>
      </c>
      <c r="AA191" s="244">
        <v>10928077</v>
      </c>
      <c r="AB191" s="244">
        <v>10928077</v>
      </c>
    </row>
    <row r="192" spans="1:28" ht="15" customHeight="1">
      <c r="A192" s="241" t="s">
        <v>395</v>
      </c>
      <c r="B192" s="242" t="s">
        <v>396</v>
      </c>
      <c r="C192" s="243" t="s">
        <v>315</v>
      </c>
      <c r="D192" s="241" t="s">
        <v>265</v>
      </c>
      <c r="E192" s="241" t="s">
        <v>266</v>
      </c>
      <c r="F192" s="241" t="s">
        <v>266</v>
      </c>
      <c r="G192" s="241" t="s">
        <v>266</v>
      </c>
      <c r="H192" s="241" t="s">
        <v>309</v>
      </c>
      <c r="I192" s="241" t="s">
        <v>316</v>
      </c>
      <c r="J192" s="241"/>
      <c r="K192" s="241"/>
      <c r="L192" s="241"/>
      <c r="M192" s="241" t="s">
        <v>267</v>
      </c>
      <c r="N192" s="241" t="s">
        <v>310</v>
      </c>
      <c r="O192" s="241" t="s">
        <v>268</v>
      </c>
      <c r="P192" s="242" t="s">
        <v>317</v>
      </c>
      <c r="Q192" s="242"/>
      <c r="R192" s="244">
        <v>13000000</v>
      </c>
      <c r="S192" s="244">
        <v>0</v>
      </c>
      <c r="T192" s="244">
        <v>1673388</v>
      </c>
      <c r="U192" s="244">
        <v>11326612</v>
      </c>
      <c r="V192" s="244">
        <v>0</v>
      </c>
      <c r="W192" s="244">
        <v>11326612</v>
      </c>
      <c r="X192" s="244">
        <v>0</v>
      </c>
      <c r="Y192" s="244">
        <v>11326612</v>
      </c>
      <c r="Z192" s="244">
        <v>11326612</v>
      </c>
      <c r="AA192" s="244">
        <v>11326612</v>
      </c>
      <c r="AB192" s="244">
        <v>11326612</v>
      </c>
    </row>
    <row r="193" spans="1:28" ht="15" customHeight="1">
      <c r="A193" s="241" t="s">
        <v>395</v>
      </c>
      <c r="B193" s="242" t="s">
        <v>396</v>
      </c>
      <c r="C193" s="243" t="s">
        <v>318</v>
      </c>
      <c r="D193" s="241" t="s">
        <v>265</v>
      </c>
      <c r="E193" s="241" t="s">
        <v>266</v>
      </c>
      <c r="F193" s="241" t="s">
        <v>266</v>
      </c>
      <c r="G193" s="241" t="s">
        <v>266</v>
      </c>
      <c r="H193" s="241" t="s">
        <v>309</v>
      </c>
      <c r="I193" s="241" t="s">
        <v>319</v>
      </c>
      <c r="J193" s="241"/>
      <c r="K193" s="241"/>
      <c r="L193" s="241"/>
      <c r="M193" s="241" t="s">
        <v>267</v>
      </c>
      <c r="N193" s="241" t="s">
        <v>310</v>
      </c>
      <c r="O193" s="241" t="s">
        <v>268</v>
      </c>
      <c r="P193" s="242" t="s">
        <v>320</v>
      </c>
      <c r="Q193" s="242"/>
      <c r="R193" s="244">
        <v>7605000</v>
      </c>
      <c r="S193" s="244">
        <v>4000000</v>
      </c>
      <c r="T193" s="244">
        <v>7698137</v>
      </c>
      <c r="U193" s="244">
        <v>3906863</v>
      </c>
      <c r="V193" s="244">
        <v>0</v>
      </c>
      <c r="W193" s="244">
        <v>3906863</v>
      </c>
      <c r="X193" s="244">
        <v>0</v>
      </c>
      <c r="Y193" s="244">
        <v>3906863</v>
      </c>
      <c r="Z193" s="244">
        <v>3906863</v>
      </c>
      <c r="AA193" s="244">
        <v>3906863</v>
      </c>
      <c r="AB193" s="244">
        <v>3906863</v>
      </c>
    </row>
    <row r="194" spans="1:28" ht="15" customHeight="1">
      <c r="A194" s="241" t="s">
        <v>395</v>
      </c>
      <c r="B194" s="242" t="s">
        <v>396</v>
      </c>
      <c r="C194" s="243" t="s">
        <v>321</v>
      </c>
      <c r="D194" s="241" t="s">
        <v>265</v>
      </c>
      <c r="E194" s="241" t="s">
        <v>266</v>
      </c>
      <c r="F194" s="241" t="s">
        <v>266</v>
      </c>
      <c r="G194" s="241" t="s">
        <v>266</v>
      </c>
      <c r="H194" s="241" t="s">
        <v>309</v>
      </c>
      <c r="I194" s="241" t="s">
        <v>322</v>
      </c>
      <c r="J194" s="241"/>
      <c r="K194" s="241"/>
      <c r="L194" s="241"/>
      <c r="M194" s="241" t="s">
        <v>267</v>
      </c>
      <c r="N194" s="241" t="s">
        <v>310</v>
      </c>
      <c r="O194" s="241" t="s">
        <v>268</v>
      </c>
      <c r="P194" s="242" t="s">
        <v>323</v>
      </c>
      <c r="Q194" s="242"/>
      <c r="R194" s="244">
        <v>52000000</v>
      </c>
      <c r="S194" s="244">
        <v>5819442</v>
      </c>
      <c r="T194" s="244">
        <v>0</v>
      </c>
      <c r="U194" s="244">
        <v>57819442</v>
      </c>
      <c r="V194" s="244">
        <v>0</v>
      </c>
      <c r="W194" s="244">
        <v>57819442</v>
      </c>
      <c r="X194" s="244">
        <v>0</v>
      </c>
      <c r="Y194" s="244">
        <v>57819442</v>
      </c>
      <c r="Z194" s="244">
        <v>57819442</v>
      </c>
      <c r="AA194" s="244">
        <v>57819442</v>
      </c>
      <c r="AB194" s="244">
        <v>57819442</v>
      </c>
    </row>
    <row r="195" spans="1:28" ht="15" customHeight="1">
      <c r="A195" s="241" t="s">
        <v>395</v>
      </c>
      <c r="B195" s="242" t="s">
        <v>396</v>
      </c>
      <c r="C195" s="243" t="s">
        <v>324</v>
      </c>
      <c r="D195" s="241" t="s">
        <v>265</v>
      </c>
      <c r="E195" s="241" t="s">
        <v>266</v>
      </c>
      <c r="F195" s="241" t="s">
        <v>266</v>
      </c>
      <c r="G195" s="241" t="s">
        <v>266</v>
      </c>
      <c r="H195" s="241" t="s">
        <v>309</v>
      </c>
      <c r="I195" s="241" t="s">
        <v>325</v>
      </c>
      <c r="J195" s="241"/>
      <c r="K195" s="241"/>
      <c r="L195" s="241"/>
      <c r="M195" s="241" t="s">
        <v>267</v>
      </c>
      <c r="N195" s="241" t="s">
        <v>310</v>
      </c>
      <c r="O195" s="241" t="s">
        <v>268</v>
      </c>
      <c r="P195" s="242" t="s">
        <v>326</v>
      </c>
      <c r="Q195" s="242"/>
      <c r="R195" s="244">
        <v>21000000</v>
      </c>
      <c r="S195" s="244">
        <v>5000000</v>
      </c>
      <c r="T195" s="244">
        <v>2751919</v>
      </c>
      <c r="U195" s="244">
        <v>23248081</v>
      </c>
      <c r="V195" s="244">
        <v>0</v>
      </c>
      <c r="W195" s="244">
        <v>23248081</v>
      </c>
      <c r="X195" s="244">
        <v>0</v>
      </c>
      <c r="Y195" s="244">
        <v>23248081</v>
      </c>
      <c r="Z195" s="244">
        <v>23248081</v>
      </c>
      <c r="AA195" s="244">
        <v>23248081</v>
      </c>
      <c r="AB195" s="244">
        <v>23248081</v>
      </c>
    </row>
    <row r="196" spans="1:28" ht="15" customHeight="1">
      <c r="A196" s="241" t="s">
        <v>395</v>
      </c>
      <c r="B196" s="242" t="s">
        <v>396</v>
      </c>
      <c r="C196" s="243" t="s">
        <v>327</v>
      </c>
      <c r="D196" s="241" t="s">
        <v>265</v>
      </c>
      <c r="E196" s="241" t="s">
        <v>266</v>
      </c>
      <c r="F196" s="241" t="s">
        <v>266</v>
      </c>
      <c r="G196" s="241" t="s">
        <v>266</v>
      </c>
      <c r="H196" s="241" t="s">
        <v>309</v>
      </c>
      <c r="I196" s="241" t="s">
        <v>328</v>
      </c>
      <c r="J196" s="241"/>
      <c r="K196" s="241"/>
      <c r="L196" s="241"/>
      <c r="M196" s="241" t="s">
        <v>267</v>
      </c>
      <c r="N196" s="241" t="s">
        <v>310</v>
      </c>
      <c r="O196" s="241" t="s">
        <v>268</v>
      </c>
      <c r="P196" s="242" t="s">
        <v>329</v>
      </c>
      <c r="Q196" s="242"/>
      <c r="R196" s="244">
        <v>68000000</v>
      </c>
      <c r="S196" s="244">
        <v>6124866</v>
      </c>
      <c r="T196" s="244">
        <v>0</v>
      </c>
      <c r="U196" s="244">
        <v>74124866</v>
      </c>
      <c r="V196" s="244">
        <v>0</v>
      </c>
      <c r="W196" s="244">
        <v>74124866</v>
      </c>
      <c r="X196" s="244">
        <v>0</v>
      </c>
      <c r="Y196" s="244">
        <v>74124866</v>
      </c>
      <c r="Z196" s="244">
        <v>74124866</v>
      </c>
      <c r="AA196" s="244">
        <v>74124866</v>
      </c>
      <c r="AB196" s="244">
        <v>74124866</v>
      </c>
    </row>
    <row r="197" spans="1:28" ht="15" customHeight="1">
      <c r="A197" s="241" t="s">
        <v>395</v>
      </c>
      <c r="B197" s="242" t="s">
        <v>396</v>
      </c>
      <c r="C197" s="243" t="s">
        <v>330</v>
      </c>
      <c r="D197" s="241" t="s">
        <v>265</v>
      </c>
      <c r="E197" s="241" t="s">
        <v>266</v>
      </c>
      <c r="F197" s="241" t="s">
        <v>266</v>
      </c>
      <c r="G197" s="241" t="s">
        <v>266</v>
      </c>
      <c r="H197" s="241" t="s">
        <v>309</v>
      </c>
      <c r="I197" s="241" t="s">
        <v>331</v>
      </c>
      <c r="J197" s="241"/>
      <c r="K197" s="241"/>
      <c r="L197" s="241"/>
      <c r="M197" s="241" t="s">
        <v>267</v>
      </c>
      <c r="N197" s="241" t="s">
        <v>310</v>
      </c>
      <c r="O197" s="241" t="s">
        <v>268</v>
      </c>
      <c r="P197" s="242" t="s">
        <v>332</v>
      </c>
      <c r="Q197" s="242"/>
      <c r="R197" s="244">
        <v>31000000</v>
      </c>
      <c r="S197" s="244">
        <v>27500000</v>
      </c>
      <c r="T197" s="244">
        <v>3035099</v>
      </c>
      <c r="U197" s="244">
        <v>55464901</v>
      </c>
      <c r="V197" s="244">
        <v>0</v>
      </c>
      <c r="W197" s="244">
        <v>55464901</v>
      </c>
      <c r="X197" s="244">
        <v>0</v>
      </c>
      <c r="Y197" s="244">
        <v>55464901</v>
      </c>
      <c r="Z197" s="244">
        <v>55464901</v>
      </c>
      <c r="AA197" s="244">
        <v>55464901</v>
      </c>
      <c r="AB197" s="244">
        <v>55464901</v>
      </c>
    </row>
    <row r="198" spans="1:28" ht="15" customHeight="1">
      <c r="A198" s="241" t="s">
        <v>395</v>
      </c>
      <c r="B198" s="242" t="s">
        <v>396</v>
      </c>
      <c r="C198" s="243" t="s">
        <v>333</v>
      </c>
      <c r="D198" s="241" t="s">
        <v>265</v>
      </c>
      <c r="E198" s="241" t="s">
        <v>266</v>
      </c>
      <c r="F198" s="241" t="s">
        <v>266</v>
      </c>
      <c r="G198" s="241" t="s">
        <v>266</v>
      </c>
      <c r="H198" s="241" t="s">
        <v>309</v>
      </c>
      <c r="I198" s="241" t="s">
        <v>277</v>
      </c>
      <c r="J198" s="241"/>
      <c r="K198" s="241"/>
      <c r="L198" s="241"/>
      <c r="M198" s="241" t="s">
        <v>267</v>
      </c>
      <c r="N198" s="241" t="s">
        <v>310</v>
      </c>
      <c r="O198" s="241" t="s">
        <v>268</v>
      </c>
      <c r="P198" s="242" t="s">
        <v>334</v>
      </c>
      <c r="Q198" s="242"/>
      <c r="R198" s="244">
        <v>8000000</v>
      </c>
      <c r="S198" s="244">
        <v>3850000</v>
      </c>
      <c r="T198" s="244">
        <v>154256</v>
      </c>
      <c r="U198" s="244">
        <v>11695744</v>
      </c>
      <c r="V198" s="244">
        <v>0</v>
      </c>
      <c r="W198" s="244">
        <v>11695744</v>
      </c>
      <c r="X198" s="244">
        <v>0</v>
      </c>
      <c r="Y198" s="244">
        <v>11695744</v>
      </c>
      <c r="Z198" s="244">
        <v>11695744</v>
      </c>
      <c r="AA198" s="244">
        <v>11695744</v>
      </c>
      <c r="AB198" s="244">
        <v>11695744</v>
      </c>
    </row>
    <row r="199" spans="1:28" ht="15" customHeight="1">
      <c r="A199" s="241" t="s">
        <v>395</v>
      </c>
      <c r="B199" s="242" t="s">
        <v>396</v>
      </c>
      <c r="C199" s="243" t="s">
        <v>335</v>
      </c>
      <c r="D199" s="241" t="s">
        <v>265</v>
      </c>
      <c r="E199" s="241" t="s">
        <v>266</v>
      </c>
      <c r="F199" s="241" t="s">
        <v>266</v>
      </c>
      <c r="G199" s="241" t="s">
        <v>270</v>
      </c>
      <c r="H199" s="241" t="s">
        <v>309</v>
      </c>
      <c r="I199" s="241"/>
      <c r="J199" s="241"/>
      <c r="K199" s="241"/>
      <c r="L199" s="241"/>
      <c r="M199" s="241" t="s">
        <v>267</v>
      </c>
      <c r="N199" s="241" t="s">
        <v>310</v>
      </c>
      <c r="O199" s="241" t="s">
        <v>268</v>
      </c>
      <c r="P199" s="242" t="s">
        <v>336</v>
      </c>
      <c r="Q199" s="242"/>
      <c r="R199" s="244">
        <v>73000000</v>
      </c>
      <c r="S199" s="244">
        <v>4268249</v>
      </c>
      <c r="T199" s="244">
        <v>0</v>
      </c>
      <c r="U199" s="244">
        <v>77268249</v>
      </c>
      <c r="V199" s="244">
        <v>0</v>
      </c>
      <c r="W199" s="244">
        <v>77268249</v>
      </c>
      <c r="X199" s="244">
        <v>0</v>
      </c>
      <c r="Y199" s="244">
        <v>77268249</v>
      </c>
      <c r="Z199" s="244">
        <v>77268249</v>
      </c>
      <c r="AA199" s="244">
        <v>77268249</v>
      </c>
      <c r="AB199" s="244">
        <v>77268249</v>
      </c>
    </row>
    <row r="200" spans="1:28" ht="15" customHeight="1">
      <c r="A200" s="241" t="s">
        <v>395</v>
      </c>
      <c r="B200" s="242" t="s">
        <v>396</v>
      </c>
      <c r="C200" s="243" t="s">
        <v>337</v>
      </c>
      <c r="D200" s="241" t="s">
        <v>265</v>
      </c>
      <c r="E200" s="241" t="s">
        <v>266</v>
      </c>
      <c r="F200" s="241" t="s">
        <v>266</v>
      </c>
      <c r="G200" s="241" t="s">
        <v>270</v>
      </c>
      <c r="H200" s="241" t="s">
        <v>338</v>
      </c>
      <c r="I200" s="241"/>
      <c r="J200" s="241"/>
      <c r="K200" s="241"/>
      <c r="L200" s="241"/>
      <c r="M200" s="241" t="s">
        <v>267</v>
      </c>
      <c r="N200" s="241" t="s">
        <v>310</v>
      </c>
      <c r="O200" s="241" t="s">
        <v>268</v>
      </c>
      <c r="P200" s="242" t="s">
        <v>339</v>
      </c>
      <c r="Q200" s="242"/>
      <c r="R200" s="244">
        <v>52000000</v>
      </c>
      <c r="S200" s="244">
        <v>2868408</v>
      </c>
      <c r="T200" s="244">
        <v>0</v>
      </c>
      <c r="U200" s="244">
        <v>54868408</v>
      </c>
      <c r="V200" s="244">
        <v>0</v>
      </c>
      <c r="W200" s="244">
        <v>54848408</v>
      </c>
      <c r="X200" s="244">
        <v>20000</v>
      </c>
      <c r="Y200" s="244">
        <v>54848408</v>
      </c>
      <c r="Z200" s="244">
        <v>54848408</v>
      </c>
      <c r="AA200" s="244">
        <v>54848408</v>
      </c>
      <c r="AB200" s="244">
        <v>54848408</v>
      </c>
    </row>
    <row r="201" spans="1:28" ht="15" customHeight="1">
      <c r="A201" s="241" t="s">
        <v>395</v>
      </c>
      <c r="B201" s="242" t="s">
        <v>396</v>
      </c>
      <c r="C201" s="243" t="s">
        <v>340</v>
      </c>
      <c r="D201" s="241" t="s">
        <v>265</v>
      </c>
      <c r="E201" s="241" t="s">
        <v>266</v>
      </c>
      <c r="F201" s="241" t="s">
        <v>266</v>
      </c>
      <c r="G201" s="241" t="s">
        <v>270</v>
      </c>
      <c r="H201" s="241" t="s">
        <v>316</v>
      </c>
      <c r="I201" s="241"/>
      <c r="J201" s="241"/>
      <c r="K201" s="241"/>
      <c r="L201" s="241"/>
      <c r="M201" s="241" t="s">
        <v>267</v>
      </c>
      <c r="N201" s="241" t="s">
        <v>310</v>
      </c>
      <c r="O201" s="241" t="s">
        <v>268</v>
      </c>
      <c r="P201" s="242" t="s">
        <v>341</v>
      </c>
      <c r="Q201" s="242"/>
      <c r="R201" s="244">
        <v>28000000</v>
      </c>
      <c r="S201" s="244">
        <v>3982700</v>
      </c>
      <c r="T201" s="244">
        <v>0</v>
      </c>
      <c r="U201" s="244">
        <v>31982700</v>
      </c>
      <c r="V201" s="244">
        <v>0</v>
      </c>
      <c r="W201" s="244">
        <v>31982700</v>
      </c>
      <c r="X201" s="244">
        <v>0</v>
      </c>
      <c r="Y201" s="244">
        <v>31982700</v>
      </c>
      <c r="Z201" s="244">
        <v>31982700</v>
      </c>
      <c r="AA201" s="244">
        <v>31982700</v>
      </c>
      <c r="AB201" s="244">
        <v>31982700</v>
      </c>
    </row>
    <row r="202" spans="1:28" ht="15" customHeight="1">
      <c r="A202" s="241" t="s">
        <v>395</v>
      </c>
      <c r="B202" s="242" t="s">
        <v>396</v>
      </c>
      <c r="C202" s="243" t="s">
        <v>342</v>
      </c>
      <c r="D202" s="241" t="s">
        <v>265</v>
      </c>
      <c r="E202" s="241" t="s">
        <v>266</v>
      </c>
      <c r="F202" s="241" t="s">
        <v>266</v>
      </c>
      <c r="G202" s="241" t="s">
        <v>270</v>
      </c>
      <c r="H202" s="241" t="s">
        <v>319</v>
      </c>
      <c r="I202" s="241"/>
      <c r="J202" s="241"/>
      <c r="K202" s="241"/>
      <c r="L202" s="241"/>
      <c r="M202" s="241" t="s">
        <v>267</v>
      </c>
      <c r="N202" s="241" t="s">
        <v>310</v>
      </c>
      <c r="O202" s="241" t="s">
        <v>268</v>
      </c>
      <c r="P202" s="242" t="s">
        <v>343</v>
      </c>
      <c r="Q202" s="242"/>
      <c r="R202" s="244">
        <v>8000000</v>
      </c>
      <c r="S202" s="244">
        <v>2709400</v>
      </c>
      <c r="T202" s="244">
        <v>0</v>
      </c>
      <c r="U202" s="244">
        <v>10709400</v>
      </c>
      <c r="V202" s="244">
        <v>0</v>
      </c>
      <c r="W202" s="244">
        <v>10709400</v>
      </c>
      <c r="X202" s="244">
        <v>0</v>
      </c>
      <c r="Y202" s="244">
        <v>10709400</v>
      </c>
      <c r="Z202" s="244">
        <v>10709400</v>
      </c>
      <c r="AA202" s="244">
        <v>10709400</v>
      </c>
      <c r="AB202" s="244">
        <v>10709400</v>
      </c>
    </row>
    <row r="203" spans="1:28" ht="15" customHeight="1">
      <c r="A203" s="241" t="s">
        <v>395</v>
      </c>
      <c r="B203" s="242" t="s">
        <v>396</v>
      </c>
      <c r="C203" s="243" t="s">
        <v>344</v>
      </c>
      <c r="D203" s="241" t="s">
        <v>265</v>
      </c>
      <c r="E203" s="241" t="s">
        <v>266</v>
      </c>
      <c r="F203" s="241" t="s">
        <v>266</v>
      </c>
      <c r="G203" s="241" t="s">
        <v>270</v>
      </c>
      <c r="H203" s="241" t="s">
        <v>322</v>
      </c>
      <c r="I203" s="241"/>
      <c r="J203" s="241"/>
      <c r="K203" s="241"/>
      <c r="L203" s="241"/>
      <c r="M203" s="241" t="s">
        <v>267</v>
      </c>
      <c r="N203" s="241" t="s">
        <v>310</v>
      </c>
      <c r="O203" s="241" t="s">
        <v>268</v>
      </c>
      <c r="P203" s="242" t="s">
        <v>345</v>
      </c>
      <c r="Q203" s="242"/>
      <c r="R203" s="244">
        <v>21000000</v>
      </c>
      <c r="S203" s="244">
        <v>2991600</v>
      </c>
      <c r="T203" s="244">
        <v>0</v>
      </c>
      <c r="U203" s="244">
        <v>23991600</v>
      </c>
      <c r="V203" s="244">
        <v>0</v>
      </c>
      <c r="W203" s="244">
        <v>23991600</v>
      </c>
      <c r="X203" s="244">
        <v>0</v>
      </c>
      <c r="Y203" s="244">
        <v>23991600</v>
      </c>
      <c r="Z203" s="244">
        <v>23991600</v>
      </c>
      <c r="AA203" s="244">
        <v>23991600</v>
      </c>
      <c r="AB203" s="244">
        <v>23991600</v>
      </c>
    </row>
    <row r="204" spans="1:28" ht="15" customHeight="1">
      <c r="A204" s="241" t="s">
        <v>395</v>
      </c>
      <c r="B204" s="242" t="s">
        <v>396</v>
      </c>
      <c r="C204" s="243" t="s">
        <v>346</v>
      </c>
      <c r="D204" s="241" t="s">
        <v>265</v>
      </c>
      <c r="E204" s="241" t="s">
        <v>266</v>
      </c>
      <c r="F204" s="241" t="s">
        <v>266</v>
      </c>
      <c r="G204" s="241" t="s">
        <v>270</v>
      </c>
      <c r="H204" s="241" t="s">
        <v>325</v>
      </c>
      <c r="I204" s="241"/>
      <c r="J204" s="241"/>
      <c r="K204" s="241"/>
      <c r="L204" s="241"/>
      <c r="M204" s="241" t="s">
        <v>267</v>
      </c>
      <c r="N204" s="241" t="s">
        <v>310</v>
      </c>
      <c r="O204" s="241" t="s">
        <v>268</v>
      </c>
      <c r="P204" s="242" t="s">
        <v>347</v>
      </c>
      <c r="Q204" s="242"/>
      <c r="R204" s="244">
        <v>3000000</v>
      </c>
      <c r="S204" s="244">
        <v>12791650</v>
      </c>
      <c r="T204" s="244">
        <v>0</v>
      </c>
      <c r="U204" s="244">
        <v>15791650</v>
      </c>
      <c r="V204" s="244">
        <v>0</v>
      </c>
      <c r="W204" s="244">
        <v>15791650</v>
      </c>
      <c r="X204" s="244">
        <v>0</v>
      </c>
      <c r="Y204" s="244">
        <v>15791650</v>
      </c>
      <c r="Z204" s="244">
        <v>15791650</v>
      </c>
      <c r="AA204" s="244">
        <v>15791650</v>
      </c>
      <c r="AB204" s="244">
        <v>15791650</v>
      </c>
    </row>
    <row r="205" spans="1:28" ht="15" customHeight="1">
      <c r="A205" s="241" t="s">
        <v>395</v>
      </c>
      <c r="B205" s="242" t="s">
        <v>396</v>
      </c>
      <c r="C205" s="243" t="s">
        <v>348</v>
      </c>
      <c r="D205" s="241" t="s">
        <v>265</v>
      </c>
      <c r="E205" s="241" t="s">
        <v>266</v>
      </c>
      <c r="F205" s="241" t="s">
        <v>266</v>
      </c>
      <c r="G205" s="241" t="s">
        <v>270</v>
      </c>
      <c r="H205" s="241" t="s">
        <v>349</v>
      </c>
      <c r="I205" s="241"/>
      <c r="J205" s="241"/>
      <c r="K205" s="241"/>
      <c r="L205" s="241"/>
      <c r="M205" s="241" t="s">
        <v>267</v>
      </c>
      <c r="N205" s="241" t="s">
        <v>310</v>
      </c>
      <c r="O205" s="241" t="s">
        <v>268</v>
      </c>
      <c r="P205" s="242" t="s">
        <v>350</v>
      </c>
      <c r="Q205" s="242"/>
      <c r="R205" s="244">
        <v>3000000</v>
      </c>
      <c r="S205" s="244">
        <v>0</v>
      </c>
      <c r="T205" s="244">
        <v>3000000</v>
      </c>
      <c r="U205" s="244">
        <v>0</v>
      </c>
      <c r="V205" s="244">
        <v>0</v>
      </c>
      <c r="W205" s="244">
        <v>0</v>
      </c>
      <c r="X205" s="244">
        <v>0</v>
      </c>
      <c r="Y205" s="244">
        <v>0</v>
      </c>
      <c r="Z205" s="244">
        <v>0</v>
      </c>
      <c r="AA205" s="244">
        <v>0</v>
      </c>
      <c r="AB205" s="244">
        <v>0</v>
      </c>
    </row>
    <row r="206" spans="1:28" ht="15" customHeight="1">
      <c r="A206" s="241" t="s">
        <v>395</v>
      </c>
      <c r="B206" s="242" t="s">
        <v>396</v>
      </c>
      <c r="C206" s="243" t="s">
        <v>351</v>
      </c>
      <c r="D206" s="241" t="s">
        <v>265</v>
      </c>
      <c r="E206" s="241" t="s">
        <v>266</v>
      </c>
      <c r="F206" s="241" t="s">
        <v>266</v>
      </c>
      <c r="G206" s="241" t="s">
        <v>270</v>
      </c>
      <c r="H206" s="241" t="s">
        <v>328</v>
      </c>
      <c r="I206" s="241"/>
      <c r="J206" s="241"/>
      <c r="K206" s="241"/>
      <c r="L206" s="241"/>
      <c r="M206" s="241" t="s">
        <v>267</v>
      </c>
      <c r="N206" s="241" t="s">
        <v>310</v>
      </c>
      <c r="O206" s="241" t="s">
        <v>268</v>
      </c>
      <c r="P206" s="242" t="s">
        <v>352</v>
      </c>
      <c r="Q206" s="242"/>
      <c r="R206" s="244">
        <v>6000000</v>
      </c>
      <c r="S206" s="244">
        <v>0</v>
      </c>
      <c r="T206" s="244">
        <v>6000000</v>
      </c>
      <c r="U206" s="244">
        <v>0</v>
      </c>
      <c r="V206" s="244">
        <v>0</v>
      </c>
      <c r="W206" s="244">
        <v>0</v>
      </c>
      <c r="X206" s="244">
        <v>0</v>
      </c>
      <c r="Y206" s="244">
        <v>0</v>
      </c>
      <c r="Z206" s="244">
        <v>0</v>
      </c>
      <c r="AA206" s="244">
        <v>0</v>
      </c>
      <c r="AB206" s="244">
        <v>0</v>
      </c>
    </row>
    <row r="207" spans="1:28" ht="15" customHeight="1">
      <c r="A207" s="241" t="s">
        <v>395</v>
      </c>
      <c r="B207" s="242" t="s">
        <v>396</v>
      </c>
      <c r="C207" s="243" t="s">
        <v>353</v>
      </c>
      <c r="D207" s="241" t="s">
        <v>265</v>
      </c>
      <c r="E207" s="241" t="s">
        <v>266</v>
      </c>
      <c r="F207" s="241" t="s">
        <v>266</v>
      </c>
      <c r="G207" s="241" t="s">
        <v>272</v>
      </c>
      <c r="H207" s="241" t="s">
        <v>309</v>
      </c>
      <c r="I207" s="241" t="s">
        <v>309</v>
      </c>
      <c r="J207" s="241"/>
      <c r="K207" s="241"/>
      <c r="L207" s="241"/>
      <c r="M207" s="241" t="s">
        <v>267</v>
      </c>
      <c r="N207" s="241" t="s">
        <v>310</v>
      </c>
      <c r="O207" s="241" t="s">
        <v>268</v>
      </c>
      <c r="P207" s="242" t="s">
        <v>354</v>
      </c>
      <c r="Q207" s="242"/>
      <c r="R207" s="244">
        <v>34000000</v>
      </c>
      <c r="S207" s="244">
        <v>12000000</v>
      </c>
      <c r="T207" s="244">
        <v>1601412</v>
      </c>
      <c r="U207" s="244">
        <v>44398588</v>
      </c>
      <c r="V207" s="244">
        <v>0</v>
      </c>
      <c r="W207" s="244">
        <v>44398588</v>
      </c>
      <c r="X207" s="244">
        <v>0</v>
      </c>
      <c r="Y207" s="244">
        <v>44398588</v>
      </c>
      <c r="Z207" s="244">
        <v>44398588</v>
      </c>
      <c r="AA207" s="244">
        <v>44398588</v>
      </c>
      <c r="AB207" s="244">
        <v>44398588</v>
      </c>
    </row>
    <row r="208" spans="1:28" ht="15" customHeight="1">
      <c r="A208" s="241" t="s">
        <v>395</v>
      </c>
      <c r="B208" s="242" t="s">
        <v>396</v>
      </c>
      <c r="C208" s="243" t="s">
        <v>355</v>
      </c>
      <c r="D208" s="241" t="s">
        <v>265</v>
      </c>
      <c r="E208" s="241" t="s">
        <v>266</v>
      </c>
      <c r="F208" s="241" t="s">
        <v>266</v>
      </c>
      <c r="G208" s="241" t="s">
        <v>272</v>
      </c>
      <c r="H208" s="241" t="s">
        <v>309</v>
      </c>
      <c r="I208" s="241" t="s">
        <v>338</v>
      </c>
      <c r="J208" s="241"/>
      <c r="K208" s="241"/>
      <c r="L208" s="241"/>
      <c r="M208" s="241" t="s">
        <v>267</v>
      </c>
      <c r="N208" s="241" t="s">
        <v>310</v>
      </c>
      <c r="O208" s="241" t="s">
        <v>268</v>
      </c>
      <c r="P208" s="242" t="s">
        <v>356</v>
      </c>
      <c r="Q208" s="242"/>
      <c r="R208" s="244">
        <v>200000</v>
      </c>
      <c r="S208" s="244">
        <v>14097991</v>
      </c>
      <c r="T208" s="244">
        <v>117130</v>
      </c>
      <c r="U208" s="244">
        <v>14180861</v>
      </c>
      <c r="V208" s="244">
        <v>0</v>
      </c>
      <c r="W208" s="244">
        <v>14180861</v>
      </c>
      <c r="X208" s="244">
        <v>0</v>
      </c>
      <c r="Y208" s="244">
        <v>14180861</v>
      </c>
      <c r="Z208" s="244">
        <v>14180861</v>
      </c>
      <c r="AA208" s="244">
        <v>14180861</v>
      </c>
      <c r="AB208" s="244">
        <v>14180861</v>
      </c>
    </row>
    <row r="209" spans="1:28" ht="15" customHeight="1">
      <c r="A209" s="241" t="s">
        <v>395</v>
      </c>
      <c r="B209" s="242" t="s">
        <v>396</v>
      </c>
      <c r="C209" s="243" t="s">
        <v>357</v>
      </c>
      <c r="D209" s="241" t="s">
        <v>265</v>
      </c>
      <c r="E209" s="241" t="s">
        <v>266</v>
      </c>
      <c r="F209" s="241" t="s">
        <v>266</v>
      </c>
      <c r="G209" s="241" t="s">
        <v>272</v>
      </c>
      <c r="H209" s="241" t="s">
        <v>309</v>
      </c>
      <c r="I209" s="241" t="s">
        <v>313</v>
      </c>
      <c r="J209" s="241"/>
      <c r="K209" s="241"/>
      <c r="L209" s="241"/>
      <c r="M209" s="241" t="s">
        <v>267</v>
      </c>
      <c r="N209" s="241" t="s">
        <v>310</v>
      </c>
      <c r="O209" s="241" t="s">
        <v>268</v>
      </c>
      <c r="P209" s="242" t="s">
        <v>358</v>
      </c>
      <c r="Q209" s="242"/>
      <c r="R209" s="244">
        <v>3000000</v>
      </c>
      <c r="S209" s="244">
        <v>1585793</v>
      </c>
      <c r="T209" s="244">
        <v>0</v>
      </c>
      <c r="U209" s="244">
        <v>4585793</v>
      </c>
      <c r="V209" s="244">
        <v>0</v>
      </c>
      <c r="W209" s="244">
        <v>4585793</v>
      </c>
      <c r="X209" s="244">
        <v>0</v>
      </c>
      <c r="Y209" s="244">
        <v>4585793</v>
      </c>
      <c r="Z209" s="244">
        <v>4585793</v>
      </c>
      <c r="AA209" s="244">
        <v>4585793</v>
      </c>
      <c r="AB209" s="244">
        <v>4585793</v>
      </c>
    </row>
    <row r="210" spans="1:28" ht="15" customHeight="1">
      <c r="A210" s="241" t="s">
        <v>395</v>
      </c>
      <c r="B210" s="242" t="s">
        <v>396</v>
      </c>
      <c r="C210" s="243" t="s">
        <v>359</v>
      </c>
      <c r="D210" s="241" t="s">
        <v>265</v>
      </c>
      <c r="E210" s="241" t="s">
        <v>266</v>
      </c>
      <c r="F210" s="241" t="s">
        <v>266</v>
      </c>
      <c r="G210" s="241" t="s">
        <v>272</v>
      </c>
      <c r="H210" s="241" t="s">
        <v>338</v>
      </c>
      <c r="I210" s="241"/>
      <c r="J210" s="241"/>
      <c r="K210" s="241"/>
      <c r="L210" s="241"/>
      <c r="M210" s="241" t="s">
        <v>267</v>
      </c>
      <c r="N210" s="241" t="s">
        <v>310</v>
      </c>
      <c r="O210" s="241" t="s">
        <v>268</v>
      </c>
      <c r="P210" s="242" t="s">
        <v>360</v>
      </c>
      <c r="Q210" s="242"/>
      <c r="R210" s="244">
        <v>15000000</v>
      </c>
      <c r="S210" s="244">
        <v>10000000</v>
      </c>
      <c r="T210" s="244">
        <v>4321009</v>
      </c>
      <c r="U210" s="244">
        <v>20678991</v>
      </c>
      <c r="V210" s="244">
        <v>0</v>
      </c>
      <c r="W210" s="244">
        <v>20678991</v>
      </c>
      <c r="X210" s="244">
        <v>0</v>
      </c>
      <c r="Y210" s="244">
        <v>20678991</v>
      </c>
      <c r="Z210" s="244">
        <v>20678991</v>
      </c>
      <c r="AA210" s="244">
        <v>20678991</v>
      </c>
      <c r="AB210" s="244">
        <v>20678991</v>
      </c>
    </row>
    <row r="211" spans="1:28" ht="15" customHeight="1">
      <c r="A211" s="241" t="s">
        <v>395</v>
      </c>
      <c r="B211" s="242" t="s">
        <v>396</v>
      </c>
      <c r="C211" s="243" t="s">
        <v>393</v>
      </c>
      <c r="D211" s="241" t="s">
        <v>265</v>
      </c>
      <c r="E211" s="241" t="s">
        <v>270</v>
      </c>
      <c r="F211" s="241" t="s">
        <v>270</v>
      </c>
      <c r="G211" s="241" t="s">
        <v>266</v>
      </c>
      <c r="H211" s="241" t="s">
        <v>313</v>
      </c>
      <c r="I211" s="241" t="s">
        <v>313</v>
      </c>
      <c r="J211" s="241"/>
      <c r="K211" s="241"/>
      <c r="L211" s="241"/>
      <c r="M211" s="241" t="s">
        <v>267</v>
      </c>
      <c r="N211" s="241" t="s">
        <v>310</v>
      </c>
      <c r="O211" s="241" t="s">
        <v>268</v>
      </c>
      <c r="P211" s="242" t="s">
        <v>394</v>
      </c>
      <c r="Q211" s="242"/>
      <c r="R211" s="244">
        <v>1000000</v>
      </c>
      <c r="S211" s="244">
        <v>0</v>
      </c>
      <c r="T211" s="244">
        <v>1000000</v>
      </c>
      <c r="U211" s="244">
        <v>0</v>
      </c>
      <c r="V211" s="244">
        <v>0</v>
      </c>
      <c r="W211" s="244">
        <v>0</v>
      </c>
      <c r="X211" s="244">
        <v>0</v>
      </c>
      <c r="Y211" s="244">
        <v>0</v>
      </c>
      <c r="Z211" s="244">
        <v>0</v>
      </c>
      <c r="AA211" s="244">
        <v>0</v>
      </c>
      <c r="AB211" s="244">
        <v>0</v>
      </c>
    </row>
    <row r="212" spans="1:28" ht="15" customHeight="1">
      <c r="A212" s="241" t="s">
        <v>395</v>
      </c>
      <c r="B212" s="242" t="s">
        <v>396</v>
      </c>
      <c r="C212" s="243" t="s">
        <v>361</v>
      </c>
      <c r="D212" s="241" t="s">
        <v>265</v>
      </c>
      <c r="E212" s="241" t="s">
        <v>270</v>
      </c>
      <c r="F212" s="241" t="s">
        <v>270</v>
      </c>
      <c r="G212" s="241" t="s">
        <v>270</v>
      </c>
      <c r="H212" s="241" t="s">
        <v>322</v>
      </c>
      <c r="I212" s="241" t="s">
        <v>316</v>
      </c>
      <c r="J212" s="241"/>
      <c r="K212" s="241"/>
      <c r="L212" s="241"/>
      <c r="M212" s="241" t="s">
        <v>280</v>
      </c>
      <c r="N212" s="241" t="s">
        <v>34</v>
      </c>
      <c r="O212" s="241" t="s">
        <v>268</v>
      </c>
      <c r="P212" s="242" t="s">
        <v>362</v>
      </c>
      <c r="Q212" s="242"/>
      <c r="R212" s="244">
        <v>70000</v>
      </c>
      <c r="S212" s="244">
        <v>518000</v>
      </c>
      <c r="T212" s="244">
        <v>458000</v>
      </c>
      <c r="U212" s="244">
        <v>130000</v>
      </c>
      <c r="V212" s="244">
        <v>0</v>
      </c>
      <c r="W212" s="244">
        <v>130000</v>
      </c>
      <c r="X212" s="244">
        <v>0</v>
      </c>
      <c r="Y212" s="244">
        <v>130000</v>
      </c>
      <c r="Z212" s="244">
        <v>130000</v>
      </c>
      <c r="AA212" s="244">
        <v>130000</v>
      </c>
      <c r="AB212" s="244">
        <v>130000</v>
      </c>
    </row>
    <row r="213" spans="1:28" ht="15" customHeight="1">
      <c r="A213" s="241" t="s">
        <v>395</v>
      </c>
      <c r="B213" s="242" t="s">
        <v>396</v>
      </c>
      <c r="C213" s="243" t="s">
        <v>363</v>
      </c>
      <c r="D213" s="241" t="s">
        <v>265</v>
      </c>
      <c r="E213" s="241" t="s">
        <v>270</v>
      </c>
      <c r="F213" s="241" t="s">
        <v>270</v>
      </c>
      <c r="G213" s="241" t="s">
        <v>270</v>
      </c>
      <c r="H213" s="241" t="s">
        <v>322</v>
      </c>
      <c r="I213" s="241" t="s">
        <v>328</v>
      </c>
      <c r="J213" s="241"/>
      <c r="K213" s="241"/>
      <c r="L213" s="241"/>
      <c r="M213" s="241" t="s">
        <v>267</v>
      </c>
      <c r="N213" s="241" t="s">
        <v>310</v>
      </c>
      <c r="O213" s="241" t="s">
        <v>268</v>
      </c>
      <c r="P213" s="242" t="s">
        <v>364</v>
      </c>
      <c r="Q213" s="242"/>
      <c r="R213" s="244">
        <v>32900000</v>
      </c>
      <c r="S213" s="244">
        <v>15000000</v>
      </c>
      <c r="T213" s="244">
        <v>0</v>
      </c>
      <c r="U213" s="244">
        <v>47900000</v>
      </c>
      <c r="V213" s="244">
        <v>0</v>
      </c>
      <c r="W213" s="244">
        <v>47900000</v>
      </c>
      <c r="X213" s="244">
        <v>0</v>
      </c>
      <c r="Y213" s="244">
        <v>47900000</v>
      </c>
      <c r="Z213" s="244">
        <v>47900000</v>
      </c>
      <c r="AA213" s="244">
        <v>47900000</v>
      </c>
      <c r="AB213" s="244">
        <v>47900000</v>
      </c>
    </row>
    <row r="214" spans="1:28" ht="15" customHeight="1">
      <c r="A214" s="241" t="s">
        <v>395</v>
      </c>
      <c r="B214" s="242" t="s">
        <v>396</v>
      </c>
      <c r="C214" s="243" t="s">
        <v>363</v>
      </c>
      <c r="D214" s="241" t="s">
        <v>265</v>
      </c>
      <c r="E214" s="241" t="s">
        <v>270</v>
      </c>
      <c r="F214" s="241" t="s">
        <v>270</v>
      </c>
      <c r="G214" s="241" t="s">
        <v>270</v>
      </c>
      <c r="H214" s="241" t="s">
        <v>322</v>
      </c>
      <c r="I214" s="241" t="s">
        <v>328</v>
      </c>
      <c r="J214" s="241"/>
      <c r="K214" s="241"/>
      <c r="L214" s="241"/>
      <c r="M214" s="241" t="s">
        <v>280</v>
      </c>
      <c r="N214" s="241" t="s">
        <v>34</v>
      </c>
      <c r="O214" s="241" t="s">
        <v>268</v>
      </c>
      <c r="P214" s="242" t="s">
        <v>364</v>
      </c>
      <c r="Q214" s="242"/>
      <c r="R214" s="244">
        <v>0</v>
      </c>
      <c r="S214" s="244">
        <v>2000000</v>
      </c>
      <c r="T214" s="244">
        <v>0</v>
      </c>
      <c r="U214" s="244">
        <v>2000000</v>
      </c>
      <c r="V214" s="244">
        <v>0</v>
      </c>
      <c r="W214" s="244">
        <v>1905136</v>
      </c>
      <c r="X214" s="244">
        <v>94864</v>
      </c>
      <c r="Y214" s="244">
        <v>1905136</v>
      </c>
      <c r="Z214" s="244">
        <v>1905136</v>
      </c>
      <c r="AA214" s="244">
        <v>1905136</v>
      </c>
      <c r="AB214" s="244">
        <v>1905136</v>
      </c>
    </row>
    <row r="215" spans="1:28" ht="15" customHeight="1">
      <c r="A215" s="241" t="s">
        <v>395</v>
      </c>
      <c r="B215" s="242" t="s">
        <v>396</v>
      </c>
      <c r="C215" s="243" t="s">
        <v>381</v>
      </c>
      <c r="D215" s="241" t="s">
        <v>265</v>
      </c>
      <c r="E215" s="241" t="s">
        <v>270</v>
      </c>
      <c r="F215" s="241" t="s">
        <v>270</v>
      </c>
      <c r="G215" s="241" t="s">
        <v>270</v>
      </c>
      <c r="H215" s="241" t="s">
        <v>325</v>
      </c>
      <c r="I215" s="241" t="s">
        <v>338</v>
      </c>
      <c r="J215" s="241"/>
      <c r="K215" s="241"/>
      <c r="L215" s="241"/>
      <c r="M215" s="241" t="s">
        <v>267</v>
      </c>
      <c r="N215" s="241" t="s">
        <v>310</v>
      </c>
      <c r="O215" s="241" t="s">
        <v>268</v>
      </c>
      <c r="P215" s="242" t="s">
        <v>382</v>
      </c>
      <c r="Q215" s="242"/>
      <c r="R215" s="244">
        <v>8500000</v>
      </c>
      <c r="S215" s="244">
        <v>1740000</v>
      </c>
      <c r="T215" s="244">
        <v>0</v>
      </c>
      <c r="U215" s="244">
        <v>10240000</v>
      </c>
      <c r="V215" s="244">
        <v>0</v>
      </c>
      <c r="W215" s="244">
        <v>8468200</v>
      </c>
      <c r="X215" s="244">
        <v>1771800</v>
      </c>
      <c r="Y215" s="244">
        <v>8468200</v>
      </c>
      <c r="Z215" s="244">
        <v>8468200</v>
      </c>
      <c r="AA215" s="244">
        <v>8468200</v>
      </c>
      <c r="AB215" s="244">
        <v>8468200</v>
      </c>
    </row>
    <row r="216" spans="1:28" ht="15" customHeight="1">
      <c r="A216" s="241" t="s">
        <v>395</v>
      </c>
      <c r="B216" s="242" t="s">
        <v>396</v>
      </c>
      <c r="C216" s="243" t="s">
        <v>381</v>
      </c>
      <c r="D216" s="241" t="s">
        <v>265</v>
      </c>
      <c r="E216" s="241" t="s">
        <v>270</v>
      </c>
      <c r="F216" s="241" t="s">
        <v>270</v>
      </c>
      <c r="G216" s="241" t="s">
        <v>270</v>
      </c>
      <c r="H216" s="241" t="s">
        <v>325</v>
      </c>
      <c r="I216" s="241" t="s">
        <v>338</v>
      </c>
      <c r="J216" s="241"/>
      <c r="K216" s="241"/>
      <c r="L216" s="241"/>
      <c r="M216" s="241" t="s">
        <v>280</v>
      </c>
      <c r="N216" s="241" t="s">
        <v>34</v>
      </c>
      <c r="O216" s="241" t="s">
        <v>268</v>
      </c>
      <c r="P216" s="242" t="s">
        <v>382</v>
      </c>
      <c r="Q216" s="242"/>
      <c r="R216" s="244">
        <v>2600000</v>
      </c>
      <c r="S216" s="244">
        <v>26180000</v>
      </c>
      <c r="T216" s="244">
        <v>0</v>
      </c>
      <c r="U216" s="244">
        <v>28780000</v>
      </c>
      <c r="V216" s="244">
        <v>0</v>
      </c>
      <c r="W216" s="244">
        <v>23819400.059999999</v>
      </c>
      <c r="X216" s="244">
        <v>4960599.9400000004</v>
      </c>
      <c r="Y216" s="244">
        <v>23819400.059999999</v>
      </c>
      <c r="Z216" s="244">
        <v>22279400.059999999</v>
      </c>
      <c r="AA216" s="244">
        <v>22279400.059999999</v>
      </c>
      <c r="AB216" s="244">
        <v>22279400.059999999</v>
      </c>
    </row>
    <row r="217" spans="1:28" ht="15" customHeight="1">
      <c r="A217" s="241" t="s">
        <v>395</v>
      </c>
      <c r="B217" s="242" t="s">
        <v>396</v>
      </c>
      <c r="C217" s="243" t="s">
        <v>397</v>
      </c>
      <c r="D217" s="241" t="s">
        <v>265</v>
      </c>
      <c r="E217" s="241" t="s">
        <v>270</v>
      </c>
      <c r="F217" s="241" t="s">
        <v>270</v>
      </c>
      <c r="G217" s="241" t="s">
        <v>270</v>
      </c>
      <c r="H217" s="241" t="s">
        <v>349</v>
      </c>
      <c r="I217" s="241" t="s">
        <v>338</v>
      </c>
      <c r="J217" s="241"/>
      <c r="K217" s="241"/>
      <c r="L217" s="241"/>
      <c r="M217" s="241" t="s">
        <v>280</v>
      </c>
      <c r="N217" s="241" t="s">
        <v>34</v>
      </c>
      <c r="O217" s="241" t="s">
        <v>268</v>
      </c>
      <c r="P217" s="242" t="s">
        <v>398</v>
      </c>
      <c r="Q217" s="242"/>
      <c r="R217" s="244">
        <v>0</v>
      </c>
      <c r="S217" s="244">
        <v>15623660</v>
      </c>
      <c r="T217" s="244">
        <v>0</v>
      </c>
      <c r="U217" s="244">
        <v>15623660</v>
      </c>
      <c r="V217" s="244">
        <v>0</v>
      </c>
      <c r="W217" s="244">
        <v>15623660</v>
      </c>
      <c r="X217" s="244">
        <v>0</v>
      </c>
      <c r="Y217" s="244">
        <v>15623660</v>
      </c>
      <c r="Z217" s="244">
        <v>15623660</v>
      </c>
      <c r="AA217" s="244">
        <v>15623660</v>
      </c>
      <c r="AB217" s="244">
        <v>15623660</v>
      </c>
    </row>
    <row r="218" spans="1:28" ht="15" customHeight="1">
      <c r="A218" s="241" t="s">
        <v>395</v>
      </c>
      <c r="B218" s="242" t="s">
        <v>396</v>
      </c>
      <c r="C218" s="243" t="s">
        <v>365</v>
      </c>
      <c r="D218" s="241" t="s">
        <v>265</v>
      </c>
      <c r="E218" s="241" t="s">
        <v>270</v>
      </c>
      <c r="F218" s="241" t="s">
        <v>270</v>
      </c>
      <c r="G218" s="241" t="s">
        <v>270</v>
      </c>
      <c r="H218" s="241" t="s">
        <v>349</v>
      </c>
      <c r="I218" s="241" t="s">
        <v>316</v>
      </c>
      <c r="J218" s="241"/>
      <c r="K218" s="241"/>
      <c r="L218" s="241"/>
      <c r="M218" s="241" t="s">
        <v>267</v>
      </c>
      <c r="N218" s="241" t="s">
        <v>310</v>
      </c>
      <c r="O218" s="241" t="s">
        <v>268</v>
      </c>
      <c r="P218" s="242" t="s">
        <v>366</v>
      </c>
      <c r="Q218" s="242"/>
      <c r="R218" s="244">
        <v>700000</v>
      </c>
      <c r="S218" s="244">
        <v>0</v>
      </c>
      <c r="T218" s="244">
        <v>0</v>
      </c>
      <c r="U218" s="244">
        <v>700000</v>
      </c>
      <c r="V218" s="244">
        <v>0</v>
      </c>
      <c r="W218" s="244">
        <v>39269</v>
      </c>
      <c r="X218" s="244">
        <v>660731</v>
      </c>
      <c r="Y218" s="244">
        <v>39269</v>
      </c>
      <c r="Z218" s="244">
        <v>39269</v>
      </c>
      <c r="AA218" s="244">
        <v>39269</v>
      </c>
      <c r="AB218" s="244">
        <v>39269</v>
      </c>
    </row>
    <row r="219" spans="1:28" ht="15" customHeight="1">
      <c r="A219" s="241" t="s">
        <v>395</v>
      </c>
      <c r="B219" s="242" t="s">
        <v>396</v>
      </c>
      <c r="C219" s="243" t="s">
        <v>367</v>
      </c>
      <c r="D219" s="241" t="s">
        <v>265</v>
      </c>
      <c r="E219" s="241" t="s">
        <v>270</v>
      </c>
      <c r="F219" s="241" t="s">
        <v>270</v>
      </c>
      <c r="G219" s="241" t="s">
        <v>270</v>
      </c>
      <c r="H219" s="241" t="s">
        <v>328</v>
      </c>
      <c r="I219" s="241" t="s">
        <v>316</v>
      </c>
      <c r="J219" s="241"/>
      <c r="K219" s="241"/>
      <c r="L219" s="241"/>
      <c r="M219" s="241" t="s">
        <v>267</v>
      </c>
      <c r="N219" s="241" t="s">
        <v>310</v>
      </c>
      <c r="O219" s="241" t="s">
        <v>268</v>
      </c>
      <c r="P219" s="242" t="s">
        <v>368</v>
      </c>
      <c r="Q219" s="242"/>
      <c r="R219" s="244">
        <v>100000</v>
      </c>
      <c r="S219" s="244">
        <v>0</v>
      </c>
      <c r="T219" s="244">
        <v>0</v>
      </c>
      <c r="U219" s="244">
        <v>100000</v>
      </c>
      <c r="V219" s="244">
        <v>0</v>
      </c>
      <c r="W219" s="244">
        <v>94606</v>
      </c>
      <c r="X219" s="244">
        <v>5394</v>
      </c>
      <c r="Y219" s="244">
        <v>94606</v>
      </c>
      <c r="Z219" s="244">
        <v>94606</v>
      </c>
      <c r="AA219" s="244">
        <v>94606</v>
      </c>
      <c r="AB219" s="244">
        <v>94606</v>
      </c>
    </row>
    <row r="220" spans="1:28" ht="15" customHeight="1">
      <c r="A220" s="241" t="s">
        <v>395</v>
      </c>
      <c r="B220" s="242" t="s">
        <v>396</v>
      </c>
      <c r="C220" s="243" t="s">
        <v>369</v>
      </c>
      <c r="D220" s="241" t="s">
        <v>265</v>
      </c>
      <c r="E220" s="241" t="s">
        <v>270</v>
      </c>
      <c r="F220" s="241" t="s">
        <v>270</v>
      </c>
      <c r="G220" s="241" t="s">
        <v>270</v>
      </c>
      <c r="H220" s="241" t="s">
        <v>331</v>
      </c>
      <c r="I220" s="241"/>
      <c r="J220" s="241"/>
      <c r="K220" s="241"/>
      <c r="L220" s="241"/>
      <c r="M220" s="241" t="s">
        <v>267</v>
      </c>
      <c r="N220" s="241" t="s">
        <v>310</v>
      </c>
      <c r="O220" s="241" t="s">
        <v>268</v>
      </c>
      <c r="P220" s="242" t="s">
        <v>370</v>
      </c>
      <c r="Q220" s="242"/>
      <c r="R220" s="244">
        <v>0</v>
      </c>
      <c r="S220" s="244">
        <v>3591002</v>
      </c>
      <c r="T220" s="244">
        <v>0</v>
      </c>
      <c r="U220" s="244">
        <v>3591002</v>
      </c>
      <c r="V220" s="244">
        <v>0</v>
      </c>
      <c r="W220" s="244">
        <v>3591002</v>
      </c>
      <c r="X220" s="244">
        <v>0</v>
      </c>
      <c r="Y220" s="244">
        <v>3591002</v>
      </c>
      <c r="Z220" s="244">
        <v>3591002</v>
      </c>
      <c r="AA220" s="244">
        <v>3591002</v>
      </c>
      <c r="AB220" s="244">
        <v>3591002</v>
      </c>
    </row>
    <row r="221" spans="1:28" ht="15" customHeight="1">
      <c r="A221" s="241" t="s">
        <v>395</v>
      </c>
      <c r="B221" s="242" t="s">
        <v>396</v>
      </c>
      <c r="C221" s="243" t="s">
        <v>369</v>
      </c>
      <c r="D221" s="241" t="s">
        <v>265</v>
      </c>
      <c r="E221" s="241" t="s">
        <v>270</v>
      </c>
      <c r="F221" s="241" t="s">
        <v>270</v>
      </c>
      <c r="G221" s="241" t="s">
        <v>270</v>
      </c>
      <c r="H221" s="241" t="s">
        <v>331</v>
      </c>
      <c r="I221" s="241"/>
      <c r="J221" s="241"/>
      <c r="K221" s="241"/>
      <c r="L221" s="241"/>
      <c r="M221" s="241" t="s">
        <v>280</v>
      </c>
      <c r="N221" s="241" t="s">
        <v>34</v>
      </c>
      <c r="O221" s="241" t="s">
        <v>268</v>
      </c>
      <c r="P221" s="242" t="s">
        <v>370</v>
      </c>
      <c r="Q221" s="242"/>
      <c r="R221" s="244">
        <v>74197</v>
      </c>
      <c r="S221" s="244">
        <v>0</v>
      </c>
      <c r="T221" s="244">
        <v>0</v>
      </c>
      <c r="U221" s="244">
        <v>74197</v>
      </c>
      <c r="V221" s="244">
        <v>0</v>
      </c>
      <c r="W221" s="244">
        <v>74197</v>
      </c>
      <c r="X221" s="244">
        <v>0</v>
      </c>
      <c r="Y221" s="244">
        <v>74197</v>
      </c>
      <c r="Z221" s="244">
        <v>74197</v>
      </c>
      <c r="AA221" s="244">
        <v>74197</v>
      </c>
      <c r="AB221" s="244">
        <v>74197</v>
      </c>
    </row>
    <row r="222" spans="1:28" ht="15" customHeight="1">
      <c r="A222" s="241" t="s">
        <v>395</v>
      </c>
      <c r="B222" s="242" t="s">
        <v>396</v>
      </c>
      <c r="C222" s="243" t="s">
        <v>371</v>
      </c>
      <c r="D222" s="241" t="s">
        <v>265</v>
      </c>
      <c r="E222" s="241" t="s">
        <v>272</v>
      </c>
      <c r="F222" s="241" t="s">
        <v>276</v>
      </c>
      <c r="G222" s="241" t="s">
        <v>270</v>
      </c>
      <c r="H222" s="241" t="s">
        <v>277</v>
      </c>
      <c r="I222" s="241" t="s">
        <v>309</v>
      </c>
      <c r="J222" s="241"/>
      <c r="K222" s="241"/>
      <c r="L222" s="241"/>
      <c r="M222" s="241" t="s">
        <v>267</v>
      </c>
      <c r="N222" s="241" t="s">
        <v>310</v>
      </c>
      <c r="O222" s="241" t="s">
        <v>268</v>
      </c>
      <c r="P222" s="242" t="s">
        <v>372</v>
      </c>
      <c r="Q222" s="242"/>
      <c r="R222" s="244">
        <v>0</v>
      </c>
      <c r="S222" s="244">
        <v>600000</v>
      </c>
      <c r="T222" s="244">
        <v>43129</v>
      </c>
      <c r="U222" s="244">
        <v>556871</v>
      </c>
      <c r="V222" s="244">
        <v>0</v>
      </c>
      <c r="W222" s="244">
        <v>556871</v>
      </c>
      <c r="X222" s="244">
        <v>0</v>
      </c>
      <c r="Y222" s="244">
        <v>556871</v>
      </c>
      <c r="Z222" s="244">
        <v>556871</v>
      </c>
      <c r="AA222" s="244">
        <v>556871</v>
      </c>
      <c r="AB222" s="244">
        <v>556871</v>
      </c>
    </row>
    <row r="223" spans="1:28" ht="15" customHeight="1">
      <c r="A223" s="241" t="s">
        <v>395</v>
      </c>
      <c r="B223" s="242" t="s">
        <v>396</v>
      </c>
      <c r="C223" s="243" t="s">
        <v>373</v>
      </c>
      <c r="D223" s="241" t="s">
        <v>265</v>
      </c>
      <c r="E223" s="241" t="s">
        <v>279</v>
      </c>
      <c r="F223" s="241" t="s">
        <v>266</v>
      </c>
      <c r="G223" s="241" t="s">
        <v>270</v>
      </c>
      <c r="H223" s="241" t="s">
        <v>309</v>
      </c>
      <c r="I223" s="241"/>
      <c r="J223" s="241"/>
      <c r="K223" s="241"/>
      <c r="L223" s="241"/>
      <c r="M223" s="241" t="s">
        <v>267</v>
      </c>
      <c r="N223" s="241" t="s">
        <v>310</v>
      </c>
      <c r="O223" s="241" t="s">
        <v>268</v>
      </c>
      <c r="P223" s="242" t="s">
        <v>374</v>
      </c>
      <c r="Q223" s="242"/>
      <c r="R223" s="244">
        <v>4756050</v>
      </c>
      <c r="S223" s="244">
        <v>0</v>
      </c>
      <c r="T223" s="244">
        <v>0</v>
      </c>
      <c r="U223" s="244">
        <v>4756050</v>
      </c>
      <c r="V223" s="244">
        <v>0</v>
      </c>
      <c r="W223" s="244">
        <v>4756050</v>
      </c>
      <c r="X223" s="244">
        <v>0</v>
      </c>
      <c r="Y223" s="244">
        <v>4756050</v>
      </c>
      <c r="Z223" s="244">
        <v>4756050</v>
      </c>
      <c r="AA223" s="244">
        <v>4756050</v>
      </c>
      <c r="AB223" s="244">
        <v>4756050</v>
      </c>
    </row>
    <row r="224" spans="1:28" ht="15" customHeight="1">
      <c r="A224" s="241" t="s">
        <v>399</v>
      </c>
      <c r="B224" s="242" t="s">
        <v>400</v>
      </c>
      <c r="C224" s="243" t="s">
        <v>308</v>
      </c>
      <c r="D224" s="241" t="s">
        <v>265</v>
      </c>
      <c r="E224" s="241" t="s">
        <v>266</v>
      </c>
      <c r="F224" s="241" t="s">
        <v>266</v>
      </c>
      <c r="G224" s="241" t="s">
        <v>266</v>
      </c>
      <c r="H224" s="241" t="s">
        <v>309</v>
      </c>
      <c r="I224" s="241" t="s">
        <v>309</v>
      </c>
      <c r="J224" s="241"/>
      <c r="K224" s="241"/>
      <c r="L224" s="241"/>
      <c r="M224" s="241" t="s">
        <v>267</v>
      </c>
      <c r="N224" s="241" t="s">
        <v>310</v>
      </c>
      <c r="O224" s="241" t="s">
        <v>268</v>
      </c>
      <c r="P224" s="242" t="s">
        <v>311</v>
      </c>
      <c r="Q224" s="242"/>
      <c r="R224" s="244">
        <v>571000000</v>
      </c>
      <c r="S224" s="244">
        <v>0</v>
      </c>
      <c r="T224" s="244">
        <v>0</v>
      </c>
      <c r="U224" s="244">
        <v>571000000</v>
      </c>
      <c r="V224" s="244">
        <v>0</v>
      </c>
      <c r="W224" s="244">
        <v>565745469</v>
      </c>
      <c r="X224" s="244">
        <v>5254531</v>
      </c>
      <c r="Y224" s="244">
        <v>565745469</v>
      </c>
      <c r="Z224" s="244">
        <v>565745469</v>
      </c>
      <c r="AA224" s="244">
        <v>565745469</v>
      </c>
      <c r="AB224" s="244">
        <v>565745469</v>
      </c>
    </row>
    <row r="225" spans="1:28" ht="15" customHeight="1">
      <c r="A225" s="241" t="s">
        <v>399</v>
      </c>
      <c r="B225" s="242" t="s">
        <v>400</v>
      </c>
      <c r="C225" s="243" t="s">
        <v>315</v>
      </c>
      <c r="D225" s="241" t="s">
        <v>265</v>
      </c>
      <c r="E225" s="241" t="s">
        <v>266</v>
      </c>
      <c r="F225" s="241" t="s">
        <v>266</v>
      </c>
      <c r="G225" s="241" t="s">
        <v>266</v>
      </c>
      <c r="H225" s="241" t="s">
        <v>309</v>
      </c>
      <c r="I225" s="241" t="s">
        <v>316</v>
      </c>
      <c r="J225" s="241"/>
      <c r="K225" s="241"/>
      <c r="L225" s="241"/>
      <c r="M225" s="241" t="s">
        <v>267</v>
      </c>
      <c r="N225" s="241" t="s">
        <v>310</v>
      </c>
      <c r="O225" s="241" t="s">
        <v>268</v>
      </c>
      <c r="P225" s="242" t="s">
        <v>317</v>
      </c>
      <c r="Q225" s="242"/>
      <c r="R225" s="244">
        <v>16000000</v>
      </c>
      <c r="S225" s="244">
        <v>0</v>
      </c>
      <c r="T225" s="244">
        <v>0</v>
      </c>
      <c r="U225" s="244">
        <v>16000000</v>
      </c>
      <c r="V225" s="244">
        <v>0</v>
      </c>
      <c r="W225" s="244">
        <v>13239024</v>
      </c>
      <c r="X225" s="244">
        <v>2760976</v>
      </c>
      <c r="Y225" s="244">
        <v>13239024</v>
      </c>
      <c r="Z225" s="244">
        <v>13239024</v>
      </c>
      <c r="AA225" s="244">
        <v>13239024</v>
      </c>
      <c r="AB225" s="244">
        <v>13239024</v>
      </c>
    </row>
    <row r="226" spans="1:28" ht="15" customHeight="1">
      <c r="A226" s="241" t="s">
        <v>399</v>
      </c>
      <c r="B226" s="242" t="s">
        <v>400</v>
      </c>
      <c r="C226" s="243" t="s">
        <v>318</v>
      </c>
      <c r="D226" s="241" t="s">
        <v>265</v>
      </c>
      <c r="E226" s="241" t="s">
        <v>266</v>
      </c>
      <c r="F226" s="241" t="s">
        <v>266</v>
      </c>
      <c r="G226" s="241" t="s">
        <v>266</v>
      </c>
      <c r="H226" s="241" t="s">
        <v>309</v>
      </c>
      <c r="I226" s="241" t="s">
        <v>319</v>
      </c>
      <c r="J226" s="241"/>
      <c r="K226" s="241"/>
      <c r="L226" s="241"/>
      <c r="M226" s="241" t="s">
        <v>267</v>
      </c>
      <c r="N226" s="241" t="s">
        <v>310</v>
      </c>
      <c r="O226" s="241" t="s">
        <v>268</v>
      </c>
      <c r="P226" s="242" t="s">
        <v>320</v>
      </c>
      <c r="Q226" s="242"/>
      <c r="R226" s="244">
        <v>10100000</v>
      </c>
      <c r="S226" s="244">
        <v>4293646</v>
      </c>
      <c r="T226" s="244">
        <v>10100000</v>
      </c>
      <c r="U226" s="244">
        <v>4293646</v>
      </c>
      <c r="V226" s="244">
        <v>0</v>
      </c>
      <c r="W226" s="244">
        <v>4293646</v>
      </c>
      <c r="X226" s="244">
        <v>0</v>
      </c>
      <c r="Y226" s="244">
        <v>4293646</v>
      </c>
      <c r="Z226" s="244">
        <v>4293646</v>
      </c>
      <c r="AA226" s="244">
        <v>4293646</v>
      </c>
      <c r="AB226" s="244">
        <v>4293646</v>
      </c>
    </row>
    <row r="227" spans="1:28" ht="15" customHeight="1">
      <c r="A227" s="241" t="s">
        <v>399</v>
      </c>
      <c r="B227" s="242" t="s">
        <v>400</v>
      </c>
      <c r="C227" s="243" t="s">
        <v>321</v>
      </c>
      <c r="D227" s="241" t="s">
        <v>265</v>
      </c>
      <c r="E227" s="241" t="s">
        <v>266</v>
      </c>
      <c r="F227" s="241" t="s">
        <v>266</v>
      </c>
      <c r="G227" s="241" t="s">
        <v>266</v>
      </c>
      <c r="H227" s="241" t="s">
        <v>309</v>
      </c>
      <c r="I227" s="241" t="s">
        <v>322</v>
      </c>
      <c r="J227" s="241"/>
      <c r="K227" s="241"/>
      <c r="L227" s="241"/>
      <c r="M227" s="241" t="s">
        <v>267</v>
      </c>
      <c r="N227" s="241" t="s">
        <v>310</v>
      </c>
      <c r="O227" s="241" t="s">
        <v>268</v>
      </c>
      <c r="P227" s="242" t="s">
        <v>323</v>
      </c>
      <c r="Q227" s="242"/>
      <c r="R227" s="244">
        <v>61000000</v>
      </c>
      <c r="S227" s="244">
        <v>1385116</v>
      </c>
      <c r="T227" s="244">
        <v>4003179</v>
      </c>
      <c r="U227" s="244">
        <v>58381937</v>
      </c>
      <c r="V227" s="244">
        <v>0</v>
      </c>
      <c r="W227" s="244">
        <v>58377937</v>
      </c>
      <c r="X227" s="244">
        <v>4000</v>
      </c>
      <c r="Y227" s="244">
        <v>58377937</v>
      </c>
      <c r="Z227" s="244">
        <v>58377937</v>
      </c>
      <c r="AA227" s="244">
        <v>58377937</v>
      </c>
      <c r="AB227" s="244">
        <v>58377937</v>
      </c>
    </row>
    <row r="228" spans="1:28" ht="15" customHeight="1">
      <c r="A228" s="241" t="s">
        <v>399</v>
      </c>
      <c r="B228" s="242" t="s">
        <v>400</v>
      </c>
      <c r="C228" s="243" t="s">
        <v>324</v>
      </c>
      <c r="D228" s="241" t="s">
        <v>265</v>
      </c>
      <c r="E228" s="241" t="s">
        <v>266</v>
      </c>
      <c r="F228" s="241" t="s">
        <v>266</v>
      </c>
      <c r="G228" s="241" t="s">
        <v>266</v>
      </c>
      <c r="H228" s="241" t="s">
        <v>309</v>
      </c>
      <c r="I228" s="241" t="s">
        <v>325</v>
      </c>
      <c r="J228" s="241"/>
      <c r="K228" s="241"/>
      <c r="L228" s="241"/>
      <c r="M228" s="241" t="s">
        <v>267</v>
      </c>
      <c r="N228" s="241" t="s">
        <v>310</v>
      </c>
      <c r="O228" s="241" t="s">
        <v>268</v>
      </c>
      <c r="P228" s="242" t="s">
        <v>326</v>
      </c>
      <c r="Q228" s="242"/>
      <c r="R228" s="244">
        <v>24000000</v>
      </c>
      <c r="S228" s="244">
        <v>2200000</v>
      </c>
      <c r="T228" s="244">
        <v>0</v>
      </c>
      <c r="U228" s="244">
        <v>26200000</v>
      </c>
      <c r="V228" s="244">
        <v>0</v>
      </c>
      <c r="W228" s="244">
        <v>24022177</v>
      </c>
      <c r="X228" s="244">
        <v>2177823</v>
      </c>
      <c r="Y228" s="244">
        <v>24022177</v>
      </c>
      <c r="Z228" s="244">
        <v>24022177</v>
      </c>
      <c r="AA228" s="244">
        <v>24022177</v>
      </c>
      <c r="AB228" s="244">
        <v>24022177</v>
      </c>
    </row>
    <row r="229" spans="1:28" ht="15" customHeight="1">
      <c r="A229" s="241" t="s">
        <v>399</v>
      </c>
      <c r="B229" s="242" t="s">
        <v>400</v>
      </c>
      <c r="C229" s="243" t="s">
        <v>327</v>
      </c>
      <c r="D229" s="241" t="s">
        <v>265</v>
      </c>
      <c r="E229" s="241" t="s">
        <v>266</v>
      </c>
      <c r="F229" s="241" t="s">
        <v>266</v>
      </c>
      <c r="G229" s="241" t="s">
        <v>266</v>
      </c>
      <c r="H229" s="241" t="s">
        <v>309</v>
      </c>
      <c r="I229" s="241" t="s">
        <v>328</v>
      </c>
      <c r="J229" s="241"/>
      <c r="K229" s="241"/>
      <c r="L229" s="241"/>
      <c r="M229" s="241" t="s">
        <v>267</v>
      </c>
      <c r="N229" s="241" t="s">
        <v>310</v>
      </c>
      <c r="O229" s="241" t="s">
        <v>268</v>
      </c>
      <c r="P229" s="242" t="s">
        <v>329</v>
      </c>
      <c r="Q229" s="242"/>
      <c r="R229" s="244">
        <v>71000000</v>
      </c>
      <c r="S229" s="244">
        <v>0</v>
      </c>
      <c r="T229" s="244">
        <v>0</v>
      </c>
      <c r="U229" s="244">
        <v>71000000</v>
      </c>
      <c r="V229" s="244">
        <v>0</v>
      </c>
      <c r="W229" s="244">
        <v>65427472</v>
      </c>
      <c r="X229" s="244">
        <v>5572528</v>
      </c>
      <c r="Y229" s="244">
        <v>65427472</v>
      </c>
      <c r="Z229" s="244">
        <v>65427472</v>
      </c>
      <c r="AA229" s="244">
        <v>65427472</v>
      </c>
      <c r="AB229" s="244">
        <v>65427472</v>
      </c>
    </row>
    <row r="230" spans="1:28" ht="15" customHeight="1">
      <c r="A230" s="241" t="s">
        <v>399</v>
      </c>
      <c r="B230" s="242" t="s">
        <v>400</v>
      </c>
      <c r="C230" s="243" t="s">
        <v>330</v>
      </c>
      <c r="D230" s="241" t="s">
        <v>265</v>
      </c>
      <c r="E230" s="241" t="s">
        <v>266</v>
      </c>
      <c r="F230" s="241" t="s">
        <v>266</v>
      </c>
      <c r="G230" s="241" t="s">
        <v>266</v>
      </c>
      <c r="H230" s="241" t="s">
        <v>309</v>
      </c>
      <c r="I230" s="241" t="s">
        <v>331</v>
      </c>
      <c r="J230" s="241"/>
      <c r="K230" s="241"/>
      <c r="L230" s="241"/>
      <c r="M230" s="241" t="s">
        <v>267</v>
      </c>
      <c r="N230" s="241" t="s">
        <v>310</v>
      </c>
      <c r="O230" s="241" t="s">
        <v>268</v>
      </c>
      <c r="P230" s="242" t="s">
        <v>332</v>
      </c>
      <c r="Q230" s="242"/>
      <c r="R230" s="244">
        <v>45000000</v>
      </c>
      <c r="S230" s="244">
        <v>7235931</v>
      </c>
      <c r="T230" s="244">
        <v>0</v>
      </c>
      <c r="U230" s="244">
        <v>52235931</v>
      </c>
      <c r="V230" s="244">
        <v>0</v>
      </c>
      <c r="W230" s="244">
        <v>52235931</v>
      </c>
      <c r="X230" s="244">
        <v>0</v>
      </c>
      <c r="Y230" s="244">
        <v>52235931</v>
      </c>
      <c r="Z230" s="244">
        <v>52235931</v>
      </c>
      <c r="AA230" s="244">
        <v>52235931</v>
      </c>
      <c r="AB230" s="244">
        <v>52235931</v>
      </c>
    </row>
    <row r="231" spans="1:28" ht="15" customHeight="1">
      <c r="A231" s="241" t="s">
        <v>399</v>
      </c>
      <c r="B231" s="242" t="s">
        <v>400</v>
      </c>
      <c r="C231" s="243" t="s">
        <v>333</v>
      </c>
      <c r="D231" s="241" t="s">
        <v>265</v>
      </c>
      <c r="E231" s="241" t="s">
        <v>266</v>
      </c>
      <c r="F231" s="241" t="s">
        <v>266</v>
      </c>
      <c r="G231" s="241" t="s">
        <v>266</v>
      </c>
      <c r="H231" s="241" t="s">
        <v>309</v>
      </c>
      <c r="I231" s="241" t="s">
        <v>277</v>
      </c>
      <c r="J231" s="241"/>
      <c r="K231" s="241"/>
      <c r="L231" s="241"/>
      <c r="M231" s="241" t="s">
        <v>267</v>
      </c>
      <c r="N231" s="241" t="s">
        <v>310</v>
      </c>
      <c r="O231" s="241" t="s">
        <v>268</v>
      </c>
      <c r="P231" s="242" t="s">
        <v>334</v>
      </c>
      <c r="Q231" s="242"/>
      <c r="R231" s="244">
        <v>10000000</v>
      </c>
      <c r="S231" s="244">
        <v>5000000</v>
      </c>
      <c r="T231" s="244">
        <v>692582</v>
      </c>
      <c r="U231" s="244">
        <v>14307418</v>
      </c>
      <c r="V231" s="244">
        <v>0</v>
      </c>
      <c r="W231" s="244">
        <v>14307418</v>
      </c>
      <c r="X231" s="244">
        <v>0</v>
      </c>
      <c r="Y231" s="244">
        <v>14307418</v>
      </c>
      <c r="Z231" s="244">
        <v>14307418</v>
      </c>
      <c r="AA231" s="244">
        <v>14307418</v>
      </c>
      <c r="AB231" s="244">
        <v>14307418</v>
      </c>
    </row>
    <row r="232" spans="1:28" ht="15" customHeight="1">
      <c r="A232" s="241" t="s">
        <v>399</v>
      </c>
      <c r="B232" s="242" t="s">
        <v>400</v>
      </c>
      <c r="C232" s="243" t="s">
        <v>335</v>
      </c>
      <c r="D232" s="241" t="s">
        <v>265</v>
      </c>
      <c r="E232" s="241" t="s">
        <v>266</v>
      </c>
      <c r="F232" s="241" t="s">
        <v>266</v>
      </c>
      <c r="G232" s="241" t="s">
        <v>270</v>
      </c>
      <c r="H232" s="241" t="s">
        <v>309</v>
      </c>
      <c r="I232" s="241"/>
      <c r="J232" s="241"/>
      <c r="K232" s="241"/>
      <c r="L232" s="241"/>
      <c r="M232" s="241" t="s">
        <v>267</v>
      </c>
      <c r="N232" s="241" t="s">
        <v>310</v>
      </c>
      <c r="O232" s="241" t="s">
        <v>268</v>
      </c>
      <c r="P232" s="242" t="s">
        <v>336</v>
      </c>
      <c r="Q232" s="242"/>
      <c r="R232" s="244">
        <v>70000000</v>
      </c>
      <c r="S232" s="244">
        <v>5420600</v>
      </c>
      <c r="T232" s="244">
        <v>0</v>
      </c>
      <c r="U232" s="244">
        <v>75420600</v>
      </c>
      <c r="V232" s="244">
        <v>0</v>
      </c>
      <c r="W232" s="244">
        <v>75420600</v>
      </c>
      <c r="X232" s="244">
        <v>0</v>
      </c>
      <c r="Y232" s="244">
        <v>75420600</v>
      </c>
      <c r="Z232" s="244">
        <v>75420600</v>
      </c>
      <c r="AA232" s="244">
        <v>75420600</v>
      </c>
      <c r="AB232" s="244">
        <v>75420600</v>
      </c>
    </row>
    <row r="233" spans="1:28" ht="15" customHeight="1">
      <c r="A233" s="241" t="s">
        <v>399</v>
      </c>
      <c r="B233" s="242" t="s">
        <v>400</v>
      </c>
      <c r="C233" s="243" t="s">
        <v>337</v>
      </c>
      <c r="D233" s="241" t="s">
        <v>265</v>
      </c>
      <c r="E233" s="241" t="s">
        <v>266</v>
      </c>
      <c r="F233" s="241" t="s">
        <v>266</v>
      </c>
      <c r="G233" s="241" t="s">
        <v>270</v>
      </c>
      <c r="H233" s="241" t="s">
        <v>338</v>
      </c>
      <c r="I233" s="241"/>
      <c r="J233" s="241"/>
      <c r="K233" s="241"/>
      <c r="L233" s="241"/>
      <c r="M233" s="241" t="s">
        <v>267</v>
      </c>
      <c r="N233" s="241" t="s">
        <v>310</v>
      </c>
      <c r="O233" s="241" t="s">
        <v>268</v>
      </c>
      <c r="P233" s="242" t="s">
        <v>339</v>
      </c>
      <c r="Q233" s="242"/>
      <c r="R233" s="244">
        <v>55000000</v>
      </c>
      <c r="S233" s="244">
        <v>1000000</v>
      </c>
      <c r="T233" s="244">
        <v>0</v>
      </c>
      <c r="U233" s="244">
        <v>56000000</v>
      </c>
      <c r="V233" s="244">
        <v>0</v>
      </c>
      <c r="W233" s="244">
        <v>53453200</v>
      </c>
      <c r="X233" s="244">
        <v>2546800</v>
      </c>
      <c r="Y233" s="244">
        <v>53453200</v>
      </c>
      <c r="Z233" s="244">
        <v>53453200</v>
      </c>
      <c r="AA233" s="244">
        <v>53453200</v>
      </c>
      <c r="AB233" s="244">
        <v>53453200</v>
      </c>
    </row>
    <row r="234" spans="1:28" ht="15" customHeight="1">
      <c r="A234" s="241" t="s">
        <v>399</v>
      </c>
      <c r="B234" s="242" t="s">
        <v>400</v>
      </c>
      <c r="C234" s="243" t="s">
        <v>340</v>
      </c>
      <c r="D234" s="241" t="s">
        <v>265</v>
      </c>
      <c r="E234" s="241" t="s">
        <v>266</v>
      </c>
      <c r="F234" s="241" t="s">
        <v>266</v>
      </c>
      <c r="G234" s="241" t="s">
        <v>270</v>
      </c>
      <c r="H234" s="241" t="s">
        <v>316</v>
      </c>
      <c r="I234" s="241"/>
      <c r="J234" s="241"/>
      <c r="K234" s="241"/>
      <c r="L234" s="241"/>
      <c r="M234" s="241" t="s">
        <v>267</v>
      </c>
      <c r="N234" s="241" t="s">
        <v>310</v>
      </c>
      <c r="O234" s="241" t="s">
        <v>268</v>
      </c>
      <c r="P234" s="242" t="s">
        <v>341</v>
      </c>
      <c r="Q234" s="242"/>
      <c r="R234" s="244">
        <v>31000000</v>
      </c>
      <c r="S234" s="244">
        <v>1000000</v>
      </c>
      <c r="T234" s="244">
        <v>0</v>
      </c>
      <c r="U234" s="244">
        <v>32000000</v>
      </c>
      <c r="V234" s="244">
        <v>0</v>
      </c>
      <c r="W234" s="244">
        <v>31001400</v>
      </c>
      <c r="X234" s="244">
        <v>998600</v>
      </c>
      <c r="Y234" s="244">
        <v>31001400</v>
      </c>
      <c r="Z234" s="244">
        <v>31001400</v>
      </c>
      <c r="AA234" s="244">
        <v>31001400</v>
      </c>
      <c r="AB234" s="244">
        <v>31001400</v>
      </c>
    </row>
    <row r="235" spans="1:28" ht="15" customHeight="1">
      <c r="A235" s="241" t="s">
        <v>399</v>
      </c>
      <c r="B235" s="242" t="s">
        <v>400</v>
      </c>
      <c r="C235" s="243" t="s">
        <v>342</v>
      </c>
      <c r="D235" s="241" t="s">
        <v>265</v>
      </c>
      <c r="E235" s="241" t="s">
        <v>266</v>
      </c>
      <c r="F235" s="241" t="s">
        <v>266</v>
      </c>
      <c r="G235" s="241" t="s">
        <v>270</v>
      </c>
      <c r="H235" s="241" t="s">
        <v>319</v>
      </c>
      <c r="I235" s="241"/>
      <c r="J235" s="241"/>
      <c r="K235" s="241"/>
      <c r="L235" s="241"/>
      <c r="M235" s="241" t="s">
        <v>267</v>
      </c>
      <c r="N235" s="241" t="s">
        <v>310</v>
      </c>
      <c r="O235" s="241" t="s">
        <v>268</v>
      </c>
      <c r="P235" s="242" t="s">
        <v>343</v>
      </c>
      <c r="Q235" s="242"/>
      <c r="R235" s="244">
        <v>7000000</v>
      </c>
      <c r="S235" s="244">
        <v>0</v>
      </c>
      <c r="T235" s="244">
        <v>0</v>
      </c>
      <c r="U235" s="244">
        <v>7000000</v>
      </c>
      <c r="V235" s="244">
        <v>0</v>
      </c>
      <c r="W235" s="244">
        <v>6724300</v>
      </c>
      <c r="X235" s="244">
        <v>275700</v>
      </c>
      <c r="Y235" s="244">
        <v>6724300</v>
      </c>
      <c r="Z235" s="244">
        <v>6724300</v>
      </c>
      <c r="AA235" s="244">
        <v>6724300</v>
      </c>
      <c r="AB235" s="244">
        <v>6724300</v>
      </c>
    </row>
    <row r="236" spans="1:28" ht="15" customHeight="1">
      <c r="A236" s="241" t="s">
        <v>399</v>
      </c>
      <c r="B236" s="242" t="s">
        <v>400</v>
      </c>
      <c r="C236" s="243" t="s">
        <v>344</v>
      </c>
      <c r="D236" s="241" t="s">
        <v>265</v>
      </c>
      <c r="E236" s="241" t="s">
        <v>266</v>
      </c>
      <c r="F236" s="241" t="s">
        <v>266</v>
      </c>
      <c r="G236" s="241" t="s">
        <v>270</v>
      </c>
      <c r="H236" s="241" t="s">
        <v>322</v>
      </c>
      <c r="I236" s="241"/>
      <c r="J236" s="241"/>
      <c r="K236" s="241"/>
      <c r="L236" s="241"/>
      <c r="M236" s="241" t="s">
        <v>267</v>
      </c>
      <c r="N236" s="241" t="s">
        <v>310</v>
      </c>
      <c r="O236" s="241" t="s">
        <v>268</v>
      </c>
      <c r="P236" s="242" t="s">
        <v>345</v>
      </c>
      <c r="Q236" s="242"/>
      <c r="R236" s="244">
        <v>23000000</v>
      </c>
      <c r="S236" s="244">
        <v>251800</v>
      </c>
      <c r="T236" s="244">
        <v>0</v>
      </c>
      <c r="U236" s="244">
        <v>23251800</v>
      </c>
      <c r="V236" s="244">
        <v>0</v>
      </c>
      <c r="W236" s="244">
        <v>23251800</v>
      </c>
      <c r="X236" s="244">
        <v>0</v>
      </c>
      <c r="Y236" s="244">
        <v>23251800</v>
      </c>
      <c r="Z236" s="244">
        <v>23251800</v>
      </c>
      <c r="AA236" s="244">
        <v>23251800</v>
      </c>
      <c r="AB236" s="244">
        <v>23251800</v>
      </c>
    </row>
    <row r="237" spans="1:28" ht="15" customHeight="1">
      <c r="A237" s="241" t="s">
        <v>399</v>
      </c>
      <c r="B237" s="242" t="s">
        <v>400</v>
      </c>
      <c r="C237" s="243" t="s">
        <v>346</v>
      </c>
      <c r="D237" s="241" t="s">
        <v>265</v>
      </c>
      <c r="E237" s="241" t="s">
        <v>266</v>
      </c>
      <c r="F237" s="241" t="s">
        <v>266</v>
      </c>
      <c r="G237" s="241" t="s">
        <v>270</v>
      </c>
      <c r="H237" s="241" t="s">
        <v>325</v>
      </c>
      <c r="I237" s="241"/>
      <c r="J237" s="241"/>
      <c r="K237" s="241"/>
      <c r="L237" s="241"/>
      <c r="M237" s="241" t="s">
        <v>267</v>
      </c>
      <c r="N237" s="241" t="s">
        <v>310</v>
      </c>
      <c r="O237" s="241" t="s">
        <v>268</v>
      </c>
      <c r="P237" s="242" t="s">
        <v>347</v>
      </c>
      <c r="Q237" s="242"/>
      <c r="R237" s="244">
        <v>4000000</v>
      </c>
      <c r="S237" s="244">
        <v>12000000</v>
      </c>
      <c r="T237" s="244">
        <v>0</v>
      </c>
      <c r="U237" s="244">
        <v>16000000</v>
      </c>
      <c r="V237" s="244">
        <v>0</v>
      </c>
      <c r="W237" s="244">
        <v>15508800</v>
      </c>
      <c r="X237" s="244">
        <v>491200</v>
      </c>
      <c r="Y237" s="244">
        <v>15508800</v>
      </c>
      <c r="Z237" s="244">
        <v>15508800</v>
      </c>
      <c r="AA237" s="244">
        <v>15508800</v>
      </c>
      <c r="AB237" s="244">
        <v>15508800</v>
      </c>
    </row>
    <row r="238" spans="1:28" ht="15" customHeight="1">
      <c r="A238" s="241" t="s">
        <v>399</v>
      </c>
      <c r="B238" s="242" t="s">
        <v>400</v>
      </c>
      <c r="C238" s="243" t="s">
        <v>348</v>
      </c>
      <c r="D238" s="241" t="s">
        <v>265</v>
      </c>
      <c r="E238" s="241" t="s">
        <v>266</v>
      </c>
      <c r="F238" s="241" t="s">
        <v>266</v>
      </c>
      <c r="G238" s="241" t="s">
        <v>270</v>
      </c>
      <c r="H238" s="241" t="s">
        <v>349</v>
      </c>
      <c r="I238" s="241"/>
      <c r="J238" s="241"/>
      <c r="K238" s="241"/>
      <c r="L238" s="241"/>
      <c r="M238" s="241" t="s">
        <v>267</v>
      </c>
      <c r="N238" s="241" t="s">
        <v>310</v>
      </c>
      <c r="O238" s="241" t="s">
        <v>268</v>
      </c>
      <c r="P238" s="242" t="s">
        <v>350</v>
      </c>
      <c r="Q238" s="242"/>
      <c r="R238" s="244">
        <v>4000000</v>
      </c>
      <c r="S238" s="244">
        <v>0</v>
      </c>
      <c r="T238" s="244">
        <v>4000000</v>
      </c>
      <c r="U238" s="244">
        <v>0</v>
      </c>
      <c r="V238" s="244">
        <v>0</v>
      </c>
      <c r="W238" s="244">
        <v>0</v>
      </c>
      <c r="X238" s="244">
        <v>0</v>
      </c>
      <c r="Y238" s="244">
        <v>0</v>
      </c>
      <c r="Z238" s="244">
        <v>0</v>
      </c>
      <c r="AA238" s="244">
        <v>0</v>
      </c>
      <c r="AB238" s="244">
        <v>0</v>
      </c>
    </row>
    <row r="239" spans="1:28" ht="15" customHeight="1">
      <c r="A239" s="241" t="s">
        <v>399</v>
      </c>
      <c r="B239" s="242" t="s">
        <v>400</v>
      </c>
      <c r="C239" s="243" t="s">
        <v>351</v>
      </c>
      <c r="D239" s="241" t="s">
        <v>265</v>
      </c>
      <c r="E239" s="241" t="s">
        <v>266</v>
      </c>
      <c r="F239" s="241" t="s">
        <v>266</v>
      </c>
      <c r="G239" s="241" t="s">
        <v>270</v>
      </c>
      <c r="H239" s="241" t="s">
        <v>328</v>
      </c>
      <c r="I239" s="241"/>
      <c r="J239" s="241"/>
      <c r="K239" s="241"/>
      <c r="L239" s="241"/>
      <c r="M239" s="241" t="s">
        <v>267</v>
      </c>
      <c r="N239" s="241" t="s">
        <v>310</v>
      </c>
      <c r="O239" s="241" t="s">
        <v>268</v>
      </c>
      <c r="P239" s="242" t="s">
        <v>352</v>
      </c>
      <c r="Q239" s="242"/>
      <c r="R239" s="244">
        <v>8000000</v>
      </c>
      <c r="S239" s="244">
        <v>0</v>
      </c>
      <c r="T239" s="244">
        <v>8000000</v>
      </c>
      <c r="U239" s="244">
        <v>0</v>
      </c>
      <c r="V239" s="244">
        <v>0</v>
      </c>
      <c r="W239" s="244">
        <v>0</v>
      </c>
      <c r="X239" s="244">
        <v>0</v>
      </c>
      <c r="Y239" s="244">
        <v>0</v>
      </c>
      <c r="Z239" s="244">
        <v>0</v>
      </c>
      <c r="AA239" s="244">
        <v>0</v>
      </c>
      <c r="AB239" s="244">
        <v>0</v>
      </c>
    </row>
    <row r="240" spans="1:28" ht="15" customHeight="1">
      <c r="A240" s="241" t="s">
        <v>399</v>
      </c>
      <c r="B240" s="242" t="s">
        <v>400</v>
      </c>
      <c r="C240" s="243" t="s">
        <v>353</v>
      </c>
      <c r="D240" s="241" t="s">
        <v>265</v>
      </c>
      <c r="E240" s="241" t="s">
        <v>266</v>
      </c>
      <c r="F240" s="241" t="s">
        <v>266</v>
      </c>
      <c r="G240" s="241" t="s">
        <v>272</v>
      </c>
      <c r="H240" s="241" t="s">
        <v>309</v>
      </c>
      <c r="I240" s="241" t="s">
        <v>309</v>
      </c>
      <c r="J240" s="241"/>
      <c r="K240" s="241"/>
      <c r="L240" s="241"/>
      <c r="M240" s="241" t="s">
        <v>267</v>
      </c>
      <c r="N240" s="241" t="s">
        <v>310</v>
      </c>
      <c r="O240" s="241" t="s">
        <v>268</v>
      </c>
      <c r="P240" s="242" t="s">
        <v>354</v>
      </c>
      <c r="Q240" s="242"/>
      <c r="R240" s="244">
        <v>40000000</v>
      </c>
      <c r="S240" s="244">
        <v>0</v>
      </c>
      <c r="T240" s="244">
        <v>0</v>
      </c>
      <c r="U240" s="244">
        <v>40000000</v>
      </c>
      <c r="V240" s="244">
        <v>0</v>
      </c>
      <c r="W240" s="244">
        <v>34645588</v>
      </c>
      <c r="X240" s="244">
        <v>5354412</v>
      </c>
      <c r="Y240" s="244">
        <v>34645588</v>
      </c>
      <c r="Z240" s="244">
        <v>34645588</v>
      </c>
      <c r="AA240" s="244">
        <v>34645588</v>
      </c>
      <c r="AB240" s="244">
        <v>34645588</v>
      </c>
    </row>
    <row r="241" spans="1:28" ht="15" customHeight="1">
      <c r="A241" s="241" t="s">
        <v>399</v>
      </c>
      <c r="B241" s="242" t="s">
        <v>400</v>
      </c>
      <c r="C241" s="243" t="s">
        <v>355</v>
      </c>
      <c r="D241" s="241" t="s">
        <v>265</v>
      </c>
      <c r="E241" s="241" t="s">
        <v>266</v>
      </c>
      <c r="F241" s="241" t="s">
        <v>266</v>
      </c>
      <c r="G241" s="241" t="s">
        <v>272</v>
      </c>
      <c r="H241" s="241" t="s">
        <v>309</v>
      </c>
      <c r="I241" s="241" t="s">
        <v>338</v>
      </c>
      <c r="J241" s="241"/>
      <c r="K241" s="241"/>
      <c r="L241" s="241"/>
      <c r="M241" s="241" t="s">
        <v>267</v>
      </c>
      <c r="N241" s="241" t="s">
        <v>310</v>
      </c>
      <c r="O241" s="241" t="s">
        <v>268</v>
      </c>
      <c r="P241" s="242" t="s">
        <v>356</v>
      </c>
      <c r="Q241" s="242"/>
      <c r="R241" s="244">
        <v>0</v>
      </c>
      <c r="S241" s="244">
        <v>18548614</v>
      </c>
      <c r="T241" s="244">
        <v>0</v>
      </c>
      <c r="U241" s="244">
        <v>18548614</v>
      </c>
      <c r="V241" s="244">
        <v>0</v>
      </c>
      <c r="W241" s="244">
        <v>18308610</v>
      </c>
      <c r="X241" s="244">
        <v>240004</v>
      </c>
      <c r="Y241" s="244">
        <v>18308610</v>
      </c>
      <c r="Z241" s="244">
        <v>18308610</v>
      </c>
      <c r="AA241" s="244">
        <v>18308610</v>
      </c>
      <c r="AB241" s="244">
        <v>18308610</v>
      </c>
    </row>
    <row r="242" spans="1:28" ht="15" customHeight="1">
      <c r="A242" s="241" t="s">
        <v>399</v>
      </c>
      <c r="B242" s="242" t="s">
        <v>400</v>
      </c>
      <c r="C242" s="243" t="s">
        <v>357</v>
      </c>
      <c r="D242" s="241" t="s">
        <v>265</v>
      </c>
      <c r="E242" s="241" t="s">
        <v>266</v>
      </c>
      <c r="F242" s="241" t="s">
        <v>266</v>
      </c>
      <c r="G242" s="241" t="s">
        <v>272</v>
      </c>
      <c r="H242" s="241" t="s">
        <v>309</v>
      </c>
      <c r="I242" s="241" t="s">
        <v>313</v>
      </c>
      <c r="J242" s="241"/>
      <c r="K242" s="241"/>
      <c r="L242" s="241"/>
      <c r="M242" s="241" t="s">
        <v>267</v>
      </c>
      <c r="N242" s="241" t="s">
        <v>310</v>
      </c>
      <c r="O242" s="241" t="s">
        <v>268</v>
      </c>
      <c r="P242" s="242" t="s">
        <v>358</v>
      </c>
      <c r="Q242" s="242"/>
      <c r="R242" s="244">
        <v>4000000</v>
      </c>
      <c r="S242" s="244">
        <v>228474</v>
      </c>
      <c r="T242" s="244">
        <v>0</v>
      </c>
      <c r="U242" s="244">
        <v>4228474</v>
      </c>
      <c r="V242" s="244">
        <v>0</v>
      </c>
      <c r="W242" s="244">
        <v>4228474</v>
      </c>
      <c r="X242" s="244">
        <v>0</v>
      </c>
      <c r="Y242" s="244">
        <v>4228474</v>
      </c>
      <c r="Z242" s="244">
        <v>4228474</v>
      </c>
      <c r="AA242" s="244">
        <v>4228474</v>
      </c>
      <c r="AB242" s="244">
        <v>4228474</v>
      </c>
    </row>
    <row r="243" spans="1:28" ht="15" customHeight="1">
      <c r="A243" s="241" t="s">
        <v>399</v>
      </c>
      <c r="B243" s="242" t="s">
        <v>400</v>
      </c>
      <c r="C243" s="243" t="s">
        <v>359</v>
      </c>
      <c r="D243" s="241" t="s">
        <v>265</v>
      </c>
      <c r="E243" s="241" t="s">
        <v>266</v>
      </c>
      <c r="F243" s="241" t="s">
        <v>266</v>
      </c>
      <c r="G243" s="241" t="s">
        <v>272</v>
      </c>
      <c r="H243" s="241" t="s">
        <v>338</v>
      </c>
      <c r="I243" s="241"/>
      <c r="J243" s="241"/>
      <c r="K243" s="241"/>
      <c r="L243" s="241"/>
      <c r="M243" s="241" t="s">
        <v>267</v>
      </c>
      <c r="N243" s="241" t="s">
        <v>310</v>
      </c>
      <c r="O243" s="241" t="s">
        <v>268</v>
      </c>
      <c r="P243" s="242" t="s">
        <v>360</v>
      </c>
      <c r="Q243" s="242"/>
      <c r="R243" s="244">
        <v>29000000</v>
      </c>
      <c r="S243" s="244">
        <v>711708</v>
      </c>
      <c r="T243" s="244">
        <v>0</v>
      </c>
      <c r="U243" s="244">
        <v>29711708</v>
      </c>
      <c r="V243" s="244">
        <v>0</v>
      </c>
      <c r="W243" s="244">
        <v>29711708</v>
      </c>
      <c r="X243" s="244">
        <v>0</v>
      </c>
      <c r="Y243" s="244">
        <v>29711708</v>
      </c>
      <c r="Z243" s="244">
        <v>29711708</v>
      </c>
      <c r="AA243" s="244">
        <v>29711708</v>
      </c>
      <c r="AB243" s="244">
        <v>29711708</v>
      </c>
    </row>
    <row r="244" spans="1:28" ht="15" customHeight="1">
      <c r="A244" s="241" t="s">
        <v>399</v>
      </c>
      <c r="B244" s="242" t="s">
        <v>400</v>
      </c>
      <c r="C244" s="243" t="s">
        <v>401</v>
      </c>
      <c r="D244" s="241" t="s">
        <v>265</v>
      </c>
      <c r="E244" s="241" t="s">
        <v>270</v>
      </c>
      <c r="F244" s="241" t="s">
        <v>270</v>
      </c>
      <c r="G244" s="241" t="s">
        <v>266</v>
      </c>
      <c r="H244" s="241" t="s">
        <v>316</v>
      </c>
      <c r="I244" s="241" t="s">
        <v>313</v>
      </c>
      <c r="J244" s="241"/>
      <c r="K244" s="241"/>
      <c r="L244" s="241"/>
      <c r="M244" s="241" t="s">
        <v>280</v>
      </c>
      <c r="N244" s="241" t="s">
        <v>34</v>
      </c>
      <c r="O244" s="241" t="s">
        <v>268</v>
      </c>
      <c r="P244" s="242" t="s">
        <v>402</v>
      </c>
      <c r="Q244" s="242"/>
      <c r="R244" s="244">
        <v>680000</v>
      </c>
      <c r="S244" s="244">
        <v>0</v>
      </c>
      <c r="T244" s="244">
        <v>680000</v>
      </c>
      <c r="U244" s="244">
        <v>0</v>
      </c>
      <c r="V244" s="244">
        <v>0</v>
      </c>
      <c r="W244" s="244">
        <v>0</v>
      </c>
      <c r="X244" s="244">
        <v>0</v>
      </c>
      <c r="Y244" s="244">
        <v>0</v>
      </c>
      <c r="Z244" s="244">
        <v>0</v>
      </c>
      <c r="AA244" s="244">
        <v>0</v>
      </c>
      <c r="AB244" s="244">
        <v>0</v>
      </c>
    </row>
    <row r="245" spans="1:28" ht="15" customHeight="1">
      <c r="A245" s="241" t="s">
        <v>399</v>
      </c>
      <c r="B245" s="242" t="s">
        <v>400</v>
      </c>
      <c r="C245" s="243" t="s">
        <v>361</v>
      </c>
      <c r="D245" s="241" t="s">
        <v>265</v>
      </c>
      <c r="E245" s="241" t="s">
        <v>270</v>
      </c>
      <c r="F245" s="241" t="s">
        <v>270</v>
      </c>
      <c r="G245" s="241" t="s">
        <v>270</v>
      </c>
      <c r="H245" s="241" t="s">
        <v>322</v>
      </c>
      <c r="I245" s="241" t="s">
        <v>316</v>
      </c>
      <c r="J245" s="241"/>
      <c r="K245" s="241"/>
      <c r="L245" s="241"/>
      <c r="M245" s="241" t="s">
        <v>267</v>
      </c>
      <c r="N245" s="241" t="s">
        <v>310</v>
      </c>
      <c r="O245" s="241" t="s">
        <v>268</v>
      </c>
      <c r="P245" s="242" t="s">
        <v>362</v>
      </c>
      <c r="Q245" s="242"/>
      <c r="R245" s="244">
        <v>0</v>
      </c>
      <c r="S245" s="244">
        <v>180000</v>
      </c>
      <c r="T245" s="244">
        <v>0</v>
      </c>
      <c r="U245" s="244">
        <v>180000</v>
      </c>
      <c r="V245" s="244">
        <v>0</v>
      </c>
      <c r="W245" s="244">
        <v>180000</v>
      </c>
      <c r="X245" s="244">
        <v>0</v>
      </c>
      <c r="Y245" s="244">
        <v>180000</v>
      </c>
      <c r="Z245" s="244">
        <v>180000</v>
      </c>
      <c r="AA245" s="244">
        <v>180000</v>
      </c>
      <c r="AB245" s="244">
        <v>180000</v>
      </c>
    </row>
    <row r="246" spans="1:28" ht="15" customHeight="1">
      <c r="A246" s="241" t="s">
        <v>399</v>
      </c>
      <c r="B246" s="242" t="s">
        <v>400</v>
      </c>
      <c r="C246" s="243" t="s">
        <v>361</v>
      </c>
      <c r="D246" s="241" t="s">
        <v>265</v>
      </c>
      <c r="E246" s="241" t="s">
        <v>270</v>
      </c>
      <c r="F246" s="241" t="s">
        <v>270</v>
      </c>
      <c r="G246" s="241" t="s">
        <v>270</v>
      </c>
      <c r="H246" s="241" t="s">
        <v>322</v>
      </c>
      <c r="I246" s="241" t="s">
        <v>316</v>
      </c>
      <c r="J246" s="241"/>
      <c r="K246" s="241"/>
      <c r="L246" s="241"/>
      <c r="M246" s="241" t="s">
        <v>280</v>
      </c>
      <c r="N246" s="241" t="s">
        <v>34</v>
      </c>
      <c r="O246" s="241" t="s">
        <v>268</v>
      </c>
      <c r="P246" s="242" t="s">
        <v>362</v>
      </c>
      <c r="Q246" s="242"/>
      <c r="R246" s="244">
        <v>0</v>
      </c>
      <c r="S246" s="244">
        <v>240000</v>
      </c>
      <c r="T246" s="244">
        <v>0</v>
      </c>
      <c r="U246" s="244">
        <v>240000</v>
      </c>
      <c r="V246" s="244">
        <v>0</v>
      </c>
      <c r="W246" s="244">
        <v>240000</v>
      </c>
      <c r="X246" s="244">
        <v>0</v>
      </c>
      <c r="Y246" s="244">
        <v>240000</v>
      </c>
      <c r="Z246" s="244">
        <v>240000</v>
      </c>
      <c r="AA246" s="244">
        <v>240000</v>
      </c>
      <c r="AB246" s="244">
        <v>240000</v>
      </c>
    </row>
    <row r="247" spans="1:28" ht="15" customHeight="1">
      <c r="A247" s="241" t="s">
        <v>399</v>
      </c>
      <c r="B247" s="242" t="s">
        <v>400</v>
      </c>
      <c r="C247" s="243" t="s">
        <v>363</v>
      </c>
      <c r="D247" s="241" t="s">
        <v>265</v>
      </c>
      <c r="E247" s="241" t="s">
        <v>270</v>
      </c>
      <c r="F247" s="241" t="s">
        <v>270</v>
      </c>
      <c r="G247" s="241" t="s">
        <v>270</v>
      </c>
      <c r="H247" s="241" t="s">
        <v>322</v>
      </c>
      <c r="I247" s="241" t="s">
        <v>328</v>
      </c>
      <c r="J247" s="241"/>
      <c r="K247" s="241"/>
      <c r="L247" s="241"/>
      <c r="M247" s="241" t="s">
        <v>267</v>
      </c>
      <c r="N247" s="241" t="s">
        <v>310</v>
      </c>
      <c r="O247" s="241" t="s">
        <v>268</v>
      </c>
      <c r="P247" s="242" t="s">
        <v>364</v>
      </c>
      <c r="Q247" s="242"/>
      <c r="R247" s="244">
        <v>40000000</v>
      </c>
      <c r="S247" s="244">
        <v>23300000</v>
      </c>
      <c r="T247" s="244">
        <v>0</v>
      </c>
      <c r="U247" s="244">
        <v>63300000</v>
      </c>
      <c r="V247" s="244">
        <v>0</v>
      </c>
      <c r="W247" s="244">
        <v>63001311</v>
      </c>
      <c r="X247" s="244">
        <v>298689</v>
      </c>
      <c r="Y247" s="244">
        <v>63001311</v>
      </c>
      <c r="Z247" s="244">
        <v>63001311</v>
      </c>
      <c r="AA247" s="244">
        <v>63001311</v>
      </c>
      <c r="AB247" s="244">
        <v>63001311</v>
      </c>
    </row>
    <row r="248" spans="1:28" ht="15" customHeight="1">
      <c r="A248" s="241" t="s">
        <v>399</v>
      </c>
      <c r="B248" s="242" t="s">
        <v>400</v>
      </c>
      <c r="C248" s="243" t="s">
        <v>365</v>
      </c>
      <c r="D248" s="241" t="s">
        <v>265</v>
      </c>
      <c r="E248" s="241" t="s">
        <v>270</v>
      </c>
      <c r="F248" s="241" t="s">
        <v>270</v>
      </c>
      <c r="G248" s="241" t="s">
        <v>270</v>
      </c>
      <c r="H248" s="241" t="s">
        <v>349</v>
      </c>
      <c r="I248" s="241" t="s">
        <v>316</v>
      </c>
      <c r="J248" s="241"/>
      <c r="K248" s="241"/>
      <c r="L248" s="241"/>
      <c r="M248" s="241" t="s">
        <v>267</v>
      </c>
      <c r="N248" s="241" t="s">
        <v>310</v>
      </c>
      <c r="O248" s="241" t="s">
        <v>268</v>
      </c>
      <c r="P248" s="242" t="s">
        <v>366</v>
      </c>
      <c r="Q248" s="242"/>
      <c r="R248" s="244">
        <v>600000</v>
      </c>
      <c r="S248" s="244">
        <v>440000</v>
      </c>
      <c r="T248" s="244">
        <v>0</v>
      </c>
      <c r="U248" s="244">
        <v>1040000</v>
      </c>
      <c r="V248" s="244">
        <v>0</v>
      </c>
      <c r="W248" s="244">
        <v>895664</v>
      </c>
      <c r="X248" s="244">
        <v>144336</v>
      </c>
      <c r="Y248" s="244">
        <v>895664</v>
      </c>
      <c r="Z248" s="244">
        <v>895664</v>
      </c>
      <c r="AA248" s="244">
        <v>895664</v>
      </c>
      <c r="AB248" s="244">
        <v>895664</v>
      </c>
    </row>
    <row r="249" spans="1:28" ht="15" customHeight="1">
      <c r="A249" s="241" t="s">
        <v>399</v>
      </c>
      <c r="B249" s="242" t="s">
        <v>400</v>
      </c>
      <c r="C249" s="243" t="s">
        <v>367</v>
      </c>
      <c r="D249" s="241" t="s">
        <v>265</v>
      </c>
      <c r="E249" s="241" t="s">
        <v>270</v>
      </c>
      <c r="F249" s="241" t="s">
        <v>270</v>
      </c>
      <c r="G249" s="241" t="s">
        <v>270</v>
      </c>
      <c r="H249" s="241" t="s">
        <v>328</v>
      </c>
      <c r="I249" s="241" t="s">
        <v>316</v>
      </c>
      <c r="J249" s="241"/>
      <c r="K249" s="241"/>
      <c r="L249" s="241"/>
      <c r="M249" s="241" t="s">
        <v>267</v>
      </c>
      <c r="N249" s="241" t="s">
        <v>310</v>
      </c>
      <c r="O249" s="241" t="s">
        <v>268</v>
      </c>
      <c r="P249" s="242" t="s">
        <v>368</v>
      </c>
      <c r="Q249" s="242"/>
      <c r="R249" s="244">
        <v>1500000</v>
      </c>
      <c r="S249" s="244">
        <v>0</v>
      </c>
      <c r="T249" s="244">
        <v>0</v>
      </c>
      <c r="U249" s="244">
        <v>1500000</v>
      </c>
      <c r="V249" s="244">
        <v>0</v>
      </c>
      <c r="W249" s="244">
        <v>1452862.21</v>
      </c>
      <c r="X249" s="244">
        <v>47137.79</v>
      </c>
      <c r="Y249" s="244">
        <v>1452862.21</v>
      </c>
      <c r="Z249" s="244">
        <v>1452862.21</v>
      </c>
      <c r="AA249" s="244">
        <v>1452862.21</v>
      </c>
      <c r="AB249" s="244">
        <v>1452862.21</v>
      </c>
    </row>
    <row r="250" spans="1:28" ht="15" customHeight="1">
      <c r="A250" s="241" t="s">
        <v>399</v>
      </c>
      <c r="B250" s="242" t="s">
        <v>400</v>
      </c>
      <c r="C250" s="243" t="s">
        <v>369</v>
      </c>
      <c r="D250" s="241" t="s">
        <v>265</v>
      </c>
      <c r="E250" s="241" t="s">
        <v>270</v>
      </c>
      <c r="F250" s="241" t="s">
        <v>270</v>
      </c>
      <c r="G250" s="241" t="s">
        <v>270</v>
      </c>
      <c r="H250" s="241" t="s">
        <v>331</v>
      </c>
      <c r="I250" s="241"/>
      <c r="J250" s="241"/>
      <c r="K250" s="241"/>
      <c r="L250" s="241"/>
      <c r="M250" s="241" t="s">
        <v>267</v>
      </c>
      <c r="N250" s="241" t="s">
        <v>310</v>
      </c>
      <c r="O250" s="241" t="s">
        <v>268</v>
      </c>
      <c r="P250" s="242" t="s">
        <v>370</v>
      </c>
      <c r="Q250" s="242"/>
      <c r="R250" s="244">
        <v>0</v>
      </c>
      <c r="S250" s="244">
        <v>6014115</v>
      </c>
      <c r="T250" s="244">
        <v>0</v>
      </c>
      <c r="U250" s="244">
        <v>6014115</v>
      </c>
      <c r="V250" s="244">
        <v>0</v>
      </c>
      <c r="W250" s="244">
        <v>6014115</v>
      </c>
      <c r="X250" s="244">
        <v>0</v>
      </c>
      <c r="Y250" s="244">
        <v>6014115</v>
      </c>
      <c r="Z250" s="244">
        <v>6014115</v>
      </c>
      <c r="AA250" s="244">
        <v>6014115</v>
      </c>
      <c r="AB250" s="244">
        <v>6014115</v>
      </c>
    </row>
    <row r="251" spans="1:28" ht="15" customHeight="1">
      <c r="A251" s="241" t="s">
        <v>399</v>
      </c>
      <c r="B251" s="242" t="s">
        <v>400</v>
      </c>
      <c r="C251" s="243" t="s">
        <v>371</v>
      </c>
      <c r="D251" s="241" t="s">
        <v>265</v>
      </c>
      <c r="E251" s="241" t="s">
        <v>272</v>
      </c>
      <c r="F251" s="241" t="s">
        <v>276</v>
      </c>
      <c r="G251" s="241" t="s">
        <v>270</v>
      </c>
      <c r="H251" s="241" t="s">
        <v>277</v>
      </c>
      <c r="I251" s="241" t="s">
        <v>309</v>
      </c>
      <c r="J251" s="241"/>
      <c r="K251" s="241"/>
      <c r="L251" s="241"/>
      <c r="M251" s="241" t="s">
        <v>267</v>
      </c>
      <c r="N251" s="241" t="s">
        <v>310</v>
      </c>
      <c r="O251" s="241" t="s">
        <v>268</v>
      </c>
      <c r="P251" s="242" t="s">
        <v>372</v>
      </c>
      <c r="Q251" s="242"/>
      <c r="R251" s="244">
        <v>0</v>
      </c>
      <c r="S251" s="244">
        <v>8281087</v>
      </c>
      <c r="T251" s="244">
        <v>0</v>
      </c>
      <c r="U251" s="244">
        <v>8281087</v>
      </c>
      <c r="V251" s="244">
        <v>0</v>
      </c>
      <c r="W251" s="244">
        <v>6452426</v>
      </c>
      <c r="X251" s="244">
        <v>1828661</v>
      </c>
      <c r="Y251" s="244">
        <v>6452426</v>
      </c>
      <c r="Z251" s="244">
        <v>6452426</v>
      </c>
      <c r="AA251" s="244">
        <v>6452426</v>
      </c>
      <c r="AB251" s="244">
        <v>6452426</v>
      </c>
    </row>
    <row r="252" spans="1:28" ht="15" customHeight="1">
      <c r="A252" s="241" t="s">
        <v>399</v>
      </c>
      <c r="B252" s="242" t="s">
        <v>400</v>
      </c>
      <c r="C252" s="243" t="s">
        <v>373</v>
      </c>
      <c r="D252" s="241" t="s">
        <v>265</v>
      </c>
      <c r="E252" s="241" t="s">
        <v>279</v>
      </c>
      <c r="F252" s="241" t="s">
        <v>266</v>
      </c>
      <c r="G252" s="241" t="s">
        <v>270</v>
      </c>
      <c r="H252" s="241" t="s">
        <v>309</v>
      </c>
      <c r="I252" s="241"/>
      <c r="J252" s="241"/>
      <c r="K252" s="241"/>
      <c r="L252" s="241"/>
      <c r="M252" s="241" t="s">
        <v>267</v>
      </c>
      <c r="N252" s="241" t="s">
        <v>310</v>
      </c>
      <c r="O252" s="241" t="s">
        <v>268</v>
      </c>
      <c r="P252" s="242" t="s">
        <v>374</v>
      </c>
      <c r="Q252" s="242"/>
      <c r="R252" s="244">
        <v>0</v>
      </c>
      <c r="S252" s="244">
        <v>19099207</v>
      </c>
      <c r="T252" s="244">
        <v>0</v>
      </c>
      <c r="U252" s="244">
        <v>19099207</v>
      </c>
      <c r="V252" s="244">
        <v>0</v>
      </c>
      <c r="W252" s="244">
        <v>19099207</v>
      </c>
      <c r="X252" s="244">
        <v>0</v>
      </c>
      <c r="Y252" s="244">
        <v>19099207</v>
      </c>
      <c r="Z252" s="244">
        <v>19099207</v>
      </c>
      <c r="AA252" s="244">
        <v>19099207</v>
      </c>
      <c r="AB252" s="244">
        <v>19099207</v>
      </c>
    </row>
    <row r="253" spans="1:28" ht="15" customHeight="1">
      <c r="A253" s="241" t="s">
        <v>399</v>
      </c>
      <c r="B253" s="242" t="s">
        <v>400</v>
      </c>
      <c r="C253" s="243" t="s">
        <v>375</v>
      </c>
      <c r="D253" s="241" t="s">
        <v>265</v>
      </c>
      <c r="E253" s="241" t="s">
        <v>279</v>
      </c>
      <c r="F253" s="241" t="s">
        <v>266</v>
      </c>
      <c r="G253" s="241" t="s">
        <v>270</v>
      </c>
      <c r="H253" s="241" t="s">
        <v>313</v>
      </c>
      <c r="I253" s="241"/>
      <c r="J253" s="241"/>
      <c r="K253" s="241"/>
      <c r="L253" s="241"/>
      <c r="M253" s="241" t="s">
        <v>280</v>
      </c>
      <c r="N253" s="241" t="s">
        <v>34</v>
      </c>
      <c r="O253" s="241" t="s">
        <v>268</v>
      </c>
      <c r="P253" s="242" t="s">
        <v>376</v>
      </c>
      <c r="Q253" s="242"/>
      <c r="R253" s="244">
        <v>0</v>
      </c>
      <c r="S253" s="244">
        <v>1649000</v>
      </c>
      <c r="T253" s="244">
        <v>0</v>
      </c>
      <c r="U253" s="244">
        <v>1649000</v>
      </c>
      <c r="V253" s="244">
        <v>0</v>
      </c>
      <c r="W253" s="244">
        <v>1649000</v>
      </c>
      <c r="X253" s="244">
        <v>0</v>
      </c>
      <c r="Y253" s="244">
        <v>1649000</v>
      </c>
      <c r="Z253" s="244">
        <v>1649000</v>
      </c>
      <c r="AA253" s="244">
        <v>1649000</v>
      </c>
      <c r="AB253" s="244">
        <v>1649000</v>
      </c>
    </row>
    <row r="254" spans="1:28" ht="15" customHeight="1">
      <c r="A254" s="241" t="s">
        <v>403</v>
      </c>
      <c r="B254" s="242" t="s">
        <v>404</v>
      </c>
      <c r="C254" s="243" t="s">
        <v>308</v>
      </c>
      <c r="D254" s="241" t="s">
        <v>265</v>
      </c>
      <c r="E254" s="241" t="s">
        <v>266</v>
      </c>
      <c r="F254" s="241" t="s">
        <v>266</v>
      </c>
      <c r="G254" s="241" t="s">
        <v>266</v>
      </c>
      <c r="H254" s="241" t="s">
        <v>309</v>
      </c>
      <c r="I254" s="241" t="s">
        <v>309</v>
      </c>
      <c r="J254" s="241"/>
      <c r="K254" s="241"/>
      <c r="L254" s="241"/>
      <c r="M254" s="241" t="s">
        <v>267</v>
      </c>
      <c r="N254" s="241" t="s">
        <v>310</v>
      </c>
      <c r="O254" s="241" t="s">
        <v>268</v>
      </c>
      <c r="P254" s="242" t="s">
        <v>311</v>
      </c>
      <c r="Q254" s="242"/>
      <c r="R254" s="244">
        <v>944000000</v>
      </c>
      <c r="S254" s="244">
        <v>0</v>
      </c>
      <c r="T254" s="244">
        <v>0</v>
      </c>
      <c r="U254" s="244">
        <v>944000000</v>
      </c>
      <c r="V254" s="244">
        <v>0</v>
      </c>
      <c r="W254" s="244">
        <v>858988124</v>
      </c>
      <c r="X254" s="244">
        <v>85011876</v>
      </c>
      <c r="Y254" s="244">
        <v>858988124</v>
      </c>
      <c r="Z254" s="244">
        <v>858988124</v>
      </c>
      <c r="AA254" s="244">
        <v>858988124</v>
      </c>
      <c r="AB254" s="244">
        <v>858988124</v>
      </c>
    </row>
    <row r="255" spans="1:28" ht="15" customHeight="1">
      <c r="A255" s="241" t="s">
        <v>403</v>
      </c>
      <c r="B255" s="242" t="s">
        <v>404</v>
      </c>
      <c r="C255" s="243" t="s">
        <v>312</v>
      </c>
      <c r="D255" s="241" t="s">
        <v>265</v>
      </c>
      <c r="E255" s="241" t="s">
        <v>266</v>
      </c>
      <c r="F255" s="241" t="s">
        <v>266</v>
      </c>
      <c r="G255" s="241" t="s">
        <v>266</v>
      </c>
      <c r="H255" s="241" t="s">
        <v>309</v>
      </c>
      <c r="I255" s="241" t="s">
        <v>313</v>
      </c>
      <c r="J255" s="241"/>
      <c r="K255" s="241"/>
      <c r="L255" s="241"/>
      <c r="M255" s="241" t="s">
        <v>267</v>
      </c>
      <c r="N255" s="241" t="s">
        <v>310</v>
      </c>
      <c r="O255" s="241" t="s">
        <v>268</v>
      </c>
      <c r="P255" s="242" t="s">
        <v>314</v>
      </c>
      <c r="Q255" s="242"/>
      <c r="R255" s="244">
        <v>0</v>
      </c>
      <c r="S255" s="244">
        <v>8000000</v>
      </c>
      <c r="T255" s="244">
        <v>0</v>
      </c>
      <c r="U255" s="244">
        <v>8000000</v>
      </c>
      <c r="V255" s="244">
        <v>0</v>
      </c>
      <c r="W255" s="244">
        <v>7683804</v>
      </c>
      <c r="X255" s="244">
        <v>316196</v>
      </c>
      <c r="Y255" s="244">
        <v>7683804</v>
      </c>
      <c r="Z255" s="244">
        <v>7683804</v>
      </c>
      <c r="AA255" s="244">
        <v>7683804</v>
      </c>
      <c r="AB255" s="244">
        <v>7683804</v>
      </c>
    </row>
    <row r="256" spans="1:28" ht="15" customHeight="1">
      <c r="A256" s="241" t="s">
        <v>403</v>
      </c>
      <c r="B256" s="242" t="s">
        <v>404</v>
      </c>
      <c r="C256" s="243" t="s">
        <v>315</v>
      </c>
      <c r="D256" s="241" t="s">
        <v>265</v>
      </c>
      <c r="E256" s="241" t="s">
        <v>266</v>
      </c>
      <c r="F256" s="241" t="s">
        <v>266</v>
      </c>
      <c r="G256" s="241" t="s">
        <v>266</v>
      </c>
      <c r="H256" s="241" t="s">
        <v>309</v>
      </c>
      <c r="I256" s="241" t="s">
        <v>316</v>
      </c>
      <c r="J256" s="241"/>
      <c r="K256" s="241"/>
      <c r="L256" s="241"/>
      <c r="M256" s="241" t="s">
        <v>267</v>
      </c>
      <c r="N256" s="241" t="s">
        <v>310</v>
      </c>
      <c r="O256" s="241" t="s">
        <v>268</v>
      </c>
      <c r="P256" s="242" t="s">
        <v>317</v>
      </c>
      <c r="Q256" s="242"/>
      <c r="R256" s="244">
        <v>24000000</v>
      </c>
      <c r="S256" s="244">
        <v>6000000</v>
      </c>
      <c r="T256" s="244">
        <v>0</v>
      </c>
      <c r="U256" s="244">
        <v>30000000</v>
      </c>
      <c r="V256" s="244">
        <v>0</v>
      </c>
      <c r="W256" s="244">
        <v>18089564</v>
      </c>
      <c r="X256" s="244">
        <v>11910436</v>
      </c>
      <c r="Y256" s="244">
        <v>18089564</v>
      </c>
      <c r="Z256" s="244">
        <v>18089564</v>
      </c>
      <c r="AA256" s="244">
        <v>18089564</v>
      </c>
      <c r="AB256" s="244">
        <v>18089564</v>
      </c>
    </row>
    <row r="257" spans="1:28" ht="15" customHeight="1">
      <c r="A257" s="241" t="s">
        <v>403</v>
      </c>
      <c r="B257" s="242" t="s">
        <v>404</v>
      </c>
      <c r="C257" s="243" t="s">
        <v>318</v>
      </c>
      <c r="D257" s="241" t="s">
        <v>265</v>
      </c>
      <c r="E257" s="241" t="s">
        <v>266</v>
      </c>
      <c r="F257" s="241" t="s">
        <v>266</v>
      </c>
      <c r="G257" s="241" t="s">
        <v>266</v>
      </c>
      <c r="H257" s="241" t="s">
        <v>309</v>
      </c>
      <c r="I257" s="241" t="s">
        <v>319</v>
      </c>
      <c r="J257" s="241"/>
      <c r="K257" s="241"/>
      <c r="L257" s="241"/>
      <c r="M257" s="241" t="s">
        <v>267</v>
      </c>
      <c r="N257" s="241" t="s">
        <v>310</v>
      </c>
      <c r="O257" s="241" t="s">
        <v>268</v>
      </c>
      <c r="P257" s="242" t="s">
        <v>320</v>
      </c>
      <c r="Q257" s="242"/>
      <c r="R257" s="244">
        <v>16992000</v>
      </c>
      <c r="S257" s="244">
        <v>9000000</v>
      </c>
      <c r="T257" s="244">
        <v>16992000</v>
      </c>
      <c r="U257" s="244">
        <v>9000000</v>
      </c>
      <c r="V257" s="244">
        <v>0</v>
      </c>
      <c r="W257" s="244">
        <v>4903984</v>
      </c>
      <c r="X257" s="244">
        <v>4096016</v>
      </c>
      <c r="Y257" s="244">
        <v>4903984</v>
      </c>
      <c r="Z257" s="244">
        <v>4903984</v>
      </c>
      <c r="AA257" s="244">
        <v>4903984</v>
      </c>
      <c r="AB257" s="244">
        <v>4903984</v>
      </c>
    </row>
    <row r="258" spans="1:28" ht="15" customHeight="1">
      <c r="A258" s="241" t="s">
        <v>403</v>
      </c>
      <c r="B258" s="242" t="s">
        <v>404</v>
      </c>
      <c r="C258" s="243" t="s">
        <v>321</v>
      </c>
      <c r="D258" s="241" t="s">
        <v>265</v>
      </c>
      <c r="E258" s="241" t="s">
        <v>266</v>
      </c>
      <c r="F258" s="241" t="s">
        <v>266</v>
      </c>
      <c r="G258" s="241" t="s">
        <v>266</v>
      </c>
      <c r="H258" s="241" t="s">
        <v>309</v>
      </c>
      <c r="I258" s="241" t="s">
        <v>322</v>
      </c>
      <c r="J258" s="241"/>
      <c r="K258" s="241"/>
      <c r="L258" s="241"/>
      <c r="M258" s="241" t="s">
        <v>267</v>
      </c>
      <c r="N258" s="241" t="s">
        <v>310</v>
      </c>
      <c r="O258" s="241" t="s">
        <v>268</v>
      </c>
      <c r="P258" s="242" t="s">
        <v>323</v>
      </c>
      <c r="Q258" s="242"/>
      <c r="R258" s="244">
        <v>95000000</v>
      </c>
      <c r="S258" s="244">
        <v>2300000</v>
      </c>
      <c r="T258" s="244">
        <v>861192</v>
      </c>
      <c r="U258" s="244">
        <v>96438808</v>
      </c>
      <c r="V258" s="244">
        <v>0</v>
      </c>
      <c r="W258" s="244">
        <v>96323173</v>
      </c>
      <c r="X258" s="244">
        <v>115635</v>
      </c>
      <c r="Y258" s="244">
        <v>96323173</v>
      </c>
      <c r="Z258" s="244">
        <v>96323173</v>
      </c>
      <c r="AA258" s="244">
        <v>96323173</v>
      </c>
      <c r="AB258" s="244">
        <v>96323173</v>
      </c>
    </row>
    <row r="259" spans="1:28" ht="15" customHeight="1">
      <c r="A259" s="241" t="s">
        <v>403</v>
      </c>
      <c r="B259" s="242" t="s">
        <v>404</v>
      </c>
      <c r="C259" s="243" t="s">
        <v>324</v>
      </c>
      <c r="D259" s="241" t="s">
        <v>265</v>
      </c>
      <c r="E259" s="241" t="s">
        <v>266</v>
      </c>
      <c r="F259" s="241" t="s">
        <v>266</v>
      </c>
      <c r="G259" s="241" t="s">
        <v>266</v>
      </c>
      <c r="H259" s="241" t="s">
        <v>309</v>
      </c>
      <c r="I259" s="241" t="s">
        <v>325</v>
      </c>
      <c r="J259" s="241"/>
      <c r="K259" s="241"/>
      <c r="L259" s="241"/>
      <c r="M259" s="241" t="s">
        <v>267</v>
      </c>
      <c r="N259" s="241" t="s">
        <v>310</v>
      </c>
      <c r="O259" s="241" t="s">
        <v>268</v>
      </c>
      <c r="P259" s="242" t="s">
        <v>326</v>
      </c>
      <c r="Q259" s="242"/>
      <c r="R259" s="244">
        <v>35000000</v>
      </c>
      <c r="S259" s="244">
        <v>3000000</v>
      </c>
      <c r="T259" s="244">
        <v>0</v>
      </c>
      <c r="U259" s="244">
        <v>38000000</v>
      </c>
      <c r="V259" s="244">
        <v>0</v>
      </c>
      <c r="W259" s="244">
        <v>37140028</v>
      </c>
      <c r="X259" s="244">
        <v>859972</v>
      </c>
      <c r="Y259" s="244">
        <v>37140028</v>
      </c>
      <c r="Z259" s="244">
        <v>37140028</v>
      </c>
      <c r="AA259" s="244">
        <v>37140028</v>
      </c>
      <c r="AB259" s="244">
        <v>37140028</v>
      </c>
    </row>
    <row r="260" spans="1:28" ht="15" customHeight="1">
      <c r="A260" s="241" t="s">
        <v>403</v>
      </c>
      <c r="B260" s="242" t="s">
        <v>404</v>
      </c>
      <c r="C260" s="243" t="s">
        <v>405</v>
      </c>
      <c r="D260" s="241" t="s">
        <v>265</v>
      </c>
      <c r="E260" s="241" t="s">
        <v>266</v>
      </c>
      <c r="F260" s="241" t="s">
        <v>266</v>
      </c>
      <c r="G260" s="241" t="s">
        <v>266</v>
      </c>
      <c r="H260" s="241" t="s">
        <v>309</v>
      </c>
      <c r="I260" s="241" t="s">
        <v>349</v>
      </c>
      <c r="J260" s="241"/>
      <c r="K260" s="241"/>
      <c r="L260" s="241"/>
      <c r="M260" s="241" t="s">
        <v>267</v>
      </c>
      <c r="N260" s="241" t="s">
        <v>310</v>
      </c>
      <c r="O260" s="241" t="s">
        <v>268</v>
      </c>
      <c r="P260" s="242" t="s">
        <v>406</v>
      </c>
      <c r="Q260" s="242"/>
      <c r="R260" s="244">
        <v>0</v>
      </c>
      <c r="S260" s="244">
        <v>1113000</v>
      </c>
      <c r="T260" s="244">
        <v>0</v>
      </c>
      <c r="U260" s="244">
        <v>1113000</v>
      </c>
      <c r="V260" s="244">
        <v>0</v>
      </c>
      <c r="W260" s="244">
        <v>474644</v>
      </c>
      <c r="X260" s="244">
        <v>638356</v>
      </c>
      <c r="Y260" s="244">
        <v>474644</v>
      </c>
      <c r="Z260" s="244">
        <v>474644</v>
      </c>
      <c r="AA260" s="244">
        <v>474644</v>
      </c>
      <c r="AB260" s="244">
        <v>474644</v>
      </c>
    </row>
    <row r="261" spans="1:28" ht="15" customHeight="1">
      <c r="A261" s="241" t="s">
        <v>403</v>
      </c>
      <c r="B261" s="242" t="s">
        <v>404</v>
      </c>
      <c r="C261" s="243" t="s">
        <v>327</v>
      </c>
      <c r="D261" s="241" t="s">
        <v>265</v>
      </c>
      <c r="E261" s="241" t="s">
        <v>266</v>
      </c>
      <c r="F261" s="241" t="s">
        <v>266</v>
      </c>
      <c r="G261" s="241" t="s">
        <v>266</v>
      </c>
      <c r="H261" s="241" t="s">
        <v>309</v>
      </c>
      <c r="I261" s="241" t="s">
        <v>328</v>
      </c>
      <c r="J261" s="241"/>
      <c r="K261" s="241"/>
      <c r="L261" s="241"/>
      <c r="M261" s="241" t="s">
        <v>267</v>
      </c>
      <c r="N261" s="241" t="s">
        <v>310</v>
      </c>
      <c r="O261" s="241" t="s">
        <v>268</v>
      </c>
      <c r="P261" s="242" t="s">
        <v>329</v>
      </c>
      <c r="Q261" s="242"/>
      <c r="R261" s="244">
        <v>114000000</v>
      </c>
      <c r="S261" s="244">
        <v>0</v>
      </c>
      <c r="T261" s="244">
        <v>0</v>
      </c>
      <c r="U261" s="244">
        <v>114000000</v>
      </c>
      <c r="V261" s="244">
        <v>0</v>
      </c>
      <c r="W261" s="244">
        <v>96526231</v>
      </c>
      <c r="X261" s="244">
        <v>17473769</v>
      </c>
      <c r="Y261" s="244">
        <v>96526231</v>
      </c>
      <c r="Z261" s="244">
        <v>96526231</v>
      </c>
      <c r="AA261" s="244">
        <v>96526231</v>
      </c>
      <c r="AB261" s="244">
        <v>96526231</v>
      </c>
    </row>
    <row r="262" spans="1:28" ht="15" customHeight="1">
      <c r="A262" s="241" t="s">
        <v>403</v>
      </c>
      <c r="B262" s="242" t="s">
        <v>404</v>
      </c>
      <c r="C262" s="243" t="s">
        <v>330</v>
      </c>
      <c r="D262" s="241" t="s">
        <v>265</v>
      </c>
      <c r="E262" s="241" t="s">
        <v>266</v>
      </c>
      <c r="F262" s="241" t="s">
        <v>266</v>
      </c>
      <c r="G262" s="241" t="s">
        <v>266</v>
      </c>
      <c r="H262" s="241" t="s">
        <v>309</v>
      </c>
      <c r="I262" s="241" t="s">
        <v>331</v>
      </c>
      <c r="J262" s="241"/>
      <c r="K262" s="241"/>
      <c r="L262" s="241"/>
      <c r="M262" s="241" t="s">
        <v>267</v>
      </c>
      <c r="N262" s="241" t="s">
        <v>310</v>
      </c>
      <c r="O262" s="241" t="s">
        <v>268</v>
      </c>
      <c r="P262" s="242" t="s">
        <v>332</v>
      </c>
      <c r="Q262" s="242"/>
      <c r="R262" s="244">
        <v>43000000</v>
      </c>
      <c r="S262" s="244">
        <v>37500000</v>
      </c>
      <c r="T262" s="244">
        <v>0</v>
      </c>
      <c r="U262" s="244">
        <v>80500000</v>
      </c>
      <c r="V262" s="244">
        <v>0</v>
      </c>
      <c r="W262" s="244">
        <v>77710501</v>
      </c>
      <c r="X262" s="244">
        <v>2789499</v>
      </c>
      <c r="Y262" s="244">
        <v>77710501</v>
      </c>
      <c r="Z262" s="244">
        <v>77710501</v>
      </c>
      <c r="AA262" s="244">
        <v>77710501</v>
      </c>
      <c r="AB262" s="244">
        <v>77710501</v>
      </c>
    </row>
    <row r="263" spans="1:28" ht="15" customHeight="1">
      <c r="A263" s="241" t="s">
        <v>403</v>
      </c>
      <c r="B263" s="242" t="s">
        <v>404</v>
      </c>
      <c r="C263" s="243" t="s">
        <v>333</v>
      </c>
      <c r="D263" s="241" t="s">
        <v>265</v>
      </c>
      <c r="E263" s="241" t="s">
        <v>266</v>
      </c>
      <c r="F263" s="241" t="s">
        <v>266</v>
      </c>
      <c r="G263" s="241" t="s">
        <v>266</v>
      </c>
      <c r="H263" s="241" t="s">
        <v>309</v>
      </c>
      <c r="I263" s="241" t="s">
        <v>277</v>
      </c>
      <c r="J263" s="241"/>
      <c r="K263" s="241"/>
      <c r="L263" s="241"/>
      <c r="M263" s="241" t="s">
        <v>267</v>
      </c>
      <c r="N263" s="241" t="s">
        <v>310</v>
      </c>
      <c r="O263" s="241" t="s">
        <v>268</v>
      </c>
      <c r="P263" s="242" t="s">
        <v>334</v>
      </c>
      <c r="Q263" s="242"/>
      <c r="R263" s="244">
        <v>16000000</v>
      </c>
      <c r="S263" s="244">
        <v>13100000</v>
      </c>
      <c r="T263" s="244">
        <v>7550162</v>
      </c>
      <c r="U263" s="244">
        <v>21549838</v>
      </c>
      <c r="V263" s="244">
        <v>0</v>
      </c>
      <c r="W263" s="244">
        <v>21549838</v>
      </c>
      <c r="X263" s="244">
        <v>0</v>
      </c>
      <c r="Y263" s="244">
        <v>21549838</v>
      </c>
      <c r="Z263" s="244">
        <v>21549838</v>
      </c>
      <c r="AA263" s="244">
        <v>21549838</v>
      </c>
      <c r="AB263" s="244">
        <v>21549838</v>
      </c>
    </row>
    <row r="264" spans="1:28" ht="15" customHeight="1">
      <c r="A264" s="241" t="s">
        <v>403</v>
      </c>
      <c r="B264" s="242" t="s">
        <v>404</v>
      </c>
      <c r="C264" s="243" t="s">
        <v>335</v>
      </c>
      <c r="D264" s="241" t="s">
        <v>265</v>
      </c>
      <c r="E264" s="241" t="s">
        <v>266</v>
      </c>
      <c r="F264" s="241" t="s">
        <v>266</v>
      </c>
      <c r="G264" s="241" t="s">
        <v>270</v>
      </c>
      <c r="H264" s="241" t="s">
        <v>309</v>
      </c>
      <c r="I264" s="241"/>
      <c r="J264" s="241"/>
      <c r="K264" s="241"/>
      <c r="L264" s="241"/>
      <c r="M264" s="241" t="s">
        <v>267</v>
      </c>
      <c r="N264" s="241" t="s">
        <v>310</v>
      </c>
      <c r="O264" s="241" t="s">
        <v>268</v>
      </c>
      <c r="P264" s="242" t="s">
        <v>336</v>
      </c>
      <c r="Q264" s="242"/>
      <c r="R264" s="244">
        <v>120000000</v>
      </c>
      <c r="S264" s="244">
        <v>3000000</v>
      </c>
      <c r="T264" s="244">
        <v>0</v>
      </c>
      <c r="U264" s="244">
        <v>123000000</v>
      </c>
      <c r="V264" s="244">
        <v>0</v>
      </c>
      <c r="W264" s="244">
        <v>117495025</v>
      </c>
      <c r="X264" s="244">
        <v>5504975</v>
      </c>
      <c r="Y264" s="244">
        <v>117495025</v>
      </c>
      <c r="Z264" s="244">
        <v>117495025</v>
      </c>
      <c r="AA264" s="244">
        <v>117495025</v>
      </c>
      <c r="AB264" s="244">
        <v>117495025</v>
      </c>
    </row>
    <row r="265" spans="1:28" ht="15" customHeight="1">
      <c r="A265" s="241" t="s">
        <v>403</v>
      </c>
      <c r="B265" s="242" t="s">
        <v>404</v>
      </c>
      <c r="C265" s="243" t="s">
        <v>337</v>
      </c>
      <c r="D265" s="241" t="s">
        <v>265</v>
      </c>
      <c r="E265" s="241" t="s">
        <v>266</v>
      </c>
      <c r="F265" s="241" t="s">
        <v>266</v>
      </c>
      <c r="G265" s="241" t="s">
        <v>270</v>
      </c>
      <c r="H265" s="241" t="s">
        <v>338</v>
      </c>
      <c r="I265" s="241"/>
      <c r="J265" s="241"/>
      <c r="K265" s="241"/>
      <c r="L265" s="241"/>
      <c r="M265" s="241" t="s">
        <v>267</v>
      </c>
      <c r="N265" s="241" t="s">
        <v>310</v>
      </c>
      <c r="O265" s="241" t="s">
        <v>268</v>
      </c>
      <c r="P265" s="242" t="s">
        <v>339</v>
      </c>
      <c r="Q265" s="242"/>
      <c r="R265" s="244">
        <v>88000000</v>
      </c>
      <c r="S265" s="244">
        <v>0</v>
      </c>
      <c r="T265" s="244">
        <v>0</v>
      </c>
      <c r="U265" s="244">
        <v>88000000</v>
      </c>
      <c r="V265" s="244">
        <v>0</v>
      </c>
      <c r="W265" s="244">
        <v>83104376</v>
      </c>
      <c r="X265" s="244">
        <v>4895624</v>
      </c>
      <c r="Y265" s="244">
        <v>83104376</v>
      </c>
      <c r="Z265" s="244">
        <v>83104376</v>
      </c>
      <c r="AA265" s="244">
        <v>83104376</v>
      </c>
      <c r="AB265" s="244">
        <v>83104376</v>
      </c>
    </row>
    <row r="266" spans="1:28" ht="15" customHeight="1">
      <c r="A266" s="241" t="s">
        <v>403</v>
      </c>
      <c r="B266" s="242" t="s">
        <v>404</v>
      </c>
      <c r="C266" s="243" t="s">
        <v>340</v>
      </c>
      <c r="D266" s="241" t="s">
        <v>265</v>
      </c>
      <c r="E266" s="241" t="s">
        <v>266</v>
      </c>
      <c r="F266" s="241" t="s">
        <v>266</v>
      </c>
      <c r="G266" s="241" t="s">
        <v>270</v>
      </c>
      <c r="H266" s="241" t="s">
        <v>316</v>
      </c>
      <c r="I266" s="241"/>
      <c r="J266" s="241"/>
      <c r="K266" s="241"/>
      <c r="L266" s="241"/>
      <c r="M266" s="241" t="s">
        <v>267</v>
      </c>
      <c r="N266" s="241" t="s">
        <v>310</v>
      </c>
      <c r="O266" s="241" t="s">
        <v>268</v>
      </c>
      <c r="P266" s="242" t="s">
        <v>341</v>
      </c>
      <c r="Q266" s="242"/>
      <c r="R266" s="244">
        <v>48000000</v>
      </c>
      <c r="S266" s="244">
        <v>12000000</v>
      </c>
      <c r="T266" s="244">
        <v>0</v>
      </c>
      <c r="U266" s="244">
        <v>60000000</v>
      </c>
      <c r="V266" s="244">
        <v>0</v>
      </c>
      <c r="W266" s="244">
        <v>54364399</v>
      </c>
      <c r="X266" s="244">
        <v>5635601</v>
      </c>
      <c r="Y266" s="244">
        <v>54364399</v>
      </c>
      <c r="Z266" s="244">
        <v>54364399</v>
      </c>
      <c r="AA266" s="244">
        <v>54364399</v>
      </c>
      <c r="AB266" s="244">
        <v>54364399</v>
      </c>
    </row>
    <row r="267" spans="1:28" ht="15" customHeight="1">
      <c r="A267" s="241" t="s">
        <v>403</v>
      </c>
      <c r="B267" s="242" t="s">
        <v>404</v>
      </c>
      <c r="C267" s="243" t="s">
        <v>342</v>
      </c>
      <c r="D267" s="241" t="s">
        <v>265</v>
      </c>
      <c r="E267" s="241" t="s">
        <v>266</v>
      </c>
      <c r="F267" s="241" t="s">
        <v>266</v>
      </c>
      <c r="G267" s="241" t="s">
        <v>270</v>
      </c>
      <c r="H267" s="241" t="s">
        <v>319</v>
      </c>
      <c r="I267" s="241"/>
      <c r="J267" s="241"/>
      <c r="K267" s="241"/>
      <c r="L267" s="241"/>
      <c r="M267" s="241" t="s">
        <v>267</v>
      </c>
      <c r="N267" s="241" t="s">
        <v>310</v>
      </c>
      <c r="O267" s="241" t="s">
        <v>268</v>
      </c>
      <c r="P267" s="242" t="s">
        <v>343</v>
      </c>
      <c r="Q267" s="242"/>
      <c r="R267" s="244">
        <v>16000000</v>
      </c>
      <c r="S267" s="244">
        <v>0</v>
      </c>
      <c r="T267" s="244">
        <v>0</v>
      </c>
      <c r="U267" s="244">
        <v>16000000</v>
      </c>
      <c r="V267" s="244">
        <v>0</v>
      </c>
      <c r="W267" s="244">
        <v>12479800</v>
      </c>
      <c r="X267" s="244">
        <v>3520200</v>
      </c>
      <c r="Y267" s="244">
        <v>12479800</v>
      </c>
      <c r="Z267" s="244">
        <v>12479800</v>
      </c>
      <c r="AA267" s="244">
        <v>12479800</v>
      </c>
      <c r="AB267" s="244">
        <v>12479800</v>
      </c>
    </row>
    <row r="268" spans="1:28" ht="15" customHeight="1">
      <c r="A268" s="241" t="s">
        <v>403</v>
      </c>
      <c r="B268" s="242" t="s">
        <v>404</v>
      </c>
      <c r="C268" s="243" t="s">
        <v>344</v>
      </c>
      <c r="D268" s="241" t="s">
        <v>265</v>
      </c>
      <c r="E268" s="241" t="s">
        <v>266</v>
      </c>
      <c r="F268" s="241" t="s">
        <v>266</v>
      </c>
      <c r="G268" s="241" t="s">
        <v>270</v>
      </c>
      <c r="H268" s="241" t="s">
        <v>322</v>
      </c>
      <c r="I268" s="241"/>
      <c r="J268" s="241"/>
      <c r="K268" s="241"/>
      <c r="L268" s="241"/>
      <c r="M268" s="241" t="s">
        <v>267</v>
      </c>
      <c r="N268" s="241" t="s">
        <v>310</v>
      </c>
      <c r="O268" s="241" t="s">
        <v>268</v>
      </c>
      <c r="P268" s="242" t="s">
        <v>345</v>
      </c>
      <c r="Q268" s="242"/>
      <c r="R268" s="244">
        <v>36000000</v>
      </c>
      <c r="S268" s="244">
        <v>6100000</v>
      </c>
      <c r="T268" s="244">
        <v>0</v>
      </c>
      <c r="U268" s="244">
        <v>42100000</v>
      </c>
      <c r="V268" s="244">
        <v>0</v>
      </c>
      <c r="W268" s="244">
        <v>40805100</v>
      </c>
      <c r="X268" s="244">
        <v>1294900</v>
      </c>
      <c r="Y268" s="244">
        <v>40805100</v>
      </c>
      <c r="Z268" s="244">
        <v>40805100</v>
      </c>
      <c r="AA268" s="244">
        <v>40805100</v>
      </c>
      <c r="AB268" s="244">
        <v>40805100</v>
      </c>
    </row>
    <row r="269" spans="1:28" ht="15" customHeight="1">
      <c r="A269" s="241" t="s">
        <v>403</v>
      </c>
      <c r="B269" s="242" t="s">
        <v>404</v>
      </c>
      <c r="C269" s="243" t="s">
        <v>346</v>
      </c>
      <c r="D269" s="241" t="s">
        <v>265</v>
      </c>
      <c r="E269" s="241" t="s">
        <v>266</v>
      </c>
      <c r="F269" s="241" t="s">
        <v>266</v>
      </c>
      <c r="G269" s="241" t="s">
        <v>270</v>
      </c>
      <c r="H269" s="241" t="s">
        <v>325</v>
      </c>
      <c r="I269" s="241"/>
      <c r="J269" s="241"/>
      <c r="K269" s="241"/>
      <c r="L269" s="241"/>
      <c r="M269" s="241" t="s">
        <v>267</v>
      </c>
      <c r="N269" s="241" t="s">
        <v>310</v>
      </c>
      <c r="O269" s="241" t="s">
        <v>268</v>
      </c>
      <c r="P269" s="242" t="s">
        <v>347</v>
      </c>
      <c r="Q269" s="242"/>
      <c r="R269" s="244">
        <v>5000000</v>
      </c>
      <c r="S269" s="244">
        <v>24400000</v>
      </c>
      <c r="T269" s="244">
        <v>0</v>
      </c>
      <c r="U269" s="244">
        <v>29400000</v>
      </c>
      <c r="V269" s="244">
        <v>0</v>
      </c>
      <c r="W269" s="244">
        <v>27216500</v>
      </c>
      <c r="X269" s="244">
        <v>2183500</v>
      </c>
      <c r="Y269" s="244">
        <v>27216500</v>
      </c>
      <c r="Z269" s="244">
        <v>27216500</v>
      </c>
      <c r="AA269" s="244">
        <v>27216500</v>
      </c>
      <c r="AB269" s="244">
        <v>27216500</v>
      </c>
    </row>
    <row r="270" spans="1:28" ht="15" customHeight="1">
      <c r="A270" s="241" t="s">
        <v>403</v>
      </c>
      <c r="B270" s="242" t="s">
        <v>404</v>
      </c>
      <c r="C270" s="243" t="s">
        <v>348</v>
      </c>
      <c r="D270" s="241" t="s">
        <v>265</v>
      </c>
      <c r="E270" s="241" t="s">
        <v>266</v>
      </c>
      <c r="F270" s="241" t="s">
        <v>266</v>
      </c>
      <c r="G270" s="241" t="s">
        <v>270</v>
      </c>
      <c r="H270" s="241" t="s">
        <v>349</v>
      </c>
      <c r="I270" s="241"/>
      <c r="J270" s="241"/>
      <c r="K270" s="241"/>
      <c r="L270" s="241"/>
      <c r="M270" s="241" t="s">
        <v>267</v>
      </c>
      <c r="N270" s="241" t="s">
        <v>310</v>
      </c>
      <c r="O270" s="241" t="s">
        <v>268</v>
      </c>
      <c r="P270" s="242" t="s">
        <v>350</v>
      </c>
      <c r="Q270" s="242"/>
      <c r="R270" s="244">
        <v>5000000</v>
      </c>
      <c r="S270" s="244">
        <v>0</v>
      </c>
      <c r="T270" s="244">
        <v>5000000</v>
      </c>
      <c r="U270" s="244">
        <v>0</v>
      </c>
      <c r="V270" s="244">
        <v>0</v>
      </c>
      <c r="W270" s="244">
        <v>0</v>
      </c>
      <c r="X270" s="244">
        <v>0</v>
      </c>
      <c r="Y270" s="244">
        <v>0</v>
      </c>
      <c r="Z270" s="244">
        <v>0</v>
      </c>
      <c r="AA270" s="244">
        <v>0</v>
      </c>
      <c r="AB270" s="244">
        <v>0</v>
      </c>
    </row>
    <row r="271" spans="1:28" ht="15" customHeight="1">
      <c r="A271" s="241" t="s">
        <v>403</v>
      </c>
      <c r="B271" s="242" t="s">
        <v>404</v>
      </c>
      <c r="C271" s="243" t="s">
        <v>351</v>
      </c>
      <c r="D271" s="241" t="s">
        <v>265</v>
      </c>
      <c r="E271" s="241" t="s">
        <v>266</v>
      </c>
      <c r="F271" s="241" t="s">
        <v>266</v>
      </c>
      <c r="G271" s="241" t="s">
        <v>270</v>
      </c>
      <c r="H271" s="241" t="s">
        <v>328</v>
      </c>
      <c r="I271" s="241"/>
      <c r="J271" s="241"/>
      <c r="K271" s="241"/>
      <c r="L271" s="241"/>
      <c r="M271" s="241" t="s">
        <v>267</v>
      </c>
      <c r="N271" s="241" t="s">
        <v>310</v>
      </c>
      <c r="O271" s="241" t="s">
        <v>268</v>
      </c>
      <c r="P271" s="242" t="s">
        <v>352</v>
      </c>
      <c r="Q271" s="242"/>
      <c r="R271" s="244">
        <v>10000000</v>
      </c>
      <c r="S271" s="244">
        <v>0</v>
      </c>
      <c r="T271" s="244">
        <v>10000000</v>
      </c>
      <c r="U271" s="244">
        <v>0</v>
      </c>
      <c r="V271" s="244">
        <v>0</v>
      </c>
      <c r="W271" s="244">
        <v>0</v>
      </c>
      <c r="X271" s="244">
        <v>0</v>
      </c>
      <c r="Y271" s="244">
        <v>0</v>
      </c>
      <c r="Z271" s="244">
        <v>0</v>
      </c>
      <c r="AA271" s="244">
        <v>0</v>
      </c>
      <c r="AB271" s="244">
        <v>0</v>
      </c>
    </row>
    <row r="272" spans="1:28" ht="15" customHeight="1">
      <c r="A272" s="241" t="s">
        <v>403</v>
      </c>
      <c r="B272" s="242" t="s">
        <v>404</v>
      </c>
      <c r="C272" s="243" t="s">
        <v>353</v>
      </c>
      <c r="D272" s="241" t="s">
        <v>265</v>
      </c>
      <c r="E272" s="241" t="s">
        <v>266</v>
      </c>
      <c r="F272" s="241" t="s">
        <v>266</v>
      </c>
      <c r="G272" s="241" t="s">
        <v>272</v>
      </c>
      <c r="H272" s="241" t="s">
        <v>309</v>
      </c>
      <c r="I272" s="241" t="s">
        <v>309</v>
      </c>
      <c r="J272" s="241"/>
      <c r="K272" s="241"/>
      <c r="L272" s="241"/>
      <c r="M272" s="241" t="s">
        <v>267</v>
      </c>
      <c r="N272" s="241" t="s">
        <v>310</v>
      </c>
      <c r="O272" s="241" t="s">
        <v>268</v>
      </c>
      <c r="P272" s="242" t="s">
        <v>354</v>
      </c>
      <c r="Q272" s="242"/>
      <c r="R272" s="244">
        <v>44000000</v>
      </c>
      <c r="S272" s="244">
        <v>7350000</v>
      </c>
      <c r="T272" s="244">
        <v>0</v>
      </c>
      <c r="U272" s="244">
        <v>51350000</v>
      </c>
      <c r="V272" s="244">
        <v>0</v>
      </c>
      <c r="W272" s="244">
        <v>50342915</v>
      </c>
      <c r="X272" s="244">
        <v>1007085</v>
      </c>
      <c r="Y272" s="244">
        <v>50342915</v>
      </c>
      <c r="Z272" s="244">
        <v>50342915</v>
      </c>
      <c r="AA272" s="244">
        <v>50342915</v>
      </c>
      <c r="AB272" s="244">
        <v>50342915</v>
      </c>
    </row>
    <row r="273" spans="1:28" ht="15" customHeight="1">
      <c r="A273" s="241" t="s">
        <v>403</v>
      </c>
      <c r="B273" s="242" t="s">
        <v>404</v>
      </c>
      <c r="C273" s="243" t="s">
        <v>355</v>
      </c>
      <c r="D273" s="241" t="s">
        <v>265</v>
      </c>
      <c r="E273" s="241" t="s">
        <v>266</v>
      </c>
      <c r="F273" s="241" t="s">
        <v>266</v>
      </c>
      <c r="G273" s="241" t="s">
        <v>272</v>
      </c>
      <c r="H273" s="241" t="s">
        <v>309</v>
      </c>
      <c r="I273" s="241" t="s">
        <v>338</v>
      </c>
      <c r="J273" s="241"/>
      <c r="K273" s="241"/>
      <c r="L273" s="241"/>
      <c r="M273" s="241" t="s">
        <v>267</v>
      </c>
      <c r="N273" s="241" t="s">
        <v>310</v>
      </c>
      <c r="O273" s="241" t="s">
        <v>268</v>
      </c>
      <c r="P273" s="242" t="s">
        <v>356</v>
      </c>
      <c r="Q273" s="242"/>
      <c r="R273" s="244">
        <v>0</v>
      </c>
      <c r="S273" s="244">
        <v>61400000</v>
      </c>
      <c r="T273" s="244">
        <v>14400000</v>
      </c>
      <c r="U273" s="244">
        <v>47000000</v>
      </c>
      <c r="V273" s="244">
        <v>0</v>
      </c>
      <c r="W273" s="244">
        <v>44853335</v>
      </c>
      <c r="X273" s="244">
        <v>2146665</v>
      </c>
      <c r="Y273" s="244">
        <v>44853335</v>
      </c>
      <c r="Z273" s="244">
        <v>44853335</v>
      </c>
      <c r="AA273" s="244">
        <v>44853335</v>
      </c>
      <c r="AB273" s="244">
        <v>44853335</v>
      </c>
    </row>
    <row r="274" spans="1:28" ht="15" customHeight="1">
      <c r="A274" s="241" t="s">
        <v>403</v>
      </c>
      <c r="B274" s="242" t="s">
        <v>404</v>
      </c>
      <c r="C274" s="243" t="s">
        <v>357</v>
      </c>
      <c r="D274" s="241" t="s">
        <v>265</v>
      </c>
      <c r="E274" s="241" t="s">
        <v>266</v>
      </c>
      <c r="F274" s="241" t="s">
        <v>266</v>
      </c>
      <c r="G274" s="241" t="s">
        <v>272</v>
      </c>
      <c r="H274" s="241" t="s">
        <v>309</v>
      </c>
      <c r="I274" s="241" t="s">
        <v>313</v>
      </c>
      <c r="J274" s="241"/>
      <c r="K274" s="241"/>
      <c r="L274" s="241"/>
      <c r="M274" s="241" t="s">
        <v>267</v>
      </c>
      <c r="N274" s="241" t="s">
        <v>310</v>
      </c>
      <c r="O274" s="241" t="s">
        <v>268</v>
      </c>
      <c r="P274" s="242" t="s">
        <v>358</v>
      </c>
      <c r="Q274" s="242"/>
      <c r="R274" s="244">
        <v>4000000</v>
      </c>
      <c r="S274" s="244">
        <v>9000000</v>
      </c>
      <c r="T274" s="244">
        <v>0</v>
      </c>
      <c r="U274" s="244">
        <v>13000000</v>
      </c>
      <c r="V274" s="244">
        <v>0</v>
      </c>
      <c r="W274" s="244">
        <v>7019555</v>
      </c>
      <c r="X274" s="244">
        <v>5980445</v>
      </c>
      <c r="Y274" s="244">
        <v>7019555</v>
      </c>
      <c r="Z274" s="244">
        <v>7019555</v>
      </c>
      <c r="AA274" s="244">
        <v>7019555</v>
      </c>
      <c r="AB274" s="244">
        <v>7019555</v>
      </c>
    </row>
    <row r="275" spans="1:28" ht="15" customHeight="1">
      <c r="A275" s="241" t="s">
        <v>403</v>
      </c>
      <c r="B275" s="242" t="s">
        <v>404</v>
      </c>
      <c r="C275" s="243" t="s">
        <v>359</v>
      </c>
      <c r="D275" s="241" t="s">
        <v>265</v>
      </c>
      <c r="E275" s="241" t="s">
        <v>266</v>
      </c>
      <c r="F275" s="241" t="s">
        <v>266</v>
      </c>
      <c r="G275" s="241" t="s">
        <v>272</v>
      </c>
      <c r="H275" s="241" t="s">
        <v>338</v>
      </c>
      <c r="I275" s="241"/>
      <c r="J275" s="241"/>
      <c r="K275" s="241"/>
      <c r="L275" s="241"/>
      <c r="M275" s="241" t="s">
        <v>267</v>
      </c>
      <c r="N275" s="241" t="s">
        <v>310</v>
      </c>
      <c r="O275" s="241" t="s">
        <v>268</v>
      </c>
      <c r="P275" s="242" t="s">
        <v>360</v>
      </c>
      <c r="Q275" s="242"/>
      <c r="R275" s="244">
        <v>0</v>
      </c>
      <c r="S275" s="244">
        <v>23235674</v>
      </c>
      <c r="T275" s="244">
        <v>0</v>
      </c>
      <c r="U275" s="244">
        <v>23235674</v>
      </c>
      <c r="V275" s="244">
        <v>0</v>
      </c>
      <c r="W275" s="244">
        <v>14456417</v>
      </c>
      <c r="X275" s="244">
        <v>8779257</v>
      </c>
      <c r="Y275" s="244">
        <v>14456417</v>
      </c>
      <c r="Z275" s="244">
        <v>14456417</v>
      </c>
      <c r="AA275" s="244">
        <v>14456417</v>
      </c>
      <c r="AB275" s="244">
        <v>14456417</v>
      </c>
    </row>
    <row r="276" spans="1:28" ht="15" customHeight="1">
      <c r="A276" s="241" t="s">
        <v>403</v>
      </c>
      <c r="B276" s="242" t="s">
        <v>404</v>
      </c>
      <c r="C276" s="243" t="s">
        <v>361</v>
      </c>
      <c r="D276" s="241" t="s">
        <v>265</v>
      </c>
      <c r="E276" s="241" t="s">
        <v>270</v>
      </c>
      <c r="F276" s="241" t="s">
        <v>270</v>
      </c>
      <c r="G276" s="241" t="s">
        <v>270</v>
      </c>
      <c r="H276" s="241" t="s">
        <v>322</v>
      </c>
      <c r="I276" s="241" t="s">
        <v>316</v>
      </c>
      <c r="J276" s="241"/>
      <c r="K276" s="241"/>
      <c r="L276" s="241"/>
      <c r="M276" s="241" t="s">
        <v>280</v>
      </c>
      <c r="N276" s="241" t="s">
        <v>34</v>
      </c>
      <c r="O276" s="241" t="s">
        <v>268</v>
      </c>
      <c r="P276" s="242" t="s">
        <v>362</v>
      </c>
      <c r="Q276" s="242"/>
      <c r="R276" s="244">
        <v>0</v>
      </c>
      <c r="S276" s="244">
        <v>36400</v>
      </c>
      <c r="T276" s="244">
        <v>0</v>
      </c>
      <c r="U276" s="244">
        <v>36400</v>
      </c>
      <c r="V276" s="244">
        <v>0</v>
      </c>
      <c r="W276" s="244">
        <v>36400</v>
      </c>
      <c r="X276" s="244">
        <v>0</v>
      </c>
      <c r="Y276" s="244">
        <v>36400</v>
      </c>
      <c r="Z276" s="244">
        <v>36400</v>
      </c>
      <c r="AA276" s="244">
        <v>36400</v>
      </c>
      <c r="AB276" s="244">
        <v>36400</v>
      </c>
    </row>
    <row r="277" spans="1:28" ht="15" customHeight="1">
      <c r="A277" s="241" t="s">
        <v>403</v>
      </c>
      <c r="B277" s="242" t="s">
        <v>404</v>
      </c>
      <c r="C277" s="243" t="s">
        <v>363</v>
      </c>
      <c r="D277" s="241" t="s">
        <v>265</v>
      </c>
      <c r="E277" s="241" t="s">
        <v>270</v>
      </c>
      <c r="F277" s="241" t="s">
        <v>270</v>
      </c>
      <c r="G277" s="241" t="s">
        <v>270</v>
      </c>
      <c r="H277" s="241" t="s">
        <v>322</v>
      </c>
      <c r="I277" s="241" t="s">
        <v>328</v>
      </c>
      <c r="J277" s="241"/>
      <c r="K277" s="241"/>
      <c r="L277" s="241"/>
      <c r="M277" s="241" t="s">
        <v>267</v>
      </c>
      <c r="N277" s="241" t="s">
        <v>310</v>
      </c>
      <c r="O277" s="241" t="s">
        <v>268</v>
      </c>
      <c r="P277" s="242" t="s">
        <v>364</v>
      </c>
      <c r="Q277" s="242"/>
      <c r="R277" s="244">
        <v>1100000</v>
      </c>
      <c r="S277" s="244">
        <v>900000</v>
      </c>
      <c r="T277" s="244">
        <v>0</v>
      </c>
      <c r="U277" s="244">
        <v>2000000</v>
      </c>
      <c r="V277" s="244">
        <v>0</v>
      </c>
      <c r="W277" s="244">
        <v>1989563</v>
      </c>
      <c r="X277" s="244">
        <v>10437</v>
      </c>
      <c r="Y277" s="244">
        <v>1989563</v>
      </c>
      <c r="Z277" s="244">
        <v>1989563</v>
      </c>
      <c r="AA277" s="244">
        <v>1989563</v>
      </c>
      <c r="AB277" s="244">
        <v>1989563</v>
      </c>
    </row>
    <row r="278" spans="1:28" ht="15" customHeight="1">
      <c r="A278" s="241" t="s">
        <v>403</v>
      </c>
      <c r="B278" s="242" t="s">
        <v>404</v>
      </c>
      <c r="C278" s="243" t="s">
        <v>407</v>
      </c>
      <c r="D278" s="241" t="s">
        <v>265</v>
      </c>
      <c r="E278" s="241" t="s">
        <v>270</v>
      </c>
      <c r="F278" s="241" t="s">
        <v>270</v>
      </c>
      <c r="G278" s="241" t="s">
        <v>270</v>
      </c>
      <c r="H278" s="241" t="s">
        <v>325</v>
      </c>
      <c r="I278" s="241" t="s">
        <v>309</v>
      </c>
      <c r="J278" s="241"/>
      <c r="K278" s="241"/>
      <c r="L278" s="241"/>
      <c r="M278" s="241" t="s">
        <v>267</v>
      </c>
      <c r="N278" s="241" t="s">
        <v>310</v>
      </c>
      <c r="O278" s="241" t="s">
        <v>268</v>
      </c>
      <c r="P278" s="242" t="s">
        <v>408</v>
      </c>
      <c r="Q278" s="242"/>
      <c r="R278" s="244">
        <v>0</v>
      </c>
      <c r="S278" s="244">
        <v>280000</v>
      </c>
      <c r="T278" s="244">
        <v>0</v>
      </c>
      <c r="U278" s="244">
        <v>280000</v>
      </c>
      <c r="V278" s="244">
        <v>0</v>
      </c>
      <c r="W278" s="244">
        <v>0</v>
      </c>
      <c r="X278" s="244">
        <v>280000</v>
      </c>
      <c r="Y278" s="244">
        <v>0</v>
      </c>
      <c r="Z278" s="244">
        <v>0</v>
      </c>
      <c r="AA278" s="244">
        <v>0</v>
      </c>
      <c r="AB278" s="244">
        <v>0</v>
      </c>
    </row>
    <row r="279" spans="1:28" ht="15" customHeight="1">
      <c r="A279" s="241" t="s">
        <v>403</v>
      </c>
      <c r="B279" s="242" t="s">
        <v>404</v>
      </c>
      <c r="C279" s="243" t="s">
        <v>365</v>
      </c>
      <c r="D279" s="241" t="s">
        <v>265</v>
      </c>
      <c r="E279" s="241" t="s">
        <v>270</v>
      </c>
      <c r="F279" s="241" t="s">
        <v>270</v>
      </c>
      <c r="G279" s="241" t="s">
        <v>270</v>
      </c>
      <c r="H279" s="241" t="s">
        <v>349</v>
      </c>
      <c r="I279" s="241" t="s">
        <v>316</v>
      </c>
      <c r="J279" s="241"/>
      <c r="K279" s="241"/>
      <c r="L279" s="241"/>
      <c r="M279" s="241" t="s">
        <v>267</v>
      </c>
      <c r="N279" s="241" t="s">
        <v>310</v>
      </c>
      <c r="O279" s="241" t="s">
        <v>268</v>
      </c>
      <c r="P279" s="242" t="s">
        <v>366</v>
      </c>
      <c r="Q279" s="242"/>
      <c r="R279" s="244">
        <v>300000</v>
      </c>
      <c r="S279" s="244">
        <v>1366606</v>
      </c>
      <c r="T279" s="244">
        <v>0</v>
      </c>
      <c r="U279" s="244">
        <v>1666606</v>
      </c>
      <c r="V279" s="244">
        <v>0</v>
      </c>
      <c r="W279" s="244">
        <v>1611121</v>
      </c>
      <c r="X279" s="244">
        <v>55485</v>
      </c>
      <c r="Y279" s="244">
        <v>1611121</v>
      </c>
      <c r="Z279" s="244">
        <v>1611121</v>
      </c>
      <c r="AA279" s="244">
        <v>1611121</v>
      </c>
      <c r="AB279" s="244">
        <v>1611121</v>
      </c>
    </row>
    <row r="280" spans="1:28" ht="15" customHeight="1">
      <c r="A280" s="241" t="s">
        <v>403</v>
      </c>
      <c r="B280" s="242" t="s">
        <v>404</v>
      </c>
      <c r="C280" s="243" t="s">
        <v>367</v>
      </c>
      <c r="D280" s="241" t="s">
        <v>265</v>
      </c>
      <c r="E280" s="241" t="s">
        <v>270</v>
      </c>
      <c r="F280" s="241" t="s">
        <v>270</v>
      </c>
      <c r="G280" s="241" t="s">
        <v>270</v>
      </c>
      <c r="H280" s="241" t="s">
        <v>328</v>
      </c>
      <c r="I280" s="241" t="s">
        <v>316</v>
      </c>
      <c r="J280" s="241"/>
      <c r="K280" s="241"/>
      <c r="L280" s="241"/>
      <c r="M280" s="241" t="s">
        <v>267</v>
      </c>
      <c r="N280" s="241" t="s">
        <v>310</v>
      </c>
      <c r="O280" s="241" t="s">
        <v>268</v>
      </c>
      <c r="P280" s="242" t="s">
        <v>368</v>
      </c>
      <c r="Q280" s="242"/>
      <c r="R280" s="244">
        <v>150000</v>
      </c>
      <c r="S280" s="244">
        <v>200000</v>
      </c>
      <c r="T280" s="244">
        <v>182606</v>
      </c>
      <c r="U280" s="244">
        <v>167394</v>
      </c>
      <c r="V280" s="244">
        <v>0</v>
      </c>
      <c r="W280" s="244">
        <v>167394</v>
      </c>
      <c r="X280" s="244">
        <v>0</v>
      </c>
      <c r="Y280" s="244">
        <v>167394</v>
      </c>
      <c r="Z280" s="244">
        <v>167394</v>
      </c>
      <c r="AA280" s="244">
        <v>167394</v>
      </c>
      <c r="AB280" s="244">
        <v>167394</v>
      </c>
    </row>
    <row r="281" spans="1:28" ht="15" customHeight="1">
      <c r="A281" s="241" t="s">
        <v>403</v>
      </c>
      <c r="B281" s="242" t="s">
        <v>404</v>
      </c>
      <c r="C281" s="243" t="s">
        <v>371</v>
      </c>
      <c r="D281" s="241" t="s">
        <v>265</v>
      </c>
      <c r="E281" s="241" t="s">
        <v>272</v>
      </c>
      <c r="F281" s="241" t="s">
        <v>276</v>
      </c>
      <c r="G281" s="241" t="s">
        <v>270</v>
      </c>
      <c r="H281" s="241" t="s">
        <v>277</v>
      </c>
      <c r="I281" s="241" t="s">
        <v>309</v>
      </c>
      <c r="J281" s="241"/>
      <c r="K281" s="241"/>
      <c r="L281" s="241"/>
      <c r="M281" s="241" t="s">
        <v>267</v>
      </c>
      <c r="N281" s="241" t="s">
        <v>310</v>
      </c>
      <c r="O281" s="241" t="s">
        <v>268</v>
      </c>
      <c r="P281" s="242" t="s">
        <v>372</v>
      </c>
      <c r="Q281" s="242"/>
      <c r="R281" s="244">
        <v>0</v>
      </c>
      <c r="S281" s="244">
        <v>9850000</v>
      </c>
      <c r="T281" s="244">
        <v>0</v>
      </c>
      <c r="U281" s="244">
        <v>9850000</v>
      </c>
      <c r="V281" s="244">
        <v>0</v>
      </c>
      <c r="W281" s="244">
        <v>8701708</v>
      </c>
      <c r="X281" s="244">
        <v>1148292</v>
      </c>
      <c r="Y281" s="244">
        <v>8701708</v>
      </c>
      <c r="Z281" s="244">
        <v>8701708</v>
      </c>
      <c r="AA281" s="244">
        <v>8701708</v>
      </c>
      <c r="AB281" s="244">
        <v>8701708</v>
      </c>
    </row>
    <row r="282" spans="1:28" ht="15" customHeight="1">
      <c r="A282" s="241" t="s">
        <v>409</v>
      </c>
      <c r="B282" s="242" t="s">
        <v>410</v>
      </c>
      <c r="C282" s="243" t="s">
        <v>308</v>
      </c>
      <c r="D282" s="241" t="s">
        <v>265</v>
      </c>
      <c r="E282" s="241" t="s">
        <v>266</v>
      </c>
      <c r="F282" s="241" t="s">
        <v>266</v>
      </c>
      <c r="G282" s="241" t="s">
        <v>266</v>
      </c>
      <c r="H282" s="241" t="s">
        <v>309</v>
      </c>
      <c r="I282" s="241" t="s">
        <v>309</v>
      </c>
      <c r="J282" s="241"/>
      <c r="K282" s="241"/>
      <c r="L282" s="241"/>
      <c r="M282" s="241" t="s">
        <v>267</v>
      </c>
      <c r="N282" s="241" t="s">
        <v>310</v>
      </c>
      <c r="O282" s="241" t="s">
        <v>268</v>
      </c>
      <c r="P282" s="242" t="s">
        <v>311</v>
      </c>
      <c r="Q282" s="242"/>
      <c r="R282" s="244">
        <v>364000000</v>
      </c>
      <c r="S282" s="244">
        <v>0</v>
      </c>
      <c r="T282" s="244">
        <v>0</v>
      </c>
      <c r="U282" s="244">
        <v>364000000</v>
      </c>
      <c r="V282" s="244">
        <v>0</v>
      </c>
      <c r="W282" s="244">
        <v>350451157</v>
      </c>
      <c r="X282" s="244">
        <v>13548843</v>
      </c>
      <c r="Y282" s="244">
        <v>350451157</v>
      </c>
      <c r="Z282" s="244">
        <v>350451157</v>
      </c>
      <c r="AA282" s="244">
        <v>350451157</v>
      </c>
      <c r="AB282" s="244">
        <v>350451157</v>
      </c>
    </row>
    <row r="283" spans="1:28" ht="15" customHeight="1">
      <c r="A283" s="241" t="s">
        <v>409</v>
      </c>
      <c r="B283" s="242" t="s">
        <v>410</v>
      </c>
      <c r="C283" s="243" t="s">
        <v>312</v>
      </c>
      <c r="D283" s="241" t="s">
        <v>265</v>
      </c>
      <c r="E283" s="241" t="s">
        <v>266</v>
      </c>
      <c r="F283" s="241" t="s">
        <v>266</v>
      </c>
      <c r="G283" s="241" t="s">
        <v>266</v>
      </c>
      <c r="H283" s="241" t="s">
        <v>309</v>
      </c>
      <c r="I283" s="241" t="s">
        <v>313</v>
      </c>
      <c r="J283" s="241"/>
      <c r="K283" s="241"/>
      <c r="L283" s="241"/>
      <c r="M283" s="241" t="s">
        <v>267</v>
      </c>
      <c r="N283" s="241" t="s">
        <v>310</v>
      </c>
      <c r="O283" s="241" t="s">
        <v>268</v>
      </c>
      <c r="P283" s="242" t="s">
        <v>314</v>
      </c>
      <c r="Q283" s="242"/>
      <c r="R283" s="244">
        <v>0</v>
      </c>
      <c r="S283" s="244">
        <v>10928077</v>
      </c>
      <c r="T283" s="244">
        <v>0</v>
      </c>
      <c r="U283" s="244">
        <v>10928077</v>
      </c>
      <c r="V283" s="244">
        <v>0</v>
      </c>
      <c r="W283" s="244">
        <v>10928077</v>
      </c>
      <c r="X283" s="244">
        <v>0</v>
      </c>
      <c r="Y283" s="244">
        <v>10928077</v>
      </c>
      <c r="Z283" s="244">
        <v>10928077</v>
      </c>
      <c r="AA283" s="244">
        <v>10928077</v>
      </c>
      <c r="AB283" s="244">
        <v>10928077</v>
      </c>
    </row>
    <row r="284" spans="1:28" ht="15" customHeight="1">
      <c r="A284" s="241" t="s">
        <v>409</v>
      </c>
      <c r="B284" s="242" t="s">
        <v>410</v>
      </c>
      <c r="C284" s="243" t="s">
        <v>315</v>
      </c>
      <c r="D284" s="241" t="s">
        <v>265</v>
      </c>
      <c r="E284" s="241" t="s">
        <v>266</v>
      </c>
      <c r="F284" s="241" t="s">
        <v>266</v>
      </c>
      <c r="G284" s="241" t="s">
        <v>266</v>
      </c>
      <c r="H284" s="241" t="s">
        <v>309</v>
      </c>
      <c r="I284" s="241" t="s">
        <v>316</v>
      </c>
      <c r="J284" s="241"/>
      <c r="K284" s="241"/>
      <c r="L284" s="241"/>
      <c r="M284" s="241" t="s">
        <v>267</v>
      </c>
      <c r="N284" s="241" t="s">
        <v>310</v>
      </c>
      <c r="O284" s="241" t="s">
        <v>268</v>
      </c>
      <c r="P284" s="242" t="s">
        <v>317</v>
      </c>
      <c r="Q284" s="242"/>
      <c r="R284" s="244">
        <v>6450000</v>
      </c>
      <c r="S284" s="244">
        <v>0</v>
      </c>
      <c r="T284" s="244">
        <v>0</v>
      </c>
      <c r="U284" s="244">
        <v>6450000</v>
      </c>
      <c r="V284" s="244">
        <v>0</v>
      </c>
      <c r="W284" s="244">
        <v>4894634</v>
      </c>
      <c r="X284" s="244">
        <v>1555366</v>
      </c>
      <c r="Y284" s="244">
        <v>4894634</v>
      </c>
      <c r="Z284" s="244">
        <v>4894634</v>
      </c>
      <c r="AA284" s="244">
        <v>4894634</v>
      </c>
      <c r="AB284" s="244">
        <v>4894634</v>
      </c>
    </row>
    <row r="285" spans="1:28" ht="15" customHeight="1">
      <c r="A285" s="241" t="s">
        <v>409</v>
      </c>
      <c r="B285" s="242" t="s">
        <v>410</v>
      </c>
      <c r="C285" s="243" t="s">
        <v>318</v>
      </c>
      <c r="D285" s="241" t="s">
        <v>265</v>
      </c>
      <c r="E285" s="241" t="s">
        <v>266</v>
      </c>
      <c r="F285" s="241" t="s">
        <v>266</v>
      </c>
      <c r="G285" s="241" t="s">
        <v>266</v>
      </c>
      <c r="H285" s="241" t="s">
        <v>309</v>
      </c>
      <c r="I285" s="241" t="s">
        <v>319</v>
      </c>
      <c r="J285" s="241"/>
      <c r="K285" s="241"/>
      <c r="L285" s="241"/>
      <c r="M285" s="241" t="s">
        <v>267</v>
      </c>
      <c r="N285" s="241" t="s">
        <v>310</v>
      </c>
      <c r="O285" s="241" t="s">
        <v>268</v>
      </c>
      <c r="P285" s="242" t="s">
        <v>320</v>
      </c>
      <c r="Q285" s="242"/>
      <c r="R285" s="244">
        <v>3767000</v>
      </c>
      <c r="S285" s="244">
        <v>2600000</v>
      </c>
      <c r="T285" s="244">
        <v>3767000</v>
      </c>
      <c r="U285" s="244">
        <v>2600000</v>
      </c>
      <c r="V285" s="244">
        <v>0</v>
      </c>
      <c r="W285" s="244">
        <v>1511646</v>
      </c>
      <c r="X285" s="244">
        <v>1088354</v>
      </c>
      <c r="Y285" s="244">
        <v>1511646</v>
      </c>
      <c r="Z285" s="244">
        <v>1511646</v>
      </c>
      <c r="AA285" s="244">
        <v>1511646</v>
      </c>
      <c r="AB285" s="244">
        <v>1511646</v>
      </c>
    </row>
    <row r="286" spans="1:28" ht="15" customHeight="1">
      <c r="A286" s="241" t="s">
        <v>409</v>
      </c>
      <c r="B286" s="242" t="s">
        <v>410</v>
      </c>
      <c r="C286" s="243" t="s">
        <v>321</v>
      </c>
      <c r="D286" s="241" t="s">
        <v>265</v>
      </c>
      <c r="E286" s="241" t="s">
        <v>266</v>
      </c>
      <c r="F286" s="241" t="s">
        <v>266</v>
      </c>
      <c r="G286" s="241" t="s">
        <v>266</v>
      </c>
      <c r="H286" s="241" t="s">
        <v>309</v>
      </c>
      <c r="I286" s="241" t="s">
        <v>322</v>
      </c>
      <c r="J286" s="241"/>
      <c r="K286" s="241"/>
      <c r="L286" s="241"/>
      <c r="M286" s="241" t="s">
        <v>267</v>
      </c>
      <c r="N286" s="241" t="s">
        <v>310</v>
      </c>
      <c r="O286" s="241" t="s">
        <v>268</v>
      </c>
      <c r="P286" s="242" t="s">
        <v>323</v>
      </c>
      <c r="Q286" s="242"/>
      <c r="R286" s="244">
        <v>36000000</v>
      </c>
      <c r="S286" s="244">
        <v>798269</v>
      </c>
      <c r="T286" s="244">
        <v>3429612</v>
      </c>
      <c r="U286" s="244">
        <v>33368657</v>
      </c>
      <c r="V286" s="244">
        <v>0</v>
      </c>
      <c r="W286" s="244">
        <v>33368657</v>
      </c>
      <c r="X286" s="244">
        <v>0</v>
      </c>
      <c r="Y286" s="244">
        <v>33368657</v>
      </c>
      <c r="Z286" s="244">
        <v>33368657</v>
      </c>
      <c r="AA286" s="244">
        <v>33368657</v>
      </c>
      <c r="AB286" s="244">
        <v>33368657</v>
      </c>
    </row>
    <row r="287" spans="1:28" ht="15" customHeight="1">
      <c r="A287" s="241" t="s">
        <v>409</v>
      </c>
      <c r="B287" s="242" t="s">
        <v>410</v>
      </c>
      <c r="C287" s="243" t="s">
        <v>324</v>
      </c>
      <c r="D287" s="241" t="s">
        <v>265</v>
      </c>
      <c r="E287" s="241" t="s">
        <v>266</v>
      </c>
      <c r="F287" s="241" t="s">
        <v>266</v>
      </c>
      <c r="G287" s="241" t="s">
        <v>266</v>
      </c>
      <c r="H287" s="241" t="s">
        <v>309</v>
      </c>
      <c r="I287" s="241" t="s">
        <v>325</v>
      </c>
      <c r="J287" s="241"/>
      <c r="K287" s="241"/>
      <c r="L287" s="241"/>
      <c r="M287" s="241" t="s">
        <v>267</v>
      </c>
      <c r="N287" s="241" t="s">
        <v>310</v>
      </c>
      <c r="O287" s="241" t="s">
        <v>268</v>
      </c>
      <c r="P287" s="242" t="s">
        <v>326</v>
      </c>
      <c r="Q287" s="242"/>
      <c r="R287" s="244">
        <v>14000000</v>
      </c>
      <c r="S287" s="244">
        <v>1200000</v>
      </c>
      <c r="T287" s="244">
        <v>0</v>
      </c>
      <c r="U287" s="244">
        <v>15200000</v>
      </c>
      <c r="V287" s="244">
        <v>0</v>
      </c>
      <c r="W287" s="244">
        <v>12110995</v>
      </c>
      <c r="X287" s="244">
        <v>3089005</v>
      </c>
      <c r="Y287" s="244">
        <v>12110995</v>
      </c>
      <c r="Z287" s="244">
        <v>12110995</v>
      </c>
      <c r="AA287" s="244">
        <v>12110995</v>
      </c>
      <c r="AB287" s="244">
        <v>12110995</v>
      </c>
    </row>
    <row r="288" spans="1:28" ht="15" customHeight="1">
      <c r="A288" s="241" t="s">
        <v>409</v>
      </c>
      <c r="B288" s="242" t="s">
        <v>410</v>
      </c>
      <c r="C288" s="243" t="s">
        <v>327</v>
      </c>
      <c r="D288" s="241" t="s">
        <v>265</v>
      </c>
      <c r="E288" s="241" t="s">
        <v>266</v>
      </c>
      <c r="F288" s="241" t="s">
        <v>266</v>
      </c>
      <c r="G288" s="241" t="s">
        <v>266</v>
      </c>
      <c r="H288" s="241" t="s">
        <v>309</v>
      </c>
      <c r="I288" s="241" t="s">
        <v>328</v>
      </c>
      <c r="J288" s="241"/>
      <c r="K288" s="241"/>
      <c r="L288" s="241"/>
      <c r="M288" s="241" t="s">
        <v>267</v>
      </c>
      <c r="N288" s="241" t="s">
        <v>310</v>
      </c>
      <c r="O288" s="241" t="s">
        <v>268</v>
      </c>
      <c r="P288" s="242" t="s">
        <v>329</v>
      </c>
      <c r="Q288" s="242"/>
      <c r="R288" s="244">
        <v>46000000</v>
      </c>
      <c r="S288" s="244">
        <v>0</v>
      </c>
      <c r="T288" s="244">
        <v>0</v>
      </c>
      <c r="U288" s="244">
        <v>46000000</v>
      </c>
      <c r="V288" s="244">
        <v>0</v>
      </c>
      <c r="W288" s="244">
        <v>43464420</v>
      </c>
      <c r="X288" s="244">
        <v>2535580</v>
      </c>
      <c r="Y288" s="244">
        <v>43464420</v>
      </c>
      <c r="Z288" s="244">
        <v>43464420</v>
      </c>
      <c r="AA288" s="244">
        <v>43464420</v>
      </c>
      <c r="AB288" s="244">
        <v>43464420</v>
      </c>
    </row>
    <row r="289" spans="1:28" ht="15" customHeight="1">
      <c r="A289" s="241" t="s">
        <v>409</v>
      </c>
      <c r="B289" s="242" t="s">
        <v>410</v>
      </c>
      <c r="C289" s="243" t="s">
        <v>330</v>
      </c>
      <c r="D289" s="241" t="s">
        <v>265</v>
      </c>
      <c r="E289" s="241" t="s">
        <v>266</v>
      </c>
      <c r="F289" s="241" t="s">
        <v>266</v>
      </c>
      <c r="G289" s="241" t="s">
        <v>266</v>
      </c>
      <c r="H289" s="241" t="s">
        <v>309</v>
      </c>
      <c r="I289" s="241" t="s">
        <v>331</v>
      </c>
      <c r="J289" s="241"/>
      <c r="K289" s="241"/>
      <c r="L289" s="241"/>
      <c r="M289" s="241" t="s">
        <v>267</v>
      </c>
      <c r="N289" s="241" t="s">
        <v>310</v>
      </c>
      <c r="O289" s="241" t="s">
        <v>268</v>
      </c>
      <c r="P289" s="242" t="s">
        <v>332</v>
      </c>
      <c r="Q289" s="242"/>
      <c r="R289" s="244">
        <v>20000000</v>
      </c>
      <c r="S289" s="244">
        <v>2000000</v>
      </c>
      <c r="T289" s="244">
        <v>0</v>
      </c>
      <c r="U289" s="244">
        <v>22000000</v>
      </c>
      <c r="V289" s="244">
        <v>0</v>
      </c>
      <c r="W289" s="244">
        <v>17221220</v>
      </c>
      <c r="X289" s="244">
        <v>4778780</v>
      </c>
      <c r="Y289" s="244">
        <v>17221220</v>
      </c>
      <c r="Z289" s="244">
        <v>17221220</v>
      </c>
      <c r="AA289" s="244">
        <v>17221220</v>
      </c>
      <c r="AB289" s="244">
        <v>17221220</v>
      </c>
    </row>
    <row r="290" spans="1:28" ht="15" customHeight="1">
      <c r="A290" s="241" t="s">
        <v>409</v>
      </c>
      <c r="B290" s="242" t="s">
        <v>410</v>
      </c>
      <c r="C290" s="243" t="s">
        <v>333</v>
      </c>
      <c r="D290" s="241" t="s">
        <v>265</v>
      </c>
      <c r="E290" s="241" t="s">
        <v>266</v>
      </c>
      <c r="F290" s="241" t="s">
        <v>266</v>
      </c>
      <c r="G290" s="241" t="s">
        <v>266</v>
      </c>
      <c r="H290" s="241" t="s">
        <v>309</v>
      </c>
      <c r="I290" s="241" t="s">
        <v>277</v>
      </c>
      <c r="J290" s="241"/>
      <c r="K290" s="241"/>
      <c r="L290" s="241"/>
      <c r="M290" s="241" t="s">
        <v>267</v>
      </c>
      <c r="N290" s="241" t="s">
        <v>310</v>
      </c>
      <c r="O290" s="241" t="s">
        <v>268</v>
      </c>
      <c r="P290" s="242" t="s">
        <v>334</v>
      </c>
      <c r="Q290" s="242"/>
      <c r="R290" s="244">
        <v>5000000</v>
      </c>
      <c r="S290" s="244">
        <v>0</v>
      </c>
      <c r="T290" s="244">
        <v>106663</v>
      </c>
      <c r="U290" s="244">
        <v>4893337</v>
      </c>
      <c r="V290" s="244">
        <v>0</v>
      </c>
      <c r="W290" s="244">
        <v>4893337</v>
      </c>
      <c r="X290" s="244">
        <v>0</v>
      </c>
      <c r="Y290" s="244">
        <v>4893337</v>
      </c>
      <c r="Z290" s="244">
        <v>4893337</v>
      </c>
      <c r="AA290" s="244">
        <v>4893337</v>
      </c>
      <c r="AB290" s="244">
        <v>4893337</v>
      </c>
    </row>
    <row r="291" spans="1:28" ht="15" customHeight="1">
      <c r="A291" s="241" t="s">
        <v>409</v>
      </c>
      <c r="B291" s="242" t="s">
        <v>410</v>
      </c>
      <c r="C291" s="243" t="s">
        <v>335</v>
      </c>
      <c r="D291" s="241" t="s">
        <v>265</v>
      </c>
      <c r="E291" s="241" t="s">
        <v>266</v>
      </c>
      <c r="F291" s="241" t="s">
        <v>266</v>
      </c>
      <c r="G291" s="241" t="s">
        <v>270</v>
      </c>
      <c r="H291" s="241" t="s">
        <v>309</v>
      </c>
      <c r="I291" s="241"/>
      <c r="J291" s="241"/>
      <c r="K291" s="241"/>
      <c r="L291" s="241"/>
      <c r="M291" s="241" t="s">
        <v>267</v>
      </c>
      <c r="N291" s="241" t="s">
        <v>310</v>
      </c>
      <c r="O291" s="241" t="s">
        <v>268</v>
      </c>
      <c r="P291" s="242" t="s">
        <v>336</v>
      </c>
      <c r="Q291" s="242"/>
      <c r="R291" s="244">
        <v>48000000</v>
      </c>
      <c r="S291" s="244">
        <v>0</v>
      </c>
      <c r="T291" s="244">
        <v>0</v>
      </c>
      <c r="U291" s="244">
        <v>48000000</v>
      </c>
      <c r="V291" s="244">
        <v>0</v>
      </c>
      <c r="W291" s="244">
        <v>46251000</v>
      </c>
      <c r="X291" s="244">
        <v>1749000</v>
      </c>
      <c r="Y291" s="244">
        <v>46251000</v>
      </c>
      <c r="Z291" s="244">
        <v>46251000</v>
      </c>
      <c r="AA291" s="244">
        <v>46251000</v>
      </c>
      <c r="AB291" s="244">
        <v>46251000</v>
      </c>
    </row>
    <row r="292" spans="1:28" ht="15" customHeight="1">
      <c r="A292" s="241" t="s">
        <v>409</v>
      </c>
      <c r="B292" s="242" t="s">
        <v>410</v>
      </c>
      <c r="C292" s="243" t="s">
        <v>337</v>
      </c>
      <c r="D292" s="241" t="s">
        <v>265</v>
      </c>
      <c r="E292" s="241" t="s">
        <v>266</v>
      </c>
      <c r="F292" s="241" t="s">
        <v>266</v>
      </c>
      <c r="G292" s="241" t="s">
        <v>270</v>
      </c>
      <c r="H292" s="241" t="s">
        <v>338</v>
      </c>
      <c r="I292" s="241"/>
      <c r="J292" s="241"/>
      <c r="K292" s="241"/>
      <c r="L292" s="241"/>
      <c r="M292" s="241" t="s">
        <v>267</v>
      </c>
      <c r="N292" s="241" t="s">
        <v>310</v>
      </c>
      <c r="O292" s="241" t="s">
        <v>268</v>
      </c>
      <c r="P292" s="242" t="s">
        <v>339</v>
      </c>
      <c r="Q292" s="242"/>
      <c r="R292" s="244">
        <v>33000000</v>
      </c>
      <c r="S292" s="244">
        <v>1380000</v>
      </c>
      <c r="T292" s="244">
        <v>0</v>
      </c>
      <c r="U292" s="244">
        <v>34380000</v>
      </c>
      <c r="V292" s="244">
        <v>0</v>
      </c>
      <c r="W292" s="244">
        <v>32779600</v>
      </c>
      <c r="X292" s="244">
        <v>1600400</v>
      </c>
      <c r="Y292" s="244">
        <v>32779600</v>
      </c>
      <c r="Z292" s="244">
        <v>32779600</v>
      </c>
      <c r="AA292" s="244">
        <v>32779600</v>
      </c>
      <c r="AB292" s="244">
        <v>32779600</v>
      </c>
    </row>
    <row r="293" spans="1:28" ht="15" customHeight="1">
      <c r="A293" s="241" t="s">
        <v>409</v>
      </c>
      <c r="B293" s="242" t="s">
        <v>410</v>
      </c>
      <c r="C293" s="243" t="s">
        <v>340</v>
      </c>
      <c r="D293" s="241" t="s">
        <v>265</v>
      </c>
      <c r="E293" s="241" t="s">
        <v>266</v>
      </c>
      <c r="F293" s="241" t="s">
        <v>266</v>
      </c>
      <c r="G293" s="241" t="s">
        <v>270</v>
      </c>
      <c r="H293" s="241" t="s">
        <v>316</v>
      </c>
      <c r="I293" s="241"/>
      <c r="J293" s="241"/>
      <c r="K293" s="241"/>
      <c r="L293" s="241"/>
      <c r="M293" s="241" t="s">
        <v>267</v>
      </c>
      <c r="N293" s="241" t="s">
        <v>310</v>
      </c>
      <c r="O293" s="241" t="s">
        <v>268</v>
      </c>
      <c r="P293" s="242" t="s">
        <v>341</v>
      </c>
      <c r="Q293" s="242"/>
      <c r="R293" s="244">
        <v>18000000</v>
      </c>
      <c r="S293" s="244">
        <v>1000000</v>
      </c>
      <c r="T293" s="244">
        <v>0</v>
      </c>
      <c r="U293" s="244">
        <v>19000000</v>
      </c>
      <c r="V293" s="244">
        <v>0</v>
      </c>
      <c r="W293" s="244">
        <v>18138900</v>
      </c>
      <c r="X293" s="244">
        <v>861100</v>
      </c>
      <c r="Y293" s="244">
        <v>18138900</v>
      </c>
      <c r="Z293" s="244">
        <v>18138900</v>
      </c>
      <c r="AA293" s="244">
        <v>18138900</v>
      </c>
      <c r="AB293" s="244">
        <v>18138900</v>
      </c>
    </row>
    <row r="294" spans="1:28" ht="15" customHeight="1">
      <c r="A294" s="241" t="s">
        <v>409</v>
      </c>
      <c r="B294" s="242" t="s">
        <v>410</v>
      </c>
      <c r="C294" s="243" t="s">
        <v>342</v>
      </c>
      <c r="D294" s="241" t="s">
        <v>265</v>
      </c>
      <c r="E294" s="241" t="s">
        <v>266</v>
      </c>
      <c r="F294" s="241" t="s">
        <v>266</v>
      </c>
      <c r="G294" s="241" t="s">
        <v>270</v>
      </c>
      <c r="H294" s="241" t="s">
        <v>319</v>
      </c>
      <c r="I294" s="241"/>
      <c r="J294" s="241"/>
      <c r="K294" s="241"/>
      <c r="L294" s="241"/>
      <c r="M294" s="241" t="s">
        <v>267</v>
      </c>
      <c r="N294" s="241" t="s">
        <v>310</v>
      </c>
      <c r="O294" s="241" t="s">
        <v>268</v>
      </c>
      <c r="P294" s="242" t="s">
        <v>343</v>
      </c>
      <c r="Q294" s="242"/>
      <c r="R294" s="244">
        <v>5000000</v>
      </c>
      <c r="S294" s="244">
        <v>0</v>
      </c>
      <c r="T294" s="244">
        <v>0</v>
      </c>
      <c r="U294" s="244">
        <v>5000000</v>
      </c>
      <c r="V294" s="244">
        <v>0</v>
      </c>
      <c r="W294" s="244">
        <v>4253400</v>
      </c>
      <c r="X294" s="244">
        <v>746600</v>
      </c>
      <c r="Y294" s="244">
        <v>4253400</v>
      </c>
      <c r="Z294" s="244">
        <v>4253400</v>
      </c>
      <c r="AA294" s="244">
        <v>4253400</v>
      </c>
      <c r="AB294" s="244">
        <v>4253400</v>
      </c>
    </row>
    <row r="295" spans="1:28" ht="15" customHeight="1">
      <c r="A295" s="241" t="s">
        <v>409</v>
      </c>
      <c r="B295" s="242" t="s">
        <v>410</v>
      </c>
      <c r="C295" s="243" t="s">
        <v>344</v>
      </c>
      <c r="D295" s="241" t="s">
        <v>265</v>
      </c>
      <c r="E295" s="241" t="s">
        <v>266</v>
      </c>
      <c r="F295" s="241" t="s">
        <v>266</v>
      </c>
      <c r="G295" s="241" t="s">
        <v>270</v>
      </c>
      <c r="H295" s="241" t="s">
        <v>322</v>
      </c>
      <c r="I295" s="241"/>
      <c r="J295" s="241"/>
      <c r="K295" s="241"/>
      <c r="L295" s="241"/>
      <c r="M295" s="241" t="s">
        <v>267</v>
      </c>
      <c r="N295" s="241" t="s">
        <v>310</v>
      </c>
      <c r="O295" s="241" t="s">
        <v>268</v>
      </c>
      <c r="P295" s="242" t="s">
        <v>345</v>
      </c>
      <c r="Q295" s="242"/>
      <c r="R295" s="244">
        <v>14000000</v>
      </c>
      <c r="S295" s="244">
        <v>2000000</v>
      </c>
      <c r="T295" s="244">
        <v>0</v>
      </c>
      <c r="U295" s="244">
        <v>16000000</v>
      </c>
      <c r="V295" s="244">
        <v>0</v>
      </c>
      <c r="W295" s="244">
        <v>13605600</v>
      </c>
      <c r="X295" s="244">
        <v>2394400</v>
      </c>
      <c r="Y295" s="244">
        <v>13605600</v>
      </c>
      <c r="Z295" s="244">
        <v>13605600</v>
      </c>
      <c r="AA295" s="244">
        <v>13605600</v>
      </c>
      <c r="AB295" s="244">
        <v>13605600</v>
      </c>
    </row>
    <row r="296" spans="1:28" ht="15" customHeight="1">
      <c r="A296" s="241" t="s">
        <v>409</v>
      </c>
      <c r="B296" s="242" t="s">
        <v>410</v>
      </c>
      <c r="C296" s="243" t="s">
        <v>346</v>
      </c>
      <c r="D296" s="241" t="s">
        <v>265</v>
      </c>
      <c r="E296" s="241" t="s">
        <v>266</v>
      </c>
      <c r="F296" s="241" t="s">
        <v>266</v>
      </c>
      <c r="G296" s="241" t="s">
        <v>270</v>
      </c>
      <c r="H296" s="241" t="s">
        <v>325</v>
      </c>
      <c r="I296" s="241"/>
      <c r="J296" s="241"/>
      <c r="K296" s="241"/>
      <c r="L296" s="241"/>
      <c r="M296" s="241" t="s">
        <v>267</v>
      </c>
      <c r="N296" s="241" t="s">
        <v>310</v>
      </c>
      <c r="O296" s="241" t="s">
        <v>268</v>
      </c>
      <c r="P296" s="242" t="s">
        <v>347</v>
      </c>
      <c r="Q296" s="242"/>
      <c r="R296" s="244">
        <v>2000000</v>
      </c>
      <c r="S296" s="244">
        <v>8000000</v>
      </c>
      <c r="T296" s="244">
        <v>0</v>
      </c>
      <c r="U296" s="244">
        <v>10000000</v>
      </c>
      <c r="V296" s="244">
        <v>0</v>
      </c>
      <c r="W296" s="244">
        <v>9074400</v>
      </c>
      <c r="X296" s="244">
        <v>925600</v>
      </c>
      <c r="Y296" s="244">
        <v>9074400</v>
      </c>
      <c r="Z296" s="244">
        <v>9074400</v>
      </c>
      <c r="AA296" s="244">
        <v>9074400</v>
      </c>
      <c r="AB296" s="244">
        <v>9074400</v>
      </c>
    </row>
    <row r="297" spans="1:28" ht="15" customHeight="1">
      <c r="A297" s="241" t="s">
        <v>409</v>
      </c>
      <c r="B297" s="242" t="s">
        <v>410</v>
      </c>
      <c r="C297" s="243" t="s">
        <v>348</v>
      </c>
      <c r="D297" s="241" t="s">
        <v>265</v>
      </c>
      <c r="E297" s="241" t="s">
        <v>266</v>
      </c>
      <c r="F297" s="241" t="s">
        <v>266</v>
      </c>
      <c r="G297" s="241" t="s">
        <v>270</v>
      </c>
      <c r="H297" s="241" t="s">
        <v>349</v>
      </c>
      <c r="I297" s="241"/>
      <c r="J297" s="241"/>
      <c r="K297" s="241"/>
      <c r="L297" s="241"/>
      <c r="M297" s="241" t="s">
        <v>267</v>
      </c>
      <c r="N297" s="241" t="s">
        <v>310</v>
      </c>
      <c r="O297" s="241" t="s">
        <v>268</v>
      </c>
      <c r="P297" s="242" t="s">
        <v>350</v>
      </c>
      <c r="Q297" s="242"/>
      <c r="R297" s="244">
        <v>2000000</v>
      </c>
      <c r="S297" s="244">
        <v>0</v>
      </c>
      <c r="T297" s="244">
        <v>2000000</v>
      </c>
      <c r="U297" s="244">
        <v>0</v>
      </c>
      <c r="V297" s="244">
        <v>0</v>
      </c>
      <c r="W297" s="244">
        <v>0</v>
      </c>
      <c r="X297" s="244">
        <v>0</v>
      </c>
      <c r="Y297" s="244">
        <v>0</v>
      </c>
      <c r="Z297" s="244">
        <v>0</v>
      </c>
      <c r="AA297" s="244">
        <v>0</v>
      </c>
      <c r="AB297" s="244">
        <v>0</v>
      </c>
    </row>
    <row r="298" spans="1:28" ht="15" customHeight="1">
      <c r="A298" s="241" t="s">
        <v>409</v>
      </c>
      <c r="B298" s="242" t="s">
        <v>410</v>
      </c>
      <c r="C298" s="243" t="s">
        <v>351</v>
      </c>
      <c r="D298" s="241" t="s">
        <v>265</v>
      </c>
      <c r="E298" s="241" t="s">
        <v>266</v>
      </c>
      <c r="F298" s="241" t="s">
        <v>266</v>
      </c>
      <c r="G298" s="241" t="s">
        <v>270</v>
      </c>
      <c r="H298" s="241" t="s">
        <v>328</v>
      </c>
      <c r="I298" s="241"/>
      <c r="J298" s="241"/>
      <c r="K298" s="241"/>
      <c r="L298" s="241"/>
      <c r="M298" s="241" t="s">
        <v>267</v>
      </c>
      <c r="N298" s="241" t="s">
        <v>310</v>
      </c>
      <c r="O298" s="241" t="s">
        <v>268</v>
      </c>
      <c r="P298" s="242" t="s">
        <v>352</v>
      </c>
      <c r="Q298" s="242"/>
      <c r="R298" s="244">
        <v>4000000</v>
      </c>
      <c r="S298" s="244">
        <v>0</v>
      </c>
      <c r="T298" s="244">
        <v>4000000</v>
      </c>
      <c r="U298" s="244">
        <v>0</v>
      </c>
      <c r="V298" s="244">
        <v>0</v>
      </c>
      <c r="W298" s="244">
        <v>0</v>
      </c>
      <c r="X298" s="244">
        <v>0</v>
      </c>
      <c r="Y298" s="244">
        <v>0</v>
      </c>
      <c r="Z298" s="244">
        <v>0</v>
      </c>
      <c r="AA298" s="244">
        <v>0</v>
      </c>
      <c r="AB298" s="244">
        <v>0</v>
      </c>
    </row>
    <row r="299" spans="1:28" ht="15" customHeight="1">
      <c r="A299" s="241" t="s">
        <v>409</v>
      </c>
      <c r="B299" s="242" t="s">
        <v>410</v>
      </c>
      <c r="C299" s="243" t="s">
        <v>353</v>
      </c>
      <c r="D299" s="241" t="s">
        <v>265</v>
      </c>
      <c r="E299" s="241" t="s">
        <v>266</v>
      </c>
      <c r="F299" s="241" t="s">
        <v>266</v>
      </c>
      <c r="G299" s="241" t="s">
        <v>272</v>
      </c>
      <c r="H299" s="241" t="s">
        <v>309</v>
      </c>
      <c r="I299" s="241" t="s">
        <v>309</v>
      </c>
      <c r="J299" s="241"/>
      <c r="K299" s="241"/>
      <c r="L299" s="241"/>
      <c r="M299" s="241" t="s">
        <v>267</v>
      </c>
      <c r="N299" s="241" t="s">
        <v>310</v>
      </c>
      <c r="O299" s="241" t="s">
        <v>268</v>
      </c>
      <c r="P299" s="242" t="s">
        <v>354</v>
      </c>
      <c r="Q299" s="242"/>
      <c r="R299" s="244">
        <v>19000000</v>
      </c>
      <c r="S299" s="244">
        <v>0</v>
      </c>
      <c r="T299" s="244">
        <v>0</v>
      </c>
      <c r="U299" s="244">
        <v>19000000</v>
      </c>
      <c r="V299" s="244">
        <v>0</v>
      </c>
      <c r="W299" s="244">
        <v>13480609</v>
      </c>
      <c r="X299" s="244">
        <v>5519391</v>
      </c>
      <c r="Y299" s="244">
        <v>13480609</v>
      </c>
      <c r="Z299" s="244">
        <v>13480609</v>
      </c>
      <c r="AA299" s="244">
        <v>13480609</v>
      </c>
      <c r="AB299" s="244">
        <v>13480609</v>
      </c>
    </row>
    <row r="300" spans="1:28" ht="15" customHeight="1">
      <c r="A300" s="241" t="s">
        <v>409</v>
      </c>
      <c r="B300" s="242" t="s">
        <v>410</v>
      </c>
      <c r="C300" s="243" t="s">
        <v>355</v>
      </c>
      <c r="D300" s="241" t="s">
        <v>265</v>
      </c>
      <c r="E300" s="241" t="s">
        <v>266</v>
      </c>
      <c r="F300" s="241" t="s">
        <v>266</v>
      </c>
      <c r="G300" s="241" t="s">
        <v>272</v>
      </c>
      <c r="H300" s="241" t="s">
        <v>309</v>
      </c>
      <c r="I300" s="241" t="s">
        <v>338</v>
      </c>
      <c r="J300" s="241"/>
      <c r="K300" s="241"/>
      <c r="L300" s="241"/>
      <c r="M300" s="241" t="s">
        <v>267</v>
      </c>
      <c r="N300" s="241" t="s">
        <v>310</v>
      </c>
      <c r="O300" s="241" t="s">
        <v>268</v>
      </c>
      <c r="P300" s="242" t="s">
        <v>356</v>
      </c>
      <c r="Q300" s="242"/>
      <c r="R300" s="244">
        <v>0</v>
      </c>
      <c r="S300" s="244">
        <v>4767277</v>
      </c>
      <c r="T300" s="244">
        <v>0</v>
      </c>
      <c r="U300" s="244">
        <v>4767277</v>
      </c>
      <c r="V300" s="244">
        <v>0</v>
      </c>
      <c r="W300" s="244">
        <v>4755950</v>
      </c>
      <c r="X300" s="244">
        <v>11327</v>
      </c>
      <c r="Y300" s="244">
        <v>4755950</v>
      </c>
      <c r="Z300" s="244">
        <v>4755950</v>
      </c>
      <c r="AA300" s="244">
        <v>4755950</v>
      </c>
      <c r="AB300" s="244">
        <v>4755950</v>
      </c>
    </row>
    <row r="301" spans="1:28" ht="15" customHeight="1">
      <c r="A301" s="241" t="s">
        <v>409</v>
      </c>
      <c r="B301" s="242" t="s">
        <v>410</v>
      </c>
      <c r="C301" s="243" t="s">
        <v>357</v>
      </c>
      <c r="D301" s="241" t="s">
        <v>265</v>
      </c>
      <c r="E301" s="241" t="s">
        <v>266</v>
      </c>
      <c r="F301" s="241" t="s">
        <v>266</v>
      </c>
      <c r="G301" s="241" t="s">
        <v>272</v>
      </c>
      <c r="H301" s="241" t="s">
        <v>309</v>
      </c>
      <c r="I301" s="241" t="s">
        <v>313</v>
      </c>
      <c r="J301" s="241"/>
      <c r="K301" s="241"/>
      <c r="L301" s="241"/>
      <c r="M301" s="241" t="s">
        <v>267</v>
      </c>
      <c r="N301" s="241" t="s">
        <v>310</v>
      </c>
      <c r="O301" s="241" t="s">
        <v>268</v>
      </c>
      <c r="P301" s="242" t="s">
        <v>358</v>
      </c>
      <c r="Q301" s="242"/>
      <c r="R301" s="244">
        <v>2000000</v>
      </c>
      <c r="S301" s="244">
        <v>0</v>
      </c>
      <c r="T301" s="244">
        <v>0</v>
      </c>
      <c r="U301" s="244">
        <v>2000000</v>
      </c>
      <c r="V301" s="244">
        <v>0</v>
      </c>
      <c r="W301" s="244">
        <v>1448236</v>
      </c>
      <c r="X301" s="244">
        <v>551764</v>
      </c>
      <c r="Y301" s="244">
        <v>1448236</v>
      </c>
      <c r="Z301" s="244">
        <v>1448236</v>
      </c>
      <c r="AA301" s="244">
        <v>1448236</v>
      </c>
      <c r="AB301" s="244">
        <v>1448236</v>
      </c>
    </row>
    <row r="302" spans="1:28" ht="15" customHeight="1">
      <c r="A302" s="241" t="s">
        <v>409</v>
      </c>
      <c r="B302" s="242" t="s">
        <v>410</v>
      </c>
      <c r="C302" s="243" t="s">
        <v>359</v>
      </c>
      <c r="D302" s="241" t="s">
        <v>265</v>
      </c>
      <c r="E302" s="241" t="s">
        <v>266</v>
      </c>
      <c r="F302" s="241" t="s">
        <v>266</v>
      </c>
      <c r="G302" s="241" t="s">
        <v>272</v>
      </c>
      <c r="H302" s="241" t="s">
        <v>338</v>
      </c>
      <c r="I302" s="241"/>
      <c r="J302" s="241"/>
      <c r="K302" s="241"/>
      <c r="L302" s="241"/>
      <c r="M302" s="241" t="s">
        <v>267</v>
      </c>
      <c r="N302" s="241" t="s">
        <v>310</v>
      </c>
      <c r="O302" s="241" t="s">
        <v>268</v>
      </c>
      <c r="P302" s="242" t="s">
        <v>360</v>
      </c>
      <c r="Q302" s="242"/>
      <c r="R302" s="244">
        <v>29000000</v>
      </c>
      <c r="S302" s="244">
        <v>0</v>
      </c>
      <c r="T302" s="244">
        <v>0</v>
      </c>
      <c r="U302" s="244">
        <v>29000000</v>
      </c>
      <c r="V302" s="244">
        <v>0</v>
      </c>
      <c r="W302" s="244">
        <v>18857914</v>
      </c>
      <c r="X302" s="244">
        <v>10142086</v>
      </c>
      <c r="Y302" s="244">
        <v>18857914</v>
      </c>
      <c r="Z302" s="244">
        <v>18857914</v>
      </c>
      <c r="AA302" s="244">
        <v>18857914</v>
      </c>
      <c r="AB302" s="244">
        <v>18857914</v>
      </c>
    </row>
    <row r="303" spans="1:28" ht="15" customHeight="1">
      <c r="A303" s="241" t="s">
        <v>409</v>
      </c>
      <c r="B303" s="242" t="s">
        <v>410</v>
      </c>
      <c r="C303" s="243" t="s">
        <v>361</v>
      </c>
      <c r="D303" s="241" t="s">
        <v>265</v>
      </c>
      <c r="E303" s="241" t="s">
        <v>270</v>
      </c>
      <c r="F303" s="241" t="s">
        <v>270</v>
      </c>
      <c r="G303" s="241" t="s">
        <v>270</v>
      </c>
      <c r="H303" s="241" t="s">
        <v>322</v>
      </c>
      <c r="I303" s="241" t="s">
        <v>316</v>
      </c>
      <c r="J303" s="241"/>
      <c r="K303" s="241"/>
      <c r="L303" s="241"/>
      <c r="M303" s="241" t="s">
        <v>280</v>
      </c>
      <c r="N303" s="241" t="s">
        <v>34</v>
      </c>
      <c r="O303" s="241" t="s">
        <v>268</v>
      </c>
      <c r="P303" s="242" t="s">
        <v>362</v>
      </c>
      <c r="Q303" s="242"/>
      <c r="R303" s="244">
        <v>0</v>
      </c>
      <c r="S303" s="244">
        <v>170000</v>
      </c>
      <c r="T303" s="244">
        <v>80000</v>
      </c>
      <c r="U303" s="244">
        <v>90000</v>
      </c>
      <c r="V303" s="244">
        <v>0</v>
      </c>
      <c r="W303" s="244">
        <v>90000</v>
      </c>
      <c r="X303" s="244">
        <v>0</v>
      </c>
      <c r="Y303" s="244">
        <v>90000</v>
      </c>
      <c r="Z303" s="244">
        <v>90000</v>
      </c>
      <c r="AA303" s="244">
        <v>90000</v>
      </c>
      <c r="AB303" s="244">
        <v>90000</v>
      </c>
    </row>
    <row r="304" spans="1:28" ht="15" customHeight="1">
      <c r="A304" s="241" t="s">
        <v>409</v>
      </c>
      <c r="B304" s="242" t="s">
        <v>410</v>
      </c>
      <c r="C304" s="243" t="s">
        <v>363</v>
      </c>
      <c r="D304" s="241" t="s">
        <v>265</v>
      </c>
      <c r="E304" s="241" t="s">
        <v>270</v>
      </c>
      <c r="F304" s="241" t="s">
        <v>270</v>
      </c>
      <c r="G304" s="241" t="s">
        <v>270</v>
      </c>
      <c r="H304" s="241" t="s">
        <v>322</v>
      </c>
      <c r="I304" s="241" t="s">
        <v>328</v>
      </c>
      <c r="J304" s="241"/>
      <c r="K304" s="241"/>
      <c r="L304" s="241"/>
      <c r="M304" s="241" t="s">
        <v>267</v>
      </c>
      <c r="N304" s="241" t="s">
        <v>310</v>
      </c>
      <c r="O304" s="241" t="s">
        <v>268</v>
      </c>
      <c r="P304" s="242" t="s">
        <v>364</v>
      </c>
      <c r="Q304" s="242"/>
      <c r="R304" s="244">
        <v>15500000</v>
      </c>
      <c r="S304" s="244">
        <v>20142974</v>
      </c>
      <c r="T304" s="244">
        <v>0</v>
      </c>
      <c r="U304" s="244">
        <v>35642974</v>
      </c>
      <c r="V304" s="244">
        <v>0</v>
      </c>
      <c r="W304" s="244">
        <v>35592011</v>
      </c>
      <c r="X304" s="244">
        <v>50963</v>
      </c>
      <c r="Y304" s="244">
        <v>35592011</v>
      </c>
      <c r="Z304" s="244">
        <v>35592011</v>
      </c>
      <c r="AA304" s="244">
        <v>35592011</v>
      </c>
      <c r="AB304" s="244">
        <v>35592011</v>
      </c>
    </row>
    <row r="305" spans="1:28" ht="15" customHeight="1">
      <c r="A305" s="241" t="s">
        <v>409</v>
      </c>
      <c r="B305" s="242" t="s">
        <v>410</v>
      </c>
      <c r="C305" s="243" t="s">
        <v>365</v>
      </c>
      <c r="D305" s="241" t="s">
        <v>265</v>
      </c>
      <c r="E305" s="241" t="s">
        <v>270</v>
      </c>
      <c r="F305" s="241" t="s">
        <v>270</v>
      </c>
      <c r="G305" s="241" t="s">
        <v>270</v>
      </c>
      <c r="H305" s="241" t="s">
        <v>349</v>
      </c>
      <c r="I305" s="241" t="s">
        <v>316</v>
      </c>
      <c r="J305" s="241"/>
      <c r="K305" s="241"/>
      <c r="L305" s="241"/>
      <c r="M305" s="241" t="s">
        <v>267</v>
      </c>
      <c r="N305" s="241" t="s">
        <v>310</v>
      </c>
      <c r="O305" s="241" t="s">
        <v>268</v>
      </c>
      <c r="P305" s="242" t="s">
        <v>366</v>
      </c>
      <c r="Q305" s="242"/>
      <c r="R305" s="244">
        <v>1500000</v>
      </c>
      <c r="S305" s="244">
        <v>850000</v>
      </c>
      <c r="T305" s="244">
        <v>0</v>
      </c>
      <c r="U305" s="244">
        <v>2350000</v>
      </c>
      <c r="V305" s="244">
        <v>0</v>
      </c>
      <c r="W305" s="244">
        <v>2340510</v>
      </c>
      <c r="X305" s="244">
        <v>9490</v>
      </c>
      <c r="Y305" s="244">
        <v>2340510</v>
      </c>
      <c r="Z305" s="244">
        <v>2340510</v>
      </c>
      <c r="AA305" s="244">
        <v>2340510</v>
      </c>
      <c r="AB305" s="244">
        <v>2340510</v>
      </c>
    </row>
    <row r="306" spans="1:28" ht="15" customHeight="1">
      <c r="A306" s="241" t="s">
        <v>409</v>
      </c>
      <c r="B306" s="242" t="s">
        <v>410</v>
      </c>
      <c r="C306" s="243" t="s">
        <v>367</v>
      </c>
      <c r="D306" s="241" t="s">
        <v>265</v>
      </c>
      <c r="E306" s="241" t="s">
        <v>270</v>
      </c>
      <c r="F306" s="241" t="s">
        <v>270</v>
      </c>
      <c r="G306" s="241" t="s">
        <v>270</v>
      </c>
      <c r="H306" s="241" t="s">
        <v>328</v>
      </c>
      <c r="I306" s="241" t="s">
        <v>316</v>
      </c>
      <c r="J306" s="241"/>
      <c r="K306" s="241"/>
      <c r="L306" s="241"/>
      <c r="M306" s="241" t="s">
        <v>267</v>
      </c>
      <c r="N306" s="241" t="s">
        <v>310</v>
      </c>
      <c r="O306" s="241" t="s">
        <v>268</v>
      </c>
      <c r="P306" s="242" t="s">
        <v>368</v>
      </c>
      <c r="Q306" s="242"/>
      <c r="R306" s="244">
        <v>100000</v>
      </c>
      <c r="S306" s="244">
        <v>385600</v>
      </c>
      <c r="T306" s="244">
        <v>0</v>
      </c>
      <c r="U306" s="244">
        <v>485600</v>
      </c>
      <c r="V306" s="244">
        <v>0</v>
      </c>
      <c r="W306" s="244">
        <v>348612</v>
      </c>
      <c r="X306" s="244">
        <v>136988</v>
      </c>
      <c r="Y306" s="244">
        <v>348612</v>
      </c>
      <c r="Z306" s="244">
        <v>348612</v>
      </c>
      <c r="AA306" s="244">
        <v>348612</v>
      </c>
      <c r="AB306" s="244">
        <v>348612</v>
      </c>
    </row>
    <row r="307" spans="1:28" ht="15" customHeight="1">
      <c r="A307" s="241" t="s">
        <v>409</v>
      </c>
      <c r="B307" s="242" t="s">
        <v>410</v>
      </c>
      <c r="C307" s="243" t="s">
        <v>369</v>
      </c>
      <c r="D307" s="241" t="s">
        <v>265</v>
      </c>
      <c r="E307" s="241" t="s">
        <v>270</v>
      </c>
      <c r="F307" s="241" t="s">
        <v>270</v>
      </c>
      <c r="G307" s="241" t="s">
        <v>270</v>
      </c>
      <c r="H307" s="241" t="s">
        <v>331</v>
      </c>
      <c r="I307" s="241"/>
      <c r="J307" s="241"/>
      <c r="K307" s="241"/>
      <c r="L307" s="241"/>
      <c r="M307" s="241" t="s">
        <v>267</v>
      </c>
      <c r="N307" s="241" t="s">
        <v>310</v>
      </c>
      <c r="O307" s="241" t="s">
        <v>268</v>
      </c>
      <c r="P307" s="242" t="s">
        <v>370</v>
      </c>
      <c r="Q307" s="242"/>
      <c r="R307" s="244">
        <v>0</v>
      </c>
      <c r="S307" s="244">
        <v>2660258</v>
      </c>
      <c r="T307" s="244">
        <v>107490</v>
      </c>
      <c r="U307" s="244">
        <v>2552768</v>
      </c>
      <c r="V307" s="244">
        <v>0</v>
      </c>
      <c r="W307" s="244">
        <v>2552768</v>
      </c>
      <c r="X307" s="244">
        <v>0</v>
      </c>
      <c r="Y307" s="244">
        <v>2552768</v>
      </c>
      <c r="Z307" s="244">
        <v>2552768</v>
      </c>
      <c r="AA307" s="244">
        <v>2552768</v>
      </c>
      <c r="AB307" s="244">
        <v>2552768</v>
      </c>
    </row>
    <row r="308" spans="1:28" ht="15" customHeight="1">
      <c r="A308" s="241" t="s">
        <v>409</v>
      </c>
      <c r="B308" s="242" t="s">
        <v>410</v>
      </c>
      <c r="C308" s="243" t="s">
        <v>369</v>
      </c>
      <c r="D308" s="241" t="s">
        <v>265</v>
      </c>
      <c r="E308" s="241" t="s">
        <v>270</v>
      </c>
      <c r="F308" s="241" t="s">
        <v>270</v>
      </c>
      <c r="G308" s="241" t="s">
        <v>270</v>
      </c>
      <c r="H308" s="241" t="s">
        <v>331</v>
      </c>
      <c r="I308" s="241"/>
      <c r="J308" s="241"/>
      <c r="K308" s="241"/>
      <c r="L308" s="241"/>
      <c r="M308" s="241" t="s">
        <v>280</v>
      </c>
      <c r="N308" s="241" t="s">
        <v>34</v>
      </c>
      <c r="O308" s="241" t="s">
        <v>268</v>
      </c>
      <c r="P308" s="242" t="s">
        <v>370</v>
      </c>
      <c r="Q308" s="242"/>
      <c r="R308" s="244">
        <v>0</v>
      </c>
      <c r="S308" s="244">
        <v>74197</v>
      </c>
      <c r="T308" s="244">
        <v>74197</v>
      </c>
      <c r="U308" s="244">
        <v>0</v>
      </c>
      <c r="V308" s="244">
        <v>0</v>
      </c>
      <c r="W308" s="244">
        <v>0</v>
      </c>
      <c r="X308" s="244">
        <v>0</v>
      </c>
      <c r="Y308" s="244">
        <v>0</v>
      </c>
      <c r="Z308" s="244">
        <v>0</v>
      </c>
      <c r="AA308" s="244">
        <v>0</v>
      </c>
      <c r="AB308" s="244">
        <v>0</v>
      </c>
    </row>
    <row r="309" spans="1:28" ht="15" customHeight="1">
      <c r="A309" s="241" t="s">
        <v>409</v>
      </c>
      <c r="B309" s="242" t="s">
        <v>410</v>
      </c>
      <c r="C309" s="243" t="s">
        <v>373</v>
      </c>
      <c r="D309" s="241" t="s">
        <v>265</v>
      </c>
      <c r="E309" s="241" t="s">
        <v>279</v>
      </c>
      <c r="F309" s="241" t="s">
        <v>266</v>
      </c>
      <c r="G309" s="241" t="s">
        <v>270</v>
      </c>
      <c r="H309" s="241" t="s">
        <v>309</v>
      </c>
      <c r="I309" s="241"/>
      <c r="J309" s="241"/>
      <c r="K309" s="241"/>
      <c r="L309" s="241"/>
      <c r="M309" s="241" t="s">
        <v>267</v>
      </c>
      <c r="N309" s="241" t="s">
        <v>310</v>
      </c>
      <c r="O309" s="241" t="s">
        <v>268</v>
      </c>
      <c r="P309" s="242" t="s">
        <v>374</v>
      </c>
      <c r="Q309" s="242"/>
      <c r="R309" s="244">
        <v>6400000</v>
      </c>
      <c r="S309" s="244">
        <v>0</v>
      </c>
      <c r="T309" s="244">
        <v>407990</v>
      </c>
      <c r="U309" s="244">
        <v>5992010</v>
      </c>
      <c r="V309" s="244">
        <v>0</v>
      </c>
      <c r="W309" s="244">
        <v>5992010</v>
      </c>
      <c r="X309" s="244">
        <v>0</v>
      </c>
      <c r="Y309" s="244">
        <v>5992010</v>
      </c>
      <c r="Z309" s="244">
        <v>5992010</v>
      </c>
      <c r="AA309" s="244">
        <v>5992010</v>
      </c>
      <c r="AB309" s="244">
        <v>5992010</v>
      </c>
    </row>
    <row r="310" spans="1:28" ht="15" customHeight="1">
      <c r="A310" s="241" t="s">
        <v>409</v>
      </c>
      <c r="B310" s="242" t="s">
        <v>410</v>
      </c>
      <c r="C310" s="243" t="s">
        <v>375</v>
      </c>
      <c r="D310" s="241" t="s">
        <v>265</v>
      </c>
      <c r="E310" s="241" t="s">
        <v>279</v>
      </c>
      <c r="F310" s="241" t="s">
        <v>266</v>
      </c>
      <c r="G310" s="241" t="s">
        <v>270</v>
      </c>
      <c r="H310" s="241" t="s">
        <v>313</v>
      </c>
      <c r="I310" s="241"/>
      <c r="J310" s="241"/>
      <c r="K310" s="241"/>
      <c r="L310" s="241"/>
      <c r="M310" s="241" t="s">
        <v>280</v>
      </c>
      <c r="N310" s="241" t="s">
        <v>34</v>
      </c>
      <c r="O310" s="241" t="s">
        <v>268</v>
      </c>
      <c r="P310" s="242" t="s">
        <v>376</v>
      </c>
      <c r="Q310" s="242"/>
      <c r="R310" s="244">
        <v>0</v>
      </c>
      <c r="S310" s="244">
        <v>1324000</v>
      </c>
      <c r="T310" s="244">
        <v>121000</v>
      </c>
      <c r="U310" s="244">
        <v>1203000</v>
      </c>
      <c r="V310" s="244">
        <v>0</v>
      </c>
      <c r="W310" s="244">
        <v>1203000</v>
      </c>
      <c r="X310" s="244">
        <v>0</v>
      </c>
      <c r="Y310" s="244">
        <v>1203000</v>
      </c>
      <c r="Z310" s="244">
        <v>1203000</v>
      </c>
      <c r="AA310" s="244">
        <v>1203000</v>
      </c>
      <c r="AB310" s="244">
        <v>1203000</v>
      </c>
    </row>
    <row r="311" spans="1:28" ht="15" customHeight="1">
      <c r="A311" s="241" t="s">
        <v>411</v>
      </c>
      <c r="B311" s="242" t="s">
        <v>412</v>
      </c>
      <c r="C311" s="243" t="s">
        <v>308</v>
      </c>
      <c r="D311" s="241" t="s">
        <v>265</v>
      </c>
      <c r="E311" s="241" t="s">
        <v>266</v>
      </c>
      <c r="F311" s="241" t="s">
        <v>266</v>
      </c>
      <c r="G311" s="241" t="s">
        <v>266</v>
      </c>
      <c r="H311" s="241" t="s">
        <v>309</v>
      </c>
      <c r="I311" s="241" t="s">
        <v>309</v>
      </c>
      <c r="J311" s="241"/>
      <c r="K311" s="241"/>
      <c r="L311" s="241"/>
      <c r="M311" s="241" t="s">
        <v>267</v>
      </c>
      <c r="N311" s="241" t="s">
        <v>310</v>
      </c>
      <c r="O311" s="241" t="s">
        <v>268</v>
      </c>
      <c r="P311" s="242" t="s">
        <v>311</v>
      </c>
      <c r="Q311" s="242"/>
      <c r="R311" s="244">
        <v>593000000</v>
      </c>
      <c r="S311" s="244">
        <v>0</v>
      </c>
      <c r="T311" s="244">
        <v>0</v>
      </c>
      <c r="U311" s="244">
        <v>593000000</v>
      </c>
      <c r="V311" s="244">
        <v>0</v>
      </c>
      <c r="W311" s="244">
        <v>558114705</v>
      </c>
      <c r="X311" s="244">
        <v>34885295</v>
      </c>
      <c r="Y311" s="244">
        <v>558114705</v>
      </c>
      <c r="Z311" s="244">
        <v>558114705</v>
      </c>
      <c r="AA311" s="244">
        <v>558114705</v>
      </c>
      <c r="AB311" s="244">
        <v>558114705</v>
      </c>
    </row>
    <row r="312" spans="1:28" ht="15" customHeight="1">
      <c r="A312" s="241" t="s">
        <v>411</v>
      </c>
      <c r="B312" s="242" t="s">
        <v>412</v>
      </c>
      <c r="C312" s="243" t="s">
        <v>315</v>
      </c>
      <c r="D312" s="241" t="s">
        <v>265</v>
      </c>
      <c r="E312" s="241" t="s">
        <v>266</v>
      </c>
      <c r="F312" s="241" t="s">
        <v>266</v>
      </c>
      <c r="G312" s="241" t="s">
        <v>266</v>
      </c>
      <c r="H312" s="241" t="s">
        <v>309</v>
      </c>
      <c r="I312" s="241" t="s">
        <v>316</v>
      </c>
      <c r="J312" s="241"/>
      <c r="K312" s="241"/>
      <c r="L312" s="241"/>
      <c r="M312" s="241" t="s">
        <v>267</v>
      </c>
      <c r="N312" s="241" t="s">
        <v>310</v>
      </c>
      <c r="O312" s="241" t="s">
        <v>268</v>
      </c>
      <c r="P312" s="242" t="s">
        <v>317</v>
      </c>
      <c r="Q312" s="242"/>
      <c r="R312" s="244">
        <v>11323000</v>
      </c>
      <c r="S312" s="244">
        <v>0</v>
      </c>
      <c r="T312" s="244">
        <v>0</v>
      </c>
      <c r="U312" s="244">
        <v>11323000</v>
      </c>
      <c r="V312" s="244">
        <v>0</v>
      </c>
      <c r="W312" s="244">
        <v>9609335</v>
      </c>
      <c r="X312" s="244">
        <v>1713665</v>
      </c>
      <c r="Y312" s="244">
        <v>9609335</v>
      </c>
      <c r="Z312" s="244">
        <v>9609335</v>
      </c>
      <c r="AA312" s="244">
        <v>9609335</v>
      </c>
      <c r="AB312" s="244">
        <v>9609335</v>
      </c>
    </row>
    <row r="313" spans="1:28" ht="15" customHeight="1">
      <c r="A313" s="241" t="s">
        <v>411</v>
      </c>
      <c r="B313" s="242" t="s">
        <v>412</v>
      </c>
      <c r="C313" s="243" t="s">
        <v>318</v>
      </c>
      <c r="D313" s="241" t="s">
        <v>265</v>
      </c>
      <c r="E313" s="241" t="s">
        <v>266</v>
      </c>
      <c r="F313" s="241" t="s">
        <v>266</v>
      </c>
      <c r="G313" s="241" t="s">
        <v>266</v>
      </c>
      <c r="H313" s="241" t="s">
        <v>309</v>
      </c>
      <c r="I313" s="241" t="s">
        <v>319</v>
      </c>
      <c r="J313" s="241"/>
      <c r="K313" s="241"/>
      <c r="L313" s="241"/>
      <c r="M313" s="241" t="s">
        <v>267</v>
      </c>
      <c r="N313" s="241" t="s">
        <v>310</v>
      </c>
      <c r="O313" s="241" t="s">
        <v>268</v>
      </c>
      <c r="P313" s="242" t="s">
        <v>320</v>
      </c>
      <c r="Q313" s="242"/>
      <c r="R313" s="244">
        <v>8047000</v>
      </c>
      <c r="S313" s="244">
        <v>2600000</v>
      </c>
      <c r="T313" s="244">
        <v>5328874</v>
      </c>
      <c r="U313" s="244">
        <v>5318126</v>
      </c>
      <c r="V313" s="244">
        <v>0</v>
      </c>
      <c r="W313" s="244">
        <v>5099148</v>
      </c>
      <c r="X313" s="244">
        <v>218978</v>
      </c>
      <c r="Y313" s="244">
        <v>5099148</v>
      </c>
      <c r="Z313" s="244">
        <v>5099148</v>
      </c>
      <c r="AA313" s="244">
        <v>5099148</v>
      </c>
      <c r="AB313" s="244">
        <v>5099148</v>
      </c>
    </row>
    <row r="314" spans="1:28" ht="15" customHeight="1">
      <c r="A314" s="241" t="s">
        <v>411</v>
      </c>
      <c r="B314" s="242" t="s">
        <v>412</v>
      </c>
      <c r="C314" s="243" t="s">
        <v>321</v>
      </c>
      <c r="D314" s="241" t="s">
        <v>265</v>
      </c>
      <c r="E314" s="241" t="s">
        <v>266</v>
      </c>
      <c r="F314" s="241" t="s">
        <v>266</v>
      </c>
      <c r="G314" s="241" t="s">
        <v>266</v>
      </c>
      <c r="H314" s="241" t="s">
        <v>309</v>
      </c>
      <c r="I314" s="241" t="s">
        <v>322</v>
      </c>
      <c r="J314" s="241"/>
      <c r="K314" s="241"/>
      <c r="L314" s="241"/>
      <c r="M314" s="241" t="s">
        <v>267</v>
      </c>
      <c r="N314" s="241" t="s">
        <v>310</v>
      </c>
      <c r="O314" s="241" t="s">
        <v>268</v>
      </c>
      <c r="P314" s="242" t="s">
        <v>323</v>
      </c>
      <c r="Q314" s="242"/>
      <c r="R314" s="244">
        <v>59000000</v>
      </c>
      <c r="S314" s="244">
        <v>1779153</v>
      </c>
      <c r="T314" s="244">
        <v>0</v>
      </c>
      <c r="U314" s="244">
        <v>60779153</v>
      </c>
      <c r="V314" s="244">
        <v>0</v>
      </c>
      <c r="W314" s="244">
        <v>60779153</v>
      </c>
      <c r="X314" s="244">
        <v>0</v>
      </c>
      <c r="Y314" s="244">
        <v>60779153</v>
      </c>
      <c r="Z314" s="244">
        <v>60779153</v>
      </c>
      <c r="AA314" s="244">
        <v>60779153</v>
      </c>
      <c r="AB314" s="244">
        <v>60779153</v>
      </c>
    </row>
    <row r="315" spans="1:28" ht="15" customHeight="1">
      <c r="A315" s="241" t="s">
        <v>411</v>
      </c>
      <c r="B315" s="242" t="s">
        <v>412</v>
      </c>
      <c r="C315" s="243" t="s">
        <v>324</v>
      </c>
      <c r="D315" s="241" t="s">
        <v>265</v>
      </c>
      <c r="E315" s="241" t="s">
        <v>266</v>
      </c>
      <c r="F315" s="241" t="s">
        <v>266</v>
      </c>
      <c r="G315" s="241" t="s">
        <v>266</v>
      </c>
      <c r="H315" s="241" t="s">
        <v>309</v>
      </c>
      <c r="I315" s="241" t="s">
        <v>325</v>
      </c>
      <c r="J315" s="241"/>
      <c r="K315" s="241"/>
      <c r="L315" s="241"/>
      <c r="M315" s="241" t="s">
        <v>267</v>
      </c>
      <c r="N315" s="241" t="s">
        <v>310</v>
      </c>
      <c r="O315" s="241" t="s">
        <v>268</v>
      </c>
      <c r="P315" s="242" t="s">
        <v>326</v>
      </c>
      <c r="Q315" s="242"/>
      <c r="R315" s="244">
        <v>22000000</v>
      </c>
      <c r="S315" s="244">
        <v>4000000</v>
      </c>
      <c r="T315" s="244">
        <v>0</v>
      </c>
      <c r="U315" s="244">
        <v>26000000</v>
      </c>
      <c r="V315" s="244">
        <v>0</v>
      </c>
      <c r="W315" s="244">
        <v>24164885</v>
      </c>
      <c r="X315" s="244">
        <v>1835115</v>
      </c>
      <c r="Y315" s="244">
        <v>24164885</v>
      </c>
      <c r="Z315" s="244">
        <v>24164885</v>
      </c>
      <c r="AA315" s="244">
        <v>24164885</v>
      </c>
      <c r="AB315" s="244">
        <v>24164885</v>
      </c>
    </row>
    <row r="316" spans="1:28" ht="15" customHeight="1">
      <c r="A316" s="241" t="s">
        <v>411</v>
      </c>
      <c r="B316" s="242" t="s">
        <v>412</v>
      </c>
      <c r="C316" s="243" t="s">
        <v>327</v>
      </c>
      <c r="D316" s="241" t="s">
        <v>265</v>
      </c>
      <c r="E316" s="241" t="s">
        <v>266</v>
      </c>
      <c r="F316" s="241" t="s">
        <v>266</v>
      </c>
      <c r="G316" s="241" t="s">
        <v>266</v>
      </c>
      <c r="H316" s="241" t="s">
        <v>309</v>
      </c>
      <c r="I316" s="241" t="s">
        <v>328</v>
      </c>
      <c r="J316" s="241"/>
      <c r="K316" s="241"/>
      <c r="L316" s="241"/>
      <c r="M316" s="241" t="s">
        <v>267</v>
      </c>
      <c r="N316" s="241" t="s">
        <v>310</v>
      </c>
      <c r="O316" s="241" t="s">
        <v>268</v>
      </c>
      <c r="P316" s="242" t="s">
        <v>329</v>
      </c>
      <c r="Q316" s="242"/>
      <c r="R316" s="244">
        <v>72000000</v>
      </c>
      <c r="S316" s="244">
        <v>0</v>
      </c>
      <c r="T316" s="244">
        <v>0</v>
      </c>
      <c r="U316" s="244">
        <v>72000000</v>
      </c>
      <c r="V316" s="244">
        <v>0</v>
      </c>
      <c r="W316" s="244">
        <v>60482295</v>
      </c>
      <c r="X316" s="244">
        <v>11517705</v>
      </c>
      <c r="Y316" s="244">
        <v>60482295</v>
      </c>
      <c r="Z316" s="244">
        <v>60482295</v>
      </c>
      <c r="AA316" s="244">
        <v>60482295</v>
      </c>
      <c r="AB316" s="244">
        <v>60482295</v>
      </c>
    </row>
    <row r="317" spans="1:28" ht="15" customHeight="1">
      <c r="A317" s="241" t="s">
        <v>411</v>
      </c>
      <c r="B317" s="242" t="s">
        <v>412</v>
      </c>
      <c r="C317" s="243" t="s">
        <v>330</v>
      </c>
      <c r="D317" s="241" t="s">
        <v>265</v>
      </c>
      <c r="E317" s="241" t="s">
        <v>266</v>
      </c>
      <c r="F317" s="241" t="s">
        <v>266</v>
      </c>
      <c r="G317" s="241" t="s">
        <v>266</v>
      </c>
      <c r="H317" s="241" t="s">
        <v>309</v>
      </c>
      <c r="I317" s="241" t="s">
        <v>331</v>
      </c>
      <c r="J317" s="241"/>
      <c r="K317" s="241"/>
      <c r="L317" s="241"/>
      <c r="M317" s="241" t="s">
        <v>267</v>
      </c>
      <c r="N317" s="241" t="s">
        <v>310</v>
      </c>
      <c r="O317" s="241" t="s">
        <v>268</v>
      </c>
      <c r="P317" s="242" t="s">
        <v>332</v>
      </c>
      <c r="Q317" s="242"/>
      <c r="R317" s="244">
        <v>46000000</v>
      </c>
      <c r="S317" s="244">
        <v>2800000</v>
      </c>
      <c r="T317" s="244">
        <v>0</v>
      </c>
      <c r="U317" s="244">
        <v>48800000</v>
      </c>
      <c r="V317" s="244">
        <v>0</v>
      </c>
      <c r="W317" s="244">
        <v>41468322</v>
      </c>
      <c r="X317" s="244">
        <v>7331678</v>
      </c>
      <c r="Y317" s="244">
        <v>41468322</v>
      </c>
      <c r="Z317" s="244">
        <v>41468322</v>
      </c>
      <c r="AA317" s="244">
        <v>41468322</v>
      </c>
      <c r="AB317" s="244">
        <v>41468322</v>
      </c>
    </row>
    <row r="318" spans="1:28" ht="15" customHeight="1">
      <c r="A318" s="241" t="s">
        <v>411</v>
      </c>
      <c r="B318" s="242" t="s">
        <v>412</v>
      </c>
      <c r="C318" s="243" t="s">
        <v>333</v>
      </c>
      <c r="D318" s="241" t="s">
        <v>265</v>
      </c>
      <c r="E318" s="241" t="s">
        <v>266</v>
      </c>
      <c r="F318" s="241" t="s">
        <v>266</v>
      </c>
      <c r="G318" s="241" t="s">
        <v>266</v>
      </c>
      <c r="H318" s="241" t="s">
        <v>309</v>
      </c>
      <c r="I318" s="241" t="s">
        <v>277</v>
      </c>
      <c r="J318" s="241"/>
      <c r="K318" s="241"/>
      <c r="L318" s="241"/>
      <c r="M318" s="241" t="s">
        <v>267</v>
      </c>
      <c r="N318" s="241" t="s">
        <v>310</v>
      </c>
      <c r="O318" s="241" t="s">
        <v>268</v>
      </c>
      <c r="P318" s="242" t="s">
        <v>334</v>
      </c>
      <c r="Q318" s="242"/>
      <c r="R318" s="244">
        <v>8000000</v>
      </c>
      <c r="S318" s="244">
        <v>1500000</v>
      </c>
      <c r="T318" s="244">
        <v>987227</v>
      </c>
      <c r="U318" s="244">
        <v>8512773</v>
      </c>
      <c r="V318" s="244">
        <v>0</v>
      </c>
      <c r="W318" s="244">
        <v>8512773</v>
      </c>
      <c r="X318" s="244">
        <v>0</v>
      </c>
      <c r="Y318" s="244">
        <v>8512773</v>
      </c>
      <c r="Z318" s="244">
        <v>8512773</v>
      </c>
      <c r="AA318" s="244">
        <v>8512773</v>
      </c>
      <c r="AB318" s="244">
        <v>8512773</v>
      </c>
    </row>
    <row r="319" spans="1:28" ht="15" customHeight="1">
      <c r="A319" s="241" t="s">
        <v>411</v>
      </c>
      <c r="B319" s="242" t="s">
        <v>412</v>
      </c>
      <c r="C319" s="243" t="s">
        <v>335</v>
      </c>
      <c r="D319" s="241" t="s">
        <v>265</v>
      </c>
      <c r="E319" s="241" t="s">
        <v>266</v>
      </c>
      <c r="F319" s="241" t="s">
        <v>266</v>
      </c>
      <c r="G319" s="241" t="s">
        <v>270</v>
      </c>
      <c r="H319" s="241" t="s">
        <v>309</v>
      </c>
      <c r="I319" s="241"/>
      <c r="J319" s="241"/>
      <c r="K319" s="241"/>
      <c r="L319" s="241"/>
      <c r="M319" s="241" t="s">
        <v>267</v>
      </c>
      <c r="N319" s="241" t="s">
        <v>310</v>
      </c>
      <c r="O319" s="241" t="s">
        <v>268</v>
      </c>
      <c r="P319" s="242" t="s">
        <v>336</v>
      </c>
      <c r="Q319" s="242"/>
      <c r="R319" s="244">
        <v>78000000</v>
      </c>
      <c r="S319" s="244">
        <v>2000000</v>
      </c>
      <c r="T319" s="244">
        <v>0</v>
      </c>
      <c r="U319" s="244">
        <v>80000000</v>
      </c>
      <c r="V319" s="244">
        <v>0</v>
      </c>
      <c r="W319" s="244">
        <v>75084500</v>
      </c>
      <c r="X319" s="244">
        <v>4915500</v>
      </c>
      <c r="Y319" s="244">
        <v>75084500</v>
      </c>
      <c r="Z319" s="244">
        <v>75084500</v>
      </c>
      <c r="AA319" s="244">
        <v>75084500</v>
      </c>
      <c r="AB319" s="244">
        <v>75084500</v>
      </c>
    </row>
    <row r="320" spans="1:28" ht="15" customHeight="1">
      <c r="A320" s="241" t="s">
        <v>411</v>
      </c>
      <c r="B320" s="242" t="s">
        <v>412</v>
      </c>
      <c r="C320" s="243" t="s">
        <v>337</v>
      </c>
      <c r="D320" s="241" t="s">
        <v>265</v>
      </c>
      <c r="E320" s="241" t="s">
        <v>266</v>
      </c>
      <c r="F320" s="241" t="s">
        <v>266</v>
      </c>
      <c r="G320" s="241" t="s">
        <v>270</v>
      </c>
      <c r="H320" s="241" t="s">
        <v>338</v>
      </c>
      <c r="I320" s="241"/>
      <c r="J320" s="241"/>
      <c r="K320" s="241"/>
      <c r="L320" s="241"/>
      <c r="M320" s="241" t="s">
        <v>267</v>
      </c>
      <c r="N320" s="241" t="s">
        <v>310</v>
      </c>
      <c r="O320" s="241" t="s">
        <v>268</v>
      </c>
      <c r="P320" s="242" t="s">
        <v>339</v>
      </c>
      <c r="Q320" s="242"/>
      <c r="R320" s="244">
        <v>55000000</v>
      </c>
      <c r="S320" s="244">
        <v>1000000</v>
      </c>
      <c r="T320" s="244">
        <v>0</v>
      </c>
      <c r="U320" s="244">
        <v>56000000</v>
      </c>
      <c r="V320" s="244">
        <v>0</v>
      </c>
      <c r="W320" s="244">
        <v>53188400</v>
      </c>
      <c r="X320" s="244">
        <v>2811600</v>
      </c>
      <c r="Y320" s="244">
        <v>53188400</v>
      </c>
      <c r="Z320" s="244">
        <v>53188400</v>
      </c>
      <c r="AA320" s="244">
        <v>53188400</v>
      </c>
      <c r="AB320" s="244">
        <v>53188400</v>
      </c>
    </row>
    <row r="321" spans="1:28" ht="15" customHeight="1">
      <c r="A321" s="241" t="s">
        <v>411</v>
      </c>
      <c r="B321" s="242" t="s">
        <v>412</v>
      </c>
      <c r="C321" s="243" t="s">
        <v>340</v>
      </c>
      <c r="D321" s="241" t="s">
        <v>265</v>
      </c>
      <c r="E321" s="241" t="s">
        <v>266</v>
      </c>
      <c r="F321" s="241" t="s">
        <v>266</v>
      </c>
      <c r="G321" s="241" t="s">
        <v>270</v>
      </c>
      <c r="H321" s="241" t="s">
        <v>316</v>
      </c>
      <c r="I321" s="241"/>
      <c r="J321" s="241"/>
      <c r="K321" s="241"/>
      <c r="L321" s="241"/>
      <c r="M321" s="241" t="s">
        <v>267</v>
      </c>
      <c r="N321" s="241" t="s">
        <v>310</v>
      </c>
      <c r="O321" s="241" t="s">
        <v>268</v>
      </c>
      <c r="P321" s="242" t="s">
        <v>341</v>
      </c>
      <c r="Q321" s="242"/>
      <c r="R321" s="244">
        <v>31000000</v>
      </c>
      <c r="S321" s="244">
        <v>1000000</v>
      </c>
      <c r="T321" s="244">
        <v>0</v>
      </c>
      <c r="U321" s="244">
        <v>32000000</v>
      </c>
      <c r="V321" s="244">
        <v>0</v>
      </c>
      <c r="W321" s="244">
        <v>30023000</v>
      </c>
      <c r="X321" s="244">
        <v>1977000</v>
      </c>
      <c r="Y321" s="244">
        <v>30023000</v>
      </c>
      <c r="Z321" s="244">
        <v>30023000</v>
      </c>
      <c r="AA321" s="244">
        <v>30023000</v>
      </c>
      <c r="AB321" s="244">
        <v>30023000</v>
      </c>
    </row>
    <row r="322" spans="1:28" ht="15" customHeight="1">
      <c r="A322" s="241" t="s">
        <v>411</v>
      </c>
      <c r="B322" s="242" t="s">
        <v>412</v>
      </c>
      <c r="C322" s="243" t="s">
        <v>342</v>
      </c>
      <c r="D322" s="241" t="s">
        <v>265</v>
      </c>
      <c r="E322" s="241" t="s">
        <v>266</v>
      </c>
      <c r="F322" s="241" t="s">
        <v>266</v>
      </c>
      <c r="G322" s="241" t="s">
        <v>270</v>
      </c>
      <c r="H322" s="241" t="s">
        <v>319</v>
      </c>
      <c r="I322" s="241"/>
      <c r="J322" s="241"/>
      <c r="K322" s="241"/>
      <c r="L322" s="241"/>
      <c r="M322" s="241" t="s">
        <v>267</v>
      </c>
      <c r="N322" s="241" t="s">
        <v>310</v>
      </c>
      <c r="O322" s="241" t="s">
        <v>268</v>
      </c>
      <c r="P322" s="242" t="s">
        <v>343</v>
      </c>
      <c r="Q322" s="242"/>
      <c r="R322" s="244">
        <v>8000000</v>
      </c>
      <c r="S322" s="244">
        <v>0</v>
      </c>
      <c r="T322" s="244">
        <v>0</v>
      </c>
      <c r="U322" s="244">
        <v>8000000</v>
      </c>
      <c r="V322" s="244">
        <v>0</v>
      </c>
      <c r="W322" s="244">
        <v>7771700</v>
      </c>
      <c r="X322" s="244">
        <v>228300</v>
      </c>
      <c r="Y322" s="244">
        <v>7771700</v>
      </c>
      <c r="Z322" s="244">
        <v>7771700</v>
      </c>
      <c r="AA322" s="244">
        <v>7771700</v>
      </c>
      <c r="AB322" s="244">
        <v>7771700</v>
      </c>
    </row>
    <row r="323" spans="1:28" ht="15" customHeight="1">
      <c r="A323" s="241" t="s">
        <v>411</v>
      </c>
      <c r="B323" s="242" t="s">
        <v>412</v>
      </c>
      <c r="C323" s="243" t="s">
        <v>344</v>
      </c>
      <c r="D323" s="241" t="s">
        <v>265</v>
      </c>
      <c r="E323" s="241" t="s">
        <v>266</v>
      </c>
      <c r="F323" s="241" t="s">
        <v>266</v>
      </c>
      <c r="G323" s="241" t="s">
        <v>270</v>
      </c>
      <c r="H323" s="241" t="s">
        <v>322</v>
      </c>
      <c r="I323" s="241"/>
      <c r="J323" s="241"/>
      <c r="K323" s="241"/>
      <c r="L323" s="241"/>
      <c r="M323" s="241" t="s">
        <v>267</v>
      </c>
      <c r="N323" s="241" t="s">
        <v>310</v>
      </c>
      <c r="O323" s="241" t="s">
        <v>268</v>
      </c>
      <c r="P323" s="242" t="s">
        <v>345</v>
      </c>
      <c r="Q323" s="242"/>
      <c r="R323" s="244">
        <v>23000000</v>
      </c>
      <c r="S323" s="244">
        <v>0</v>
      </c>
      <c r="T323" s="244">
        <v>0</v>
      </c>
      <c r="U323" s="244">
        <v>23000000</v>
      </c>
      <c r="V323" s="244">
        <v>0</v>
      </c>
      <c r="W323" s="244">
        <v>22520400</v>
      </c>
      <c r="X323" s="244">
        <v>479600</v>
      </c>
      <c r="Y323" s="244">
        <v>22520400</v>
      </c>
      <c r="Z323" s="244">
        <v>22520400</v>
      </c>
      <c r="AA323" s="244">
        <v>22520400</v>
      </c>
      <c r="AB323" s="244">
        <v>22520400</v>
      </c>
    </row>
    <row r="324" spans="1:28" ht="15" customHeight="1">
      <c r="A324" s="241" t="s">
        <v>411</v>
      </c>
      <c r="B324" s="242" t="s">
        <v>412</v>
      </c>
      <c r="C324" s="243" t="s">
        <v>346</v>
      </c>
      <c r="D324" s="241" t="s">
        <v>265</v>
      </c>
      <c r="E324" s="241" t="s">
        <v>266</v>
      </c>
      <c r="F324" s="241" t="s">
        <v>266</v>
      </c>
      <c r="G324" s="241" t="s">
        <v>270</v>
      </c>
      <c r="H324" s="241" t="s">
        <v>325</v>
      </c>
      <c r="I324" s="241"/>
      <c r="J324" s="241"/>
      <c r="K324" s="241"/>
      <c r="L324" s="241"/>
      <c r="M324" s="241" t="s">
        <v>267</v>
      </c>
      <c r="N324" s="241" t="s">
        <v>310</v>
      </c>
      <c r="O324" s="241" t="s">
        <v>268</v>
      </c>
      <c r="P324" s="242" t="s">
        <v>347</v>
      </c>
      <c r="Q324" s="242"/>
      <c r="R324" s="244">
        <v>3000000</v>
      </c>
      <c r="S324" s="244">
        <v>13000000</v>
      </c>
      <c r="T324" s="244">
        <v>0</v>
      </c>
      <c r="U324" s="244">
        <v>16000000</v>
      </c>
      <c r="V324" s="244">
        <v>0</v>
      </c>
      <c r="W324" s="244">
        <v>15019700</v>
      </c>
      <c r="X324" s="244">
        <v>980300</v>
      </c>
      <c r="Y324" s="244">
        <v>15019700</v>
      </c>
      <c r="Z324" s="244">
        <v>15019700</v>
      </c>
      <c r="AA324" s="244">
        <v>15019700</v>
      </c>
      <c r="AB324" s="244">
        <v>15019700</v>
      </c>
    </row>
    <row r="325" spans="1:28" ht="15" customHeight="1">
      <c r="A325" s="241" t="s">
        <v>411</v>
      </c>
      <c r="B325" s="242" t="s">
        <v>412</v>
      </c>
      <c r="C325" s="243" t="s">
        <v>348</v>
      </c>
      <c r="D325" s="241" t="s">
        <v>265</v>
      </c>
      <c r="E325" s="241" t="s">
        <v>266</v>
      </c>
      <c r="F325" s="241" t="s">
        <v>266</v>
      </c>
      <c r="G325" s="241" t="s">
        <v>270</v>
      </c>
      <c r="H325" s="241" t="s">
        <v>349</v>
      </c>
      <c r="I325" s="241"/>
      <c r="J325" s="241"/>
      <c r="K325" s="241"/>
      <c r="L325" s="241"/>
      <c r="M325" s="241" t="s">
        <v>267</v>
      </c>
      <c r="N325" s="241" t="s">
        <v>310</v>
      </c>
      <c r="O325" s="241" t="s">
        <v>268</v>
      </c>
      <c r="P325" s="242" t="s">
        <v>350</v>
      </c>
      <c r="Q325" s="242"/>
      <c r="R325" s="244">
        <v>3000000</v>
      </c>
      <c r="S325" s="244">
        <v>0</v>
      </c>
      <c r="T325" s="244">
        <v>3000000</v>
      </c>
      <c r="U325" s="244">
        <v>0</v>
      </c>
      <c r="V325" s="244">
        <v>0</v>
      </c>
      <c r="W325" s="244">
        <v>0</v>
      </c>
      <c r="X325" s="244">
        <v>0</v>
      </c>
      <c r="Y325" s="244">
        <v>0</v>
      </c>
      <c r="Z325" s="244">
        <v>0</v>
      </c>
      <c r="AA325" s="244">
        <v>0</v>
      </c>
      <c r="AB325" s="244">
        <v>0</v>
      </c>
    </row>
    <row r="326" spans="1:28" ht="15" customHeight="1">
      <c r="A326" s="241" t="s">
        <v>411</v>
      </c>
      <c r="B326" s="242" t="s">
        <v>412</v>
      </c>
      <c r="C326" s="243" t="s">
        <v>351</v>
      </c>
      <c r="D326" s="241" t="s">
        <v>265</v>
      </c>
      <c r="E326" s="241" t="s">
        <v>266</v>
      </c>
      <c r="F326" s="241" t="s">
        <v>266</v>
      </c>
      <c r="G326" s="241" t="s">
        <v>270</v>
      </c>
      <c r="H326" s="241" t="s">
        <v>328</v>
      </c>
      <c r="I326" s="241"/>
      <c r="J326" s="241"/>
      <c r="K326" s="241"/>
      <c r="L326" s="241"/>
      <c r="M326" s="241" t="s">
        <v>267</v>
      </c>
      <c r="N326" s="241" t="s">
        <v>310</v>
      </c>
      <c r="O326" s="241" t="s">
        <v>268</v>
      </c>
      <c r="P326" s="242" t="s">
        <v>352</v>
      </c>
      <c r="Q326" s="242"/>
      <c r="R326" s="244">
        <v>6000000</v>
      </c>
      <c r="S326" s="244">
        <v>0</v>
      </c>
      <c r="T326" s="244">
        <v>6000000</v>
      </c>
      <c r="U326" s="244">
        <v>0</v>
      </c>
      <c r="V326" s="244">
        <v>0</v>
      </c>
      <c r="W326" s="244">
        <v>0</v>
      </c>
      <c r="X326" s="244">
        <v>0</v>
      </c>
      <c r="Y326" s="244">
        <v>0</v>
      </c>
      <c r="Z326" s="244">
        <v>0</v>
      </c>
      <c r="AA326" s="244">
        <v>0</v>
      </c>
      <c r="AB326" s="244">
        <v>0</v>
      </c>
    </row>
    <row r="327" spans="1:28" ht="15" customHeight="1">
      <c r="A327" s="241" t="s">
        <v>411</v>
      </c>
      <c r="B327" s="242" t="s">
        <v>412</v>
      </c>
      <c r="C327" s="243" t="s">
        <v>353</v>
      </c>
      <c r="D327" s="241" t="s">
        <v>265</v>
      </c>
      <c r="E327" s="241" t="s">
        <v>266</v>
      </c>
      <c r="F327" s="241" t="s">
        <v>266</v>
      </c>
      <c r="G327" s="241" t="s">
        <v>272</v>
      </c>
      <c r="H327" s="241" t="s">
        <v>309</v>
      </c>
      <c r="I327" s="241" t="s">
        <v>309</v>
      </c>
      <c r="J327" s="241"/>
      <c r="K327" s="241"/>
      <c r="L327" s="241"/>
      <c r="M327" s="241" t="s">
        <v>267</v>
      </c>
      <c r="N327" s="241" t="s">
        <v>310</v>
      </c>
      <c r="O327" s="241" t="s">
        <v>268</v>
      </c>
      <c r="P327" s="242" t="s">
        <v>354</v>
      </c>
      <c r="Q327" s="242"/>
      <c r="R327" s="244">
        <v>35000000</v>
      </c>
      <c r="S327" s="244">
        <v>1142357</v>
      </c>
      <c r="T327" s="244">
        <v>0</v>
      </c>
      <c r="U327" s="244">
        <v>36142357</v>
      </c>
      <c r="V327" s="244">
        <v>0</v>
      </c>
      <c r="W327" s="244">
        <v>36142357</v>
      </c>
      <c r="X327" s="244">
        <v>0</v>
      </c>
      <c r="Y327" s="244">
        <v>36142357</v>
      </c>
      <c r="Z327" s="244">
        <v>36142357</v>
      </c>
      <c r="AA327" s="244">
        <v>36142357</v>
      </c>
      <c r="AB327" s="244">
        <v>36142357</v>
      </c>
    </row>
    <row r="328" spans="1:28" ht="15" customHeight="1">
      <c r="A328" s="241" t="s">
        <v>411</v>
      </c>
      <c r="B328" s="242" t="s">
        <v>412</v>
      </c>
      <c r="C328" s="243" t="s">
        <v>355</v>
      </c>
      <c r="D328" s="241" t="s">
        <v>265</v>
      </c>
      <c r="E328" s="241" t="s">
        <v>266</v>
      </c>
      <c r="F328" s="241" t="s">
        <v>266</v>
      </c>
      <c r="G328" s="241" t="s">
        <v>272</v>
      </c>
      <c r="H328" s="241" t="s">
        <v>309</v>
      </c>
      <c r="I328" s="241" t="s">
        <v>338</v>
      </c>
      <c r="J328" s="241"/>
      <c r="K328" s="241"/>
      <c r="L328" s="241"/>
      <c r="M328" s="241" t="s">
        <v>267</v>
      </c>
      <c r="N328" s="241" t="s">
        <v>310</v>
      </c>
      <c r="O328" s="241" t="s">
        <v>268</v>
      </c>
      <c r="P328" s="242" t="s">
        <v>356</v>
      </c>
      <c r="Q328" s="242"/>
      <c r="R328" s="244">
        <v>0</v>
      </c>
      <c r="S328" s="244">
        <v>24061590</v>
      </c>
      <c r="T328" s="244">
        <v>12030795</v>
      </c>
      <c r="U328" s="244">
        <v>12030795</v>
      </c>
      <c r="V328" s="244">
        <v>0</v>
      </c>
      <c r="W328" s="244">
        <v>12030795</v>
      </c>
      <c r="X328" s="244">
        <v>0</v>
      </c>
      <c r="Y328" s="244">
        <v>12030795</v>
      </c>
      <c r="Z328" s="244">
        <v>12030795</v>
      </c>
      <c r="AA328" s="244">
        <v>12030795</v>
      </c>
      <c r="AB328" s="244">
        <v>12030795</v>
      </c>
    </row>
    <row r="329" spans="1:28" ht="15" customHeight="1">
      <c r="A329" s="241" t="s">
        <v>411</v>
      </c>
      <c r="B329" s="242" t="s">
        <v>412</v>
      </c>
      <c r="C329" s="243" t="s">
        <v>357</v>
      </c>
      <c r="D329" s="241" t="s">
        <v>265</v>
      </c>
      <c r="E329" s="241" t="s">
        <v>266</v>
      </c>
      <c r="F329" s="241" t="s">
        <v>266</v>
      </c>
      <c r="G329" s="241" t="s">
        <v>272</v>
      </c>
      <c r="H329" s="241" t="s">
        <v>309</v>
      </c>
      <c r="I329" s="241" t="s">
        <v>313</v>
      </c>
      <c r="J329" s="241"/>
      <c r="K329" s="241"/>
      <c r="L329" s="241"/>
      <c r="M329" s="241" t="s">
        <v>267</v>
      </c>
      <c r="N329" s="241" t="s">
        <v>310</v>
      </c>
      <c r="O329" s="241" t="s">
        <v>268</v>
      </c>
      <c r="P329" s="242" t="s">
        <v>358</v>
      </c>
      <c r="Q329" s="242"/>
      <c r="R329" s="244">
        <v>4000000</v>
      </c>
      <c r="S329" s="244">
        <v>0</v>
      </c>
      <c r="T329" s="244">
        <v>0</v>
      </c>
      <c r="U329" s="244">
        <v>4000000</v>
      </c>
      <c r="V329" s="244">
        <v>0</v>
      </c>
      <c r="W329" s="244">
        <v>3811426</v>
      </c>
      <c r="X329" s="244">
        <v>188574</v>
      </c>
      <c r="Y329" s="244">
        <v>3811426</v>
      </c>
      <c r="Z329" s="244">
        <v>3811426</v>
      </c>
      <c r="AA329" s="244">
        <v>3811426</v>
      </c>
      <c r="AB329" s="244">
        <v>3811426</v>
      </c>
    </row>
    <row r="330" spans="1:28" ht="15" customHeight="1">
      <c r="A330" s="241" t="s">
        <v>411</v>
      </c>
      <c r="B330" s="242" t="s">
        <v>412</v>
      </c>
      <c r="C330" s="243" t="s">
        <v>359</v>
      </c>
      <c r="D330" s="241" t="s">
        <v>265</v>
      </c>
      <c r="E330" s="241" t="s">
        <v>266</v>
      </c>
      <c r="F330" s="241" t="s">
        <v>266</v>
      </c>
      <c r="G330" s="241" t="s">
        <v>272</v>
      </c>
      <c r="H330" s="241" t="s">
        <v>338</v>
      </c>
      <c r="I330" s="241"/>
      <c r="J330" s="241"/>
      <c r="K330" s="241"/>
      <c r="L330" s="241"/>
      <c r="M330" s="241" t="s">
        <v>267</v>
      </c>
      <c r="N330" s="241" t="s">
        <v>310</v>
      </c>
      <c r="O330" s="241" t="s">
        <v>268</v>
      </c>
      <c r="P330" s="242" t="s">
        <v>360</v>
      </c>
      <c r="Q330" s="242"/>
      <c r="R330" s="244">
        <v>20000000</v>
      </c>
      <c r="S330" s="244">
        <v>14321000</v>
      </c>
      <c r="T330" s="244">
        <v>0</v>
      </c>
      <c r="U330" s="244">
        <v>34321000</v>
      </c>
      <c r="V330" s="244">
        <v>0</v>
      </c>
      <c r="W330" s="244">
        <v>29711708</v>
      </c>
      <c r="X330" s="244">
        <v>4609292</v>
      </c>
      <c r="Y330" s="244">
        <v>29711708</v>
      </c>
      <c r="Z330" s="244">
        <v>29711708</v>
      </c>
      <c r="AA330" s="244">
        <v>29711708</v>
      </c>
      <c r="AB330" s="244">
        <v>29711708</v>
      </c>
    </row>
    <row r="331" spans="1:28" ht="15" customHeight="1">
      <c r="A331" s="241" t="s">
        <v>411</v>
      </c>
      <c r="B331" s="242" t="s">
        <v>412</v>
      </c>
      <c r="C331" s="243" t="s">
        <v>361</v>
      </c>
      <c r="D331" s="241" t="s">
        <v>265</v>
      </c>
      <c r="E331" s="241" t="s">
        <v>270</v>
      </c>
      <c r="F331" s="241" t="s">
        <v>270</v>
      </c>
      <c r="G331" s="241" t="s">
        <v>270</v>
      </c>
      <c r="H331" s="241" t="s">
        <v>322</v>
      </c>
      <c r="I331" s="241" t="s">
        <v>316</v>
      </c>
      <c r="J331" s="241"/>
      <c r="K331" s="241"/>
      <c r="L331" s="241"/>
      <c r="M331" s="241" t="s">
        <v>280</v>
      </c>
      <c r="N331" s="241" t="s">
        <v>34</v>
      </c>
      <c r="O331" s="241" t="s">
        <v>268</v>
      </c>
      <c r="P331" s="242" t="s">
        <v>362</v>
      </c>
      <c r="Q331" s="242"/>
      <c r="R331" s="244">
        <v>0</v>
      </c>
      <c r="S331" s="244">
        <v>580000</v>
      </c>
      <c r="T331" s="244">
        <v>0</v>
      </c>
      <c r="U331" s="244">
        <v>580000</v>
      </c>
      <c r="V331" s="244">
        <v>0</v>
      </c>
      <c r="W331" s="244">
        <v>580000</v>
      </c>
      <c r="X331" s="244">
        <v>0</v>
      </c>
      <c r="Y331" s="244">
        <v>580000</v>
      </c>
      <c r="Z331" s="244">
        <v>580000</v>
      </c>
      <c r="AA331" s="244">
        <v>580000</v>
      </c>
      <c r="AB331" s="244">
        <v>580000</v>
      </c>
    </row>
    <row r="332" spans="1:28" ht="15" customHeight="1">
      <c r="A332" s="241" t="s">
        <v>411</v>
      </c>
      <c r="B332" s="242" t="s">
        <v>412</v>
      </c>
      <c r="C332" s="243" t="s">
        <v>363</v>
      </c>
      <c r="D332" s="241" t="s">
        <v>265</v>
      </c>
      <c r="E332" s="241" t="s">
        <v>270</v>
      </c>
      <c r="F332" s="241" t="s">
        <v>270</v>
      </c>
      <c r="G332" s="241" t="s">
        <v>270</v>
      </c>
      <c r="H332" s="241" t="s">
        <v>322</v>
      </c>
      <c r="I332" s="241" t="s">
        <v>328</v>
      </c>
      <c r="J332" s="241"/>
      <c r="K332" s="241"/>
      <c r="L332" s="241"/>
      <c r="M332" s="241" t="s">
        <v>267</v>
      </c>
      <c r="N332" s="241" t="s">
        <v>310</v>
      </c>
      <c r="O332" s="241" t="s">
        <v>268</v>
      </c>
      <c r="P332" s="242" t="s">
        <v>364</v>
      </c>
      <c r="Q332" s="242"/>
      <c r="R332" s="244">
        <v>20360000</v>
      </c>
      <c r="S332" s="244">
        <v>22067144</v>
      </c>
      <c r="T332" s="244">
        <v>0</v>
      </c>
      <c r="U332" s="244">
        <v>42427144</v>
      </c>
      <c r="V332" s="244">
        <v>0</v>
      </c>
      <c r="W332" s="244">
        <v>41967330</v>
      </c>
      <c r="X332" s="244">
        <v>459814</v>
      </c>
      <c r="Y332" s="244">
        <v>41967330</v>
      </c>
      <c r="Z332" s="244">
        <v>41967330</v>
      </c>
      <c r="AA332" s="244">
        <v>41967330</v>
      </c>
      <c r="AB332" s="244">
        <v>41967330</v>
      </c>
    </row>
    <row r="333" spans="1:28" ht="15" customHeight="1">
      <c r="A333" s="241" t="s">
        <v>411</v>
      </c>
      <c r="B333" s="242" t="s">
        <v>412</v>
      </c>
      <c r="C333" s="243" t="s">
        <v>365</v>
      </c>
      <c r="D333" s="241" t="s">
        <v>265</v>
      </c>
      <c r="E333" s="241" t="s">
        <v>270</v>
      </c>
      <c r="F333" s="241" t="s">
        <v>270</v>
      </c>
      <c r="G333" s="241" t="s">
        <v>270</v>
      </c>
      <c r="H333" s="241" t="s">
        <v>349</v>
      </c>
      <c r="I333" s="241" t="s">
        <v>316</v>
      </c>
      <c r="J333" s="241"/>
      <c r="K333" s="241"/>
      <c r="L333" s="241"/>
      <c r="M333" s="241" t="s">
        <v>267</v>
      </c>
      <c r="N333" s="241" t="s">
        <v>310</v>
      </c>
      <c r="O333" s="241" t="s">
        <v>268</v>
      </c>
      <c r="P333" s="242" t="s">
        <v>366</v>
      </c>
      <c r="Q333" s="242"/>
      <c r="R333" s="244">
        <v>400000</v>
      </c>
      <c r="S333" s="244">
        <v>273000</v>
      </c>
      <c r="T333" s="244">
        <v>0</v>
      </c>
      <c r="U333" s="244">
        <v>673000</v>
      </c>
      <c r="V333" s="244">
        <v>0</v>
      </c>
      <c r="W333" s="244">
        <v>551925</v>
      </c>
      <c r="X333" s="244">
        <v>121075</v>
      </c>
      <c r="Y333" s="244">
        <v>551925</v>
      </c>
      <c r="Z333" s="244">
        <v>551925</v>
      </c>
      <c r="AA333" s="244">
        <v>551925</v>
      </c>
      <c r="AB333" s="244">
        <v>551925</v>
      </c>
    </row>
    <row r="334" spans="1:28" ht="15" customHeight="1">
      <c r="A334" s="241" t="s">
        <v>411</v>
      </c>
      <c r="B334" s="242" t="s">
        <v>412</v>
      </c>
      <c r="C334" s="243" t="s">
        <v>367</v>
      </c>
      <c r="D334" s="241" t="s">
        <v>265</v>
      </c>
      <c r="E334" s="241" t="s">
        <v>270</v>
      </c>
      <c r="F334" s="241" t="s">
        <v>270</v>
      </c>
      <c r="G334" s="241" t="s">
        <v>270</v>
      </c>
      <c r="H334" s="241" t="s">
        <v>328</v>
      </c>
      <c r="I334" s="241" t="s">
        <v>316</v>
      </c>
      <c r="J334" s="241"/>
      <c r="K334" s="241"/>
      <c r="L334" s="241"/>
      <c r="M334" s="241" t="s">
        <v>267</v>
      </c>
      <c r="N334" s="241" t="s">
        <v>310</v>
      </c>
      <c r="O334" s="241" t="s">
        <v>268</v>
      </c>
      <c r="P334" s="242" t="s">
        <v>368</v>
      </c>
      <c r="Q334" s="242"/>
      <c r="R334" s="244">
        <v>500000</v>
      </c>
      <c r="S334" s="244">
        <v>710270</v>
      </c>
      <c r="T334" s="244">
        <v>0</v>
      </c>
      <c r="U334" s="244">
        <v>1210270</v>
      </c>
      <c r="V334" s="244">
        <v>0</v>
      </c>
      <c r="W334" s="244">
        <v>1175064</v>
      </c>
      <c r="X334" s="244">
        <v>35206</v>
      </c>
      <c r="Y334" s="244">
        <v>1175064</v>
      </c>
      <c r="Z334" s="244">
        <v>1175064</v>
      </c>
      <c r="AA334" s="244">
        <v>1175064</v>
      </c>
      <c r="AB334" s="244">
        <v>1175064</v>
      </c>
    </row>
    <row r="335" spans="1:28" ht="15" customHeight="1">
      <c r="A335" s="241" t="s">
        <v>411</v>
      </c>
      <c r="B335" s="242" t="s">
        <v>412</v>
      </c>
      <c r="C335" s="243" t="s">
        <v>369</v>
      </c>
      <c r="D335" s="241" t="s">
        <v>265</v>
      </c>
      <c r="E335" s="241" t="s">
        <v>270</v>
      </c>
      <c r="F335" s="241" t="s">
        <v>270</v>
      </c>
      <c r="G335" s="241" t="s">
        <v>270</v>
      </c>
      <c r="H335" s="241" t="s">
        <v>331</v>
      </c>
      <c r="I335" s="241"/>
      <c r="J335" s="241"/>
      <c r="K335" s="241"/>
      <c r="L335" s="241"/>
      <c r="M335" s="241" t="s">
        <v>267</v>
      </c>
      <c r="N335" s="241" t="s">
        <v>310</v>
      </c>
      <c r="O335" s="241" t="s">
        <v>268</v>
      </c>
      <c r="P335" s="242" t="s">
        <v>370</v>
      </c>
      <c r="Q335" s="242"/>
      <c r="R335" s="244">
        <v>0</v>
      </c>
      <c r="S335" s="244">
        <v>271546</v>
      </c>
      <c r="T335" s="244">
        <v>0</v>
      </c>
      <c r="U335" s="244">
        <v>271546</v>
      </c>
      <c r="V335" s="244">
        <v>0</v>
      </c>
      <c r="W335" s="244">
        <v>271546</v>
      </c>
      <c r="X335" s="244">
        <v>0</v>
      </c>
      <c r="Y335" s="244">
        <v>271546</v>
      </c>
      <c r="Z335" s="244">
        <v>271546</v>
      </c>
      <c r="AA335" s="244">
        <v>271546</v>
      </c>
      <c r="AB335" s="244">
        <v>271546</v>
      </c>
    </row>
    <row r="336" spans="1:28" ht="15" customHeight="1">
      <c r="A336" s="241" t="s">
        <v>411</v>
      </c>
      <c r="B336" s="242" t="s">
        <v>412</v>
      </c>
      <c r="C336" s="243" t="s">
        <v>369</v>
      </c>
      <c r="D336" s="241" t="s">
        <v>265</v>
      </c>
      <c r="E336" s="241" t="s">
        <v>270</v>
      </c>
      <c r="F336" s="241" t="s">
        <v>270</v>
      </c>
      <c r="G336" s="241" t="s">
        <v>270</v>
      </c>
      <c r="H336" s="241" t="s">
        <v>331</v>
      </c>
      <c r="I336" s="241"/>
      <c r="J336" s="241"/>
      <c r="K336" s="241"/>
      <c r="L336" s="241"/>
      <c r="M336" s="241" t="s">
        <v>280</v>
      </c>
      <c r="N336" s="241" t="s">
        <v>34</v>
      </c>
      <c r="O336" s="241" t="s">
        <v>268</v>
      </c>
      <c r="P336" s="242" t="s">
        <v>370</v>
      </c>
      <c r="Q336" s="242"/>
      <c r="R336" s="244">
        <v>0</v>
      </c>
      <c r="S336" s="244">
        <v>1434923</v>
      </c>
      <c r="T336" s="244">
        <v>0</v>
      </c>
      <c r="U336" s="244">
        <v>1434923</v>
      </c>
      <c r="V336" s="244">
        <v>0</v>
      </c>
      <c r="W336" s="244">
        <v>1434923</v>
      </c>
      <c r="X336" s="244">
        <v>0</v>
      </c>
      <c r="Y336" s="244">
        <v>1434923</v>
      </c>
      <c r="Z336" s="244">
        <v>1434923</v>
      </c>
      <c r="AA336" s="244">
        <v>1434923</v>
      </c>
      <c r="AB336" s="244">
        <v>1434923</v>
      </c>
    </row>
    <row r="337" spans="1:28" ht="15" customHeight="1">
      <c r="A337" s="241" t="s">
        <v>411</v>
      </c>
      <c r="B337" s="242" t="s">
        <v>412</v>
      </c>
      <c r="C337" s="243" t="s">
        <v>371</v>
      </c>
      <c r="D337" s="241" t="s">
        <v>265</v>
      </c>
      <c r="E337" s="241" t="s">
        <v>272</v>
      </c>
      <c r="F337" s="241" t="s">
        <v>276</v>
      </c>
      <c r="G337" s="241" t="s">
        <v>270</v>
      </c>
      <c r="H337" s="241" t="s">
        <v>277</v>
      </c>
      <c r="I337" s="241" t="s">
        <v>309</v>
      </c>
      <c r="J337" s="241"/>
      <c r="K337" s="241"/>
      <c r="L337" s="241"/>
      <c r="M337" s="241" t="s">
        <v>267</v>
      </c>
      <c r="N337" s="241" t="s">
        <v>310</v>
      </c>
      <c r="O337" s="241" t="s">
        <v>268</v>
      </c>
      <c r="P337" s="242" t="s">
        <v>372</v>
      </c>
      <c r="Q337" s="242"/>
      <c r="R337" s="244">
        <v>0</v>
      </c>
      <c r="S337" s="244">
        <v>10500000</v>
      </c>
      <c r="T337" s="244">
        <v>0</v>
      </c>
      <c r="U337" s="244">
        <v>10500000</v>
      </c>
      <c r="V337" s="244">
        <v>0</v>
      </c>
      <c r="W337" s="244">
        <v>7338740</v>
      </c>
      <c r="X337" s="244">
        <v>3161260</v>
      </c>
      <c r="Y337" s="244">
        <v>7338740</v>
      </c>
      <c r="Z337" s="244">
        <v>7338740</v>
      </c>
      <c r="AA337" s="244">
        <v>7338740</v>
      </c>
      <c r="AB337" s="244">
        <v>7338740</v>
      </c>
    </row>
    <row r="338" spans="1:28" ht="15" customHeight="1">
      <c r="A338" s="241" t="s">
        <v>411</v>
      </c>
      <c r="B338" s="242" t="s">
        <v>412</v>
      </c>
      <c r="C338" s="243" t="s">
        <v>373</v>
      </c>
      <c r="D338" s="241" t="s">
        <v>265</v>
      </c>
      <c r="E338" s="241" t="s">
        <v>279</v>
      </c>
      <c r="F338" s="241" t="s">
        <v>266</v>
      </c>
      <c r="G338" s="241" t="s">
        <v>270</v>
      </c>
      <c r="H338" s="241" t="s">
        <v>309</v>
      </c>
      <c r="I338" s="241"/>
      <c r="J338" s="241"/>
      <c r="K338" s="241"/>
      <c r="L338" s="241"/>
      <c r="M338" s="241" t="s">
        <v>267</v>
      </c>
      <c r="N338" s="241" t="s">
        <v>310</v>
      </c>
      <c r="O338" s="241" t="s">
        <v>268</v>
      </c>
      <c r="P338" s="242" t="s">
        <v>374</v>
      </c>
      <c r="Q338" s="242"/>
      <c r="R338" s="244">
        <v>0</v>
      </c>
      <c r="S338" s="244">
        <v>6745500</v>
      </c>
      <c r="T338" s="244">
        <v>0</v>
      </c>
      <c r="U338" s="244">
        <v>6745500</v>
      </c>
      <c r="V338" s="244">
        <v>0</v>
      </c>
      <c r="W338" s="244">
        <v>6745500</v>
      </c>
      <c r="X338" s="244">
        <v>0</v>
      </c>
      <c r="Y338" s="244">
        <v>6745500</v>
      </c>
      <c r="Z338" s="244">
        <v>6745500</v>
      </c>
      <c r="AA338" s="244">
        <v>6745500</v>
      </c>
      <c r="AB338" s="244">
        <v>6745500</v>
      </c>
    </row>
    <row r="339" spans="1:28" ht="15" customHeight="1">
      <c r="A339" s="241" t="s">
        <v>411</v>
      </c>
      <c r="B339" s="242" t="s">
        <v>412</v>
      </c>
      <c r="C339" s="243" t="s">
        <v>375</v>
      </c>
      <c r="D339" s="241" t="s">
        <v>265</v>
      </c>
      <c r="E339" s="241" t="s">
        <v>279</v>
      </c>
      <c r="F339" s="241" t="s">
        <v>266</v>
      </c>
      <c r="G339" s="241" t="s">
        <v>270</v>
      </c>
      <c r="H339" s="241" t="s">
        <v>313</v>
      </c>
      <c r="I339" s="241"/>
      <c r="J339" s="241"/>
      <c r="K339" s="241"/>
      <c r="L339" s="241"/>
      <c r="M339" s="241" t="s">
        <v>280</v>
      </c>
      <c r="N339" s="241" t="s">
        <v>34</v>
      </c>
      <c r="O339" s="241" t="s">
        <v>268</v>
      </c>
      <c r="P339" s="242" t="s">
        <v>376</v>
      </c>
      <c r="Q339" s="242"/>
      <c r="R339" s="244">
        <v>0</v>
      </c>
      <c r="S339" s="244">
        <v>4840500</v>
      </c>
      <c r="T339" s="244">
        <v>745800</v>
      </c>
      <c r="U339" s="244">
        <v>4094700</v>
      </c>
      <c r="V339" s="244">
        <v>0</v>
      </c>
      <c r="W339" s="244">
        <v>4094700</v>
      </c>
      <c r="X339" s="244">
        <v>0</v>
      </c>
      <c r="Y339" s="244">
        <v>4094700</v>
      </c>
      <c r="Z339" s="244">
        <v>4094700</v>
      </c>
      <c r="AA339" s="244">
        <v>4094700</v>
      </c>
      <c r="AB339" s="244">
        <v>4094700</v>
      </c>
    </row>
    <row r="340" spans="1:28" ht="15" customHeight="1">
      <c r="A340" s="241" t="s">
        <v>413</v>
      </c>
      <c r="B340" s="242" t="s">
        <v>414</v>
      </c>
      <c r="C340" s="243" t="s">
        <v>308</v>
      </c>
      <c r="D340" s="241" t="s">
        <v>265</v>
      </c>
      <c r="E340" s="241" t="s">
        <v>266</v>
      </c>
      <c r="F340" s="241" t="s">
        <v>266</v>
      </c>
      <c r="G340" s="241" t="s">
        <v>266</v>
      </c>
      <c r="H340" s="241" t="s">
        <v>309</v>
      </c>
      <c r="I340" s="241" t="s">
        <v>309</v>
      </c>
      <c r="J340" s="241"/>
      <c r="K340" s="241"/>
      <c r="L340" s="241"/>
      <c r="M340" s="241" t="s">
        <v>267</v>
      </c>
      <c r="N340" s="241" t="s">
        <v>310</v>
      </c>
      <c r="O340" s="241" t="s">
        <v>268</v>
      </c>
      <c r="P340" s="242" t="s">
        <v>311</v>
      </c>
      <c r="Q340" s="242"/>
      <c r="R340" s="244">
        <v>560000000</v>
      </c>
      <c r="S340" s="244">
        <v>0</v>
      </c>
      <c r="T340" s="244">
        <v>0</v>
      </c>
      <c r="U340" s="244">
        <v>560000000</v>
      </c>
      <c r="V340" s="244">
        <v>0</v>
      </c>
      <c r="W340" s="244">
        <v>504501049</v>
      </c>
      <c r="X340" s="244">
        <v>55498951</v>
      </c>
      <c r="Y340" s="244">
        <v>504501049</v>
      </c>
      <c r="Z340" s="244">
        <v>504501049</v>
      </c>
      <c r="AA340" s="244">
        <v>504501049</v>
      </c>
      <c r="AB340" s="244">
        <v>504501049</v>
      </c>
    </row>
    <row r="341" spans="1:28" ht="15" customHeight="1">
      <c r="A341" s="241" t="s">
        <v>413</v>
      </c>
      <c r="B341" s="242" t="s">
        <v>414</v>
      </c>
      <c r="C341" s="243" t="s">
        <v>312</v>
      </c>
      <c r="D341" s="241" t="s">
        <v>265</v>
      </c>
      <c r="E341" s="241" t="s">
        <v>266</v>
      </c>
      <c r="F341" s="241" t="s">
        <v>266</v>
      </c>
      <c r="G341" s="241" t="s">
        <v>266</v>
      </c>
      <c r="H341" s="241" t="s">
        <v>309</v>
      </c>
      <c r="I341" s="241" t="s">
        <v>313</v>
      </c>
      <c r="J341" s="241"/>
      <c r="K341" s="241"/>
      <c r="L341" s="241"/>
      <c r="M341" s="241" t="s">
        <v>267</v>
      </c>
      <c r="N341" s="241" t="s">
        <v>310</v>
      </c>
      <c r="O341" s="241" t="s">
        <v>268</v>
      </c>
      <c r="P341" s="242" t="s">
        <v>314</v>
      </c>
      <c r="Q341" s="242"/>
      <c r="R341" s="244">
        <v>0</v>
      </c>
      <c r="S341" s="244">
        <v>10928077</v>
      </c>
      <c r="T341" s="244">
        <v>0</v>
      </c>
      <c r="U341" s="244">
        <v>10928077</v>
      </c>
      <c r="V341" s="244">
        <v>0</v>
      </c>
      <c r="W341" s="244">
        <v>10928077</v>
      </c>
      <c r="X341" s="244">
        <v>0</v>
      </c>
      <c r="Y341" s="244">
        <v>10928077</v>
      </c>
      <c r="Z341" s="244">
        <v>10928077</v>
      </c>
      <c r="AA341" s="244">
        <v>10928077</v>
      </c>
      <c r="AB341" s="244">
        <v>10928077</v>
      </c>
    </row>
    <row r="342" spans="1:28" ht="15" customHeight="1">
      <c r="A342" s="241" t="s">
        <v>413</v>
      </c>
      <c r="B342" s="242" t="s">
        <v>414</v>
      </c>
      <c r="C342" s="243" t="s">
        <v>315</v>
      </c>
      <c r="D342" s="241" t="s">
        <v>265</v>
      </c>
      <c r="E342" s="241" t="s">
        <v>266</v>
      </c>
      <c r="F342" s="241" t="s">
        <v>266</v>
      </c>
      <c r="G342" s="241" t="s">
        <v>266</v>
      </c>
      <c r="H342" s="241" t="s">
        <v>309</v>
      </c>
      <c r="I342" s="241" t="s">
        <v>316</v>
      </c>
      <c r="J342" s="241"/>
      <c r="K342" s="241"/>
      <c r="L342" s="241"/>
      <c r="M342" s="241" t="s">
        <v>267</v>
      </c>
      <c r="N342" s="241" t="s">
        <v>310</v>
      </c>
      <c r="O342" s="241" t="s">
        <v>268</v>
      </c>
      <c r="P342" s="242" t="s">
        <v>317</v>
      </c>
      <c r="Q342" s="242"/>
      <c r="R342" s="244">
        <v>9751000</v>
      </c>
      <c r="S342" s="244">
        <v>0</v>
      </c>
      <c r="T342" s="244">
        <v>0</v>
      </c>
      <c r="U342" s="244">
        <v>9751000</v>
      </c>
      <c r="V342" s="244">
        <v>0</v>
      </c>
      <c r="W342" s="244">
        <v>7506636</v>
      </c>
      <c r="X342" s="244">
        <v>2244364</v>
      </c>
      <c r="Y342" s="244">
        <v>7506636</v>
      </c>
      <c r="Z342" s="244">
        <v>7506636</v>
      </c>
      <c r="AA342" s="244">
        <v>7506636</v>
      </c>
      <c r="AB342" s="244">
        <v>7506636</v>
      </c>
    </row>
    <row r="343" spans="1:28" ht="15" customHeight="1">
      <c r="A343" s="241" t="s">
        <v>413</v>
      </c>
      <c r="B343" s="242" t="s">
        <v>414</v>
      </c>
      <c r="C343" s="243" t="s">
        <v>318</v>
      </c>
      <c r="D343" s="241" t="s">
        <v>265</v>
      </c>
      <c r="E343" s="241" t="s">
        <v>266</v>
      </c>
      <c r="F343" s="241" t="s">
        <v>266</v>
      </c>
      <c r="G343" s="241" t="s">
        <v>266</v>
      </c>
      <c r="H343" s="241" t="s">
        <v>309</v>
      </c>
      <c r="I343" s="241" t="s">
        <v>319</v>
      </c>
      <c r="J343" s="241"/>
      <c r="K343" s="241"/>
      <c r="L343" s="241"/>
      <c r="M343" s="241" t="s">
        <v>267</v>
      </c>
      <c r="N343" s="241" t="s">
        <v>310</v>
      </c>
      <c r="O343" s="241" t="s">
        <v>268</v>
      </c>
      <c r="P343" s="242" t="s">
        <v>320</v>
      </c>
      <c r="Q343" s="242"/>
      <c r="R343" s="244">
        <v>5940000</v>
      </c>
      <c r="S343" s="244">
        <v>2600000</v>
      </c>
      <c r="T343" s="244">
        <v>5940000</v>
      </c>
      <c r="U343" s="244">
        <v>2600000</v>
      </c>
      <c r="V343" s="244">
        <v>0</v>
      </c>
      <c r="W343" s="244">
        <v>1877139</v>
      </c>
      <c r="X343" s="244">
        <v>722861</v>
      </c>
      <c r="Y343" s="244">
        <v>1877139</v>
      </c>
      <c r="Z343" s="244">
        <v>1877139</v>
      </c>
      <c r="AA343" s="244">
        <v>1877139</v>
      </c>
      <c r="AB343" s="244">
        <v>1877139</v>
      </c>
    </row>
    <row r="344" spans="1:28" ht="15" customHeight="1">
      <c r="A344" s="241" t="s">
        <v>413</v>
      </c>
      <c r="B344" s="242" t="s">
        <v>414</v>
      </c>
      <c r="C344" s="243" t="s">
        <v>321</v>
      </c>
      <c r="D344" s="241" t="s">
        <v>265</v>
      </c>
      <c r="E344" s="241" t="s">
        <v>266</v>
      </c>
      <c r="F344" s="241" t="s">
        <v>266</v>
      </c>
      <c r="G344" s="241" t="s">
        <v>266</v>
      </c>
      <c r="H344" s="241" t="s">
        <v>309</v>
      </c>
      <c r="I344" s="241" t="s">
        <v>322</v>
      </c>
      <c r="J344" s="241"/>
      <c r="K344" s="241"/>
      <c r="L344" s="241"/>
      <c r="M344" s="241" t="s">
        <v>267</v>
      </c>
      <c r="N344" s="241" t="s">
        <v>310</v>
      </c>
      <c r="O344" s="241" t="s">
        <v>268</v>
      </c>
      <c r="P344" s="242" t="s">
        <v>323</v>
      </c>
      <c r="Q344" s="242"/>
      <c r="R344" s="244">
        <v>55000000</v>
      </c>
      <c r="S344" s="244">
        <v>1267993</v>
      </c>
      <c r="T344" s="244">
        <v>5877170</v>
      </c>
      <c r="U344" s="244">
        <v>50390823</v>
      </c>
      <c r="V344" s="244">
        <v>0</v>
      </c>
      <c r="W344" s="244">
        <v>50390823</v>
      </c>
      <c r="X344" s="244">
        <v>0</v>
      </c>
      <c r="Y344" s="244">
        <v>50390823</v>
      </c>
      <c r="Z344" s="244">
        <v>50390823</v>
      </c>
      <c r="AA344" s="244">
        <v>50390823</v>
      </c>
      <c r="AB344" s="244">
        <v>50390823</v>
      </c>
    </row>
    <row r="345" spans="1:28" ht="15" customHeight="1">
      <c r="A345" s="241" t="s">
        <v>413</v>
      </c>
      <c r="B345" s="242" t="s">
        <v>414</v>
      </c>
      <c r="C345" s="243" t="s">
        <v>324</v>
      </c>
      <c r="D345" s="241" t="s">
        <v>265</v>
      </c>
      <c r="E345" s="241" t="s">
        <v>266</v>
      </c>
      <c r="F345" s="241" t="s">
        <v>266</v>
      </c>
      <c r="G345" s="241" t="s">
        <v>266</v>
      </c>
      <c r="H345" s="241" t="s">
        <v>309</v>
      </c>
      <c r="I345" s="241" t="s">
        <v>325</v>
      </c>
      <c r="J345" s="241"/>
      <c r="K345" s="241"/>
      <c r="L345" s="241"/>
      <c r="M345" s="241" t="s">
        <v>267</v>
      </c>
      <c r="N345" s="241" t="s">
        <v>310</v>
      </c>
      <c r="O345" s="241" t="s">
        <v>268</v>
      </c>
      <c r="P345" s="242" t="s">
        <v>326</v>
      </c>
      <c r="Q345" s="242"/>
      <c r="R345" s="244">
        <v>21000000</v>
      </c>
      <c r="S345" s="244">
        <v>1500000</v>
      </c>
      <c r="T345" s="244">
        <v>0</v>
      </c>
      <c r="U345" s="244">
        <v>22500000</v>
      </c>
      <c r="V345" s="244">
        <v>0</v>
      </c>
      <c r="W345" s="244">
        <v>19401459</v>
      </c>
      <c r="X345" s="244">
        <v>3098541</v>
      </c>
      <c r="Y345" s="244">
        <v>19401459</v>
      </c>
      <c r="Z345" s="244">
        <v>19401459</v>
      </c>
      <c r="AA345" s="244">
        <v>19401459</v>
      </c>
      <c r="AB345" s="244">
        <v>19401459</v>
      </c>
    </row>
    <row r="346" spans="1:28" ht="15" customHeight="1">
      <c r="A346" s="241" t="s">
        <v>413</v>
      </c>
      <c r="B346" s="242" t="s">
        <v>414</v>
      </c>
      <c r="C346" s="243" t="s">
        <v>327</v>
      </c>
      <c r="D346" s="241" t="s">
        <v>265</v>
      </c>
      <c r="E346" s="241" t="s">
        <v>266</v>
      </c>
      <c r="F346" s="241" t="s">
        <v>266</v>
      </c>
      <c r="G346" s="241" t="s">
        <v>266</v>
      </c>
      <c r="H346" s="241" t="s">
        <v>309</v>
      </c>
      <c r="I346" s="241" t="s">
        <v>328</v>
      </c>
      <c r="J346" s="241"/>
      <c r="K346" s="241"/>
      <c r="L346" s="241"/>
      <c r="M346" s="241" t="s">
        <v>267</v>
      </c>
      <c r="N346" s="241" t="s">
        <v>310</v>
      </c>
      <c r="O346" s="241" t="s">
        <v>268</v>
      </c>
      <c r="P346" s="242" t="s">
        <v>329</v>
      </c>
      <c r="Q346" s="242"/>
      <c r="R346" s="244">
        <v>71000000</v>
      </c>
      <c r="S346" s="244">
        <v>0</v>
      </c>
      <c r="T346" s="244">
        <v>0</v>
      </c>
      <c r="U346" s="244">
        <v>71000000</v>
      </c>
      <c r="V346" s="244">
        <v>0</v>
      </c>
      <c r="W346" s="244">
        <v>60024991</v>
      </c>
      <c r="X346" s="244">
        <v>10975009</v>
      </c>
      <c r="Y346" s="244">
        <v>60024991</v>
      </c>
      <c r="Z346" s="244">
        <v>60024991</v>
      </c>
      <c r="AA346" s="244">
        <v>60024991</v>
      </c>
      <c r="AB346" s="244">
        <v>60024991</v>
      </c>
    </row>
    <row r="347" spans="1:28" ht="15" customHeight="1">
      <c r="A347" s="241" t="s">
        <v>413</v>
      </c>
      <c r="B347" s="242" t="s">
        <v>414</v>
      </c>
      <c r="C347" s="243" t="s">
        <v>330</v>
      </c>
      <c r="D347" s="241" t="s">
        <v>265</v>
      </c>
      <c r="E347" s="241" t="s">
        <v>266</v>
      </c>
      <c r="F347" s="241" t="s">
        <v>266</v>
      </c>
      <c r="G347" s="241" t="s">
        <v>266</v>
      </c>
      <c r="H347" s="241" t="s">
        <v>309</v>
      </c>
      <c r="I347" s="241" t="s">
        <v>331</v>
      </c>
      <c r="J347" s="241"/>
      <c r="K347" s="241"/>
      <c r="L347" s="241"/>
      <c r="M347" s="241" t="s">
        <v>267</v>
      </c>
      <c r="N347" s="241" t="s">
        <v>310</v>
      </c>
      <c r="O347" s="241" t="s">
        <v>268</v>
      </c>
      <c r="P347" s="242" t="s">
        <v>332</v>
      </c>
      <c r="Q347" s="242"/>
      <c r="R347" s="244">
        <v>37000000</v>
      </c>
      <c r="S347" s="244">
        <v>8819273</v>
      </c>
      <c r="T347" s="244">
        <v>0</v>
      </c>
      <c r="U347" s="244">
        <v>45819273</v>
      </c>
      <c r="V347" s="244">
        <v>0</v>
      </c>
      <c r="W347" s="244">
        <v>45819273</v>
      </c>
      <c r="X347" s="244">
        <v>0</v>
      </c>
      <c r="Y347" s="244">
        <v>45819273</v>
      </c>
      <c r="Z347" s="244">
        <v>45819273</v>
      </c>
      <c r="AA347" s="244">
        <v>45819273</v>
      </c>
      <c r="AB347" s="244">
        <v>45819273</v>
      </c>
    </row>
    <row r="348" spans="1:28" ht="15" customHeight="1">
      <c r="A348" s="241" t="s">
        <v>413</v>
      </c>
      <c r="B348" s="242" t="s">
        <v>414</v>
      </c>
      <c r="C348" s="243" t="s">
        <v>333</v>
      </c>
      <c r="D348" s="241" t="s">
        <v>265</v>
      </c>
      <c r="E348" s="241" t="s">
        <v>266</v>
      </c>
      <c r="F348" s="241" t="s">
        <v>266</v>
      </c>
      <c r="G348" s="241" t="s">
        <v>266</v>
      </c>
      <c r="H348" s="241" t="s">
        <v>309</v>
      </c>
      <c r="I348" s="241" t="s">
        <v>277</v>
      </c>
      <c r="J348" s="241"/>
      <c r="K348" s="241"/>
      <c r="L348" s="241"/>
      <c r="M348" s="241" t="s">
        <v>267</v>
      </c>
      <c r="N348" s="241" t="s">
        <v>310</v>
      </c>
      <c r="O348" s="241" t="s">
        <v>268</v>
      </c>
      <c r="P348" s="242" t="s">
        <v>334</v>
      </c>
      <c r="Q348" s="242"/>
      <c r="R348" s="244">
        <v>6000000</v>
      </c>
      <c r="S348" s="244">
        <v>2414871</v>
      </c>
      <c r="T348" s="244">
        <v>1250516</v>
      </c>
      <c r="U348" s="244">
        <v>7164355</v>
      </c>
      <c r="V348" s="244">
        <v>0</v>
      </c>
      <c r="W348" s="244">
        <v>7164355</v>
      </c>
      <c r="X348" s="244">
        <v>0</v>
      </c>
      <c r="Y348" s="244">
        <v>7164355</v>
      </c>
      <c r="Z348" s="244">
        <v>7164355</v>
      </c>
      <c r="AA348" s="244">
        <v>7164355</v>
      </c>
      <c r="AB348" s="244">
        <v>7164355</v>
      </c>
    </row>
    <row r="349" spans="1:28" ht="15" customHeight="1">
      <c r="A349" s="241" t="s">
        <v>413</v>
      </c>
      <c r="B349" s="242" t="s">
        <v>414</v>
      </c>
      <c r="C349" s="243" t="s">
        <v>335</v>
      </c>
      <c r="D349" s="241" t="s">
        <v>265</v>
      </c>
      <c r="E349" s="241" t="s">
        <v>266</v>
      </c>
      <c r="F349" s="241" t="s">
        <v>266</v>
      </c>
      <c r="G349" s="241" t="s">
        <v>270</v>
      </c>
      <c r="H349" s="241" t="s">
        <v>309</v>
      </c>
      <c r="I349" s="241"/>
      <c r="J349" s="241"/>
      <c r="K349" s="241"/>
      <c r="L349" s="241"/>
      <c r="M349" s="241" t="s">
        <v>267</v>
      </c>
      <c r="N349" s="241" t="s">
        <v>310</v>
      </c>
      <c r="O349" s="241" t="s">
        <v>268</v>
      </c>
      <c r="P349" s="242" t="s">
        <v>336</v>
      </c>
      <c r="Q349" s="242"/>
      <c r="R349" s="244">
        <v>73000000</v>
      </c>
      <c r="S349" s="244">
        <v>0</v>
      </c>
      <c r="T349" s="244">
        <v>0</v>
      </c>
      <c r="U349" s="244">
        <v>73000000</v>
      </c>
      <c r="V349" s="244">
        <v>0</v>
      </c>
      <c r="W349" s="244">
        <v>68186675</v>
      </c>
      <c r="X349" s="244">
        <v>4813325</v>
      </c>
      <c r="Y349" s="244">
        <v>68186675</v>
      </c>
      <c r="Z349" s="244">
        <v>68186675</v>
      </c>
      <c r="AA349" s="244">
        <v>68186675</v>
      </c>
      <c r="AB349" s="244">
        <v>68186675</v>
      </c>
    </row>
    <row r="350" spans="1:28" ht="15" customHeight="1">
      <c r="A350" s="241" t="s">
        <v>413</v>
      </c>
      <c r="B350" s="242" t="s">
        <v>414</v>
      </c>
      <c r="C350" s="243" t="s">
        <v>337</v>
      </c>
      <c r="D350" s="241" t="s">
        <v>265</v>
      </c>
      <c r="E350" s="241" t="s">
        <v>266</v>
      </c>
      <c r="F350" s="241" t="s">
        <v>266</v>
      </c>
      <c r="G350" s="241" t="s">
        <v>270</v>
      </c>
      <c r="H350" s="241" t="s">
        <v>338</v>
      </c>
      <c r="I350" s="241"/>
      <c r="J350" s="241"/>
      <c r="K350" s="241"/>
      <c r="L350" s="241"/>
      <c r="M350" s="241" t="s">
        <v>267</v>
      </c>
      <c r="N350" s="241" t="s">
        <v>310</v>
      </c>
      <c r="O350" s="241" t="s">
        <v>268</v>
      </c>
      <c r="P350" s="242" t="s">
        <v>339</v>
      </c>
      <c r="Q350" s="242"/>
      <c r="R350" s="244">
        <v>51000000</v>
      </c>
      <c r="S350" s="244">
        <v>0</v>
      </c>
      <c r="T350" s="244">
        <v>0</v>
      </c>
      <c r="U350" s="244">
        <v>51000000</v>
      </c>
      <c r="V350" s="244">
        <v>0</v>
      </c>
      <c r="W350" s="244">
        <v>48198025</v>
      </c>
      <c r="X350" s="244">
        <v>2801975</v>
      </c>
      <c r="Y350" s="244">
        <v>48198025</v>
      </c>
      <c r="Z350" s="244">
        <v>48198025</v>
      </c>
      <c r="AA350" s="244">
        <v>48198025</v>
      </c>
      <c r="AB350" s="244">
        <v>48198025</v>
      </c>
    </row>
    <row r="351" spans="1:28" ht="15" customHeight="1">
      <c r="A351" s="241" t="s">
        <v>413</v>
      </c>
      <c r="B351" s="242" t="s">
        <v>414</v>
      </c>
      <c r="C351" s="243" t="s">
        <v>340</v>
      </c>
      <c r="D351" s="241" t="s">
        <v>265</v>
      </c>
      <c r="E351" s="241" t="s">
        <v>266</v>
      </c>
      <c r="F351" s="241" t="s">
        <v>266</v>
      </c>
      <c r="G351" s="241" t="s">
        <v>270</v>
      </c>
      <c r="H351" s="241" t="s">
        <v>316</v>
      </c>
      <c r="I351" s="241"/>
      <c r="J351" s="241"/>
      <c r="K351" s="241"/>
      <c r="L351" s="241"/>
      <c r="M351" s="241" t="s">
        <v>267</v>
      </c>
      <c r="N351" s="241" t="s">
        <v>310</v>
      </c>
      <c r="O351" s="241" t="s">
        <v>268</v>
      </c>
      <c r="P351" s="242" t="s">
        <v>341</v>
      </c>
      <c r="Q351" s="242"/>
      <c r="R351" s="244">
        <v>29000000</v>
      </c>
      <c r="S351" s="244">
        <v>1000000</v>
      </c>
      <c r="T351" s="244">
        <v>0</v>
      </c>
      <c r="U351" s="244">
        <v>30000000</v>
      </c>
      <c r="V351" s="244">
        <v>0</v>
      </c>
      <c r="W351" s="244">
        <v>27285600</v>
      </c>
      <c r="X351" s="244">
        <v>2714400</v>
      </c>
      <c r="Y351" s="244">
        <v>27285600</v>
      </c>
      <c r="Z351" s="244">
        <v>27285600</v>
      </c>
      <c r="AA351" s="244">
        <v>27285600</v>
      </c>
      <c r="AB351" s="244">
        <v>27285600</v>
      </c>
    </row>
    <row r="352" spans="1:28" ht="15" customHeight="1">
      <c r="A352" s="241" t="s">
        <v>413</v>
      </c>
      <c r="B352" s="242" t="s">
        <v>414</v>
      </c>
      <c r="C352" s="243" t="s">
        <v>342</v>
      </c>
      <c r="D352" s="241" t="s">
        <v>265</v>
      </c>
      <c r="E352" s="241" t="s">
        <v>266</v>
      </c>
      <c r="F352" s="241" t="s">
        <v>266</v>
      </c>
      <c r="G352" s="241" t="s">
        <v>270</v>
      </c>
      <c r="H352" s="241" t="s">
        <v>319</v>
      </c>
      <c r="I352" s="241"/>
      <c r="J352" s="241"/>
      <c r="K352" s="241"/>
      <c r="L352" s="241"/>
      <c r="M352" s="241" t="s">
        <v>267</v>
      </c>
      <c r="N352" s="241" t="s">
        <v>310</v>
      </c>
      <c r="O352" s="241" t="s">
        <v>268</v>
      </c>
      <c r="P352" s="242" t="s">
        <v>343</v>
      </c>
      <c r="Q352" s="242"/>
      <c r="R352" s="244">
        <v>7000000</v>
      </c>
      <c r="S352" s="244">
        <v>0</v>
      </c>
      <c r="T352" s="244">
        <v>0</v>
      </c>
      <c r="U352" s="244">
        <v>7000000</v>
      </c>
      <c r="V352" s="244">
        <v>0</v>
      </c>
      <c r="W352" s="244">
        <v>5868900</v>
      </c>
      <c r="X352" s="244">
        <v>1131100</v>
      </c>
      <c r="Y352" s="244">
        <v>5868900</v>
      </c>
      <c r="Z352" s="244">
        <v>5868900</v>
      </c>
      <c r="AA352" s="244">
        <v>5868900</v>
      </c>
      <c r="AB352" s="244">
        <v>5868900</v>
      </c>
    </row>
    <row r="353" spans="1:28" ht="15" customHeight="1">
      <c r="A353" s="241" t="s">
        <v>413</v>
      </c>
      <c r="B353" s="242" t="s">
        <v>414</v>
      </c>
      <c r="C353" s="243" t="s">
        <v>344</v>
      </c>
      <c r="D353" s="241" t="s">
        <v>265</v>
      </c>
      <c r="E353" s="241" t="s">
        <v>266</v>
      </c>
      <c r="F353" s="241" t="s">
        <v>266</v>
      </c>
      <c r="G353" s="241" t="s">
        <v>270</v>
      </c>
      <c r="H353" s="241" t="s">
        <v>322</v>
      </c>
      <c r="I353" s="241"/>
      <c r="J353" s="241"/>
      <c r="K353" s="241"/>
      <c r="L353" s="241"/>
      <c r="M353" s="241" t="s">
        <v>267</v>
      </c>
      <c r="N353" s="241" t="s">
        <v>310</v>
      </c>
      <c r="O353" s="241" t="s">
        <v>268</v>
      </c>
      <c r="P353" s="242" t="s">
        <v>345</v>
      </c>
      <c r="Q353" s="242"/>
      <c r="R353" s="244">
        <v>22000000</v>
      </c>
      <c r="S353" s="244">
        <v>0</v>
      </c>
      <c r="T353" s="244">
        <v>0</v>
      </c>
      <c r="U353" s="244">
        <v>22000000</v>
      </c>
      <c r="V353" s="244">
        <v>0</v>
      </c>
      <c r="W353" s="244">
        <v>20466800</v>
      </c>
      <c r="X353" s="244">
        <v>1533200</v>
      </c>
      <c r="Y353" s="244">
        <v>20466800</v>
      </c>
      <c r="Z353" s="244">
        <v>20466800</v>
      </c>
      <c r="AA353" s="244">
        <v>20466800</v>
      </c>
      <c r="AB353" s="244">
        <v>20466800</v>
      </c>
    </row>
    <row r="354" spans="1:28" ht="15" customHeight="1">
      <c r="A354" s="241" t="s">
        <v>413</v>
      </c>
      <c r="B354" s="242" t="s">
        <v>414</v>
      </c>
      <c r="C354" s="243" t="s">
        <v>346</v>
      </c>
      <c r="D354" s="241" t="s">
        <v>265</v>
      </c>
      <c r="E354" s="241" t="s">
        <v>266</v>
      </c>
      <c r="F354" s="241" t="s">
        <v>266</v>
      </c>
      <c r="G354" s="241" t="s">
        <v>270</v>
      </c>
      <c r="H354" s="241" t="s">
        <v>325</v>
      </c>
      <c r="I354" s="241"/>
      <c r="J354" s="241"/>
      <c r="K354" s="241"/>
      <c r="L354" s="241"/>
      <c r="M354" s="241" t="s">
        <v>267</v>
      </c>
      <c r="N354" s="241" t="s">
        <v>310</v>
      </c>
      <c r="O354" s="241" t="s">
        <v>268</v>
      </c>
      <c r="P354" s="242" t="s">
        <v>347</v>
      </c>
      <c r="Q354" s="242"/>
      <c r="R354" s="244">
        <v>4000000</v>
      </c>
      <c r="S354" s="244">
        <v>12000000</v>
      </c>
      <c r="T354" s="244">
        <v>0</v>
      </c>
      <c r="U354" s="244">
        <v>16000000</v>
      </c>
      <c r="V354" s="244">
        <v>0</v>
      </c>
      <c r="W354" s="244">
        <v>13648400</v>
      </c>
      <c r="X354" s="244">
        <v>2351600</v>
      </c>
      <c r="Y354" s="244">
        <v>13648400</v>
      </c>
      <c r="Z354" s="244">
        <v>13648400</v>
      </c>
      <c r="AA354" s="244">
        <v>13648400</v>
      </c>
      <c r="AB354" s="244">
        <v>13648400</v>
      </c>
    </row>
    <row r="355" spans="1:28" ht="15" customHeight="1">
      <c r="A355" s="241" t="s">
        <v>413</v>
      </c>
      <c r="B355" s="242" t="s">
        <v>414</v>
      </c>
      <c r="C355" s="243" t="s">
        <v>348</v>
      </c>
      <c r="D355" s="241" t="s">
        <v>265</v>
      </c>
      <c r="E355" s="241" t="s">
        <v>266</v>
      </c>
      <c r="F355" s="241" t="s">
        <v>266</v>
      </c>
      <c r="G355" s="241" t="s">
        <v>270</v>
      </c>
      <c r="H355" s="241" t="s">
        <v>349</v>
      </c>
      <c r="I355" s="241"/>
      <c r="J355" s="241"/>
      <c r="K355" s="241"/>
      <c r="L355" s="241"/>
      <c r="M355" s="241" t="s">
        <v>267</v>
      </c>
      <c r="N355" s="241" t="s">
        <v>310</v>
      </c>
      <c r="O355" s="241" t="s">
        <v>268</v>
      </c>
      <c r="P355" s="242" t="s">
        <v>350</v>
      </c>
      <c r="Q355" s="242"/>
      <c r="R355" s="244">
        <v>4000000</v>
      </c>
      <c r="S355" s="244">
        <v>0</v>
      </c>
      <c r="T355" s="244">
        <v>4000000</v>
      </c>
      <c r="U355" s="244">
        <v>0</v>
      </c>
      <c r="V355" s="244">
        <v>0</v>
      </c>
      <c r="W355" s="244">
        <v>0</v>
      </c>
      <c r="X355" s="244">
        <v>0</v>
      </c>
      <c r="Y355" s="244">
        <v>0</v>
      </c>
      <c r="Z355" s="244">
        <v>0</v>
      </c>
      <c r="AA355" s="244">
        <v>0</v>
      </c>
      <c r="AB355" s="244">
        <v>0</v>
      </c>
    </row>
    <row r="356" spans="1:28" ht="15" customHeight="1">
      <c r="A356" s="241" t="s">
        <v>413</v>
      </c>
      <c r="B356" s="242" t="s">
        <v>414</v>
      </c>
      <c r="C356" s="243" t="s">
        <v>351</v>
      </c>
      <c r="D356" s="241" t="s">
        <v>265</v>
      </c>
      <c r="E356" s="241" t="s">
        <v>266</v>
      </c>
      <c r="F356" s="241" t="s">
        <v>266</v>
      </c>
      <c r="G356" s="241" t="s">
        <v>270</v>
      </c>
      <c r="H356" s="241" t="s">
        <v>328</v>
      </c>
      <c r="I356" s="241"/>
      <c r="J356" s="241"/>
      <c r="K356" s="241"/>
      <c r="L356" s="241"/>
      <c r="M356" s="241" t="s">
        <v>267</v>
      </c>
      <c r="N356" s="241" t="s">
        <v>310</v>
      </c>
      <c r="O356" s="241" t="s">
        <v>268</v>
      </c>
      <c r="P356" s="242" t="s">
        <v>352</v>
      </c>
      <c r="Q356" s="242"/>
      <c r="R356" s="244">
        <v>8000000</v>
      </c>
      <c r="S356" s="244">
        <v>0</v>
      </c>
      <c r="T356" s="244">
        <v>8000000</v>
      </c>
      <c r="U356" s="244">
        <v>0</v>
      </c>
      <c r="V356" s="244">
        <v>0</v>
      </c>
      <c r="W356" s="244">
        <v>0</v>
      </c>
      <c r="X356" s="244">
        <v>0</v>
      </c>
      <c r="Y356" s="244">
        <v>0</v>
      </c>
      <c r="Z356" s="244">
        <v>0</v>
      </c>
      <c r="AA356" s="244">
        <v>0</v>
      </c>
      <c r="AB356" s="244">
        <v>0</v>
      </c>
    </row>
    <row r="357" spans="1:28" ht="15" customHeight="1">
      <c r="A357" s="241" t="s">
        <v>413</v>
      </c>
      <c r="B357" s="242" t="s">
        <v>414</v>
      </c>
      <c r="C357" s="243" t="s">
        <v>353</v>
      </c>
      <c r="D357" s="241" t="s">
        <v>265</v>
      </c>
      <c r="E357" s="241" t="s">
        <v>266</v>
      </c>
      <c r="F357" s="241" t="s">
        <v>266</v>
      </c>
      <c r="G357" s="241" t="s">
        <v>272</v>
      </c>
      <c r="H357" s="241" t="s">
        <v>309</v>
      </c>
      <c r="I357" s="241" t="s">
        <v>309</v>
      </c>
      <c r="J357" s="241"/>
      <c r="K357" s="241"/>
      <c r="L357" s="241"/>
      <c r="M357" s="241" t="s">
        <v>267</v>
      </c>
      <c r="N357" s="241" t="s">
        <v>310</v>
      </c>
      <c r="O357" s="241" t="s">
        <v>268</v>
      </c>
      <c r="P357" s="242" t="s">
        <v>354</v>
      </c>
      <c r="Q357" s="242"/>
      <c r="R357" s="244">
        <v>35000000</v>
      </c>
      <c r="S357" s="244">
        <v>6009617</v>
      </c>
      <c r="T357" s="244">
        <v>0</v>
      </c>
      <c r="U357" s="244">
        <v>41009617</v>
      </c>
      <c r="V357" s="244">
        <v>0</v>
      </c>
      <c r="W357" s="244">
        <v>41009617</v>
      </c>
      <c r="X357" s="244">
        <v>0</v>
      </c>
      <c r="Y357" s="244">
        <v>41009617</v>
      </c>
      <c r="Z357" s="244">
        <v>41009617</v>
      </c>
      <c r="AA357" s="244">
        <v>41009617</v>
      </c>
      <c r="AB357" s="244">
        <v>41009617</v>
      </c>
    </row>
    <row r="358" spans="1:28" ht="15" customHeight="1">
      <c r="A358" s="241" t="s">
        <v>413</v>
      </c>
      <c r="B358" s="242" t="s">
        <v>414</v>
      </c>
      <c r="C358" s="243" t="s">
        <v>355</v>
      </c>
      <c r="D358" s="241" t="s">
        <v>265</v>
      </c>
      <c r="E358" s="241" t="s">
        <v>266</v>
      </c>
      <c r="F358" s="241" t="s">
        <v>266</v>
      </c>
      <c r="G358" s="241" t="s">
        <v>272</v>
      </c>
      <c r="H358" s="241" t="s">
        <v>309</v>
      </c>
      <c r="I358" s="241" t="s">
        <v>338</v>
      </c>
      <c r="J358" s="241"/>
      <c r="K358" s="241"/>
      <c r="L358" s="241"/>
      <c r="M358" s="241" t="s">
        <v>267</v>
      </c>
      <c r="N358" s="241" t="s">
        <v>310</v>
      </c>
      <c r="O358" s="241" t="s">
        <v>268</v>
      </c>
      <c r="P358" s="242" t="s">
        <v>356</v>
      </c>
      <c r="Q358" s="242"/>
      <c r="R358" s="244">
        <v>0</v>
      </c>
      <c r="S358" s="244">
        <v>8575810</v>
      </c>
      <c r="T358" s="244">
        <v>0</v>
      </c>
      <c r="U358" s="244">
        <v>8575810</v>
      </c>
      <c r="V358" s="244">
        <v>0</v>
      </c>
      <c r="W358" s="244">
        <v>7079006</v>
      </c>
      <c r="X358" s="244">
        <v>1496804</v>
      </c>
      <c r="Y358" s="244">
        <v>7079006</v>
      </c>
      <c r="Z358" s="244">
        <v>7079006</v>
      </c>
      <c r="AA358" s="244">
        <v>7079006</v>
      </c>
      <c r="AB358" s="244">
        <v>7079006</v>
      </c>
    </row>
    <row r="359" spans="1:28" ht="15" customHeight="1">
      <c r="A359" s="241" t="s">
        <v>413</v>
      </c>
      <c r="B359" s="242" t="s">
        <v>414</v>
      </c>
      <c r="C359" s="243" t="s">
        <v>357</v>
      </c>
      <c r="D359" s="241" t="s">
        <v>265</v>
      </c>
      <c r="E359" s="241" t="s">
        <v>266</v>
      </c>
      <c r="F359" s="241" t="s">
        <v>266</v>
      </c>
      <c r="G359" s="241" t="s">
        <v>272</v>
      </c>
      <c r="H359" s="241" t="s">
        <v>309</v>
      </c>
      <c r="I359" s="241" t="s">
        <v>313</v>
      </c>
      <c r="J359" s="241"/>
      <c r="K359" s="241"/>
      <c r="L359" s="241"/>
      <c r="M359" s="241" t="s">
        <v>267</v>
      </c>
      <c r="N359" s="241" t="s">
        <v>310</v>
      </c>
      <c r="O359" s="241" t="s">
        <v>268</v>
      </c>
      <c r="P359" s="242" t="s">
        <v>358</v>
      </c>
      <c r="Q359" s="242"/>
      <c r="R359" s="244">
        <v>3000000</v>
      </c>
      <c r="S359" s="244">
        <v>994245</v>
      </c>
      <c r="T359" s="244">
        <v>0</v>
      </c>
      <c r="U359" s="244">
        <v>3994245</v>
      </c>
      <c r="V359" s="244">
        <v>0</v>
      </c>
      <c r="W359" s="244">
        <v>3994245</v>
      </c>
      <c r="X359" s="244">
        <v>0</v>
      </c>
      <c r="Y359" s="244">
        <v>3994245</v>
      </c>
      <c r="Z359" s="244">
        <v>3994245</v>
      </c>
      <c r="AA359" s="244">
        <v>3994245</v>
      </c>
      <c r="AB359" s="244">
        <v>3994245</v>
      </c>
    </row>
    <row r="360" spans="1:28" ht="15" customHeight="1">
      <c r="A360" s="241" t="s">
        <v>413</v>
      </c>
      <c r="B360" s="242" t="s">
        <v>414</v>
      </c>
      <c r="C360" s="243" t="s">
        <v>359</v>
      </c>
      <c r="D360" s="241" t="s">
        <v>265</v>
      </c>
      <c r="E360" s="241" t="s">
        <v>266</v>
      </c>
      <c r="F360" s="241" t="s">
        <v>266</v>
      </c>
      <c r="G360" s="241" t="s">
        <v>272</v>
      </c>
      <c r="H360" s="241" t="s">
        <v>338</v>
      </c>
      <c r="I360" s="241"/>
      <c r="J360" s="241"/>
      <c r="K360" s="241"/>
      <c r="L360" s="241"/>
      <c r="M360" s="241" t="s">
        <v>267</v>
      </c>
      <c r="N360" s="241" t="s">
        <v>310</v>
      </c>
      <c r="O360" s="241" t="s">
        <v>268</v>
      </c>
      <c r="P360" s="242" t="s">
        <v>360</v>
      </c>
      <c r="Q360" s="242"/>
      <c r="R360" s="244">
        <v>29000000</v>
      </c>
      <c r="S360" s="244">
        <v>0</v>
      </c>
      <c r="T360" s="244">
        <v>0</v>
      </c>
      <c r="U360" s="244">
        <v>29000000</v>
      </c>
      <c r="V360" s="244">
        <v>0</v>
      </c>
      <c r="W360" s="244">
        <v>20678991</v>
      </c>
      <c r="X360" s="244">
        <v>8321009</v>
      </c>
      <c r="Y360" s="244">
        <v>20678991</v>
      </c>
      <c r="Z360" s="244">
        <v>20678991</v>
      </c>
      <c r="AA360" s="244">
        <v>20678991</v>
      </c>
      <c r="AB360" s="244">
        <v>20678991</v>
      </c>
    </row>
    <row r="361" spans="1:28" ht="15" customHeight="1">
      <c r="A361" s="241" t="s">
        <v>413</v>
      </c>
      <c r="B361" s="242" t="s">
        <v>414</v>
      </c>
      <c r="C361" s="243" t="s">
        <v>415</v>
      </c>
      <c r="D361" s="241" t="s">
        <v>265</v>
      </c>
      <c r="E361" s="241" t="s">
        <v>266</v>
      </c>
      <c r="F361" s="241" t="s">
        <v>266</v>
      </c>
      <c r="G361" s="241" t="s">
        <v>272</v>
      </c>
      <c r="H361" s="241" t="s">
        <v>416</v>
      </c>
      <c r="I361" s="241"/>
      <c r="J361" s="241"/>
      <c r="K361" s="241"/>
      <c r="L361" s="241"/>
      <c r="M361" s="241" t="s">
        <v>267</v>
      </c>
      <c r="N361" s="241" t="s">
        <v>310</v>
      </c>
      <c r="O361" s="241" t="s">
        <v>268</v>
      </c>
      <c r="P361" s="242" t="s">
        <v>417</v>
      </c>
      <c r="Q361" s="242"/>
      <c r="R361" s="244">
        <v>8000000</v>
      </c>
      <c r="S361" s="244">
        <v>0</v>
      </c>
      <c r="T361" s="244">
        <v>0</v>
      </c>
      <c r="U361" s="244">
        <v>8000000</v>
      </c>
      <c r="V361" s="244">
        <v>0</v>
      </c>
      <c r="W361" s="244">
        <v>5515599</v>
      </c>
      <c r="X361" s="244">
        <v>2484401</v>
      </c>
      <c r="Y361" s="244">
        <v>5515599</v>
      </c>
      <c r="Z361" s="244">
        <v>5515599</v>
      </c>
      <c r="AA361" s="244">
        <v>5515599</v>
      </c>
      <c r="AB361" s="244">
        <v>5515599</v>
      </c>
    </row>
    <row r="362" spans="1:28" ht="15" customHeight="1">
      <c r="A362" s="241" t="s">
        <v>413</v>
      </c>
      <c r="B362" s="242" t="s">
        <v>414</v>
      </c>
      <c r="C362" s="243" t="s">
        <v>361</v>
      </c>
      <c r="D362" s="241" t="s">
        <v>265</v>
      </c>
      <c r="E362" s="241" t="s">
        <v>270</v>
      </c>
      <c r="F362" s="241" t="s">
        <v>270</v>
      </c>
      <c r="G362" s="241" t="s">
        <v>270</v>
      </c>
      <c r="H362" s="241" t="s">
        <v>322</v>
      </c>
      <c r="I362" s="241" t="s">
        <v>316</v>
      </c>
      <c r="J362" s="241"/>
      <c r="K362" s="241"/>
      <c r="L362" s="241"/>
      <c r="M362" s="241" t="s">
        <v>280</v>
      </c>
      <c r="N362" s="241" t="s">
        <v>34</v>
      </c>
      <c r="O362" s="241" t="s">
        <v>268</v>
      </c>
      <c r="P362" s="242" t="s">
        <v>362</v>
      </c>
      <c r="Q362" s="242"/>
      <c r="R362" s="244">
        <v>0</v>
      </c>
      <c r="S362" s="244">
        <v>230000</v>
      </c>
      <c r="T362" s="244">
        <v>0</v>
      </c>
      <c r="U362" s="244">
        <v>230000</v>
      </c>
      <c r="V362" s="244">
        <v>0</v>
      </c>
      <c r="W362" s="244">
        <v>230000</v>
      </c>
      <c r="X362" s="244">
        <v>0</v>
      </c>
      <c r="Y362" s="244">
        <v>230000</v>
      </c>
      <c r="Z362" s="244">
        <v>230000</v>
      </c>
      <c r="AA362" s="244">
        <v>230000</v>
      </c>
      <c r="AB362" s="244">
        <v>230000</v>
      </c>
    </row>
    <row r="363" spans="1:28" ht="15" customHeight="1">
      <c r="A363" s="241" t="s">
        <v>413</v>
      </c>
      <c r="B363" s="242" t="s">
        <v>414</v>
      </c>
      <c r="C363" s="243" t="s">
        <v>363</v>
      </c>
      <c r="D363" s="241" t="s">
        <v>265</v>
      </c>
      <c r="E363" s="241" t="s">
        <v>270</v>
      </c>
      <c r="F363" s="241" t="s">
        <v>270</v>
      </c>
      <c r="G363" s="241" t="s">
        <v>270</v>
      </c>
      <c r="H363" s="241" t="s">
        <v>322</v>
      </c>
      <c r="I363" s="241" t="s">
        <v>328</v>
      </c>
      <c r="J363" s="241"/>
      <c r="K363" s="241"/>
      <c r="L363" s="241"/>
      <c r="M363" s="241" t="s">
        <v>267</v>
      </c>
      <c r="N363" s="241" t="s">
        <v>310</v>
      </c>
      <c r="O363" s="241" t="s">
        <v>268</v>
      </c>
      <c r="P363" s="242" t="s">
        <v>364</v>
      </c>
      <c r="Q363" s="242"/>
      <c r="R363" s="244">
        <v>31000000</v>
      </c>
      <c r="S363" s="244">
        <v>10606930</v>
      </c>
      <c r="T363" s="244">
        <v>0</v>
      </c>
      <c r="U363" s="244">
        <v>41606930</v>
      </c>
      <c r="V363" s="244">
        <v>0</v>
      </c>
      <c r="W363" s="244">
        <v>41460640</v>
      </c>
      <c r="X363" s="244">
        <v>146290</v>
      </c>
      <c r="Y363" s="244">
        <v>41460640</v>
      </c>
      <c r="Z363" s="244">
        <v>41460640</v>
      </c>
      <c r="AA363" s="244">
        <v>41460640</v>
      </c>
      <c r="AB363" s="244">
        <v>41460640</v>
      </c>
    </row>
    <row r="364" spans="1:28" ht="15" customHeight="1">
      <c r="A364" s="241" t="s">
        <v>413</v>
      </c>
      <c r="B364" s="242" t="s">
        <v>414</v>
      </c>
      <c r="C364" s="243" t="s">
        <v>381</v>
      </c>
      <c r="D364" s="241" t="s">
        <v>265</v>
      </c>
      <c r="E364" s="241" t="s">
        <v>270</v>
      </c>
      <c r="F364" s="241" t="s">
        <v>270</v>
      </c>
      <c r="G364" s="241" t="s">
        <v>270</v>
      </c>
      <c r="H364" s="241" t="s">
        <v>325</v>
      </c>
      <c r="I364" s="241" t="s">
        <v>338</v>
      </c>
      <c r="J364" s="241"/>
      <c r="K364" s="241"/>
      <c r="L364" s="241"/>
      <c r="M364" s="241" t="s">
        <v>267</v>
      </c>
      <c r="N364" s="241" t="s">
        <v>310</v>
      </c>
      <c r="O364" s="241" t="s">
        <v>268</v>
      </c>
      <c r="P364" s="242" t="s">
        <v>382</v>
      </c>
      <c r="Q364" s="242"/>
      <c r="R364" s="244">
        <v>35000000</v>
      </c>
      <c r="S364" s="244">
        <v>7954000</v>
      </c>
      <c r="T364" s="244">
        <v>0</v>
      </c>
      <c r="U364" s="244">
        <v>42954000</v>
      </c>
      <c r="V364" s="244">
        <v>0</v>
      </c>
      <c r="W364" s="244">
        <v>40553680.479999997</v>
      </c>
      <c r="X364" s="244">
        <v>2400319.52</v>
      </c>
      <c r="Y364" s="244">
        <v>40553680.479999997</v>
      </c>
      <c r="Z364" s="244">
        <v>40553680.479999997</v>
      </c>
      <c r="AA364" s="244">
        <v>40553680.479999997</v>
      </c>
      <c r="AB364" s="244">
        <v>40553680.479999997</v>
      </c>
    </row>
    <row r="365" spans="1:28" ht="15" customHeight="1">
      <c r="A365" s="241" t="s">
        <v>413</v>
      </c>
      <c r="B365" s="242" t="s">
        <v>414</v>
      </c>
      <c r="C365" s="243" t="s">
        <v>381</v>
      </c>
      <c r="D365" s="241" t="s">
        <v>265</v>
      </c>
      <c r="E365" s="241" t="s">
        <v>270</v>
      </c>
      <c r="F365" s="241" t="s">
        <v>270</v>
      </c>
      <c r="G365" s="241" t="s">
        <v>270</v>
      </c>
      <c r="H365" s="241" t="s">
        <v>325</v>
      </c>
      <c r="I365" s="241" t="s">
        <v>338</v>
      </c>
      <c r="J365" s="241"/>
      <c r="K365" s="241"/>
      <c r="L365" s="241"/>
      <c r="M365" s="241" t="s">
        <v>280</v>
      </c>
      <c r="N365" s="241" t="s">
        <v>34</v>
      </c>
      <c r="O365" s="241" t="s">
        <v>268</v>
      </c>
      <c r="P365" s="242" t="s">
        <v>382</v>
      </c>
      <c r="Q365" s="242"/>
      <c r="R365" s="244">
        <v>26000000</v>
      </c>
      <c r="S365" s="244">
        <v>2600000</v>
      </c>
      <c r="T365" s="244">
        <v>0</v>
      </c>
      <c r="U365" s="244">
        <v>28600000</v>
      </c>
      <c r="V365" s="244">
        <v>0</v>
      </c>
      <c r="W365" s="244">
        <v>28600000</v>
      </c>
      <c r="X365" s="244">
        <v>0</v>
      </c>
      <c r="Y365" s="244">
        <v>28600000</v>
      </c>
      <c r="Z365" s="244">
        <v>28600000</v>
      </c>
      <c r="AA365" s="244">
        <v>28600000</v>
      </c>
      <c r="AB365" s="244">
        <v>28600000</v>
      </c>
    </row>
    <row r="366" spans="1:28" ht="15" customHeight="1">
      <c r="A366" s="241" t="s">
        <v>413</v>
      </c>
      <c r="B366" s="242" t="s">
        <v>414</v>
      </c>
      <c r="C366" s="243" t="s">
        <v>365</v>
      </c>
      <c r="D366" s="241" t="s">
        <v>265</v>
      </c>
      <c r="E366" s="241" t="s">
        <v>270</v>
      </c>
      <c r="F366" s="241" t="s">
        <v>270</v>
      </c>
      <c r="G366" s="241" t="s">
        <v>270</v>
      </c>
      <c r="H366" s="241" t="s">
        <v>349</v>
      </c>
      <c r="I366" s="241" t="s">
        <v>316</v>
      </c>
      <c r="J366" s="241"/>
      <c r="K366" s="241"/>
      <c r="L366" s="241"/>
      <c r="M366" s="241" t="s">
        <v>267</v>
      </c>
      <c r="N366" s="241" t="s">
        <v>310</v>
      </c>
      <c r="O366" s="241" t="s">
        <v>268</v>
      </c>
      <c r="P366" s="242" t="s">
        <v>366</v>
      </c>
      <c r="Q366" s="242"/>
      <c r="R366" s="244">
        <v>400000</v>
      </c>
      <c r="S366" s="244">
        <v>320000</v>
      </c>
      <c r="T366" s="244">
        <v>0</v>
      </c>
      <c r="U366" s="244">
        <v>720000</v>
      </c>
      <c r="V366" s="244">
        <v>0</v>
      </c>
      <c r="W366" s="244">
        <v>679234</v>
      </c>
      <c r="X366" s="244">
        <v>40766</v>
      </c>
      <c r="Y366" s="244">
        <v>679234</v>
      </c>
      <c r="Z366" s="244">
        <v>679234</v>
      </c>
      <c r="AA366" s="244">
        <v>679234</v>
      </c>
      <c r="AB366" s="244">
        <v>679234</v>
      </c>
    </row>
    <row r="367" spans="1:28" ht="15" customHeight="1">
      <c r="A367" s="241" t="s">
        <v>413</v>
      </c>
      <c r="B367" s="242" t="s">
        <v>414</v>
      </c>
      <c r="C367" s="243" t="s">
        <v>367</v>
      </c>
      <c r="D367" s="241" t="s">
        <v>265</v>
      </c>
      <c r="E367" s="241" t="s">
        <v>270</v>
      </c>
      <c r="F367" s="241" t="s">
        <v>270</v>
      </c>
      <c r="G367" s="241" t="s">
        <v>270</v>
      </c>
      <c r="H367" s="241" t="s">
        <v>328</v>
      </c>
      <c r="I367" s="241" t="s">
        <v>316</v>
      </c>
      <c r="J367" s="241"/>
      <c r="K367" s="241"/>
      <c r="L367" s="241"/>
      <c r="M367" s="241" t="s">
        <v>267</v>
      </c>
      <c r="N367" s="241" t="s">
        <v>310</v>
      </c>
      <c r="O367" s="241" t="s">
        <v>268</v>
      </c>
      <c r="P367" s="242" t="s">
        <v>368</v>
      </c>
      <c r="Q367" s="242"/>
      <c r="R367" s="244">
        <v>200000</v>
      </c>
      <c r="S367" s="244">
        <v>150000</v>
      </c>
      <c r="T367" s="244">
        <v>0</v>
      </c>
      <c r="U367" s="244">
        <v>350000</v>
      </c>
      <c r="V367" s="244">
        <v>0</v>
      </c>
      <c r="W367" s="244">
        <v>350000</v>
      </c>
      <c r="X367" s="244">
        <v>0</v>
      </c>
      <c r="Y367" s="244">
        <v>350000</v>
      </c>
      <c r="Z367" s="244">
        <v>350000</v>
      </c>
      <c r="AA367" s="244">
        <v>350000</v>
      </c>
      <c r="AB367" s="244">
        <v>350000</v>
      </c>
    </row>
    <row r="368" spans="1:28" ht="15" customHeight="1">
      <c r="A368" s="241" t="s">
        <v>413</v>
      </c>
      <c r="B368" s="242" t="s">
        <v>414</v>
      </c>
      <c r="C368" s="243" t="s">
        <v>369</v>
      </c>
      <c r="D368" s="241" t="s">
        <v>265</v>
      </c>
      <c r="E368" s="241" t="s">
        <v>270</v>
      </c>
      <c r="F368" s="241" t="s">
        <v>270</v>
      </c>
      <c r="G368" s="241" t="s">
        <v>270</v>
      </c>
      <c r="H368" s="241" t="s">
        <v>331</v>
      </c>
      <c r="I368" s="241"/>
      <c r="J368" s="241"/>
      <c r="K368" s="241"/>
      <c r="L368" s="241"/>
      <c r="M368" s="241" t="s">
        <v>267</v>
      </c>
      <c r="N368" s="241" t="s">
        <v>310</v>
      </c>
      <c r="O368" s="241" t="s">
        <v>268</v>
      </c>
      <c r="P368" s="242" t="s">
        <v>370</v>
      </c>
      <c r="Q368" s="242"/>
      <c r="R368" s="244">
        <v>0</v>
      </c>
      <c r="S368" s="244">
        <v>1086184</v>
      </c>
      <c r="T368" s="244">
        <v>0</v>
      </c>
      <c r="U368" s="244">
        <v>1086184</v>
      </c>
      <c r="V368" s="244">
        <v>0</v>
      </c>
      <c r="W368" s="244">
        <v>1086184</v>
      </c>
      <c r="X368" s="244">
        <v>0</v>
      </c>
      <c r="Y368" s="244">
        <v>1086184</v>
      </c>
      <c r="Z368" s="244">
        <v>1086184</v>
      </c>
      <c r="AA368" s="244">
        <v>1086184</v>
      </c>
      <c r="AB368" s="244">
        <v>1086184</v>
      </c>
    </row>
    <row r="369" spans="1:28" ht="15" customHeight="1">
      <c r="A369" s="241" t="s">
        <v>413</v>
      </c>
      <c r="B369" s="242" t="s">
        <v>414</v>
      </c>
      <c r="C369" s="243" t="s">
        <v>373</v>
      </c>
      <c r="D369" s="241" t="s">
        <v>265</v>
      </c>
      <c r="E369" s="241" t="s">
        <v>279</v>
      </c>
      <c r="F369" s="241" t="s">
        <v>266</v>
      </c>
      <c r="G369" s="241" t="s">
        <v>270</v>
      </c>
      <c r="H369" s="241" t="s">
        <v>309</v>
      </c>
      <c r="I369" s="241"/>
      <c r="J369" s="241"/>
      <c r="K369" s="241"/>
      <c r="L369" s="241"/>
      <c r="M369" s="241" t="s">
        <v>267</v>
      </c>
      <c r="N369" s="241" t="s">
        <v>310</v>
      </c>
      <c r="O369" s="241" t="s">
        <v>268</v>
      </c>
      <c r="P369" s="242" t="s">
        <v>374</v>
      </c>
      <c r="Q369" s="242"/>
      <c r="R369" s="244">
        <v>0</v>
      </c>
      <c r="S369" s="244">
        <v>9274626</v>
      </c>
      <c r="T369" s="244">
        <v>1531026</v>
      </c>
      <c r="U369" s="244">
        <v>7743600</v>
      </c>
      <c r="V369" s="244">
        <v>0</v>
      </c>
      <c r="W369" s="244">
        <v>7743600</v>
      </c>
      <c r="X369" s="244">
        <v>0</v>
      </c>
      <c r="Y369" s="244">
        <v>7743600</v>
      </c>
      <c r="Z369" s="244">
        <v>7743600</v>
      </c>
      <c r="AA369" s="244">
        <v>7743600</v>
      </c>
      <c r="AB369" s="244">
        <v>7743600</v>
      </c>
    </row>
    <row r="370" spans="1:28" ht="15" customHeight="1">
      <c r="A370" s="241" t="s">
        <v>418</v>
      </c>
      <c r="B370" s="242" t="s">
        <v>419</v>
      </c>
      <c r="C370" s="243" t="s">
        <v>308</v>
      </c>
      <c r="D370" s="241" t="s">
        <v>265</v>
      </c>
      <c r="E370" s="241" t="s">
        <v>266</v>
      </c>
      <c r="F370" s="241" t="s">
        <v>266</v>
      </c>
      <c r="G370" s="241" t="s">
        <v>266</v>
      </c>
      <c r="H370" s="241" t="s">
        <v>309</v>
      </c>
      <c r="I370" s="241" t="s">
        <v>309</v>
      </c>
      <c r="J370" s="241"/>
      <c r="K370" s="241"/>
      <c r="L370" s="241"/>
      <c r="M370" s="241" t="s">
        <v>267</v>
      </c>
      <c r="N370" s="241" t="s">
        <v>310</v>
      </c>
      <c r="O370" s="241" t="s">
        <v>268</v>
      </c>
      <c r="P370" s="242" t="s">
        <v>311</v>
      </c>
      <c r="Q370" s="242"/>
      <c r="R370" s="244">
        <v>628000000</v>
      </c>
      <c r="S370" s="244">
        <v>0</v>
      </c>
      <c r="T370" s="244">
        <v>0</v>
      </c>
      <c r="U370" s="244">
        <v>628000000</v>
      </c>
      <c r="V370" s="244">
        <v>0</v>
      </c>
      <c r="W370" s="244">
        <v>580839182</v>
      </c>
      <c r="X370" s="244">
        <v>47160818</v>
      </c>
      <c r="Y370" s="244">
        <v>580839182</v>
      </c>
      <c r="Z370" s="244">
        <v>580839182</v>
      </c>
      <c r="AA370" s="244">
        <v>580839182</v>
      </c>
      <c r="AB370" s="244">
        <v>580839182</v>
      </c>
    </row>
    <row r="371" spans="1:28" ht="15" customHeight="1">
      <c r="A371" s="241" t="s">
        <v>418</v>
      </c>
      <c r="B371" s="242" t="s">
        <v>419</v>
      </c>
      <c r="C371" s="243" t="s">
        <v>312</v>
      </c>
      <c r="D371" s="241" t="s">
        <v>265</v>
      </c>
      <c r="E371" s="241" t="s">
        <v>266</v>
      </c>
      <c r="F371" s="241" t="s">
        <v>266</v>
      </c>
      <c r="G371" s="241" t="s">
        <v>266</v>
      </c>
      <c r="H371" s="241" t="s">
        <v>309</v>
      </c>
      <c r="I371" s="241" t="s">
        <v>313</v>
      </c>
      <c r="J371" s="241"/>
      <c r="K371" s="241"/>
      <c r="L371" s="241"/>
      <c r="M371" s="241" t="s">
        <v>267</v>
      </c>
      <c r="N371" s="241" t="s">
        <v>310</v>
      </c>
      <c r="O371" s="241" t="s">
        <v>268</v>
      </c>
      <c r="P371" s="242" t="s">
        <v>314</v>
      </c>
      <c r="Q371" s="242"/>
      <c r="R371" s="244">
        <v>0</v>
      </c>
      <c r="S371" s="244">
        <v>12000000</v>
      </c>
      <c r="T371" s="244">
        <v>0</v>
      </c>
      <c r="U371" s="244">
        <v>12000000</v>
      </c>
      <c r="V371" s="244">
        <v>0</v>
      </c>
      <c r="W371" s="244">
        <v>9049814</v>
      </c>
      <c r="X371" s="244">
        <v>2950186</v>
      </c>
      <c r="Y371" s="244">
        <v>9049814</v>
      </c>
      <c r="Z371" s="244">
        <v>9049814</v>
      </c>
      <c r="AA371" s="244">
        <v>9049814</v>
      </c>
      <c r="AB371" s="244">
        <v>9049814</v>
      </c>
    </row>
    <row r="372" spans="1:28" ht="15" customHeight="1">
      <c r="A372" s="241" t="s">
        <v>418</v>
      </c>
      <c r="B372" s="242" t="s">
        <v>419</v>
      </c>
      <c r="C372" s="243" t="s">
        <v>315</v>
      </c>
      <c r="D372" s="241" t="s">
        <v>265</v>
      </c>
      <c r="E372" s="241" t="s">
        <v>266</v>
      </c>
      <c r="F372" s="241" t="s">
        <v>266</v>
      </c>
      <c r="G372" s="241" t="s">
        <v>266</v>
      </c>
      <c r="H372" s="241" t="s">
        <v>309</v>
      </c>
      <c r="I372" s="241" t="s">
        <v>316</v>
      </c>
      <c r="J372" s="241"/>
      <c r="K372" s="241"/>
      <c r="L372" s="241"/>
      <c r="M372" s="241" t="s">
        <v>267</v>
      </c>
      <c r="N372" s="241" t="s">
        <v>310</v>
      </c>
      <c r="O372" s="241" t="s">
        <v>268</v>
      </c>
      <c r="P372" s="242" t="s">
        <v>317</v>
      </c>
      <c r="Q372" s="242"/>
      <c r="R372" s="244">
        <v>10539000</v>
      </c>
      <c r="S372" s="244">
        <v>0</v>
      </c>
      <c r="T372" s="244">
        <v>0</v>
      </c>
      <c r="U372" s="244">
        <v>10539000</v>
      </c>
      <c r="V372" s="244">
        <v>0</v>
      </c>
      <c r="W372" s="244">
        <v>8622199</v>
      </c>
      <c r="X372" s="244">
        <v>1916801</v>
      </c>
      <c r="Y372" s="244">
        <v>8622199</v>
      </c>
      <c r="Z372" s="244">
        <v>8622199</v>
      </c>
      <c r="AA372" s="244">
        <v>8622199</v>
      </c>
      <c r="AB372" s="244">
        <v>8622199</v>
      </c>
    </row>
    <row r="373" spans="1:28" ht="15" customHeight="1">
      <c r="A373" s="241" t="s">
        <v>418</v>
      </c>
      <c r="B373" s="242" t="s">
        <v>419</v>
      </c>
      <c r="C373" s="243" t="s">
        <v>318</v>
      </c>
      <c r="D373" s="241" t="s">
        <v>265</v>
      </c>
      <c r="E373" s="241" t="s">
        <v>266</v>
      </c>
      <c r="F373" s="241" t="s">
        <v>266</v>
      </c>
      <c r="G373" s="241" t="s">
        <v>266</v>
      </c>
      <c r="H373" s="241" t="s">
        <v>309</v>
      </c>
      <c r="I373" s="241" t="s">
        <v>319</v>
      </c>
      <c r="J373" s="241"/>
      <c r="K373" s="241"/>
      <c r="L373" s="241"/>
      <c r="M373" s="241" t="s">
        <v>267</v>
      </c>
      <c r="N373" s="241" t="s">
        <v>310</v>
      </c>
      <c r="O373" s="241" t="s">
        <v>268</v>
      </c>
      <c r="P373" s="242" t="s">
        <v>320</v>
      </c>
      <c r="Q373" s="242"/>
      <c r="R373" s="244">
        <v>6816000</v>
      </c>
      <c r="S373" s="244">
        <v>2800000</v>
      </c>
      <c r="T373" s="244">
        <v>6816000</v>
      </c>
      <c r="U373" s="244">
        <v>2800000</v>
      </c>
      <c r="V373" s="244">
        <v>0</v>
      </c>
      <c r="W373" s="244">
        <v>2391667</v>
      </c>
      <c r="X373" s="244">
        <v>408333</v>
      </c>
      <c r="Y373" s="244">
        <v>2391667</v>
      </c>
      <c r="Z373" s="244">
        <v>2391667</v>
      </c>
      <c r="AA373" s="244">
        <v>2391667</v>
      </c>
      <c r="AB373" s="244">
        <v>2391667</v>
      </c>
    </row>
    <row r="374" spans="1:28" ht="15" customHeight="1">
      <c r="A374" s="241" t="s">
        <v>418</v>
      </c>
      <c r="B374" s="242" t="s">
        <v>419</v>
      </c>
      <c r="C374" s="243" t="s">
        <v>321</v>
      </c>
      <c r="D374" s="241" t="s">
        <v>265</v>
      </c>
      <c r="E374" s="241" t="s">
        <v>266</v>
      </c>
      <c r="F374" s="241" t="s">
        <v>266</v>
      </c>
      <c r="G374" s="241" t="s">
        <v>266</v>
      </c>
      <c r="H374" s="241" t="s">
        <v>309</v>
      </c>
      <c r="I374" s="241" t="s">
        <v>322</v>
      </c>
      <c r="J374" s="241"/>
      <c r="K374" s="241"/>
      <c r="L374" s="241"/>
      <c r="M374" s="241" t="s">
        <v>267</v>
      </c>
      <c r="N374" s="241" t="s">
        <v>310</v>
      </c>
      <c r="O374" s="241" t="s">
        <v>268</v>
      </c>
      <c r="P374" s="242" t="s">
        <v>323</v>
      </c>
      <c r="Q374" s="242"/>
      <c r="R374" s="244">
        <v>60000000</v>
      </c>
      <c r="S374" s="244">
        <v>2164594</v>
      </c>
      <c r="T374" s="244">
        <v>0</v>
      </c>
      <c r="U374" s="244">
        <v>62164594</v>
      </c>
      <c r="V374" s="244">
        <v>0</v>
      </c>
      <c r="W374" s="244">
        <v>62163718</v>
      </c>
      <c r="X374" s="244">
        <v>876</v>
      </c>
      <c r="Y374" s="244">
        <v>62163718</v>
      </c>
      <c r="Z374" s="244">
        <v>62163718</v>
      </c>
      <c r="AA374" s="244">
        <v>62163718</v>
      </c>
      <c r="AB374" s="244">
        <v>62163718</v>
      </c>
    </row>
    <row r="375" spans="1:28" ht="15" customHeight="1">
      <c r="A375" s="241" t="s">
        <v>418</v>
      </c>
      <c r="B375" s="242" t="s">
        <v>419</v>
      </c>
      <c r="C375" s="243" t="s">
        <v>324</v>
      </c>
      <c r="D375" s="241" t="s">
        <v>265</v>
      </c>
      <c r="E375" s="241" t="s">
        <v>266</v>
      </c>
      <c r="F375" s="241" t="s">
        <v>266</v>
      </c>
      <c r="G375" s="241" t="s">
        <v>266</v>
      </c>
      <c r="H375" s="241" t="s">
        <v>309</v>
      </c>
      <c r="I375" s="241" t="s">
        <v>325</v>
      </c>
      <c r="J375" s="241"/>
      <c r="K375" s="241"/>
      <c r="L375" s="241"/>
      <c r="M375" s="241" t="s">
        <v>267</v>
      </c>
      <c r="N375" s="241" t="s">
        <v>310</v>
      </c>
      <c r="O375" s="241" t="s">
        <v>268</v>
      </c>
      <c r="P375" s="242" t="s">
        <v>326</v>
      </c>
      <c r="Q375" s="242"/>
      <c r="R375" s="244">
        <v>23000000</v>
      </c>
      <c r="S375" s="244">
        <v>5000000</v>
      </c>
      <c r="T375" s="244">
        <v>0</v>
      </c>
      <c r="U375" s="244">
        <v>28000000</v>
      </c>
      <c r="V375" s="244">
        <v>0</v>
      </c>
      <c r="W375" s="244">
        <v>23742972</v>
      </c>
      <c r="X375" s="244">
        <v>4257028</v>
      </c>
      <c r="Y375" s="244">
        <v>23742972</v>
      </c>
      <c r="Z375" s="244">
        <v>23742972</v>
      </c>
      <c r="AA375" s="244">
        <v>23742972</v>
      </c>
      <c r="AB375" s="244">
        <v>23742972</v>
      </c>
    </row>
    <row r="376" spans="1:28" ht="15" customHeight="1">
      <c r="A376" s="241" t="s">
        <v>418</v>
      </c>
      <c r="B376" s="242" t="s">
        <v>419</v>
      </c>
      <c r="C376" s="243" t="s">
        <v>405</v>
      </c>
      <c r="D376" s="241" t="s">
        <v>265</v>
      </c>
      <c r="E376" s="241" t="s">
        <v>266</v>
      </c>
      <c r="F376" s="241" t="s">
        <v>266</v>
      </c>
      <c r="G376" s="241" t="s">
        <v>266</v>
      </c>
      <c r="H376" s="241" t="s">
        <v>309</v>
      </c>
      <c r="I376" s="241" t="s">
        <v>349</v>
      </c>
      <c r="J376" s="241"/>
      <c r="K376" s="241"/>
      <c r="L376" s="241"/>
      <c r="M376" s="241" t="s">
        <v>267</v>
      </c>
      <c r="N376" s="241" t="s">
        <v>310</v>
      </c>
      <c r="O376" s="241" t="s">
        <v>268</v>
      </c>
      <c r="P376" s="242" t="s">
        <v>406</v>
      </c>
      <c r="Q376" s="242"/>
      <c r="R376" s="244">
        <v>0</v>
      </c>
      <c r="S376" s="244">
        <v>345870</v>
      </c>
      <c r="T376" s="244">
        <v>0</v>
      </c>
      <c r="U376" s="244">
        <v>345870</v>
      </c>
      <c r="V376" s="244">
        <v>0</v>
      </c>
      <c r="W376" s="244">
        <v>98372</v>
      </c>
      <c r="X376" s="244">
        <v>247498</v>
      </c>
      <c r="Y376" s="244">
        <v>98372</v>
      </c>
      <c r="Z376" s="244">
        <v>98372</v>
      </c>
      <c r="AA376" s="244">
        <v>98372</v>
      </c>
      <c r="AB376" s="244">
        <v>98372</v>
      </c>
    </row>
    <row r="377" spans="1:28" ht="15" customHeight="1">
      <c r="A377" s="241" t="s">
        <v>418</v>
      </c>
      <c r="B377" s="242" t="s">
        <v>419</v>
      </c>
      <c r="C377" s="243" t="s">
        <v>327</v>
      </c>
      <c r="D377" s="241" t="s">
        <v>265</v>
      </c>
      <c r="E377" s="241" t="s">
        <v>266</v>
      </c>
      <c r="F377" s="241" t="s">
        <v>266</v>
      </c>
      <c r="G377" s="241" t="s">
        <v>266</v>
      </c>
      <c r="H377" s="241" t="s">
        <v>309</v>
      </c>
      <c r="I377" s="241" t="s">
        <v>328</v>
      </c>
      <c r="J377" s="241"/>
      <c r="K377" s="241"/>
      <c r="L377" s="241"/>
      <c r="M377" s="241" t="s">
        <v>267</v>
      </c>
      <c r="N377" s="241" t="s">
        <v>310</v>
      </c>
      <c r="O377" s="241" t="s">
        <v>268</v>
      </c>
      <c r="P377" s="242" t="s">
        <v>329</v>
      </c>
      <c r="Q377" s="242"/>
      <c r="R377" s="244">
        <v>77000000</v>
      </c>
      <c r="S377" s="244">
        <v>0</v>
      </c>
      <c r="T377" s="244">
        <v>0</v>
      </c>
      <c r="U377" s="244">
        <v>77000000</v>
      </c>
      <c r="V377" s="244">
        <v>0</v>
      </c>
      <c r="W377" s="244">
        <v>63878424</v>
      </c>
      <c r="X377" s="244">
        <v>13121576</v>
      </c>
      <c r="Y377" s="244">
        <v>63878424</v>
      </c>
      <c r="Z377" s="244">
        <v>63878424</v>
      </c>
      <c r="AA377" s="244">
        <v>63878424</v>
      </c>
      <c r="AB377" s="244">
        <v>63878424</v>
      </c>
    </row>
    <row r="378" spans="1:28" ht="15" customHeight="1">
      <c r="A378" s="241" t="s">
        <v>418</v>
      </c>
      <c r="B378" s="242" t="s">
        <v>419</v>
      </c>
      <c r="C378" s="243" t="s">
        <v>330</v>
      </c>
      <c r="D378" s="241" t="s">
        <v>265</v>
      </c>
      <c r="E378" s="241" t="s">
        <v>266</v>
      </c>
      <c r="F378" s="241" t="s">
        <v>266</v>
      </c>
      <c r="G378" s="241" t="s">
        <v>266</v>
      </c>
      <c r="H378" s="241" t="s">
        <v>309</v>
      </c>
      <c r="I378" s="241" t="s">
        <v>331</v>
      </c>
      <c r="J378" s="241"/>
      <c r="K378" s="241"/>
      <c r="L378" s="241"/>
      <c r="M378" s="241" t="s">
        <v>267</v>
      </c>
      <c r="N378" s="241" t="s">
        <v>310</v>
      </c>
      <c r="O378" s="241" t="s">
        <v>268</v>
      </c>
      <c r="P378" s="242" t="s">
        <v>332</v>
      </c>
      <c r="Q378" s="242"/>
      <c r="R378" s="244">
        <v>37000000</v>
      </c>
      <c r="S378" s="244">
        <v>26280268</v>
      </c>
      <c r="T378" s="244">
        <v>0</v>
      </c>
      <c r="U378" s="244">
        <v>63280268</v>
      </c>
      <c r="V378" s="244">
        <v>0</v>
      </c>
      <c r="W378" s="244">
        <v>63279776</v>
      </c>
      <c r="X378" s="244">
        <v>492</v>
      </c>
      <c r="Y378" s="244">
        <v>63279776</v>
      </c>
      <c r="Z378" s="244">
        <v>63279776</v>
      </c>
      <c r="AA378" s="244">
        <v>63279776</v>
      </c>
      <c r="AB378" s="244">
        <v>63279776</v>
      </c>
    </row>
    <row r="379" spans="1:28" ht="15" customHeight="1">
      <c r="A379" s="241" t="s">
        <v>418</v>
      </c>
      <c r="B379" s="242" t="s">
        <v>419</v>
      </c>
      <c r="C379" s="243" t="s">
        <v>333</v>
      </c>
      <c r="D379" s="241" t="s">
        <v>265</v>
      </c>
      <c r="E379" s="241" t="s">
        <v>266</v>
      </c>
      <c r="F379" s="241" t="s">
        <v>266</v>
      </c>
      <c r="G379" s="241" t="s">
        <v>266</v>
      </c>
      <c r="H379" s="241" t="s">
        <v>309</v>
      </c>
      <c r="I379" s="241" t="s">
        <v>277</v>
      </c>
      <c r="J379" s="241"/>
      <c r="K379" s="241"/>
      <c r="L379" s="241"/>
      <c r="M379" s="241" t="s">
        <v>267</v>
      </c>
      <c r="N379" s="241" t="s">
        <v>310</v>
      </c>
      <c r="O379" s="241" t="s">
        <v>268</v>
      </c>
      <c r="P379" s="242" t="s">
        <v>334</v>
      </c>
      <c r="Q379" s="242"/>
      <c r="R379" s="244">
        <v>7000000</v>
      </c>
      <c r="S379" s="244">
        <v>2768929</v>
      </c>
      <c r="T379" s="244">
        <v>0</v>
      </c>
      <c r="U379" s="244">
        <v>9768929</v>
      </c>
      <c r="V379" s="244">
        <v>0</v>
      </c>
      <c r="W379" s="244">
        <v>9768929</v>
      </c>
      <c r="X379" s="244">
        <v>0</v>
      </c>
      <c r="Y379" s="244">
        <v>9768929</v>
      </c>
      <c r="Z379" s="244">
        <v>9768929</v>
      </c>
      <c r="AA379" s="244">
        <v>9768929</v>
      </c>
      <c r="AB379" s="244">
        <v>9768929</v>
      </c>
    </row>
    <row r="380" spans="1:28" ht="15" customHeight="1">
      <c r="A380" s="241" t="s">
        <v>418</v>
      </c>
      <c r="B380" s="242" t="s">
        <v>419</v>
      </c>
      <c r="C380" s="243" t="s">
        <v>335</v>
      </c>
      <c r="D380" s="241" t="s">
        <v>265</v>
      </c>
      <c r="E380" s="241" t="s">
        <v>266</v>
      </c>
      <c r="F380" s="241" t="s">
        <v>266</v>
      </c>
      <c r="G380" s="241" t="s">
        <v>270</v>
      </c>
      <c r="H380" s="241" t="s">
        <v>309</v>
      </c>
      <c r="I380" s="241"/>
      <c r="J380" s="241"/>
      <c r="K380" s="241"/>
      <c r="L380" s="241"/>
      <c r="M380" s="241" t="s">
        <v>267</v>
      </c>
      <c r="N380" s="241" t="s">
        <v>310</v>
      </c>
      <c r="O380" s="241" t="s">
        <v>268</v>
      </c>
      <c r="P380" s="242" t="s">
        <v>336</v>
      </c>
      <c r="Q380" s="242"/>
      <c r="R380" s="244">
        <v>80000000</v>
      </c>
      <c r="S380" s="244">
        <v>1500000</v>
      </c>
      <c r="T380" s="244">
        <v>0</v>
      </c>
      <c r="U380" s="244">
        <v>81500000</v>
      </c>
      <c r="V380" s="244">
        <v>0</v>
      </c>
      <c r="W380" s="244">
        <v>75161000</v>
      </c>
      <c r="X380" s="244">
        <v>6339000</v>
      </c>
      <c r="Y380" s="244">
        <v>75161000</v>
      </c>
      <c r="Z380" s="244">
        <v>75161000</v>
      </c>
      <c r="AA380" s="244">
        <v>75161000</v>
      </c>
      <c r="AB380" s="244">
        <v>75161000</v>
      </c>
    </row>
    <row r="381" spans="1:28" ht="15" customHeight="1">
      <c r="A381" s="241" t="s">
        <v>418</v>
      </c>
      <c r="B381" s="242" t="s">
        <v>419</v>
      </c>
      <c r="C381" s="243" t="s">
        <v>337</v>
      </c>
      <c r="D381" s="241" t="s">
        <v>265</v>
      </c>
      <c r="E381" s="241" t="s">
        <v>266</v>
      </c>
      <c r="F381" s="241" t="s">
        <v>266</v>
      </c>
      <c r="G381" s="241" t="s">
        <v>270</v>
      </c>
      <c r="H381" s="241" t="s">
        <v>338</v>
      </c>
      <c r="I381" s="241"/>
      <c r="J381" s="241"/>
      <c r="K381" s="241"/>
      <c r="L381" s="241"/>
      <c r="M381" s="241" t="s">
        <v>267</v>
      </c>
      <c r="N381" s="241" t="s">
        <v>310</v>
      </c>
      <c r="O381" s="241" t="s">
        <v>268</v>
      </c>
      <c r="P381" s="242" t="s">
        <v>339</v>
      </c>
      <c r="Q381" s="242"/>
      <c r="R381" s="244">
        <v>58000000</v>
      </c>
      <c r="S381" s="244">
        <v>0</v>
      </c>
      <c r="T381" s="244">
        <v>0</v>
      </c>
      <c r="U381" s="244">
        <v>58000000</v>
      </c>
      <c r="V381" s="244">
        <v>0</v>
      </c>
      <c r="W381" s="244">
        <v>54919600</v>
      </c>
      <c r="X381" s="244">
        <v>3080400</v>
      </c>
      <c r="Y381" s="244">
        <v>54919600</v>
      </c>
      <c r="Z381" s="244">
        <v>54919600</v>
      </c>
      <c r="AA381" s="244">
        <v>54919600</v>
      </c>
      <c r="AB381" s="244">
        <v>54919600</v>
      </c>
    </row>
    <row r="382" spans="1:28" ht="15" customHeight="1">
      <c r="A382" s="241" t="s">
        <v>418</v>
      </c>
      <c r="B382" s="242" t="s">
        <v>419</v>
      </c>
      <c r="C382" s="243" t="s">
        <v>340</v>
      </c>
      <c r="D382" s="241" t="s">
        <v>265</v>
      </c>
      <c r="E382" s="241" t="s">
        <v>266</v>
      </c>
      <c r="F382" s="241" t="s">
        <v>266</v>
      </c>
      <c r="G382" s="241" t="s">
        <v>270</v>
      </c>
      <c r="H382" s="241" t="s">
        <v>316</v>
      </c>
      <c r="I382" s="241"/>
      <c r="J382" s="241"/>
      <c r="K382" s="241"/>
      <c r="L382" s="241"/>
      <c r="M382" s="241" t="s">
        <v>267</v>
      </c>
      <c r="N382" s="241" t="s">
        <v>310</v>
      </c>
      <c r="O382" s="241" t="s">
        <v>268</v>
      </c>
      <c r="P382" s="242" t="s">
        <v>341</v>
      </c>
      <c r="Q382" s="242"/>
      <c r="R382" s="244">
        <v>40000000</v>
      </c>
      <c r="S382" s="244">
        <v>1000000</v>
      </c>
      <c r="T382" s="244">
        <v>0</v>
      </c>
      <c r="U382" s="244">
        <v>41000000</v>
      </c>
      <c r="V382" s="244">
        <v>0</v>
      </c>
      <c r="W382" s="244">
        <v>37151500</v>
      </c>
      <c r="X382" s="244">
        <v>3848500</v>
      </c>
      <c r="Y382" s="244">
        <v>37151500</v>
      </c>
      <c r="Z382" s="244">
        <v>37151500</v>
      </c>
      <c r="AA382" s="244">
        <v>37151500</v>
      </c>
      <c r="AB382" s="244">
        <v>37151500</v>
      </c>
    </row>
    <row r="383" spans="1:28" ht="15" customHeight="1">
      <c r="A383" s="241" t="s">
        <v>418</v>
      </c>
      <c r="B383" s="242" t="s">
        <v>419</v>
      </c>
      <c r="C383" s="243" t="s">
        <v>342</v>
      </c>
      <c r="D383" s="241" t="s">
        <v>265</v>
      </c>
      <c r="E383" s="241" t="s">
        <v>266</v>
      </c>
      <c r="F383" s="241" t="s">
        <v>266</v>
      </c>
      <c r="G383" s="241" t="s">
        <v>270</v>
      </c>
      <c r="H383" s="241" t="s">
        <v>319</v>
      </c>
      <c r="I383" s="241"/>
      <c r="J383" s="241"/>
      <c r="K383" s="241"/>
      <c r="L383" s="241"/>
      <c r="M383" s="241" t="s">
        <v>267</v>
      </c>
      <c r="N383" s="241" t="s">
        <v>310</v>
      </c>
      <c r="O383" s="241" t="s">
        <v>268</v>
      </c>
      <c r="P383" s="242" t="s">
        <v>343</v>
      </c>
      <c r="Q383" s="242"/>
      <c r="R383" s="244">
        <v>8000000</v>
      </c>
      <c r="S383" s="244">
        <v>285000</v>
      </c>
      <c r="T383" s="244">
        <v>0</v>
      </c>
      <c r="U383" s="244">
        <v>8285000</v>
      </c>
      <c r="V383" s="244">
        <v>0</v>
      </c>
      <c r="W383" s="244">
        <v>8284200</v>
      </c>
      <c r="X383" s="244">
        <v>800</v>
      </c>
      <c r="Y383" s="244">
        <v>8284200</v>
      </c>
      <c r="Z383" s="244">
        <v>8284200</v>
      </c>
      <c r="AA383" s="244">
        <v>8284200</v>
      </c>
      <c r="AB383" s="244">
        <v>8284200</v>
      </c>
    </row>
    <row r="384" spans="1:28" ht="15" customHeight="1">
      <c r="A384" s="241" t="s">
        <v>418</v>
      </c>
      <c r="B384" s="242" t="s">
        <v>419</v>
      </c>
      <c r="C384" s="243" t="s">
        <v>344</v>
      </c>
      <c r="D384" s="241" t="s">
        <v>265</v>
      </c>
      <c r="E384" s="241" t="s">
        <v>266</v>
      </c>
      <c r="F384" s="241" t="s">
        <v>266</v>
      </c>
      <c r="G384" s="241" t="s">
        <v>270</v>
      </c>
      <c r="H384" s="241" t="s">
        <v>322</v>
      </c>
      <c r="I384" s="241"/>
      <c r="J384" s="241"/>
      <c r="K384" s="241"/>
      <c r="L384" s="241"/>
      <c r="M384" s="241" t="s">
        <v>267</v>
      </c>
      <c r="N384" s="241" t="s">
        <v>310</v>
      </c>
      <c r="O384" s="241" t="s">
        <v>268</v>
      </c>
      <c r="P384" s="242" t="s">
        <v>345</v>
      </c>
      <c r="Q384" s="242"/>
      <c r="R384" s="244">
        <v>30000000</v>
      </c>
      <c r="S384" s="244">
        <v>0</v>
      </c>
      <c r="T384" s="244">
        <v>0</v>
      </c>
      <c r="U384" s="244">
        <v>30000000</v>
      </c>
      <c r="V384" s="244">
        <v>0</v>
      </c>
      <c r="W384" s="244">
        <v>27866600</v>
      </c>
      <c r="X384" s="244">
        <v>2133400</v>
      </c>
      <c r="Y384" s="244">
        <v>27866600</v>
      </c>
      <c r="Z384" s="244">
        <v>27866600</v>
      </c>
      <c r="AA384" s="244">
        <v>27866600</v>
      </c>
      <c r="AB384" s="244">
        <v>27866600</v>
      </c>
    </row>
    <row r="385" spans="1:28" ht="15" customHeight="1">
      <c r="A385" s="241" t="s">
        <v>418</v>
      </c>
      <c r="B385" s="242" t="s">
        <v>419</v>
      </c>
      <c r="C385" s="243" t="s">
        <v>346</v>
      </c>
      <c r="D385" s="241" t="s">
        <v>265</v>
      </c>
      <c r="E385" s="241" t="s">
        <v>266</v>
      </c>
      <c r="F385" s="241" t="s">
        <v>266</v>
      </c>
      <c r="G385" s="241" t="s">
        <v>270</v>
      </c>
      <c r="H385" s="241" t="s">
        <v>325</v>
      </c>
      <c r="I385" s="241"/>
      <c r="J385" s="241"/>
      <c r="K385" s="241"/>
      <c r="L385" s="241"/>
      <c r="M385" s="241" t="s">
        <v>267</v>
      </c>
      <c r="N385" s="241" t="s">
        <v>310</v>
      </c>
      <c r="O385" s="241" t="s">
        <v>268</v>
      </c>
      <c r="P385" s="242" t="s">
        <v>347</v>
      </c>
      <c r="Q385" s="242"/>
      <c r="R385" s="244">
        <v>5000000</v>
      </c>
      <c r="S385" s="244">
        <v>15000000</v>
      </c>
      <c r="T385" s="244">
        <v>0</v>
      </c>
      <c r="U385" s="244">
        <v>20000000</v>
      </c>
      <c r="V385" s="244">
        <v>0</v>
      </c>
      <c r="W385" s="244">
        <v>18582400</v>
      </c>
      <c r="X385" s="244">
        <v>1417600</v>
      </c>
      <c r="Y385" s="244">
        <v>18582400</v>
      </c>
      <c r="Z385" s="244">
        <v>18582400</v>
      </c>
      <c r="AA385" s="244">
        <v>18582400</v>
      </c>
      <c r="AB385" s="244">
        <v>18582400</v>
      </c>
    </row>
    <row r="386" spans="1:28" ht="15" customHeight="1">
      <c r="A386" s="241" t="s">
        <v>418</v>
      </c>
      <c r="B386" s="242" t="s">
        <v>419</v>
      </c>
      <c r="C386" s="243" t="s">
        <v>348</v>
      </c>
      <c r="D386" s="241" t="s">
        <v>265</v>
      </c>
      <c r="E386" s="241" t="s">
        <v>266</v>
      </c>
      <c r="F386" s="241" t="s">
        <v>266</v>
      </c>
      <c r="G386" s="241" t="s">
        <v>270</v>
      </c>
      <c r="H386" s="241" t="s">
        <v>349</v>
      </c>
      <c r="I386" s="241"/>
      <c r="J386" s="241"/>
      <c r="K386" s="241"/>
      <c r="L386" s="241"/>
      <c r="M386" s="241" t="s">
        <v>267</v>
      </c>
      <c r="N386" s="241" t="s">
        <v>310</v>
      </c>
      <c r="O386" s="241" t="s">
        <v>268</v>
      </c>
      <c r="P386" s="242" t="s">
        <v>350</v>
      </c>
      <c r="Q386" s="242"/>
      <c r="R386" s="244">
        <v>5000000</v>
      </c>
      <c r="S386" s="244">
        <v>0</v>
      </c>
      <c r="T386" s="244">
        <v>5000000</v>
      </c>
      <c r="U386" s="244">
        <v>0</v>
      </c>
      <c r="V386" s="244">
        <v>0</v>
      </c>
      <c r="W386" s="244">
        <v>0</v>
      </c>
      <c r="X386" s="244">
        <v>0</v>
      </c>
      <c r="Y386" s="244">
        <v>0</v>
      </c>
      <c r="Z386" s="244">
        <v>0</v>
      </c>
      <c r="AA386" s="244">
        <v>0</v>
      </c>
      <c r="AB386" s="244">
        <v>0</v>
      </c>
    </row>
    <row r="387" spans="1:28" ht="15" customHeight="1">
      <c r="A387" s="241" t="s">
        <v>418</v>
      </c>
      <c r="B387" s="242" t="s">
        <v>419</v>
      </c>
      <c r="C387" s="243" t="s">
        <v>351</v>
      </c>
      <c r="D387" s="241" t="s">
        <v>265</v>
      </c>
      <c r="E387" s="241" t="s">
        <v>266</v>
      </c>
      <c r="F387" s="241" t="s">
        <v>266</v>
      </c>
      <c r="G387" s="241" t="s">
        <v>270</v>
      </c>
      <c r="H387" s="241" t="s">
        <v>328</v>
      </c>
      <c r="I387" s="241"/>
      <c r="J387" s="241"/>
      <c r="K387" s="241"/>
      <c r="L387" s="241"/>
      <c r="M387" s="241" t="s">
        <v>267</v>
      </c>
      <c r="N387" s="241" t="s">
        <v>310</v>
      </c>
      <c r="O387" s="241" t="s">
        <v>268</v>
      </c>
      <c r="P387" s="242" t="s">
        <v>352</v>
      </c>
      <c r="Q387" s="242"/>
      <c r="R387" s="244">
        <v>10000000</v>
      </c>
      <c r="S387" s="244">
        <v>0</v>
      </c>
      <c r="T387" s="244">
        <v>10000000</v>
      </c>
      <c r="U387" s="244">
        <v>0</v>
      </c>
      <c r="V387" s="244">
        <v>0</v>
      </c>
      <c r="W387" s="244">
        <v>0</v>
      </c>
      <c r="X387" s="244">
        <v>0</v>
      </c>
      <c r="Y387" s="244">
        <v>0</v>
      </c>
      <c r="Z387" s="244">
        <v>0</v>
      </c>
      <c r="AA387" s="244">
        <v>0</v>
      </c>
      <c r="AB387" s="244">
        <v>0</v>
      </c>
    </row>
    <row r="388" spans="1:28" ht="15" customHeight="1">
      <c r="A388" s="241" t="s">
        <v>418</v>
      </c>
      <c r="B388" s="242" t="s">
        <v>419</v>
      </c>
      <c r="C388" s="243" t="s">
        <v>353</v>
      </c>
      <c r="D388" s="241" t="s">
        <v>265</v>
      </c>
      <c r="E388" s="241" t="s">
        <v>266</v>
      </c>
      <c r="F388" s="241" t="s">
        <v>266</v>
      </c>
      <c r="G388" s="241" t="s">
        <v>272</v>
      </c>
      <c r="H388" s="241" t="s">
        <v>309</v>
      </c>
      <c r="I388" s="241" t="s">
        <v>309</v>
      </c>
      <c r="J388" s="241"/>
      <c r="K388" s="241"/>
      <c r="L388" s="241"/>
      <c r="M388" s="241" t="s">
        <v>267</v>
      </c>
      <c r="N388" s="241" t="s">
        <v>310</v>
      </c>
      <c r="O388" s="241" t="s">
        <v>268</v>
      </c>
      <c r="P388" s="242" t="s">
        <v>354</v>
      </c>
      <c r="Q388" s="242"/>
      <c r="R388" s="244">
        <v>31000000</v>
      </c>
      <c r="S388" s="244">
        <v>8935788</v>
      </c>
      <c r="T388" s="244">
        <v>0</v>
      </c>
      <c r="U388" s="244">
        <v>39935788</v>
      </c>
      <c r="V388" s="244">
        <v>0</v>
      </c>
      <c r="W388" s="244">
        <v>35676110</v>
      </c>
      <c r="X388" s="244">
        <v>4259678</v>
      </c>
      <c r="Y388" s="244">
        <v>35676110</v>
      </c>
      <c r="Z388" s="244">
        <v>35676110</v>
      </c>
      <c r="AA388" s="244">
        <v>35676110</v>
      </c>
      <c r="AB388" s="244">
        <v>35676110</v>
      </c>
    </row>
    <row r="389" spans="1:28" ht="15" customHeight="1">
      <c r="A389" s="241" t="s">
        <v>418</v>
      </c>
      <c r="B389" s="242" t="s">
        <v>419</v>
      </c>
      <c r="C389" s="243" t="s">
        <v>355</v>
      </c>
      <c r="D389" s="241" t="s">
        <v>265</v>
      </c>
      <c r="E389" s="241" t="s">
        <v>266</v>
      </c>
      <c r="F389" s="241" t="s">
        <v>266</v>
      </c>
      <c r="G389" s="241" t="s">
        <v>272</v>
      </c>
      <c r="H389" s="241" t="s">
        <v>309</v>
      </c>
      <c r="I389" s="241" t="s">
        <v>338</v>
      </c>
      <c r="J389" s="241"/>
      <c r="K389" s="241"/>
      <c r="L389" s="241"/>
      <c r="M389" s="241" t="s">
        <v>267</v>
      </c>
      <c r="N389" s="241" t="s">
        <v>310</v>
      </c>
      <c r="O389" s="241" t="s">
        <v>268</v>
      </c>
      <c r="P389" s="242" t="s">
        <v>356</v>
      </c>
      <c r="Q389" s="242"/>
      <c r="R389" s="244">
        <v>0</v>
      </c>
      <c r="S389" s="244">
        <v>30176665</v>
      </c>
      <c r="T389" s="244">
        <v>0</v>
      </c>
      <c r="U389" s="244">
        <v>30176665</v>
      </c>
      <c r="V389" s="244">
        <v>0</v>
      </c>
      <c r="W389" s="244">
        <v>30146898</v>
      </c>
      <c r="X389" s="244">
        <v>29767</v>
      </c>
      <c r="Y389" s="244">
        <v>30146898</v>
      </c>
      <c r="Z389" s="244">
        <v>30146898</v>
      </c>
      <c r="AA389" s="244">
        <v>30146898</v>
      </c>
      <c r="AB389" s="244">
        <v>30146898</v>
      </c>
    </row>
    <row r="390" spans="1:28" ht="15" customHeight="1">
      <c r="A390" s="241" t="s">
        <v>418</v>
      </c>
      <c r="B390" s="242" t="s">
        <v>419</v>
      </c>
      <c r="C390" s="243" t="s">
        <v>357</v>
      </c>
      <c r="D390" s="241" t="s">
        <v>265</v>
      </c>
      <c r="E390" s="241" t="s">
        <v>266</v>
      </c>
      <c r="F390" s="241" t="s">
        <v>266</v>
      </c>
      <c r="G390" s="241" t="s">
        <v>272</v>
      </c>
      <c r="H390" s="241" t="s">
        <v>309</v>
      </c>
      <c r="I390" s="241" t="s">
        <v>313</v>
      </c>
      <c r="J390" s="241"/>
      <c r="K390" s="241"/>
      <c r="L390" s="241"/>
      <c r="M390" s="241" t="s">
        <v>267</v>
      </c>
      <c r="N390" s="241" t="s">
        <v>310</v>
      </c>
      <c r="O390" s="241" t="s">
        <v>268</v>
      </c>
      <c r="P390" s="242" t="s">
        <v>358</v>
      </c>
      <c r="Q390" s="242"/>
      <c r="R390" s="244">
        <v>3000000</v>
      </c>
      <c r="S390" s="244">
        <v>2506956</v>
      </c>
      <c r="T390" s="244">
        <v>0</v>
      </c>
      <c r="U390" s="244">
        <v>5506956</v>
      </c>
      <c r="V390" s="244">
        <v>0</v>
      </c>
      <c r="W390" s="244">
        <v>5186716</v>
      </c>
      <c r="X390" s="244">
        <v>320240</v>
      </c>
      <c r="Y390" s="244">
        <v>5186716</v>
      </c>
      <c r="Z390" s="244">
        <v>5186716</v>
      </c>
      <c r="AA390" s="244">
        <v>5186716</v>
      </c>
      <c r="AB390" s="244">
        <v>5186716</v>
      </c>
    </row>
    <row r="391" spans="1:28" ht="15" customHeight="1">
      <c r="A391" s="241" t="s">
        <v>418</v>
      </c>
      <c r="B391" s="242" t="s">
        <v>419</v>
      </c>
      <c r="C391" s="243" t="s">
        <v>359</v>
      </c>
      <c r="D391" s="241" t="s">
        <v>265</v>
      </c>
      <c r="E391" s="241" t="s">
        <v>266</v>
      </c>
      <c r="F391" s="241" t="s">
        <v>266</v>
      </c>
      <c r="G391" s="241" t="s">
        <v>272</v>
      </c>
      <c r="H391" s="241" t="s">
        <v>338</v>
      </c>
      <c r="I391" s="241"/>
      <c r="J391" s="241"/>
      <c r="K391" s="241"/>
      <c r="L391" s="241"/>
      <c r="M391" s="241" t="s">
        <v>267</v>
      </c>
      <c r="N391" s="241" t="s">
        <v>310</v>
      </c>
      <c r="O391" s="241" t="s">
        <v>268</v>
      </c>
      <c r="P391" s="242" t="s">
        <v>360</v>
      </c>
      <c r="Q391" s="242"/>
      <c r="R391" s="244">
        <v>29000000</v>
      </c>
      <c r="S391" s="244">
        <v>0</v>
      </c>
      <c r="T391" s="244">
        <v>0</v>
      </c>
      <c r="U391" s="244">
        <v>29000000</v>
      </c>
      <c r="V391" s="244">
        <v>0</v>
      </c>
      <c r="W391" s="244">
        <v>20678991</v>
      </c>
      <c r="X391" s="244">
        <v>8321009</v>
      </c>
      <c r="Y391" s="244">
        <v>20678991</v>
      </c>
      <c r="Z391" s="244">
        <v>20678991</v>
      </c>
      <c r="AA391" s="244">
        <v>20678991</v>
      </c>
      <c r="AB391" s="244">
        <v>20678991</v>
      </c>
    </row>
    <row r="392" spans="1:28" ht="15" customHeight="1">
      <c r="A392" s="241" t="s">
        <v>418</v>
      </c>
      <c r="B392" s="242" t="s">
        <v>419</v>
      </c>
      <c r="C392" s="243" t="s">
        <v>361</v>
      </c>
      <c r="D392" s="241" t="s">
        <v>265</v>
      </c>
      <c r="E392" s="241" t="s">
        <v>270</v>
      </c>
      <c r="F392" s="241" t="s">
        <v>270</v>
      </c>
      <c r="G392" s="241" t="s">
        <v>270</v>
      </c>
      <c r="H392" s="241" t="s">
        <v>322</v>
      </c>
      <c r="I392" s="241" t="s">
        <v>316</v>
      </c>
      <c r="J392" s="241"/>
      <c r="K392" s="241"/>
      <c r="L392" s="241"/>
      <c r="M392" s="241" t="s">
        <v>280</v>
      </c>
      <c r="N392" s="241" t="s">
        <v>34</v>
      </c>
      <c r="O392" s="241" t="s">
        <v>268</v>
      </c>
      <c r="P392" s="242" t="s">
        <v>362</v>
      </c>
      <c r="Q392" s="242"/>
      <c r="R392" s="244">
        <v>400000</v>
      </c>
      <c r="S392" s="244">
        <v>376800</v>
      </c>
      <c r="T392" s="244">
        <v>3900</v>
      </c>
      <c r="U392" s="244">
        <v>772900</v>
      </c>
      <c r="V392" s="244">
        <v>0</v>
      </c>
      <c r="W392" s="244">
        <v>772900</v>
      </c>
      <c r="X392" s="244">
        <v>0</v>
      </c>
      <c r="Y392" s="244">
        <v>772900</v>
      </c>
      <c r="Z392" s="244">
        <v>772900</v>
      </c>
      <c r="AA392" s="244">
        <v>772900</v>
      </c>
      <c r="AB392" s="244">
        <v>772900</v>
      </c>
    </row>
    <row r="393" spans="1:28" ht="15" customHeight="1">
      <c r="A393" s="241" t="s">
        <v>418</v>
      </c>
      <c r="B393" s="242" t="s">
        <v>419</v>
      </c>
      <c r="C393" s="243" t="s">
        <v>363</v>
      </c>
      <c r="D393" s="241" t="s">
        <v>265</v>
      </c>
      <c r="E393" s="241" t="s">
        <v>270</v>
      </c>
      <c r="F393" s="241" t="s">
        <v>270</v>
      </c>
      <c r="G393" s="241" t="s">
        <v>270</v>
      </c>
      <c r="H393" s="241" t="s">
        <v>322</v>
      </c>
      <c r="I393" s="241" t="s">
        <v>328</v>
      </c>
      <c r="J393" s="241"/>
      <c r="K393" s="241"/>
      <c r="L393" s="241"/>
      <c r="M393" s="241" t="s">
        <v>267</v>
      </c>
      <c r="N393" s="241" t="s">
        <v>310</v>
      </c>
      <c r="O393" s="241" t="s">
        <v>268</v>
      </c>
      <c r="P393" s="242" t="s">
        <v>364</v>
      </c>
      <c r="Q393" s="242"/>
      <c r="R393" s="244">
        <v>26200000</v>
      </c>
      <c r="S393" s="244">
        <v>60567412</v>
      </c>
      <c r="T393" s="244">
        <v>1258856</v>
      </c>
      <c r="U393" s="244">
        <v>85508556</v>
      </c>
      <c r="V393" s="244">
        <v>0</v>
      </c>
      <c r="W393" s="244">
        <v>85508556</v>
      </c>
      <c r="X393" s="244">
        <v>0</v>
      </c>
      <c r="Y393" s="244">
        <v>85508556</v>
      </c>
      <c r="Z393" s="244">
        <v>85508556</v>
      </c>
      <c r="AA393" s="244">
        <v>85508556</v>
      </c>
      <c r="AB393" s="244">
        <v>85508556</v>
      </c>
    </row>
    <row r="394" spans="1:28" ht="15" customHeight="1">
      <c r="A394" s="241" t="s">
        <v>418</v>
      </c>
      <c r="B394" s="242" t="s">
        <v>419</v>
      </c>
      <c r="C394" s="243" t="s">
        <v>381</v>
      </c>
      <c r="D394" s="241" t="s">
        <v>265</v>
      </c>
      <c r="E394" s="241" t="s">
        <v>270</v>
      </c>
      <c r="F394" s="241" t="s">
        <v>270</v>
      </c>
      <c r="G394" s="241" t="s">
        <v>270</v>
      </c>
      <c r="H394" s="241" t="s">
        <v>325</v>
      </c>
      <c r="I394" s="241" t="s">
        <v>338</v>
      </c>
      <c r="J394" s="241"/>
      <c r="K394" s="241"/>
      <c r="L394" s="241"/>
      <c r="M394" s="241" t="s">
        <v>267</v>
      </c>
      <c r="N394" s="241" t="s">
        <v>310</v>
      </c>
      <c r="O394" s="241" t="s">
        <v>268</v>
      </c>
      <c r="P394" s="242" t="s">
        <v>382</v>
      </c>
      <c r="Q394" s="242"/>
      <c r="R394" s="244">
        <v>22000000</v>
      </c>
      <c r="S394" s="244">
        <v>975584</v>
      </c>
      <c r="T394" s="244">
        <v>0</v>
      </c>
      <c r="U394" s="244">
        <v>22975584</v>
      </c>
      <c r="V394" s="244">
        <v>0</v>
      </c>
      <c r="W394" s="244">
        <v>22975584</v>
      </c>
      <c r="X394" s="244">
        <v>0</v>
      </c>
      <c r="Y394" s="244">
        <v>22975584</v>
      </c>
      <c r="Z394" s="244">
        <v>22975584</v>
      </c>
      <c r="AA394" s="244">
        <v>22975584</v>
      </c>
      <c r="AB394" s="244">
        <v>22975584</v>
      </c>
    </row>
    <row r="395" spans="1:28" ht="15" customHeight="1">
      <c r="A395" s="241" t="s">
        <v>418</v>
      </c>
      <c r="B395" s="242" t="s">
        <v>419</v>
      </c>
      <c r="C395" s="243" t="s">
        <v>365</v>
      </c>
      <c r="D395" s="241" t="s">
        <v>265</v>
      </c>
      <c r="E395" s="241" t="s">
        <v>270</v>
      </c>
      <c r="F395" s="241" t="s">
        <v>270</v>
      </c>
      <c r="G395" s="241" t="s">
        <v>270</v>
      </c>
      <c r="H395" s="241" t="s">
        <v>349</v>
      </c>
      <c r="I395" s="241" t="s">
        <v>316</v>
      </c>
      <c r="J395" s="241"/>
      <c r="K395" s="241"/>
      <c r="L395" s="241"/>
      <c r="M395" s="241" t="s">
        <v>267</v>
      </c>
      <c r="N395" s="241" t="s">
        <v>310</v>
      </c>
      <c r="O395" s="241" t="s">
        <v>268</v>
      </c>
      <c r="P395" s="242" t="s">
        <v>366</v>
      </c>
      <c r="Q395" s="242"/>
      <c r="R395" s="244">
        <v>1500000</v>
      </c>
      <c r="S395" s="244">
        <v>3640566</v>
      </c>
      <c r="T395" s="244">
        <v>0</v>
      </c>
      <c r="U395" s="244">
        <v>5140566</v>
      </c>
      <c r="V395" s="244">
        <v>0</v>
      </c>
      <c r="W395" s="244">
        <v>5140566</v>
      </c>
      <c r="X395" s="244">
        <v>0</v>
      </c>
      <c r="Y395" s="244">
        <v>5140566</v>
      </c>
      <c r="Z395" s="244">
        <v>5140566</v>
      </c>
      <c r="AA395" s="244">
        <v>5140566</v>
      </c>
      <c r="AB395" s="244">
        <v>5140566</v>
      </c>
    </row>
    <row r="396" spans="1:28" ht="15" customHeight="1">
      <c r="A396" s="241" t="s">
        <v>418</v>
      </c>
      <c r="B396" s="242" t="s">
        <v>419</v>
      </c>
      <c r="C396" s="243" t="s">
        <v>367</v>
      </c>
      <c r="D396" s="241" t="s">
        <v>265</v>
      </c>
      <c r="E396" s="241" t="s">
        <v>270</v>
      </c>
      <c r="F396" s="241" t="s">
        <v>270</v>
      </c>
      <c r="G396" s="241" t="s">
        <v>270</v>
      </c>
      <c r="H396" s="241" t="s">
        <v>328</v>
      </c>
      <c r="I396" s="241" t="s">
        <v>316</v>
      </c>
      <c r="J396" s="241"/>
      <c r="K396" s="241"/>
      <c r="L396" s="241"/>
      <c r="M396" s="241" t="s">
        <v>267</v>
      </c>
      <c r="N396" s="241" t="s">
        <v>310</v>
      </c>
      <c r="O396" s="241" t="s">
        <v>268</v>
      </c>
      <c r="P396" s="242" t="s">
        <v>368</v>
      </c>
      <c r="Q396" s="242"/>
      <c r="R396" s="244">
        <v>4000000</v>
      </c>
      <c r="S396" s="244">
        <v>0</v>
      </c>
      <c r="T396" s="244">
        <v>456282</v>
      </c>
      <c r="U396" s="244">
        <v>3543718</v>
      </c>
      <c r="V396" s="244">
        <v>0</v>
      </c>
      <c r="W396" s="244">
        <v>3543718</v>
      </c>
      <c r="X396" s="244">
        <v>0</v>
      </c>
      <c r="Y396" s="244">
        <v>3543718</v>
      </c>
      <c r="Z396" s="244">
        <v>3543718</v>
      </c>
      <c r="AA396" s="244">
        <v>3543718</v>
      </c>
      <c r="AB396" s="244">
        <v>3543718</v>
      </c>
    </row>
    <row r="397" spans="1:28" ht="15" customHeight="1">
      <c r="A397" s="241" t="s">
        <v>418</v>
      </c>
      <c r="B397" s="242" t="s">
        <v>419</v>
      </c>
      <c r="C397" s="243" t="s">
        <v>369</v>
      </c>
      <c r="D397" s="241" t="s">
        <v>265</v>
      </c>
      <c r="E397" s="241" t="s">
        <v>270</v>
      </c>
      <c r="F397" s="241" t="s">
        <v>270</v>
      </c>
      <c r="G397" s="241" t="s">
        <v>270</v>
      </c>
      <c r="H397" s="241" t="s">
        <v>331</v>
      </c>
      <c r="I397" s="241"/>
      <c r="J397" s="241"/>
      <c r="K397" s="241"/>
      <c r="L397" s="241"/>
      <c r="M397" s="241" t="s">
        <v>267</v>
      </c>
      <c r="N397" s="241" t="s">
        <v>310</v>
      </c>
      <c r="O397" s="241" t="s">
        <v>268</v>
      </c>
      <c r="P397" s="242" t="s">
        <v>370</v>
      </c>
      <c r="Q397" s="242"/>
      <c r="R397" s="244">
        <v>0</v>
      </c>
      <c r="S397" s="244">
        <v>271546</v>
      </c>
      <c r="T397" s="244">
        <v>0</v>
      </c>
      <c r="U397" s="244">
        <v>271546</v>
      </c>
      <c r="V397" s="244">
        <v>0</v>
      </c>
      <c r="W397" s="244">
        <v>271546</v>
      </c>
      <c r="X397" s="244">
        <v>0</v>
      </c>
      <c r="Y397" s="244">
        <v>271546</v>
      </c>
      <c r="Z397" s="244">
        <v>271546</v>
      </c>
      <c r="AA397" s="244">
        <v>271546</v>
      </c>
      <c r="AB397" s="244">
        <v>271546</v>
      </c>
    </row>
    <row r="398" spans="1:28" ht="15" customHeight="1">
      <c r="A398" s="241" t="s">
        <v>418</v>
      </c>
      <c r="B398" s="242" t="s">
        <v>419</v>
      </c>
      <c r="C398" s="243" t="s">
        <v>369</v>
      </c>
      <c r="D398" s="241" t="s">
        <v>265</v>
      </c>
      <c r="E398" s="241" t="s">
        <v>270</v>
      </c>
      <c r="F398" s="241" t="s">
        <v>270</v>
      </c>
      <c r="G398" s="241" t="s">
        <v>270</v>
      </c>
      <c r="H398" s="241" t="s">
        <v>331</v>
      </c>
      <c r="I398" s="241"/>
      <c r="J398" s="241"/>
      <c r="K398" s="241"/>
      <c r="L398" s="241"/>
      <c r="M398" s="241" t="s">
        <v>280</v>
      </c>
      <c r="N398" s="241" t="s">
        <v>34</v>
      </c>
      <c r="O398" s="241" t="s">
        <v>268</v>
      </c>
      <c r="P398" s="242" t="s">
        <v>370</v>
      </c>
      <c r="Q398" s="242"/>
      <c r="R398" s="244">
        <v>0</v>
      </c>
      <c r="S398" s="244">
        <v>54290</v>
      </c>
      <c r="T398" s="244">
        <v>0</v>
      </c>
      <c r="U398" s="244">
        <v>54290</v>
      </c>
      <c r="V398" s="244">
        <v>0</v>
      </c>
      <c r="W398" s="244">
        <v>54290</v>
      </c>
      <c r="X398" s="244">
        <v>0</v>
      </c>
      <c r="Y398" s="244">
        <v>54290</v>
      </c>
      <c r="Z398" s="244">
        <v>54290</v>
      </c>
      <c r="AA398" s="244">
        <v>54290</v>
      </c>
      <c r="AB398" s="244">
        <v>54290</v>
      </c>
    </row>
    <row r="399" spans="1:28" ht="15" customHeight="1">
      <c r="A399" s="241" t="s">
        <v>418</v>
      </c>
      <c r="B399" s="242" t="s">
        <v>419</v>
      </c>
      <c r="C399" s="243" t="s">
        <v>371</v>
      </c>
      <c r="D399" s="241" t="s">
        <v>265</v>
      </c>
      <c r="E399" s="241" t="s">
        <v>272</v>
      </c>
      <c r="F399" s="241" t="s">
        <v>276</v>
      </c>
      <c r="G399" s="241" t="s">
        <v>270</v>
      </c>
      <c r="H399" s="241" t="s">
        <v>277</v>
      </c>
      <c r="I399" s="241" t="s">
        <v>309</v>
      </c>
      <c r="J399" s="241"/>
      <c r="K399" s="241"/>
      <c r="L399" s="241"/>
      <c r="M399" s="241" t="s">
        <v>267</v>
      </c>
      <c r="N399" s="241" t="s">
        <v>310</v>
      </c>
      <c r="O399" s="241" t="s">
        <v>268</v>
      </c>
      <c r="P399" s="242" t="s">
        <v>372</v>
      </c>
      <c r="Q399" s="242"/>
      <c r="R399" s="244">
        <v>900000</v>
      </c>
      <c r="S399" s="244">
        <v>1903000</v>
      </c>
      <c r="T399" s="244">
        <v>0</v>
      </c>
      <c r="U399" s="244">
        <v>2803000</v>
      </c>
      <c r="V399" s="244">
        <v>0</v>
      </c>
      <c r="W399" s="244">
        <v>2115741</v>
      </c>
      <c r="X399" s="244">
        <v>687259</v>
      </c>
      <c r="Y399" s="244">
        <v>2115741</v>
      </c>
      <c r="Z399" s="244">
        <v>2115741</v>
      </c>
      <c r="AA399" s="244">
        <v>2115741</v>
      </c>
      <c r="AB399" s="244">
        <v>2115741</v>
      </c>
    </row>
    <row r="400" spans="1:28" ht="15" customHeight="1">
      <c r="A400" s="241" t="s">
        <v>418</v>
      </c>
      <c r="B400" s="242" t="s">
        <v>419</v>
      </c>
      <c r="C400" s="243" t="s">
        <v>373</v>
      </c>
      <c r="D400" s="241" t="s">
        <v>265</v>
      </c>
      <c r="E400" s="241" t="s">
        <v>279</v>
      </c>
      <c r="F400" s="241" t="s">
        <v>266</v>
      </c>
      <c r="G400" s="241" t="s">
        <v>270</v>
      </c>
      <c r="H400" s="241" t="s">
        <v>309</v>
      </c>
      <c r="I400" s="241"/>
      <c r="J400" s="241"/>
      <c r="K400" s="241"/>
      <c r="L400" s="241"/>
      <c r="M400" s="241" t="s">
        <v>267</v>
      </c>
      <c r="N400" s="241" t="s">
        <v>310</v>
      </c>
      <c r="O400" s="241" t="s">
        <v>268</v>
      </c>
      <c r="P400" s="242" t="s">
        <v>374</v>
      </c>
      <c r="Q400" s="242"/>
      <c r="R400" s="244">
        <v>0</v>
      </c>
      <c r="S400" s="244">
        <v>7697871</v>
      </c>
      <c r="T400" s="244">
        <v>0</v>
      </c>
      <c r="U400" s="244">
        <v>7697871</v>
      </c>
      <c r="V400" s="244">
        <v>0</v>
      </c>
      <c r="W400" s="244">
        <v>7697871</v>
      </c>
      <c r="X400" s="244">
        <v>0</v>
      </c>
      <c r="Y400" s="244">
        <v>7697871</v>
      </c>
      <c r="Z400" s="244">
        <v>7697871</v>
      </c>
      <c r="AA400" s="244">
        <v>7697871</v>
      </c>
      <c r="AB400" s="244">
        <v>7697871</v>
      </c>
    </row>
    <row r="401" spans="1:28" ht="15" customHeight="1">
      <c r="A401" s="241" t="s">
        <v>418</v>
      </c>
      <c r="B401" s="242" t="s">
        <v>419</v>
      </c>
      <c r="C401" s="243" t="s">
        <v>375</v>
      </c>
      <c r="D401" s="241" t="s">
        <v>265</v>
      </c>
      <c r="E401" s="241" t="s">
        <v>279</v>
      </c>
      <c r="F401" s="241" t="s">
        <v>266</v>
      </c>
      <c r="G401" s="241" t="s">
        <v>270</v>
      </c>
      <c r="H401" s="241" t="s">
        <v>313</v>
      </c>
      <c r="I401" s="241"/>
      <c r="J401" s="241"/>
      <c r="K401" s="241"/>
      <c r="L401" s="241"/>
      <c r="M401" s="241" t="s">
        <v>280</v>
      </c>
      <c r="N401" s="241" t="s">
        <v>34</v>
      </c>
      <c r="O401" s="241" t="s">
        <v>268</v>
      </c>
      <c r="P401" s="242" t="s">
        <v>376</v>
      </c>
      <c r="Q401" s="242"/>
      <c r="R401" s="244">
        <v>0</v>
      </c>
      <c r="S401" s="244">
        <v>15400000</v>
      </c>
      <c r="T401" s="244">
        <v>1146000</v>
      </c>
      <c r="U401" s="244">
        <v>14254000</v>
      </c>
      <c r="V401" s="244">
        <v>0</v>
      </c>
      <c r="W401" s="244">
        <v>14254000</v>
      </c>
      <c r="X401" s="244">
        <v>0</v>
      </c>
      <c r="Y401" s="244">
        <v>14254000</v>
      </c>
      <c r="Z401" s="244">
        <v>14254000</v>
      </c>
      <c r="AA401" s="244">
        <v>14254000</v>
      </c>
      <c r="AB401" s="244">
        <v>14254000</v>
      </c>
    </row>
    <row r="402" spans="1:28" ht="15" customHeight="1">
      <c r="A402" s="241" t="s">
        <v>420</v>
      </c>
      <c r="B402" s="242" t="s">
        <v>421</v>
      </c>
      <c r="C402" s="243" t="s">
        <v>308</v>
      </c>
      <c r="D402" s="241" t="s">
        <v>265</v>
      </c>
      <c r="E402" s="241" t="s">
        <v>266</v>
      </c>
      <c r="F402" s="241" t="s">
        <v>266</v>
      </c>
      <c r="G402" s="241" t="s">
        <v>266</v>
      </c>
      <c r="H402" s="241" t="s">
        <v>309</v>
      </c>
      <c r="I402" s="241" t="s">
        <v>309</v>
      </c>
      <c r="J402" s="241"/>
      <c r="K402" s="241"/>
      <c r="L402" s="241"/>
      <c r="M402" s="241" t="s">
        <v>267</v>
      </c>
      <c r="N402" s="241" t="s">
        <v>310</v>
      </c>
      <c r="O402" s="241" t="s">
        <v>268</v>
      </c>
      <c r="P402" s="242" t="s">
        <v>311</v>
      </c>
      <c r="Q402" s="242"/>
      <c r="R402" s="244">
        <v>644000000</v>
      </c>
      <c r="S402" s="244">
        <v>0</v>
      </c>
      <c r="T402" s="244">
        <v>0</v>
      </c>
      <c r="U402" s="244">
        <v>644000000</v>
      </c>
      <c r="V402" s="244">
        <v>0</v>
      </c>
      <c r="W402" s="244">
        <v>634215320</v>
      </c>
      <c r="X402" s="244">
        <v>9784680</v>
      </c>
      <c r="Y402" s="244">
        <v>634215320</v>
      </c>
      <c r="Z402" s="244">
        <v>634215320</v>
      </c>
      <c r="AA402" s="244">
        <v>634215320</v>
      </c>
      <c r="AB402" s="244">
        <v>634215320</v>
      </c>
    </row>
    <row r="403" spans="1:28" ht="15" customHeight="1">
      <c r="A403" s="241" t="s">
        <v>420</v>
      </c>
      <c r="B403" s="242" t="s">
        <v>421</v>
      </c>
      <c r="C403" s="243" t="s">
        <v>312</v>
      </c>
      <c r="D403" s="241" t="s">
        <v>265</v>
      </c>
      <c r="E403" s="241" t="s">
        <v>266</v>
      </c>
      <c r="F403" s="241" t="s">
        <v>266</v>
      </c>
      <c r="G403" s="241" t="s">
        <v>266</v>
      </c>
      <c r="H403" s="241" t="s">
        <v>309</v>
      </c>
      <c r="I403" s="241" t="s">
        <v>313</v>
      </c>
      <c r="J403" s="241"/>
      <c r="K403" s="241"/>
      <c r="L403" s="241"/>
      <c r="M403" s="241" t="s">
        <v>267</v>
      </c>
      <c r="N403" s="241" t="s">
        <v>310</v>
      </c>
      <c r="O403" s="241" t="s">
        <v>268</v>
      </c>
      <c r="P403" s="242" t="s">
        <v>314</v>
      </c>
      <c r="Q403" s="242"/>
      <c r="R403" s="244">
        <v>0</v>
      </c>
      <c r="S403" s="244">
        <v>12000000</v>
      </c>
      <c r="T403" s="244">
        <v>0</v>
      </c>
      <c r="U403" s="244">
        <v>12000000</v>
      </c>
      <c r="V403" s="244">
        <v>0</v>
      </c>
      <c r="W403" s="244">
        <v>10928077</v>
      </c>
      <c r="X403" s="244">
        <v>1071923</v>
      </c>
      <c r="Y403" s="244">
        <v>10928077</v>
      </c>
      <c r="Z403" s="244">
        <v>10928077</v>
      </c>
      <c r="AA403" s="244">
        <v>10928077</v>
      </c>
      <c r="AB403" s="244">
        <v>10928077</v>
      </c>
    </row>
    <row r="404" spans="1:28" ht="15" customHeight="1">
      <c r="A404" s="241" t="s">
        <v>420</v>
      </c>
      <c r="B404" s="242" t="s">
        <v>421</v>
      </c>
      <c r="C404" s="243" t="s">
        <v>315</v>
      </c>
      <c r="D404" s="241" t="s">
        <v>265</v>
      </c>
      <c r="E404" s="241" t="s">
        <v>266</v>
      </c>
      <c r="F404" s="241" t="s">
        <v>266</v>
      </c>
      <c r="G404" s="241" t="s">
        <v>266</v>
      </c>
      <c r="H404" s="241" t="s">
        <v>309</v>
      </c>
      <c r="I404" s="241" t="s">
        <v>316</v>
      </c>
      <c r="J404" s="241"/>
      <c r="K404" s="241"/>
      <c r="L404" s="241"/>
      <c r="M404" s="241" t="s">
        <v>267</v>
      </c>
      <c r="N404" s="241" t="s">
        <v>310</v>
      </c>
      <c r="O404" s="241" t="s">
        <v>268</v>
      </c>
      <c r="P404" s="242" t="s">
        <v>317</v>
      </c>
      <c r="Q404" s="242"/>
      <c r="R404" s="244">
        <v>16382000</v>
      </c>
      <c r="S404" s="244">
        <v>0</v>
      </c>
      <c r="T404" s="244">
        <v>0</v>
      </c>
      <c r="U404" s="244">
        <v>16382000</v>
      </c>
      <c r="V404" s="244">
        <v>0</v>
      </c>
      <c r="W404" s="244">
        <v>14731820</v>
      </c>
      <c r="X404" s="244">
        <v>1650180</v>
      </c>
      <c r="Y404" s="244">
        <v>14731820</v>
      </c>
      <c r="Z404" s="244">
        <v>14731820</v>
      </c>
      <c r="AA404" s="244">
        <v>14731820</v>
      </c>
      <c r="AB404" s="244">
        <v>14731820</v>
      </c>
    </row>
    <row r="405" spans="1:28" ht="15" customHeight="1">
      <c r="A405" s="241" t="s">
        <v>420</v>
      </c>
      <c r="B405" s="242" t="s">
        <v>421</v>
      </c>
      <c r="C405" s="243" t="s">
        <v>318</v>
      </c>
      <c r="D405" s="241" t="s">
        <v>265</v>
      </c>
      <c r="E405" s="241" t="s">
        <v>266</v>
      </c>
      <c r="F405" s="241" t="s">
        <v>266</v>
      </c>
      <c r="G405" s="241" t="s">
        <v>266</v>
      </c>
      <c r="H405" s="241" t="s">
        <v>309</v>
      </c>
      <c r="I405" s="241" t="s">
        <v>319</v>
      </c>
      <c r="J405" s="241"/>
      <c r="K405" s="241"/>
      <c r="L405" s="241"/>
      <c r="M405" s="241" t="s">
        <v>267</v>
      </c>
      <c r="N405" s="241" t="s">
        <v>310</v>
      </c>
      <c r="O405" s="241" t="s">
        <v>268</v>
      </c>
      <c r="P405" s="242" t="s">
        <v>320</v>
      </c>
      <c r="Q405" s="242"/>
      <c r="R405" s="244">
        <v>12305000</v>
      </c>
      <c r="S405" s="244">
        <v>5000000</v>
      </c>
      <c r="T405" s="244">
        <v>12305000</v>
      </c>
      <c r="U405" s="244">
        <v>5000000</v>
      </c>
      <c r="V405" s="244">
        <v>0</v>
      </c>
      <c r="W405" s="244">
        <v>4847206</v>
      </c>
      <c r="X405" s="244">
        <v>152794</v>
      </c>
      <c r="Y405" s="244">
        <v>4847206</v>
      </c>
      <c r="Z405" s="244">
        <v>4847206</v>
      </c>
      <c r="AA405" s="244">
        <v>4847206</v>
      </c>
      <c r="AB405" s="244">
        <v>4847206</v>
      </c>
    </row>
    <row r="406" spans="1:28" ht="15" customHeight="1">
      <c r="A406" s="241" t="s">
        <v>420</v>
      </c>
      <c r="B406" s="242" t="s">
        <v>421</v>
      </c>
      <c r="C406" s="243" t="s">
        <v>321</v>
      </c>
      <c r="D406" s="241" t="s">
        <v>265</v>
      </c>
      <c r="E406" s="241" t="s">
        <v>266</v>
      </c>
      <c r="F406" s="241" t="s">
        <v>266</v>
      </c>
      <c r="G406" s="241" t="s">
        <v>266</v>
      </c>
      <c r="H406" s="241" t="s">
        <v>309</v>
      </c>
      <c r="I406" s="241" t="s">
        <v>322</v>
      </c>
      <c r="J406" s="241"/>
      <c r="K406" s="241"/>
      <c r="L406" s="241"/>
      <c r="M406" s="241" t="s">
        <v>267</v>
      </c>
      <c r="N406" s="241" t="s">
        <v>310</v>
      </c>
      <c r="O406" s="241" t="s">
        <v>268</v>
      </c>
      <c r="P406" s="242" t="s">
        <v>323</v>
      </c>
      <c r="Q406" s="242"/>
      <c r="R406" s="244">
        <v>64000000</v>
      </c>
      <c r="S406" s="244">
        <v>9352437</v>
      </c>
      <c r="T406" s="244">
        <v>2099033</v>
      </c>
      <c r="U406" s="244">
        <v>71253404</v>
      </c>
      <c r="V406" s="244">
        <v>0</v>
      </c>
      <c r="W406" s="244">
        <v>71175082</v>
      </c>
      <c r="X406" s="244">
        <v>78322</v>
      </c>
      <c r="Y406" s="244">
        <v>71175082</v>
      </c>
      <c r="Z406" s="244">
        <v>71175082</v>
      </c>
      <c r="AA406" s="244">
        <v>71175082</v>
      </c>
      <c r="AB406" s="244">
        <v>71175082</v>
      </c>
    </row>
    <row r="407" spans="1:28" ht="15" customHeight="1">
      <c r="A407" s="241" t="s">
        <v>420</v>
      </c>
      <c r="B407" s="242" t="s">
        <v>421</v>
      </c>
      <c r="C407" s="243" t="s">
        <v>324</v>
      </c>
      <c r="D407" s="241" t="s">
        <v>265</v>
      </c>
      <c r="E407" s="241" t="s">
        <v>266</v>
      </c>
      <c r="F407" s="241" t="s">
        <v>266</v>
      </c>
      <c r="G407" s="241" t="s">
        <v>266</v>
      </c>
      <c r="H407" s="241" t="s">
        <v>309</v>
      </c>
      <c r="I407" s="241" t="s">
        <v>325</v>
      </c>
      <c r="J407" s="241"/>
      <c r="K407" s="241"/>
      <c r="L407" s="241"/>
      <c r="M407" s="241" t="s">
        <v>267</v>
      </c>
      <c r="N407" s="241" t="s">
        <v>310</v>
      </c>
      <c r="O407" s="241" t="s">
        <v>268</v>
      </c>
      <c r="P407" s="242" t="s">
        <v>326</v>
      </c>
      <c r="Q407" s="242"/>
      <c r="R407" s="244">
        <v>24000000</v>
      </c>
      <c r="S407" s="244">
        <v>3453672</v>
      </c>
      <c r="T407" s="244">
        <v>0</v>
      </c>
      <c r="U407" s="244">
        <v>27453672</v>
      </c>
      <c r="V407" s="244">
        <v>0</v>
      </c>
      <c r="W407" s="244">
        <v>27453672</v>
      </c>
      <c r="X407" s="244">
        <v>0</v>
      </c>
      <c r="Y407" s="244">
        <v>27453672</v>
      </c>
      <c r="Z407" s="244">
        <v>27453672</v>
      </c>
      <c r="AA407" s="244">
        <v>27453672</v>
      </c>
      <c r="AB407" s="244">
        <v>27453672</v>
      </c>
    </row>
    <row r="408" spans="1:28" ht="15" customHeight="1">
      <c r="A408" s="241" t="s">
        <v>420</v>
      </c>
      <c r="B408" s="242" t="s">
        <v>421</v>
      </c>
      <c r="C408" s="243" t="s">
        <v>327</v>
      </c>
      <c r="D408" s="241" t="s">
        <v>265</v>
      </c>
      <c r="E408" s="241" t="s">
        <v>266</v>
      </c>
      <c r="F408" s="241" t="s">
        <v>266</v>
      </c>
      <c r="G408" s="241" t="s">
        <v>266</v>
      </c>
      <c r="H408" s="241" t="s">
        <v>309</v>
      </c>
      <c r="I408" s="241" t="s">
        <v>328</v>
      </c>
      <c r="J408" s="241"/>
      <c r="K408" s="241"/>
      <c r="L408" s="241"/>
      <c r="M408" s="241" t="s">
        <v>267</v>
      </c>
      <c r="N408" s="241" t="s">
        <v>310</v>
      </c>
      <c r="O408" s="241" t="s">
        <v>268</v>
      </c>
      <c r="P408" s="242" t="s">
        <v>329</v>
      </c>
      <c r="Q408" s="242"/>
      <c r="R408" s="244">
        <v>82000000</v>
      </c>
      <c r="S408" s="244">
        <v>0</v>
      </c>
      <c r="T408" s="244">
        <v>0</v>
      </c>
      <c r="U408" s="244">
        <v>82000000</v>
      </c>
      <c r="V408" s="244">
        <v>0</v>
      </c>
      <c r="W408" s="244">
        <v>78098333</v>
      </c>
      <c r="X408" s="244">
        <v>3901667</v>
      </c>
      <c r="Y408" s="244">
        <v>78098333</v>
      </c>
      <c r="Z408" s="244">
        <v>78098333</v>
      </c>
      <c r="AA408" s="244">
        <v>78098333</v>
      </c>
      <c r="AB408" s="244">
        <v>78098333</v>
      </c>
    </row>
    <row r="409" spans="1:28" ht="15" customHeight="1">
      <c r="A409" s="241" t="s">
        <v>420</v>
      </c>
      <c r="B409" s="242" t="s">
        <v>421</v>
      </c>
      <c r="C409" s="243" t="s">
        <v>330</v>
      </c>
      <c r="D409" s="241" t="s">
        <v>265</v>
      </c>
      <c r="E409" s="241" t="s">
        <v>266</v>
      </c>
      <c r="F409" s="241" t="s">
        <v>266</v>
      </c>
      <c r="G409" s="241" t="s">
        <v>266</v>
      </c>
      <c r="H409" s="241" t="s">
        <v>309</v>
      </c>
      <c r="I409" s="241" t="s">
        <v>331</v>
      </c>
      <c r="J409" s="241"/>
      <c r="K409" s="241"/>
      <c r="L409" s="241"/>
      <c r="M409" s="241" t="s">
        <v>267</v>
      </c>
      <c r="N409" s="241" t="s">
        <v>310</v>
      </c>
      <c r="O409" s="241" t="s">
        <v>268</v>
      </c>
      <c r="P409" s="242" t="s">
        <v>332</v>
      </c>
      <c r="Q409" s="242"/>
      <c r="R409" s="244">
        <v>48000000</v>
      </c>
      <c r="S409" s="244">
        <v>9000000</v>
      </c>
      <c r="T409" s="244">
        <v>0</v>
      </c>
      <c r="U409" s="244">
        <v>57000000</v>
      </c>
      <c r="V409" s="244">
        <v>0</v>
      </c>
      <c r="W409" s="244">
        <v>51206170</v>
      </c>
      <c r="X409" s="244">
        <v>5793830</v>
      </c>
      <c r="Y409" s="244">
        <v>51206170</v>
      </c>
      <c r="Z409" s="244">
        <v>51206170</v>
      </c>
      <c r="AA409" s="244">
        <v>51206170</v>
      </c>
      <c r="AB409" s="244">
        <v>51206170</v>
      </c>
    </row>
    <row r="410" spans="1:28" ht="15" customHeight="1">
      <c r="A410" s="241" t="s">
        <v>420</v>
      </c>
      <c r="B410" s="242" t="s">
        <v>421</v>
      </c>
      <c r="C410" s="243" t="s">
        <v>333</v>
      </c>
      <c r="D410" s="241" t="s">
        <v>265</v>
      </c>
      <c r="E410" s="241" t="s">
        <v>266</v>
      </c>
      <c r="F410" s="241" t="s">
        <v>266</v>
      </c>
      <c r="G410" s="241" t="s">
        <v>266</v>
      </c>
      <c r="H410" s="241" t="s">
        <v>309</v>
      </c>
      <c r="I410" s="241" t="s">
        <v>277</v>
      </c>
      <c r="J410" s="241"/>
      <c r="K410" s="241"/>
      <c r="L410" s="241"/>
      <c r="M410" s="241" t="s">
        <v>267</v>
      </c>
      <c r="N410" s="241" t="s">
        <v>310</v>
      </c>
      <c r="O410" s="241" t="s">
        <v>268</v>
      </c>
      <c r="P410" s="242" t="s">
        <v>334</v>
      </c>
      <c r="Q410" s="242"/>
      <c r="R410" s="244">
        <v>12000000</v>
      </c>
      <c r="S410" s="244">
        <v>9575000</v>
      </c>
      <c r="T410" s="244">
        <v>4542358</v>
      </c>
      <c r="U410" s="244">
        <v>17032642</v>
      </c>
      <c r="V410" s="244">
        <v>0</v>
      </c>
      <c r="W410" s="244">
        <v>17032642</v>
      </c>
      <c r="X410" s="244">
        <v>0</v>
      </c>
      <c r="Y410" s="244">
        <v>17032642</v>
      </c>
      <c r="Z410" s="244">
        <v>17032642</v>
      </c>
      <c r="AA410" s="244">
        <v>17032642</v>
      </c>
      <c r="AB410" s="244">
        <v>17032642</v>
      </c>
    </row>
    <row r="411" spans="1:28" ht="15" customHeight="1">
      <c r="A411" s="241" t="s">
        <v>420</v>
      </c>
      <c r="B411" s="242" t="s">
        <v>421</v>
      </c>
      <c r="C411" s="243" t="s">
        <v>335</v>
      </c>
      <c r="D411" s="241" t="s">
        <v>265</v>
      </c>
      <c r="E411" s="241" t="s">
        <v>266</v>
      </c>
      <c r="F411" s="241" t="s">
        <v>266</v>
      </c>
      <c r="G411" s="241" t="s">
        <v>270</v>
      </c>
      <c r="H411" s="241" t="s">
        <v>309</v>
      </c>
      <c r="I411" s="241"/>
      <c r="J411" s="241"/>
      <c r="K411" s="241"/>
      <c r="L411" s="241"/>
      <c r="M411" s="241" t="s">
        <v>267</v>
      </c>
      <c r="N411" s="241" t="s">
        <v>310</v>
      </c>
      <c r="O411" s="241" t="s">
        <v>268</v>
      </c>
      <c r="P411" s="242" t="s">
        <v>336</v>
      </c>
      <c r="Q411" s="242"/>
      <c r="R411" s="244">
        <v>80000000</v>
      </c>
      <c r="S411" s="244">
        <v>7700000</v>
      </c>
      <c r="T411" s="244">
        <v>0</v>
      </c>
      <c r="U411" s="244">
        <v>87700000</v>
      </c>
      <c r="V411" s="244">
        <v>0</v>
      </c>
      <c r="W411" s="244">
        <v>86903175</v>
      </c>
      <c r="X411" s="244">
        <v>796825</v>
      </c>
      <c r="Y411" s="244">
        <v>86903175</v>
      </c>
      <c r="Z411" s="244">
        <v>86903175</v>
      </c>
      <c r="AA411" s="244">
        <v>86903175</v>
      </c>
      <c r="AB411" s="244">
        <v>86903175</v>
      </c>
    </row>
    <row r="412" spans="1:28" ht="15" customHeight="1">
      <c r="A412" s="241" t="s">
        <v>420</v>
      </c>
      <c r="B412" s="242" t="s">
        <v>421</v>
      </c>
      <c r="C412" s="243" t="s">
        <v>337</v>
      </c>
      <c r="D412" s="241" t="s">
        <v>265</v>
      </c>
      <c r="E412" s="241" t="s">
        <v>266</v>
      </c>
      <c r="F412" s="241" t="s">
        <v>266</v>
      </c>
      <c r="G412" s="241" t="s">
        <v>270</v>
      </c>
      <c r="H412" s="241" t="s">
        <v>338</v>
      </c>
      <c r="I412" s="241"/>
      <c r="J412" s="241"/>
      <c r="K412" s="241"/>
      <c r="L412" s="241"/>
      <c r="M412" s="241" t="s">
        <v>267</v>
      </c>
      <c r="N412" s="241" t="s">
        <v>310</v>
      </c>
      <c r="O412" s="241" t="s">
        <v>268</v>
      </c>
      <c r="P412" s="242" t="s">
        <v>339</v>
      </c>
      <c r="Q412" s="242"/>
      <c r="R412" s="244">
        <v>60000000</v>
      </c>
      <c r="S412" s="244">
        <v>3000000</v>
      </c>
      <c r="T412" s="244">
        <v>0</v>
      </c>
      <c r="U412" s="244">
        <v>63000000</v>
      </c>
      <c r="V412" s="244">
        <v>0</v>
      </c>
      <c r="W412" s="244">
        <v>62211400</v>
      </c>
      <c r="X412" s="244">
        <v>788600</v>
      </c>
      <c r="Y412" s="244">
        <v>62211400</v>
      </c>
      <c r="Z412" s="244">
        <v>62211400</v>
      </c>
      <c r="AA412" s="244">
        <v>62211400</v>
      </c>
      <c r="AB412" s="244">
        <v>62211400</v>
      </c>
    </row>
    <row r="413" spans="1:28" ht="15" customHeight="1">
      <c r="A413" s="241" t="s">
        <v>420</v>
      </c>
      <c r="B413" s="242" t="s">
        <v>421</v>
      </c>
      <c r="C413" s="243" t="s">
        <v>340</v>
      </c>
      <c r="D413" s="241" t="s">
        <v>265</v>
      </c>
      <c r="E413" s="241" t="s">
        <v>266</v>
      </c>
      <c r="F413" s="241" t="s">
        <v>266</v>
      </c>
      <c r="G413" s="241" t="s">
        <v>270</v>
      </c>
      <c r="H413" s="241" t="s">
        <v>316</v>
      </c>
      <c r="I413" s="241"/>
      <c r="J413" s="241"/>
      <c r="K413" s="241"/>
      <c r="L413" s="241"/>
      <c r="M413" s="241" t="s">
        <v>267</v>
      </c>
      <c r="N413" s="241" t="s">
        <v>310</v>
      </c>
      <c r="O413" s="241" t="s">
        <v>268</v>
      </c>
      <c r="P413" s="242" t="s">
        <v>341</v>
      </c>
      <c r="Q413" s="242"/>
      <c r="R413" s="244">
        <v>36000000</v>
      </c>
      <c r="S413" s="244">
        <v>1000000</v>
      </c>
      <c r="T413" s="244">
        <v>0</v>
      </c>
      <c r="U413" s="244">
        <v>37000000</v>
      </c>
      <c r="V413" s="244">
        <v>0</v>
      </c>
      <c r="W413" s="244">
        <v>36367700</v>
      </c>
      <c r="X413" s="244">
        <v>632300</v>
      </c>
      <c r="Y413" s="244">
        <v>36367700</v>
      </c>
      <c r="Z413" s="244">
        <v>36367700</v>
      </c>
      <c r="AA413" s="244">
        <v>36367700</v>
      </c>
      <c r="AB413" s="244">
        <v>36367700</v>
      </c>
    </row>
    <row r="414" spans="1:28" ht="15" customHeight="1">
      <c r="A414" s="241" t="s">
        <v>420</v>
      </c>
      <c r="B414" s="242" t="s">
        <v>421</v>
      </c>
      <c r="C414" s="243" t="s">
        <v>342</v>
      </c>
      <c r="D414" s="241" t="s">
        <v>265</v>
      </c>
      <c r="E414" s="241" t="s">
        <v>266</v>
      </c>
      <c r="F414" s="241" t="s">
        <v>266</v>
      </c>
      <c r="G414" s="241" t="s">
        <v>270</v>
      </c>
      <c r="H414" s="241" t="s">
        <v>319</v>
      </c>
      <c r="I414" s="241"/>
      <c r="J414" s="241"/>
      <c r="K414" s="241"/>
      <c r="L414" s="241"/>
      <c r="M414" s="241" t="s">
        <v>267</v>
      </c>
      <c r="N414" s="241" t="s">
        <v>310</v>
      </c>
      <c r="O414" s="241" t="s">
        <v>268</v>
      </c>
      <c r="P414" s="242" t="s">
        <v>343</v>
      </c>
      <c r="Q414" s="242"/>
      <c r="R414" s="244">
        <v>10000000</v>
      </c>
      <c r="S414" s="244">
        <v>1780000</v>
      </c>
      <c r="T414" s="244">
        <v>0</v>
      </c>
      <c r="U414" s="244">
        <v>11780000</v>
      </c>
      <c r="V414" s="244">
        <v>0</v>
      </c>
      <c r="W414" s="244">
        <v>10414200</v>
      </c>
      <c r="X414" s="244">
        <v>1365800</v>
      </c>
      <c r="Y414" s="244">
        <v>10414200</v>
      </c>
      <c r="Z414" s="244">
        <v>10414200</v>
      </c>
      <c r="AA414" s="244">
        <v>10414200</v>
      </c>
      <c r="AB414" s="244">
        <v>10414200</v>
      </c>
    </row>
    <row r="415" spans="1:28" ht="15" customHeight="1">
      <c r="A415" s="241" t="s">
        <v>420</v>
      </c>
      <c r="B415" s="242" t="s">
        <v>421</v>
      </c>
      <c r="C415" s="243" t="s">
        <v>344</v>
      </c>
      <c r="D415" s="241" t="s">
        <v>265</v>
      </c>
      <c r="E415" s="241" t="s">
        <v>266</v>
      </c>
      <c r="F415" s="241" t="s">
        <v>266</v>
      </c>
      <c r="G415" s="241" t="s">
        <v>270</v>
      </c>
      <c r="H415" s="241" t="s">
        <v>322</v>
      </c>
      <c r="I415" s="241"/>
      <c r="J415" s="241"/>
      <c r="K415" s="241"/>
      <c r="L415" s="241"/>
      <c r="M415" s="241" t="s">
        <v>267</v>
      </c>
      <c r="N415" s="241" t="s">
        <v>310</v>
      </c>
      <c r="O415" s="241" t="s">
        <v>268</v>
      </c>
      <c r="P415" s="242" t="s">
        <v>345</v>
      </c>
      <c r="Q415" s="242"/>
      <c r="R415" s="244">
        <v>26000000</v>
      </c>
      <c r="S415" s="244">
        <v>2575000</v>
      </c>
      <c r="T415" s="244">
        <v>0</v>
      </c>
      <c r="U415" s="244">
        <v>28575000</v>
      </c>
      <c r="V415" s="244">
        <v>0</v>
      </c>
      <c r="W415" s="244">
        <v>27263900</v>
      </c>
      <c r="X415" s="244">
        <v>1311100</v>
      </c>
      <c r="Y415" s="244">
        <v>27263900</v>
      </c>
      <c r="Z415" s="244">
        <v>27263900</v>
      </c>
      <c r="AA415" s="244">
        <v>27263900</v>
      </c>
      <c r="AB415" s="244">
        <v>27263900</v>
      </c>
    </row>
    <row r="416" spans="1:28" ht="15" customHeight="1">
      <c r="A416" s="241" t="s">
        <v>420</v>
      </c>
      <c r="B416" s="242" t="s">
        <v>421</v>
      </c>
      <c r="C416" s="243" t="s">
        <v>346</v>
      </c>
      <c r="D416" s="241" t="s">
        <v>265</v>
      </c>
      <c r="E416" s="241" t="s">
        <v>266</v>
      </c>
      <c r="F416" s="241" t="s">
        <v>266</v>
      </c>
      <c r="G416" s="241" t="s">
        <v>270</v>
      </c>
      <c r="H416" s="241" t="s">
        <v>325</v>
      </c>
      <c r="I416" s="241"/>
      <c r="J416" s="241"/>
      <c r="K416" s="241"/>
      <c r="L416" s="241"/>
      <c r="M416" s="241" t="s">
        <v>267</v>
      </c>
      <c r="N416" s="241" t="s">
        <v>310</v>
      </c>
      <c r="O416" s="241" t="s">
        <v>268</v>
      </c>
      <c r="P416" s="242" t="s">
        <v>347</v>
      </c>
      <c r="Q416" s="242"/>
      <c r="R416" s="244">
        <v>5000000</v>
      </c>
      <c r="S416" s="244">
        <v>15000000</v>
      </c>
      <c r="T416" s="244">
        <v>0</v>
      </c>
      <c r="U416" s="244">
        <v>20000000</v>
      </c>
      <c r="V416" s="244">
        <v>0</v>
      </c>
      <c r="W416" s="244">
        <v>18210800</v>
      </c>
      <c r="X416" s="244">
        <v>1789200</v>
      </c>
      <c r="Y416" s="244">
        <v>18210800</v>
      </c>
      <c r="Z416" s="244">
        <v>18210800</v>
      </c>
      <c r="AA416" s="244">
        <v>18210800</v>
      </c>
      <c r="AB416" s="244">
        <v>18210800</v>
      </c>
    </row>
    <row r="417" spans="1:28" ht="15" customHeight="1">
      <c r="A417" s="241" t="s">
        <v>420</v>
      </c>
      <c r="B417" s="242" t="s">
        <v>421</v>
      </c>
      <c r="C417" s="243" t="s">
        <v>348</v>
      </c>
      <c r="D417" s="241" t="s">
        <v>265</v>
      </c>
      <c r="E417" s="241" t="s">
        <v>266</v>
      </c>
      <c r="F417" s="241" t="s">
        <v>266</v>
      </c>
      <c r="G417" s="241" t="s">
        <v>270</v>
      </c>
      <c r="H417" s="241" t="s">
        <v>349</v>
      </c>
      <c r="I417" s="241"/>
      <c r="J417" s="241"/>
      <c r="K417" s="241"/>
      <c r="L417" s="241"/>
      <c r="M417" s="241" t="s">
        <v>267</v>
      </c>
      <c r="N417" s="241" t="s">
        <v>310</v>
      </c>
      <c r="O417" s="241" t="s">
        <v>268</v>
      </c>
      <c r="P417" s="242" t="s">
        <v>350</v>
      </c>
      <c r="Q417" s="242"/>
      <c r="R417" s="244">
        <v>5000000</v>
      </c>
      <c r="S417" s="244">
        <v>0</v>
      </c>
      <c r="T417" s="244">
        <v>5000000</v>
      </c>
      <c r="U417" s="244">
        <v>0</v>
      </c>
      <c r="V417" s="244">
        <v>0</v>
      </c>
      <c r="W417" s="244">
        <v>0</v>
      </c>
      <c r="X417" s="244">
        <v>0</v>
      </c>
      <c r="Y417" s="244">
        <v>0</v>
      </c>
      <c r="Z417" s="244">
        <v>0</v>
      </c>
      <c r="AA417" s="244">
        <v>0</v>
      </c>
      <c r="AB417" s="244">
        <v>0</v>
      </c>
    </row>
    <row r="418" spans="1:28" ht="15" customHeight="1">
      <c r="A418" s="241" t="s">
        <v>420</v>
      </c>
      <c r="B418" s="242" t="s">
        <v>421</v>
      </c>
      <c r="C418" s="243" t="s">
        <v>351</v>
      </c>
      <c r="D418" s="241" t="s">
        <v>265</v>
      </c>
      <c r="E418" s="241" t="s">
        <v>266</v>
      </c>
      <c r="F418" s="241" t="s">
        <v>266</v>
      </c>
      <c r="G418" s="241" t="s">
        <v>270</v>
      </c>
      <c r="H418" s="241" t="s">
        <v>328</v>
      </c>
      <c r="I418" s="241"/>
      <c r="J418" s="241"/>
      <c r="K418" s="241"/>
      <c r="L418" s="241"/>
      <c r="M418" s="241" t="s">
        <v>267</v>
      </c>
      <c r="N418" s="241" t="s">
        <v>310</v>
      </c>
      <c r="O418" s="241" t="s">
        <v>268</v>
      </c>
      <c r="P418" s="242" t="s">
        <v>352</v>
      </c>
      <c r="Q418" s="242"/>
      <c r="R418" s="244">
        <v>10000000</v>
      </c>
      <c r="S418" s="244">
        <v>0</v>
      </c>
      <c r="T418" s="244">
        <v>10000000</v>
      </c>
      <c r="U418" s="244">
        <v>0</v>
      </c>
      <c r="V418" s="244">
        <v>0</v>
      </c>
      <c r="W418" s="244">
        <v>0</v>
      </c>
      <c r="X418" s="244">
        <v>0</v>
      </c>
      <c r="Y418" s="244">
        <v>0</v>
      </c>
      <c r="Z418" s="244">
        <v>0</v>
      </c>
      <c r="AA418" s="244">
        <v>0</v>
      </c>
      <c r="AB418" s="244">
        <v>0</v>
      </c>
    </row>
    <row r="419" spans="1:28" ht="15" customHeight="1">
      <c r="A419" s="241" t="s">
        <v>420</v>
      </c>
      <c r="B419" s="242" t="s">
        <v>421</v>
      </c>
      <c r="C419" s="243" t="s">
        <v>353</v>
      </c>
      <c r="D419" s="241" t="s">
        <v>265</v>
      </c>
      <c r="E419" s="241" t="s">
        <v>266</v>
      </c>
      <c r="F419" s="241" t="s">
        <v>266</v>
      </c>
      <c r="G419" s="241" t="s">
        <v>272</v>
      </c>
      <c r="H419" s="241" t="s">
        <v>309</v>
      </c>
      <c r="I419" s="241" t="s">
        <v>309</v>
      </c>
      <c r="J419" s="241"/>
      <c r="K419" s="241"/>
      <c r="L419" s="241"/>
      <c r="M419" s="241" t="s">
        <v>267</v>
      </c>
      <c r="N419" s="241" t="s">
        <v>310</v>
      </c>
      <c r="O419" s="241" t="s">
        <v>268</v>
      </c>
      <c r="P419" s="242" t="s">
        <v>354</v>
      </c>
      <c r="Q419" s="242"/>
      <c r="R419" s="244">
        <v>46000000</v>
      </c>
      <c r="S419" s="244">
        <v>3339755</v>
      </c>
      <c r="T419" s="244">
        <v>0</v>
      </c>
      <c r="U419" s="244">
        <v>49339755</v>
      </c>
      <c r="V419" s="244">
        <v>0</v>
      </c>
      <c r="W419" s="244">
        <v>49339755</v>
      </c>
      <c r="X419" s="244">
        <v>0</v>
      </c>
      <c r="Y419" s="244">
        <v>49339755</v>
      </c>
      <c r="Z419" s="244">
        <v>49339755</v>
      </c>
      <c r="AA419" s="244">
        <v>49339755</v>
      </c>
      <c r="AB419" s="244">
        <v>49339755</v>
      </c>
    </row>
    <row r="420" spans="1:28" ht="15" customHeight="1">
      <c r="A420" s="241" t="s">
        <v>420</v>
      </c>
      <c r="B420" s="242" t="s">
        <v>421</v>
      </c>
      <c r="C420" s="243" t="s">
        <v>355</v>
      </c>
      <c r="D420" s="241" t="s">
        <v>265</v>
      </c>
      <c r="E420" s="241" t="s">
        <v>266</v>
      </c>
      <c r="F420" s="241" t="s">
        <v>266</v>
      </c>
      <c r="G420" s="241" t="s">
        <v>272</v>
      </c>
      <c r="H420" s="241" t="s">
        <v>309</v>
      </c>
      <c r="I420" s="241" t="s">
        <v>338</v>
      </c>
      <c r="J420" s="241"/>
      <c r="K420" s="241"/>
      <c r="L420" s="241"/>
      <c r="M420" s="241" t="s">
        <v>267</v>
      </c>
      <c r="N420" s="241" t="s">
        <v>310</v>
      </c>
      <c r="O420" s="241" t="s">
        <v>268</v>
      </c>
      <c r="P420" s="242" t="s">
        <v>356</v>
      </c>
      <c r="Q420" s="242"/>
      <c r="R420" s="244">
        <v>0</v>
      </c>
      <c r="S420" s="244">
        <v>9223842</v>
      </c>
      <c r="T420" s="244">
        <v>0</v>
      </c>
      <c r="U420" s="244">
        <v>9223842</v>
      </c>
      <c r="V420" s="244">
        <v>0</v>
      </c>
      <c r="W420" s="244">
        <v>7402175</v>
      </c>
      <c r="X420" s="244">
        <v>1821667</v>
      </c>
      <c r="Y420" s="244">
        <v>7402175</v>
      </c>
      <c r="Z420" s="244">
        <v>7402175</v>
      </c>
      <c r="AA420" s="244">
        <v>7402175</v>
      </c>
      <c r="AB420" s="244">
        <v>7402175</v>
      </c>
    </row>
    <row r="421" spans="1:28" ht="15" customHeight="1">
      <c r="A421" s="241" t="s">
        <v>420</v>
      </c>
      <c r="B421" s="242" t="s">
        <v>421</v>
      </c>
      <c r="C421" s="243" t="s">
        <v>357</v>
      </c>
      <c r="D421" s="241" t="s">
        <v>265</v>
      </c>
      <c r="E421" s="241" t="s">
        <v>266</v>
      </c>
      <c r="F421" s="241" t="s">
        <v>266</v>
      </c>
      <c r="G421" s="241" t="s">
        <v>272</v>
      </c>
      <c r="H421" s="241" t="s">
        <v>309</v>
      </c>
      <c r="I421" s="241" t="s">
        <v>313</v>
      </c>
      <c r="J421" s="241"/>
      <c r="K421" s="241"/>
      <c r="L421" s="241"/>
      <c r="M421" s="241" t="s">
        <v>267</v>
      </c>
      <c r="N421" s="241" t="s">
        <v>310</v>
      </c>
      <c r="O421" s="241" t="s">
        <v>268</v>
      </c>
      <c r="P421" s="242" t="s">
        <v>358</v>
      </c>
      <c r="Q421" s="242"/>
      <c r="R421" s="244">
        <v>4000000</v>
      </c>
      <c r="S421" s="244">
        <v>299262</v>
      </c>
      <c r="T421" s="244">
        <v>0</v>
      </c>
      <c r="U421" s="244">
        <v>4299262</v>
      </c>
      <c r="V421" s="244">
        <v>0</v>
      </c>
      <c r="W421" s="244">
        <v>4299262</v>
      </c>
      <c r="X421" s="244">
        <v>0</v>
      </c>
      <c r="Y421" s="244">
        <v>4299262</v>
      </c>
      <c r="Z421" s="244">
        <v>4299262</v>
      </c>
      <c r="AA421" s="244">
        <v>4299262</v>
      </c>
      <c r="AB421" s="244">
        <v>4299262</v>
      </c>
    </row>
    <row r="422" spans="1:28" ht="15" customHeight="1">
      <c r="A422" s="241" t="s">
        <v>420</v>
      </c>
      <c r="B422" s="242" t="s">
        <v>421</v>
      </c>
      <c r="C422" s="243" t="s">
        <v>359</v>
      </c>
      <c r="D422" s="241" t="s">
        <v>265</v>
      </c>
      <c r="E422" s="241" t="s">
        <v>266</v>
      </c>
      <c r="F422" s="241" t="s">
        <v>266</v>
      </c>
      <c r="G422" s="241" t="s">
        <v>272</v>
      </c>
      <c r="H422" s="241" t="s">
        <v>338</v>
      </c>
      <c r="I422" s="241"/>
      <c r="J422" s="241"/>
      <c r="K422" s="241"/>
      <c r="L422" s="241"/>
      <c r="M422" s="241" t="s">
        <v>267</v>
      </c>
      <c r="N422" s="241" t="s">
        <v>310</v>
      </c>
      <c r="O422" s="241" t="s">
        <v>268</v>
      </c>
      <c r="P422" s="242" t="s">
        <v>360</v>
      </c>
      <c r="Q422" s="242"/>
      <c r="R422" s="244">
        <v>29000000</v>
      </c>
      <c r="S422" s="244">
        <v>3000000</v>
      </c>
      <c r="T422" s="244">
        <v>0</v>
      </c>
      <c r="U422" s="244">
        <v>32000000</v>
      </c>
      <c r="V422" s="244">
        <v>0</v>
      </c>
      <c r="W422" s="244">
        <v>20678991</v>
      </c>
      <c r="X422" s="244">
        <v>11321009</v>
      </c>
      <c r="Y422" s="244">
        <v>20678991</v>
      </c>
      <c r="Z422" s="244">
        <v>20678991</v>
      </c>
      <c r="AA422" s="244">
        <v>20678991</v>
      </c>
      <c r="AB422" s="244">
        <v>20678991</v>
      </c>
    </row>
    <row r="423" spans="1:28" ht="15" customHeight="1">
      <c r="A423" s="241" t="s">
        <v>420</v>
      </c>
      <c r="B423" s="242" t="s">
        <v>421</v>
      </c>
      <c r="C423" s="243" t="s">
        <v>393</v>
      </c>
      <c r="D423" s="241" t="s">
        <v>265</v>
      </c>
      <c r="E423" s="241" t="s">
        <v>270</v>
      </c>
      <c r="F423" s="241" t="s">
        <v>270</v>
      </c>
      <c r="G423" s="241" t="s">
        <v>266</v>
      </c>
      <c r="H423" s="241" t="s">
        <v>313</v>
      </c>
      <c r="I423" s="241" t="s">
        <v>313</v>
      </c>
      <c r="J423" s="241"/>
      <c r="K423" s="241"/>
      <c r="L423" s="241"/>
      <c r="M423" s="241" t="s">
        <v>267</v>
      </c>
      <c r="N423" s="241" t="s">
        <v>310</v>
      </c>
      <c r="O423" s="241" t="s">
        <v>268</v>
      </c>
      <c r="P423" s="242" t="s">
        <v>394</v>
      </c>
      <c r="Q423" s="242"/>
      <c r="R423" s="244">
        <v>0</v>
      </c>
      <c r="S423" s="244">
        <v>1000000</v>
      </c>
      <c r="T423" s="244">
        <v>0</v>
      </c>
      <c r="U423" s="244">
        <v>1000000</v>
      </c>
      <c r="V423" s="244">
        <v>0</v>
      </c>
      <c r="W423" s="244">
        <v>1000000</v>
      </c>
      <c r="X423" s="244">
        <v>0</v>
      </c>
      <c r="Y423" s="244">
        <v>1000000</v>
      </c>
      <c r="Z423" s="244">
        <v>1000000</v>
      </c>
      <c r="AA423" s="244">
        <v>1000000</v>
      </c>
      <c r="AB423" s="244">
        <v>1000000</v>
      </c>
    </row>
    <row r="424" spans="1:28" ht="15" customHeight="1">
      <c r="A424" s="241" t="s">
        <v>420</v>
      </c>
      <c r="B424" s="242" t="s">
        <v>421</v>
      </c>
      <c r="C424" s="243" t="s">
        <v>361</v>
      </c>
      <c r="D424" s="241" t="s">
        <v>265</v>
      </c>
      <c r="E424" s="241" t="s">
        <v>270</v>
      </c>
      <c r="F424" s="241" t="s">
        <v>270</v>
      </c>
      <c r="G424" s="241" t="s">
        <v>270</v>
      </c>
      <c r="H424" s="241" t="s">
        <v>322</v>
      </c>
      <c r="I424" s="241" t="s">
        <v>316</v>
      </c>
      <c r="J424" s="241"/>
      <c r="K424" s="241"/>
      <c r="L424" s="241"/>
      <c r="M424" s="241" t="s">
        <v>280</v>
      </c>
      <c r="N424" s="241" t="s">
        <v>34</v>
      </c>
      <c r="O424" s="241" t="s">
        <v>268</v>
      </c>
      <c r="P424" s="242" t="s">
        <v>362</v>
      </c>
      <c r="Q424" s="242"/>
      <c r="R424" s="244">
        <v>0</v>
      </c>
      <c r="S424" s="244">
        <v>4250000</v>
      </c>
      <c r="T424" s="244">
        <v>0</v>
      </c>
      <c r="U424" s="244">
        <v>4250000</v>
      </c>
      <c r="V424" s="244">
        <v>0</v>
      </c>
      <c r="W424" s="244">
        <v>4250000</v>
      </c>
      <c r="X424" s="244">
        <v>0</v>
      </c>
      <c r="Y424" s="244">
        <v>4250000</v>
      </c>
      <c r="Z424" s="244">
        <v>4250000</v>
      </c>
      <c r="AA424" s="244">
        <v>4250000</v>
      </c>
      <c r="AB424" s="244">
        <v>4250000</v>
      </c>
    </row>
    <row r="425" spans="1:28" ht="15" customHeight="1">
      <c r="A425" s="241" t="s">
        <v>420</v>
      </c>
      <c r="B425" s="242" t="s">
        <v>421</v>
      </c>
      <c r="C425" s="243" t="s">
        <v>363</v>
      </c>
      <c r="D425" s="241" t="s">
        <v>265</v>
      </c>
      <c r="E425" s="241" t="s">
        <v>270</v>
      </c>
      <c r="F425" s="241" t="s">
        <v>270</v>
      </c>
      <c r="G425" s="241" t="s">
        <v>270</v>
      </c>
      <c r="H425" s="241" t="s">
        <v>322</v>
      </c>
      <c r="I425" s="241" t="s">
        <v>328</v>
      </c>
      <c r="J425" s="241"/>
      <c r="K425" s="241"/>
      <c r="L425" s="241"/>
      <c r="M425" s="241" t="s">
        <v>267</v>
      </c>
      <c r="N425" s="241" t="s">
        <v>310</v>
      </c>
      <c r="O425" s="241" t="s">
        <v>268</v>
      </c>
      <c r="P425" s="242" t="s">
        <v>364</v>
      </c>
      <c r="Q425" s="242"/>
      <c r="R425" s="244">
        <v>23200000</v>
      </c>
      <c r="S425" s="244">
        <v>6041000</v>
      </c>
      <c r="T425" s="244">
        <v>716.04</v>
      </c>
      <c r="U425" s="244">
        <v>29240283.960000001</v>
      </c>
      <c r="V425" s="244">
        <v>0</v>
      </c>
      <c r="W425" s="244">
        <v>29240283.960000001</v>
      </c>
      <c r="X425" s="244">
        <v>0</v>
      </c>
      <c r="Y425" s="244">
        <v>29240283.960000001</v>
      </c>
      <c r="Z425" s="244">
        <v>29240283.960000001</v>
      </c>
      <c r="AA425" s="244">
        <v>29240283.960000001</v>
      </c>
      <c r="AB425" s="244">
        <v>29240283.960000001</v>
      </c>
    </row>
    <row r="426" spans="1:28" ht="15" customHeight="1">
      <c r="A426" s="241" t="s">
        <v>420</v>
      </c>
      <c r="B426" s="242" t="s">
        <v>421</v>
      </c>
      <c r="C426" s="243" t="s">
        <v>381</v>
      </c>
      <c r="D426" s="241" t="s">
        <v>265</v>
      </c>
      <c r="E426" s="241" t="s">
        <v>270</v>
      </c>
      <c r="F426" s="241" t="s">
        <v>270</v>
      </c>
      <c r="G426" s="241" t="s">
        <v>270</v>
      </c>
      <c r="H426" s="241" t="s">
        <v>325</v>
      </c>
      <c r="I426" s="241" t="s">
        <v>338</v>
      </c>
      <c r="J426" s="241"/>
      <c r="K426" s="241"/>
      <c r="L426" s="241"/>
      <c r="M426" s="241" t="s">
        <v>267</v>
      </c>
      <c r="N426" s="241" t="s">
        <v>310</v>
      </c>
      <c r="O426" s="241" t="s">
        <v>268</v>
      </c>
      <c r="P426" s="242" t="s">
        <v>382</v>
      </c>
      <c r="Q426" s="242"/>
      <c r="R426" s="244">
        <v>30000000</v>
      </c>
      <c r="S426" s="244">
        <v>11481606</v>
      </c>
      <c r="T426" s="244">
        <v>0</v>
      </c>
      <c r="U426" s="244">
        <v>41481606</v>
      </c>
      <c r="V426" s="244">
        <v>0</v>
      </c>
      <c r="W426" s="244">
        <v>41481606</v>
      </c>
      <c r="X426" s="244">
        <v>0</v>
      </c>
      <c r="Y426" s="244">
        <v>41481606</v>
      </c>
      <c r="Z426" s="244">
        <v>41481606</v>
      </c>
      <c r="AA426" s="244">
        <v>41481606</v>
      </c>
      <c r="AB426" s="244">
        <v>41481606</v>
      </c>
    </row>
    <row r="427" spans="1:28" ht="15" customHeight="1">
      <c r="A427" s="241" t="s">
        <v>420</v>
      </c>
      <c r="B427" s="242" t="s">
        <v>421</v>
      </c>
      <c r="C427" s="243" t="s">
        <v>381</v>
      </c>
      <c r="D427" s="241" t="s">
        <v>265</v>
      </c>
      <c r="E427" s="241" t="s">
        <v>270</v>
      </c>
      <c r="F427" s="241" t="s">
        <v>270</v>
      </c>
      <c r="G427" s="241" t="s">
        <v>270</v>
      </c>
      <c r="H427" s="241" t="s">
        <v>325</v>
      </c>
      <c r="I427" s="241" t="s">
        <v>338</v>
      </c>
      <c r="J427" s="241"/>
      <c r="K427" s="241"/>
      <c r="L427" s="241"/>
      <c r="M427" s="241" t="s">
        <v>280</v>
      </c>
      <c r="N427" s="241" t="s">
        <v>34</v>
      </c>
      <c r="O427" s="241" t="s">
        <v>268</v>
      </c>
      <c r="P427" s="242" t="s">
        <v>382</v>
      </c>
      <c r="Q427" s="242"/>
      <c r="R427" s="244">
        <v>3800000</v>
      </c>
      <c r="S427" s="244">
        <v>45700000</v>
      </c>
      <c r="T427" s="244">
        <v>0</v>
      </c>
      <c r="U427" s="244">
        <v>49500000</v>
      </c>
      <c r="V427" s="244">
        <v>0</v>
      </c>
      <c r="W427" s="244">
        <v>49500000</v>
      </c>
      <c r="X427" s="244">
        <v>0</v>
      </c>
      <c r="Y427" s="244">
        <v>49500000</v>
      </c>
      <c r="Z427" s="244">
        <v>49500000</v>
      </c>
      <c r="AA427" s="244">
        <v>45000000</v>
      </c>
      <c r="AB427" s="244">
        <v>45000000</v>
      </c>
    </row>
    <row r="428" spans="1:28" ht="15" customHeight="1">
      <c r="A428" s="241" t="s">
        <v>420</v>
      </c>
      <c r="B428" s="242" t="s">
        <v>421</v>
      </c>
      <c r="C428" s="243" t="s">
        <v>365</v>
      </c>
      <c r="D428" s="241" t="s">
        <v>265</v>
      </c>
      <c r="E428" s="241" t="s">
        <v>270</v>
      </c>
      <c r="F428" s="241" t="s">
        <v>270</v>
      </c>
      <c r="G428" s="241" t="s">
        <v>270</v>
      </c>
      <c r="H428" s="241" t="s">
        <v>349</v>
      </c>
      <c r="I428" s="241" t="s">
        <v>316</v>
      </c>
      <c r="J428" s="241"/>
      <c r="K428" s="241"/>
      <c r="L428" s="241"/>
      <c r="M428" s="241" t="s">
        <v>267</v>
      </c>
      <c r="N428" s="241" t="s">
        <v>310</v>
      </c>
      <c r="O428" s="241" t="s">
        <v>268</v>
      </c>
      <c r="P428" s="242" t="s">
        <v>366</v>
      </c>
      <c r="Q428" s="242"/>
      <c r="R428" s="244">
        <v>2800000</v>
      </c>
      <c r="S428" s="244">
        <v>300000</v>
      </c>
      <c r="T428" s="244">
        <v>243193</v>
      </c>
      <c r="U428" s="244">
        <v>2856807</v>
      </c>
      <c r="V428" s="244">
        <v>0</v>
      </c>
      <c r="W428" s="244">
        <v>2587586</v>
      </c>
      <c r="X428" s="244">
        <v>269221</v>
      </c>
      <c r="Y428" s="244">
        <v>2587586</v>
      </c>
      <c r="Z428" s="244">
        <v>2587586</v>
      </c>
      <c r="AA428" s="244">
        <v>2587586</v>
      </c>
      <c r="AB428" s="244">
        <v>2587586</v>
      </c>
    </row>
    <row r="429" spans="1:28" ht="15" customHeight="1">
      <c r="A429" s="241" t="s">
        <v>420</v>
      </c>
      <c r="B429" s="242" t="s">
        <v>421</v>
      </c>
      <c r="C429" s="243" t="s">
        <v>367</v>
      </c>
      <c r="D429" s="241" t="s">
        <v>265</v>
      </c>
      <c r="E429" s="241" t="s">
        <v>270</v>
      </c>
      <c r="F429" s="241" t="s">
        <v>270</v>
      </c>
      <c r="G429" s="241" t="s">
        <v>270</v>
      </c>
      <c r="H429" s="241" t="s">
        <v>328</v>
      </c>
      <c r="I429" s="241" t="s">
        <v>316</v>
      </c>
      <c r="J429" s="241"/>
      <c r="K429" s="241"/>
      <c r="L429" s="241"/>
      <c r="M429" s="241" t="s">
        <v>267</v>
      </c>
      <c r="N429" s="241" t="s">
        <v>310</v>
      </c>
      <c r="O429" s="241" t="s">
        <v>268</v>
      </c>
      <c r="P429" s="242" t="s">
        <v>368</v>
      </c>
      <c r="Q429" s="242"/>
      <c r="R429" s="244">
        <v>1200000</v>
      </c>
      <c r="S429" s="244">
        <v>800000</v>
      </c>
      <c r="T429" s="244">
        <v>143467.96</v>
      </c>
      <c r="U429" s="244">
        <v>1856532.04</v>
      </c>
      <c r="V429" s="244">
        <v>0</v>
      </c>
      <c r="W429" s="244">
        <v>1856532.04</v>
      </c>
      <c r="X429" s="244">
        <v>0</v>
      </c>
      <c r="Y429" s="244">
        <v>1856532.04</v>
      </c>
      <c r="Z429" s="244">
        <v>1856532.04</v>
      </c>
      <c r="AA429" s="244">
        <v>1856532.04</v>
      </c>
      <c r="AB429" s="244">
        <v>1856532.04</v>
      </c>
    </row>
    <row r="430" spans="1:28" ht="15" customHeight="1">
      <c r="A430" s="241" t="s">
        <v>420</v>
      </c>
      <c r="B430" s="242" t="s">
        <v>421</v>
      </c>
      <c r="C430" s="243" t="s">
        <v>369</v>
      </c>
      <c r="D430" s="241" t="s">
        <v>265</v>
      </c>
      <c r="E430" s="241" t="s">
        <v>270</v>
      </c>
      <c r="F430" s="241" t="s">
        <v>270</v>
      </c>
      <c r="G430" s="241" t="s">
        <v>270</v>
      </c>
      <c r="H430" s="241" t="s">
        <v>331</v>
      </c>
      <c r="I430" s="241"/>
      <c r="J430" s="241"/>
      <c r="K430" s="241"/>
      <c r="L430" s="241"/>
      <c r="M430" s="241" t="s">
        <v>267</v>
      </c>
      <c r="N430" s="241" t="s">
        <v>310</v>
      </c>
      <c r="O430" s="241" t="s">
        <v>268</v>
      </c>
      <c r="P430" s="242" t="s">
        <v>370</v>
      </c>
      <c r="Q430" s="242"/>
      <c r="R430" s="244">
        <v>0</v>
      </c>
      <c r="S430" s="244">
        <v>1100360</v>
      </c>
      <c r="T430" s="244">
        <v>0</v>
      </c>
      <c r="U430" s="244">
        <v>1100360</v>
      </c>
      <c r="V430" s="244">
        <v>0</v>
      </c>
      <c r="W430" s="244">
        <v>1100360</v>
      </c>
      <c r="X430" s="244">
        <v>0</v>
      </c>
      <c r="Y430" s="244">
        <v>1100360</v>
      </c>
      <c r="Z430" s="244">
        <v>1100360</v>
      </c>
      <c r="AA430" s="244">
        <v>1100360</v>
      </c>
      <c r="AB430" s="244">
        <v>1100360</v>
      </c>
    </row>
    <row r="431" spans="1:28" ht="15" customHeight="1">
      <c r="A431" s="241" t="s">
        <v>420</v>
      </c>
      <c r="B431" s="242" t="s">
        <v>421</v>
      </c>
      <c r="C431" s="243" t="s">
        <v>369</v>
      </c>
      <c r="D431" s="241" t="s">
        <v>265</v>
      </c>
      <c r="E431" s="241" t="s">
        <v>270</v>
      </c>
      <c r="F431" s="241" t="s">
        <v>270</v>
      </c>
      <c r="G431" s="241" t="s">
        <v>270</v>
      </c>
      <c r="H431" s="241" t="s">
        <v>331</v>
      </c>
      <c r="I431" s="241"/>
      <c r="J431" s="241"/>
      <c r="K431" s="241"/>
      <c r="L431" s="241"/>
      <c r="M431" s="241" t="s">
        <v>280</v>
      </c>
      <c r="N431" s="241" t="s">
        <v>34</v>
      </c>
      <c r="O431" s="241" t="s">
        <v>268</v>
      </c>
      <c r="P431" s="242" t="s">
        <v>370</v>
      </c>
      <c r="Q431" s="242"/>
      <c r="R431" s="244">
        <v>0</v>
      </c>
      <c r="S431" s="244">
        <v>144317</v>
      </c>
      <c r="T431" s="244">
        <v>0</v>
      </c>
      <c r="U431" s="244">
        <v>144317</v>
      </c>
      <c r="V431" s="244">
        <v>0</v>
      </c>
      <c r="W431" s="244">
        <v>144317</v>
      </c>
      <c r="X431" s="244">
        <v>0</v>
      </c>
      <c r="Y431" s="244">
        <v>144317</v>
      </c>
      <c r="Z431" s="244">
        <v>144317</v>
      </c>
      <c r="AA431" s="244">
        <v>144317</v>
      </c>
      <c r="AB431" s="244">
        <v>144317</v>
      </c>
    </row>
    <row r="432" spans="1:28" ht="15" customHeight="1">
      <c r="A432" s="241" t="s">
        <v>420</v>
      </c>
      <c r="B432" s="242" t="s">
        <v>421</v>
      </c>
      <c r="C432" s="243" t="s">
        <v>371</v>
      </c>
      <c r="D432" s="241" t="s">
        <v>265</v>
      </c>
      <c r="E432" s="241" t="s">
        <v>272</v>
      </c>
      <c r="F432" s="241" t="s">
        <v>276</v>
      </c>
      <c r="G432" s="241" t="s">
        <v>270</v>
      </c>
      <c r="H432" s="241" t="s">
        <v>277</v>
      </c>
      <c r="I432" s="241" t="s">
        <v>309</v>
      </c>
      <c r="J432" s="241"/>
      <c r="K432" s="241"/>
      <c r="L432" s="241"/>
      <c r="M432" s="241" t="s">
        <v>267</v>
      </c>
      <c r="N432" s="241" t="s">
        <v>310</v>
      </c>
      <c r="O432" s="241" t="s">
        <v>268</v>
      </c>
      <c r="P432" s="242" t="s">
        <v>372</v>
      </c>
      <c r="Q432" s="242"/>
      <c r="R432" s="244">
        <v>0</v>
      </c>
      <c r="S432" s="244">
        <v>5733170</v>
      </c>
      <c r="T432" s="244">
        <v>0</v>
      </c>
      <c r="U432" s="244">
        <v>5733170</v>
      </c>
      <c r="V432" s="244">
        <v>0</v>
      </c>
      <c r="W432" s="244">
        <v>4054177</v>
      </c>
      <c r="X432" s="244">
        <v>1678993</v>
      </c>
      <c r="Y432" s="244">
        <v>3857440</v>
      </c>
      <c r="Z432" s="244">
        <v>3857440</v>
      </c>
      <c r="AA432" s="244">
        <v>3857440</v>
      </c>
      <c r="AB432" s="244">
        <v>3857440</v>
      </c>
    </row>
    <row r="433" spans="1:28" ht="15" customHeight="1">
      <c r="A433" s="241" t="s">
        <v>420</v>
      </c>
      <c r="B433" s="242" t="s">
        <v>421</v>
      </c>
      <c r="C433" s="243" t="s">
        <v>373</v>
      </c>
      <c r="D433" s="241" t="s">
        <v>265</v>
      </c>
      <c r="E433" s="241" t="s">
        <v>279</v>
      </c>
      <c r="F433" s="241" t="s">
        <v>266</v>
      </c>
      <c r="G433" s="241" t="s">
        <v>270</v>
      </c>
      <c r="H433" s="241" t="s">
        <v>309</v>
      </c>
      <c r="I433" s="241"/>
      <c r="J433" s="241"/>
      <c r="K433" s="241"/>
      <c r="L433" s="241"/>
      <c r="M433" s="241" t="s">
        <v>267</v>
      </c>
      <c r="N433" s="241" t="s">
        <v>310</v>
      </c>
      <c r="O433" s="241" t="s">
        <v>268</v>
      </c>
      <c r="P433" s="242" t="s">
        <v>374</v>
      </c>
      <c r="Q433" s="242"/>
      <c r="R433" s="244">
        <v>0</v>
      </c>
      <c r="S433" s="244">
        <v>9898547</v>
      </c>
      <c r="T433" s="244">
        <v>0</v>
      </c>
      <c r="U433" s="244">
        <v>9898547</v>
      </c>
      <c r="V433" s="244">
        <v>0</v>
      </c>
      <c r="W433" s="244">
        <v>9898547</v>
      </c>
      <c r="X433" s="244">
        <v>0</v>
      </c>
      <c r="Y433" s="244">
        <v>9898547</v>
      </c>
      <c r="Z433" s="244">
        <v>9898547</v>
      </c>
      <c r="AA433" s="244">
        <v>9898547</v>
      </c>
      <c r="AB433" s="244">
        <v>9898547</v>
      </c>
    </row>
    <row r="434" spans="1:28" ht="15" customHeight="1">
      <c r="A434" s="241" t="s">
        <v>420</v>
      </c>
      <c r="B434" s="242" t="s">
        <v>421</v>
      </c>
      <c r="C434" s="243" t="s">
        <v>375</v>
      </c>
      <c r="D434" s="241" t="s">
        <v>265</v>
      </c>
      <c r="E434" s="241" t="s">
        <v>279</v>
      </c>
      <c r="F434" s="241" t="s">
        <v>266</v>
      </c>
      <c r="G434" s="241" t="s">
        <v>270</v>
      </c>
      <c r="H434" s="241" t="s">
        <v>313</v>
      </c>
      <c r="I434" s="241"/>
      <c r="J434" s="241"/>
      <c r="K434" s="241"/>
      <c r="L434" s="241"/>
      <c r="M434" s="241" t="s">
        <v>280</v>
      </c>
      <c r="N434" s="241" t="s">
        <v>34</v>
      </c>
      <c r="O434" s="241" t="s">
        <v>268</v>
      </c>
      <c r="P434" s="242" t="s">
        <v>376</v>
      </c>
      <c r="Q434" s="242"/>
      <c r="R434" s="244">
        <v>0</v>
      </c>
      <c r="S434" s="244">
        <v>9981000</v>
      </c>
      <c r="T434" s="244">
        <v>0</v>
      </c>
      <c r="U434" s="244">
        <v>9981000</v>
      </c>
      <c r="V434" s="244">
        <v>0</v>
      </c>
      <c r="W434" s="244">
        <v>9981000</v>
      </c>
      <c r="X434" s="244">
        <v>0</v>
      </c>
      <c r="Y434" s="244">
        <v>9981000</v>
      </c>
      <c r="Z434" s="244">
        <v>9981000</v>
      </c>
      <c r="AA434" s="244">
        <v>9981000</v>
      </c>
      <c r="AB434" s="244">
        <v>9981000</v>
      </c>
    </row>
    <row r="435" spans="1:28" ht="15" customHeight="1">
      <c r="A435" s="241" t="s">
        <v>422</v>
      </c>
      <c r="B435" s="242" t="s">
        <v>423</v>
      </c>
      <c r="C435" s="243" t="s">
        <v>308</v>
      </c>
      <c r="D435" s="241" t="s">
        <v>265</v>
      </c>
      <c r="E435" s="241" t="s">
        <v>266</v>
      </c>
      <c r="F435" s="241" t="s">
        <v>266</v>
      </c>
      <c r="G435" s="241" t="s">
        <v>266</v>
      </c>
      <c r="H435" s="241" t="s">
        <v>309</v>
      </c>
      <c r="I435" s="241" t="s">
        <v>309</v>
      </c>
      <c r="J435" s="241"/>
      <c r="K435" s="241"/>
      <c r="L435" s="241"/>
      <c r="M435" s="241" t="s">
        <v>267</v>
      </c>
      <c r="N435" s="241" t="s">
        <v>310</v>
      </c>
      <c r="O435" s="241" t="s">
        <v>268</v>
      </c>
      <c r="P435" s="242" t="s">
        <v>311</v>
      </c>
      <c r="Q435" s="242"/>
      <c r="R435" s="244">
        <v>582000000</v>
      </c>
      <c r="S435" s="244">
        <v>0</v>
      </c>
      <c r="T435" s="244">
        <v>9400967</v>
      </c>
      <c r="U435" s="244">
        <v>572599033</v>
      </c>
      <c r="V435" s="244">
        <v>0</v>
      </c>
      <c r="W435" s="244">
        <v>572599033</v>
      </c>
      <c r="X435" s="244">
        <v>0</v>
      </c>
      <c r="Y435" s="244">
        <v>572599033</v>
      </c>
      <c r="Z435" s="244">
        <v>572599033</v>
      </c>
      <c r="AA435" s="244">
        <v>572599033</v>
      </c>
      <c r="AB435" s="244">
        <v>572599033</v>
      </c>
    </row>
    <row r="436" spans="1:28" ht="15" customHeight="1">
      <c r="A436" s="241" t="s">
        <v>422</v>
      </c>
      <c r="B436" s="242" t="s">
        <v>423</v>
      </c>
      <c r="C436" s="243" t="s">
        <v>312</v>
      </c>
      <c r="D436" s="241" t="s">
        <v>265</v>
      </c>
      <c r="E436" s="241" t="s">
        <v>266</v>
      </c>
      <c r="F436" s="241" t="s">
        <v>266</v>
      </c>
      <c r="G436" s="241" t="s">
        <v>266</v>
      </c>
      <c r="H436" s="241" t="s">
        <v>309</v>
      </c>
      <c r="I436" s="241" t="s">
        <v>313</v>
      </c>
      <c r="J436" s="241"/>
      <c r="K436" s="241"/>
      <c r="L436" s="241"/>
      <c r="M436" s="241" t="s">
        <v>267</v>
      </c>
      <c r="N436" s="241" t="s">
        <v>310</v>
      </c>
      <c r="O436" s="241" t="s">
        <v>268</v>
      </c>
      <c r="P436" s="242" t="s">
        <v>314</v>
      </c>
      <c r="Q436" s="242"/>
      <c r="R436" s="244">
        <v>0</v>
      </c>
      <c r="S436" s="244">
        <v>12000000</v>
      </c>
      <c r="T436" s="244">
        <v>1071923</v>
      </c>
      <c r="U436" s="244">
        <v>10928077</v>
      </c>
      <c r="V436" s="244">
        <v>0</v>
      </c>
      <c r="W436" s="244">
        <v>10928077</v>
      </c>
      <c r="X436" s="244">
        <v>0</v>
      </c>
      <c r="Y436" s="244">
        <v>10928077</v>
      </c>
      <c r="Z436" s="244">
        <v>10928077</v>
      </c>
      <c r="AA436" s="244">
        <v>10928077</v>
      </c>
      <c r="AB436" s="244">
        <v>10928077</v>
      </c>
    </row>
    <row r="437" spans="1:28" ht="15" customHeight="1">
      <c r="A437" s="241" t="s">
        <v>422</v>
      </c>
      <c r="B437" s="242" t="s">
        <v>423</v>
      </c>
      <c r="C437" s="243" t="s">
        <v>315</v>
      </c>
      <c r="D437" s="241" t="s">
        <v>265</v>
      </c>
      <c r="E437" s="241" t="s">
        <v>266</v>
      </c>
      <c r="F437" s="241" t="s">
        <v>266</v>
      </c>
      <c r="G437" s="241" t="s">
        <v>266</v>
      </c>
      <c r="H437" s="241" t="s">
        <v>309</v>
      </c>
      <c r="I437" s="241" t="s">
        <v>316</v>
      </c>
      <c r="J437" s="241"/>
      <c r="K437" s="241"/>
      <c r="L437" s="241"/>
      <c r="M437" s="241" t="s">
        <v>267</v>
      </c>
      <c r="N437" s="241" t="s">
        <v>310</v>
      </c>
      <c r="O437" s="241" t="s">
        <v>268</v>
      </c>
      <c r="P437" s="242" t="s">
        <v>317</v>
      </c>
      <c r="Q437" s="242"/>
      <c r="R437" s="244">
        <v>11000000</v>
      </c>
      <c r="S437" s="244">
        <v>793162</v>
      </c>
      <c r="T437" s="244">
        <v>0</v>
      </c>
      <c r="U437" s="244">
        <v>11793162</v>
      </c>
      <c r="V437" s="244">
        <v>0</v>
      </c>
      <c r="W437" s="244">
        <v>11793162</v>
      </c>
      <c r="X437" s="244">
        <v>0</v>
      </c>
      <c r="Y437" s="244">
        <v>11793162</v>
      </c>
      <c r="Z437" s="244">
        <v>11793162</v>
      </c>
      <c r="AA437" s="244">
        <v>11793162</v>
      </c>
      <c r="AB437" s="244">
        <v>11793162</v>
      </c>
    </row>
    <row r="438" spans="1:28" ht="15" customHeight="1">
      <c r="A438" s="241" t="s">
        <v>422</v>
      </c>
      <c r="B438" s="242" t="s">
        <v>423</v>
      </c>
      <c r="C438" s="243" t="s">
        <v>318</v>
      </c>
      <c r="D438" s="241" t="s">
        <v>265</v>
      </c>
      <c r="E438" s="241" t="s">
        <v>266</v>
      </c>
      <c r="F438" s="241" t="s">
        <v>266</v>
      </c>
      <c r="G438" s="241" t="s">
        <v>266</v>
      </c>
      <c r="H438" s="241" t="s">
        <v>309</v>
      </c>
      <c r="I438" s="241" t="s">
        <v>319</v>
      </c>
      <c r="J438" s="241"/>
      <c r="K438" s="241"/>
      <c r="L438" s="241"/>
      <c r="M438" s="241" t="s">
        <v>267</v>
      </c>
      <c r="N438" s="241" t="s">
        <v>310</v>
      </c>
      <c r="O438" s="241" t="s">
        <v>268</v>
      </c>
      <c r="P438" s="242" t="s">
        <v>320</v>
      </c>
      <c r="Q438" s="242"/>
      <c r="R438" s="244">
        <v>9158000</v>
      </c>
      <c r="S438" s="244">
        <v>3658470</v>
      </c>
      <c r="T438" s="244">
        <v>9158000</v>
      </c>
      <c r="U438" s="244">
        <v>3658470</v>
      </c>
      <c r="V438" s="244">
        <v>0</v>
      </c>
      <c r="W438" s="244">
        <v>3658470</v>
      </c>
      <c r="X438" s="244">
        <v>0</v>
      </c>
      <c r="Y438" s="244">
        <v>3658470</v>
      </c>
      <c r="Z438" s="244">
        <v>3658470</v>
      </c>
      <c r="AA438" s="244">
        <v>3658470</v>
      </c>
      <c r="AB438" s="244">
        <v>3658470</v>
      </c>
    </row>
    <row r="439" spans="1:28" ht="15" customHeight="1">
      <c r="A439" s="241" t="s">
        <v>422</v>
      </c>
      <c r="B439" s="242" t="s">
        <v>423</v>
      </c>
      <c r="C439" s="243" t="s">
        <v>321</v>
      </c>
      <c r="D439" s="241" t="s">
        <v>265</v>
      </c>
      <c r="E439" s="241" t="s">
        <v>266</v>
      </c>
      <c r="F439" s="241" t="s">
        <v>266</v>
      </c>
      <c r="G439" s="241" t="s">
        <v>266</v>
      </c>
      <c r="H439" s="241" t="s">
        <v>309</v>
      </c>
      <c r="I439" s="241" t="s">
        <v>322</v>
      </c>
      <c r="J439" s="241"/>
      <c r="K439" s="241"/>
      <c r="L439" s="241"/>
      <c r="M439" s="241" t="s">
        <v>267</v>
      </c>
      <c r="N439" s="241" t="s">
        <v>310</v>
      </c>
      <c r="O439" s="241" t="s">
        <v>268</v>
      </c>
      <c r="P439" s="242" t="s">
        <v>323</v>
      </c>
      <c r="Q439" s="242"/>
      <c r="R439" s="244">
        <v>57000000</v>
      </c>
      <c r="S439" s="244">
        <v>1483872</v>
      </c>
      <c r="T439" s="244">
        <v>1865444</v>
      </c>
      <c r="U439" s="244">
        <v>56618428</v>
      </c>
      <c r="V439" s="244">
        <v>0</v>
      </c>
      <c r="W439" s="244">
        <v>56618428</v>
      </c>
      <c r="X439" s="244">
        <v>0</v>
      </c>
      <c r="Y439" s="244">
        <v>56618428</v>
      </c>
      <c r="Z439" s="244">
        <v>56618428</v>
      </c>
      <c r="AA439" s="244">
        <v>56618428</v>
      </c>
      <c r="AB439" s="244">
        <v>56618428</v>
      </c>
    </row>
    <row r="440" spans="1:28" ht="15" customHeight="1">
      <c r="A440" s="241" t="s">
        <v>422</v>
      </c>
      <c r="B440" s="242" t="s">
        <v>423</v>
      </c>
      <c r="C440" s="243" t="s">
        <v>324</v>
      </c>
      <c r="D440" s="241" t="s">
        <v>265</v>
      </c>
      <c r="E440" s="241" t="s">
        <v>266</v>
      </c>
      <c r="F440" s="241" t="s">
        <v>266</v>
      </c>
      <c r="G440" s="241" t="s">
        <v>266</v>
      </c>
      <c r="H440" s="241" t="s">
        <v>309</v>
      </c>
      <c r="I440" s="241" t="s">
        <v>325</v>
      </c>
      <c r="J440" s="241"/>
      <c r="K440" s="241"/>
      <c r="L440" s="241"/>
      <c r="M440" s="241" t="s">
        <v>267</v>
      </c>
      <c r="N440" s="241" t="s">
        <v>310</v>
      </c>
      <c r="O440" s="241" t="s">
        <v>268</v>
      </c>
      <c r="P440" s="242" t="s">
        <v>326</v>
      </c>
      <c r="Q440" s="242"/>
      <c r="R440" s="244">
        <v>21000000</v>
      </c>
      <c r="S440" s="244">
        <v>2384960</v>
      </c>
      <c r="T440" s="244">
        <v>0</v>
      </c>
      <c r="U440" s="244">
        <v>23384960</v>
      </c>
      <c r="V440" s="244">
        <v>0</v>
      </c>
      <c r="W440" s="244">
        <v>23384960</v>
      </c>
      <c r="X440" s="244">
        <v>0</v>
      </c>
      <c r="Y440" s="244">
        <v>23384960</v>
      </c>
      <c r="Z440" s="244">
        <v>23384960</v>
      </c>
      <c r="AA440" s="244">
        <v>23384960</v>
      </c>
      <c r="AB440" s="244">
        <v>23384960</v>
      </c>
    </row>
    <row r="441" spans="1:28" ht="15" customHeight="1">
      <c r="A441" s="241" t="s">
        <v>422</v>
      </c>
      <c r="B441" s="242" t="s">
        <v>423</v>
      </c>
      <c r="C441" s="243" t="s">
        <v>327</v>
      </c>
      <c r="D441" s="241" t="s">
        <v>265</v>
      </c>
      <c r="E441" s="241" t="s">
        <v>266</v>
      </c>
      <c r="F441" s="241" t="s">
        <v>266</v>
      </c>
      <c r="G441" s="241" t="s">
        <v>266</v>
      </c>
      <c r="H441" s="241" t="s">
        <v>309</v>
      </c>
      <c r="I441" s="241" t="s">
        <v>328</v>
      </c>
      <c r="J441" s="241"/>
      <c r="K441" s="241"/>
      <c r="L441" s="241"/>
      <c r="M441" s="241" t="s">
        <v>267</v>
      </c>
      <c r="N441" s="241" t="s">
        <v>310</v>
      </c>
      <c r="O441" s="241" t="s">
        <v>268</v>
      </c>
      <c r="P441" s="242" t="s">
        <v>329</v>
      </c>
      <c r="Q441" s="242"/>
      <c r="R441" s="244">
        <v>73000000</v>
      </c>
      <c r="S441" s="244">
        <v>0</v>
      </c>
      <c r="T441" s="244">
        <v>2299379</v>
      </c>
      <c r="U441" s="244">
        <v>70700621</v>
      </c>
      <c r="V441" s="244">
        <v>0</v>
      </c>
      <c r="W441" s="244">
        <v>70700621</v>
      </c>
      <c r="X441" s="244">
        <v>0</v>
      </c>
      <c r="Y441" s="244">
        <v>70700621</v>
      </c>
      <c r="Z441" s="244">
        <v>70700621</v>
      </c>
      <c r="AA441" s="244">
        <v>70700621</v>
      </c>
      <c r="AB441" s="244">
        <v>70700621</v>
      </c>
    </row>
    <row r="442" spans="1:28" ht="15" customHeight="1">
      <c r="A442" s="241" t="s">
        <v>422</v>
      </c>
      <c r="B442" s="242" t="s">
        <v>423</v>
      </c>
      <c r="C442" s="243" t="s">
        <v>330</v>
      </c>
      <c r="D442" s="241" t="s">
        <v>265</v>
      </c>
      <c r="E442" s="241" t="s">
        <v>266</v>
      </c>
      <c r="F442" s="241" t="s">
        <v>266</v>
      </c>
      <c r="G442" s="241" t="s">
        <v>266</v>
      </c>
      <c r="H442" s="241" t="s">
        <v>309</v>
      </c>
      <c r="I442" s="241" t="s">
        <v>331</v>
      </c>
      <c r="J442" s="241"/>
      <c r="K442" s="241"/>
      <c r="L442" s="241"/>
      <c r="M442" s="241" t="s">
        <v>267</v>
      </c>
      <c r="N442" s="241" t="s">
        <v>310</v>
      </c>
      <c r="O442" s="241" t="s">
        <v>268</v>
      </c>
      <c r="P442" s="242" t="s">
        <v>332</v>
      </c>
      <c r="Q442" s="242"/>
      <c r="R442" s="244">
        <v>32000000</v>
      </c>
      <c r="S442" s="244">
        <v>4522699</v>
      </c>
      <c r="T442" s="244">
        <v>0</v>
      </c>
      <c r="U442" s="244">
        <v>36522699</v>
      </c>
      <c r="V442" s="244">
        <v>0</v>
      </c>
      <c r="W442" s="244">
        <v>36522699</v>
      </c>
      <c r="X442" s="244">
        <v>0</v>
      </c>
      <c r="Y442" s="244">
        <v>36522699</v>
      </c>
      <c r="Z442" s="244">
        <v>36522699</v>
      </c>
      <c r="AA442" s="244">
        <v>36522699</v>
      </c>
      <c r="AB442" s="244">
        <v>36522699</v>
      </c>
    </row>
    <row r="443" spans="1:28" ht="15" customHeight="1">
      <c r="A443" s="241" t="s">
        <v>422</v>
      </c>
      <c r="B443" s="242" t="s">
        <v>423</v>
      </c>
      <c r="C443" s="243" t="s">
        <v>333</v>
      </c>
      <c r="D443" s="241" t="s">
        <v>265</v>
      </c>
      <c r="E443" s="241" t="s">
        <v>266</v>
      </c>
      <c r="F443" s="241" t="s">
        <v>266</v>
      </c>
      <c r="G443" s="241" t="s">
        <v>266</v>
      </c>
      <c r="H443" s="241" t="s">
        <v>309</v>
      </c>
      <c r="I443" s="241" t="s">
        <v>277</v>
      </c>
      <c r="J443" s="241"/>
      <c r="K443" s="241"/>
      <c r="L443" s="241"/>
      <c r="M443" s="241" t="s">
        <v>267</v>
      </c>
      <c r="N443" s="241" t="s">
        <v>310</v>
      </c>
      <c r="O443" s="241" t="s">
        <v>268</v>
      </c>
      <c r="P443" s="242" t="s">
        <v>334</v>
      </c>
      <c r="Q443" s="242"/>
      <c r="R443" s="244">
        <v>9000000</v>
      </c>
      <c r="S443" s="244">
        <v>5396129</v>
      </c>
      <c r="T443" s="244">
        <v>0</v>
      </c>
      <c r="U443" s="244">
        <v>14396129</v>
      </c>
      <c r="V443" s="244">
        <v>0</v>
      </c>
      <c r="W443" s="244">
        <v>14396129</v>
      </c>
      <c r="X443" s="244">
        <v>0</v>
      </c>
      <c r="Y443" s="244">
        <v>14396129</v>
      </c>
      <c r="Z443" s="244">
        <v>14396129</v>
      </c>
      <c r="AA443" s="244">
        <v>14396129</v>
      </c>
      <c r="AB443" s="244">
        <v>14396129</v>
      </c>
    </row>
    <row r="444" spans="1:28" ht="15" customHeight="1">
      <c r="A444" s="241" t="s">
        <v>422</v>
      </c>
      <c r="B444" s="242" t="s">
        <v>423</v>
      </c>
      <c r="C444" s="243" t="s">
        <v>335</v>
      </c>
      <c r="D444" s="241" t="s">
        <v>265</v>
      </c>
      <c r="E444" s="241" t="s">
        <v>266</v>
      </c>
      <c r="F444" s="241" t="s">
        <v>266</v>
      </c>
      <c r="G444" s="241" t="s">
        <v>270</v>
      </c>
      <c r="H444" s="241" t="s">
        <v>309</v>
      </c>
      <c r="I444" s="241"/>
      <c r="J444" s="241"/>
      <c r="K444" s="241"/>
      <c r="L444" s="241"/>
      <c r="M444" s="241" t="s">
        <v>267</v>
      </c>
      <c r="N444" s="241" t="s">
        <v>310</v>
      </c>
      <c r="O444" s="241" t="s">
        <v>268</v>
      </c>
      <c r="P444" s="242" t="s">
        <v>336</v>
      </c>
      <c r="Q444" s="242"/>
      <c r="R444" s="244">
        <v>78000000</v>
      </c>
      <c r="S444" s="244">
        <v>0</v>
      </c>
      <c r="T444" s="244">
        <v>292724</v>
      </c>
      <c r="U444" s="244">
        <v>77707276</v>
      </c>
      <c r="V444" s="244">
        <v>0</v>
      </c>
      <c r="W444" s="244">
        <v>77707276</v>
      </c>
      <c r="X444" s="244">
        <v>0</v>
      </c>
      <c r="Y444" s="244">
        <v>77707276</v>
      </c>
      <c r="Z444" s="244">
        <v>77707276</v>
      </c>
      <c r="AA444" s="244">
        <v>77707276</v>
      </c>
      <c r="AB444" s="244">
        <v>77707276</v>
      </c>
    </row>
    <row r="445" spans="1:28" ht="15" customHeight="1">
      <c r="A445" s="241" t="s">
        <v>422</v>
      </c>
      <c r="B445" s="242" t="s">
        <v>423</v>
      </c>
      <c r="C445" s="243" t="s">
        <v>337</v>
      </c>
      <c r="D445" s="241" t="s">
        <v>265</v>
      </c>
      <c r="E445" s="241" t="s">
        <v>266</v>
      </c>
      <c r="F445" s="241" t="s">
        <v>266</v>
      </c>
      <c r="G445" s="241" t="s">
        <v>270</v>
      </c>
      <c r="H445" s="241" t="s">
        <v>338</v>
      </c>
      <c r="I445" s="241"/>
      <c r="J445" s="241"/>
      <c r="K445" s="241"/>
      <c r="L445" s="241"/>
      <c r="M445" s="241" t="s">
        <v>267</v>
      </c>
      <c r="N445" s="241" t="s">
        <v>310</v>
      </c>
      <c r="O445" s="241" t="s">
        <v>268</v>
      </c>
      <c r="P445" s="242" t="s">
        <v>339</v>
      </c>
      <c r="Q445" s="242"/>
      <c r="R445" s="244">
        <v>54000000</v>
      </c>
      <c r="S445" s="244">
        <v>2000000</v>
      </c>
      <c r="T445" s="244">
        <v>1403704</v>
      </c>
      <c r="U445" s="244">
        <v>54596296</v>
      </c>
      <c r="V445" s="244">
        <v>0</v>
      </c>
      <c r="W445" s="244">
        <v>54596296</v>
      </c>
      <c r="X445" s="244">
        <v>0</v>
      </c>
      <c r="Y445" s="244">
        <v>54596296</v>
      </c>
      <c r="Z445" s="244">
        <v>54596296</v>
      </c>
      <c r="AA445" s="244">
        <v>54596296</v>
      </c>
      <c r="AB445" s="244">
        <v>54596296</v>
      </c>
    </row>
    <row r="446" spans="1:28" ht="15" customHeight="1">
      <c r="A446" s="241" t="s">
        <v>422</v>
      </c>
      <c r="B446" s="242" t="s">
        <v>423</v>
      </c>
      <c r="C446" s="243" t="s">
        <v>340</v>
      </c>
      <c r="D446" s="241" t="s">
        <v>265</v>
      </c>
      <c r="E446" s="241" t="s">
        <v>266</v>
      </c>
      <c r="F446" s="241" t="s">
        <v>266</v>
      </c>
      <c r="G446" s="241" t="s">
        <v>270</v>
      </c>
      <c r="H446" s="241" t="s">
        <v>316</v>
      </c>
      <c r="I446" s="241"/>
      <c r="J446" s="241"/>
      <c r="K446" s="241"/>
      <c r="L446" s="241"/>
      <c r="M446" s="241" t="s">
        <v>267</v>
      </c>
      <c r="N446" s="241" t="s">
        <v>310</v>
      </c>
      <c r="O446" s="241" t="s">
        <v>268</v>
      </c>
      <c r="P446" s="242" t="s">
        <v>341</v>
      </c>
      <c r="Q446" s="242"/>
      <c r="R446" s="244">
        <v>31000000</v>
      </c>
      <c r="S446" s="244">
        <v>2000000</v>
      </c>
      <c r="T446" s="244">
        <v>2273800</v>
      </c>
      <c r="U446" s="244">
        <v>30726200</v>
      </c>
      <c r="V446" s="244">
        <v>0</v>
      </c>
      <c r="W446" s="244">
        <v>30726200</v>
      </c>
      <c r="X446" s="244">
        <v>0</v>
      </c>
      <c r="Y446" s="244">
        <v>30726200</v>
      </c>
      <c r="Z446" s="244">
        <v>30726200</v>
      </c>
      <c r="AA446" s="244">
        <v>30726200</v>
      </c>
      <c r="AB446" s="244">
        <v>30726200</v>
      </c>
    </row>
    <row r="447" spans="1:28" ht="15" customHeight="1">
      <c r="A447" s="241" t="s">
        <v>422</v>
      </c>
      <c r="B447" s="242" t="s">
        <v>423</v>
      </c>
      <c r="C447" s="243" t="s">
        <v>342</v>
      </c>
      <c r="D447" s="241" t="s">
        <v>265</v>
      </c>
      <c r="E447" s="241" t="s">
        <v>266</v>
      </c>
      <c r="F447" s="241" t="s">
        <v>266</v>
      </c>
      <c r="G447" s="241" t="s">
        <v>270</v>
      </c>
      <c r="H447" s="241" t="s">
        <v>319</v>
      </c>
      <c r="I447" s="241"/>
      <c r="J447" s="241"/>
      <c r="K447" s="241"/>
      <c r="L447" s="241"/>
      <c r="M447" s="241" t="s">
        <v>267</v>
      </c>
      <c r="N447" s="241" t="s">
        <v>310</v>
      </c>
      <c r="O447" s="241" t="s">
        <v>268</v>
      </c>
      <c r="P447" s="242" t="s">
        <v>343</v>
      </c>
      <c r="Q447" s="242"/>
      <c r="R447" s="244">
        <v>7000000</v>
      </c>
      <c r="S447" s="244">
        <v>400000</v>
      </c>
      <c r="T447" s="244">
        <v>106600</v>
      </c>
      <c r="U447" s="244">
        <v>7293400</v>
      </c>
      <c r="V447" s="244">
        <v>0</v>
      </c>
      <c r="W447" s="244">
        <v>7293400</v>
      </c>
      <c r="X447" s="244">
        <v>0</v>
      </c>
      <c r="Y447" s="244">
        <v>7293400</v>
      </c>
      <c r="Z447" s="244">
        <v>7293400</v>
      </c>
      <c r="AA447" s="244">
        <v>7293400</v>
      </c>
      <c r="AB447" s="244">
        <v>7293400</v>
      </c>
    </row>
    <row r="448" spans="1:28" ht="15" customHeight="1">
      <c r="A448" s="241" t="s">
        <v>422</v>
      </c>
      <c r="B448" s="242" t="s">
        <v>423</v>
      </c>
      <c r="C448" s="243" t="s">
        <v>344</v>
      </c>
      <c r="D448" s="241" t="s">
        <v>265</v>
      </c>
      <c r="E448" s="241" t="s">
        <v>266</v>
      </c>
      <c r="F448" s="241" t="s">
        <v>266</v>
      </c>
      <c r="G448" s="241" t="s">
        <v>270</v>
      </c>
      <c r="H448" s="241" t="s">
        <v>322</v>
      </c>
      <c r="I448" s="241"/>
      <c r="J448" s="241"/>
      <c r="K448" s="241"/>
      <c r="L448" s="241"/>
      <c r="M448" s="241" t="s">
        <v>267</v>
      </c>
      <c r="N448" s="241" t="s">
        <v>310</v>
      </c>
      <c r="O448" s="241" t="s">
        <v>268</v>
      </c>
      <c r="P448" s="242" t="s">
        <v>345</v>
      </c>
      <c r="Q448" s="242"/>
      <c r="R448" s="244">
        <v>23000000</v>
      </c>
      <c r="S448" s="244">
        <v>3500000</v>
      </c>
      <c r="T448" s="244">
        <v>3450800</v>
      </c>
      <c r="U448" s="244">
        <v>23049200</v>
      </c>
      <c r="V448" s="244">
        <v>0</v>
      </c>
      <c r="W448" s="244">
        <v>23049200</v>
      </c>
      <c r="X448" s="244">
        <v>0</v>
      </c>
      <c r="Y448" s="244">
        <v>23049200</v>
      </c>
      <c r="Z448" s="244">
        <v>23049200</v>
      </c>
      <c r="AA448" s="244">
        <v>23049200</v>
      </c>
      <c r="AB448" s="244">
        <v>23049200</v>
      </c>
    </row>
    <row r="449" spans="1:28" ht="15" customHeight="1">
      <c r="A449" s="241" t="s">
        <v>422</v>
      </c>
      <c r="B449" s="242" t="s">
        <v>423</v>
      </c>
      <c r="C449" s="243" t="s">
        <v>346</v>
      </c>
      <c r="D449" s="241" t="s">
        <v>265</v>
      </c>
      <c r="E449" s="241" t="s">
        <v>266</v>
      </c>
      <c r="F449" s="241" t="s">
        <v>266</v>
      </c>
      <c r="G449" s="241" t="s">
        <v>270</v>
      </c>
      <c r="H449" s="241" t="s">
        <v>325</v>
      </c>
      <c r="I449" s="241"/>
      <c r="J449" s="241"/>
      <c r="K449" s="241"/>
      <c r="L449" s="241"/>
      <c r="M449" s="241" t="s">
        <v>267</v>
      </c>
      <c r="N449" s="241" t="s">
        <v>310</v>
      </c>
      <c r="O449" s="241" t="s">
        <v>268</v>
      </c>
      <c r="P449" s="242" t="s">
        <v>347</v>
      </c>
      <c r="Q449" s="242"/>
      <c r="R449" s="244">
        <v>3000000</v>
      </c>
      <c r="S449" s="244">
        <v>13000000</v>
      </c>
      <c r="T449" s="244">
        <v>630200</v>
      </c>
      <c r="U449" s="244">
        <v>15369800</v>
      </c>
      <c r="V449" s="244">
        <v>0</v>
      </c>
      <c r="W449" s="244">
        <v>15369800</v>
      </c>
      <c r="X449" s="244">
        <v>0</v>
      </c>
      <c r="Y449" s="244">
        <v>15369800</v>
      </c>
      <c r="Z449" s="244">
        <v>15369800</v>
      </c>
      <c r="AA449" s="244">
        <v>15369800</v>
      </c>
      <c r="AB449" s="244">
        <v>15369800</v>
      </c>
    </row>
    <row r="450" spans="1:28" ht="15" customHeight="1">
      <c r="A450" s="241" t="s">
        <v>422</v>
      </c>
      <c r="B450" s="242" t="s">
        <v>423</v>
      </c>
      <c r="C450" s="243" t="s">
        <v>348</v>
      </c>
      <c r="D450" s="241" t="s">
        <v>265</v>
      </c>
      <c r="E450" s="241" t="s">
        <v>266</v>
      </c>
      <c r="F450" s="241" t="s">
        <v>266</v>
      </c>
      <c r="G450" s="241" t="s">
        <v>270</v>
      </c>
      <c r="H450" s="241" t="s">
        <v>349</v>
      </c>
      <c r="I450" s="241"/>
      <c r="J450" s="241"/>
      <c r="K450" s="241"/>
      <c r="L450" s="241"/>
      <c r="M450" s="241" t="s">
        <v>267</v>
      </c>
      <c r="N450" s="241" t="s">
        <v>310</v>
      </c>
      <c r="O450" s="241" t="s">
        <v>268</v>
      </c>
      <c r="P450" s="242" t="s">
        <v>350</v>
      </c>
      <c r="Q450" s="242"/>
      <c r="R450" s="244">
        <v>3000000</v>
      </c>
      <c r="S450" s="244">
        <v>0</v>
      </c>
      <c r="T450" s="244">
        <v>3000000</v>
      </c>
      <c r="U450" s="244">
        <v>0</v>
      </c>
      <c r="V450" s="244">
        <v>0</v>
      </c>
      <c r="W450" s="244">
        <v>0</v>
      </c>
      <c r="X450" s="244">
        <v>0</v>
      </c>
      <c r="Y450" s="244">
        <v>0</v>
      </c>
      <c r="Z450" s="244">
        <v>0</v>
      </c>
      <c r="AA450" s="244">
        <v>0</v>
      </c>
      <c r="AB450" s="244">
        <v>0</v>
      </c>
    </row>
    <row r="451" spans="1:28" ht="15" customHeight="1">
      <c r="A451" s="241" t="s">
        <v>422</v>
      </c>
      <c r="B451" s="242" t="s">
        <v>423</v>
      </c>
      <c r="C451" s="243" t="s">
        <v>351</v>
      </c>
      <c r="D451" s="241" t="s">
        <v>265</v>
      </c>
      <c r="E451" s="241" t="s">
        <v>266</v>
      </c>
      <c r="F451" s="241" t="s">
        <v>266</v>
      </c>
      <c r="G451" s="241" t="s">
        <v>270</v>
      </c>
      <c r="H451" s="241" t="s">
        <v>328</v>
      </c>
      <c r="I451" s="241"/>
      <c r="J451" s="241"/>
      <c r="K451" s="241"/>
      <c r="L451" s="241"/>
      <c r="M451" s="241" t="s">
        <v>267</v>
      </c>
      <c r="N451" s="241" t="s">
        <v>310</v>
      </c>
      <c r="O451" s="241" t="s">
        <v>268</v>
      </c>
      <c r="P451" s="242" t="s">
        <v>352</v>
      </c>
      <c r="Q451" s="242"/>
      <c r="R451" s="244">
        <v>6000000</v>
      </c>
      <c r="S451" s="244">
        <v>0</v>
      </c>
      <c r="T451" s="244">
        <v>6000000</v>
      </c>
      <c r="U451" s="244">
        <v>0</v>
      </c>
      <c r="V451" s="244">
        <v>0</v>
      </c>
      <c r="W451" s="244">
        <v>0</v>
      </c>
      <c r="X451" s="244">
        <v>0</v>
      </c>
      <c r="Y451" s="244">
        <v>0</v>
      </c>
      <c r="Z451" s="244">
        <v>0</v>
      </c>
      <c r="AA451" s="244">
        <v>0</v>
      </c>
      <c r="AB451" s="244">
        <v>0</v>
      </c>
    </row>
    <row r="452" spans="1:28" ht="15" customHeight="1">
      <c r="A452" s="241" t="s">
        <v>422</v>
      </c>
      <c r="B452" s="242" t="s">
        <v>423</v>
      </c>
      <c r="C452" s="243" t="s">
        <v>353</v>
      </c>
      <c r="D452" s="241" t="s">
        <v>265</v>
      </c>
      <c r="E452" s="241" t="s">
        <v>266</v>
      </c>
      <c r="F452" s="241" t="s">
        <v>266</v>
      </c>
      <c r="G452" s="241" t="s">
        <v>272</v>
      </c>
      <c r="H452" s="241" t="s">
        <v>309</v>
      </c>
      <c r="I452" s="241" t="s">
        <v>309</v>
      </c>
      <c r="J452" s="241"/>
      <c r="K452" s="241"/>
      <c r="L452" s="241"/>
      <c r="M452" s="241" t="s">
        <v>267</v>
      </c>
      <c r="N452" s="241" t="s">
        <v>310</v>
      </c>
      <c r="O452" s="241" t="s">
        <v>268</v>
      </c>
      <c r="P452" s="242" t="s">
        <v>354</v>
      </c>
      <c r="Q452" s="242"/>
      <c r="R452" s="244">
        <v>35000000</v>
      </c>
      <c r="S452" s="244">
        <v>0</v>
      </c>
      <c r="T452" s="244">
        <v>10596466</v>
      </c>
      <c r="U452" s="244">
        <v>24403534</v>
      </c>
      <c r="V452" s="244">
        <v>0</v>
      </c>
      <c r="W452" s="244">
        <v>24403534</v>
      </c>
      <c r="X452" s="244">
        <v>0</v>
      </c>
      <c r="Y452" s="244">
        <v>24403534</v>
      </c>
      <c r="Z452" s="244">
        <v>24403534</v>
      </c>
      <c r="AA452" s="244">
        <v>24403534</v>
      </c>
      <c r="AB452" s="244">
        <v>24403534</v>
      </c>
    </row>
    <row r="453" spans="1:28" ht="15" customHeight="1">
      <c r="A453" s="241" t="s">
        <v>422</v>
      </c>
      <c r="B453" s="242" t="s">
        <v>423</v>
      </c>
      <c r="C453" s="243" t="s">
        <v>355</v>
      </c>
      <c r="D453" s="241" t="s">
        <v>265</v>
      </c>
      <c r="E453" s="241" t="s">
        <v>266</v>
      </c>
      <c r="F453" s="241" t="s">
        <v>266</v>
      </c>
      <c r="G453" s="241" t="s">
        <v>272</v>
      </c>
      <c r="H453" s="241" t="s">
        <v>309</v>
      </c>
      <c r="I453" s="241" t="s">
        <v>338</v>
      </c>
      <c r="J453" s="241"/>
      <c r="K453" s="241"/>
      <c r="L453" s="241"/>
      <c r="M453" s="241" t="s">
        <v>267</v>
      </c>
      <c r="N453" s="241" t="s">
        <v>310</v>
      </c>
      <c r="O453" s="241" t="s">
        <v>268</v>
      </c>
      <c r="P453" s="242" t="s">
        <v>356</v>
      </c>
      <c r="Q453" s="242"/>
      <c r="R453" s="244">
        <v>0</v>
      </c>
      <c r="S453" s="244">
        <v>14833180</v>
      </c>
      <c r="T453" s="244">
        <v>0</v>
      </c>
      <c r="U453" s="244">
        <v>14833180</v>
      </c>
      <c r="V453" s="244">
        <v>0</v>
      </c>
      <c r="W453" s="244">
        <v>14833180</v>
      </c>
      <c r="X453" s="244">
        <v>0</v>
      </c>
      <c r="Y453" s="244">
        <v>14833180</v>
      </c>
      <c r="Z453" s="244">
        <v>14833180</v>
      </c>
      <c r="AA453" s="244">
        <v>14833180</v>
      </c>
      <c r="AB453" s="244">
        <v>14833180</v>
      </c>
    </row>
    <row r="454" spans="1:28" ht="15" customHeight="1">
      <c r="A454" s="241" t="s">
        <v>422</v>
      </c>
      <c r="B454" s="242" t="s">
        <v>423</v>
      </c>
      <c r="C454" s="243" t="s">
        <v>357</v>
      </c>
      <c r="D454" s="241" t="s">
        <v>265</v>
      </c>
      <c r="E454" s="241" t="s">
        <v>266</v>
      </c>
      <c r="F454" s="241" t="s">
        <v>266</v>
      </c>
      <c r="G454" s="241" t="s">
        <v>272</v>
      </c>
      <c r="H454" s="241" t="s">
        <v>309</v>
      </c>
      <c r="I454" s="241" t="s">
        <v>313</v>
      </c>
      <c r="J454" s="241"/>
      <c r="K454" s="241"/>
      <c r="L454" s="241"/>
      <c r="M454" s="241" t="s">
        <v>267</v>
      </c>
      <c r="N454" s="241" t="s">
        <v>310</v>
      </c>
      <c r="O454" s="241" t="s">
        <v>268</v>
      </c>
      <c r="P454" s="242" t="s">
        <v>358</v>
      </c>
      <c r="Q454" s="242"/>
      <c r="R454" s="244">
        <v>3000000</v>
      </c>
      <c r="S454" s="244">
        <v>158659</v>
      </c>
      <c r="T454" s="244">
        <v>0</v>
      </c>
      <c r="U454" s="244">
        <v>3158659</v>
      </c>
      <c r="V454" s="244">
        <v>0</v>
      </c>
      <c r="W454" s="244">
        <v>3158659</v>
      </c>
      <c r="X454" s="244">
        <v>0</v>
      </c>
      <c r="Y454" s="244">
        <v>3158659</v>
      </c>
      <c r="Z454" s="244">
        <v>3158659</v>
      </c>
      <c r="AA454" s="244">
        <v>3158659</v>
      </c>
      <c r="AB454" s="244">
        <v>3158659</v>
      </c>
    </row>
    <row r="455" spans="1:28" ht="15" customHeight="1">
      <c r="A455" s="241" t="s">
        <v>422</v>
      </c>
      <c r="B455" s="242" t="s">
        <v>423</v>
      </c>
      <c r="C455" s="243" t="s">
        <v>359</v>
      </c>
      <c r="D455" s="241" t="s">
        <v>265</v>
      </c>
      <c r="E455" s="241" t="s">
        <v>266</v>
      </c>
      <c r="F455" s="241" t="s">
        <v>266</v>
      </c>
      <c r="G455" s="241" t="s">
        <v>272</v>
      </c>
      <c r="H455" s="241" t="s">
        <v>338</v>
      </c>
      <c r="I455" s="241"/>
      <c r="J455" s="241"/>
      <c r="K455" s="241"/>
      <c r="L455" s="241"/>
      <c r="M455" s="241" t="s">
        <v>267</v>
      </c>
      <c r="N455" s="241" t="s">
        <v>310</v>
      </c>
      <c r="O455" s="241" t="s">
        <v>268</v>
      </c>
      <c r="P455" s="242" t="s">
        <v>360</v>
      </c>
      <c r="Q455" s="242"/>
      <c r="R455" s="244">
        <v>29000000</v>
      </c>
      <c r="S455" s="244">
        <v>0</v>
      </c>
      <c r="T455" s="244">
        <v>8321009</v>
      </c>
      <c r="U455" s="244">
        <v>20678991</v>
      </c>
      <c r="V455" s="244">
        <v>0</v>
      </c>
      <c r="W455" s="244">
        <v>20678991</v>
      </c>
      <c r="X455" s="244">
        <v>0</v>
      </c>
      <c r="Y455" s="244">
        <v>20678991</v>
      </c>
      <c r="Z455" s="244">
        <v>20678991</v>
      </c>
      <c r="AA455" s="244">
        <v>20678991</v>
      </c>
      <c r="AB455" s="244">
        <v>20678991</v>
      </c>
    </row>
    <row r="456" spans="1:28" ht="15" customHeight="1">
      <c r="A456" s="241" t="s">
        <v>422</v>
      </c>
      <c r="B456" s="242" t="s">
        <v>423</v>
      </c>
      <c r="C456" s="243" t="s">
        <v>361</v>
      </c>
      <c r="D456" s="241" t="s">
        <v>265</v>
      </c>
      <c r="E456" s="241" t="s">
        <v>270</v>
      </c>
      <c r="F456" s="241" t="s">
        <v>270</v>
      </c>
      <c r="G456" s="241" t="s">
        <v>270</v>
      </c>
      <c r="H456" s="241" t="s">
        <v>322</v>
      </c>
      <c r="I456" s="241" t="s">
        <v>316</v>
      </c>
      <c r="J456" s="241"/>
      <c r="K456" s="241"/>
      <c r="L456" s="241"/>
      <c r="M456" s="241" t="s">
        <v>280</v>
      </c>
      <c r="N456" s="241" t="s">
        <v>34</v>
      </c>
      <c r="O456" s="241" t="s">
        <v>268</v>
      </c>
      <c r="P456" s="242" t="s">
        <v>362</v>
      </c>
      <c r="Q456" s="242"/>
      <c r="R456" s="244">
        <v>4600000</v>
      </c>
      <c r="S456" s="244">
        <v>4660000</v>
      </c>
      <c r="T456" s="244">
        <v>9200000</v>
      </c>
      <c r="U456" s="244">
        <v>60000</v>
      </c>
      <c r="V456" s="244">
        <v>0</v>
      </c>
      <c r="W456" s="244">
        <v>60000</v>
      </c>
      <c r="X456" s="244">
        <v>0</v>
      </c>
      <c r="Y456" s="244">
        <v>60000</v>
      </c>
      <c r="Z456" s="244">
        <v>60000</v>
      </c>
      <c r="AA456" s="244">
        <v>60000</v>
      </c>
      <c r="AB456" s="244">
        <v>60000</v>
      </c>
    </row>
    <row r="457" spans="1:28" ht="15" customHeight="1">
      <c r="A457" s="241" t="s">
        <v>422</v>
      </c>
      <c r="B457" s="242" t="s">
        <v>423</v>
      </c>
      <c r="C457" s="243" t="s">
        <v>363</v>
      </c>
      <c r="D457" s="241" t="s">
        <v>265</v>
      </c>
      <c r="E457" s="241" t="s">
        <v>270</v>
      </c>
      <c r="F457" s="241" t="s">
        <v>270</v>
      </c>
      <c r="G457" s="241" t="s">
        <v>270</v>
      </c>
      <c r="H457" s="241" t="s">
        <v>322</v>
      </c>
      <c r="I457" s="241" t="s">
        <v>328</v>
      </c>
      <c r="J457" s="241"/>
      <c r="K457" s="241"/>
      <c r="L457" s="241"/>
      <c r="M457" s="241" t="s">
        <v>267</v>
      </c>
      <c r="N457" s="241" t="s">
        <v>310</v>
      </c>
      <c r="O457" s="241" t="s">
        <v>268</v>
      </c>
      <c r="P457" s="242" t="s">
        <v>364</v>
      </c>
      <c r="Q457" s="242"/>
      <c r="R457" s="244">
        <v>50000000</v>
      </c>
      <c r="S457" s="244">
        <v>30351297</v>
      </c>
      <c r="T457" s="244">
        <v>207441</v>
      </c>
      <c r="U457" s="244">
        <v>80143856</v>
      </c>
      <c r="V457" s="244">
        <v>0</v>
      </c>
      <c r="W457" s="244">
        <v>80143856</v>
      </c>
      <c r="X457" s="244">
        <v>0</v>
      </c>
      <c r="Y457" s="244">
        <v>80143775</v>
      </c>
      <c r="Z457" s="244">
        <v>80143775</v>
      </c>
      <c r="AA457" s="244">
        <v>80143775</v>
      </c>
      <c r="AB457" s="244">
        <v>80143775</v>
      </c>
    </row>
    <row r="458" spans="1:28" ht="15" customHeight="1">
      <c r="A458" s="241" t="s">
        <v>422</v>
      </c>
      <c r="B458" s="242" t="s">
        <v>423</v>
      </c>
      <c r="C458" s="243" t="s">
        <v>381</v>
      </c>
      <c r="D458" s="241" t="s">
        <v>265</v>
      </c>
      <c r="E458" s="241" t="s">
        <v>270</v>
      </c>
      <c r="F458" s="241" t="s">
        <v>270</v>
      </c>
      <c r="G458" s="241" t="s">
        <v>270</v>
      </c>
      <c r="H458" s="241" t="s">
        <v>325</v>
      </c>
      <c r="I458" s="241" t="s">
        <v>338</v>
      </c>
      <c r="J458" s="241"/>
      <c r="K458" s="241"/>
      <c r="L458" s="241"/>
      <c r="M458" s="241" t="s">
        <v>267</v>
      </c>
      <c r="N458" s="241" t="s">
        <v>310</v>
      </c>
      <c r="O458" s="241" t="s">
        <v>268</v>
      </c>
      <c r="P458" s="242" t="s">
        <v>382</v>
      </c>
      <c r="Q458" s="242"/>
      <c r="R458" s="244">
        <v>28500000</v>
      </c>
      <c r="S458" s="244">
        <v>13088674</v>
      </c>
      <c r="T458" s="244">
        <v>0</v>
      </c>
      <c r="U458" s="244">
        <v>41588674</v>
      </c>
      <c r="V458" s="244">
        <v>0</v>
      </c>
      <c r="W458" s="244">
        <v>41588674</v>
      </c>
      <c r="X458" s="244">
        <v>0</v>
      </c>
      <c r="Y458" s="244">
        <v>41588674</v>
      </c>
      <c r="Z458" s="244">
        <v>39146947</v>
      </c>
      <c r="AA458" s="244">
        <v>39146947</v>
      </c>
      <c r="AB458" s="244">
        <v>39146947</v>
      </c>
    </row>
    <row r="459" spans="1:28" ht="15" customHeight="1">
      <c r="A459" s="241" t="s">
        <v>422</v>
      </c>
      <c r="B459" s="242" t="s">
        <v>423</v>
      </c>
      <c r="C459" s="243" t="s">
        <v>381</v>
      </c>
      <c r="D459" s="241" t="s">
        <v>265</v>
      </c>
      <c r="E459" s="241" t="s">
        <v>270</v>
      </c>
      <c r="F459" s="241" t="s">
        <v>270</v>
      </c>
      <c r="G459" s="241" t="s">
        <v>270</v>
      </c>
      <c r="H459" s="241" t="s">
        <v>325</v>
      </c>
      <c r="I459" s="241" t="s">
        <v>338</v>
      </c>
      <c r="J459" s="241"/>
      <c r="K459" s="241"/>
      <c r="L459" s="241"/>
      <c r="M459" s="241" t="s">
        <v>280</v>
      </c>
      <c r="N459" s="241" t="s">
        <v>34</v>
      </c>
      <c r="O459" s="241" t="s">
        <v>268</v>
      </c>
      <c r="P459" s="242" t="s">
        <v>382</v>
      </c>
      <c r="Q459" s="242"/>
      <c r="R459" s="244">
        <v>35000000</v>
      </c>
      <c r="S459" s="244">
        <v>5100048</v>
      </c>
      <c r="T459" s="244">
        <v>5100000</v>
      </c>
      <c r="U459" s="244">
        <v>35000048</v>
      </c>
      <c r="V459" s="244">
        <v>0</v>
      </c>
      <c r="W459" s="244">
        <v>35000048</v>
      </c>
      <c r="X459" s="244">
        <v>0</v>
      </c>
      <c r="Y459" s="244">
        <v>35000048</v>
      </c>
      <c r="Z459" s="244">
        <v>35000048</v>
      </c>
      <c r="AA459" s="244">
        <v>35000048</v>
      </c>
      <c r="AB459" s="244">
        <v>35000048</v>
      </c>
    </row>
    <row r="460" spans="1:28" ht="15" customHeight="1">
      <c r="A460" s="241" t="s">
        <v>422</v>
      </c>
      <c r="B460" s="242" t="s">
        <v>423</v>
      </c>
      <c r="C460" s="243" t="s">
        <v>365</v>
      </c>
      <c r="D460" s="241" t="s">
        <v>265</v>
      </c>
      <c r="E460" s="241" t="s">
        <v>270</v>
      </c>
      <c r="F460" s="241" t="s">
        <v>270</v>
      </c>
      <c r="G460" s="241" t="s">
        <v>270</v>
      </c>
      <c r="H460" s="241" t="s">
        <v>349</v>
      </c>
      <c r="I460" s="241" t="s">
        <v>316</v>
      </c>
      <c r="J460" s="241"/>
      <c r="K460" s="241"/>
      <c r="L460" s="241"/>
      <c r="M460" s="241" t="s">
        <v>267</v>
      </c>
      <c r="N460" s="241" t="s">
        <v>310</v>
      </c>
      <c r="O460" s="241" t="s">
        <v>268</v>
      </c>
      <c r="P460" s="242" t="s">
        <v>366</v>
      </c>
      <c r="Q460" s="242"/>
      <c r="R460" s="244">
        <v>700000</v>
      </c>
      <c r="S460" s="244">
        <v>0</v>
      </c>
      <c r="T460" s="244">
        <v>215524</v>
      </c>
      <c r="U460" s="244">
        <v>484476</v>
      </c>
      <c r="V460" s="244">
        <v>0</v>
      </c>
      <c r="W460" s="244">
        <v>482329</v>
      </c>
      <c r="X460" s="244">
        <v>2147</v>
      </c>
      <c r="Y460" s="244">
        <v>482329</v>
      </c>
      <c r="Z460" s="244">
        <v>482329</v>
      </c>
      <c r="AA460" s="244">
        <v>482329</v>
      </c>
      <c r="AB460" s="244">
        <v>482329</v>
      </c>
    </row>
    <row r="461" spans="1:28" ht="15" customHeight="1">
      <c r="A461" s="241" t="s">
        <v>422</v>
      </c>
      <c r="B461" s="242" t="s">
        <v>423</v>
      </c>
      <c r="C461" s="243" t="s">
        <v>369</v>
      </c>
      <c r="D461" s="241" t="s">
        <v>265</v>
      </c>
      <c r="E461" s="241" t="s">
        <v>270</v>
      </c>
      <c r="F461" s="241" t="s">
        <v>270</v>
      </c>
      <c r="G461" s="241" t="s">
        <v>270</v>
      </c>
      <c r="H461" s="241" t="s">
        <v>331</v>
      </c>
      <c r="I461" s="241"/>
      <c r="J461" s="241"/>
      <c r="K461" s="241"/>
      <c r="L461" s="241"/>
      <c r="M461" s="241" t="s">
        <v>267</v>
      </c>
      <c r="N461" s="241" t="s">
        <v>310</v>
      </c>
      <c r="O461" s="241" t="s">
        <v>268</v>
      </c>
      <c r="P461" s="242" t="s">
        <v>370</v>
      </c>
      <c r="Q461" s="242"/>
      <c r="R461" s="244">
        <v>0</v>
      </c>
      <c r="S461" s="244">
        <v>1350119</v>
      </c>
      <c r="T461" s="244">
        <v>135773</v>
      </c>
      <c r="U461" s="244">
        <v>1214346</v>
      </c>
      <c r="V461" s="244">
        <v>0</v>
      </c>
      <c r="W461" s="244">
        <v>1214346</v>
      </c>
      <c r="X461" s="244">
        <v>0</v>
      </c>
      <c r="Y461" s="244">
        <v>1214346</v>
      </c>
      <c r="Z461" s="244">
        <v>1214346</v>
      </c>
      <c r="AA461" s="244">
        <v>1214346</v>
      </c>
      <c r="AB461" s="244">
        <v>1214346</v>
      </c>
    </row>
    <row r="462" spans="1:28" ht="15" customHeight="1">
      <c r="A462" s="241" t="s">
        <v>422</v>
      </c>
      <c r="B462" s="242" t="s">
        <v>423</v>
      </c>
      <c r="C462" s="243" t="s">
        <v>371</v>
      </c>
      <c r="D462" s="241" t="s">
        <v>265</v>
      </c>
      <c r="E462" s="241" t="s">
        <v>272</v>
      </c>
      <c r="F462" s="241" t="s">
        <v>276</v>
      </c>
      <c r="G462" s="241" t="s">
        <v>270</v>
      </c>
      <c r="H462" s="241" t="s">
        <v>277</v>
      </c>
      <c r="I462" s="241" t="s">
        <v>309</v>
      </c>
      <c r="J462" s="241"/>
      <c r="K462" s="241"/>
      <c r="L462" s="241"/>
      <c r="M462" s="241" t="s">
        <v>267</v>
      </c>
      <c r="N462" s="241" t="s">
        <v>310</v>
      </c>
      <c r="O462" s="241" t="s">
        <v>268</v>
      </c>
      <c r="P462" s="242" t="s">
        <v>372</v>
      </c>
      <c r="Q462" s="242"/>
      <c r="R462" s="244">
        <v>0</v>
      </c>
      <c r="S462" s="244">
        <v>7644444</v>
      </c>
      <c r="T462" s="244">
        <v>0</v>
      </c>
      <c r="U462" s="244">
        <v>7644444</v>
      </c>
      <c r="V462" s="244">
        <v>0</v>
      </c>
      <c r="W462" s="244">
        <v>7493024</v>
      </c>
      <c r="X462" s="244">
        <v>151420</v>
      </c>
      <c r="Y462" s="244">
        <v>7311319</v>
      </c>
      <c r="Z462" s="244">
        <v>7311319</v>
      </c>
      <c r="AA462" s="244">
        <v>7311319</v>
      </c>
      <c r="AB462" s="244">
        <v>7311319</v>
      </c>
    </row>
    <row r="463" spans="1:28" ht="15" customHeight="1">
      <c r="A463" s="241" t="s">
        <v>422</v>
      </c>
      <c r="B463" s="242" t="s">
        <v>423</v>
      </c>
      <c r="C463" s="243" t="s">
        <v>373</v>
      </c>
      <c r="D463" s="241" t="s">
        <v>265</v>
      </c>
      <c r="E463" s="241" t="s">
        <v>279</v>
      </c>
      <c r="F463" s="241" t="s">
        <v>266</v>
      </c>
      <c r="G463" s="241" t="s">
        <v>270</v>
      </c>
      <c r="H463" s="241" t="s">
        <v>309</v>
      </c>
      <c r="I463" s="241"/>
      <c r="J463" s="241"/>
      <c r="K463" s="241"/>
      <c r="L463" s="241"/>
      <c r="M463" s="241" t="s">
        <v>267</v>
      </c>
      <c r="N463" s="241" t="s">
        <v>310</v>
      </c>
      <c r="O463" s="241" t="s">
        <v>268</v>
      </c>
      <c r="P463" s="242" t="s">
        <v>374</v>
      </c>
      <c r="Q463" s="242"/>
      <c r="R463" s="244">
        <v>0</v>
      </c>
      <c r="S463" s="244">
        <v>23942000</v>
      </c>
      <c r="T463" s="244">
        <v>0</v>
      </c>
      <c r="U463" s="244">
        <v>23942000</v>
      </c>
      <c r="V463" s="244">
        <v>0</v>
      </c>
      <c r="W463" s="244">
        <v>23942000</v>
      </c>
      <c r="X463" s="244">
        <v>0</v>
      </c>
      <c r="Y463" s="244">
        <v>23942000</v>
      </c>
      <c r="Z463" s="244">
        <v>23942000</v>
      </c>
      <c r="AA463" s="244">
        <v>23942000</v>
      </c>
      <c r="AB463" s="244">
        <v>23942000</v>
      </c>
    </row>
    <row r="464" spans="1:28" ht="15" customHeight="1">
      <c r="A464" s="241" t="s">
        <v>424</v>
      </c>
      <c r="B464" s="242" t="s">
        <v>425</v>
      </c>
      <c r="C464" s="243" t="s">
        <v>308</v>
      </c>
      <c r="D464" s="241" t="s">
        <v>265</v>
      </c>
      <c r="E464" s="241" t="s">
        <v>266</v>
      </c>
      <c r="F464" s="241" t="s">
        <v>266</v>
      </c>
      <c r="G464" s="241" t="s">
        <v>266</v>
      </c>
      <c r="H464" s="241" t="s">
        <v>309</v>
      </c>
      <c r="I464" s="241" t="s">
        <v>309</v>
      </c>
      <c r="J464" s="241"/>
      <c r="K464" s="241"/>
      <c r="L464" s="241"/>
      <c r="M464" s="241" t="s">
        <v>267</v>
      </c>
      <c r="N464" s="241" t="s">
        <v>310</v>
      </c>
      <c r="O464" s="241" t="s">
        <v>268</v>
      </c>
      <c r="P464" s="242" t="s">
        <v>311</v>
      </c>
      <c r="Q464" s="242"/>
      <c r="R464" s="244">
        <v>426000000</v>
      </c>
      <c r="S464" s="244">
        <v>16353000</v>
      </c>
      <c r="T464" s="244">
        <v>0</v>
      </c>
      <c r="U464" s="244">
        <v>442353000</v>
      </c>
      <c r="V464" s="244">
        <v>0</v>
      </c>
      <c r="W464" s="244">
        <v>442352451</v>
      </c>
      <c r="X464" s="244">
        <v>549</v>
      </c>
      <c r="Y464" s="244">
        <v>442352451</v>
      </c>
      <c r="Z464" s="244">
        <v>442352451</v>
      </c>
      <c r="AA464" s="244">
        <v>442352451</v>
      </c>
      <c r="AB464" s="244">
        <v>442352451</v>
      </c>
    </row>
    <row r="465" spans="1:28" ht="15" customHeight="1">
      <c r="A465" s="241" t="s">
        <v>424</v>
      </c>
      <c r="B465" s="242" t="s">
        <v>425</v>
      </c>
      <c r="C465" s="243" t="s">
        <v>312</v>
      </c>
      <c r="D465" s="241" t="s">
        <v>265</v>
      </c>
      <c r="E465" s="241" t="s">
        <v>266</v>
      </c>
      <c r="F465" s="241" t="s">
        <v>266</v>
      </c>
      <c r="G465" s="241" t="s">
        <v>266</v>
      </c>
      <c r="H465" s="241" t="s">
        <v>309</v>
      </c>
      <c r="I465" s="241" t="s">
        <v>313</v>
      </c>
      <c r="J465" s="241"/>
      <c r="K465" s="241"/>
      <c r="L465" s="241"/>
      <c r="M465" s="241" t="s">
        <v>267</v>
      </c>
      <c r="N465" s="241" t="s">
        <v>310</v>
      </c>
      <c r="O465" s="241" t="s">
        <v>268</v>
      </c>
      <c r="P465" s="242" t="s">
        <v>314</v>
      </c>
      <c r="Q465" s="242"/>
      <c r="R465" s="244">
        <v>0</v>
      </c>
      <c r="S465" s="244">
        <v>14000000</v>
      </c>
      <c r="T465" s="244">
        <v>0</v>
      </c>
      <c r="U465" s="244">
        <v>14000000</v>
      </c>
      <c r="V465" s="244">
        <v>0</v>
      </c>
      <c r="W465" s="244">
        <v>10928077</v>
      </c>
      <c r="X465" s="244">
        <v>3071923</v>
      </c>
      <c r="Y465" s="244">
        <v>10928077</v>
      </c>
      <c r="Z465" s="244">
        <v>10928077</v>
      </c>
      <c r="AA465" s="244">
        <v>10928077</v>
      </c>
      <c r="AB465" s="244">
        <v>10928077</v>
      </c>
    </row>
    <row r="466" spans="1:28" ht="15" customHeight="1">
      <c r="A466" s="241" t="s">
        <v>424</v>
      </c>
      <c r="B466" s="242" t="s">
        <v>425</v>
      </c>
      <c r="C466" s="243" t="s">
        <v>315</v>
      </c>
      <c r="D466" s="241" t="s">
        <v>265</v>
      </c>
      <c r="E466" s="241" t="s">
        <v>266</v>
      </c>
      <c r="F466" s="241" t="s">
        <v>266</v>
      </c>
      <c r="G466" s="241" t="s">
        <v>266</v>
      </c>
      <c r="H466" s="241" t="s">
        <v>309</v>
      </c>
      <c r="I466" s="241" t="s">
        <v>316</v>
      </c>
      <c r="J466" s="241"/>
      <c r="K466" s="241"/>
      <c r="L466" s="241"/>
      <c r="M466" s="241" t="s">
        <v>267</v>
      </c>
      <c r="N466" s="241" t="s">
        <v>310</v>
      </c>
      <c r="O466" s="241" t="s">
        <v>268</v>
      </c>
      <c r="P466" s="242" t="s">
        <v>317</v>
      </c>
      <c r="Q466" s="242"/>
      <c r="R466" s="244">
        <v>7312000</v>
      </c>
      <c r="S466" s="244">
        <v>0</v>
      </c>
      <c r="T466" s="244">
        <v>0</v>
      </c>
      <c r="U466" s="244">
        <v>7312000</v>
      </c>
      <c r="V466" s="244">
        <v>0</v>
      </c>
      <c r="W466" s="244">
        <v>7071398</v>
      </c>
      <c r="X466" s="244">
        <v>240602</v>
      </c>
      <c r="Y466" s="244">
        <v>7071398</v>
      </c>
      <c r="Z466" s="244">
        <v>7071398</v>
      </c>
      <c r="AA466" s="244">
        <v>7071398</v>
      </c>
      <c r="AB466" s="244">
        <v>7071398</v>
      </c>
    </row>
    <row r="467" spans="1:28" ht="15" customHeight="1">
      <c r="A467" s="241" t="s">
        <v>424</v>
      </c>
      <c r="B467" s="242" t="s">
        <v>425</v>
      </c>
      <c r="C467" s="243" t="s">
        <v>318</v>
      </c>
      <c r="D467" s="241" t="s">
        <v>265</v>
      </c>
      <c r="E467" s="241" t="s">
        <v>266</v>
      </c>
      <c r="F467" s="241" t="s">
        <v>266</v>
      </c>
      <c r="G467" s="241" t="s">
        <v>266</v>
      </c>
      <c r="H467" s="241" t="s">
        <v>309</v>
      </c>
      <c r="I467" s="241" t="s">
        <v>319</v>
      </c>
      <c r="J467" s="241"/>
      <c r="K467" s="241"/>
      <c r="L467" s="241"/>
      <c r="M467" s="241" t="s">
        <v>267</v>
      </c>
      <c r="N467" s="241" t="s">
        <v>310</v>
      </c>
      <c r="O467" s="241" t="s">
        <v>268</v>
      </c>
      <c r="P467" s="242" t="s">
        <v>320</v>
      </c>
      <c r="Q467" s="242"/>
      <c r="R467" s="244">
        <v>4680000</v>
      </c>
      <c r="S467" s="244">
        <v>2800000</v>
      </c>
      <c r="T467" s="244">
        <v>4680000</v>
      </c>
      <c r="U467" s="244">
        <v>2800000</v>
      </c>
      <c r="V467" s="244">
        <v>0</v>
      </c>
      <c r="W467" s="244">
        <v>2242631</v>
      </c>
      <c r="X467" s="244">
        <v>557369</v>
      </c>
      <c r="Y467" s="244">
        <v>2242631</v>
      </c>
      <c r="Z467" s="244">
        <v>2242631</v>
      </c>
      <c r="AA467" s="244">
        <v>2242631</v>
      </c>
      <c r="AB467" s="244">
        <v>2242631</v>
      </c>
    </row>
    <row r="468" spans="1:28" ht="15" customHeight="1">
      <c r="A468" s="241" t="s">
        <v>424</v>
      </c>
      <c r="B468" s="242" t="s">
        <v>425</v>
      </c>
      <c r="C468" s="243" t="s">
        <v>321</v>
      </c>
      <c r="D468" s="241" t="s">
        <v>265</v>
      </c>
      <c r="E468" s="241" t="s">
        <v>266</v>
      </c>
      <c r="F468" s="241" t="s">
        <v>266</v>
      </c>
      <c r="G468" s="241" t="s">
        <v>266</v>
      </c>
      <c r="H468" s="241" t="s">
        <v>309</v>
      </c>
      <c r="I468" s="241" t="s">
        <v>322</v>
      </c>
      <c r="J468" s="241"/>
      <c r="K468" s="241"/>
      <c r="L468" s="241"/>
      <c r="M468" s="241" t="s">
        <v>267</v>
      </c>
      <c r="N468" s="241" t="s">
        <v>310</v>
      </c>
      <c r="O468" s="241" t="s">
        <v>268</v>
      </c>
      <c r="P468" s="242" t="s">
        <v>323</v>
      </c>
      <c r="Q468" s="242"/>
      <c r="R468" s="244">
        <v>40400000</v>
      </c>
      <c r="S468" s="244">
        <v>2394944</v>
      </c>
      <c r="T468" s="244">
        <v>0</v>
      </c>
      <c r="U468" s="244">
        <v>42794944</v>
      </c>
      <c r="V468" s="244">
        <v>0</v>
      </c>
      <c r="W468" s="244">
        <v>42706592</v>
      </c>
      <c r="X468" s="244">
        <v>88352</v>
      </c>
      <c r="Y468" s="244">
        <v>42706592</v>
      </c>
      <c r="Z468" s="244">
        <v>42706592</v>
      </c>
      <c r="AA468" s="244">
        <v>42706592</v>
      </c>
      <c r="AB468" s="244">
        <v>42706592</v>
      </c>
    </row>
    <row r="469" spans="1:28" ht="15" customHeight="1">
      <c r="A469" s="241" t="s">
        <v>424</v>
      </c>
      <c r="B469" s="242" t="s">
        <v>425</v>
      </c>
      <c r="C469" s="243" t="s">
        <v>324</v>
      </c>
      <c r="D469" s="241" t="s">
        <v>265</v>
      </c>
      <c r="E469" s="241" t="s">
        <v>266</v>
      </c>
      <c r="F469" s="241" t="s">
        <v>266</v>
      </c>
      <c r="G469" s="241" t="s">
        <v>266</v>
      </c>
      <c r="H469" s="241" t="s">
        <v>309</v>
      </c>
      <c r="I469" s="241" t="s">
        <v>325</v>
      </c>
      <c r="J469" s="241"/>
      <c r="K469" s="241"/>
      <c r="L469" s="241"/>
      <c r="M469" s="241" t="s">
        <v>267</v>
      </c>
      <c r="N469" s="241" t="s">
        <v>310</v>
      </c>
      <c r="O469" s="241" t="s">
        <v>268</v>
      </c>
      <c r="P469" s="242" t="s">
        <v>326</v>
      </c>
      <c r="Q469" s="242"/>
      <c r="R469" s="244">
        <v>16000000</v>
      </c>
      <c r="S469" s="244">
        <v>4000000</v>
      </c>
      <c r="T469" s="244">
        <v>0</v>
      </c>
      <c r="U469" s="244">
        <v>20000000</v>
      </c>
      <c r="V469" s="244">
        <v>0</v>
      </c>
      <c r="W469" s="244">
        <v>15564417</v>
      </c>
      <c r="X469" s="244">
        <v>4435583</v>
      </c>
      <c r="Y469" s="244">
        <v>15564417</v>
      </c>
      <c r="Z469" s="244">
        <v>15564417</v>
      </c>
      <c r="AA469" s="244">
        <v>15564417</v>
      </c>
      <c r="AB469" s="244">
        <v>15564417</v>
      </c>
    </row>
    <row r="470" spans="1:28" ht="15" customHeight="1">
      <c r="A470" s="241" t="s">
        <v>424</v>
      </c>
      <c r="B470" s="242" t="s">
        <v>425</v>
      </c>
      <c r="C470" s="243" t="s">
        <v>327</v>
      </c>
      <c r="D470" s="241" t="s">
        <v>265</v>
      </c>
      <c r="E470" s="241" t="s">
        <v>266</v>
      </c>
      <c r="F470" s="241" t="s">
        <v>266</v>
      </c>
      <c r="G470" s="241" t="s">
        <v>266</v>
      </c>
      <c r="H470" s="241" t="s">
        <v>309</v>
      </c>
      <c r="I470" s="241" t="s">
        <v>328</v>
      </c>
      <c r="J470" s="241"/>
      <c r="K470" s="241"/>
      <c r="L470" s="241"/>
      <c r="M470" s="241" t="s">
        <v>267</v>
      </c>
      <c r="N470" s="241" t="s">
        <v>310</v>
      </c>
      <c r="O470" s="241" t="s">
        <v>268</v>
      </c>
      <c r="P470" s="242" t="s">
        <v>329</v>
      </c>
      <c r="Q470" s="242"/>
      <c r="R470" s="244">
        <v>54000000</v>
      </c>
      <c r="S470" s="244">
        <v>2700000</v>
      </c>
      <c r="T470" s="244">
        <v>0</v>
      </c>
      <c r="U470" s="244">
        <v>56700000</v>
      </c>
      <c r="V470" s="244">
        <v>0</v>
      </c>
      <c r="W470" s="244">
        <v>55227810</v>
      </c>
      <c r="X470" s="244">
        <v>1472190</v>
      </c>
      <c r="Y470" s="244">
        <v>55227810</v>
      </c>
      <c r="Z470" s="244">
        <v>55227810</v>
      </c>
      <c r="AA470" s="244">
        <v>55227810</v>
      </c>
      <c r="AB470" s="244">
        <v>55227810</v>
      </c>
    </row>
    <row r="471" spans="1:28" ht="15" customHeight="1">
      <c r="A471" s="241" t="s">
        <v>424</v>
      </c>
      <c r="B471" s="242" t="s">
        <v>425</v>
      </c>
      <c r="C471" s="243" t="s">
        <v>330</v>
      </c>
      <c r="D471" s="241" t="s">
        <v>265</v>
      </c>
      <c r="E471" s="241" t="s">
        <v>266</v>
      </c>
      <c r="F471" s="241" t="s">
        <v>266</v>
      </c>
      <c r="G471" s="241" t="s">
        <v>266</v>
      </c>
      <c r="H471" s="241" t="s">
        <v>309</v>
      </c>
      <c r="I471" s="241" t="s">
        <v>331</v>
      </c>
      <c r="J471" s="241"/>
      <c r="K471" s="241"/>
      <c r="L471" s="241"/>
      <c r="M471" s="241" t="s">
        <v>267</v>
      </c>
      <c r="N471" s="241" t="s">
        <v>310</v>
      </c>
      <c r="O471" s="241" t="s">
        <v>268</v>
      </c>
      <c r="P471" s="242" t="s">
        <v>332</v>
      </c>
      <c r="Q471" s="242"/>
      <c r="R471" s="244">
        <v>33000000</v>
      </c>
      <c r="S471" s="244">
        <v>2500000</v>
      </c>
      <c r="T471" s="244">
        <v>0</v>
      </c>
      <c r="U471" s="244">
        <v>35500000</v>
      </c>
      <c r="V471" s="244">
        <v>0</v>
      </c>
      <c r="W471" s="244">
        <v>22435234</v>
      </c>
      <c r="X471" s="244">
        <v>13064766</v>
      </c>
      <c r="Y471" s="244">
        <v>22435234</v>
      </c>
      <c r="Z471" s="244">
        <v>22435234</v>
      </c>
      <c r="AA471" s="244">
        <v>22435234</v>
      </c>
      <c r="AB471" s="244">
        <v>22435234</v>
      </c>
    </row>
    <row r="472" spans="1:28" ht="15" customHeight="1">
      <c r="A472" s="241" t="s">
        <v>424</v>
      </c>
      <c r="B472" s="242" t="s">
        <v>425</v>
      </c>
      <c r="C472" s="243" t="s">
        <v>333</v>
      </c>
      <c r="D472" s="241" t="s">
        <v>265</v>
      </c>
      <c r="E472" s="241" t="s">
        <v>266</v>
      </c>
      <c r="F472" s="241" t="s">
        <v>266</v>
      </c>
      <c r="G472" s="241" t="s">
        <v>266</v>
      </c>
      <c r="H472" s="241" t="s">
        <v>309</v>
      </c>
      <c r="I472" s="241" t="s">
        <v>277</v>
      </c>
      <c r="J472" s="241"/>
      <c r="K472" s="241"/>
      <c r="L472" s="241"/>
      <c r="M472" s="241" t="s">
        <v>267</v>
      </c>
      <c r="N472" s="241" t="s">
        <v>310</v>
      </c>
      <c r="O472" s="241" t="s">
        <v>268</v>
      </c>
      <c r="P472" s="242" t="s">
        <v>334</v>
      </c>
      <c r="Q472" s="242"/>
      <c r="R472" s="244">
        <v>5000000</v>
      </c>
      <c r="S472" s="244">
        <v>5500000</v>
      </c>
      <c r="T472" s="244">
        <v>3960174</v>
      </c>
      <c r="U472" s="244">
        <v>6539826</v>
      </c>
      <c r="V472" s="244">
        <v>0</v>
      </c>
      <c r="W472" s="244">
        <v>6539826</v>
      </c>
      <c r="X472" s="244">
        <v>0</v>
      </c>
      <c r="Y472" s="244">
        <v>6539826</v>
      </c>
      <c r="Z472" s="244">
        <v>6539826</v>
      </c>
      <c r="AA472" s="244">
        <v>6539826</v>
      </c>
      <c r="AB472" s="244">
        <v>6539826</v>
      </c>
    </row>
    <row r="473" spans="1:28" ht="15" customHeight="1">
      <c r="A473" s="241" t="s">
        <v>424</v>
      </c>
      <c r="B473" s="242" t="s">
        <v>425</v>
      </c>
      <c r="C473" s="243" t="s">
        <v>335</v>
      </c>
      <c r="D473" s="241" t="s">
        <v>265</v>
      </c>
      <c r="E473" s="241" t="s">
        <v>266</v>
      </c>
      <c r="F473" s="241" t="s">
        <v>266</v>
      </c>
      <c r="G473" s="241" t="s">
        <v>270</v>
      </c>
      <c r="H473" s="241" t="s">
        <v>309</v>
      </c>
      <c r="I473" s="241"/>
      <c r="J473" s="241"/>
      <c r="K473" s="241"/>
      <c r="L473" s="241"/>
      <c r="M473" s="241" t="s">
        <v>267</v>
      </c>
      <c r="N473" s="241" t="s">
        <v>310</v>
      </c>
      <c r="O473" s="241" t="s">
        <v>268</v>
      </c>
      <c r="P473" s="242" t="s">
        <v>336</v>
      </c>
      <c r="Q473" s="242"/>
      <c r="R473" s="244">
        <v>50000000</v>
      </c>
      <c r="S473" s="244">
        <v>9550000</v>
      </c>
      <c r="T473" s="244">
        <v>0</v>
      </c>
      <c r="U473" s="244">
        <v>59550000</v>
      </c>
      <c r="V473" s="244">
        <v>0</v>
      </c>
      <c r="W473" s="244">
        <v>59547600</v>
      </c>
      <c r="X473" s="244">
        <v>2400</v>
      </c>
      <c r="Y473" s="244">
        <v>59547600</v>
      </c>
      <c r="Z473" s="244">
        <v>59547600</v>
      </c>
      <c r="AA473" s="244">
        <v>59547600</v>
      </c>
      <c r="AB473" s="244">
        <v>59547600</v>
      </c>
    </row>
    <row r="474" spans="1:28" ht="15" customHeight="1">
      <c r="A474" s="241" t="s">
        <v>424</v>
      </c>
      <c r="B474" s="242" t="s">
        <v>425</v>
      </c>
      <c r="C474" s="243" t="s">
        <v>337</v>
      </c>
      <c r="D474" s="241" t="s">
        <v>265</v>
      </c>
      <c r="E474" s="241" t="s">
        <v>266</v>
      </c>
      <c r="F474" s="241" t="s">
        <v>266</v>
      </c>
      <c r="G474" s="241" t="s">
        <v>270</v>
      </c>
      <c r="H474" s="241" t="s">
        <v>338</v>
      </c>
      <c r="I474" s="241"/>
      <c r="J474" s="241"/>
      <c r="K474" s="241"/>
      <c r="L474" s="241"/>
      <c r="M474" s="241" t="s">
        <v>267</v>
      </c>
      <c r="N474" s="241" t="s">
        <v>310</v>
      </c>
      <c r="O474" s="241" t="s">
        <v>268</v>
      </c>
      <c r="P474" s="242" t="s">
        <v>339</v>
      </c>
      <c r="Q474" s="242"/>
      <c r="R474" s="244">
        <v>40000000</v>
      </c>
      <c r="S474" s="244">
        <v>2500000</v>
      </c>
      <c r="T474" s="244">
        <v>0</v>
      </c>
      <c r="U474" s="244">
        <v>42500000</v>
      </c>
      <c r="V474" s="244">
        <v>0</v>
      </c>
      <c r="W474" s="244">
        <v>42202900</v>
      </c>
      <c r="X474" s="244">
        <v>297100</v>
      </c>
      <c r="Y474" s="244">
        <v>42202900</v>
      </c>
      <c r="Z474" s="244">
        <v>42202900</v>
      </c>
      <c r="AA474" s="244">
        <v>42202900</v>
      </c>
      <c r="AB474" s="244">
        <v>42202900</v>
      </c>
    </row>
    <row r="475" spans="1:28" ht="15" customHeight="1">
      <c r="A475" s="241" t="s">
        <v>424</v>
      </c>
      <c r="B475" s="242" t="s">
        <v>425</v>
      </c>
      <c r="C475" s="243" t="s">
        <v>340</v>
      </c>
      <c r="D475" s="241" t="s">
        <v>265</v>
      </c>
      <c r="E475" s="241" t="s">
        <v>266</v>
      </c>
      <c r="F475" s="241" t="s">
        <v>266</v>
      </c>
      <c r="G475" s="241" t="s">
        <v>270</v>
      </c>
      <c r="H475" s="241" t="s">
        <v>316</v>
      </c>
      <c r="I475" s="241"/>
      <c r="J475" s="241"/>
      <c r="K475" s="241"/>
      <c r="L475" s="241"/>
      <c r="M475" s="241" t="s">
        <v>267</v>
      </c>
      <c r="N475" s="241" t="s">
        <v>310</v>
      </c>
      <c r="O475" s="241" t="s">
        <v>268</v>
      </c>
      <c r="P475" s="242" t="s">
        <v>341</v>
      </c>
      <c r="Q475" s="242"/>
      <c r="R475" s="244">
        <v>23000000</v>
      </c>
      <c r="S475" s="244">
        <v>1000000</v>
      </c>
      <c r="T475" s="244">
        <v>0</v>
      </c>
      <c r="U475" s="244">
        <v>24000000</v>
      </c>
      <c r="V475" s="244">
        <v>0</v>
      </c>
      <c r="W475" s="244">
        <v>23401900</v>
      </c>
      <c r="X475" s="244">
        <v>598100</v>
      </c>
      <c r="Y475" s="244">
        <v>23401900</v>
      </c>
      <c r="Z475" s="244">
        <v>23401900</v>
      </c>
      <c r="AA475" s="244">
        <v>23401900</v>
      </c>
      <c r="AB475" s="244">
        <v>23401900</v>
      </c>
    </row>
    <row r="476" spans="1:28" ht="15" customHeight="1">
      <c r="A476" s="241" t="s">
        <v>424</v>
      </c>
      <c r="B476" s="242" t="s">
        <v>425</v>
      </c>
      <c r="C476" s="243" t="s">
        <v>342</v>
      </c>
      <c r="D476" s="241" t="s">
        <v>265</v>
      </c>
      <c r="E476" s="241" t="s">
        <v>266</v>
      </c>
      <c r="F476" s="241" t="s">
        <v>266</v>
      </c>
      <c r="G476" s="241" t="s">
        <v>270</v>
      </c>
      <c r="H476" s="241" t="s">
        <v>319</v>
      </c>
      <c r="I476" s="241"/>
      <c r="J476" s="241"/>
      <c r="K476" s="241"/>
      <c r="L476" s="241"/>
      <c r="M476" s="241" t="s">
        <v>267</v>
      </c>
      <c r="N476" s="241" t="s">
        <v>310</v>
      </c>
      <c r="O476" s="241" t="s">
        <v>268</v>
      </c>
      <c r="P476" s="242" t="s">
        <v>343</v>
      </c>
      <c r="Q476" s="242"/>
      <c r="R476" s="244">
        <v>6000000</v>
      </c>
      <c r="S476" s="244">
        <v>698700</v>
      </c>
      <c r="T476" s="244">
        <v>0</v>
      </c>
      <c r="U476" s="244">
        <v>6698700</v>
      </c>
      <c r="V476" s="244">
        <v>0</v>
      </c>
      <c r="W476" s="244">
        <v>6698700</v>
      </c>
      <c r="X476" s="244">
        <v>0</v>
      </c>
      <c r="Y476" s="244">
        <v>6698700</v>
      </c>
      <c r="Z476" s="244">
        <v>6698700</v>
      </c>
      <c r="AA476" s="244">
        <v>6698700</v>
      </c>
      <c r="AB476" s="244">
        <v>6698700</v>
      </c>
    </row>
    <row r="477" spans="1:28" ht="15" customHeight="1">
      <c r="A477" s="241" t="s">
        <v>424</v>
      </c>
      <c r="B477" s="242" t="s">
        <v>425</v>
      </c>
      <c r="C477" s="243" t="s">
        <v>344</v>
      </c>
      <c r="D477" s="241" t="s">
        <v>265</v>
      </c>
      <c r="E477" s="241" t="s">
        <v>266</v>
      </c>
      <c r="F477" s="241" t="s">
        <v>266</v>
      </c>
      <c r="G477" s="241" t="s">
        <v>270</v>
      </c>
      <c r="H477" s="241" t="s">
        <v>322</v>
      </c>
      <c r="I477" s="241"/>
      <c r="J477" s="241"/>
      <c r="K477" s="241"/>
      <c r="L477" s="241"/>
      <c r="M477" s="241" t="s">
        <v>267</v>
      </c>
      <c r="N477" s="241" t="s">
        <v>310</v>
      </c>
      <c r="O477" s="241" t="s">
        <v>268</v>
      </c>
      <c r="P477" s="242" t="s">
        <v>345</v>
      </c>
      <c r="Q477" s="242"/>
      <c r="R477" s="244">
        <v>17000000</v>
      </c>
      <c r="S477" s="244">
        <v>1000000</v>
      </c>
      <c r="T477" s="244">
        <v>0</v>
      </c>
      <c r="U477" s="244">
        <v>18000000</v>
      </c>
      <c r="V477" s="244">
        <v>0</v>
      </c>
      <c r="W477" s="244">
        <v>17555800</v>
      </c>
      <c r="X477" s="244">
        <v>444200</v>
      </c>
      <c r="Y477" s="244">
        <v>17555800</v>
      </c>
      <c r="Z477" s="244">
        <v>17555800</v>
      </c>
      <c r="AA477" s="244">
        <v>17555800</v>
      </c>
      <c r="AB477" s="244">
        <v>17555800</v>
      </c>
    </row>
    <row r="478" spans="1:28" ht="15" customHeight="1">
      <c r="A478" s="241" t="s">
        <v>424</v>
      </c>
      <c r="B478" s="242" t="s">
        <v>425</v>
      </c>
      <c r="C478" s="243" t="s">
        <v>346</v>
      </c>
      <c r="D478" s="241" t="s">
        <v>265</v>
      </c>
      <c r="E478" s="241" t="s">
        <v>266</v>
      </c>
      <c r="F478" s="241" t="s">
        <v>266</v>
      </c>
      <c r="G478" s="241" t="s">
        <v>270</v>
      </c>
      <c r="H478" s="241" t="s">
        <v>325</v>
      </c>
      <c r="I478" s="241"/>
      <c r="J478" s="241"/>
      <c r="K478" s="241"/>
      <c r="L478" s="241"/>
      <c r="M478" s="241" t="s">
        <v>267</v>
      </c>
      <c r="N478" s="241" t="s">
        <v>310</v>
      </c>
      <c r="O478" s="241" t="s">
        <v>268</v>
      </c>
      <c r="P478" s="242" t="s">
        <v>347</v>
      </c>
      <c r="Q478" s="242"/>
      <c r="R478" s="244">
        <v>3000000</v>
      </c>
      <c r="S478" s="244">
        <v>9000000</v>
      </c>
      <c r="T478" s="244">
        <v>0</v>
      </c>
      <c r="U478" s="244">
        <v>12000000</v>
      </c>
      <c r="V478" s="244">
        <v>0</v>
      </c>
      <c r="W478" s="244">
        <v>11707400</v>
      </c>
      <c r="X478" s="244">
        <v>292600</v>
      </c>
      <c r="Y478" s="244">
        <v>11707400</v>
      </c>
      <c r="Z478" s="244">
        <v>11707400</v>
      </c>
      <c r="AA478" s="244">
        <v>11707400</v>
      </c>
      <c r="AB478" s="244">
        <v>11707400</v>
      </c>
    </row>
    <row r="479" spans="1:28" ht="15" customHeight="1">
      <c r="A479" s="241" t="s">
        <v>424</v>
      </c>
      <c r="B479" s="242" t="s">
        <v>425</v>
      </c>
      <c r="C479" s="243" t="s">
        <v>348</v>
      </c>
      <c r="D479" s="241" t="s">
        <v>265</v>
      </c>
      <c r="E479" s="241" t="s">
        <v>266</v>
      </c>
      <c r="F479" s="241" t="s">
        <v>266</v>
      </c>
      <c r="G479" s="241" t="s">
        <v>270</v>
      </c>
      <c r="H479" s="241" t="s">
        <v>349</v>
      </c>
      <c r="I479" s="241"/>
      <c r="J479" s="241"/>
      <c r="K479" s="241"/>
      <c r="L479" s="241"/>
      <c r="M479" s="241" t="s">
        <v>267</v>
      </c>
      <c r="N479" s="241" t="s">
        <v>310</v>
      </c>
      <c r="O479" s="241" t="s">
        <v>268</v>
      </c>
      <c r="P479" s="242" t="s">
        <v>350</v>
      </c>
      <c r="Q479" s="242"/>
      <c r="R479" s="244">
        <v>3000000</v>
      </c>
      <c r="S479" s="244">
        <v>0</v>
      </c>
      <c r="T479" s="244">
        <v>3000000</v>
      </c>
      <c r="U479" s="244">
        <v>0</v>
      </c>
      <c r="V479" s="244">
        <v>0</v>
      </c>
      <c r="W479" s="244">
        <v>0</v>
      </c>
      <c r="X479" s="244">
        <v>0</v>
      </c>
      <c r="Y479" s="244">
        <v>0</v>
      </c>
      <c r="Z479" s="244">
        <v>0</v>
      </c>
      <c r="AA479" s="244">
        <v>0</v>
      </c>
      <c r="AB479" s="244">
        <v>0</v>
      </c>
    </row>
    <row r="480" spans="1:28" ht="15" customHeight="1">
      <c r="A480" s="241" t="s">
        <v>424</v>
      </c>
      <c r="B480" s="242" t="s">
        <v>425</v>
      </c>
      <c r="C480" s="243" t="s">
        <v>351</v>
      </c>
      <c r="D480" s="241" t="s">
        <v>265</v>
      </c>
      <c r="E480" s="241" t="s">
        <v>266</v>
      </c>
      <c r="F480" s="241" t="s">
        <v>266</v>
      </c>
      <c r="G480" s="241" t="s">
        <v>270</v>
      </c>
      <c r="H480" s="241" t="s">
        <v>328</v>
      </c>
      <c r="I480" s="241"/>
      <c r="J480" s="241"/>
      <c r="K480" s="241"/>
      <c r="L480" s="241"/>
      <c r="M480" s="241" t="s">
        <v>267</v>
      </c>
      <c r="N480" s="241" t="s">
        <v>310</v>
      </c>
      <c r="O480" s="241" t="s">
        <v>268</v>
      </c>
      <c r="P480" s="242" t="s">
        <v>352</v>
      </c>
      <c r="Q480" s="242"/>
      <c r="R480" s="244">
        <v>6000000</v>
      </c>
      <c r="S480" s="244">
        <v>0</v>
      </c>
      <c r="T480" s="244">
        <v>6000000</v>
      </c>
      <c r="U480" s="244">
        <v>0</v>
      </c>
      <c r="V480" s="244">
        <v>0</v>
      </c>
      <c r="W480" s="244">
        <v>0</v>
      </c>
      <c r="X480" s="244">
        <v>0</v>
      </c>
      <c r="Y480" s="244">
        <v>0</v>
      </c>
      <c r="Z480" s="244">
        <v>0</v>
      </c>
      <c r="AA480" s="244">
        <v>0</v>
      </c>
      <c r="AB480" s="244">
        <v>0</v>
      </c>
    </row>
    <row r="481" spans="1:28" ht="15" customHeight="1">
      <c r="A481" s="241" t="s">
        <v>424</v>
      </c>
      <c r="B481" s="242" t="s">
        <v>425</v>
      </c>
      <c r="C481" s="243" t="s">
        <v>353</v>
      </c>
      <c r="D481" s="241" t="s">
        <v>265</v>
      </c>
      <c r="E481" s="241" t="s">
        <v>266</v>
      </c>
      <c r="F481" s="241" t="s">
        <v>266</v>
      </c>
      <c r="G481" s="241" t="s">
        <v>272</v>
      </c>
      <c r="H481" s="241" t="s">
        <v>309</v>
      </c>
      <c r="I481" s="241" t="s">
        <v>309</v>
      </c>
      <c r="J481" s="241"/>
      <c r="K481" s="241"/>
      <c r="L481" s="241"/>
      <c r="M481" s="241" t="s">
        <v>267</v>
      </c>
      <c r="N481" s="241" t="s">
        <v>310</v>
      </c>
      <c r="O481" s="241" t="s">
        <v>268</v>
      </c>
      <c r="P481" s="242" t="s">
        <v>354</v>
      </c>
      <c r="Q481" s="242"/>
      <c r="R481" s="244">
        <v>29000000</v>
      </c>
      <c r="S481" s="244">
        <v>0</v>
      </c>
      <c r="T481" s="244">
        <v>0</v>
      </c>
      <c r="U481" s="244">
        <v>29000000</v>
      </c>
      <c r="V481" s="244">
        <v>0</v>
      </c>
      <c r="W481" s="244">
        <v>20808319</v>
      </c>
      <c r="X481" s="244">
        <v>8191681</v>
      </c>
      <c r="Y481" s="244">
        <v>20808319</v>
      </c>
      <c r="Z481" s="244">
        <v>20808319</v>
      </c>
      <c r="AA481" s="244">
        <v>20808319</v>
      </c>
      <c r="AB481" s="244">
        <v>20808319</v>
      </c>
    </row>
    <row r="482" spans="1:28" ht="15" customHeight="1">
      <c r="A482" s="241" t="s">
        <v>424</v>
      </c>
      <c r="B482" s="242" t="s">
        <v>425</v>
      </c>
      <c r="C482" s="243" t="s">
        <v>355</v>
      </c>
      <c r="D482" s="241" t="s">
        <v>265</v>
      </c>
      <c r="E482" s="241" t="s">
        <v>266</v>
      </c>
      <c r="F482" s="241" t="s">
        <v>266</v>
      </c>
      <c r="G482" s="241" t="s">
        <v>272</v>
      </c>
      <c r="H482" s="241" t="s">
        <v>309</v>
      </c>
      <c r="I482" s="241" t="s">
        <v>338</v>
      </c>
      <c r="J482" s="241"/>
      <c r="K482" s="241"/>
      <c r="L482" s="241"/>
      <c r="M482" s="241" t="s">
        <v>267</v>
      </c>
      <c r="N482" s="241" t="s">
        <v>310</v>
      </c>
      <c r="O482" s="241" t="s">
        <v>268</v>
      </c>
      <c r="P482" s="242" t="s">
        <v>356</v>
      </c>
      <c r="Q482" s="242"/>
      <c r="R482" s="244">
        <v>0</v>
      </c>
      <c r="S482" s="244">
        <v>4366187</v>
      </c>
      <c r="T482" s="244">
        <v>0</v>
      </c>
      <c r="U482" s="244">
        <v>4366187</v>
      </c>
      <c r="V482" s="244">
        <v>0</v>
      </c>
      <c r="W482" s="244">
        <v>2888306</v>
      </c>
      <c r="X482" s="244">
        <v>1477881</v>
      </c>
      <c r="Y482" s="244">
        <v>2888306</v>
      </c>
      <c r="Z482" s="244">
        <v>2888306</v>
      </c>
      <c r="AA482" s="244">
        <v>2888306</v>
      </c>
      <c r="AB482" s="244">
        <v>2888306</v>
      </c>
    </row>
    <row r="483" spans="1:28" ht="15" customHeight="1">
      <c r="A483" s="241" t="s">
        <v>424</v>
      </c>
      <c r="B483" s="242" t="s">
        <v>425</v>
      </c>
      <c r="C483" s="243" t="s">
        <v>357</v>
      </c>
      <c r="D483" s="241" t="s">
        <v>265</v>
      </c>
      <c r="E483" s="241" t="s">
        <v>266</v>
      </c>
      <c r="F483" s="241" t="s">
        <v>266</v>
      </c>
      <c r="G483" s="241" t="s">
        <v>272</v>
      </c>
      <c r="H483" s="241" t="s">
        <v>309</v>
      </c>
      <c r="I483" s="241" t="s">
        <v>313</v>
      </c>
      <c r="J483" s="241"/>
      <c r="K483" s="241"/>
      <c r="L483" s="241"/>
      <c r="M483" s="241" t="s">
        <v>267</v>
      </c>
      <c r="N483" s="241" t="s">
        <v>310</v>
      </c>
      <c r="O483" s="241" t="s">
        <v>268</v>
      </c>
      <c r="P483" s="242" t="s">
        <v>358</v>
      </c>
      <c r="Q483" s="242"/>
      <c r="R483" s="244">
        <v>3000000</v>
      </c>
      <c r="S483" s="244">
        <v>0</v>
      </c>
      <c r="T483" s="244">
        <v>0</v>
      </c>
      <c r="U483" s="244">
        <v>3000000</v>
      </c>
      <c r="V483" s="244">
        <v>0</v>
      </c>
      <c r="W483" s="244">
        <v>1832547</v>
      </c>
      <c r="X483" s="244">
        <v>1167453</v>
      </c>
      <c r="Y483" s="244">
        <v>1832547</v>
      </c>
      <c r="Z483" s="244">
        <v>1832547</v>
      </c>
      <c r="AA483" s="244">
        <v>1832547</v>
      </c>
      <c r="AB483" s="244">
        <v>1832547</v>
      </c>
    </row>
    <row r="484" spans="1:28" ht="15" customHeight="1">
      <c r="A484" s="241" t="s">
        <v>424</v>
      </c>
      <c r="B484" s="242" t="s">
        <v>425</v>
      </c>
      <c r="C484" s="243" t="s">
        <v>359</v>
      </c>
      <c r="D484" s="241" t="s">
        <v>265</v>
      </c>
      <c r="E484" s="241" t="s">
        <v>266</v>
      </c>
      <c r="F484" s="241" t="s">
        <v>266</v>
      </c>
      <c r="G484" s="241" t="s">
        <v>272</v>
      </c>
      <c r="H484" s="241" t="s">
        <v>338</v>
      </c>
      <c r="I484" s="241"/>
      <c r="J484" s="241"/>
      <c r="K484" s="241"/>
      <c r="L484" s="241"/>
      <c r="M484" s="241" t="s">
        <v>267</v>
      </c>
      <c r="N484" s="241" t="s">
        <v>310</v>
      </c>
      <c r="O484" s="241" t="s">
        <v>268</v>
      </c>
      <c r="P484" s="242" t="s">
        <v>360</v>
      </c>
      <c r="Q484" s="242"/>
      <c r="R484" s="244">
        <v>29000000</v>
      </c>
      <c r="S484" s="244">
        <v>0</v>
      </c>
      <c r="T484" s="244">
        <v>0</v>
      </c>
      <c r="U484" s="244">
        <v>29000000</v>
      </c>
      <c r="V484" s="244">
        <v>0</v>
      </c>
      <c r="W484" s="244">
        <v>20678991</v>
      </c>
      <c r="X484" s="244">
        <v>8321009</v>
      </c>
      <c r="Y484" s="244">
        <v>20678991</v>
      </c>
      <c r="Z484" s="244">
        <v>20678991</v>
      </c>
      <c r="AA484" s="244">
        <v>20678991</v>
      </c>
      <c r="AB484" s="244">
        <v>20678991</v>
      </c>
    </row>
    <row r="485" spans="1:28" ht="15" customHeight="1">
      <c r="A485" s="241" t="s">
        <v>424</v>
      </c>
      <c r="B485" s="242" t="s">
        <v>425</v>
      </c>
      <c r="C485" s="243" t="s">
        <v>361</v>
      </c>
      <c r="D485" s="241" t="s">
        <v>265</v>
      </c>
      <c r="E485" s="241" t="s">
        <v>270</v>
      </c>
      <c r="F485" s="241" t="s">
        <v>270</v>
      </c>
      <c r="G485" s="241" t="s">
        <v>270</v>
      </c>
      <c r="H485" s="241" t="s">
        <v>322</v>
      </c>
      <c r="I485" s="241" t="s">
        <v>316</v>
      </c>
      <c r="J485" s="241"/>
      <c r="K485" s="241"/>
      <c r="L485" s="241"/>
      <c r="M485" s="241" t="s">
        <v>280</v>
      </c>
      <c r="N485" s="241" t="s">
        <v>34</v>
      </c>
      <c r="O485" s="241" t="s">
        <v>268</v>
      </c>
      <c r="P485" s="242" t="s">
        <v>362</v>
      </c>
      <c r="Q485" s="242"/>
      <c r="R485" s="244">
        <v>0</v>
      </c>
      <c r="S485" s="244">
        <v>110000</v>
      </c>
      <c r="T485" s="244">
        <v>0</v>
      </c>
      <c r="U485" s="244">
        <v>110000</v>
      </c>
      <c r="V485" s="244">
        <v>0</v>
      </c>
      <c r="W485" s="244">
        <v>110000</v>
      </c>
      <c r="X485" s="244">
        <v>0</v>
      </c>
      <c r="Y485" s="244">
        <v>110000</v>
      </c>
      <c r="Z485" s="244">
        <v>110000</v>
      </c>
      <c r="AA485" s="244">
        <v>110000</v>
      </c>
      <c r="AB485" s="244">
        <v>110000</v>
      </c>
    </row>
    <row r="486" spans="1:28" ht="15" customHeight="1">
      <c r="A486" s="241" t="s">
        <v>424</v>
      </c>
      <c r="B486" s="242" t="s">
        <v>425</v>
      </c>
      <c r="C486" s="243" t="s">
        <v>363</v>
      </c>
      <c r="D486" s="241" t="s">
        <v>265</v>
      </c>
      <c r="E486" s="241" t="s">
        <v>270</v>
      </c>
      <c r="F486" s="241" t="s">
        <v>270</v>
      </c>
      <c r="G486" s="241" t="s">
        <v>270</v>
      </c>
      <c r="H486" s="241" t="s">
        <v>322</v>
      </c>
      <c r="I486" s="241" t="s">
        <v>328</v>
      </c>
      <c r="J486" s="241"/>
      <c r="K486" s="241"/>
      <c r="L486" s="241"/>
      <c r="M486" s="241" t="s">
        <v>267</v>
      </c>
      <c r="N486" s="241" t="s">
        <v>310</v>
      </c>
      <c r="O486" s="241" t="s">
        <v>268</v>
      </c>
      <c r="P486" s="242" t="s">
        <v>364</v>
      </c>
      <c r="Q486" s="242"/>
      <c r="R486" s="244">
        <v>16500000</v>
      </c>
      <c r="S486" s="244">
        <v>1600000</v>
      </c>
      <c r="T486" s="244">
        <v>0</v>
      </c>
      <c r="U486" s="244">
        <v>18100000</v>
      </c>
      <c r="V486" s="244">
        <v>0</v>
      </c>
      <c r="W486" s="244">
        <v>17904636</v>
      </c>
      <c r="X486" s="244">
        <v>195364</v>
      </c>
      <c r="Y486" s="244">
        <v>17904636</v>
      </c>
      <c r="Z486" s="244">
        <v>17904636</v>
      </c>
      <c r="AA486" s="244">
        <v>17904636</v>
      </c>
      <c r="AB486" s="244">
        <v>17904636</v>
      </c>
    </row>
    <row r="487" spans="1:28" ht="15" customHeight="1">
      <c r="A487" s="241" t="s">
        <v>424</v>
      </c>
      <c r="B487" s="242" t="s">
        <v>425</v>
      </c>
      <c r="C487" s="243" t="s">
        <v>381</v>
      </c>
      <c r="D487" s="241" t="s">
        <v>265</v>
      </c>
      <c r="E487" s="241" t="s">
        <v>270</v>
      </c>
      <c r="F487" s="241" t="s">
        <v>270</v>
      </c>
      <c r="G487" s="241" t="s">
        <v>270</v>
      </c>
      <c r="H487" s="241" t="s">
        <v>325</v>
      </c>
      <c r="I487" s="241" t="s">
        <v>338</v>
      </c>
      <c r="J487" s="241"/>
      <c r="K487" s="241"/>
      <c r="L487" s="241"/>
      <c r="M487" s="241" t="s">
        <v>267</v>
      </c>
      <c r="N487" s="241" t="s">
        <v>310</v>
      </c>
      <c r="O487" s="241" t="s">
        <v>268</v>
      </c>
      <c r="P487" s="242" t="s">
        <v>382</v>
      </c>
      <c r="Q487" s="242"/>
      <c r="R487" s="244">
        <v>12000000</v>
      </c>
      <c r="S487" s="244">
        <v>100144</v>
      </c>
      <c r="T487" s="244">
        <v>0</v>
      </c>
      <c r="U487" s="244">
        <v>12100144</v>
      </c>
      <c r="V487" s="244">
        <v>0</v>
      </c>
      <c r="W487" s="244">
        <v>12100144</v>
      </c>
      <c r="X487" s="244">
        <v>0</v>
      </c>
      <c r="Y487" s="244">
        <v>12100144</v>
      </c>
      <c r="Z487" s="244">
        <v>12100144</v>
      </c>
      <c r="AA487" s="244">
        <v>12100144</v>
      </c>
      <c r="AB487" s="244">
        <v>12100144</v>
      </c>
    </row>
    <row r="488" spans="1:28" ht="15" customHeight="1">
      <c r="A488" s="241" t="s">
        <v>424</v>
      </c>
      <c r="B488" s="242" t="s">
        <v>425</v>
      </c>
      <c r="C488" s="243" t="s">
        <v>365</v>
      </c>
      <c r="D488" s="241" t="s">
        <v>265</v>
      </c>
      <c r="E488" s="241" t="s">
        <v>270</v>
      </c>
      <c r="F488" s="241" t="s">
        <v>270</v>
      </c>
      <c r="G488" s="241" t="s">
        <v>270</v>
      </c>
      <c r="H488" s="241" t="s">
        <v>349</v>
      </c>
      <c r="I488" s="241" t="s">
        <v>316</v>
      </c>
      <c r="J488" s="241"/>
      <c r="K488" s="241"/>
      <c r="L488" s="241"/>
      <c r="M488" s="241" t="s">
        <v>267</v>
      </c>
      <c r="N488" s="241" t="s">
        <v>310</v>
      </c>
      <c r="O488" s="241" t="s">
        <v>268</v>
      </c>
      <c r="P488" s="242" t="s">
        <v>366</v>
      </c>
      <c r="Q488" s="242"/>
      <c r="R488" s="244">
        <v>600000</v>
      </c>
      <c r="S488" s="244">
        <v>400000</v>
      </c>
      <c r="T488" s="244">
        <v>0</v>
      </c>
      <c r="U488" s="244">
        <v>1000000</v>
      </c>
      <c r="V488" s="244">
        <v>0</v>
      </c>
      <c r="W488" s="244">
        <v>968925</v>
      </c>
      <c r="X488" s="244">
        <v>31075</v>
      </c>
      <c r="Y488" s="244">
        <v>968925</v>
      </c>
      <c r="Z488" s="244">
        <v>968925</v>
      </c>
      <c r="AA488" s="244">
        <v>968925</v>
      </c>
      <c r="AB488" s="244">
        <v>968925</v>
      </c>
    </row>
    <row r="489" spans="1:28" ht="15" customHeight="1">
      <c r="A489" s="241" t="s">
        <v>424</v>
      </c>
      <c r="B489" s="242" t="s">
        <v>425</v>
      </c>
      <c r="C489" s="243" t="s">
        <v>367</v>
      </c>
      <c r="D489" s="241" t="s">
        <v>265</v>
      </c>
      <c r="E489" s="241" t="s">
        <v>270</v>
      </c>
      <c r="F489" s="241" t="s">
        <v>270</v>
      </c>
      <c r="G489" s="241" t="s">
        <v>270</v>
      </c>
      <c r="H489" s="241" t="s">
        <v>328</v>
      </c>
      <c r="I489" s="241" t="s">
        <v>316</v>
      </c>
      <c r="J489" s="241"/>
      <c r="K489" s="241"/>
      <c r="L489" s="241"/>
      <c r="M489" s="241" t="s">
        <v>267</v>
      </c>
      <c r="N489" s="241" t="s">
        <v>310</v>
      </c>
      <c r="O489" s="241" t="s">
        <v>268</v>
      </c>
      <c r="P489" s="242" t="s">
        <v>368</v>
      </c>
      <c r="Q489" s="242"/>
      <c r="R489" s="244">
        <v>1000000</v>
      </c>
      <c r="S489" s="244">
        <v>460000</v>
      </c>
      <c r="T489" s="244">
        <v>0</v>
      </c>
      <c r="U489" s="244">
        <v>1460000</v>
      </c>
      <c r="V489" s="244">
        <v>0</v>
      </c>
      <c r="W489" s="244">
        <v>1431013</v>
      </c>
      <c r="X489" s="244">
        <v>28987</v>
      </c>
      <c r="Y489" s="244">
        <v>1431013</v>
      </c>
      <c r="Z489" s="244">
        <v>1431013</v>
      </c>
      <c r="AA489" s="244">
        <v>1431013</v>
      </c>
      <c r="AB489" s="244">
        <v>1431013</v>
      </c>
    </row>
    <row r="490" spans="1:28" ht="15" customHeight="1">
      <c r="A490" s="241" t="s">
        <v>424</v>
      </c>
      <c r="B490" s="242" t="s">
        <v>425</v>
      </c>
      <c r="C490" s="243" t="s">
        <v>369</v>
      </c>
      <c r="D490" s="241" t="s">
        <v>265</v>
      </c>
      <c r="E490" s="241" t="s">
        <v>270</v>
      </c>
      <c r="F490" s="241" t="s">
        <v>270</v>
      </c>
      <c r="G490" s="241" t="s">
        <v>270</v>
      </c>
      <c r="H490" s="241" t="s">
        <v>331</v>
      </c>
      <c r="I490" s="241"/>
      <c r="J490" s="241"/>
      <c r="K490" s="241"/>
      <c r="L490" s="241"/>
      <c r="M490" s="241" t="s">
        <v>267</v>
      </c>
      <c r="N490" s="241" t="s">
        <v>310</v>
      </c>
      <c r="O490" s="241" t="s">
        <v>268</v>
      </c>
      <c r="P490" s="242" t="s">
        <v>370</v>
      </c>
      <c r="Q490" s="242"/>
      <c r="R490" s="244">
        <v>0</v>
      </c>
      <c r="S490" s="244">
        <v>364175</v>
      </c>
      <c r="T490" s="244">
        <v>0</v>
      </c>
      <c r="U490" s="244">
        <v>364175</v>
      </c>
      <c r="V490" s="244">
        <v>0</v>
      </c>
      <c r="W490" s="244">
        <v>364175</v>
      </c>
      <c r="X490" s="244">
        <v>0</v>
      </c>
      <c r="Y490" s="244">
        <v>364175</v>
      </c>
      <c r="Z490" s="244">
        <v>364175</v>
      </c>
      <c r="AA490" s="244">
        <v>364175</v>
      </c>
      <c r="AB490" s="244">
        <v>364175</v>
      </c>
    </row>
    <row r="491" spans="1:28" ht="15" customHeight="1">
      <c r="A491" s="241" t="s">
        <v>424</v>
      </c>
      <c r="B491" s="242" t="s">
        <v>425</v>
      </c>
      <c r="C491" s="243" t="s">
        <v>371</v>
      </c>
      <c r="D491" s="241" t="s">
        <v>265</v>
      </c>
      <c r="E491" s="241" t="s">
        <v>272</v>
      </c>
      <c r="F491" s="241" t="s">
        <v>276</v>
      </c>
      <c r="G491" s="241" t="s">
        <v>270</v>
      </c>
      <c r="H491" s="241" t="s">
        <v>277</v>
      </c>
      <c r="I491" s="241" t="s">
        <v>309</v>
      </c>
      <c r="J491" s="241"/>
      <c r="K491" s="241"/>
      <c r="L491" s="241"/>
      <c r="M491" s="241" t="s">
        <v>267</v>
      </c>
      <c r="N491" s="241" t="s">
        <v>310</v>
      </c>
      <c r="O491" s="241" t="s">
        <v>268</v>
      </c>
      <c r="P491" s="242" t="s">
        <v>372</v>
      </c>
      <c r="Q491" s="242"/>
      <c r="R491" s="244">
        <v>0</v>
      </c>
      <c r="S491" s="244">
        <v>3200000</v>
      </c>
      <c r="T491" s="244">
        <v>0</v>
      </c>
      <c r="U491" s="244">
        <v>3200000</v>
      </c>
      <c r="V491" s="244">
        <v>0</v>
      </c>
      <c r="W491" s="244">
        <v>3070790</v>
      </c>
      <c r="X491" s="244">
        <v>129210</v>
      </c>
      <c r="Y491" s="244">
        <v>3070790</v>
      </c>
      <c r="Z491" s="244">
        <v>3070790</v>
      </c>
      <c r="AA491" s="244">
        <v>3070790</v>
      </c>
      <c r="AB491" s="244">
        <v>3070790</v>
      </c>
    </row>
    <row r="492" spans="1:28" ht="15" customHeight="1">
      <c r="A492" s="241" t="s">
        <v>424</v>
      </c>
      <c r="B492" s="242" t="s">
        <v>425</v>
      </c>
      <c r="C492" s="243" t="s">
        <v>373</v>
      </c>
      <c r="D492" s="241" t="s">
        <v>265</v>
      </c>
      <c r="E492" s="241" t="s">
        <v>279</v>
      </c>
      <c r="F492" s="241" t="s">
        <v>266</v>
      </c>
      <c r="G492" s="241" t="s">
        <v>270</v>
      </c>
      <c r="H492" s="241" t="s">
        <v>309</v>
      </c>
      <c r="I492" s="241"/>
      <c r="J492" s="241"/>
      <c r="K492" s="241"/>
      <c r="L492" s="241"/>
      <c r="M492" s="241" t="s">
        <v>267</v>
      </c>
      <c r="N492" s="241" t="s">
        <v>310</v>
      </c>
      <c r="O492" s="241" t="s">
        <v>268</v>
      </c>
      <c r="P492" s="242" t="s">
        <v>374</v>
      </c>
      <c r="Q492" s="242"/>
      <c r="R492" s="244">
        <v>0</v>
      </c>
      <c r="S492" s="244">
        <v>8000000</v>
      </c>
      <c r="T492" s="244">
        <v>570742</v>
      </c>
      <c r="U492" s="244">
        <v>7429258</v>
      </c>
      <c r="V492" s="244">
        <v>0</v>
      </c>
      <c r="W492" s="244">
        <v>7429258</v>
      </c>
      <c r="X492" s="244">
        <v>0</v>
      </c>
      <c r="Y492" s="244">
        <v>7429258</v>
      </c>
      <c r="Z492" s="244">
        <v>7429258</v>
      </c>
      <c r="AA492" s="244">
        <v>7429258</v>
      </c>
      <c r="AB492" s="244">
        <v>7429258</v>
      </c>
    </row>
    <row r="493" spans="1:28" ht="15" customHeight="1">
      <c r="A493" s="241" t="s">
        <v>424</v>
      </c>
      <c r="B493" s="242" t="s">
        <v>425</v>
      </c>
      <c r="C493" s="243" t="s">
        <v>375</v>
      </c>
      <c r="D493" s="241" t="s">
        <v>265</v>
      </c>
      <c r="E493" s="241" t="s">
        <v>279</v>
      </c>
      <c r="F493" s="241" t="s">
        <v>266</v>
      </c>
      <c r="G493" s="241" t="s">
        <v>270</v>
      </c>
      <c r="H493" s="241" t="s">
        <v>313</v>
      </c>
      <c r="I493" s="241"/>
      <c r="J493" s="241"/>
      <c r="K493" s="241"/>
      <c r="L493" s="241"/>
      <c r="M493" s="241" t="s">
        <v>280</v>
      </c>
      <c r="N493" s="241" t="s">
        <v>34</v>
      </c>
      <c r="O493" s="241" t="s">
        <v>268</v>
      </c>
      <c r="P493" s="242" t="s">
        <v>376</v>
      </c>
      <c r="Q493" s="242"/>
      <c r="R493" s="244">
        <v>0</v>
      </c>
      <c r="S493" s="244">
        <v>3500000</v>
      </c>
      <c r="T493" s="244">
        <v>2319127</v>
      </c>
      <c r="U493" s="244">
        <v>1180873</v>
      </c>
      <c r="V493" s="244">
        <v>0</v>
      </c>
      <c r="W493" s="244">
        <v>1180873</v>
      </c>
      <c r="X493" s="244">
        <v>0</v>
      </c>
      <c r="Y493" s="244">
        <v>1180873</v>
      </c>
      <c r="Z493" s="244">
        <v>1180873</v>
      </c>
      <c r="AA493" s="244">
        <v>1180873</v>
      </c>
      <c r="AB493" s="244">
        <v>1180873</v>
      </c>
    </row>
    <row r="494" spans="1:28" ht="15" customHeight="1">
      <c r="A494" s="241" t="s">
        <v>426</v>
      </c>
      <c r="B494" s="242" t="s">
        <v>427</v>
      </c>
      <c r="C494" s="243" t="s">
        <v>308</v>
      </c>
      <c r="D494" s="241" t="s">
        <v>265</v>
      </c>
      <c r="E494" s="241" t="s">
        <v>266</v>
      </c>
      <c r="F494" s="241" t="s">
        <v>266</v>
      </c>
      <c r="G494" s="241" t="s">
        <v>266</v>
      </c>
      <c r="H494" s="241" t="s">
        <v>309</v>
      </c>
      <c r="I494" s="241" t="s">
        <v>309</v>
      </c>
      <c r="J494" s="241"/>
      <c r="K494" s="241"/>
      <c r="L494" s="241"/>
      <c r="M494" s="241" t="s">
        <v>267</v>
      </c>
      <c r="N494" s="241" t="s">
        <v>310</v>
      </c>
      <c r="O494" s="241" t="s">
        <v>268</v>
      </c>
      <c r="P494" s="242" t="s">
        <v>311</v>
      </c>
      <c r="Q494" s="242"/>
      <c r="R494" s="244">
        <v>594000000</v>
      </c>
      <c r="S494" s="244">
        <v>48839000</v>
      </c>
      <c r="T494" s="244">
        <v>0</v>
      </c>
      <c r="U494" s="244">
        <v>642839000</v>
      </c>
      <c r="V494" s="244">
        <v>0</v>
      </c>
      <c r="W494" s="244">
        <v>640571440</v>
      </c>
      <c r="X494" s="244">
        <v>2267560</v>
      </c>
      <c r="Y494" s="244">
        <v>640571440</v>
      </c>
      <c r="Z494" s="244">
        <v>640571440</v>
      </c>
      <c r="AA494" s="244">
        <v>640571440</v>
      </c>
      <c r="AB494" s="244">
        <v>640571440</v>
      </c>
    </row>
    <row r="495" spans="1:28" ht="15" customHeight="1">
      <c r="A495" s="241" t="s">
        <v>426</v>
      </c>
      <c r="B495" s="242" t="s">
        <v>427</v>
      </c>
      <c r="C495" s="243" t="s">
        <v>312</v>
      </c>
      <c r="D495" s="241" t="s">
        <v>265</v>
      </c>
      <c r="E495" s="241" t="s">
        <v>266</v>
      </c>
      <c r="F495" s="241" t="s">
        <v>266</v>
      </c>
      <c r="G495" s="241" t="s">
        <v>266</v>
      </c>
      <c r="H495" s="241" t="s">
        <v>309</v>
      </c>
      <c r="I495" s="241" t="s">
        <v>313</v>
      </c>
      <c r="J495" s="241"/>
      <c r="K495" s="241"/>
      <c r="L495" s="241"/>
      <c r="M495" s="241" t="s">
        <v>267</v>
      </c>
      <c r="N495" s="241" t="s">
        <v>310</v>
      </c>
      <c r="O495" s="241" t="s">
        <v>268</v>
      </c>
      <c r="P495" s="242" t="s">
        <v>314</v>
      </c>
      <c r="Q495" s="242"/>
      <c r="R495" s="244">
        <v>0</v>
      </c>
      <c r="S495" s="244">
        <v>9818194</v>
      </c>
      <c r="T495" s="244">
        <v>0</v>
      </c>
      <c r="U495" s="244">
        <v>9818194</v>
      </c>
      <c r="V495" s="244">
        <v>0</v>
      </c>
      <c r="W495" s="244">
        <v>9818194</v>
      </c>
      <c r="X495" s="244">
        <v>0</v>
      </c>
      <c r="Y495" s="244">
        <v>9818194</v>
      </c>
      <c r="Z495" s="244">
        <v>9818194</v>
      </c>
      <c r="AA495" s="244">
        <v>9818194</v>
      </c>
      <c r="AB495" s="244">
        <v>9818194</v>
      </c>
    </row>
    <row r="496" spans="1:28" ht="15" customHeight="1">
      <c r="A496" s="241" t="s">
        <v>426</v>
      </c>
      <c r="B496" s="242" t="s">
        <v>427</v>
      </c>
      <c r="C496" s="243" t="s">
        <v>315</v>
      </c>
      <c r="D496" s="241" t="s">
        <v>265</v>
      </c>
      <c r="E496" s="241" t="s">
        <v>266</v>
      </c>
      <c r="F496" s="241" t="s">
        <v>266</v>
      </c>
      <c r="G496" s="241" t="s">
        <v>266</v>
      </c>
      <c r="H496" s="241" t="s">
        <v>309</v>
      </c>
      <c r="I496" s="241" t="s">
        <v>316</v>
      </c>
      <c r="J496" s="241"/>
      <c r="K496" s="241"/>
      <c r="L496" s="241"/>
      <c r="M496" s="241" t="s">
        <v>267</v>
      </c>
      <c r="N496" s="241" t="s">
        <v>310</v>
      </c>
      <c r="O496" s="241" t="s">
        <v>268</v>
      </c>
      <c r="P496" s="242" t="s">
        <v>317</v>
      </c>
      <c r="Q496" s="242"/>
      <c r="R496" s="244">
        <v>12000000</v>
      </c>
      <c r="S496" s="244">
        <v>2597111</v>
      </c>
      <c r="T496" s="244">
        <v>0</v>
      </c>
      <c r="U496" s="244">
        <v>14597111</v>
      </c>
      <c r="V496" s="244">
        <v>0</v>
      </c>
      <c r="W496" s="244">
        <v>14533168</v>
      </c>
      <c r="X496" s="244">
        <v>63943</v>
      </c>
      <c r="Y496" s="244">
        <v>14533168</v>
      </c>
      <c r="Z496" s="244">
        <v>14533168</v>
      </c>
      <c r="AA496" s="244">
        <v>14533168</v>
      </c>
      <c r="AB496" s="244">
        <v>14533168</v>
      </c>
    </row>
    <row r="497" spans="1:28" ht="15" customHeight="1">
      <c r="A497" s="241" t="s">
        <v>426</v>
      </c>
      <c r="B497" s="242" t="s">
        <v>427</v>
      </c>
      <c r="C497" s="243" t="s">
        <v>318</v>
      </c>
      <c r="D497" s="241" t="s">
        <v>265</v>
      </c>
      <c r="E497" s="241" t="s">
        <v>266</v>
      </c>
      <c r="F497" s="241" t="s">
        <v>266</v>
      </c>
      <c r="G497" s="241" t="s">
        <v>266</v>
      </c>
      <c r="H497" s="241" t="s">
        <v>309</v>
      </c>
      <c r="I497" s="241" t="s">
        <v>319</v>
      </c>
      <c r="J497" s="241"/>
      <c r="K497" s="241"/>
      <c r="L497" s="241"/>
      <c r="M497" s="241" t="s">
        <v>267</v>
      </c>
      <c r="N497" s="241" t="s">
        <v>310</v>
      </c>
      <c r="O497" s="241" t="s">
        <v>268</v>
      </c>
      <c r="P497" s="242" t="s">
        <v>320</v>
      </c>
      <c r="Q497" s="242"/>
      <c r="R497" s="244">
        <v>10060000</v>
      </c>
      <c r="S497" s="244">
        <v>4535874</v>
      </c>
      <c r="T497" s="244">
        <v>10060000</v>
      </c>
      <c r="U497" s="244">
        <v>4535874</v>
      </c>
      <c r="V497" s="244">
        <v>0</v>
      </c>
      <c r="W497" s="244">
        <v>4428488</v>
      </c>
      <c r="X497" s="244">
        <v>107386</v>
      </c>
      <c r="Y497" s="244">
        <v>4428488</v>
      </c>
      <c r="Z497" s="244">
        <v>4428488</v>
      </c>
      <c r="AA497" s="244">
        <v>4428488</v>
      </c>
      <c r="AB497" s="244">
        <v>4428488</v>
      </c>
    </row>
    <row r="498" spans="1:28" ht="15" customHeight="1">
      <c r="A498" s="241" t="s">
        <v>426</v>
      </c>
      <c r="B498" s="242" t="s">
        <v>427</v>
      </c>
      <c r="C498" s="243" t="s">
        <v>321</v>
      </c>
      <c r="D498" s="241" t="s">
        <v>265</v>
      </c>
      <c r="E498" s="241" t="s">
        <v>266</v>
      </c>
      <c r="F498" s="241" t="s">
        <v>266</v>
      </c>
      <c r="G498" s="241" t="s">
        <v>266</v>
      </c>
      <c r="H498" s="241" t="s">
        <v>309</v>
      </c>
      <c r="I498" s="241" t="s">
        <v>322</v>
      </c>
      <c r="J498" s="241"/>
      <c r="K498" s="241"/>
      <c r="L498" s="241"/>
      <c r="M498" s="241" t="s">
        <v>267</v>
      </c>
      <c r="N498" s="241" t="s">
        <v>310</v>
      </c>
      <c r="O498" s="241" t="s">
        <v>268</v>
      </c>
      <c r="P498" s="242" t="s">
        <v>323</v>
      </c>
      <c r="Q498" s="242"/>
      <c r="R498" s="244">
        <v>57000000</v>
      </c>
      <c r="S498" s="244">
        <v>11311154</v>
      </c>
      <c r="T498" s="244">
        <v>0</v>
      </c>
      <c r="U498" s="244">
        <v>68311154</v>
      </c>
      <c r="V498" s="244">
        <v>0</v>
      </c>
      <c r="W498" s="244">
        <v>68311154</v>
      </c>
      <c r="X498" s="244">
        <v>0</v>
      </c>
      <c r="Y498" s="244">
        <v>68311154</v>
      </c>
      <c r="Z498" s="244">
        <v>68311154</v>
      </c>
      <c r="AA498" s="244">
        <v>68311154</v>
      </c>
      <c r="AB498" s="244">
        <v>68311154</v>
      </c>
    </row>
    <row r="499" spans="1:28" ht="15" customHeight="1">
      <c r="A499" s="241" t="s">
        <v>426</v>
      </c>
      <c r="B499" s="242" t="s">
        <v>427</v>
      </c>
      <c r="C499" s="243" t="s">
        <v>324</v>
      </c>
      <c r="D499" s="241" t="s">
        <v>265</v>
      </c>
      <c r="E499" s="241" t="s">
        <v>266</v>
      </c>
      <c r="F499" s="241" t="s">
        <v>266</v>
      </c>
      <c r="G499" s="241" t="s">
        <v>266</v>
      </c>
      <c r="H499" s="241" t="s">
        <v>309</v>
      </c>
      <c r="I499" s="241" t="s">
        <v>325</v>
      </c>
      <c r="J499" s="241"/>
      <c r="K499" s="241"/>
      <c r="L499" s="241"/>
      <c r="M499" s="241" t="s">
        <v>267</v>
      </c>
      <c r="N499" s="241" t="s">
        <v>310</v>
      </c>
      <c r="O499" s="241" t="s">
        <v>268</v>
      </c>
      <c r="P499" s="242" t="s">
        <v>326</v>
      </c>
      <c r="Q499" s="242"/>
      <c r="R499" s="244">
        <v>22000000</v>
      </c>
      <c r="S499" s="244">
        <v>4967000</v>
      </c>
      <c r="T499" s="244">
        <v>0</v>
      </c>
      <c r="U499" s="244">
        <v>26967000</v>
      </c>
      <c r="V499" s="244">
        <v>0</v>
      </c>
      <c r="W499" s="244">
        <v>26462280</v>
      </c>
      <c r="X499" s="244">
        <v>504720</v>
      </c>
      <c r="Y499" s="244">
        <v>26462280</v>
      </c>
      <c r="Z499" s="244">
        <v>26462280</v>
      </c>
      <c r="AA499" s="244">
        <v>26462280</v>
      </c>
      <c r="AB499" s="244">
        <v>26462280</v>
      </c>
    </row>
    <row r="500" spans="1:28" ht="15" customHeight="1">
      <c r="A500" s="241" t="s">
        <v>426</v>
      </c>
      <c r="B500" s="242" t="s">
        <v>427</v>
      </c>
      <c r="C500" s="243" t="s">
        <v>327</v>
      </c>
      <c r="D500" s="241" t="s">
        <v>265</v>
      </c>
      <c r="E500" s="241" t="s">
        <v>266</v>
      </c>
      <c r="F500" s="241" t="s">
        <v>266</v>
      </c>
      <c r="G500" s="241" t="s">
        <v>266</v>
      </c>
      <c r="H500" s="241" t="s">
        <v>309</v>
      </c>
      <c r="I500" s="241" t="s">
        <v>328</v>
      </c>
      <c r="J500" s="241"/>
      <c r="K500" s="241"/>
      <c r="L500" s="241"/>
      <c r="M500" s="241" t="s">
        <v>267</v>
      </c>
      <c r="N500" s="241" t="s">
        <v>310</v>
      </c>
      <c r="O500" s="241" t="s">
        <v>268</v>
      </c>
      <c r="P500" s="242" t="s">
        <v>329</v>
      </c>
      <c r="Q500" s="242"/>
      <c r="R500" s="244">
        <v>75000000</v>
      </c>
      <c r="S500" s="244">
        <v>4875561</v>
      </c>
      <c r="T500" s="244">
        <v>0</v>
      </c>
      <c r="U500" s="244">
        <v>79875561</v>
      </c>
      <c r="V500" s="244">
        <v>0</v>
      </c>
      <c r="W500" s="244">
        <v>79875561</v>
      </c>
      <c r="X500" s="244">
        <v>0</v>
      </c>
      <c r="Y500" s="244">
        <v>79875561</v>
      </c>
      <c r="Z500" s="244">
        <v>79875561</v>
      </c>
      <c r="AA500" s="244">
        <v>79875561</v>
      </c>
      <c r="AB500" s="244">
        <v>79875561</v>
      </c>
    </row>
    <row r="501" spans="1:28" ht="15" customHeight="1">
      <c r="A501" s="241" t="s">
        <v>426</v>
      </c>
      <c r="B501" s="242" t="s">
        <v>427</v>
      </c>
      <c r="C501" s="243" t="s">
        <v>330</v>
      </c>
      <c r="D501" s="241" t="s">
        <v>265</v>
      </c>
      <c r="E501" s="241" t="s">
        <v>266</v>
      </c>
      <c r="F501" s="241" t="s">
        <v>266</v>
      </c>
      <c r="G501" s="241" t="s">
        <v>266</v>
      </c>
      <c r="H501" s="241" t="s">
        <v>309</v>
      </c>
      <c r="I501" s="241" t="s">
        <v>331</v>
      </c>
      <c r="J501" s="241"/>
      <c r="K501" s="241"/>
      <c r="L501" s="241"/>
      <c r="M501" s="241" t="s">
        <v>267</v>
      </c>
      <c r="N501" s="241" t="s">
        <v>310</v>
      </c>
      <c r="O501" s="241" t="s">
        <v>268</v>
      </c>
      <c r="P501" s="242" t="s">
        <v>332</v>
      </c>
      <c r="Q501" s="242"/>
      <c r="R501" s="244">
        <v>35000000</v>
      </c>
      <c r="S501" s="244">
        <v>39086181</v>
      </c>
      <c r="T501" s="244">
        <v>0</v>
      </c>
      <c r="U501" s="244">
        <v>74086181</v>
      </c>
      <c r="V501" s="244">
        <v>0</v>
      </c>
      <c r="W501" s="244">
        <v>74021276</v>
      </c>
      <c r="X501" s="244">
        <v>64905</v>
      </c>
      <c r="Y501" s="244">
        <v>74021276</v>
      </c>
      <c r="Z501" s="244">
        <v>74021276</v>
      </c>
      <c r="AA501" s="244">
        <v>74021276</v>
      </c>
      <c r="AB501" s="244">
        <v>74021276</v>
      </c>
    </row>
    <row r="502" spans="1:28" ht="15" customHeight="1">
      <c r="A502" s="241" t="s">
        <v>426</v>
      </c>
      <c r="B502" s="242" t="s">
        <v>427</v>
      </c>
      <c r="C502" s="243" t="s">
        <v>333</v>
      </c>
      <c r="D502" s="241" t="s">
        <v>265</v>
      </c>
      <c r="E502" s="241" t="s">
        <v>266</v>
      </c>
      <c r="F502" s="241" t="s">
        <v>266</v>
      </c>
      <c r="G502" s="241" t="s">
        <v>266</v>
      </c>
      <c r="H502" s="241" t="s">
        <v>309</v>
      </c>
      <c r="I502" s="241" t="s">
        <v>277</v>
      </c>
      <c r="J502" s="241"/>
      <c r="K502" s="241"/>
      <c r="L502" s="241"/>
      <c r="M502" s="241" t="s">
        <v>267</v>
      </c>
      <c r="N502" s="241" t="s">
        <v>310</v>
      </c>
      <c r="O502" s="241" t="s">
        <v>268</v>
      </c>
      <c r="P502" s="242" t="s">
        <v>334</v>
      </c>
      <c r="Q502" s="242"/>
      <c r="R502" s="244">
        <v>8000000</v>
      </c>
      <c r="S502" s="244">
        <v>10060000</v>
      </c>
      <c r="T502" s="244">
        <v>1467371</v>
      </c>
      <c r="U502" s="244">
        <v>16592629</v>
      </c>
      <c r="V502" s="244">
        <v>0</v>
      </c>
      <c r="W502" s="244">
        <v>16592629</v>
      </c>
      <c r="X502" s="244">
        <v>0</v>
      </c>
      <c r="Y502" s="244">
        <v>16592629</v>
      </c>
      <c r="Z502" s="244">
        <v>16592629</v>
      </c>
      <c r="AA502" s="244">
        <v>16592629</v>
      </c>
      <c r="AB502" s="244">
        <v>16592629</v>
      </c>
    </row>
    <row r="503" spans="1:28" ht="15" customHeight="1">
      <c r="A503" s="241" t="s">
        <v>426</v>
      </c>
      <c r="B503" s="242" t="s">
        <v>427</v>
      </c>
      <c r="C503" s="243" t="s">
        <v>335</v>
      </c>
      <c r="D503" s="241" t="s">
        <v>265</v>
      </c>
      <c r="E503" s="241" t="s">
        <v>266</v>
      </c>
      <c r="F503" s="241" t="s">
        <v>266</v>
      </c>
      <c r="G503" s="241" t="s">
        <v>270</v>
      </c>
      <c r="H503" s="241" t="s">
        <v>309</v>
      </c>
      <c r="I503" s="241"/>
      <c r="J503" s="241"/>
      <c r="K503" s="241"/>
      <c r="L503" s="241"/>
      <c r="M503" s="241" t="s">
        <v>267</v>
      </c>
      <c r="N503" s="241" t="s">
        <v>310</v>
      </c>
      <c r="O503" s="241" t="s">
        <v>268</v>
      </c>
      <c r="P503" s="242" t="s">
        <v>336</v>
      </c>
      <c r="Q503" s="242"/>
      <c r="R503" s="244">
        <v>58000000</v>
      </c>
      <c r="S503" s="244">
        <v>35161700</v>
      </c>
      <c r="T503" s="244">
        <v>0</v>
      </c>
      <c r="U503" s="244">
        <v>93161700</v>
      </c>
      <c r="V503" s="244">
        <v>0</v>
      </c>
      <c r="W503" s="244">
        <v>92316300</v>
      </c>
      <c r="X503" s="244">
        <v>845400</v>
      </c>
      <c r="Y503" s="244">
        <v>92316300</v>
      </c>
      <c r="Z503" s="244">
        <v>92316300</v>
      </c>
      <c r="AA503" s="244">
        <v>92316300</v>
      </c>
      <c r="AB503" s="244">
        <v>92316300</v>
      </c>
    </row>
    <row r="504" spans="1:28" ht="15" customHeight="1">
      <c r="A504" s="241" t="s">
        <v>426</v>
      </c>
      <c r="B504" s="242" t="s">
        <v>427</v>
      </c>
      <c r="C504" s="243" t="s">
        <v>337</v>
      </c>
      <c r="D504" s="241" t="s">
        <v>265</v>
      </c>
      <c r="E504" s="241" t="s">
        <v>266</v>
      </c>
      <c r="F504" s="241" t="s">
        <v>266</v>
      </c>
      <c r="G504" s="241" t="s">
        <v>270</v>
      </c>
      <c r="H504" s="241" t="s">
        <v>338</v>
      </c>
      <c r="I504" s="241"/>
      <c r="J504" s="241"/>
      <c r="K504" s="241"/>
      <c r="L504" s="241"/>
      <c r="M504" s="241" t="s">
        <v>267</v>
      </c>
      <c r="N504" s="241" t="s">
        <v>310</v>
      </c>
      <c r="O504" s="241" t="s">
        <v>268</v>
      </c>
      <c r="P504" s="242" t="s">
        <v>339</v>
      </c>
      <c r="Q504" s="242"/>
      <c r="R504" s="244">
        <v>55000000</v>
      </c>
      <c r="S504" s="244">
        <v>10880300</v>
      </c>
      <c r="T504" s="244">
        <v>0</v>
      </c>
      <c r="U504" s="244">
        <v>65880300</v>
      </c>
      <c r="V504" s="244">
        <v>0</v>
      </c>
      <c r="W504" s="244">
        <v>65409000</v>
      </c>
      <c r="X504" s="244">
        <v>471300</v>
      </c>
      <c r="Y504" s="244">
        <v>65409000</v>
      </c>
      <c r="Z504" s="244">
        <v>65409000</v>
      </c>
      <c r="AA504" s="244">
        <v>65409000</v>
      </c>
      <c r="AB504" s="244">
        <v>65409000</v>
      </c>
    </row>
    <row r="505" spans="1:28" ht="15" customHeight="1">
      <c r="A505" s="241" t="s">
        <v>426</v>
      </c>
      <c r="B505" s="242" t="s">
        <v>427</v>
      </c>
      <c r="C505" s="243" t="s">
        <v>340</v>
      </c>
      <c r="D505" s="241" t="s">
        <v>265</v>
      </c>
      <c r="E505" s="241" t="s">
        <v>266</v>
      </c>
      <c r="F505" s="241" t="s">
        <v>266</v>
      </c>
      <c r="G505" s="241" t="s">
        <v>270</v>
      </c>
      <c r="H505" s="241" t="s">
        <v>316</v>
      </c>
      <c r="I505" s="241"/>
      <c r="J505" s="241"/>
      <c r="K505" s="241"/>
      <c r="L505" s="241"/>
      <c r="M505" s="241" t="s">
        <v>267</v>
      </c>
      <c r="N505" s="241" t="s">
        <v>310</v>
      </c>
      <c r="O505" s="241" t="s">
        <v>268</v>
      </c>
      <c r="P505" s="242" t="s">
        <v>341</v>
      </c>
      <c r="Q505" s="242"/>
      <c r="R505" s="244">
        <v>35000000</v>
      </c>
      <c r="S505" s="244">
        <v>4950000</v>
      </c>
      <c r="T505" s="244">
        <v>0</v>
      </c>
      <c r="U505" s="244">
        <v>39950000</v>
      </c>
      <c r="V505" s="244">
        <v>0</v>
      </c>
      <c r="W505" s="244">
        <v>39600600</v>
      </c>
      <c r="X505" s="244">
        <v>349400</v>
      </c>
      <c r="Y505" s="244">
        <v>39600600</v>
      </c>
      <c r="Z505" s="244">
        <v>39600600</v>
      </c>
      <c r="AA505" s="244">
        <v>39600600</v>
      </c>
      <c r="AB505" s="244">
        <v>39600600</v>
      </c>
    </row>
    <row r="506" spans="1:28" ht="15" customHeight="1">
      <c r="A506" s="241" t="s">
        <v>426</v>
      </c>
      <c r="B506" s="242" t="s">
        <v>427</v>
      </c>
      <c r="C506" s="243" t="s">
        <v>342</v>
      </c>
      <c r="D506" s="241" t="s">
        <v>265</v>
      </c>
      <c r="E506" s="241" t="s">
        <v>266</v>
      </c>
      <c r="F506" s="241" t="s">
        <v>266</v>
      </c>
      <c r="G506" s="241" t="s">
        <v>270</v>
      </c>
      <c r="H506" s="241" t="s">
        <v>319</v>
      </c>
      <c r="I506" s="241"/>
      <c r="J506" s="241"/>
      <c r="K506" s="241"/>
      <c r="L506" s="241"/>
      <c r="M506" s="241" t="s">
        <v>267</v>
      </c>
      <c r="N506" s="241" t="s">
        <v>310</v>
      </c>
      <c r="O506" s="241" t="s">
        <v>268</v>
      </c>
      <c r="P506" s="242" t="s">
        <v>343</v>
      </c>
      <c r="Q506" s="242"/>
      <c r="R506" s="244">
        <v>8000000</v>
      </c>
      <c r="S506" s="244">
        <v>2699500</v>
      </c>
      <c r="T506" s="244">
        <v>0</v>
      </c>
      <c r="U506" s="244">
        <v>10699500</v>
      </c>
      <c r="V506" s="244">
        <v>0</v>
      </c>
      <c r="W506" s="244">
        <v>10211300</v>
      </c>
      <c r="X506" s="244">
        <v>488200</v>
      </c>
      <c r="Y506" s="244">
        <v>10211300</v>
      </c>
      <c r="Z506" s="244">
        <v>10211300</v>
      </c>
      <c r="AA506" s="244">
        <v>10211300</v>
      </c>
      <c r="AB506" s="244">
        <v>10211300</v>
      </c>
    </row>
    <row r="507" spans="1:28" ht="15" customHeight="1">
      <c r="A507" s="241" t="s">
        <v>426</v>
      </c>
      <c r="B507" s="242" t="s">
        <v>427</v>
      </c>
      <c r="C507" s="243" t="s">
        <v>344</v>
      </c>
      <c r="D507" s="241" t="s">
        <v>265</v>
      </c>
      <c r="E507" s="241" t="s">
        <v>266</v>
      </c>
      <c r="F507" s="241" t="s">
        <v>266</v>
      </c>
      <c r="G507" s="241" t="s">
        <v>270</v>
      </c>
      <c r="H507" s="241" t="s">
        <v>322</v>
      </c>
      <c r="I507" s="241"/>
      <c r="J507" s="241"/>
      <c r="K507" s="241"/>
      <c r="L507" s="241"/>
      <c r="M507" s="241" t="s">
        <v>267</v>
      </c>
      <c r="N507" s="241" t="s">
        <v>310</v>
      </c>
      <c r="O507" s="241" t="s">
        <v>268</v>
      </c>
      <c r="P507" s="242" t="s">
        <v>345</v>
      </c>
      <c r="Q507" s="242"/>
      <c r="R507" s="244">
        <v>26000000</v>
      </c>
      <c r="S507" s="244">
        <v>3706700</v>
      </c>
      <c r="T507" s="244">
        <v>0</v>
      </c>
      <c r="U507" s="244">
        <v>29706700</v>
      </c>
      <c r="V507" s="244">
        <v>0</v>
      </c>
      <c r="W507" s="244">
        <v>29706600</v>
      </c>
      <c r="X507" s="244">
        <v>100</v>
      </c>
      <c r="Y507" s="244">
        <v>29706600</v>
      </c>
      <c r="Z507" s="244">
        <v>29706600</v>
      </c>
      <c r="AA507" s="244">
        <v>29706600</v>
      </c>
      <c r="AB507" s="244">
        <v>29706600</v>
      </c>
    </row>
    <row r="508" spans="1:28" ht="15" customHeight="1">
      <c r="A508" s="241" t="s">
        <v>426</v>
      </c>
      <c r="B508" s="242" t="s">
        <v>427</v>
      </c>
      <c r="C508" s="243" t="s">
        <v>346</v>
      </c>
      <c r="D508" s="241" t="s">
        <v>265</v>
      </c>
      <c r="E508" s="241" t="s">
        <v>266</v>
      </c>
      <c r="F508" s="241" t="s">
        <v>266</v>
      </c>
      <c r="G508" s="241" t="s">
        <v>270</v>
      </c>
      <c r="H508" s="241" t="s">
        <v>325</v>
      </c>
      <c r="I508" s="241"/>
      <c r="J508" s="241"/>
      <c r="K508" s="241"/>
      <c r="L508" s="241"/>
      <c r="M508" s="241" t="s">
        <v>267</v>
      </c>
      <c r="N508" s="241" t="s">
        <v>310</v>
      </c>
      <c r="O508" s="241" t="s">
        <v>268</v>
      </c>
      <c r="P508" s="242" t="s">
        <v>347</v>
      </c>
      <c r="Q508" s="242"/>
      <c r="R508" s="244">
        <v>3000000</v>
      </c>
      <c r="S508" s="244">
        <v>18000000</v>
      </c>
      <c r="T508" s="244">
        <v>0</v>
      </c>
      <c r="U508" s="244">
        <v>21000000</v>
      </c>
      <c r="V508" s="244">
        <v>0</v>
      </c>
      <c r="W508" s="244">
        <v>19811400</v>
      </c>
      <c r="X508" s="244">
        <v>1188600</v>
      </c>
      <c r="Y508" s="244">
        <v>19811400</v>
      </c>
      <c r="Z508" s="244">
        <v>19811400</v>
      </c>
      <c r="AA508" s="244">
        <v>19811400</v>
      </c>
      <c r="AB508" s="244">
        <v>19811400</v>
      </c>
    </row>
    <row r="509" spans="1:28" ht="15" customHeight="1">
      <c r="A509" s="241" t="s">
        <v>426</v>
      </c>
      <c r="B509" s="242" t="s">
        <v>427</v>
      </c>
      <c r="C509" s="243" t="s">
        <v>348</v>
      </c>
      <c r="D509" s="241" t="s">
        <v>265</v>
      </c>
      <c r="E509" s="241" t="s">
        <v>266</v>
      </c>
      <c r="F509" s="241" t="s">
        <v>266</v>
      </c>
      <c r="G509" s="241" t="s">
        <v>270</v>
      </c>
      <c r="H509" s="241" t="s">
        <v>349</v>
      </c>
      <c r="I509" s="241"/>
      <c r="J509" s="241"/>
      <c r="K509" s="241"/>
      <c r="L509" s="241"/>
      <c r="M509" s="241" t="s">
        <v>267</v>
      </c>
      <c r="N509" s="241" t="s">
        <v>310</v>
      </c>
      <c r="O509" s="241" t="s">
        <v>268</v>
      </c>
      <c r="P509" s="242" t="s">
        <v>350</v>
      </c>
      <c r="Q509" s="242"/>
      <c r="R509" s="244">
        <v>3000000</v>
      </c>
      <c r="S509" s="244">
        <v>0</v>
      </c>
      <c r="T509" s="244">
        <v>3000000</v>
      </c>
      <c r="U509" s="244">
        <v>0</v>
      </c>
      <c r="V509" s="244">
        <v>0</v>
      </c>
      <c r="W509" s="244">
        <v>0</v>
      </c>
      <c r="X509" s="244">
        <v>0</v>
      </c>
      <c r="Y509" s="244">
        <v>0</v>
      </c>
      <c r="Z509" s="244">
        <v>0</v>
      </c>
      <c r="AA509" s="244">
        <v>0</v>
      </c>
      <c r="AB509" s="244">
        <v>0</v>
      </c>
    </row>
    <row r="510" spans="1:28" ht="15" customHeight="1">
      <c r="A510" s="241" t="s">
        <v>426</v>
      </c>
      <c r="B510" s="242" t="s">
        <v>427</v>
      </c>
      <c r="C510" s="243" t="s">
        <v>351</v>
      </c>
      <c r="D510" s="241" t="s">
        <v>265</v>
      </c>
      <c r="E510" s="241" t="s">
        <v>266</v>
      </c>
      <c r="F510" s="241" t="s">
        <v>266</v>
      </c>
      <c r="G510" s="241" t="s">
        <v>270</v>
      </c>
      <c r="H510" s="241" t="s">
        <v>328</v>
      </c>
      <c r="I510" s="241"/>
      <c r="J510" s="241"/>
      <c r="K510" s="241"/>
      <c r="L510" s="241"/>
      <c r="M510" s="241" t="s">
        <v>267</v>
      </c>
      <c r="N510" s="241" t="s">
        <v>310</v>
      </c>
      <c r="O510" s="241" t="s">
        <v>268</v>
      </c>
      <c r="P510" s="242" t="s">
        <v>352</v>
      </c>
      <c r="Q510" s="242"/>
      <c r="R510" s="244">
        <v>6000000</v>
      </c>
      <c r="S510" s="244">
        <v>0</v>
      </c>
      <c r="T510" s="244">
        <v>6000000</v>
      </c>
      <c r="U510" s="244">
        <v>0</v>
      </c>
      <c r="V510" s="244">
        <v>0</v>
      </c>
      <c r="W510" s="244">
        <v>0</v>
      </c>
      <c r="X510" s="244">
        <v>0</v>
      </c>
      <c r="Y510" s="244">
        <v>0</v>
      </c>
      <c r="Z510" s="244">
        <v>0</v>
      </c>
      <c r="AA510" s="244">
        <v>0</v>
      </c>
      <c r="AB510" s="244">
        <v>0</v>
      </c>
    </row>
    <row r="511" spans="1:28" ht="15" customHeight="1">
      <c r="A511" s="241" t="s">
        <v>426</v>
      </c>
      <c r="B511" s="242" t="s">
        <v>427</v>
      </c>
      <c r="C511" s="243" t="s">
        <v>353</v>
      </c>
      <c r="D511" s="241" t="s">
        <v>265</v>
      </c>
      <c r="E511" s="241" t="s">
        <v>266</v>
      </c>
      <c r="F511" s="241" t="s">
        <v>266</v>
      </c>
      <c r="G511" s="241" t="s">
        <v>272</v>
      </c>
      <c r="H511" s="241" t="s">
        <v>309</v>
      </c>
      <c r="I511" s="241" t="s">
        <v>309</v>
      </c>
      <c r="J511" s="241"/>
      <c r="K511" s="241"/>
      <c r="L511" s="241"/>
      <c r="M511" s="241" t="s">
        <v>267</v>
      </c>
      <c r="N511" s="241" t="s">
        <v>310</v>
      </c>
      <c r="O511" s="241" t="s">
        <v>268</v>
      </c>
      <c r="P511" s="242" t="s">
        <v>354</v>
      </c>
      <c r="Q511" s="242"/>
      <c r="R511" s="244">
        <v>39000000</v>
      </c>
      <c r="S511" s="244">
        <v>16675753</v>
      </c>
      <c r="T511" s="244">
        <v>0</v>
      </c>
      <c r="U511" s="244">
        <v>55675753</v>
      </c>
      <c r="V511" s="244">
        <v>0</v>
      </c>
      <c r="W511" s="244">
        <v>55675309</v>
      </c>
      <c r="X511" s="244">
        <v>444</v>
      </c>
      <c r="Y511" s="244">
        <v>55675309</v>
      </c>
      <c r="Z511" s="244">
        <v>55675309</v>
      </c>
      <c r="AA511" s="244">
        <v>55675309</v>
      </c>
      <c r="AB511" s="244">
        <v>55675309</v>
      </c>
    </row>
    <row r="512" spans="1:28" ht="15" customHeight="1">
      <c r="A512" s="241" t="s">
        <v>426</v>
      </c>
      <c r="B512" s="242" t="s">
        <v>427</v>
      </c>
      <c r="C512" s="243" t="s">
        <v>355</v>
      </c>
      <c r="D512" s="241" t="s">
        <v>265</v>
      </c>
      <c r="E512" s="241" t="s">
        <v>266</v>
      </c>
      <c r="F512" s="241" t="s">
        <v>266</v>
      </c>
      <c r="G512" s="241" t="s">
        <v>272</v>
      </c>
      <c r="H512" s="241" t="s">
        <v>309</v>
      </c>
      <c r="I512" s="241" t="s">
        <v>338</v>
      </c>
      <c r="J512" s="241"/>
      <c r="K512" s="241"/>
      <c r="L512" s="241"/>
      <c r="M512" s="241" t="s">
        <v>267</v>
      </c>
      <c r="N512" s="241" t="s">
        <v>310</v>
      </c>
      <c r="O512" s="241" t="s">
        <v>268</v>
      </c>
      <c r="P512" s="242" t="s">
        <v>356</v>
      </c>
      <c r="Q512" s="242"/>
      <c r="R512" s="244">
        <v>0</v>
      </c>
      <c r="S512" s="244">
        <v>22217950</v>
      </c>
      <c r="T512" s="244">
        <v>0</v>
      </c>
      <c r="U512" s="244">
        <v>22217950</v>
      </c>
      <c r="V512" s="244">
        <v>0</v>
      </c>
      <c r="W512" s="244">
        <v>22217950</v>
      </c>
      <c r="X512" s="244">
        <v>0</v>
      </c>
      <c r="Y512" s="244">
        <v>22217950</v>
      </c>
      <c r="Z512" s="244">
        <v>22217950</v>
      </c>
      <c r="AA512" s="244">
        <v>22217950</v>
      </c>
      <c r="AB512" s="244">
        <v>22217950</v>
      </c>
    </row>
    <row r="513" spans="1:28" ht="15" customHeight="1">
      <c r="A513" s="241" t="s">
        <v>426</v>
      </c>
      <c r="B513" s="242" t="s">
        <v>427</v>
      </c>
      <c r="C513" s="243" t="s">
        <v>357</v>
      </c>
      <c r="D513" s="241" t="s">
        <v>265</v>
      </c>
      <c r="E513" s="241" t="s">
        <v>266</v>
      </c>
      <c r="F513" s="241" t="s">
        <v>266</v>
      </c>
      <c r="G513" s="241" t="s">
        <v>272</v>
      </c>
      <c r="H513" s="241" t="s">
        <v>309</v>
      </c>
      <c r="I513" s="241" t="s">
        <v>313</v>
      </c>
      <c r="J513" s="241"/>
      <c r="K513" s="241"/>
      <c r="L513" s="241"/>
      <c r="M513" s="241" t="s">
        <v>267</v>
      </c>
      <c r="N513" s="241" t="s">
        <v>310</v>
      </c>
      <c r="O513" s="241" t="s">
        <v>268</v>
      </c>
      <c r="P513" s="242" t="s">
        <v>358</v>
      </c>
      <c r="Q513" s="242"/>
      <c r="R513" s="244">
        <v>3000000</v>
      </c>
      <c r="S513" s="244">
        <v>2950632</v>
      </c>
      <c r="T513" s="244">
        <v>0</v>
      </c>
      <c r="U513" s="244">
        <v>5950632</v>
      </c>
      <c r="V513" s="244">
        <v>0</v>
      </c>
      <c r="W513" s="244">
        <v>5946282</v>
      </c>
      <c r="X513" s="244">
        <v>4350</v>
      </c>
      <c r="Y513" s="244">
        <v>5946282</v>
      </c>
      <c r="Z513" s="244">
        <v>5946282</v>
      </c>
      <c r="AA513" s="244">
        <v>5946282</v>
      </c>
      <c r="AB513" s="244">
        <v>5946282</v>
      </c>
    </row>
    <row r="514" spans="1:28" ht="15" customHeight="1">
      <c r="A514" s="241" t="s">
        <v>426</v>
      </c>
      <c r="B514" s="242" t="s">
        <v>427</v>
      </c>
      <c r="C514" s="243" t="s">
        <v>359</v>
      </c>
      <c r="D514" s="241" t="s">
        <v>265</v>
      </c>
      <c r="E514" s="241" t="s">
        <v>266</v>
      </c>
      <c r="F514" s="241" t="s">
        <v>266</v>
      </c>
      <c r="G514" s="241" t="s">
        <v>272</v>
      </c>
      <c r="H514" s="241" t="s">
        <v>338</v>
      </c>
      <c r="I514" s="241"/>
      <c r="J514" s="241"/>
      <c r="K514" s="241"/>
      <c r="L514" s="241"/>
      <c r="M514" s="241" t="s">
        <v>267</v>
      </c>
      <c r="N514" s="241" t="s">
        <v>310</v>
      </c>
      <c r="O514" s="241" t="s">
        <v>268</v>
      </c>
      <c r="P514" s="242" t="s">
        <v>360</v>
      </c>
      <c r="Q514" s="242"/>
      <c r="R514" s="244">
        <v>29000000</v>
      </c>
      <c r="S514" s="244">
        <v>0</v>
      </c>
      <c r="T514" s="244">
        <v>0</v>
      </c>
      <c r="U514" s="244">
        <v>29000000</v>
      </c>
      <c r="V514" s="244">
        <v>0</v>
      </c>
      <c r="W514" s="244">
        <v>19893513</v>
      </c>
      <c r="X514" s="244">
        <v>9106487</v>
      </c>
      <c r="Y514" s="244">
        <v>19893513</v>
      </c>
      <c r="Z514" s="244">
        <v>19893513</v>
      </c>
      <c r="AA514" s="244">
        <v>19893513</v>
      </c>
      <c r="AB514" s="244">
        <v>19893513</v>
      </c>
    </row>
    <row r="515" spans="1:28" ht="15" customHeight="1">
      <c r="A515" s="241" t="s">
        <v>426</v>
      </c>
      <c r="B515" s="242" t="s">
        <v>427</v>
      </c>
      <c r="C515" s="243" t="s">
        <v>361</v>
      </c>
      <c r="D515" s="241" t="s">
        <v>265</v>
      </c>
      <c r="E515" s="241" t="s">
        <v>270</v>
      </c>
      <c r="F515" s="241" t="s">
        <v>270</v>
      </c>
      <c r="G515" s="241" t="s">
        <v>270</v>
      </c>
      <c r="H515" s="241" t="s">
        <v>322</v>
      </c>
      <c r="I515" s="241" t="s">
        <v>316</v>
      </c>
      <c r="J515" s="241"/>
      <c r="K515" s="241"/>
      <c r="L515" s="241"/>
      <c r="M515" s="241" t="s">
        <v>280</v>
      </c>
      <c r="N515" s="241" t="s">
        <v>34</v>
      </c>
      <c r="O515" s="241" t="s">
        <v>268</v>
      </c>
      <c r="P515" s="242" t="s">
        <v>362</v>
      </c>
      <c r="Q515" s="242"/>
      <c r="R515" s="244">
        <v>0</v>
      </c>
      <c r="S515" s="244">
        <v>80000</v>
      </c>
      <c r="T515" s="244">
        <v>0</v>
      </c>
      <c r="U515" s="244">
        <v>80000</v>
      </c>
      <c r="V515" s="244">
        <v>0</v>
      </c>
      <c r="W515" s="244">
        <v>80000</v>
      </c>
      <c r="X515" s="244">
        <v>0</v>
      </c>
      <c r="Y515" s="244">
        <v>80000</v>
      </c>
      <c r="Z515" s="244">
        <v>80000</v>
      </c>
      <c r="AA515" s="244">
        <v>80000</v>
      </c>
      <c r="AB515" s="244">
        <v>80000</v>
      </c>
    </row>
    <row r="516" spans="1:28" ht="15" customHeight="1">
      <c r="A516" s="241" t="s">
        <v>426</v>
      </c>
      <c r="B516" s="242" t="s">
        <v>427</v>
      </c>
      <c r="C516" s="243" t="s">
        <v>363</v>
      </c>
      <c r="D516" s="241" t="s">
        <v>265</v>
      </c>
      <c r="E516" s="241" t="s">
        <v>270</v>
      </c>
      <c r="F516" s="241" t="s">
        <v>270</v>
      </c>
      <c r="G516" s="241" t="s">
        <v>270</v>
      </c>
      <c r="H516" s="241" t="s">
        <v>322</v>
      </c>
      <c r="I516" s="241" t="s">
        <v>328</v>
      </c>
      <c r="J516" s="241"/>
      <c r="K516" s="241"/>
      <c r="L516" s="241"/>
      <c r="M516" s="241" t="s">
        <v>267</v>
      </c>
      <c r="N516" s="241" t="s">
        <v>310</v>
      </c>
      <c r="O516" s="241" t="s">
        <v>268</v>
      </c>
      <c r="P516" s="242" t="s">
        <v>364</v>
      </c>
      <c r="Q516" s="242"/>
      <c r="R516" s="244">
        <v>14600000</v>
      </c>
      <c r="S516" s="244">
        <v>9200000</v>
      </c>
      <c r="T516" s="244">
        <v>1000000</v>
      </c>
      <c r="U516" s="244">
        <v>22800000</v>
      </c>
      <c r="V516" s="244">
        <v>0</v>
      </c>
      <c r="W516" s="244">
        <v>22388201</v>
      </c>
      <c r="X516" s="244">
        <v>411799</v>
      </c>
      <c r="Y516" s="244">
        <v>22388201</v>
      </c>
      <c r="Z516" s="244">
        <v>22388201</v>
      </c>
      <c r="AA516" s="244">
        <v>22388201</v>
      </c>
      <c r="AB516" s="244">
        <v>22388201</v>
      </c>
    </row>
    <row r="517" spans="1:28" ht="15" customHeight="1">
      <c r="A517" s="241" t="s">
        <v>426</v>
      </c>
      <c r="B517" s="242" t="s">
        <v>427</v>
      </c>
      <c r="C517" s="243" t="s">
        <v>381</v>
      </c>
      <c r="D517" s="241" t="s">
        <v>265</v>
      </c>
      <c r="E517" s="241" t="s">
        <v>270</v>
      </c>
      <c r="F517" s="241" t="s">
        <v>270</v>
      </c>
      <c r="G517" s="241" t="s">
        <v>270</v>
      </c>
      <c r="H517" s="241" t="s">
        <v>325</v>
      </c>
      <c r="I517" s="241" t="s">
        <v>338</v>
      </c>
      <c r="J517" s="241"/>
      <c r="K517" s="241"/>
      <c r="L517" s="241"/>
      <c r="M517" s="241" t="s">
        <v>267</v>
      </c>
      <c r="N517" s="241" t="s">
        <v>310</v>
      </c>
      <c r="O517" s="241" t="s">
        <v>268</v>
      </c>
      <c r="P517" s="242" t="s">
        <v>382</v>
      </c>
      <c r="Q517" s="242"/>
      <c r="R517" s="244">
        <v>47000000</v>
      </c>
      <c r="S517" s="244">
        <v>242667</v>
      </c>
      <c r="T517" s="244">
        <v>3062200</v>
      </c>
      <c r="U517" s="244">
        <v>44180467</v>
      </c>
      <c r="V517" s="244">
        <v>0</v>
      </c>
      <c r="W517" s="244">
        <v>44145800</v>
      </c>
      <c r="X517" s="244">
        <v>34667</v>
      </c>
      <c r="Y517" s="244">
        <v>44145800</v>
      </c>
      <c r="Z517" s="244">
        <v>44145800</v>
      </c>
      <c r="AA517" s="244">
        <v>44145800</v>
      </c>
      <c r="AB517" s="244">
        <v>44145800</v>
      </c>
    </row>
    <row r="518" spans="1:28" ht="15" customHeight="1">
      <c r="A518" s="241" t="s">
        <v>426</v>
      </c>
      <c r="B518" s="242" t="s">
        <v>427</v>
      </c>
      <c r="C518" s="243" t="s">
        <v>381</v>
      </c>
      <c r="D518" s="241" t="s">
        <v>265</v>
      </c>
      <c r="E518" s="241" t="s">
        <v>270</v>
      </c>
      <c r="F518" s="241" t="s">
        <v>270</v>
      </c>
      <c r="G518" s="241" t="s">
        <v>270</v>
      </c>
      <c r="H518" s="241" t="s">
        <v>325</v>
      </c>
      <c r="I518" s="241" t="s">
        <v>338</v>
      </c>
      <c r="J518" s="241"/>
      <c r="K518" s="241"/>
      <c r="L518" s="241"/>
      <c r="M518" s="241" t="s">
        <v>280</v>
      </c>
      <c r="N518" s="241" t="s">
        <v>34</v>
      </c>
      <c r="O518" s="241" t="s">
        <v>268</v>
      </c>
      <c r="P518" s="242" t="s">
        <v>382</v>
      </c>
      <c r="Q518" s="242"/>
      <c r="R518" s="244">
        <v>12350000</v>
      </c>
      <c r="S518" s="244">
        <v>1600300</v>
      </c>
      <c r="T518" s="244">
        <v>1702300</v>
      </c>
      <c r="U518" s="244">
        <v>12248000</v>
      </c>
      <c r="V518" s="244">
        <v>0</v>
      </c>
      <c r="W518" s="244">
        <v>12248000</v>
      </c>
      <c r="X518" s="244">
        <v>0</v>
      </c>
      <c r="Y518" s="244">
        <v>12248000</v>
      </c>
      <c r="Z518" s="244">
        <v>12248000</v>
      </c>
      <c r="AA518" s="244">
        <v>12248000</v>
      </c>
      <c r="AB518" s="244">
        <v>12248000</v>
      </c>
    </row>
    <row r="519" spans="1:28" ht="15" customHeight="1">
      <c r="A519" s="241" t="s">
        <v>426</v>
      </c>
      <c r="B519" s="242" t="s">
        <v>427</v>
      </c>
      <c r="C519" s="243" t="s">
        <v>365</v>
      </c>
      <c r="D519" s="241" t="s">
        <v>265</v>
      </c>
      <c r="E519" s="241" t="s">
        <v>270</v>
      </c>
      <c r="F519" s="241" t="s">
        <v>270</v>
      </c>
      <c r="G519" s="241" t="s">
        <v>270</v>
      </c>
      <c r="H519" s="241" t="s">
        <v>349</v>
      </c>
      <c r="I519" s="241" t="s">
        <v>316</v>
      </c>
      <c r="J519" s="241"/>
      <c r="K519" s="241"/>
      <c r="L519" s="241"/>
      <c r="M519" s="241" t="s">
        <v>267</v>
      </c>
      <c r="N519" s="241" t="s">
        <v>310</v>
      </c>
      <c r="O519" s="241" t="s">
        <v>268</v>
      </c>
      <c r="P519" s="242" t="s">
        <v>366</v>
      </c>
      <c r="Q519" s="242"/>
      <c r="R519" s="244">
        <v>3200000</v>
      </c>
      <c r="S519" s="244">
        <v>1107530</v>
      </c>
      <c r="T519" s="244">
        <v>0</v>
      </c>
      <c r="U519" s="244">
        <v>4307530</v>
      </c>
      <c r="V519" s="244">
        <v>0</v>
      </c>
      <c r="W519" s="244">
        <v>4267980</v>
      </c>
      <c r="X519" s="244">
        <v>39550</v>
      </c>
      <c r="Y519" s="244">
        <v>4267980</v>
      </c>
      <c r="Z519" s="244">
        <v>4267980</v>
      </c>
      <c r="AA519" s="244">
        <v>4267980</v>
      </c>
      <c r="AB519" s="244">
        <v>4267980</v>
      </c>
    </row>
    <row r="520" spans="1:28" ht="15" customHeight="1">
      <c r="A520" s="241" t="s">
        <v>426</v>
      </c>
      <c r="B520" s="242" t="s">
        <v>427</v>
      </c>
      <c r="C520" s="243" t="s">
        <v>367</v>
      </c>
      <c r="D520" s="241" t="s">
        <v>265</v>
      </c>
      <c r="E520" s="241" t="s">
        <v>270</v>
      </c>
      <c r="F520" s="241" t="s">
        <v>270</v>
      </c>
      <c r="G520" s="241" t="s">
        <v>270</v>
      </c>
      <c r="H520" s="241" t="s">
        <v>328</v>
      </c>
      <c r="I520" s="241" t="s">
        <v>316</v>
      </c>
      <c r="J520" s="241"/>
      <c r="K520" s="241"/>
      <c r="L520" s="241"/>
      <c r="M520" s="241" t="s">
        <v>267</v>
      </c>
      <c r="N520" s="241" t="s">
        <v>310</v>
      </c>
      <c r="O520" s="241" t="s">
        <v>268</v>
      </c>
      <c r="P520" s="242" t="s">
        <v>368</v>
      </c>
      <c r="Q520" s="242"/>
      <c r="R520" s="244">
        <v>1000000</v>
      </c>
      <c r="S520" s="244">
        <v>800000</v>
      </c>
      <c r="T520" s="244">
        <v>0</v>
      </c>
      <c r="U520" s="244">
        <v>1800000</v>
      </c>
      <c r="V520" s="244">
        <v>0</v>
      </c>
      <c r="W520" s="244">
        <v>1737422</v>
      </c>
      <c r="X520" s="244">
        <v>62578</v>
      </c>
      <c r="Y520" s="244">
        <v>1737422</v>
      </c>
      <c r="Z520" s="244">
        <v>1737422</v>
      </c>
      <c r="AA520" s="244">
        <v>1737422</v>
      </c>
      <c r="AB520" s="244">
        <v>1737422</v>
      </c>
    </row>
    <row r="521" spans="1:28" ht="15" customHeight="1">
      <c r="A521" s="241" t="s">
        <v>426</v>
      </c>
      <c r="B521" s="242" t="s">
        <v>427</v>
      </c>
      <c r="C521" s="243" t="s">
        <v>369</v>
      </c>
      <c r="D521" s="241" t="s">
        <v>265</v>
      </c>
      <c r="E521" s="241" t="s">
        <v>270</v>
      </c>
      <c r="F521" s="241" t="s">
        <v>270</v>
      </c>
      <c r="G521" s="241" t="s">
        <v>270</v>
      </c>
      <c r="H521" s="241" t="s">
        <v>331</v>
      </c>
      <c r="I521" s="241"/>
      <c r="J521" s="241"/>
      <c r="K521" s="241"/>
      <c r="L521" s="241"/>
      <c r="M521" s="241" t="s">
        <v>267</v>
      </c>
      <c r="N521" s="241" t="s">
        <v>310</v>
      </c>
      <c r="O521" s="241" t="s">
        <v>268</v>
      </c>
      <c r="P521" s="242" t="s">
        <v>370</v>
      </c>
      <c r="Q521" s="242"/>
      <c r="R521" s="244">
        <v>0</v>
      </c>
      <c r="S521" s="244">
        <v>364175</v>
      </c>
      <c r="T521" s="244">
        <v>0</v>
      </c>
      <c r="U521" s="244">
        <v>364175</v>
      </c>
      <c r="V521" s="244">
        <v>0</v>
      </c>
      <c r="W521" s="244">
        <v>364175</v>
      </c>
      <c r="X521" s="244">
        <v>0</v>
      </c>
      <c r="Y521" s="244">
        <v>364175</v>
      </c>
      <c r="Z521" s="244">
        <v>364175</v>
      </c>
      <c r="AA521" s="244">
        <v>364175</v>
      </c>
      <c r="AB521" s="244">
        <v>364175</v>
      </c>
    </row>
    <row r="522" spans="1:28" ht="15" customHeight="1">
      <c r="A522" s="241" t="s">
        <v>426</v>
      </c>
      <c r="B522" s="242" t="s">
        <v>427</v>
      </c>
      <c r="C522" s="243" t="s">
        <v>371</v>
      </c>
      <c r="D522" s="241" t="s">
        <v>265</v>
      </c>
      <c r="E522" s="241" t="s">
        <v>272</v>
      </c>
      <c r="F522" s="241" t="s">
        <v>276</v>
      </c>
      <c r="G522" s="241" t="s">
        <v>270</v>
      </c>
      <c r="H522" s="241" t="s">
        <v>277</v>
      </c>
      <c r="I522" s="241" t="s">
        <v>309</v>
      </c>
      <c r="J522" s="241"/>
      <c r="K522" s="241"/>
      <c r="L522" s="241"/>
      <c r="M522" s="241" t="s">
        <v>267</v>
      </c>
      <c r="N522" s="241" t="s">
        <v>310</v>
      </c>
      <c r="O522" s="241" t="s">
        <v>268</v>
      </c>
      <c r="P522" s="242" t="s">
        <v>372</v>
      </c>
      <c r="Q522" s="242"/>
      <c r="R522" s="244">
        <v>0</v>
      </c>
      <c r="S522" s="244">
        <v>3015000</v>
      </c>
      <c r="T522" s="244">
        <v>0</v>
      </c>
      <c r="U522" s="244">
        <v>3015000</v>
      </c>
      <c r="V522" s="244">
        <v>0</v>
      </c>
      <c r="W522" s="244">
        <v>3014079</v>
      </c>
      <c r="X522" s="244">
        <v>921</v>
      </c>
      <c r="Y522" s="244">
        <v>3014079</v>
      </c>
      <c r="Z522" s="244">
        <v>3014079</v>
      </c>
      <c r="AA522" s="244">
        <v>3014079</v>
      </c>
      <c r="AB522" s="244">
        <v>3014079</v>
      </c>
    </row>
    <row r="523" spans="1:28" ht="15" customHeight="1">
      <c r="A523" s="241" t="s">
        <v>426</v>
      </c>
      <c r="B523" s="242" t="s">
        <v>427</v>
      </c>
      <c r="C523" s="243" t="s">
        <v>383</v>
      </c>
      <c r="D523" s="241" t="s">
        <v>265</v>
      </c>
      <c r="E523" s="241" t="s">
        <v>272</v>
      </c>
      <c r="F523" s="241" t="s">
        <v>276</v>
      </c>
      <c r="G523" s="241" t="s">
        <v>270</v>
      </c>
      <c r="H523" s="241" t="s">
        <v>277</v>
      </c>
      <c r="I523" s="241" t="s">
        <v>338</v>
      </c>
      <c r="J523" s="241"/>
      <c r="K523" s="241"/>
      <c r="L523" s="241"/>
      <c r="M523" s="241" t="s">
        <v>267</v>
      </c>
      <c r="N523" s="241" t="s">
        <v>310</v>
      </c>
      <c r="O523" s="241" t="s">
        <v>268</v>
      </c>
      <c r="P523" s="242" t="s">
        <v>384</v>
      </c>
      <c r="Q523" s="242"/>
      <c r="R523" s="244">
        <v>0</v>
      </c>
      <c r="S523" s="244">
        <v>6590500</v>
      </c>
      <c r="T523" s="244">
        <v>5284705</v>
      </c>
      <c r="U523" s="244">
        <v>1305795</v>
      </c>
      <c r="V523" s="244">
        <v>0</v>
      </c>
      <c r="W523" s="244">
        <v>1305795</v>
      </c>
      <c r="X523" s="244">
        <v>0</v>
      </c>
      <c r="Y523" s="244">
        <v>1305795</v>
      </c>
      <c r="Z523" s="244">
        <v>1305795</v>
      </c>
      <c r="AA523" s="244">
        <v>1305795</v>
      </c>
      <c r="AB523" s="244">
        <v>1305795</v>
      </c>
    </row>
    <row r="524" spans="1:28" ht="15" customHeight="1">
      <c r="A524" s="241" t="s">
        <v>426</v>
      </c>
      <c r="B524" s="242" t="s">
        <v>427</v>
      </c>
      <c r="C524" s="243" t="s">
        <v>373</v>
      </c>
      <c r="D524" s="241" t="s">
        <v>265</v>
      </c>
      <c r="E524" s="241" t="s">
        <v>279</v>
      </c>
      <c r="F524" s="241" t="s">
        <v>266</v>
      </c>
      <c r="G524" s="241" t="s">
        <v>270</v>
      </c>
      <c r="H524" s="241" t="s">
        <v>309</v>
      </c>
      <c r="I524" s="241"/>
      <c r="J524" s="241"/>
      <c r="K524" s="241"/>
      <c r="L524" s="241"/>
      <c r="M524" s="241" t="s">
        <v>267</v>
      </c>
      <c r="N524" s="241" t="s">
        <v>310</v>
      </c>
      <c r="O524" s="241" t="s">
        <v>268</v>
      </c>
      <c r="P524" s="242" t="s">
        <v>374</v>
      </c>
      <c r="Q524" s="242"/>
      <c r="R524" s="244">
        <v>0</v>
      </c>
      <c r="S524" s="244">
        <v>17231949</v>
      </c>
      <c r="T524" s="244">
        <v>0</v>
      </c>
      <c r="U524" s="244">
        <v>17231949</v>
      </c>
      <c r="V524" s="244">
        <v>0</v>
      </c>
      <c r="W524" s="244">
        <v>17231949</v>
      </c>
      <c r="X524" s="244">
        <v>0</v>
      </c>
      <c r="Y524" s="244">
        <v>17231949</v>
      </c>
      <c r="Z524" s="244">
        <v>17231949</v>
      </c>
      <c r="AA524" s="244">
        <v>17231949</v>
      </c>
      <c r="AB524" s="244">
        <v>17231949</v>
      </c>
    </row>
    <row r="525" spans="1:28" ht="15" customHeight="1">
      <c r="A525" s="241" t="s">
        <v>426</v>
      </c>
      <c r="B525" s="242" t="s">
        <v>427</v>
      </c>
      <c r="C525" s="243" t="s">
        <v>375</v>
      </c>
      <c r="D525" s="241" t="s">
        <v>265</v>
      </c>
      <c r="E525" s="241" t="s">
        <v>279</v>
      </c>
      <c r="F525" s="241" t="s">
        <v>266</v>
      </c>
      <c r="G525" s="241" t="s">
        <v>270</v>
      </c>
      <c r="H525" s="241" t="s">
        <v>313</v>
      </c>
      <c r="I525" s="241"/>
      <c r="J525" s="241"/>
      <c r="K525" s="241"/>
      <c r="L525" s="241"/>
      <c r="M525" s="241" t="s">
        <v>267</v>
      </c>
      <c r="N525" s="241" t="s">
        <v>310</v>
      </c>
      <c r="O525" s="241" t="s">
        <v>268</v>
      </c>
      <c r="P525" s="242" t="s">
        <v>376</v>
      </c>
      <c r="Q525" s="242"/>
      <c r="R525" s="244">
        <v>0</v>
      </c>
      <c r="S525" s="244">
        <v>148000</v>
      </c>
      <c r="T525" s="244">
        <v>148000</v>
      </c>
      <c r="U525" s="244">
        <v>0</v>
      </c>
      <c r="V525" s="244">
        <v>0</v>
      </c>
      <c r="W525" s="244">
        <v>0</v>
      </c>
      <c r="X525" s="244">
        <v>0</v>
      </c>
      <c r="Y525" s="244">
        <v>0</v>
      </c>
      <c r="Z525" s="244">
        <v>0</v>
      </c>
      <c r="AA525" s="244">
        <v>0</v>
      </c>
      <c r="AB525" s="244">
        <v>0</v>
      </c>
    </row>
    <row r="526" spans="1:28" ht="15" customHeight="1">
      <c r="A526" s="241" t="s">
        <v>426</v>
      </c>
      <c r="B526" s="242" t="s">
        <v>427</v>
      </c>
      <c r="C526" s="243" t="s">
        <v>375</v>
      </c>
      <c r="D526" s="241" t="s">
        <v>265</v>
      </c>
      <c r="E526" s="241" t="s">
        <v>279</v>
      </c>
      <c r="F526" s="241" t="s">
        <v>266</v>
      </c>
      <c r="G526" s="241" t="s">
        <v>270</v>
      </c>
      <c r="H526" s="241" t="s">
        <v>313</v>
      </c>
      <c r="I526" s="241"/>
      <c r="J526" s="241"/>
      <c r="K526" s="241"/>
      <c r="L526" s="241"/>
      <c r="M526" s="241" t="s">
        <v>280</v>
      </c>
      <c r="N526" s="241" t="s">
        <v>34</v>
      </c>
      <c r="O526" s="241" t="s">
        <v>268</v>
      </c>
      <c r="P526" s="242" t="s">
        <v>376</v>
      </c>
      <c r="Q526" s="242"/>
      <c r="R526" s="244">
        <v>0</v>
      </c>
      <c r="S526" s="244">
        <v>4631366</v>
      </c>
      <c r="T526" s="244">
        <v>581</v>
      </c>
      <c r="U526" s="244">
        <v>4630785</v>
      </c>
      <c r="V526" s="244">
        <v>0</v>
      </c>
      <c r="W526" s="244">
        <v>4630785</v>
      </c>
      <c r="X526" s="244">
        <v>0</v>
      </c>
      <c r="Y526" s="244">
        <v>4630785</v>
      </c>
      <c r="Z526" s="244">
        <v>4630785</v>
      </c>
      <c r="AA526" s="244">
        <v>4630785</v>
      </c>
      <c r="AB526" s="244">
        <v>4630785</v>
      </c>
    </row>
    <row r="527" spans="1:28" ht="15" customHeight="1">
      <c r="A527" s="241" t="s">
        <v>428</v>
      </c>
      <c r="B527" s="242" t="s">
        <v>429</v>
      </c>
      <c r="C527" s="243" t="s">
        <v>308</v>
      </c>
      <c r="D527" s="241" t="s">
        <v>265</v>
      </c>
      <c r="E527" s="241" t="s">
        <v>266</v>
      </c>
      <c r="F527" s="241" t="s">
        <v>266</v>
      </c>
      <c r="G527" s="241" t="s">
        <v>266</v>
      </c>
      <c r="H527" s="241" t="s">
        <v>309</v>
      </c>
      <c r="I527" s="241" t="s">
        <v>309</v>
      </c>
      <c r="J527" s="241"/>
      <c r="K527" s="241"/>
      <c r="L527" s="241"/>
      <c r="M527" s="241" t="s">
        <v>267</v>
      </c>
      <c r="N527" s="241" t="s">
        <v>310</v>
      </c>
      <c r="O527" s="241" t="s">
        <v>268</v>
      </c>
      <c r="P527" s="242" t="s">
        <v>311</v>
      </c>
      <c r="Q527" s="242"/>
      <c r="R527" s="244">
        <v>862000000</v>
      </c>
      <c r="S527" s="244">
        <v>0</v>
      </c>
      <c r="T527" s="244">
        <v>59423340</v>
      </c>
      <c r="U527" s="244">
        <v>802576660</v>
      </c>
      <c r="V527" s="244">
        <v>0</v>
      </c>
      <c r="W527" s="244">
        <v>802576660</v>
      </c>
      <c r="X527" s="244">
        <v>0</v>
      </c>
      <c r="Y527" s="244">
        <v>802576660</v>
      </c>
      <c r="Z527" s="244">
        <v>802576660</v>
      </c>
      <c r="AA527" s="244">
        <v>802576660</v>
      </c>
      <c r="AB527" s="244">
        <v>802576660</v>
      </c>
    </row>
    <row r="528" spans="1:28" ht="15" customHeight="1">
      <c r="A528" s="241" t="s">
        <v>428</v>
      </c>
      <c r="B528" s="242" t="s">
        <v>429</v>
      </c>
      <c r="C528" s="243" t="s">
        <v>312</v>
      </c>
      <c r="D528" s="241" t="s">
        <v>265</v>
      </c>
      <c r="E528" s="241" t="s">
        <v>266</v>
      </c>
      <c r="F528" s="241" t="s">
        <v>266</v>
      </c>
      <c r="G528" s="241" t="s">
        <v>266</v>
      </c>
      <c r="H528" s="241" t="s">
        <v>309</v>
      </c>
      <c r="I528" s="241" t="s">
        <v>313</v>
      </c>
      <c r="J528" s="241"/>
      <c r="K528" s="241"/>
      <c r="L528" s="241"/>
      <c r="M528" s="241" t="s">
        <v>267</v>
      </c>
      <c r="N528" s="241" t="s">
        <v>310</v>
      </c>
      <c r="O528" s="241" t="s">
        <v>268</v>
      </c>
      <c r="P528" s="242" t="s">
        <v>314</v>
      </c>
      <c r="Q528" s="242"/>
      <c r="R528" s="244">
        <v>0</v>
      </c>
      <c r="S528" s="244">
        <v>711708</v>
      </c>
      <c r="T528" s="244">
        <v>711708</v>
      </c>
      <c r="U528" s="244">
        <v>0</v>
      </c>
      <c r="V528" s="244">
        <v>0</v>
      </c>
      <c r="W528" s="244">
        <v>0</v>
      </c>
      <c r="X528" s="244">
        <v>0</v>
      </c>
      <c r="Y528" s="244">
        <v>0</v>
      </c>
      <c r="Z528" s="244">
        <v>0</v>
      </c>
      <c r="AA528" s="244">
        <v>0</v>
      </c>
      <c r="AB528" s="244">
        <v>0</v>
      </c>
    </row>
    <row r="529" spans="1:28" ht="15" customHeight="1">
      <c r="A529" s="241" t="s">
        <v>428</v>
      </c>
      <c r="B529" s="242" t="s">
        <v>429</v>
      </c>
      <c r="C529" s="243" t="s">
        <v>315</v>
      </c>
      <c r="D529" s="241" t="s">
        <v>265</v>
      </c>
      <c r="E529" s="241" t="s">
        <v>266</v>
      </c>
      <c r="F529" s="241" t="s">
        <v>266</v>
      </c>
      <c r="G529" s="241" t="s">
        <v>266</v>
      </c>
      <c r="H529" s="241" t="s">
        <v>309</v>
      </c>
      <c r="I529" s="241" t="s">
        <v>316</v>
      </c>
      <c r="J529" s="241"/>
      <c r="K529" s="241"/>
      <c r="L529" s="241"/>
      <c r="M529" s="241" t="s">
        <v>267</v>
      </c>
      <c r="N529" s="241" t="s">
        <v>310</v>
      </c>
      <c r="O529" s="241" t="s">
        <v>268</v>
      </c>
      <c r="P529" s="242" t="s">
        <v>317</v>
      </c>
      <c r="Q529" s="242"/>
      <c r="R529" s="244">
        <v>22710000</v>
      </c>
      <c r="S529" s="244">
        <v>0</v>
      </c>
      <c r="T529" s="244">
        <v>3162761</v>
      </c>
      <c r="U529" s="244">
        <v>19547239</v>
      </c>
      <c r="V529" s="244">
        <v>0</v>
      </c>
      <c r="W529" s="244">
        <v>19547239</v>
      </c>
      <c r="X529" s="244">
        <v>0</v>
      </c>
      <c r="Y529" s="244">
        <v>19547239</v>
      </c>
      <c r="Z529" s="244">
        <v>19547239</v>
      </c>
      <c r="AA529" s="244">
        <v>19547239</v>
      </c>
      <c r="AB529" s="244">
        <v>19547239</v>
      </c>
    </row>
    <row r="530" spans="1:28" ht="15" customHeight="1">
      <c r="A530" s="241" t="s">
        <v>428</v>
      </c>
      <c r="B530" s="242" t="s">
        <v>429</v>
      </c>
      <c r="C530" s="243" t="s">
        <v>318</v>
      </c>
      <c r="D530" s="241" t="s">
        <v>265</v>
      </c>
      <c r="E530" s="241" t="s">
        <v>266</v>
      </c>
      <c r="F530" s="241" t="s">
        <v>266</v>
      </c>
      <c r="G530" s="241" t="s">
        <v>266</v>
      </c>
      <c r="H530" s="241" t="s">
        <v>309</v>
      </c>
      <c r="I530" s="241" t="s">
        <v>319</v>
      </c>
      <c r="J530" s="241"/>
      <c r="K530" s="241"/>
      <c r="L530" s="241"/>
      <c r="M530" s="241" t="s">
        <v>267</v>
      </c>
      <c r="N530" s="241" t="s">
        <v>310</v>
      </c>
      <c r="O530" s="241" t="s">
        <v>268</v>
      </c>
      <c r="P530" s="242" t="s">
        <v>320</v>
      </c>
      <c r="Q530" s="242"/>
      <c r="R530" s="244">
        <v>15395000</v>
      </c>
      <c r="S530" s="244">
        <v>7000000</v>
      </c>
      <c r="T530" s="244">
        <v>16092922</v>
      </c>
      <c r="U530" s="244">
        <v>6302078</v>
      </c>
      <c r="V530" s="244">
        <v>0</v>
      </c>
      <c r="W530" s="244">
        <v>6302078</v>
      </c>
      <c r="X530" s="244">
        <v>0</v>
      </c>
      <c r="Y530" s="244">
        <v>6302078</v>
      </c>
      <c r="Z530" s="244">
        <v>6302078</v>
      </c>
      <c r="AA530" s="244">
        <v>6302078</v>
      </c>
      <c r="AB530" s="244">
        <v>6302078</v>
      </c>
    </row>
    <row r="531" spans="1:28" ht="15" customHeight="1">
      <c r="A531" s="241" t="s">
        <v>428</v>
      </c>
      <c r="B531" s="242" t="s">
        <v>429</v>
      </c>
      <c r="C531" s="243" t="s">
        <v>321</v>
      </c>
      <c r="D531" s="241" t="s">
        <v>265</v>
      </c>
      <c r="E531" s="241" t="s">
        <v>266</v>
      </c>
      <c r="F531" s="241" t="s">
        <v>266</v>
      </c>
      <c r="G531" s="241" t="s">
        <v>266</v>
      </c>
      <c r="H531" s="241" t="s">
        <v>309</v>
      </c>
      <c r="I531" s="241" t="s">
        <v>322</v>
      </c>
      <c r="J531" s="241"/>
      <c r="K531" s="241"/>
      <c r="L531" s="241"/>
      <c r="M531" s="241" t="s">
        <v>267</v>
      </c>
      <c r="N531" s="241" t="s">
        <v>310</v>
      </c>
      <c r="O531" s="241" t="s">
        <v>268</v>
      </c>
      <c r="P531" s="242" t="s">
        <v>323</v>
      </c>
      <c r="Q531" s="242"/>
      <c r="R531" s="244">
        <v>85300000</v>
      </c>
      <c r="S531" s="244">
        <v>2104300</v>
      </c>
      <c r="T531" s="244">
        <v>3950382</v>
      </c>
      <c r="U531" s="244">
        <v>83453918</v>
      </c>
      <c r="V531" s="244">
        <v>0</v>
      </c>
      <c r="W531" s="244">
        <v>83453918</v>
      </c>
      <c r="X531" s="244">
        <v>0</v>
      </c>
      <c r="Y531" s="244">
        <v>83453918</v>
      </c>
      <c r="Z531" s="244">
        <v>83453918</v>
      </c>
      <c r="AA531" s="244">
        <v>83453918</v>
      </c>
      <c r="AB531" s="244">
        <v>83453918</v>
      </c>
    </row>
    <row r="532" spans="1:28" ht="15" customHeight="1">
      <c r="A532" s="241" t="s">
        <v>428</v>
      </c>
      <c r="B532" s="242" t="s">
        <v>429</v>
      </c>
      <c r="C532" s="243" t="s">
        <v>324</v>
      </c>
      <c r="D532" s="241" t="s">
        <v>265</v>
      </c>
      <c r="E532" s="241" t="s">
        <v>266</v>
      </c>
      <c r="F532" s="241" t="s">
        <v>266</v>
      </c>
      <c r="G532" s="241" t="s">
        <v>266</v>
      </c>
      <c r="H532" s="241" t="s">
        <v>309</v>
      </c>
      <c r="I532" s="241" t="s">
        <v>325</v>
      </c>
      <c r="J532" s="241"/>
      <c r="K532" s="241"/>
      <c r="L532" s="241"/>
      <c r="M532" s="241" t="s">
        <v>267</v>
      </c>
      <c r="N532" s="241" t="s">
        <v>310</v>
      </c>
      <c r="O532" s="241" t="s">
        <v>268</v>
      </c>
      <c r="P532" s="242" t="s">
        <v>326</v>
      </c>
      <c r="Q532" s="242"/>
      <c r="R532" s="244">
        <v>34000000</v>
      </c>
      <c r="S532" s="244">
        <v>4000000</v>
      </c>
      <c r="T532" s="244">
        <v>3700561</v>
      </c>
      <c r="U532" s="244">
        <v>34299439</v>
      </c>
      <c r="V532" s="244">
        <v>0</v>
      </c>
      <c r="W532" s="244">
        <v>34299439</v>
      </c>
      <c r="X532" s="244">
        <v>0</v>
      </c>
      <c r="Y532" s="244">
        <v>34299439</v>
      </c>
      <c r="Z532" s="244">
        <v>34299439</v>
      </c>
      <c r="AA532" s="244">
        <v>34299439</v>
      </c>
      <c r="AB532" s="244">
        <v>34299439</v>
      </c>
    </row>
    <row r="533" spans="1:28" ht="15" customHeight="1">
      <c r="A533" s="241" t="s">
        <v>428</v>
      </c>
      <c r="B533" s="242" t="s">
        <v>429</v>
      </c>
      <c r="C533" s="243" t="s">
        <v>327</v>
      </c>
      <c r="D533" s="241" t="s">
        <v>265</v>
      </c>
      <c r="E533" s="241" t="s">
        <v>266</v>
      </c>
      <c r="F533" s="241" t="s">
        <v>266</v>
      </c>
      <c r="G533" s="241" t="s">
        <v>266</v>
      </c>
      <c r="H533" s="241" t="s">
        <v>309</v>
      </c>
      <c r="I533" s="241" t="s">
        <v>328</v>
      </c>
      <c r="J533" s="241"/>
      <c r="K533" s="241"/>
      <c r="L533" s="241"/>
      <c r="M533" s="241" t="s">
        <v>267</v>
      </c>
      <c r="N533" s="241" t="s">
        <v>310</v>
      </c>
      <c r="O533" s="241" t="s">
        <v>268</v>
      </c>
      <c r="P533" s="242" t="s">
        <v>329</v>
      </c>
      <c r="Q533" s="242"/>
      <c r="R533" s="244">
        <v>114000000</v>
      </c>
      <c r="S533" s="244">
        <v>0</v>
      </c>
      <c r="T533" s="244">
        <v>23365458</v>
      </c>
      <c r="U533" s="244">
        <v>90634542</v>
      </c>
      <c r="V533" s="244">
        <v>0</v>
      </c>
      <c r="W533" s="244">
        <v>90634542</v>
      </c>
      <c r="X533" s="244">
        <v>0</v>
      </c>
      <c r="Y533" s="244">
        <v>90634542</v>
      </c>
      <c r="Z533" s="244">
        <v>90634542</v>
      </c>
      <c r="AA533" s="244">
        <v>90634542</v>
      </c>
      <c r="AB533" s="244">
        <v>90634542</v>
      </c>
    </row>
    <row r="534" spans="1:28" ht="15" customHeight="1">
      <c r="A534" s="241" t="s">
        <v>428</v>
      </c>
      <c r="B534" s="242" t="s">
        <v>429</v>
      </c>
      <c r="C534" s="243" t="s">
        <v>330</v>
      </c>
      <c r="D534" s="241" t="s">
        <v>265</v>
      </c>
      <c r="E534" s="241" t="s">
        <v>266</v>
      </c>
      <c r="F534" s="241" t="s">
        <v>266</v>
      </c>
      <c r="G534" s="241" t="s">
        <v>266</v>
      </c>
      <c r="H534" s="241" t="s">
        <v>309</v>
      </c>
      <c r="I534" s="241" t="s">
        <v>331</v>
      </c>
      <c r="J534" s="241"/>
      <c r="K534" s="241"/>
      <c r="L534" s="241"/>
      <c r="M534" s="241" t="s">
        <v>267</v>
      </c>
      <c r="N534" s="241" t="s">
        <v>310</v>
      </c>
      <c r="O534" s="241" t="s">
        <v>268</v>
      </c>
      <c r="P534" s="242" t="s">
        <v>332</v>
      </c>
      <c r="Q534" s="242"/>
      <c r="R534" s="244">
        <v>49000000</v>
      </c>
      <c r="S534" s="244">
        <v>25500000</v>
      </c>
      <c r="T534" s="244">
        <v>1570760</v>
      </c>
      <c r="U534" s="244">
        <v>72929240</v>
      </c>
      <c r="V534" s="244">
        <v>0</v>
      </c>
      <c r="W534" s="244">
        <v>72929240</v>
      </c>
      <c r="X534" s="244">
        <v>0</v>
      </c>
      <c r="Y534" s="244">
        <v>72929240</v>
      </c>
      <c r="Z534" s="244">
        <v>72929240</v>
      </c>
      <c r="AA534" s="244">
        <v>72929240</v>
      </c>
      <c r="AB534" s="244">
        <v>72929240</v>
      </c>
    </row>
    <row r="535" spans="1:28" ht="15" customHeight="1">
      <c r="A535" s="241" t="s">
        <v>428</v>
      </c>
      <c r="B535" s="242" t="s">
        <v>429</v>
      </c>
      <c r="C535" s="243" t="s">
        <v>333</v>
      </c>
      <c r="D535" s="241" t="s">
        <v>265</v>
      </c>
      <c r="E535" s="241" t="s">
        <v>266</v>
      </c>
      <c r="F535" s="241" t="s">
        <v>266</v>
      </c>
      <c r="G535" s="241" t="s">
        <v>266</v>
      </c>
      <c r="H535" s="241" t="s">
        <v>309</v>
      </c>
      <c r="I535" s="241" t="s">
        <v>277</v>
      </c>
      <c r="J535" s="241"/>
      <c r="K535" s="241"/>
      <c r="L535" s="241"/>
      <c r="M535" s="241" t="s">
        <v>267</v>
      </c>
      <c r="N535" s="241" t="s">
        <v>310</v>
      </c>
      <c r="O535" s="241" t="s">
        <v>268</v>
      </c>
      <c r="P535" s="242" t="s">
        <v>334</v>
      </c>
      <c r="Q535" s="242"/>
      <c r="R535" s="244">
        <v>17000000</v>
      </c>
      <c r="S535" s="244">
        <v>7000000</v>
      </c>
      <c r="T535" s="244">
        <v>1836273</v>
      </c>
      <c r="U535" s="244">
        <v>22163727</v>
      </c>
      <c r="V535" s="244">
        <v>0</v>
      </c>
      <c r="W535" s="244">
        <v>22163727</v>
      </c>
      <c r="X535" s="244">
        <v>0</v>
      </c>
      <c r="Y535" s="244">
        <v>22163727</v>
      </c>
      <c r="Z535" s="244">
        <v>22163727</v>
      </c>
      <c r="AA535" s="244">
        <v>22163727</v>
      </c>
      <c r="AB535" s="244">
        <v>22163727</v>
      </c>
    </row>
    <row r="536" spans="1:28" ht="15" customHeight="1">
      <c r="A536" s="241" t="s">
        <v>428</v>
      </c>
      <c r="B536" s="242" t="s">
        <v>429</v>
      </c>
      <c r="C536" s="243" t="s">
        <v>335</v>
      </c>
      <c r="D536" s="241" t="s">
        <v>265</v>
      </c>
      <c r="E536" s="241" t="s">
        <v>266</v>
      </c>
      <c r="F536" s="241" t="s">
        <v>266</v>
      </c>
      <c r="G536" s="241" t="s">
        <v>270</v>
      </c>
      <c r="H536" s="241" t="s">
        <v>309</v>
      </c>
      <c r="I536" s="241"/>
      <c r="J536" s="241"/>
      <c r="K536" s="241"/>
      <c r="L536" s="241"/>
      <c r="M536" s="241" t="s">
        <v>267</v>
      </c>
      <c r="N536" s="241" t="s">
        <v>310</v>
      </c>
      <c r="O536" s="241" t="s">
        <v>268</v>
      </c>
      <c r="P536" s="242" t="s">
        <v>336</v>
      </c>
      <c r="Q536" s="242"/>
      <c r="R536" s="244">
        <v>113000000</v>
      </c>
      <c r="S536" s="244">
        <v>2000000</v>
      </c>
      <c r="T536" s="244">
        <v>4074900</v>
      </c>
      <c r="U536" s="244">
        <v>110925100</v>
      </c>
      <c r="V536" s="244">
        <v>0</v>
      </c>
      <c r="W536" s="244">
        <v>110925100</v>
      </c>
      <c r="X536" s="244">
        <v>0</v>
      </c>
      <c r="Y536" s="244">
        <v>110925100</v>
      </c>
      <c r="Z536" s="244">
        <v>110925100</v>
      </c>
      <c r="AA536" s="244">
        <v>110925100</v>
      </c>
      <c r="AB536" s="244">
        <v>110925100</v>
      </c>
    </row>
    <row r="537" spans="1:28" ht="15" customHeight="1">
      <c r="A537" s="241" t="s">
        <v>428</v>
      </c>
      <c r="B537" s="242" t="s">
        <v>429</v>
      </c>
      <c r="C537" s="243" t="s">
        <v>337</v>
      </c>
      <c r="D537" s="241" t="s">
        <v>265</v>
      </c>
      <c r="E537" s="241" t="s">
        <v>266</v>
      </c>
      <c r="F537" s="241" t="s">
        <v>266</v>
      </c>
      <c r="G537" s="241" t="s">
        <v>270</v>
      </c>
      <c r="H537" s="241" t="s">
        <v>338</v>
      </c>
      <c r="I537" s="241"/>
      <c r="J537" s="241"/>
      <c r="K537" s="241"/>
      <c r="L537" s="241"/>
      <c r="M537" s="241" t="s">
        <v>267</v>
      </c>
      <c r="N537" s="241" t="s">
        <v>310</v>
      </c>
      <c r="O537" s="241" t="s">
        <v>268</v>
      </c>
      <c r="P537" s="242" t="s">
        <v>339</v>
      </c>
      <c r="Q537" s="242"/>
      <c r="R537" s="244">
        <v>81000000</v>
      </c>
      <c r="S537" s="244">
        <v>0</v>
      </c>
      <c r="T537" s="244">
        <v>2427800</v>
      </c>
      <c r="U537" s="244">
        <v>78572200</v>
      </c>
      <c r="V537" s="244">
        <v>0</v>
      </c>
      <c r="W537" s="244">
        <v>78572200</v>
      </c>
      <c r="X537" s="244">
        <v>0</v>
      </c>
      <c r="Y537" s="244">
        <v>78572200</v>
      </c>
      <c r="Z537" s="244">
        <v>78572200</v>
      </c>
      <c r="AA537" s="244">
        <v>78572200</v>
      </c>
      <c r="AB537" s="244">
        <v>78572200</v>
      </c>
    </row>
    <row r="538" spans="1:28" ht="15" customHeight="1">
      <c r="A538" s="241" t="s">
        <v>428</v>
      </c>
      <c r="B538" s="242" t="s">
        <v>429</v>
      </c>
      <c r="C538" s="243" t="s">
        <v>340</v>
      </c>
      <c r="D538" s="241" t="s">
        <v>265</v>
      </c>
      <c r="E538" s="241" t="s">
        <v>266</v>
      </c>
      <c r="F538" s="241" t="s">
        <v>266</v>
      </c>
      <c r="G538" s="241" t="s">
        <v>270</v>
      </c>
      <c r="H538" s="241" t="s">
        <v>316</v>
      </c>
      <c r="I538" s="241"/>
      <c r="J538" s="241"/>
      <c r="K538" s="241"/>
      <c r="L538" s="241"/>
      <c r="M538" s="241" t="s">
        <v>267</v>
      </c>
      <c r="N538" s="241" t="s">
        <v>310</v>
      </c>
      <c r="O538" s="241" t="s">
        <v>268</v>
      </c>
      <c r="P538" s="242" t="s">
        <v>341</v>
      </c>
      <c r="Q538" s="242"/>
      <c r="R538" s="244">
        <v>48000000</v>
      </c>
      <c r="S538" s="244">
        <v>2000000</v>
      </c>
      <c r="T538" s="244">
        <v>3324500</v>
      </c>
      <c r="U538" s="244">
        <v>46675500</v>
      </c>
      <c r="V538" s="244">
        <v>0</v>
      </c>
      <c r="W538" s="244">
        <v>46675500</v>
      </c>
      <c r="X538" s="244">
        <v>0</v>
      </c>
      <c r="Y538" s="244">
        <v>46675500</v>
      </c>
      <c r="Z538" s="244">
        <v>46675500</v>
      </c>
      <c r="AA538" s="244">
        <v>46675500</v>
      </c>
      <c r="AB538" s="244">
        <v>46675500</v>
      </c>
    </row>
    <row r="539" spans="1:28" ht="15" customHeight="1">
      <c r="A539" s="241" t="s">
        <v>428</v>
      </c>
      <c r="B539" s="242" t="s">
        <v>429</v>
      </c>
      <c r="C539" s="243" t="s">
        <v>342</v>
      </c>
      <c r="D539" s="241" t="s">
        <v>265</v>
      </c>
      <c r="E539" s="241" t="s">
        <v>266</v>
      </c>
      <c r="F539" s="241" t="s">
        <v>266</v>
      </c>
      <c r="G539" s="241" t="s">
        <v>270</v>
      </c>
      <c r="H539" s="241" t="s">
        <v>319</v>
      </c>
      <c r="I539" s="241"/>
      <c r="J539" s="241"/>
      <c r="K539" s="241"/>
      <c r="L539" s="241"/>
      <c r="M539" s="241" t="s">
        <v>267</v>
      </c>
      <c r="N539" s="241" t="s">
        <v>310</v>
      </c>
      <c r="O539" s="241" t="s">
        <v>268</v>
      </c>
      <c r="P539" s="242" t="s">
        <v>343</v>
      </c>
      <c r="Q539" s="242"/>
      <c r="R539" s="244">
        <v>16000000</v>
      </c>
      <c r="S539" s="244">
        <v>0</v>
      </c>
      <c r="T539" s="244">
        <v>1486500</v>
      </c>
      <c r="U539" s="244">
        <v>14513500</v>
      </c>
      <c r="V539" s="244">
        <v>0</v>
      </c>
      <c r="W539" s="244">
        <v>14513500</v>
      </c>
      <c r="X539" s="244">
        <v>0</v>
      </c>
      <c r="Y539" s="244">
        <v>14513500</v>
      </c>
      <c r="Z539" s="244">
        <v>14513500</v>
      </c>
      <c r="AA539" s="244">
        <v>14513500</v>
      </c>
      <c r="AB539" s="244">
        <v>14513500</v>
      </c>
    </row>
    <row r="540" spans="1:28" ht="15" customHeight="1">
      <c r="A540" s="241" t="s">
        <v>428</v>
      </c>
      <c r="B540" s="242" t="s">
        <v>429</v>
      </c>
      <c r="C540" s="243" t="s">
        <v>344</v>
      </c>
      <c r="D540" s="241" t="s">
        <v>265</v>
      </c>
      <c r="E540" s="241" t="s">
        <v>266</v>
      </c>
      <c r="F540" s="241" t="s">
        <v>266</v>
      </c>
      <c r="G540" s="241" t="s">
        <v>270</v>
      </c>
      <c r="H540" s="241" t="s">
        <v>322</v>
      </c>
      <c r="I540" s="241"/>
      <c r="J540" s="241"/>
      <c r="K540" s="241"/>
      <c r="L540" s="241"/>
      <c r="M540" s="241" t="s">
        <v>267</v>
      </c>
      <c r="N540" s="241" t="s">
        <v>310</v>
      </c>
      <c r="O540" s="241" t="s">
        <v>268</v>
      </c>
      <c r="P540" s="242" t="s">
        <v>345</v>
      </c>
      <c r="Q540" s="242"/>
      <c r="R540" s="244">
        <v>36000000</v>
      </c>
      <c r="S540" s="244">
        <v>2000000</v>
      </c>
      <c r="T540" s="244">
        <v>2990900</v>
      </c>
      <c r="U540" s="244">
        <v>35009100</v>
      </c>
      <c r="V540" s="244">
        <v>0</v>
      </c>
      <c r="W540" s="244">
        <v>35009100</v>
      </c>
      <c r="X540" s="244">
        <v>0</v>
      </c>
      <c r="Y540" s="244">
        <v>35009100</v>
      </c>
      <c r="Z540" s="244">
        <v>35009100</v>
      </c>
      <c r="AA540" s="244">
        <v>35009100</v>
      </c>
      <c r="AB540" s="244">
        <v>35009100</v>
      </c>
    </row>
    <row r="541" spans="1:28" ht="15" customHeight="1">
      <c r="A541" s="241" t="s">
        <v>428</v>
      </c>
      <c r="B541" s="242" t="s">
        <v>429</v>
      </c>
      <c r="C541" s="243" t="s">
        <v>346</v>
      </c>
      <c r="D541" s="241" t="s">
        <v>265</v>
      </c>
      <c r="E541" s="241" t="s">
        <v>266</v>
      </c>
      <c r="F541" s="241" t="s">
        <v>266</v>
      </c>
      <c r="G541" s="241" t="s">
        <v>270</v>
      </c>
      <c r="H541" s="241" t="s">
        <v>325</v>
      </c>
      <c r="I541" s="241"/>
      <c r="J541" s="241"/>
      <c r="K541" s="241"/>
      <c r="L541" s="241"/>
      <c r="M541" s="241" t="s">
        <v>267</v>
      </c>
      <c r="N541" s="241" t="s">
        <v>310</v>
      </c>
      <c r="O541" s="241" t="s">
        <v>268</v>
      </c>
      <c r="P541" s="242" t="s">
        <v>347</v>
      </c>
      <c r="Q541" s="242"/>
      <c r="R541" s="244">
        <v>5000000</v>
      </c>
      <c r="S541" s="244">
        <v>18351000</v>
      </c>
      <c r="T541" s="244">
        <v>0</v>
      </c>
      <c r="U541" s="244">
        <v>23351000</v>
      </c>
      <c r="V541" s="244">
        <v>0</v>
      </c>
      <c r="W541" s="244">
        <v>23351000</v>
      </c>
      <c r="X541" s="244">
        <v>0</v>
      </c>
      <c r="Y541" s="244">
        <v>23351000</v>
      </c>
      <c r="Z541" s="244">
        <v>23351000</v>
      </c>
      <c r="AA541" s="244">
        <v>23351000</v>
      </c>
      <c r="AB541" s="244">
        <v>23351000</v>
      </c>
    </row>
    <row r="542" spans="1:28" ht="15" customHeight="1">
      <c r="A542" s="241" t="s">
        <v>428</v>
      </c>
      <c r="B542" s="242" t="s">
        <v>429</v>
      </c>
      <c r="C542" s="243" t="s">
        <v>348</v>
      </c>
      <c r="D542" s="241" t="s">
        <v>265</v>
      </c>
      <c r="E542" s="241" t="s">
        <v>266</v>
      </c>
      <c r="F542" s="241" t="s">
        <v>266</v>
      </c>
      <c r="G542" s="241" t="s">
        <v>270</v>
      </c>
      <c r="H542" s="241" t="s">
        <v>349</v>
      </c>
      <c r="I542" s="241"/>
      <c r="J542" s="241"/>
      <c r="K542" s="241"/>
      <c r="L542" s="241"/>
      <c r="M542" s="241" t="s">
        <v>267</v>
      </c>
      <c r="N542" s="241" t="s">
        <v>310</v>
      </c>
      <c r="O542" s="241" t="s">
        <v>268</v>
      </c>
      <c r="P542" s="242" t="s">
        <v>350</v>
      </c>
      <c r="Q542" s="242"/>
      <c r="R542" s="244">
        <v>5000000</v>
      </c>
      <c r="S542" s="244">
        <v>0</v>
      </c>
      <c r="T542" s="244">
        <v>5000000</v>
      </c>
      <c r="U542" s="244">
        <v>0</v>
      </c>
      <c r="V542" s="244">
        <v>0</v>
      </c>
      <c r="W542" s="244">
        <v>0</v>
      </c>
      <c r="X542" s="244">
        <v>0</v>
      </c>
      <c r="Y542" s="244">
        <v>0</v>
      </c>
      <c r="Z542" s="244">
        <v>0</v>
      </c>
      <c r="AA542" s="244">
        <v>0</v>
      </c>
      <c r="AB542" s="244">
        <v>0</v>
      </c>
    </row>
    <row r="543" spans="1:28" ht="15" customHeight="1">
      <c r="A543" s="241" t="s">
        <v>428</v>
      </c>
      <c r="B543" s="242" t="s">
        <v>429</v>
      </c>
      <c r="C543" s="243" t="s">
        <v>351</v>
      </c>
      <c r="D543" s="241" t="s">
        <v>265</v>
      </c>
      <c r="E543" s="241" t="s">
        <v>266</v>
      </c>
      <c r="F543" s="241" t="s">
        <v>266</v>
      </c>
      <c r="G543" s="241" t="s">
        <v>270</v>
      </c>
      <c r="H543" s="241" t="s">
        <v>328</v>
      </c>
      <c r="I543" s="241"/>
      <c r="J543" s="241"/>
      <c r="K543" s="241"/>
      <c r="L543" s="241"/>
      <c r="M543" s="241" t="s">
        <v>267</v>
      </c>
      <c r="N543" s="241" t="s">
        <v>310</v>
      </c>
      <c r="O543" s="241" t="s">
        <v>268</v>
      </c>
      <c r="P543" s="242" t="s">
        <v>352</v>
      </c>
      <c r="Q543" s="242"/>
      <c r="R543" s="244">
        <v>10000000</v>
      </c>
      <c r="S543" s="244">
        <v>0</v>
      </c>
      <c r="T543" s="244">
        <v>10000000</v>
      </c>
      <c r="U543" s="244">
        <v>0</v>
      </c>
      <c r="V543" s="244">
        <v>0</v>
      </c>
      <c r="W543" s="244">
        <v>0</v>
      </c>
      <c r="X543" s="244">
        <v>0</v>
      </c>
      <c r="Y543" s="244">
        <v>0</v>
      </c>
      <c r="Z543" s="244">
        <v>0</v>
      </c>
      <c r="AA543" s="244">
        <v>0</v>
      </c>
      <c r="AB543" s="244">
        <v>0</v>
      </c>
    </row>
    <row r="544" spans="1:28" ht="15" customHeight="1">
      <c r="A544" s="241" t="s">
        <v>428</v>
      </c>
      <c r="B544" s="242" t="s">
        <v>429</v>
      </c>
      <c r="C544" s="243" t="s">
        <v>353</v>
      </c>
      <c r="D544" s="241" t="s">
        <v>265</v>
      </c>
      <c r="E544" s="241" t="s">
        <v>266</v>
      </c>
      <c r="F544" s="241" t="s">
        <v>266</v>
      </c>
      <c r="G544" s="241" t="s">
        <v>272</v>
      </c>
      <c r="H544" s="241" t="s">
        <v>309</v>
      </c>
      <c r="I544" s="241" t="s">
        <v>309</v>
      </c>
      <c r="J544" s="241"/>
      <c r="K544" s="241"/>
      <c r="L544" s="241"/>
      <c r="M544" s="241" t="s">
        <v>267</v>
      </c>
      <c r="N544" s="241" t="s">
        <v>310</v>
      </c>
      <c r="O544" s="241" t="s">
        <v>268</v>
      </c>
      <c r="P544" s="242" t="s">
        <v>354</v>
      </c>
      <c r="Q544" s="242"/>
      <c r="R544" s="244">
        <v>54000000</v>
      </c>
      <c r="S544" s="244">
        <v>14000000</v>
      </c>
      <c r="T544" s="244">
        <v>4633985</v>
      </c>
      <c r="U544" s="244">
        <v>63366015</v>
      </c>
      <c r="V544" s="244">
        <v>0</v>
      </c>
      <c r="W544" s="244">
        <v>63366015</v>
      </c>
      <c r="X544" s="244">
        <v>0</v>
      </c>
      <c r="Y544" s="244">
        <v>63366015</v>
      </c>
      <c r="Z544" s="244">
        <v>63366015</v>
      </c>
      <c r="AA544" s="244">
        <v>63366015</v>
      </c>
      <c r="AB544" s="244">
        <v>63366015</v>
      </c>
    </row>
    <row r="545" spans="1:28" ht="15" customHeight="1">
      <c r="A545" s="241" t="s">
        <v>428</v>
      </c>
      <c r="B545" s="242" t="s">
        <v>429</v>
      </c>
      <c r="C545" s="243" t="s">
        <v>355</v>
      </c>
      <c r="D545" s="241" t="s">
        <v>265</v>
      </c>
      <c r="E545" s="241" t="s">
        <v>266</v>
      </c>
      <c r="F545" s="241" t="s">
        <v>266</v>
      </c>
      <c r="G545" s="241" t="s">
        <v>272</v>
      </c>
      <c r="H545" s="241" t="s">
        <v>309</v>
      </c>
      <c r="I545" s="241" t="s">
        <v>338</v>
      </c>
      <c r="J545" s="241"/>
      <c r="K545" s="241"/>
      <c r="L545" s="241"/>
      <c r="M545" s="241" t="s">
        <v>267</v>
      </c>
      <c r="N545" s="241" t="s">
        <v>310</v>
      </c>
      <c r="O545" s="241" t="s">
        <v>268</v>
      </c>
      <c r="P545" s="242" t="s">
        <v>356</v>
      </c>
      <c r="Q545" s="242"/>
      <c r="R545" s="244">
        <v>0</v>
      </c>
      <c r="S545" s="244">
        <v>16816941</v>
      </c>
      <c r="T545" s="244">
        <v>1091946</v>
      </c>
      <c r="U545" s="244">
        <v>15724995</v>
      </c>
      <c r="V545" s="244">
        <v>0</v>
      </c>
      <c r="W545" s="244">
        <v>15724995</v>
      </c>
      <c r="X545" s="244">
        <v>0</v>
      </c>
      <c r="Y545" s="244">
        <v>15724995</v>
      </c>
      <c r="Z545" s="244">
        <v>15724995</v>
      </c>
      <c r="AA545" s="244">
        <v>15724995</v>
      </c>
      <c r="AB545" s="244">
        <v>15724995</v>
      </c>
    </row>
    <row r="546" spans="1:28" ht="15" customHeight="1">
      <c r="A546" s="241" t="s">
        <v>428</v>
      </c>
      <c r="B546" s="242" t="s">
        <v>429</v>
      </c>
      <c r="C546" s="243" t="s">
        <v>357</v>
      </c>
      <c r="D546" s="241" t="s">
        <v>265</v>
      </c>
      <c r="E546" s="241" t="s">
        <v>266</v>
      </c>
      <c r="F546" s="241" t="s">
        <v>266</v>
      </c>
      <c r="G546" s="241" t="s">
        <v>272</v>
      </c>
      <c r="H546" s="241" t="s">
        <v>309</v>
      </c>
      <c r="I546" s="241" t="s">
        <v>313</v>
      </c>
      <c r="J546" s="241"/>
      <c r="K546" s="241"/>
      <c r="L546" s="241"/>
      <c r="M546" s="241" t="s">
        <v>267</v>
      </c>
      <c r="N546" s="241" t="s">
        <v>310</v>
      </c>
      <c r="O546" s="241" t="s">
        <v>268</v>
      </c>
      <c r="P546" s="242" t="s">
        <v>358</v>
      </c>
      <c r="Q546" s="242"/>
      <c r="R546" s="244">
        <v>5000000</v>
      </c>
      <c r="S546" s="244">
        <v>2000000</v>
      </c>
      <c r="T546" s="244">
        <v>1070534</v>
      </c>
      <c r="U546" s="244">
        <v>5929466</v>
      </c>
      <c r="V546" s="244">
        <v>0</v>
      </c>
      <c r="W546" s="244">
        <v>5929466</v>
      </c>
      <c r="X546" s="244">
        <v>0</v>
      </c>
      <c r="Y546" s="244">
        <v>5929466</v>
      </c>
      <c r="Z546" s="244">
        <v>5929466</v>
      </c>
      <c r="AA546" s="244">
        <v>5929466</v>
      </c>
      <c r="AB546" s="244">
        <v>5929466</v>
      </c>
    </row>
    <row r="547" spans="1:28" ht="15" customHeight="1">
      <c r="A547" s="241" t="s">
        <v>428</v>
      </c>
      <c r="B547" s="242" t="s">
        <v>429</v>
      </c>
      <c r="C547" s="243" t="s">
        <v>359</v>
      </c>
      <c r="D547" s="241" t="s">
        <v>265</v>
      </c>
      <c r="E547" s="241" t="s">
        <v>266</v>
      </c>
      <c r="F547" s="241" t="s">
        <v>266</v>
      </c>
      <c r="G547" s="241" t="s">
        <v>272</v>
      </c>
      <c r="H547" s="241" t="s">
        <v>338</v>
      </c>
      <c r="I547" s="241"/>
      <c r="J547" s="241"/>
      <c r="K547" s="241"/>
      <c r="L547" s="241"/>
      <c r="M547" s="241" t="s">
        <v>267</v>
      </c>
      <c r="N547" s="241" t="s">
        <v>310</v>
      </c>
      <c r="O547" s="241" t="s">
        <v>268</v>
      </c>
      <c r="P547" s="242" t="s">
        <v>360</v>
      </c>
      <c r="Q547" s="242"/>
      <c r="R547" s="244">
        <v>29000000</v>
      </c>
      <c r="S547" s="244">
        <v>711708</v>
      </c>
      <c r="T547" s="244">
        <v>0</v>
      </c>
      <c r="U547" s="244">
        <v>29711708</v>
      </c>
      <c r="V547" s="244">
        <v>0</v>
      </c>
      <c r="W547" s="244">
        <v>29711708</v>
      </c>
      <c r="X547" s="244">
        <v>0</v>
      </c>
      <c r="Y547" s="244">
        <v>29711708</v>
      </c>
      <c r="Z547" s="244">
        <v>29711708</v>
      </c>
      <c r="AA547" s="244">
        <v>29711708</v>
      </c>
      <c r="AB547" s="244">
        <v>29711708</v>
      </c>
    </row>
    <row r="548" spans="1:28" ht="15" customHeight="1">
      <c r="A548" s="241" t="s">
        <v>428</v>
      </c>
      <c r="B548" s="242" t="s">
        <v>429</v>
      </c>
      <c r="C548" s="243" t="s">
        <v>361</v>
      </c>
      <c r="D548" s="241" t="s">
        <v>265</v>
      </c>
      <c r="E548" s="241" t="s">
        <v>270</v>
      </c>
      <c r="F548" s="241" t="s">
        <v>270</v>
      </c>
      <c r="G548" s="241" t="s">
        <v>270</v>
      </c>
      <c r="H548" s="241" t="s">
        <v>322</v>
      </c>
      <c r="I548" s="241" t="s">
        <v>316</v>
      </c>
      <c r="J548" s="241"/>
      <c r="K548" s="241"/>
      <c r="L548" s="241"/>
      <c r="M548" s="241" t="s">
        <v>280</v>
      </c>
      <c r="N548" s="241" t="s">
        <v>34</v>
      </c>
      <c r="O548" s="241" t="s">
        <v>268</v>
      </c>
      <c r="P548" s="242" t="s">
        <v>362</v>
      </c>
      <c r="Q548" s="242"/>
      <c r="R548" s="244">
        <v>0</v>
      </c>
      <c r="S548" s="244">
        <v>20760000</v>
      </c>
      <c r="T548" s="244">
        <v>458000</v>
      </c>
      <c r="U548" s="244">
        <v>20302000</v>
      </c>
      <c r="V548" s="244">
        <v>0</v>
      </c>
      <c r="W548" s="244">
        <v>20302000</v>
      </c>
      <c r="X548" s="244">
        <v>0</v>
      </c>
      <c r="Y548" s="244">
        <v>20302000</v>
      </c>
      <c r="Z548" s="244">
        <v>20302000</v>
      </c>
      <c r="AA548" s="244">
        <v>20302000</v>
      </c>
      <c r="AB548" s="244">
        <v>20302000</v>
      </c>
    </row>
    <row r="549" spans="1:28" ht="15" customHeight="1">
      <c r="A549" s="241" t="s">
        <v>428</v>
      </c>
      <c r="B549" s="242" t="s">
        <v>429</v>
      </c>
      <c r="C549" s="243" t="s">
        <v>363</v>
      </c>
      <c r="D549" s="241" t="s">
        <v>265</v>
      </c>
      <c r="E549" s="241" t="s">
        <v>270</v>
      </c>
      <c r="F549" s="241" t="s">
        <v>270</v>
      </c>
      <c r="G549" s="241" t="s">
        <v>270</v>
      </c>
      <c r="H549" s="241" t="s">
        <v>322</v>
      </c>
      <c r="I549" s="241" t="s">
        <v>328</v>
      </c>
      <c r="J549" s="241"/>
      <c r="K549" s="241"/>
      <c r="L549" s="241"/>
      <c r="M549" s="241" t="s">
        <v>267</v>
      </c>
      <c r="N549" s="241" t="s">
        <v>310</v>
      </c>
      <c r="O549" s="241" t="s">
        <v>268</v>
      </c>
      <c r="P549" s="242" t="s">
        <v>364</v>
      </c>
      <c r="Q549" s="242"/>
      <c r="R549" s="244">
        <v>41200000</v>
      </c>
      <c r="S549" s="244">
        <v>2969944</v>
      </c>
      <c r="T549" s="244">
        <v>0</v>
      </c>
      <c r="U549" s="244">
        <v>44169944</v>
      </c>
      <c r="V549" s="244">
        <v>0</v>
      </c>
      <c r="W549" s="244">
        <v>44169944</v>
      </c>
      <c r="X549" s="244">
        <v>0</v>
      </c>
      <c r="Y549" s="244">
        <v>44169944</v>
      </c>
      <c r="Z549" s="244">
        <v>44169944</v>
      </c>
      <c r="AA549" s="244">
        <v>44169944</v>
      </c>
      <c r="AB549" s="244">
        <v>44169944</v>
      </c>
    </row>
    <row r="550" spans="1:28" ht="15" customHeight="1">
      <c r="A550" s="241" t="s">
        <v>428</v>
      </c>
      <c r="B550" s="242" t="s">
        <v>429</v>
      </c>
      <c r="C550" s="243" t="s">
        <v>381</v>
      </c>
      <c r="D550" s="241" t="s">
        <v>265</v>
      </c>
      <c r="E550" s="241" t="s">
        <v>270</v>
      </c>
      <c r="F550" s="241" t="s">
        <v>270</v>
      </c>
      <c r="G550" s="241" t="s">
        <v>270</v>
      </c>
      <c r="H550" s="241" t="s">
        <v>325</v>
      </c>
      <c r="I550" s="241" t="s">
        <v>338</v>
      </c>
      <c r="J550" s="241"/>
      <c r="K550" s="241"/>
      <c r="L550" s="241"/>
      <c r="M550" s="241" t="s">
        <v>267</v>
      </c>
      <c r="N550" s="241" t="s">
        <v>310</v>
      </c>
      <c r="O550" s="241" t="s">
        <v>268</v>
      </c>
      <c r="P550" s="242" t="s">
        <v>382</v>
      </c>
      <c r="Q550" s="242"/>
      <c r="R550" s="244">
        <v>17000000</v>
      </c>
      <c r="S550" s="244">
        <v>6017912</v>
      </c>
      <c r="T550" s="244">
        <v>0</v>
      </c>
      <c r="U550" s="244">
        <v>23017912</v>
      </c>
      <c r="V550" s="244">
        <v>0</v>
      </c>
      <c r="W550" s="244">
        <v>23017912</v>
      </c>
      <c r="X550" s="244">
        <v>0</v>
      </c>
      <c r="Y550" s="244">
        <v>23017912</v>
      </c>
      <c r="Z550" s="244">
        <v>23017912</v>
      </c>
      <c r="AA550" s="244">
        <v>23017912</v>
      </c>
      <c r="AB550" s="244">
        <v>23017912</v>
      </c>
    </row>
    <row r="551" spans="1:28" ht="15" customHeight="1">
      <c r="A551" s="241" t="s">
        <v>428</v>
      </c>
      <c r="B551" s="242" t="s">
        <v>429</v>
      </c>
      <c r="C551" s="243" t="s">
        <v>365</v>
      </c>
      <c r="D551" s="241" t="s">
        <v>265</v>
      </c>
      <c r="E551" s="241" t="s">
        <v>270</v>
      </c>
      <c r="F551" s="241" t="s">
        <v>270</v>
      </c>
      <c r="G551" s="241" t="s">
        <v>270</v>
      </c>
      <c r="H551" s="241" t="s">
        <v>349</v>
      </c>
      <c r="I551" s="241" t="s">
        <v>316</v>
      </c>
      <c r="J551" s="241"/>
      <c r="K551" s="241"/>
      <c r="L551" s="241"/>
      <c r="M551" s="241" t="s">
        <v>267</v>
      </c>
      <c r="N551" s="241" t="s">
        <v>310</v>
      </c>
      <c r="O551" s="241" t="s">
        <v>268</v>
      </c>
      <c r="P551" s="242" t="s">
        <v>366</v>
      </c>
      <c r="Q551" s="242"/>
      <c r="R551" s="244">
        <v>3000000</v>
      </c>
      <c r="S551" s="244">
        <v>5000000</v>
      </c>
      <c r="T551" s="244">
        <v>0</v>
      </c>
      <c r="U551" s="244">
        <v>8000000</v>
      </c>
      <c r="V551" s="244">
        <v>0</v>
      </c>
      <c r="W551" s="244">
        <v>5520497</v>
      </c>
      <c r="X551" s="244">
        <v>2479503</v>
      </c>
      <c r="Y551" s="244">
        <v>5520497</v>
      </c>
      <c r="Z551" s="244">
        <v>5520497</v>
      </c>
      <c r="AA551" s="244">
        <v>5520497</v>
      </c>
      <c r="AB551" s="244">
        <v>5520497</v>
      </c>
    </row>
    <row r="552" spans="1:28" ht="15" customHeight="1">
      <c r="A552" s="241" t="s">
        <v>428</v>
      </c>
      <c r="B552" s="242" t="s">
        <v>429</v>
      </c>
      <c r="C552" s="243" t="s">
        <v>367</v>
      </c>
      <c r="D552" s="241" t="s">
        <v>265</v>
      </c>
      <c r="E552" s="241" t="s">
        <v>270</v>
      </c>
      <c r="F552" s="241" t="s">
        <v>270</v>
      </c>
      <c r="G552" s="241" t="s">
        <v>270</v>
      </c>
      <c r="H552" s="241" t="s">
        <v>328</v>
      </c>
      <c r="I552" s="241" t="s">
        <v>316</v>
      </c>
      <c r="J552" s="241"/>
      <c r="K552" s="241"/>
      <c r="L552" s="241"/>
      <c r="M552" s="241" t="s">
        <v>267</v>
      </c>
      <c r="N552" s="241" t="s">
        <v>310</v>
      </c>
      <c r="O552" s="241" t="s">
        <v>268</v>
      </c>
      <c r="P552" s="242" t="s">
        <v>368</v>
      </c>
      <c r="Q552" s="242"/>
      <c r="R552" s="244">
        <v>1800000</v>
      </c>
      <c r="S552" s="244">
        <v>1200000</v>
      </c>
      <c r="T552" s="244">
        <v>548516</v>
      </c>
      <c r="U552" s="244">
        <v>2451484</v>
      </c>
      <c r="V552" s="244">
        <v>0</v>
      </c>
      <c r="W552" s="244">
        <v>2451484</v>
      </c>
      <c r="X552" s="244">
        <v>0</v>
      </c>
      <c r="Y552" s="244">
        <v>2451484</v>
      </c>
      <c r="Z552" s="244">
        <v>2451484</v>
      </c>
      <c r="AA552" s="244">
        <v>2451484</v>
      </c>
      <c r="AB552" s="244">
        <v>2451484</v>
      </c>
    </row>
    <row r="553" spans="1:28" ht="15" customHeight="1">
      <c r="A553" s="241" t="s">
        <v>428</v>
      </c>
      <c r="B553" s="242" t="s">
        <v>429</v>
      </c>
      <c r="C553" s="243" t="s">
        <v>369</v>
      </c>
      <c r="D553" s="241" t="s">
        <v>265</v>
      </c>
      <c r="E553" s="241" t="s">
        <v>270</v>
      </c>
      <c r="F553" s="241" t="s">
        <v>270</v>
      </c>
      <c r="G553" s="241" t="s">
        <v>270</v>
      </c>
      <c r="H553" s="241" t="s">
        <v>331</v>
      </c>
      <c r="I553" s="241"/>
      <c r="J553" s="241"/>
      <c r="K553" s="241"/>
      <c r="L553" s="241"/>
      <c r="M553" s="241" t="s">
        <v>267</v>
      </c>
      <c r="N553" s="241" t="s">
        <v>310</v>
      </c>
      <c r="O553" s="241" t="s">
        <v>268</v>
      </c>
      <c r="P553" s="242" t="s">
        <v>370</v>
      </c>
      <c r="Q553" s="242"/>
      <c r="R553" s="244">
        <v>0</v>
      </c>
      <c r="S553" s="244">
        <v>135773</v>
      </c>
      <c r="T553" s="244">
        <v>0</v>
      </c>
      <c r="U553" s="244">
        <v>135773</v>
      </c>
      <c r="V553" s="244">
        <v>0</v>
      </c>
      <c r="W553" s="244">
        <v>135773</v>
      </c>
      <c r="X553" s="244">
        <v>0</v>
      </c>
      <c r="Y553" s="244">
        <v>135773</v>
      </c>
      <c r="Z553" s="244">
        <v>135773</v>
      </c>
      <c r="AA553" s="244">
        <v>135773</v>
      </c>
      <c r="AB553" s="244">
        <v>135773</v>
      </c>
    </row>
    <row r="554" spans="1:28" ht="15" customHeight="1">
      <c r="A554" s="241" t="s">
        <v>428</v>
      </c>
      <c r="B554" s="242" t="s">
        <v>429</v>
      </c>
      <c r="C554" s="243" t="s">
        <v>369</v>
      </c>
      <c r="D554" s="241" t="s">
        <v>265</v>
      </c>
      <c r="E554" s="241" t="s">
        <v>270</v>
      </c>
      <c r="F554" s="241" t="s">
        <v>270</v>
      </c>
      <c r="G554" s="241" t="s">
        <v>270</v>
      </c>
      <c r="H554" s="241" t="s">
        <v>331</v>
      </c>
      <c r="I554" s="241"/>
      <c r="J554" s="241"/>
      <c r="K554" s="241"/>
      <c r="L554" s="241"/>
      <c r="M554" s="241" t="s">
        <v>280</v>
      </c>
      <c r="N554" s="241" t="s">
        <v>34</v>
      </c>
      <c r="O554" s="241" t="s">
        <v>268</v>
      </c>
      <c r="P554" s="242" t="s">
        <v>370</v>
      </c>
      <c r="Q554" s="242"/>
      <c r="R554" s="244">
        <v>0</v>
      </c>
      <c r="S554" s="244">
        <v>1854773</v>
      </c>
      <c r="T554" s="244">
        <v>434765</v>
      </c>
      <c r="U554" s="244">
        <v>1420008</v>
      </c>
      <c r="V554" s="244">
        <v>0</v>
      </c>
      <c r="W554" s="244">
        <v>1133736</v>
      </c>
      <c r="X554" s="244">
        <v>286272</v>
      </c>
      <c r="Y554" s="244">
        <v>1133736</v>
      </c>
      <c r="Z554" s="244">
        <v>1133736</v>
      </c>
      <c r="AA554" s="244">
        <v>1133736</v>
      </c>
      <c r="AB554" s="244">
        <v>1133736</v>
      </c>
    </row>
    <row r="555" spans="1:28" ht="15" customHeight="1">
      <c r="A555" s="241" t="s">
        <v>428</v>
      </c>
      <c r="B555" s="242" t="s">
        <v>429</v>
      </c>
      <c r="C555" s="243" t="s">
        <v>371</v>
      </c>
      <c r="D555" s="241" t="s">
        <v>265</v>
      </c>
      <c r="E555" s="241" t="s">
        <v>272</v>
      </c>
      <c r="F555" s="241" t="s">
        <v>276</v>
      </c>
      <c r="G555" s="241" t="s">
        <v>270</v>
      </c>
      <c r="H555" s="241" t="s">
        <v>277</v>
      </c>
      <c r="I555" s="241" t="s">
        <v>309</v>
      </c>
      <c r="J555" s="241"/>
      <c r="K555" s="241"/>
      <c r="L555" s="241"/>
      <c r="M555" s="241" t="s">
        <v>267</v>
      </c>
      <c r="N555" s="241" t="s">
        <v>310</v>
      </c>
      <c r="O555" s="241" t="s">
        <v>268</v>
      </c>
      <c r="P555" s="242" t="s">
        <v>372</v>
      </c>
      <c r="Q555" s="242"/>
      <c r="R555" s="244">
        <v>0</v>
      </c>
      <c r="S555" s="244">
        <v>9158000</v>
      </c>
      <c r="T555" s="244">
        <v>944664</v>
      </c>
      <c r="U555" s="244">
        <v>8213336</v>
      </c>
      <c r="V555" s="244">
        <v>0</v>
      </c>
      <c r="W555" s="244">
        <v>7071575</v>
      </c>
      <c r="X555" s="244">
        <v>1141761</v>
      </c>
      <c r="Y555" s="244">
        <v>7071575</v>
      </c>
      <c r="Z555" s="244">
        <v>7071575</v>
      </c>
      <c r="AA555" s="244">
        <v>7071575</v>
      </c>
      <c r="AB555" s="244">
        <v>7071575</v>
      </c>
    </row>
    <row r="556" spans="1:28" ht="15" customHeight="1">
      <c r="A556" s="241" t="s">
        <v>428</v>
      </c>
      <c r="B556" s="242" t="s">
        <v>429</v>
      </c>
      <c r="C556" s="243" t="s">
        <v>383</v>
      </c>
      <c r="D556" s="241" t="s">
        <v>265</v>
      </c>
      <c r="E556" s="241" t="s">
        <v>272</v>
      </c>
      <c r="F556" s="241" t="s">
        <v>276</v>
      </c>
      <c r="G556" s="241" t="s">
        <v>270</v>
      </c>
      <c r="H556" s="241" t="s">
        <v>277</v>
      </c>
      <c r="I556" s="241" t="s">
        <v>338</v>
      </c>
      <c r="J556" s="241"/>
      <c r="K556" s="241"/>
      <c r="L556" s="241"/>
      <c r="M556" s="241" t="s">
        <v>267</v>
      </c>
      <c r="N556" s="241" t="s">
        <v>310</v>
      </c>
      <c r="O556" s="241" t="s">
        <v>268</v>
      </c>
      <c r="P556" s="242" t="s">
        <v>384</v>
      </c>
      <c r="Q556" s="242"/>
      <c r="R556" s="244">
        <v>0</v>
      </c>
      <c r="S556" s="244">
        <v>16835473</v>
      </c>
      <c r="T556" s="244">
        <v>656690</v>
      </c>
      <c r="U556" s="244">
        <v>16178783</v>
      </c>
      <c r="V556" s="244">
        <v>0</v>
      </c>
      <c r="W556" s="244">
        <v>16178783</v>
      </c>
      <c r="X556" s="244">
        <v>0</v>
      </c>
      <c r="Y556" s="244">
        <v>16178783</v>
      </c>
      <c r="Z556" s="244">
        <v>16178783</v>
      </c>
      <c r="AA556" s="244">
        <v>16178783</v>
      </c>
      <c r="AB556" s="244">
        <v>16178783</v>
      </c>
    </row>
    <row r="557" spans="1:28" ht="15" customHeight="1">
      <c r="A557" s="241" t="s">
        <v>428</v>
      </c>
      <c r="B557" s="242" t="s">
        <v>429</v>
      </c>
      <c r="C557" s="243" t="s">
        <v>373</v>
      </c>
      <c r="D557" s="241" t="s">
        <v>265</v>
      </c>
      <c r="E557" s="241" t="s">
        <v>279</v>
      </c>
      <c r="F557" s="241" t="s">
        <v>266</v>
      </c>
      <c r="G557" s="241" t="s">
        <v>270</v>
      </c>
      <c r="H557" s="241" t="s">
        <v>309</v>
      </c>
      <c r="I557" s="241"/>
      <c r="J557" s="241"/>
      <c r="K557" s="241"/>
      <c r="L557" s="241"/>
      <c r="M557" s="241" t="s">
        <v>267</v>
      </c>
      <c r="N557" s="241" t="s">
        <v>310</v>
      </c>
      <c r="O557" s="241" t="s">
        <v>268</v>
      </c>
      <c r="P557" s="242" t="s">
        <v>374</v>
      </c>
      <c r="Q557" s="242"/>
      <c r="R557" s="244">
        <v>0</v>
      </c>
      <c r="S557" s="244">
        <v>18286000</v>
      </c>
      <c r="T557" s="244">
        <v>0</v>
      </c>
      <c r="U557" s="244">
        <v>18286000</v>
      </c>
      <c r="V557" s="244">
        <v>0</v>
      </c>
      <c r="W557" s="244">
        <v>18286000</v>
      </c>
      <c r="X557" s="244">
        <v>0</v>
      </c>
      <c r="Y557" s="244">
        <v>18286000</v>
      </c>
      <c r="Z557" s="244">
        <v>18286000</v>
      </c>
      <c r="AA557" s="244">
        <v>18286000</v>
      </c>
      <c r="AB557" s="244">
        <v>18286000</v>
      </c>
    </row>
    <row r="558" spans="1:28" ht="15" customHeight="1">
      <c r="A558" s="241" t="s">
        <v>428</v>
      </c>
      <c r="B558" s="242" t="s">
        <v>429</v>
      </c>
      <c r="C558" s="243" t="s">
        <v>375</v>
      </c>
      <c r="D558" s="241" t="s">
        <v>265</v>
      </c>
      <c r="E558" s="241" t="s">
        <v>279</v>
      </c>
      <c r="F558" s="241" t="s">
        <v>266</v>
      </c>
      <c r="G558" s="241" t="s">
        <v>270</v>
      </c>
      <c r="H558" s="241" t="s">
        <v>313</v>
      </c>
      <c r="I558" s="241"/>
      <c r="J558" s="241"/>
      <c r="K558" s="241"/>
      <c r="L558" s="241"/>
      <c r="M558" s="241" t="s">
        <v>280</v>
      </c>
      <c r="N558" s="241" t="s">
        <v>34</v>
      </c>
      <c r="O558" s="241" t="s">
        <v>268</v>
      </c>
      <c r="P558" s="242" t="s">
        <v>376</v>
      </c>
      <c r="Q558" s="242"/>
      <c r="R558" s="244">
        <v>0</v>
      </c>
      <c r="S558" s="244">
        <v>2652000</v>
      </c>
      <c r="T558" s="244">
        <v>0</v>
      </c>
      <c r="U558" s="244">
        <v>2652000</v>
      </c>
      <c r="V558" s="244">
        <v>0</v>
      </c>
      <c r="W558" s="244">
        <v>2652000</v>
      </c>
      <c r="X558" s="244">
        <v>0</v>
      </c>
      <c r="Y558" s="244">
        <v>2652000</v>
      </c>
      <c r="Z558" s="244">
        <v>2652000</v>
      </c>
      <c r="AA558" s="244">
        <v>2652000</v>
      </c>
      <c r="AB558" s="244">
        <v>2652000</v>
      </c>
    </row>
    <row r="559" spans="1:28" ht="15" customHeight="1">
      <c r="A559" s="241" t="s">
        <v>430</v>
      </c>
      <c r="B559" s="242" t="s">
        <v>431</v>
      </c>
      <c r="C559" s="243" t="s">
        <v>308</v>
      </c>
      <c r="D559" s="241" t="s">
        <v>265</v>
      </c>
      <c r="E559" s="241" t="s">
        <v>266</v>
      </c>
      <c r="F559" s="241" t="s">
        <v>266</v>
      </c>
      <c r="G559" s="241" t="s">
        <v>266</v>
      </c>
      <c r="H559" s="241" t="s">
        <v>309</v>
      </c>
      <c r="I559" s="241" t="s">
        <v>309</v>
      </c>
      <c r="J559" s="241"/>
      <c r="K559" s="241"/>
      <c r="L559" s="241"/>
      <c r="M559" s="241" t="s">
        <v>267</v>
      </c>
      <c r="N559" s="241" t="s">
        <v>310</v>
      </c>
      <c r="O559" s="241" t="s">
        <v>268</v>
      </c>
      <c r="P559" s="242" t="s">
        <v>311</v>
      </c>
      <c r="Q559" s="242"/>
      <c r="R559" s="244">
        <v>428000000</v>
      </c>
      <c r="S559" s="244">
        <v>43000000</v>
      </c>
      <c r="T559" s="244">
        <v>0</v>
      </c>
      <c r="U559" s="244">
        <v>471000000</v>
      </c>
      <c r="V559" s="244">
        <v>0</v>
      </c>
      <c r="W559" s="244">
        <v>465686605</v>
      </c>
      <c r="X559" s="244">
        <v>5313395</v>
      </c>
      <c r="Y559" s="244">
        <v>465686605</v>
      </c>
      <c r="Z559" s="244">
        <v>465686605</v>
      </c>
      <c r="AA559" s="244">
        <v>465686605</v>
      </c>
      <c r="AB559" s="244">
        <v>465686605</v>
      </c>
    </row>
    <row r="560" spans="1:28" ht="15" customHeight="1">
      <c r="A560" s="241" t="s">
        <v>430</v>
      </c>
      <c r="B560" s="242" t="s">
        <v>431</v>
      </c>
      <c r="C560" s="243" t="s">
        <v>312</v>
      </c>
      <c r="D560" s="241" t="s">
        <v>265</v>
      </c>
      <c r="E560" s="241" t="s">
        <v>266</v>
      </c>
      <c r="F560" s="241" t="s">
        <v>266</v>
      </c>
      <c r="G560" s="241" t="s">
        <v>266</v>
      </c>
      <c r="H560" s="241" t="s">
        <v>309</v>
      </c>
      <c r="I560" s="241" t="s">
        <v>313</v>
      </c>
      <c r="J560" s="241"/>
      <c r="K560" s="241"/>
      <c r="L560" s="241"/>
      <c r="M560" s="241" t="s">
        <v>267</v>
      </c>
      <c r="N560" s="241" t="s">
        <v>310</v>
      </c>
      <c r="O560" s="241" t="s">
        <v>268</v>
      </c>
      <c r="P560" s="242" t="s">
        <v>314</v>
      </c>
      <c r="Q560" s="242"/>
      <c r="R560" s="244">
        <v>0</v>
      </c>
      <c r="S560" s="244">
        <v>400000</v>
      </c>
      <c r="T560" s="244">
        <v>0</v>
      </c>
      <c r="U560" s="244">
        <v>400000</v>
      </c>
      <c r="V560" s="244">
        <v>0</v>
      </c>
      <c r="W560" s="244">
        <v>0</v>
      </c>
      <c r="X560" s="244">
        <v>400000</v>
      </c>
      <c r="Y560" s="244">
        <v>0</v>
      </c>
      <c r="Z560" s="244">
        <v>0</v>
      </c>
      <c r="AA560" s="244">
        <v>0</v>
      </c>
      <c r="AB560" s="244">
        <v>0</v>
      </c>
    </row>
    <row r="561" spans="1:28" ht="15" customHeight="1">
      <c r="A561" s="241" t="s">
        <v>430</v>
      </c>
      <c r="B561" s="242" t="s">
        <v>431</v>
      </c>
      <c r="C561" s="243" t="s">
        <v>315</v>
      </c>
      <c r="D561" s="241" t="s">
        <v>265</v>
      </c>
      <c r="E561" s="241" t="s">
        <v>266</v>
      </c>
      <c r="F561" s="241" t="s">
        <v>266</v>
      </c>
      <c r="G561" s="241" t="s">
        <v>266</v>
      </c>
      <c r="H561" s="241" t="s">
        <v>309</v>
      </c>
      <c r="I561" s="241" t="s">
        <v>316</v>
      </c>
      <c r="J561" s="241"/>
      <c r="K561" s="241"/>
      <c r="L561" s="241"/>
      <c r="M561" s="241" t="s">
        <v>267</v>
      </c>
      <c r="N561" s="241" t="s">
        <v>310</v>
      </c>
      <c r="O561" s="241" t="s">
        <v>268</v>
      </c>
      <c r="P561" s="242" t="s">
        <v>317</v>
      </c>
      <c r="Q561" s="242"/>
      <c r="R561" s="244">
        <v>7920000</v>
      </c>
      <c r="S561" s="244">
        <v>360000</v>
      </c>
      <c r="T561" s="244">
        <v>0</v>
      </c>
      <c r="U561" s="244">
        <v>8280000</v>
      </c>
      <c r="V561" s="244">
        <v>0</v>
      </c>
      <c r="W561" s="244">
        <v>8278195</v>
      </c>
      <c r="X561" s="244">
        <v>1805</v>
      </c>
      <c r="Y561" s="244">
        <v>8278195</v>
      </c>
      <c r="Z561" s="244">
        <v>8278195</v>
      </c>
      <c r="AA561" s="244">
        <v>8278195</v>
      </c>
      <c r="AB561" s="244">
        <v>8278195</v>
      </c>
    </row>
    <row r="562" spans="1:28" ht="15" customHeight="1">
      <c r="A562" s="241" t="s">
        <v>430</v>
      </c>
      <c r="B562" s="242" t="s">
        <v>431</v>
      </c>
      <c r="C562" s="243" t="s">
        <v>318</v>
      </c>
      <c r="D562" s="241" t="s">
        <v>265</v>
      </c>
      <c r="E562" s="241" t="s">
        <v>266</v>
      </c>
      <c r="F562" s="241" t="s">
        <v>266</v>
      </c>
      <c r="G562" s="241" t="s">
        <v>266</v>
      </c>
      <c r="H562" s="241" t="s">
        <v>309</v>
      </c>
      <c r="I562" s="241" t="s">
        <v>319</v>
      </c>
      <c r="J562" s="241"/>
      <c r="K562" s="241"/>
      <c r="L562" s="241"/>
      <c r="M562" s="241" t="s">
        <v>267</v>
      </c>
      <c r="N562" s="241" t="s">
        <v>310</v>
      </c>
      <c r="O562" s="241" t="s">
        <v>268</v>
      </c>
      <c r="P562" s="242" t="s">
        <v>320</v>
      </c>
      <c r="Q562" s="242"/>
      <c r="R562" s="244">
        <v>5870000</v>
      </c>
      <c r="S562" s="244">
        <v>3000000</v>
      </c>
      <c r="T562" s="244">
        <v>5870000</v>
      </c>
      <c r="U562" s="244">
        <v>3000000</v>
      </c>
      <c r="V562" s="244">
        <v>0</v>
      </c>
      <c r="W562" s="244">
        <v>2182307</v>
      </c>
      <c r="X562" s="244">
        <v>817693</v>
      </c>
      <c r="Y562" s="244">
        <v>2182307</v>
      </c>
      <c r="Z562" s="244">
        <v>2182307</v>
      </c>
      <c r="AA562" s="244">
        <v>2182307</v>
      </c>
      <c r="AB562" s="244">
        <v>2182307</v>
      </c>
    </row>
    <row r="563" spans="1:28" ht="15" customHeight="1">
      <c r="A563" s="241" t="s">
        <v>430</v>
      </c>
      <c r="B563" s="242" t="s">
        <v>431</v>
      </c>
      <c r="C563" s="243" t="s">
        <v>321</v>
      </c>
      <c r="D563" s="241" t="s">
        <v>265</v>
      </c>
      <c r="E563" s="241" t="s">
        <v>266</v>
      </c>
      <c r="F563" s="241" t="s">
        <v>266</v>
      </c>
      <c r="G563" s="241" t="s">
        <v>266</v>
      </c>
      <c r="H563" s="241" t="s">
        <v>309</v>
      </c>
      <c r="I563" s="241" t="s">
        <v>322</v>
      </c>
      <c r="J563" s="241"/>
      <c r="K563" s="241"/>
      <c r="L563" s="241"/>
      <c r="M563" s="241" t="s">
        <v>267</v>
      </c>
      <c r="N563" s="241" t="s">
        <v>310</v>
      </c>
      <c r="O563" s="241" t="s">
        <v>268</v>
      </c>
      <c r="P563" s="242" t="s">
        <v>323</v>
      </c>
      <c r="Q563" s="242"/>
      <c r="R563" s="244">
        <v>40000000</v>
      </c>
      <c r="S563" s="244">
        <v>11141000</v>
      </c>
      <c r="T563" s="244">
        <v>3945404</v>
      </c>
      <c r="U563" s="244">
        <v>47195596</v>
      </c>
      <c r="V563" s="244">
        <v>0</v>
      </c>
      <c r="W563" s="244">
        <v>47195572</v>
      </c>
      <c r="X563" s="244">
        <v>24</v>
      </c>
      <c r="Y563" s="244">
        <v>47195572</v>
      </c>
      <c r="Z563" s="244">
        <v>47195572</v>
      </c>
      <c r="AA563" s="244">
        <v>47195572</v>
      </c>
      <c r="AB563" s="244">
        <v>47195572</v>
      </c>
    </row>
    <row r="564" spans="1:28" ht="15" customHeight="1">
      <c r="A564" s="241" t="s">
        <v>430</v>
      </c>
      <c r="B564" s="242" t="s">
        <v>431</v>
      </c>
      <c r="C564" s="243" t="s">
        <v>324</v>
      </c>
      <c r="D564" s="241" t="s">
        <v>265</v>
      </c>
      <c r="E564" s="241" t="s">
        <v>266</v>
      </c>
      <c r="F564" s="241" t="s">
        <v>266</v>
      </c>
      <c r="G564" s="241" t="s">
        <v>266</v>
      </c>
      <c r="H564" s="241" t="s">
        <v>309</v>
      </c>
      <c r="I564" s="241" t="s">
        <v>325</v>
      </c>
      <c r="J564" s="241"/>
      <c r="K564" s="241"/>
      <c r="L564" s="241"/>
      <c r="M564" s="241" t="s">
        <v>267</v>
      </c>
      <c r="N564" s="241" t="s">
        <v>310</v>
      </c>
      <c r="O564" s="241" t="s">
        <v>268</v>
      </c>
      <c r="P564" s="242" t="s">
        <v>326</v>
      </c>
      <c r="Q564" s="242"/>
      <c r="R564" s="244">
        <v>15000000</v>
      </c>
      <c r="S564" s="244">
        <v>2860000</v>
      </c>
      <c r="T564" s="244">
        <v>0</v>
      </c>
      <c r="U564" s="244">
        <v>17860000</v>
      </c>
      <c r="V564" s="244">
        <v>0</v>
      </c>
      <c r="W564" s="244">
        <v>17858265</v>
      </c>
      <c r="X564" s="244">
        <v>1735</v>
      </c>
      <c r="Y564" s="244">
        <v>17858265</v>
      </c>
      <c r="Z564" s="244">
        <v>17858265</v>
      </c>
      <c r="AA564" s="244">
        <v>17858265</v>
      </c>
      <c r="AB564" s="244">
        <v>17858265</v>
      </c>
    </row>
    <row r="565" spans="1:28" ht="15" customHeight="1">
      <c r="A565" s="241" t="s">
        <v>430</v>
      </c>
      <c r="B565" s="242" t="s">
        <v>431</v>
      </c>
      <c r="C565" s="243" t="s">
        <v>327</v>
      </c>
      <c r="D565" s="241" t="s">
        <v>265</v>
      </c>
      <c r="E565" s="241" t="s">
        <v>266</v>
      </c>
      <c r="F565" s="241" t="s">
        <v>266</v>
      </c>
      <c r="G565" s="241" t="s">
        <v>266</v>
      </c>
      <c r="H565" s="241" t="s">
        <v>309</v>
      </c>
      <c r="I565" s="241" t="s">
        <v>328</v>
      </c>
      <c r="J565" s="241"/>
      <c r="K565" s="241"/>
      <c r="L565" s="241"/>
      <c r="M565" s="241" t="s">
        <v>267</v>
      </c>
      <c r="N565" s="241" t="s">
        <v>310</v>
      </c>
      <c r="O565" s="241" t="s">
        <v>268</v>
      </c>
      <c r="P565" s="242" t="s">
        <v>329</v>
      </c>
      <c r="Q565" s="242"/>
      <c r="R565" s="244">
        <v>52000000</v>
      </c>
      <c r="S565" s="244">
        <v>6200000</v>
      </c>
      <c r="T565" s="244">
        <v>0</v>
      </c>
      <c r="U565" s="244">
        <v>58200000</v>
      </c>
      <c r="V565" s="244">
        <v>0</v>
      </c>
      <c r="W565" s="244">
        <v>58094177</v>
      </c>
      <c r="X565" s="244">
        <v>105823</v>
      </c>
      <c r="Y565" s="244">
        <v>58094177</v>
      </c>
      <c r="Z565" s="244">
        <v>58094177</v>
      </c>
      <c r="AA565" s="244">
        <v>58094177</v>
      </c>
      <c r="AB565" s="244">
        <v>58094177</v>
      </c>
    </row>
    <row r="566" spans="1:28" ht="15" customHeight="1">
      <c r="A566" s="241" t="s">
        <v>430</v>
      </c>
      <c r="B566" s="242" t="s">
        <v>431</v>
      </c>
      <c r="C566" s="243" t="s">
        <v>330</v>
      </c>
      <c r="D566" s="241" t="s">
        <v>265</v>
      </c>
      <c r="E566" s="241" t="s">
        <v>266</v>
      </c>
      <c r="F566" s="241" t="s">
        <v>266</v>
      </c>
      <c r="G566" s="241" t="s">
        <v>266</v>
      </c>
      <c r="H566" s="241" t="s">
        <v>309</v>
      </c>
      <c r="I566" s="241" t="s">
        <v>331</v>
      </c>
      <c r="J566" s="241"/>
      <c r="K566" s="241"/>
      <c r="L566" s="241"/>
      <c r="M566" s="241" t="s">
        <v>267</v>
      </c>
      <c r="N566" s="241" t="s">
        <v>310</v>
      </c>
      <c r="O566" s="241" t="s">
        <v>268</v>
      </c>
      <c r="P566" s="242" t="s">
        <v>332</v>
      </c>
      <c r="Q566" s="242"/>
      <c r="R566" s="244">
        <v>32000000</v>
      </c>
      <c r="S566" s="244">
        <v>2720000</v>
      </c>
      <c r="T566" s="244">
        <v>0</v>
      </c>
      <c r="U566" s="244">
        <v>34720000</v>
      </c>
      <c r="V566" s="244">
        <v>0</v>
      </c>
      <c r="W566" s="244">
        <v>34713043</v>
      </c>
      <c r="X566" s="244">
        <v>6957</v>
      </c>
      <c r="Y566" s="244">
        <v>34713043</v>
      </c>
      <c r="Z566" s="244">
        <v>34713043</v>
      </c>
      <c r="AA566" s="244">
        <v>34713043</v>
      </c>
      <c r="AB566" s="244">
        <v>34713043</v>
      </c>
    </row>
    <row r="567" spans="1:28" ht="15" customHeight="1">
      <c r="A567" s="241" t="s">
        <v>430</v>
      </c>
      <c r="B567" s="242" t="s">
        <v>431</v>
      </c>
      <c r="C567" s="243" t="s">
        <v>333</v>
      </c>
      <c r="D567" s="241" t="s">
        <v>265</v>
      </c>
      <c r="E567" s="241" t="s">
        <v>266</v>
      </c>
      <c r="F567" s="241" t="s">
        <v>266</v>
      </c>
      <c r="G567" s="241" t="s">
        <v>266</v>
      </c>
      <c r="H567" s="241" t="s">
        <v>309</v>
      </c>
      <c r="I567" s="241" t="s">
        <v>277</v>
      </c>
      <c r="J567" s="241"/>
      <c r="K567" s="241"/>
      <c r="L567" s="241"/>
      <c r="M567" s="241" t="s">
        <v>267</v>
      </c>
      <c r="N567" s="241" t="s">
        <v>310</v>
      </c>
      <c r="O567" s="241" t="s">
        <v>268</v>
      </c>
      <c r="P567" s="242" t="s">
        <v>334</v>
      </c>
      <c r="Q567" s="242"/>
      <c r="R567" s="244">
        <v>6000000</v>
      </c>
      <c r="S567" s="244">
        <v>2900000</v>
      </c>
      <c r="T567" s="244">
        <v>7542</v>
      </c>
      <c r="U567" s="244">
        <v>8892458</v>
      </c>
      <c r="V567" s="244">
        <v>0</v>
      </c>
      <c r="W567" s="244">
        <v>8892458</v>
      </c>
      <c r="X567" s="244">
        <v>0</v>
      </c>
      <c r="Y567" s="244">
        <v>8892458</v>
      </c>
      <c r="Z567" s="244">
        <v>8892458</v>
      </c>
      <c r="AA567" s="244">
        <v>8892458</v>
      </c>
      <c r="AB567" s="244">
        <v>8892458</v>
      </c>
    </row>
    <row r="568" spans="1:28" ht="15" customHeight="1">
      <c r="A568" s="241" t="s">
        <v>430</v>
      </c>
      <c r="B568" s="242" t="s">
        <v>431</v>
      </c>
      <c r="C568" s="243" t="s">
        <v>335</v>
      </c>
      <c r="D568" s="241" t="s">
        <v>265</v>
      </c>
      <c r="E568" s="241" t="s">
        <v>266</v>
      </c>
      <c r="F568" s="241" t="s">
        <v>266</v>
      </c>
      <c r="G568" s="241" t="s">
        <v>270</v>
      </c>
      <c r="H568" s="241" t="s">
        <v>309</v>
      </c>
      <c r="I568" s="241"/>
      <c r="J568" s="241"/>
      <c r="K568" s="241"/>
      <c r="L568" s="241"/>
      <c r="M568" s="241" t="s">
        <v>267</v>
      </c>
      <c r="N568" s="241" t="s">
        <v>310</v>
      </c>
      <c r="O568" s="241" t="s">
        <v>268</v>
      </c>
      <c r="P568" s="242" t="s">
        <v>336</v>
      </c>
      <c r="Q568" s="242"/>
      <c r="R568" s="244">
        <v>50000000</v>
      </c>
      <c r="S568" s="244">
        <v>13500000</v>
      </c>
      <c r="T568" s="244">
        <v>0</v>
      </c>
      <c r="U568" s="244">
        <v>63500000</v>
      </c>
      <c r="V568" s="244">
        <v>0</v>
      </c>
      <c r="W568" s="244">
        <v>62619200</v>
      </c>
      <c r="X568" s="244">
        <v>880800</v>
      </c>
      <c r="Y568" s="244">
        <v>62619200</v>
      </c>
      <c r="Z568" s="244">
        <v>62619200</v>
      </c>
      <c r="AA568" s="244">
        <v>62619200</v>
      </c>
      <c r="AB568" s="244">
        <v>62619200</v>
      </c>
    </row>
    <row r="569" spans="1:28" ht="15" customHeight="1">
      <c r="A569" s="241" t="s">
        <v>430</v>
      </c>
      <c r="B569" s="242" t="s">
        <v>431</v>
      </c>
      <c r="C569" s="243" t="s">
        <v>337</v>
      </c>
      <c r="D569" s="241" t="s">
        <v>265</v>
      </c>
      <c r="E569" s="241" t="s">
        <v>266</v>
      </c>
      <c r="F569" s="241" t="s">
        <v>266</v>
      </c>
      <c r="G569" s="241" t="s">
        <v>270</v>
      </c>
      <c r="H569" s="241" t="s">
        <v>338</v>
      </c>
      <c r="I569" s="241"/>
      <c r="J569" s="241"/>
      <c r="K569" s="241"/>
      <c r="L569" s="241"/>
      <c r="M569" s="241" t="s">
        <v>267</v>
      </c>
      <c r="N569" s="241" t="s">
        <v>310</v>
      </c>
      <c r="O569" s="241" t="s">
        <v>268</v>
      </c>
      <c r="P569" s="242" t="s">
        <v>339</v>
      </c>
      <c r="Q569" s="242"/>
      <c r="R569" s="244">
        <v>40000000</v>
      </c>
      <c r="S569" s="244">
        <v>4950000</v>
      </c>
      <c r="T569" s="244">
        <v>0</v>
      </c>
      <c r="U569" s="244">
        <v>44950000</v>
      </c>
      <c r="V569" s="244">
        <v>0</v>
      </c>
      <c r="W569" s="244">
        <v>44352700</v>
      </c>
      <c r="X569" s="244">
        <v>597300</v>
      </c>
      <c r="Y569" s="244">
        <v>44352700</v>
      </c>
      <c r="Z569" s="244">
        <v>44352700</v>
      </c>
      <c r="AA569" s="244">
        <v>44352700</v>
      </c>
      <c r="AB569" s="244">
        <v>44352700</v>
      </c>
    </row>
    <row r="570" spans="1:28" ht="15" customHeight="1">
      <c r="A570" s="241" t="s">
        <v>430</v>
      </c>
      <c r="B570" s="242" t="s">
        <v>431</v>
      </c>
      <c r="C570" s="243" t="s">
        <v>340</v>
      </c>
      <c r="D570" s="241" t="s">
        <v>265</v>
      </c>
      <c r="E570" s="241" t="s">
        <v>266</v>
      </c>
      <c r="F570" s="241" t="s">
        <v>266</v>
      </c>
      <c r="G570" s="241" t="s">
        <v>270</v>
      </c>
      <c r="H570" s="241" t="s">
        <v>316</v>
      </c>
      <c r="I570" s="241"/>
      <c r="J570" s="241"/>
      <c r="K570" s="241"/>
      <c r="L570" s="241"/>
      <c r="M570" s="241" t="s">
        <v>267</v>
      </c>
      <c r="N570" s="241" t="s">
        <v>310</v>
      </c>
      <c r="O570" s="241" t="s">
        <v>268</v>
      </c>
      <c r="P570" s="242" t="s">
        <v>341</v>
      </c>
      <c r="Q570" s="242"/>
      <c r="R570" s="244">
        <v>23000000</v>
      </c>
      <c r="S570" s="244">
        <v>4000000</v>
      </c>
      <c r="T570" s="244">
        <v>0</v>
      </c>
      <c r="U570" s="244">
        <v>27000000</v>
      </c>
      <c r="V570" s="244">
        <v>0</v>
      </c>
      <c r="W570" s="244">
        <v>25077000</v>
      </c>
      <c r="X570" s="244">
        <v>1923000</v>
      </c>
      <c r="Y570" s="244">
        <v>25077000</v>
      </c>
      <c r="Z570" s="244">
        <v>25077000</v>
      </c>
      <c r="AA570" s="244">
        <v>25077000</v>
      </c>
      <c r="AB570" s="244">
        <v>25077000</v>
      </c>
    </row>
    <row r="571" spans="1:28" ht="15" customHeight="1">
      <c r="A571" s="241" t="s">
        <v>430</v>
      </c>
      <c r="B571" s="242" t="s">
        <v>431</v>
      </c>
      <c r="C571" s="243" t="s">
        <v>342</v>
      </c>
      <c r="D571" s="241" t="s">
        <v>265</v>
      </c>
      <c r="E571" s="241" t="s">
        <v>266</v>
      </c>
      <c r="F571" s="241" t="s">
        <v>266</v>
      </c>
      <c r="G571" s="241" t="s">
        <v>270</v>
      </c>
      <c r="H571" s="241" t="s">
        <v>319</v>
      </c>
      <c r="I571" s="241"/>
      <c r="J571" s="241"/>
      <c r="K571" s="241"/>
      <c r="L571" s="241"/>
      <c r="M571" s="241" t="s">
        <v>267</v>
      </c>
      <c r="N571" s="241" t="s">
        <v>310</v>
      </c>
      <c r="O571" s="241" t="s">
        <v>268</v>
      </c>
      <c r="P571" s="242" t="s">
        <v>343</v>
      </c>
      <c r="Q571" s="242"/>
      <c r="R571" s="244">
        <v>5000000</v>
      </c>
      <c r="S571" s="244">
        <v>1500000</v>
      </c>
      <c r="T571" s="244">
        <v>0</v>
      </c>
      <c r="U571" s="244">
        <v>6500000</v>
      </c>
      <c r="V571" s="244">
        <v>0</v>
      </c>
      <c r="W571" s="244">
        <v>5809700</v>
      </c>
      <c r="X571" s="244">
        <v>690300</v>
      </c>
      <c r="Y571" s="244">
        <v>5809700</v>
      </c>
      <c r="Z571" s="244">
        <v>5809700</v>
      </c>
      <c r="AA571" s="244">
        <v>5809700</v>
      </c>
      <c r="AB571" s="244">
        <v>5809700</v>
      </c>
    </row>
    <row r="572" spans="1:28" ht="15" customHeight="1">
      <c r="A572" s="241" t="s">
        <v>430</v>
      </c>
      <c r="B572" s="242" t="s">
        <v>431</v>
      </c>
      <c r="C572" s="243" t="s">
        <v>344</v>
      </c>
      <c r="D572" s="241" t="s">
        <v>265</v>
      </c>
      <c r="E572" s="241" t="s">
        <v>266</v>
      </c>
      <c r="F572" s="241" t="s">
        <v>266</v>
      </c>
      <c r="G572" s="241" t="s">
        <v>270</v>
      </c>
      <c r="H572" s="241" t="s">
        <v>322</v>
      </c>
      <c r="I572" s="241"/>
      <c r="J572" s="241"/>
      <c r="K572" s="241"/>
      <c r="L572" s="241"/>
      <c r="M572" s="241" t="s">
        <v>267</v>
      </c>
      <c r="N572" s="241" t="s">
        <v>310</v>
      </c>
      <c r="O572" s="241" t="s">
        <v>268</v>
      </c>
      <c r="P572" s="242" t="s">
        <v>345</v>
      </c>
      <c r="Q572" s="242"/>
      <c r="R572" s="244">
        <v>17000000</v>
      </c>
      <c r="S572" s="244">
        <v>3300000</v>
      </c>
      <c r="T572" s="244">
        <v>0</v>
      </c>
      <c r="U572" s="244">
        <v>20300000</v>
      </c>
      <c r="V572" s="244">
        <v>0</v>
      </c>
      <c r="W572" s="244">
        <v>18811400</v>
      </c>
      <c r="X572" s="244">
        <v>1488600</v>
      </c>
      <c r="Y572" s="244">
        <v>18811400</v>
      </c>
      <c r="Z572" s="244">
        <v>18811400</v>
      </c>
      <c r="AA572" s="244">
        <v>18811400</v>
      </c>
      <c r="AB572" s="244">
        <v>18811400</v>
      </c>
    </row>
    <row r="573" spans="1:28" ht="15" customHeight="1">
      <c r="A573" s="241" t="s">
        <v>430</v>
      </c>
      <c r="B573" s="242" t="s">
        <v>431</v>
      </c>
      <c r="C573" s="243" t="s">
        <v>346</v>
      </c>
      <c r="D573" s="241" t="s">
        <v>265</v>
      </c>
      <c r="E573" s="241" t="s">
        <v>266</v>
      </c>
      <c r="F573" s="241" t="s">
        <v>266</v>
      </c>
      <c r="G573" s="241" t="s">
        <v>270</v>
      </c>
      <c r="H573" s="241" t="s">
        <v>325</v>
      </c>
      <c r="I573" s="241"/>
      <c r="J573" s="241"/>
      <c r="K573" s="241"/>
      <c r="L573" s="241"/>
      <c r="M573" s="241" t="s">
        <v>267</v>
      </c>
      <c r="N573" s="241" t="s">
        <v>310</v>
      </c>
      <c r="O573" s="241" t="s">
        <v>268</v>
      </c>
      <c r="P573" s="242" t="s">
        <v>347</v>
      </c>
      <c r="Q573" s="242"/>
      <c r="R573" s="244">
        <v>3000000</v>
      </c>
      <c r="S573" s="244">
        <v>11000000</v>
      </c>
      <c r="T573" s="244">
        <v>0</v>
      </c>
      <c r="U573" s="244">
        <v>14000000</v>
      </c>
      <c r="V573" s="244">
        <v>0</v>
      </c>
      <c r="W573" s="244">
        <v>12544900</v>
      </c>
      <c r="X573" s="244">
        <v>1455100</v>
      </c>
      <c r="Y573" s="244">
        <v>12544900</v>
      </c>
      <c r="Z573" s="244">
        <v>12544900</v>
      </c>
      <c r="AA573" s="244">
        <v>12544900</v>
      </c>
      <c r="AB573" s="244">
        <v>12544900</v>
      </c>
    </row>
    <row r="574" spans="1:28" ht="15" customHeight="1">
      <c r="A574" s="241" t="s">
        <v>430</v>
      </c>
      <c r="B574" s="242" t="s">
        <v>431</v>
      </c>
      <c r="C574" s="243" t="s">
        <v>348</v>
      </c>
      <c r="D574" s="241" t="s">
        <v>265</v>
      </c>
      <c r="E574" s="241" t="s">
        <v>266</v>
      </c>
      <c r="F574" s="241" t="s">
        <v>266</v>
      </c>
      <c r="G574" s="241" t="s">
        <v>270</v>
      </c>
      <c r="H574" s="241" t="s">
        <v>349</v>
      </c>
      <c r="I574" s="241"/>
      <c r="J574" s="241"/>
      <c r="K574" s="241"/>
      <c r="L574" s="241"/>
      <c r="M574" s="241" t="s">
        <v>267</v>
      </c>
      <c r="N574" s="241" t="s">
        <v>310</v>
      </c>
      <c r="O574" s="241" t="s">
        <v>268</v>
      </c>
      <c r="P574" s="242" t="s">
        <v>350</v>
      </c>
      <c r="Q574" s="242"/>
      <c r="R574" s="244">
        <v>3000000</v>
      </c>
      <c r="S574" s="244">
        <v>0</v>
      </c>
      <c r="T574" s="244">
        <v>3000000</v>
      </c>
      <c r="U574" s="244">
        <v>0</v>
      </c>
      <c r="V574" s="244">
        <v>0</v>
      </c>
      <c r="W574" s="244">
        <v>0</v>
      </c>
      <c r="X574" s="244">
        <v>0</v>
      </c>
      <c r="Y574" s="244">
        <v>0</v>
      </c>
      <c r="Z574" s="244">
        <v>0</v>
      </c>
      <c r="AA574" s="244">
        <v>0</v>
      </c>
      <c r="AB574" s="244">
        <v>0</v>
      </c>
    </row>
    <row r="575" spans="1:28" ht="15" customHeight="1">
      <c r="A575" s="241" t="s">
        <v>430</v>
      </c>
      <c r="B575" s="242" t="s">
        <v>431</v>
      </c>
      <c r="C575" s="243" t="s">
        <v>351</v>
      </c>
      <c r="D575" s="241" t="s">
        <v>265</v>
      </c>
      <c r="E575" s="241" t="s">
        <v>266</v>
      </c>
      <c r="F575" s="241" t="s">
        <v>266</v>
      </c>
      <c r="G575" s="241" t="s">
        <v>270</v>
      </c>
      <c r="H575" s="241" t="s">
        <v>328</v>
      </c>
      <c r="I575" s="241"/>
      <c r="J575" s="241"/>
      <c r="K575" s="241"/>
      <c r="L575" s="241"/>
      <c r="M575" s="241" t="s">
        <v>267</v>
      </c>
      <c r="N575" s="241" t="s">
        <v>310</v>
      </c>
      <c r="O575" s="241" t="s">
        <v>268</v>
      </c>
      <c r="P575" s="242" t="s">
        <v>352</v>
      </c>
      <c r="Q575" s="242"/>
      <c r="R575" s="244">
        <v>6000000</v>
      </c>
      <c r="S575" s="244">
        <v>0</v>
      </c>
      <c r="T575" s="244">
        <v>6000000</v>
      </c>
      <c r="U575" s="244">
        <v>0</v>
      </c>
      <c r="V575" s="244">
        <v>0</v>
      </c>
      <c r="W575" s="244">
        <v>0</v>
      </c>
      <c r="X575" s="244">
        <v>0</v>
      </c>
      <c r="Y575" s="244">
        <v>0</v>
      </c>
      <c r="Z575" s="244">
        <v>0</v>
      </c>
      <c r="AA575" s="244">
        <v>0</v>
      </c>
      <c r="AB575" s="244">
        <v>0</v>
      </c>
    </row>
    <row r="576" spans="1:28" ht="15" customHeight="1">
      <c r="A576" s="241" t="s">
        <v>430</v>
      </c>
      <c r="B576" s="242" t="s">
        <v>431</v>
      </c>
      <c r="C576" s="243" t="s">
        <v>353</v>
      </c>
      <c r="D576" s="241" t="s">
        <v>265</v>
      </c>
      <c r="E576" s="241" t="s">
        <v>266</v>
      </c>
      <c r="F576" s="241" t="s">
        <v>266</v>
      </c>
      <c r="G576" s="241" t="s">
        <v>272</v>
      </c>
      <c r="H576" s="241" t="s">
        <v>309</v>
      </c>
      <c r="I576" s="241" t="s">
        <v>309</v>
      </c>
      <c r="J576" s="241"/>
      <c r="K576" s="241"/>
      <c r="L576" s="241"/>
      <c r="M576" s="241" t="s">
        <v>267</v>
      </c>
      <c r="N576" s="241" t="s">
        <v>310</v>
      </c>
      <c r="O576" s="241" t="s">
        <v>268</v>
      </c>
      <c r="P576" s="242" t="s">
        <v>354</v>
      </c>
      <c r="Q576" s="242"/>
      <c r="R576" s="244">
        <v>32000000</v>
      </c>
      <c r="S576" s="244">
        <v>400000</v>
      </c>
      <c r="T576" s="244">
        <v>0</v>
      </c>
      <c r="U576" s="244">
        <v>32400000</v>
      </c>
      <c r="V576" s="244">
        <v>0</v>
      </c>
      <c r="W576" s="244">
        <v>32329554</v>
      </c>
      <c r="X576" s="244">
        <v>70446</v>
      </c>
      <c r="Y576" s="244">
        <v>32329554</v>
      </c>
      <c r="Z576" s="244">
        <v>32329554</v>
      </c>
      <c r="AA576" s="244">
        <v>32329554</v>
      </c>
      <c r="AB576" s="244">
        <v>32329554</v>
      </c>
    </row>
    <row r="577" spans="1:28" ht="15" customHeight="1">
      <c r="A577" s="241" t="s">
        <v>430</v>
      </c>
      <c r="B577" s="242" t="s">
        <v>431</v>
      </c>
      <c r="C577" s="243" t="s">
        <v>355</v>
      </c>
      <c r="D577" s="241" t="s">
        <v>265</v>
      </c>
      <c r="E577" s="241" t="s">
        <v>266</v>
      </c>
      <c r="F577" s="241" t="s">
        <v>266</v>
      </c>
      <c r="G577" s="241" t="s">
        <v>272</v>
      </c>
      <c r="H577" s="241" t="s">
        <v>309</v>
      </c>
      <c r="I577" s="241" t="s">
        <v>338</v>
      </c>
      <c r="J577" s="241"/>
      <c r="K577" s="241"/>
      <c r="L577" s="241"/>
      <c r="M577" s="241" t="s">
        <v>267</v>
      </c>
      <c r="N577" s="241" t="s">
        <v>310</v>
      </c>
      <c r="O577" s="241" t="s">
        <v>268</v>
      </c>
      <c r="P577" s="242" t="s">
        <v>356</v>
      </c>
      <c r="Q577" s="242"/>
      <c r="R577" s="244">
        <v>0</v>
      </c>
      <c r="S577" s="244">
        <v>4883316</v>
      </c>
      <c r="T577" s="244">
        <v>0</v>
      </c>
      <c r="U577" s="244">
        <v>4883316</v>
      </c>
      <c r="V577" s="244">
        <v>0</v>
      </c>
      <c r="W577" s="244">
        <v>4882467</v>
      </c>
      <c r="X577" s="244">
        <v>849</v>
      </c>
      <c r="Y577" s="244">
        <v>4882467</v>
      </c>
      <c r="Z577" s="244">
        <v>4882467</v>
      </c>
      <c r="AA577" s="244">
        <v>4882467</v>
      </c>
      <c r="AB577" s="244">
        <v>4882467</v>
      </c>
    </row>
    <row r="578" spans="1:28" ht="15" customHeight="1">
      <c r="A578" s="241" t="s">
        <v>430</v>
      </c>
      <c r="B578" s="242" t="s">
        <v>431</v>
      </c>
      <c r="C578" s="243" t="s">
        <v>357</v>
      </c>
      <c r="D578" s="241" t="s">
        <v>265</v>
      </c>
      <c r="E578" s="241" t="s">
        <v>266</v>
      </c>
      <c r="F578" s="241" t="s">
        <v>266</v>
      </c>
      <c r="G578" s="241" t="s">
        <v>272</v>
      </c>
      <c r="H578" s="241" t="s">
        <v>309</v>
      </c>
      <c r="I578" s="241" t="s">
        <v>313</v>
      </c>
      <c r="J578" s="241"/>
      <c r="K578" s="241"/>
      <c r="L578" s="241"/>
      <c r="M578" s="241" t="s">
        <v>267</v>
      </c>
      <c r="N578" s="241" t="s">
        <v>310</v>
      </c>
      <c r="O578" s="241" t="s">
        <v>268</v>
      </c>
      <c r="P578" s="242" t="s">
        <v>358</v>
      </c>
      <c r="Q578" s="242"/>
      <c r="R578" s="244">
        <v>3000000</v>
      </c>
      <c r="S578" s="244">
        <v>0</v>
      </c>
      <c r="T578" s="244">
        <v>0</v>
      </c>
      <c r="U578" s="244">
        <v>3000000</v>
      </c>
      <c r="V578" s="244">
        <v>0</v>
      </c>
      <c r="W578" s="244">
        <v>2780949</v>
      </c>
      <c r="X578" s="244">
        <v>219051</v>
      </c>
      <c r="Y578" s="244">
        <v>2780949</v>
      </c>
      <c r="Z578" s="244">
        <v>2780949</v>
      </c>
      <c r="AA578" s="244">
        <v>2780949</v>
      </c>
      <c r="AB578" s="244">
        <v>2780949</v>
      </c>
    </row>
    <row r="579" spans="1:28" ht="15" customHeight="1">
      <c r="A579" s="241" t="s">
        <v>430</v>
      </c>
      <c r="B579" s="242" t="s">
        <v>431</v>
      </c>
      <c r="C579" s="243" t="s">
        <v>359</v>
      </c>
      <c r="D579" s="241" t="s">
        <v>265</v>
      </c>
      <c r="E579" s="241" t="s">
        <v>266</v>
      </c>
      <c r="F579" s="241" t="s">
        <v>266</v>
      </c>
      <c r="G579" s="241" t="s">
        <v>272</v>
      </c>
      <c r="H579" s="241" t="s">
        <v>338</v>
      </c>
      <c r="I579" s="241"/>
      <c r="J579" s="241"/>
      <c r="K579" s="241"/>
      <c r="L579" s="241"/>
      <c r="M579" s="241" t="s">
        <v>267</v>
      </c>
      <c r="N579" s="241" t="s">
        <v>310</v>
      </c>
      <c r="O579" s="241" t="s">
        <v>268</v>
      </c>
      <c r="P579" s="242" t="s">
        <v>360</v>
      </c>
      <c r="Q579" s="242"/>
      <c r="R579" s="244">
        <v>29000000</v>
      </c>
      <c r="S579" s="244">
        <v>400000</v>
      </c>
      <c r="T579" s="244">
        <v>0</v>
      </c>
      <c r="U579" s="244">
        <v>29400000</v>
      </c>
      <c r="V579" s="244">
        <v>0</v>
      </c>
      <c r="W579" s="244">
        <v>29370206</v>
      </c>
      <c r="X579" s="244">
        <v>29794</v>
      </c>
      <c r="Y579" s="244">
        <v>29370206</v>
      </c>
      <c r="Z579" s="244">
        <v>29370206</v>
      </c>
      <c r="AA579" s="244">
        <v>29370206</v>
      </c>
      <c r="AB579" s="244">
        <v>29370206</v>
      </c>
    </row>
    <row r="580" spans="1:28" ht="15" customHeight="1">
      <c r="A580" s="241" t="s">
        <v>430</v>
      </c>
      <c r="B580" s="242" t="s">
        <v>431</v>
      </c>
      <c r="C580" s="243" t="s">
        <v>361</v>
      </c>
      <c r="D580" s="241" t="s">
        <v>265</v>
      </c>
      <c r="E580" s="241" t="s">
        <v>270</v>
      </c>
      <c r="F580" s="241" t="s">
        <v>270</v>
      </c>
      <c r="G580" s="241" t="s">
        <v>270</v>
      </c>
      <c r="H580" s="241" t="s">
        <v>322</v>
      </c>
      <c r="I580" s="241" t="s">
        <v>316</v>
      </c>
      <c r="J580" s="241"/>
      <c r="K580" s="241"/>
      <c r="L580" s="241"/>
      <c r="M580" s="241" t="s">
        <v>280</v>
      </c>
      <c r="N580" s="241" t="s">
        <v>34</v>
      </c>
      <c r="O580" s="241" t="s">
        <v>268</v>
      </c>
      <c r="P580" s="242" t="s">
        <v>362</v>
      </c>
      <c r="Q580" s="242"/>
      <c r="R580" s="244">
        <v>0</v>
      </c>
      <c r="S580" s="244">
        <v>130000</v>
      </c>
      <c r="T580" s="244">
        <v>0</v>
      </c>
      <c r="U580" s="244">
        <v>130000</v>
      </c>
      <c r="V580" s="244">
        <v>0</v>
      </c>
      <c r="W580" s="244">
        <v>130000</v>
      </c>
      <c r="X580" s="244">
        <v>0</v>
      </c>
      <c r="Y580" s="244">
        <v>130000</v>
      </c>
      <c r="Z580" s="244">
        <v>130000</v>
      </c>
      <c r="AA580" s="244">
        <v>130000</v>
      </c>
      <c r="AB580" s="244">
        <v>130000</v>
      </c>
    </row>
    <row r="581" spans="1:28" ht="15" customHeight="1">
      <c r="A581" s="241" t="s">
        <v>430</v>
      </c>
      <c r="B581" s="242" t="s">
        <v>431</v>
      </c>
      <c r="C581" s="243" t="s">
        <v>363</v>
      </c>
      <c r="D581" s="241" t="s">
        <v>265</v>
      </c>
      <c r="E581" s="241" t="s">
        <v>270</v>
      </c>
      <c r="F581" s="241" t="s">
        <v>270</v>
      </c>
      <c r="G581" s="241" t="s">
        <v>270</v>
      </c>
      <c r="H581" s="241" t="s">
        <v>322</v>
      </c>
      <c r="I581" s="241" t="s">
        <v>328</v>
      </c>
      <c r="J581" s="241"/>
      <c r="K581" s="241"/>
      <c r="L581" s="241"/>
      <c r="M581" s="241" t="s">
        <v>267</v>
      </c>
      <c r="N581" s="241" t="s">
        <v>310</v>
      </c>
      <c r="O581" s="241" t="s">
        <v>268</v>
      </c>
      <c r="P581" s="242" t="s">
        <v>364</v>
      </c>
      <c r="Q581" s="242"/>
      <c r="R581" s="244">
        <v>20180000</v>
      </c>
      <c r="S581" s="244">
        <v>8000000</v>
      </c>
      <c r="T581" s="244">
        <v>0</v>
      </c>
      <c r="U581" s="244">
        <v>28180000</v>
      </c>
      <c r="V581" s="244">
        <v>0</v>
      </c>
      <c r="W581" s="244">
        <v>27620880</v>
      </c>
      <c r="X581" s="244">
        <v>559120</v>
      </c>
      <c r="Y581" s="244">
        <v>27620880</v>
      </c>
      <c r="Z581" s="244">
        <v>27620880</v>
      </c>
      <c r="AA581" s="244">
        <v>27620880</v>
      </c>
      <c r="AB581" s="244">
        <v>27620880</v>
      </c>
    </row>
    <row r="582" spans="1:28" ht="15" customHeight="1">
      <c r="A582" s="241" t="s">
        <v>430</v>
      </c>
      <c r="B582" s="242" t="s">
        <v>431</v>
      </c>
      <c r="C582" s="243" t="s">
        <v>381</v>
      </c>
      <c r="D582" s="241" t="s">
        <v>265</v>
      </c>
      <c r="E582" s="241" t="s">
        <v>270</v>
      </c>
      <c r="F582" s="241" t="s">
        <v>270</v>
      </c>
      <c r="G582" s="241" t="s">
        <v>270</v>
      </c>
      <c r="H582" s="241" t="s">
        <v>325</v>
      </c>
      <c r="I582" s="241" t="s">
        <v>338</v>
      </c>
      <c r="J582" s="241"/>
      <c r="K582" s="241"/>
      <c r="L582" s="241"/>
      <c r="M582" s="241" t="s">
        <v>267</v>
      </c>
      <c r="N582" s="241" t="s">
        <v>310</v>
      </c>
      <c r="O582" s="241" t="s">
        <v>268</v>
      </c>
      <c r="P582" s="242" t="s">
        <v>382</v>
      </c>
      <c r="Q582" s="242"/>
      <c r="R582" s="244">
        <v>24000000</v>
      </c>
      <c r="S582" s="244">
        <v>3870000</v>
      </c>
      <c r="T582" s="244">
        <v>0</v>
      </c>
      <c r="U582" s="244">
        <v>27870000</v>
      </c>
      <c r="V582" s="244">
        <v>0</v>
      </c>
      <c r="W582" s="244">
        <v>27162000</v>
      </c>
      <c r="X582" s="244">
        <v>708000</v>
      </c>
      <c r="Y582" s="244">
        <v>27162000</v>
      </c>
      <c r="Z582" s="244">
        <v>27042000</v>
      </c>
      <c r="AA582" s="244">
        <v>27042000</v>
      </c>
      <c r="AB582" s="244">
        <v>27042000</v>
      </c>
    </row>
    <row r="583" spans="1:28" ht="15" customHeight="1">
      <c r="A583" s="241" t="s">
        <v>430</v>
      </c>
      <c r="B583" s="242" t="s">
        <v>431</v>
      </c>
      <c r="C583" s="243" t="s">
        <v>381</v>
      </c>
      <c r="D583" s="241" t="s">
        <v>265</v>
      </c>
      <c r="E583" s="241" t="s">
        <v>270</v>
      </c>
      <c r="F583" s="241" t="s">
        <v>270</v>
      </c>
      <c r="G583" s="241" t="s">
        <v>270</v>
      </c>
      <c r="H583" s="241" t="s">
        <v>325</v>
      </c>
      <c r="I583" s="241" t="s">
        <v>338</v>
      </c>
      <c r="J583" s="241"/>
      <c r="K583" s="241"/>
      <c r="L583" s="241"/>
      <c r="M583" s="241" t="s">
        <v>280</v>
      </c>
      <c r="N583" s="241" t="s">
        <v>34</v>
      </c>
      <c r="O583" s="241" t="s">
        <v>268</v>
      </c>
      <c r="P583" s="242" t="s">
        <v>382</v>
      </c>
      <c r="Q583" s="242"/>
      <c r="R583" s="244">
        <v>4000000</v>
      </c>
      <c r="S583" s="244">
        <v>950000</v>
      </c>
      <c r="T583" s="244">
        <v>0</v>
      </c>
      <c r="U583" s="244">
        <v>4950000</v>
      </c>
      <c r="V583" s="244">
        <v>0</v>
      </c>
      <c r="W583" s="244">
        <v>4500000</v>
      </c>
      <c r="X583" s="244">
        <v>450000</v>
      </c>
      <c r="Y583" s="244">
        <v>4500000</v>
      </c>
      <c r="Z583" s="244">
        <v>4500000</v>
      </c>
      <c r="AA583" s="244">
        <v>4500000</v>
      </c>
      <c r="AB583" s="244">
        <v>4500000</v>
      </c>
    </row>
    <row r="584" spans="1:28" ht="15" customHeight="1">
      <c r="A584" s="241" t="s">
        <v>430</v>
      </c>
      <c r="B584" s="242" t="s">
        <v>431</v>
      </c>
      <c r="C584" s="243" t="s">
        <v>365</v>
      </c>
      <c r="D584" s="241" t="s">
        <v>265</v>
      </c>
      <c r="E584" s="241" t="s">
        <v>270</v>
      </c>
      <c r="F584" s="241" t="s">
        <v>270</v>
      </c>
      <c r="G584" s="241" t="s">
        <v>270</v>
      </c>
      <c r="H584" s="241" t="s">
        <v>349</v>
      </c>
      <c r="I584" s="241" t="s">
        <v>316</v>
      </c>
      <c r="J584" s="241"/>
      <c r="K584" s="241"/>
      <c r="L584" s="241"/>
      <c r="M584" s="241" t="s">
        <v>267</v>
      </c>
      <c r="N584" s="241" t="s">
        <v>310</v>
      </c>
      <c r="O584" s="241" t="s">
        <v>268</v>
      </c>
      <c r="P584" s="242" t="s">
        <v>366</v>
      </c>
      <c r="Q584" s="242"/>
      <c r="R584" s="244">
        <v>200000</v>
      </c>
      <c r="S584" s="244">
        <v>200000</v>
      </c>
      <c r="T584" s="244">
        <v>0</v>
      </c>
      <c r="U584" s="244">
        <v>400000</v>
      </c>
      <c r="V584" s="244">
        <v>0</v>
      </c>
      <c r="W584" s="244">
        <v>360914</v>
      </c>
      <c r="X584" s="244">
        <v>39086</v>
      </c>
      <c r="Y584" s="244">
        <v>360914</v>
      </c>
      <c r="Z584" s="244">
        <v>360914</v>
      </c>
      <c r="AA584" s="244">
        <v>360914</v>
      </c>
      <c r="AB584" s="244">
        <v>360914</v>
      </c>
    </row>
    <row r="585" spans="1:28" ht="15" customHeight="1">
      <c r="A585" s="241" t="s">
        <v>430</v>
      </c>
      <c r="B585" s="242" t="s">
        <v>431</v>
      </c>
      <c r="C585" s="243" t="s">
        <v>432</v>
      </c>
      <c r="D585" s="241" t="s">
        <v>265</v>
      </c>
      <c r="E585" s="241" t="s">
        <v>270</v>
      </c>
      <c r="F585" s="241" t="s">
        <v>270</v>
      </c>
      <c r="G585" s="241" t="s">
        <v>270</v>
      </c>
      <c r="H585" s="241" t="s">
        <v>349</v>
      </c>
      <c r="I585" s="241" t="s">
        <v>319</v>
      </c>
      <c r="J585" s="241"/>
      <c r="K585" s="241"/>
      <c r="L585" s="241"/>
      <c r="M585" s="241" t="s">
        <v>267</v>
      </c>
      <c r="N585" s="241" t="s">
        <v>310</v>
      </c>
      <c r="O585" s="241" t="s">
        <v>268</v>
      </c>
      <c r="P585" s="242" t="s">
        <v>433</v>
      </c>
      <c r="Q585" s="242"/>
      <c r="R585" s="244">
        <v>0</v>
      </c>
      <c r="S585" s="244">
        <v>4007225</v>
      </c>
      <c r="T585" s="244">
        <v>1209865</v>
      </c>
      <c r="U585" s="244">
        <v>2797360</v>
      </c>
      <c r="V585" s="244">
        <v>0</v>
      </c>
      <c r="W585" s="244">
        <v>2797360</v>
      </c>
      <c r="X585" s="244">
        <v>0</v>
      </c>
      <c r="Y585" s="244">
        <v>2797360</v>
      </c>
      <c r="Z585" s="244">
        <v>2797360</v>
      </c>
      <c r="AA585" s="244">
        <v>2797360</v>
      </c>
      <c r="AB585" s="244">
        <v>2797360</v>
      </c>
    </row>
    <row r="586" spans="1:28" ht="15" customHeight="1">
      <c r="A586" s="241" t="s">
        <v>430</v>
      </c>
      <c r="B586" s="242" t="s">
        <v>431</v>
      </c>
      <c r="C586" s="243" t="s">
        <v>434</v>
      </c>
      <c r="D586" s="241" t="s">
        <v>265</v>
      </c>
      <c r="E586" s="241" t="s">
        <v>270</v>
      </c>
      <c r="F586" s="241" t="s">
        <v>270</v>
      </c>
      <c r="G586" s="241" t="s">
        <v>270</v>
      </c>
      <c r="H586" s="241" t="s">
        <v>349</v>
      </c>
      <c r="I586" s="241" t="s">
        <v>325</v>
      </c>
      <c r="J586" s="241"/>
      <c r="K586" s="241"/>
      <c r="L586" s="241"/>
      <c r="M586" s="241" t="s">
        <v>267</v>
      </c>
      <c r="N586" s="241" t="s">
        <v>310</v>
      </c>
      <c r="O586" s="241" t="s">
        <v>268</v>
      </c>
      <c r="P586" s="242" t="s">
        <v>435</v>
      </c>
      <c r="Q586" s="242"/>
      <c r="R586" s="244">
        <v>0</v>
      </c>
      <c r="S586" s="244">
        <v>10863693</v>
      </c>
      <c r="T586" s="244">
        <v>3759393</v>
      </c>
      <c r="U586" s="244">
        <v>7104300</v>
      </c>
      <c r="V586" s="244">
        <v>0</v>
      </c>
      <c r="W586" s="244">
        <v>7104300</v>
      </c>
      <c r="X586" s="244">
        <v>0</v>
      </c>
      <c r="Y586" s="244">
        <v>7104300</v>
      </c>
      <c r="Z586" s="244">
        <v>7104300</v>
      </c>
      <c r="AA586" s="244">
        <v>7104300</v>
      </c>
      <c r="AB586" s="244">
        <v>7104300</v>
      </c>
    </row>
    <row r="587" spans="1:28" ht="15" customHeight="1">
      <c r="A587" s="241" t="s">
        <v>430</v>
      </c>
      <c r="B587" s="242" t="s">
        <v>431</v>
      </c>
      <c r="C587" s="243" t="s">
        <v>367</v>
      </c>
      <c r="D587" s="241" t="s">
        <v>265</v>
      </c>
      <c r="E587" s="241" t="s">
        <v>270</v>
      </c>
      <c r="F587" s="241" t="s">
        <v>270</v>
      </c>
      <c r="G587" s="241" t="s">
        <v>270</v>
      </c>
      <c r="H587" s="241" t="s">
        <v>328</v>
      </c>
      <c r="I587" s="241" t="s">
        <v>316</v>
      </c>
      <c r="J587" s="241"/>
      <c r="K587" s="241"/>
      <c r="L587" s="241"/>
      <c r="M587" s="241" t="s">
        <v>267</v>
      </c>
      <c r="N587" s="241" t="s">
        <v>310</v>
      </c>
      <c r="O587" s="241" t="s">
        <v>268</v>
      </c>
      <c r="P587" s="242" t="s">
        <v>368</v>
      </c>
      <c r="Q587" s="242"/>
      <c r="R587" s="244">
        <v>900000</v>
      </c>
      <c r="S587" s="244">
        <v>0</v>
      </c>
      <c r="T587" s="244">
        <v>200000</v>
      </c>
      <c r="U587" s="244">
        <v>700000</v>
      </c>
      <c r="V587" s="244">
        <v>0</v>
      </c>
      <c r="W587" s="244">
        <v>278639.53000000003</v>
      </c>
      <c r="X587" s="244">
        <v>421360.47</v>
      </c>
      <c r="Y587" s="244">
        <v>278639.53000000003</v>
      </c>
      <c r="Z587" s="244">
        <v>278639.53000000003</v>
      </c>
      <c r="AA587" s="244">
        <v>278639.53000000003</v>
      </c>
      <c r="AB587" s="244">
        <v>278639.53000000003</v>
      </c>
    </row>
    <row r="588" spans="1:28" ht="15" customHeight="1">
      <c r="A588" s="241" t="s">
        <v>430</v>
      </c>
      <c r="B588" s="242" t="s">
        <v>431</v>
      </c>
      <c r="C588" s="243" t="s">
        <v>369</v>
      </c>
      <c r="D588" s="241" t="s">
        <v>265</v>
      </c>
      <c r="E588" s="241" t="s">
        <v>270</v>
      </c>
      <c r="F588" s="241" t="s">
        <v>270</v>
      </c>
      <c r="G588" s="241" t="s">
        <v>270</v>
      </c>
      <c r="H588" s="241" t="s">
        <v>331</v>
      </c>
      <c r="I588" s="241"/>
      <c r="J588" s="241"/>
      <c r="K588" s="241"/>
      <c r="L588" s="241"/>
      <c r="M588" s="241" t="s">
        <v>267</v>
      </c>
      <c r="N588" s="241" t="s">
        <v>310</v>
      </c>
      <c r="O588" s="241" t="s">
        <v>268</v>
      </c>
      <c r="P588" s="242" t="s">
        <v>370</v>
      </c>
      <c r="Q588" s="242"/>
      <c r="R588" s="244">
        <v>0</v>
      </c>
      <c r="S588" s="244">
        <v>417951</v>
      </c>
      <c r="T588" s="244">
        <v>0</v>
      </c>
      <c r="U588" s="244">
        <v>417951</v>
      </c>
      <c r="V588" s="244">
        <v>0</v>
      </c>
      <c r="W588" s="244">
        <v>417951</v>
      </c>
      <c r="X588" s="244">
        <v>0</v>
      </c>
      <c r="Y588" s="244">
        <v>417951</v>
      </c>
      <c r="Z588" s="244">
        <v>417951</v>
      </c>
      <c r="AA588" s="244">
        <v>417951</v>
      </c>
      <c r="AB588" s="244">
        <v>417951</v>
      </c>
    </row>
    <row r="589" spans="1:28" ht="15" customHeight="1">
      <c r="A589" s="241" t="s">
        <v>430</v>
      </c>
      <c r="B589" s="242" t="s">
        <v>431</v>
      </c>
      <c r="C589" s="243" t="s">
        <v>371</v>
      </c>
      <c r="D589" s="241" t="s">
        <v>265</v>
      </c>
      <c r="E589" s="241" t="s">
        <v>272</v>
      </c>
      <c r="F589" s="241" t="s">
        <v>276</v>
      </c>
      <c r="G589" s="241" t="s">
        <v>270</v>
      </c>
      <c r="H589" s="241" t="s">
        <v>277</v>
      </c>
      <c r="I589" s="241" t="s">
        <v>309</v>
      </c>
      <c r="J589" s="241"/>
      <c r="K589" s="241"/>
      <c r="L589" s="241"/>
      <c r="M589" s="241" t="s">
        <v>267</v>
      </c>
      <c r="N589" s="241" t="s">
        <v>310</v>
      </c>
      <c r="O589" s="241" t="s">
        <v>268</v>
      </c>
      <c r="P589" s="242" t="s">
        <v>372</v>
      </c>
      <c r="Q589" s="242"/>
      <c r="R589" s="244">
        <v>0</v>
      </c>
      <c r="S589" s="244">
        <v>6160802</v>
      </c>
      <c r="T589" s="244">
        <v>0</v>
      </c>
      <c r="U589" s="244">
        <v>6160802</v>
      </c>
      <c r="V589" s="244">
        <v>0</v>
      </c>
      <c r="W589" s="244">
        <v>3244197</v>
      </c>
      <c r="X589" s="244">
        <v>2916605</v>
      </c>
      <c r="Y589" s="244">
        <v>3244197</v>
      </c>
      <c r="Z589" s="244">
        <v>3244197</v>
      </c>
      <c r="AA589" s="244">
        <v>3244197</v>
      </c>
      <c r="AB589" s="244">
        <v>3244197</v>
      </c>
    </row>
    <row r="590" spans="1:28" ht="15" customHeight="1">
      <c r="A590" s="241" t="s">
        <v>430</v>
      </c>
      <c r="B590" s="242" t="s">
        <v>431</v>
      </c>
      <c r="C590" s="243" t="s">
        <v>373</v>
      </c>
      <c r="D590" s="241" t="s">
        <v>265</v>
      </c>
      <c r="E590" s="241" t="s">
        <v>279</v>
      </c>
      <c r="F590" s="241" t="s">
        <v>266</v>
      </c>
      <c r="G590" s="241" t="s">
        <v>270</v>
      </c>
      <c r="H590" s="241" t="s">
        <v>309</v>
      </c>
      <c r="I590" s="241"/>
      <c r="J590" s="241"/>
      <c r="K590" s="241"/>
      <c r="L590" s="241"/>
      <c r="M590" s="241" t="s">
        <v>267</v>
      </c>
      <c r="N590" s="241" t="s">
        <v>310</v>
      </c>
      <c r="O590" s="241" t="s">
        <v>268</v>
      </c>
      <c r="P590" s="242" t="s">
        <v>374</v>
      </c>
      <c r="Q590" s="242"/>
      <c r="R590" s="244">
        <v>0</v>
      </c>
      <c r="S590" s="244">
        <v>6500000</v>
      </c>
      <c r="T590" s="244">
        <v>384240</v>
      </c>
      <c r="U590" s="244">
        <v>6115760</v>
      </c>
      <c r="V590" s="244">
        <v>0</v>
      </c>
      <c r="W590" s="244">
        <v>6115760</v>
      </c>
      <c r="X590" s="244">
        <v>0</v>
      </c>
      <c r="Y590" s="244">
        <v>6115760</v>
      </c>
      <c r="Z590" s="244">
        <v>6115760</v>
      </c>
      <c r="AA590" s="244">
        <v>6115760</v>
      </c>
      <c r="AB590" s="244">
        <v>6115760</v>
      </c>
    </row>
    <row r="591" spans="1:28" ht="15" customHeight="1">
      <c r="A591" s="241" t="s">
        <v>436</v>
      </c>
      <c r="B591" s="242" t="s">
        <v>437</v>
      </c>
      <c r="C591" s="243" t="s">
        <v>308</v>
      </c>
      <c r="D591" s="241" t="s">
        <v>265</v>
      </c>
      <c r="E591" s="241" t="s">
        <v>266</v>
      </c>
      <c r="F591" s="241" t="s">
        <v>266</v>
      </c>
      <c r="G591" s="241" t="s">
        <v>266</v>
      </c>
      <c r="H591" s="241" t="s">
        <v>309</v>
      </c>
      <c r="I591" s="241" t="s">
        <v>309</v>
      </c>
      <c r="J591" s="241"/>
      <c r="K591" s="241"/>
      <c r="L591" s="241"/>
      <c r="M591" s="241" t="s">
        <v>267</v>
      </c>
      <c r="N591" s="241" t="s">
        <v>310</v>
      </c>
      <c r="O591" s="241" t="s">
        <v>268</v>
      </c>
      <c r="P591" s="242" t="s">
        <v>311</v>
      </c>
      <c r="Q591" s="242"/>
      <c r="R591" s="244">
        <v>587000000</v>
      </c>
      <c r="S591" s="244">
        <v>0</v>
      </c>
      <c r="T591" s="244">
        <v>0</v>
      </c>
      <c r="U591" s="244">
        <v>587000000</v>
      </c>
      <c r="V591" s="244">
        <v>0</v>
      </c>
      <c r="W591" s="244">
        <v>540252039</v>
      </c>
      <c r="X591" s="244">
        <v>46747961</v>
      </c>
      <c r="Y591" s="244">
        <v>540252039</v>
      </c>
      <c r="Z591" s="244">
        <v>540252039</v>
      </c>
      <c r="AA591" s="244">
        <v>540252039</v>
      </c>
      <c r="AB591" s="244">
        <v>540252039</v>
      </c>
    </row>
    <row r="592" spans="1:28" ht="15" customHeight="1">
      <c r="A592" s="241" t="s">
        <v>436</v>
      </c>
      <c r="B592" s="242" t="s">
        <v>437</v>
      </c>
      <c r="C592" s="243" t="s">
        <v>312</v>
      </c>
      <c r="D592" s="241" t="s">
        <v>265</v>
      </c>
      <c r="E592" s="241" t="s">
        <v>266</v>
      </c>
      <c r="F592" s="241" t="s">
        <v>266</v>
      </c>
      <c r="G592" s="241" t="s">
        <v>266</v>
      </c>
      <c r="H592" s="241" t="s">
        <v>309</v>
      </c>
      <c r="I592" s="241" t="s">
        <v>313</v>
      </c>
      <c r="J592" s="241"/>
      <c r="K592" s="241"/>
      <c r="L592" s="241"/>
      <c r="M592" s="241" t="s">
        <v>267</v>
      </c>
      <c r="N592" s="241" t="s">
        <v>310</v>
      </c>
      <c r="O592" s="241" t="s">
        <v>268</v>
      </c>
      <c r="P592" s="242" t="s">
        <v>314</v>
      </c>
      <c r="Q592" s="242"/>
      <c r="R592" s="244">
        <v>0</v>
      </c>
      <c r="S592" s="244">
        <v>9000000</v>
      </c>
      <c r="T592" s="244">
        <v>0</v>
      </c>
      <c r="U592" s="244">
        <v>9000000</v>
      </c>
      <c r="V592" s="244">
        <v>0</v>
      </c>
      <c r="W592" s="244">
        <v>8178964</v>
      </c>
      <c r="X592" s="244">
        <v>821036</v>
      </c>
      <c r="Y592" s="244">
        <v>8178964</v>
      </c>
      <c r="Z592" s="244">
        <v>8178964</v>
      </c>
      <c r="AA592" s="244">
        <v>8178964</v>
      </c>
      <c r="AB592" s="244">
        <v>8178964</v>
      </c>
    </row>
    <row r="593" spans="1:28" ht="15" customHeight="1">
      <c r="A593" s="241" t="s">
        <v>436</v>
      </c>
      <c r="B593" s="242" t="s">
        <v>437</v>
      </c>
      <c r="C593" s="243" t="s">
        <v>315</v>
      </c>
      <c r="D593" s="241" t="s">
        <v>265</v>
      </c>
      <c r="E593" s="241" t="s">
        <v>266</v>
      </c>
      <c r="F593" s="241" t="s">
        <v>266</v>
      </c>
      <c r="G593" s="241" t="s">
        <v>266</v>
      </c>
      <c r="H593" s="241" t="s">
        <v>309</v>
      </c>
      <c r="I593" s="241" t="s">
        <v>316</v>
      </c>
      <c r="J593" s="241"/>
      <c r="K593" s="241"/>
      <c r="L593" s="241"/>
      <c r="M593" s="241" t="s">
        <v>267</v>
      </c>
      <c r="N593" s="241" t="s">
        <v>310</v>
      </c>
      <c r="O593" s="241" t="s">
        <v>268</v>
      </c>
      <c r="P593" s="242" t="s">
        <v>317</v>
      </c>
      <c r="Q593" s="242"/>
      <c r="R593" s="244">
        <v>14408000</v>
      </c>
      <c r="S593" s="244">
        <v>0</v>
      </c>
      <c r="T593" s="244">
        <v>0</v>
      </c>
      <c r="U593" s="244">
        <v>14408000</v>
      </c>
      <c r="V593" s="244">
        <v>0</v>
      </c>
      <c r="W593" s="244">
        <v>12103898</v>
      </c>
      <c r="X593" s="244">
        <v>2304102</v>
      </c>
      <c r="Y593" s="244">
        <v>12103898</v>
      </c>
      <c r="Z593" s="244">
        <v>12103898</v>
      </c>
      <c r="AA593" s="244">
        <v>12103898</v>
      </c>
      <c r="AB593" s="244">
        <v>12103898</v>
      </c>
    </row>
    <row r="594" spans="1:28" ht="15" customHeight="1">
      <c r="A594" s="241" t="s">
        <v>436</v>
      </c>
      <c r="B594" s="242" t="s">
        <v>437</v>
      </c>
      <c r="C594" s="243" t="s">
        <v>318</v>
      </c>
      <c r="D594" s="241" t="s">
        <v>265</v>
      </c>
      <c r="E594" s="241" t="s">
        <v>266</v>
      </c>
      <c r="F594" s="241" t="s">
        <v>266</v>
      </c>
      <c r="G594" s="241" t="s">
        <v>266</v>
      </c>
      <c r="H594" s="241" t="s">
        <v>309</v>
      </c>
      <c r="I594" s="241" t="s">
        <v>319</v>
      </c>
      <c r="J594" s="241"/>
      <c r="K594" s="241"/>
      <c r="L594" s="241"/>
      <c r="M594" s="241" t="s">
        <v>267</v>
      </c>
      <c r="N594" s="241" t="s">
        <v>310</v>
      </c>
      <c r="O594" s="241" t="s">
        <v>268</v>
      </c>
      <c r="P594" s="242" t="s">
        <v>320</v>
      </c>
      <c r="Q594" s="242"/>
      <c r="R594" s="244">
        <v>10087000</v>
      </c>
      <c r="S594" s="244">
        <v>3857183</v>
      </c>
      <c r="T594" s="244">
        <v>10087000</v>
      </c>
      <c r="U594" s="244">
        <v>3857183</v>
      </c>
      <c r="V594" s="244">
        <v>0</v>
      </c>
      <c r="W594" s="244">
        <v>3857183</v>
      </c>
      <c r="X594" s="244">
        <v>0</v>
      </c>
      <c r="Y594" s="244">
        <v>3857183</v>
      </c>
      <c r="Z594" s="244">
        <v>3857183</v>
      </c>
      <c r="AA594" s="244">
        <v>3857183</v>
      </c>
      <c r="AB594" s="244">
        <v>3857183</v>
      </c>
    </row>
    <row r="595" spans="1:28" ht="15" customHeight="1">
      <c r="A595" s="241" t="s">
        <v>436</v>
      </c>
      <c r="B595" s="242" t="s">
        <v>437</v>
      </c>
      <c r="C595" s="243" t="s">
        <v>321</v>
      </c>
      <c r="D595" s="241" t="s">
        <v>265</v>
      </c>
      <c r="E595" s="241" t="s">
        <v>266</v>
      </c>
      <c r="F595" s="241" t="s">
        <v>266</v>
      </c>
      <c r="G595" s="241" t="s">
        <v>266</v>
      </c>
      <c r="H595" s="241" t="s">
        <v>309</v>
      </c>
      <c r="I595" s="241" t="s">
        <v>322</v>
      </c>
      <c r="J595" s="241"/>
      <c r="K595" s="241"/>
      <c r="L595" s="241"/>
      <c r="M595" s="241" t="s">
        <v>267</v>
      </c>
      <c r="N595" s="241" t="s">
        <v>310</v>
      </c>
      <c r="O595" s="241" t="s">
        <v>268</v>
      </c>
      <c r="P595" s="242" t="s">
        <v>323</v>
      </c>
      <c r="Q595" s="242"/>
      <c r="R595" s="244">
        <v>56000000</v>
      </c>
      <c r="S595" s="244">
        <v>1630230</v>
      </c>
      <c r="T595" s="244">
        <v>0</v>
      </c>
      <c r="U595" s="244">
        <v>57630230</v>
      </c>
      <c r="V595" s="244">
        <v>0</v>
      </c>
      <c r="W595" s="244">
        <v>57630230</v>
      </c>
      <c r="X595" s="244">
        <v>0</v>
      </c>
      <c r="Y595" s="244">
        <v>57630230</v>
      </c>
      <c r="Z595" s="244">
        <v>57630230</v>
      </c>
      <c r="AA595" s="244">
        <v>57630230</v>
      </c>
      <c r="AB595" s="244">
        <v>57630230</v>
      </c>
    </row>
    <row r="596" spans="1:28" ht="15" customHeight="1">
      <c r="A596" s="241" t="s">
        <v>436</v>
      </c>
      <c r="B596" s="242" t="s">
        <v>437</v>
      </c>
      <c r="C596" s="243" t="s">
        <v>324</v>
      </c>
      <c r="D596" s="241" t="s">
        <v>265</v>
      </c>
      <c r="E596" s="241" t="s">
        <v>266</v>
      </c>
      <c r="F596" s="241" t="s">
        <v>266</v>
      </c>
      <c r="G596" s="241" t="s">
        <v>266</v>
      </c>
      <c r="H596" s="241" t="s">
        <v>309</v>
      </c>
      <c r="I596" s="241" t="s">
        <v>325</v>
      </c>
      <c r="J596" s="241"/>
      <c r="K596" s="241"/>
      <c r="L596" s="241"/>
      <c r="M596" s="241" t="s">
        <v>267</v>
      </c>
      <c r="N596" s="241" t="s">
        <v>310</v>
      </c>
      <c r="O596" s="241" t="s">
        <v>268</v>
      </c>
      <c r="P596" s="242" t="s">
        <v>326</v>
      </c>
      <c r="Q596" s="242"/>
      <c r="R596" s="244">
        <v>22000000</v>
      </c>
      <c r="S596" s="244">
        <v>4000000</v>
      </c>
      <c r="T596" s="244">
        <v>0</v>
      </c>
      <c r="U596" s="244">
        <v>26000000</v>
      </c>
      <c r="V596" s="244">
        <v>0</v>
      </c>
      <c r="W596" s="244">
        <v>23172264</v>
      </c>
      <c r="X596" s="244">
        <v>2827736</v>
      </c>
      <c r="Y596" s="244">
        <v>23172264</v>
      </c>
      <c r="Z596" s="244">
        <v>23172264</v>
      </c>
      <c r="AA596" s="244">
        <v>23172264</v>
      </c>
      <c r="AB596" s="244">
        <v>23172264</v>
      </c>
    </row>
    <row r="597" spans="1:28" ht="15" customHeight="1">
      <c r="A597" s="241" t="s">
        <v>436</v>
      </c>
      <c r="B597" s="242" t="s">
        <v>437</v>
      </c>
      <c r="C597" s="243" t="s">
        <v>327</v>
      </c>
      <c r="D597" s="241" t="s">
        <v>265</v>
      </c>
      <c r="E597" s="241" t="s">
        <v>266</v>
      </c>
      <c r="F597" s="241" t="s">
        <v>266</v>
      </c>
      <c r="G597" s="241" t="s">
        <v>266</v>
      </c>
      <c r="H597" s="241" t="s">
        <v>309</v>
      </c>
      <c r="I597" s="241" t="s">
        <v>328</v>
      </c>
      <c r="J597" s="241"/>
      <c r="K597" s="241"/>
      <c r="L597" s="241"/>
      <c r="M597" s="241" t="s">
        <v>267</v>
      </c>
      <c r="N597" s="241" t="s">
        <v>310</v>
      </c>
      <c r="O597" s="241" t="s">
        <v>268</v>
      </c>
      <c r="P597" s="242" t="s">
        <v>329</v>
      </c>
      <c r="Q597" s="242"/>
      <c r="R597" s="244">
        <v>73000000</v>
      </c>
      <c r="S597" s="244">
        <v>0</v>
      </c>
      <c r="T597" s="244">
        <v>0</v>
      </c>
      <c r="U597" s="244">
        <v>73000000</v>
      </c>
      <c r="V597" s="244">
        <v>0</v>
      </c>
      <c r="W597" s="244">
        <v>63911264</v>
      </c>
      <c r="X597" s="244">
        <v>9088736</v>
      </c>
      <c r="Y597" s="244">
        <v>63911264</v>
      </c>
      <c r="Z597" s="244">
        <v>63911264</v>
      </c>
      <c r="AA597" s="244">
        <v>63911264</v>
      </c>
      <c r="AB597" s="244">
        <v>63911264</v>
      </c>
    </row>
    <row r="598" spans="1:28" ht="15" customHeight="1">
      <c r="A598" s="241" t="s">
        <v>436</v>
      </c>
      <c r="B598" s="242" t="s">
        <v>437</v>
      </c>
      <c r="C598" s="243" t="s">
        <v>330</v>
      </c>
      <c r="D598" s="241" t="s">
        <v>265</v>
      </c>
      <c r="E598" s="241" t="s">
        <v>266</v>
      </c>
      <c r="F598" s="241" t="s">
        <v>266</v>
      </c>
      <c r="G598" s="241" t="s">
        <v>266</v>
      </c>
      <c r="H598" s="241" t="s">
        <v>309</v>
      </c>
      <c r="I598" s="241" t="s">
        <v>331</v>
      </c>
      <c r="J598" s="241"/>
      <c r="K598" s="241"/>
      <c r="L598" s="241"/>
      <c r="M598" s="241" t="s">
        <v>267</v>
      </c>
      <c r="N598" s="241" t="s">
        <v>310</v>
      </c>
      <c r="O598" s="241" t="s">
        <v>268</v>
      </c>
      <c r="P598" s="242" t="s">
        <v>332</v>
      </c>
      <c r="Q598" s="242"/>
      <c r="R598" s="244">
        <v>32000000</v>
      </c>
      <c r="S598" s="244">
        <v>11485313</v>
      </c>
      <c r="T598" s="244">
        <v>0</v>
      </c>
      <c r="U598" s="244">
        <v>43485313</v>
      </c>
      <c r="V598" s="244">
        <v>0</v>
      </c>
      <c r="W598" s="244">
        <v>43485313</v>
      </c>
      <c r="X598" s="244">
        <v>0</v>
      </c>
      <c r="Y598" s="244">
        <v>43485313</v>
      </c>
      <c r="Z598" s="244">
        <v>43485313</v>
      </c>
      <c r="AA598" s="244">
        <v>43485313</v>
      </c>
      <c r="AB598" s="244">
        <v>43485313</v>
      </c>
    </row>
    <row r="599" spans="1:28" ht="15" customHeight="1">
      <c r="A599" s="241" t="s">
        <v>436</v>
      </c>
      <c r="B599" s="242" t="s">
        <v>437</v>
      </c>
      <c r="C599" s="243" t="s">
        <v>333</v>
      </c>
      <c r="D599" s="241" t="s">
        <v>265</v>
      </c>
      <c r="E599" s="241" t="s">
        <v>266</v>
      </c>
      <c r="F599" s="241" t="s">
        <v>266</v>
      </c>
      <c r="G599" s="241" t="s">
        <v>266</v>
      </c>
      <c r="H599" s="241" t="s">
        <v>309</v>
      </c>
      <c r="I599" s="241" t="s">
        <v>277</v>
      </c>
      <c r="J599" s="241"/>
      <c r="K599" s="241"/>
      <c r="L599" s="241"/>
      <c r="M599" s="241" t="s">
        <v>267</v>
      </c>
      <c r="N599" s="241" t="s">
        <v>310</v>
      </c>
      <c r="O599" s="241" t="s">
        <v>268</v>
      </c>
      <c r="P599" s="242" t="s">
        <v>334</v>
      </c>
      <c r="Q599" s="242"/>
      <c r="R599" s="244">
        <v>10000000</v>
      </c>
      <c r="S599" s="244">
        <v>4110670</v>
      </c>
      <c r="T599" s="244">
        <v>23257</v>
      </c>
      <c r="U599" s="244">
        <v>14087413</v>
      </c>
      <c r="V599" s="244">
        <v>0</v>
      </c>
      <c r="W599" s="244">
        <v>14087413</v>
      </c>
      <c r="X599" s="244">
        <v>0</v>
      </c>
      <c r="Y599" s="244">
        <v>14087413</v>
      </c>
      <c r="Z599" s="244">
        <v>14087413</v>
      </c>
      <c r="AA599" s="244">
        <v>14087413</v>
      </c>
      <c r="AB599" s="244">
        <v>14087413</v>
      </c>
    </row>
    <row r="600" spans="1:28" ht="15" customHeight="1">
      <c r="A600" s="241" t="s">
        <v>436</v>
      </c>
      <c r="B600" s="242" t="s">
        <v>437</v>
      </c>
      <c r="C600" s="243" t="s">
        <v>335</v>
      </c>
      <c r="D600" s="241" t="s">
        <v>265</v>
      </c>
      <c r="E600" s="241" t="s">
        <v>266</v>
      </c>
      <c r="F600" s="241" t="s">
        <v>266</v>
      </c>
      <c r="G600" s="241" t="s">
        <v>270</v>
      </c>
      <c r="H600" s="241" t="s">
        <v>309</v>
      </c>
      <c r="I600" s="241"/>
      <c r="J600" s="241"/>
      <c r="K600" s="241"/>
      <c r="L600" s="241"/>
      <c r="M600" s="241" t="s">
        <v>267</v>
      </c>
      <c r="N600" s="241" t="s">
        <v>310</v>
      </c>
      <c r="O600" s="241" t="s">
        <v>268</v>
      </c>
      <c r="P600" s="242" t="s">
        <v>336</v>
      </c>
      <c r="Q600" s="242"/>
      <c r="R600" s="244">
        <v>70000000</v>
      </c>
      <c r="S600" s="244">
        <v>3900100</v>
      </c>
      <c r="T600" s="244">
        <v>0</v>
      </c>
      <c r="U600" s="244">
        <v>73900100</v>
      </c>
      <c r="V600" s="244">
        <v>0</v>
      </c>
      <c r="W600" s="244">
        <v>73900100</v>
      </c>
      <c r="X600" s="244">
        <v>0</v>
      </c>
      <c r="Y600" s="244">
        <v>73900100</v>
      </c>
      <c r="Z600" s="244">
        <v>73900100</v>
      </c>
      <c r="AA600" s="244">
        <v>73900100</v>
      </c>
      <c r="AB600" s="244">
        <v>73900100</v>
      </c>
    </row>
    <row r="601" spans="1:28" ht="15" customHeight="1">
      <c r="A601" s="241" t="s">
        <v>436</v>
      </c>
      <c r="B601" s="242" t="s">
        <v>437</v>
      </c>
      <c r="C601" s="243" t="s">
        <v>337</v>
      </c>
      <c r="D601" s="241" t="s">
        <v>265</v>
      </c>
      <c r="E601" s="241" t="s">
        <v>266</v>
      </c>
      <c r="F601" s="241" t="s">
        <v>266</v>
      </c>
      <c r="G601" s="241" t="s">
        <v>270</v>
      </c>
      <c r="H601" s="241" t="s">
        <v>338</v>
      </c>
      <c r="I601" s="241"/>
      <c r="J601" s="241"/>
      <c r="K601" s="241"/>
      <c r="L601" s="241"/>
      <c r="M601" s="241" t="s">
        <v>267</v>
      </c>
      <c r="N601" s="241" t="s">
        <v>310</v>
      </c>
      <c r="O601" s="241" t="s">
        <v>268</v>
      </c>
      <c r="P601" s="242" t="s">
        <v>339</v>
      </c>
      <c r="Q601" s="242"/>
      <c r="R601" s="244">
        <v>55000000</v>
      </c>
      <c r="S601" s="244">
        <v>0</v>
      </c>
      <c r="T601" s="244">
        <v>0</v>
      </c>
      <c r="U601" s="244">
        <v>55000000</v>
      </c>
      <c r="V601" s="244">
        <v>0</v>
      </c>
      <c r="W601" s="244">
        <v>52309500</v>
      </c>
      <c r="X601" s="244">
        <v>2690500</v>
      </c>
      <c r="Y601" s="244">
        <v>52309500</v>
      </c>
      <c r="Z601" s="244">
        <v>52309500</v>
      </c>
      <c r="AA601" s="244">
        <v>52309500</v>
      </c>
      <c r="AB601" s="244">
        <v>52309500</v>
      </c>
    </row>
    <row r="602" spans="1:28" ht="15" customHeight="1">
      <c r="A602" s="241" t="s">
        <v>436</v>
      </c>
      <c r="B602" s="242" t="s">
        <v>437</v>
      </c>
      <c r="C602" s="243" t="s">
        <v>340</v>
      </c>
      <c r="D602" s="241" t="s">
        <v>265</v>
      </c>
      <c r="E602" s="241" t="s">
        <v>266</v>
      </c>
      <c r="F602" s="241" t="s">
        <v>266</v>
      </c>
      <c r="G602" s="241" t="s">
        <v>270</v>
      </c>
      <c r="H602" s="241" t="s">
        <v>316</v>
      </c>
      <c r="I602" s="241"/>
      <c r="J602" s="241"/>
      <c r="K602" s="241"/>
      <c r="L602" s="241"/>
      <c r="M602" s="241" t="s">
        <v>267</v>
      </c>
      <c r="N602" s="241" t="s">
        <v>310</v>
      </c>
      <c r="O602" s="241" t="s">
        <v>268</v>
      </c>
      <c r="P602" s="242" t="s">
        <v>341</v>
      </c>
      <c r="Q602" s="242"/>
      <c r="R602" s="244">
        <v>32000000</v>
      </c>
      <c r="S602" s="244">
        <v>1000000</v>
      </c>
      <c r="T602" s="244">
        <v>0</v>
      </c>
      <c r="U602" s="244">
        <v>33000000</v>
      </c>
      <c r="V602" s="244">
        <v>0</v>
      </c>
      <c r="W602" s="244">
        <v>30121200</v>
      </c>
      <c r="X602" s="244">
        <v>2878800</v>
      </c>
      <c r="Y602" s="244">
        <v>30121200</v>
      </c>
      <c r="Z602" s="244">
        <v>30121200</v>
      </c>
      <c r="AA602" s="244">
        <v>30121200</v>
      </c>
      <c r="AB602" s="244">
        <v>30121200</v>
      </c>
    </row>
    <row r="603" spans="1:28" ht="15" customHeight="1">
      <c r="A603" s="241" t="s">
        <v>436</v>
      </c>
      <c r="B603" s="242" t="s">
        <v>437</v>
      </c>
      <c r="C603" s="243" t="s">
        <v>342</v>
      </c>
      <c r="D603" s="241" t="s">
        <v>265</v>
      </c>
      <c r="E603" s="241" t="s">
        <v>266</v>
      </c>
      <c r="F603" s="241" t="s">
        <v>266</v>
      </c>
      <c r="G603" s="241" t="s">
        <v>270</v>
      </c>
      <c r="H603" s="241" t="s">
        <v>319</v>
      </c>
      <c r="I603" s="241"/>
      <c r="J603" s="241"/>
      <c r="K603" s="241"/>
      <c r="L603" s="241"/>
      <c r="M603" s="241" t="s">
        <v>267</v>
      </c>
      <c r="N603" s="241" t="s">
        <v>310</v>
      </c>
      <c r="O603" s="241" t="s">
        <v>268</v>
      </c>
      <c r="P603" s="242" t="s">
        <v>343</v>
      </c>
      <c r="Q603" s="242"/>
      <c r="R603" s="244">
        <v>9000000</v>
      </c>
      <c r="S603" s="244">
        <v>0</v>
      </c>
      <c r="T603" s="244">
        <v>0</v>
      </c>
      <c r="U603" s="244">
        <v>9000000</v>
      </c>
      <c r="V603" s="244">
        <v>0</v>
      </c>
      <c r="W603" s="244">
        <v>7882600</v>
      </c>
      <c r="X603" s="244">
        <v>1117400</v>
      </c>
      <c r="Y603" s="244">
        <v>7882600</v>
      </c>
      <c r="Z603" s="244">
        <v>7882600</v>
      </c>
      <c r="AA603" s="244">
        <v>7882600</v>
      </c>
      <c r="AB603" s="244">
        <v>7882600</v>
      </c>
    </row>
    <row r="604" spans="1:28" ht="15" customHeight="1">
      <c r="A604" s="241" t="s">
        <v>436</v>
      </c>
      <c r="B604" s="242" t="s">
        <v>437</v>
      </c>
      <c r="C604" s="243" t="s">
        <v>344</v>
      </c>
      <c r="D604" s="241" t="s">
        <v>265</v>
      </c>
      <c r="E604" s="241" t="s">
        <v>266</v>
      </c>
      <c r="F604" s="241" t="s">
        <v>266</v>
      </c>
      <c r="G604" s="241" t="s">
        <v>270</v>
      </c>
      <c r="H604" s="241" t="s">
        <v>322</v>
      </c>
      <c r="I604" s="241"/>
      <c r="J604" s="241"/>
      <c r="K604" s="241"/>
      <c r="L604" s="241"/>
      <c r="M604" s="241" t="s">
        <v>267</v>
      </c>
      <c r="N604" s="241" t="s">
        <v>310</v>
      </c>
      <c r="O604" s="241" t="s">
        <v>268</v>
      </c>
      <c r="P604" s="242" t="s">
        <v>345</v>
      </c>
      <c r="Q604" s="242"/>
      <c r="R604" s="244">
        <v>24000000</v>
      </c>
      <c r="S604" s="244">
        <v>0</v>
      </c>
      <c r="T604" s="244">
        <v>0</v>
      </c>
      <c r="U604" s="244">
        <v>24000000</v>
      </c>
      <c r="V604" s="244">
        <v>0</v>
      </c>
      <c r="W604" s="244">
        <v>22596200</v>
      </c>
      <c r="X604" s="244">
        <v>1403800</v>
      </c>
      <c r="Y604" s="244">
        <v>22596200</v>
      </c>
      <c r="Z604" s="244">
        <v>22596200</v>
      </c>
      <c r="AA604" s="244">
        <v>22596200</v>
      </c>
      <c r="AB604" s="244">
        <v>22596200</v>
      </c>
    </row>
    <row r="605" spans="1:28" ht="15" customHeight="1">
      <c r="A605" s="241" t="s">
        <v>436</v>
      </c>
      <c r="B605" s="242" t="s">
        <v>437</v>
      </c>
      <c r="C605" s="243" t="s">
        <v>346</v>
      </c>
      <c r="D605" s="241" t="s">
        <v>265</v>
      </c>
      <c r="E605" s="241" t="s">
        <v>266</v>
      </c>
      <c r="F605" s="241" t="s">
        <v>266</v>
      </c>
      <c r="G605" s="241" t="s">
        <v>270</v>
      </c>
      <c r="H605" s="241" t="s">
        <v>325</v>
      </c>
      <c r="I605" s="241"/>
      <c r="J605" s="241"/>
      <c r="K605" s="241"/>
      <c r="L605" s="241"/>
      <c r="M605" s="241" t="s">
        <v>267</v>
      </c>
      <c r="N605" s="241" t="s">
        <v>310</v>
      </c>
      <c r="O605" s="241" t="s">
        <v>268</v>
      </c>
      <c r="P605" s="242" t="s">
        <v>347</v>
      </c>
      <c r="Q605" s="242"/>
      <c r="R605" s="244">
        <v>4000000</v>
      </c>
      <c r="S605" s="244">
        <v>12000000</v>
      </c>
      <c r="T605" s="244">
        <v>0</v>
      </c>
      <c r="U605" s="244">
        <v>16000000</v>
      </c>
      <c r="V605" s="244">
        <v>0</v>
      </c>
      <c r="W605" s="244">
        <v>15067500</v>
      </c>
      <c r="X605" s="244">
        <v>932500</v>
      </c>
      <c r="Y605" s="244">
        <v>15067500</v>
      </c>
      <c r="Z605" s="244">
        <v>15067500</v>
      </c>
      <c r="AA605" s="244">
        <v>15067500</v>
      </c>
      <c r="AB605" s="244">
        <v>15067500</v>
      </c>
    </row>
    <row r="606" spans="1:28" ht="15" customHeight="1">
      <c r="A606" s="241" t="s">
        <v>436</v>
      </c>
      <c r="B606" s="242" t="s">
        <v>437</v>
      </c>
      <c r="C606" s="243" t="s">
        <v>348</v>
      </c>
      <c r="D606" s="241" t="s">
        <v>265</v>
      </c>
      <c r="E606" s="241" t="s">
        <v>266</v>
      </c>
      <c r="F606" s="241" t="s">
        <v>266</v>
      </c>
      <c r="G606" s="241" t="s">
        <v>270</v>
      </c>
      <c r="H606" s="241" t="s">
        <v>349</v>
      </c>
      <c r="I606" s="241"/>
      <c r="J606" s="241"/>
      <c r="K606" s="241"/>
      <c r="L606" s="241"/>
      <c r="M606" s="241" t="s">
        <v>267</v>
      </c>
      <c r="N606" s="241" t="s">
        <v>310</v>
      </c>
      <c r="O606" s="241" t="s">
        <v>268</v>
      </c>
      <c r="P606" s="242" t="s">
        <v>350</v>
      </c>
      <c r="Q606" s="242"/>
      <c r="R606" s="244">
        <v>4000000</v>
      </c>
      <c r="S606" s="244">
        <v>0</v>
      </c>
      <c r="T606" s="244">
        <v>4000000</v>
      </c>
      <c r="U606" s="244">
        <v>0</v>
      </c>
      <c r="V606" s="244">
        <v>0</v>
      </c>
      <c r="W606" s="244">
        <v>0</v>
      </c>
      <c r="X606" s="244">
        <v>0</v>
      </c>
      <c r="Y606" s="244">
        <v>0</v>
      </c>
      <c r="Z606" s="244">
        <v>0</v>
      </c>
      <c r="AA606" s="244">
        <v>0</v>
      </c>
      <c r="AB606" s="244">
        <v>0</v>
      </c>
    </row>
    <row r="607" spans="1:28" ht="15" customHeight="1">
      <c r="A607" s="241" t="s">
        <v>436</v>
      </c>
      <c r="B607" s="242" t="s">
        <v>437</v>
      </c>
      <c r="C607" s="243" t="s">
        <v>351</v>
      </c>
      <c r="D607" s="241" t="s">
        <v>265</v>
      </c>
      <c r="E607" s="241" t="s">
        <v>266</v>
      </c>
      <c r="F607" s="241" t="s">
        <v>266</v>
      </c>
      <c r="G607" s="241" t="s">
        <v>270</v>
      </c>
      <c r="H607" s="241" t="s">
        <v>328</v>
      </c>
      <c r="I607" s="241"/>
      <c r="J607" s="241"/>
      <c r="K607" s="241"/>
      <c r="L607" s="241"/>
      <c r="M607" s="241" t="s">
        <v>267</v>
      </c>
      <c r="N607" s="241" t="s">
        <v>310</v>
      </c>
      <c r="O607" s="241" t="s">
        <v>268</v>
      </c>
      <c r="P607" s="242" t="s">
        <v>352</v>
      </c>
      <c r="Q607" s="242"/>
      <c r="R607" s="244">
        <v>8000000</v>
      </c>
      <c r="S607" s="244">
        <v>0</v>
      </c>
      <c r="T607" s="244">
        <v>8000000</v>
      </c>
      <c r="U607" s="244">
        <v>0</v>
      </c>
      <c r="V607" s="244">
        <v>0</v>
      </c>
      <c r="W607" s="244">
        <v>0</v>
      </c>
      <c r="X607" s="244">
        <v>0</v>
      </c>
      <c r="Y607" s="244">
        <v>0</v>
      </c>
      <c r="Z607" s="244">
        <v>0</v>
      </c>
      <c r="AA607" s="244">
        <v>0</v>
      </c>
      <c r="AB607" s="244">
        <v>0</v>
      </c>
    </row>
    <row r="608" spans="1:28" ht="15" customHeight="1">
      <c r="A608" s="241" t="s">
        <v>436</v>
      </c>
      <c r="B608" s="242" t="s">
        <v>437</v>
      </c>
      <c r="C608" s="243" t="s">
        <v>353</v>
      </c>
      <c r="D608" s="241" t="s">
        <v>265</v>
      </c>
      <c r="E608" s="241" t="s">
        <v>266</v>
      </c>
      <c r="F608" s="241" t="s">
        <v>266</v>
      </c>
      <c r="G608" s="241" t="s">
        <v>272</v>
      </c>
      <c r="H608" s="241" t="s">
        <v>309</v>
      </c>
      <c r="I608" s="241" t="s">
        <v>309</v>
      </c>
      <c r="J608" s="241"/>
      <c r="K608" s="241"/>
      <c r="L608" s="241"/>
      <c r="M608" s="241" t="s">
        <v>267</v>
      </c>
      <c r="N608" s="241" t="s">
        <v>310</v>
      </c>
      <c r="O608" s="241" t="s">
        <v>268</v>
      </c>
      <c r="P608" s="242" t="s">
        <v>354</v>
      </c>
      <c r="Q608" s="242"/>
      <c r="R608" s="244">
        <v>27000000</v>
      </c>
      <c r="S608" s="244">
        <v>4505887</v>
      </c>
      <c r="T608" s="244">
        <v>0</v>
      </c>
      <c r="U608" s="244">
        <v>31505887</v>
      </c>
      <c r="V608" s="244">
        <v>0</v>
      </c>
      <c r="W608" s="244">
        <v>31505887</v>
      </c>
      <c r="X608" s="244">
        <v>0</v>
      </c>
      <c r="Y608" s="244">
        <v>31505887</v>
      </c>
      <c r="Z608" s="244">
        <v>31505887</v>
      </c>
      <c r="AA608" s="244">
        <v>31505887</v>
      </c>
      <c r="AB608" s="244">
        <v>31505887</v>
      </c>
    </row>
    <row r="609" spans="1:28" ht="15" customHeight="1">
      <c r="A609" s="241" t="s">
        <v>436</v>
      </c>
      <c r="B609" s="242" t="s">
        <v>437</v>
      </c>
      <c r="C609" s="243" t="s">
        <v>355</v>
      </c>
      <c r="D609" s="241" t="s">
        <v>265</v>
      </c>
      <c r="E609" s="241" t="s">
        <v>266</v>
      </c>
      <c r="F609" s="241" t="s">
        <v>266</v>
      </c>
      <c r="G609" s="241" t="s">
        <v>272</v>
      </c>
      <c r="H609" s="241" t="s">
        <v>309</v>
      </c>
      <c r="I609" s="241" t="s">
        <v>338</v>
      </c>
      <c r="J609" s="241"/>
      <c r="K609" s="241"/>
      <c r="L609" s="241"/>
      <c r="M609" s="241" t="s">
        <v>267</v>
      </c>
      <c r="N609" s="241" t="s">
        <v>310</v>
      </c>
      <c r="O609" s="241" t="s">
        <v>268</v>
      </c>
      <c r="P609" s="242" t="s">
        <v>356</v>
      </c>
      <c r="Q609" s="242"/>
      <c r="R609" s="244">
        <v>0</v>
      </c>
      <c r="S609" s="244">
        <v>18056599</v>
      </c>
      <c r="T609" s="244">
        <v>0</v>
      </c>
      <c r="U609" s="244">
        <v>18056599</v>
      </c>
      <c r="V609" s="244">
        <v>0</v>
      </c>
      <c r="W609" s="244">
        <v>17976986</v>
      </c>
      <c r="X609" s="244">
        <v>79613</v>
      </c>
      <c r="Y609" s="244">
        <v>17976986</v>
      </c>
      <c r="Z609" s="244">
        <v>17976986</v>
      </c>
      <c r="AA609" s="244">
        <v>17976986</v>
      </c>
      <c r="AB609" s="244">
        <v>17976986</v>
      </c>
    </row>
    <row r="610" spans="1:28" ht="15" customHeight="1">
      <c r="A610" s="241" t="s">
        <v>436</v>
      </c>
      <c r="B610" s="242" t="s">
        <v>437</v>
      </c>
      <c r="C610" s="243" t="s">
        <v>357</v>
      </c>
      <c r="D610" s="241" t="s">
        <v>265</v>
      </c>
      <c r="E610" s="241" t="s">
        <v>266</v>
      </c>
      <c r="F610" s="241" t="s">
        <v>266</v>
      </c>
      <c r="G610" s="241" t="s">
        <v>272</v>
      </c>
      <c r="H610" s="241" t="s">
        <v>309</v>
      </c>
      <c r="I610" s="241" t="s">
        <v>313</v>
      </c>
      <c r="J610" s="241"/>
      <c r="K610" s="241"/>
      <c r="L610" s="241"/>
      <c r="M610" s="241" t="s">
        <v>267</v>
      </c>
      <c r="N610" s="241" t="s">
        <v>310</v>
      </c>
      <c r="O610" s="241" t="s">
        <v>268</v>
      </c>
      <c r="P610" s="242" t="s">
        <v>358</v>
      </c>
      <c r="Q610" s="242"/>
      <c r="R610" s="244">
        <v>3000000</v>
      </c>
      <c r="S610" s="244">
        <v>996885</v>
      </c>
      <c r="T610" s="244">
        <v>0</v>
      </c>
      <c r="U610" s="244">
        <v>3996885</v>
      </c>
      <c r="V610" s="244">
        <v>0</v>
      </c>
      <c r="W610" s="244">
        <v>3996052</v>
      </c>
      <c r="X610" s="244">
        <v>833</v>
      </c>
      <c r="Y610" s="244">
        <v>3996052</v>
      </c>
      <c r="Z610" s="244">
        <v>3996052</v>
      </c>
      <c r="AA610" s="244">
        <v>3996052</v>
      </c>
      <c r="AB610" s="244">
        <v>3996052</v>
      </c>
    </row>
    <row r="611" spans="1:28" ht="15" customHeight="1">
      <c r="A611" s="241" t="s">
        <v>436</v>
      </c>
      <c r="B611" s="242" t="s">
        <v>437</v>
      </c>
      <c r="C611" s="243" t="s">
        <v>359</v>
      </c>
      <c r="D611" s="241" t="s">
        <v>265</v>
      </c>
      <c r="E611" s="241" t="s">
        <v>266</v>
      </c>
      <c r="F611" s="241" t="s">
        <v>266</v>
      </c>
      <c r="G611" s="241" t="s">
        <v>272</v>
      </c>
      <c r="H611" s="241" t="s">
        <v>338</v>
      </c>
      <c r="I611" s="241"/>
      <c r="J611" s="241"/>
      <c r="K611" s="241"/>
      <c r="L611" s="241"/>
      <c r="M611" s="241" t="s">
        <v>267</v>
      </c>
      <c r="N611" s="241" t="s">
        <v>310</v>
      </c>
      <c r="O611" s="241" t="s">
        <v>268</v>
      </c>
      <c r="P611" s="242" t="s">
        <v>360</v>
      </c>
      <c r="Q611" s="242"/>
      <c r="R611" s="244">
        <v>29000000</v>
      </c>
      <c r="S611" s="244">
        <v>0</v>
      </c>
      <c r="T611" s="244">
        <v>0</v>
      </c>
      <c r="U611" s="244">
        <v>29000000</v>
      </c>
      <c r="V611" s="244">
        <v>0</v>
      </c>
      <c r="W611" s="244">
        <v>18971478</v>
      </c>
      <c r="X611" s="244">
        <v>10028522</v>
      </c>
      <c r="Y611" s="244">
        <v>18971478</v>
      </c>
      <c r="Z611" s="244">
        <v>18971478</v>
      </c>
      <c r="AA611" s="244">
        <v>18971478</v>
      </c>
      <c r="AB611" s="244">
        <v>18971478</v>
      </c>
    </row>
    <row r="612" spans="1:28" ht="15" customHeight="1">
      <c r="A612" s="241" t="s">
        <v>436</v>
      </c>
      <c r="B612" s="242" t="s">
        <v>437</v>
      </c>
      <c r="C612" s="243" t="s">
        <v>361</v>
      </c>
      <c r="D612" s="241" t="s">
        <v>265</v>
      </c>
      <c r="E612" s="241" t="s">
        <v>270</v>
      </c>
      <c r="F612" s="241" t="s">
        <v>270</v>
      </c>
      <c r="G612" s="241" t="s">
        <v>270</v>
      </c>
      <c r="H612" s="241" t="s">
        <v>322</v>
      </c>
      <c r="I612" s="241" t="s">
        <v>316</v>
      </c>
      <c r="J612" s="241"/>
      <c r="K612" s="241"/>
      <c r="L612" s="241"/>
      <c r="M612" s="241" t="s">
        <v>280</v>
      </c>
      <c r="N612" s="241" t="s">
        <v>34</v>
      </c>
      <c r="O612" s="241" t="s">
        <v>268</v>
      </c>
      <c r="P612" s="242" t="s">
        <v>362</v>
      </c>
      <c r="Q612" s="242"/>
      <c r="R612" s="244">
        <v>0</v>
      </c>
      <c r="S612" s="244">
        <v>80000</v>
      </c>
      <c r="T612" s="244">
        <v>80000</v>
      </c>
      <c r="U612" s="244">
        <v>0</v>
      </c>
      <c r="V612" s="244">
        <v>0</v>
      </c>
      <c r="W612" s="244">
        <v>0</v>
      </c>
      <c r="X612" s="244">
        <v>0</v>
      </c>
      <c r="Y612" s="244">
        <v>0</v>
      </c>
      <c r="Z612" s="244">
        <v>0</v>
      </c>
      <c r="AA612" s="244">
        <v>0</v>
      </c>
      <c r="AB612" s="244">
        <v>0</v>
      </c>
    </row>
    <row r="613" spans="1:28" ht="15" customHeight="1">
      <c r="A613" s="241" t="s">
        <v>436</v>
      </c>
      <c r="B613" s="242" t="s">
        <v>437</v>
      </c>
      <c r="C613" s="243" t="s">
        <v>363</v>
      </c>
      <c r="D613" s="241" t="s">
        <v>265</v>
      </c>
      <c r="E613" s="241" t="s">
        <v>270</v>
      </c>
      <c r="F613" s="241" t="s">
        <v>270</v>
      </c>
      <c r="G613" s="241" t="s">
        <v>270</v>
      </c>
      <c r="H613" s="241" t="s">
        <v>322</v>
      </c>
      <c r="I613" s="241" t="s">
        <v>328</v>
      </c>
      <c r="J613" s="241"/>
      <c r="K613" s="241"/>
      <c r="L613" s="241"/>
      <c r="M613" s="241" t="s">
        <v>267</v>
      </c>
      <c r="N613" s="241" t="s">
        <v>310</v>
      </c>
      <c r="O613" s="241" t="s">
        <v>268</v>
      </c>
      <c r="P613" s="242" t="s">
        <v>364</v>
      </c>
      <c r="Q613" s="242"/>
      <c r="R613" s="244">
        <v>10300000</v>
      </c>
      <c r="S613" s="244">
        <v>12016884</v>
      </c>
      <c r="T613" s="244">
        <v>0</v>
      </c>
      <c r="U613" s="244">
        <v>22316884</v>
      </c>
      <c r="V613" s="244">
        <v>0</v>
      </c>
      <c r="W613" s="244">
        <v>22316884</v>
      </c>
      <c r="X613" s="244">
        <v>0</v>
      </c>
      <c r="Y613" s="244">
        <v>22316884</v>
      </c>
      <c r="Z613" s="244">
        <v>22316884</v>
      </c>
      <c r="AA613" s="244">
        <v>22316884</v>
      </c>
      <c r="AB613" s="244">
        <v>22316884</v>
      </c>
    </row>
    <row r="614" spans="1:28" ht="15" customHeight="1">
      <c r="A614" s="241" t="s">
        <v>436</v>
      </c>
      <c r="B614" s="242" t="s">
        <v>437</v>
      </c>
      <c r="C614" s="243" t="s">
        <v>381</v>
      </c>
      <c r="D614" s="241" t="s">
        <v>265</v>
      </c>
      <c r="E614" s="241" t="s">
        <v>270</v>
      </c>
      <c r="F614" s="241" t="s">
        <v>270</v>
      </c>
      <c r="G614" s="241" t="s">
        <v>270</v>
      </c>
      <c r="H614" s="241" t="s">
        <v>325</v>
      </c>
      <c r="I614" s="241" t="s">
        <v>338</v>
      </c>
      <c r="J614" s="241"/>
      <c r="K614" s="241"/>
      <c r="L614" s="241"/>
      <c r="M614" s="241" t="s">
        <v>267</v>
      </c>
      <c r="N614" s="241" t="s">
        <v>310</v>
      </c>
      <c r="O614" s="241" t="s">
        <v>268</v>
      </c>
      <c r="P614" s="242" t="s">
        <v>382</v>
      </c>
      <c r="Q614" s="242"/>
      <c r="R614" s="244">
        <v>2600000</v>
      </c>
      <c r="S614" s="244">
        <v>513326</v>
      </c>
      <c r="T614" s="244">
        <v>0</v>
      </c>
      <c r="U614" s="244">
        <v>3113326</v>
      </c>
      <c r="V614" s="244">
        <v>0</v>
      </c>
      <c r="W614" s="244">
        <v>2560000</v>
      </c>
      <c r="X614" s="244">
        <v>553326</v>
      </c>
      <c r="Y614" s="244">
        <v>2560000</v>
      </c>
      <c r="Z614" s="244">
        <v>2560000</v>
      </c>
      <c r="AA614" s="244">
        <v>2460000</v>
      </c>
      <c r="AB614" s="244">
        <v>2460000</v>
      </c>
    </row>
    <row r="615" spans="1:28" ht="15" customHeight="1">
      <c r="A615" s="241" t="s">
        <v>436</v>
      </c>
      <c r="B615" s="242" t="s">
        <v>437</v>
      </c>
      <c r="C615" s="243" t="s">
        <v>365</v>
      </c>
      <c r="D615" s="241" t="s">
        <v>265</v>
      </c>
      <c r="E615" s="241" t="s">
        <v>270</v>
      </c>
      <c r="F615" s="241" t="s">
        <v>270</v>
      </c>
      <c r="G615" s="241" t="s">
        <v>270</v>
      </c>
      <c r="H615" s="241" t="s">
        <v>349</v>
      </c>
      <c r="I615" s="241" t="s">
        <v>316</v>
      </c>
      <c r="J615" s="241"/>
      <c r="K615" s="241"/>
      <c r="L615" s="241"/>
      <c r="M615" s="241" t="s">
        <v>267</v>
      </c>
      <c r="N615" s="241" t="s">
        <v>310</v>
      </c>
      <c r="O615" s="241" t="s">
        <v>268</v>
      </c>
      <c r="P615" s="242" t="s">
        <v>366</v>
      </c>
      <c r="Q615" s="242"/>
      <c r="R615" s="244">
        <v>10000000</v>
      </c>
      <c r="S615" s="244">
        <v>0</v>
      </c>
      <c r="T615" s="244">
        <v>9796000</v>
      </c>
      <c r="U615" s="244">
        <v>204000</v>
      </c>
      <c r="V615" s="244">
        <v>0</v>
      </c>
      <c r="W615" s="244">
        <v>101501</v>
      </c>
      <c r="X615" s="244">
        <v>102499</v>
      </c>
      <c r="Y615" s="244">
        <v>101501</v>
      </c>
      <c r="Z615" s="244">
        <v>101501</v>
      </c>
      <c r="AA615" s="244">
        <v>101501</v>
      </c>
      <c r="AB615" s="244">
        <v>101501</v>
      </c>
    </row>
    <row r="616" spans="1:28" ht="15" customHeight="1">
      <c r="A616" s="241" t="s">
        <v>436</v>
      </c>
      <c r="B616" s="242" t="s">
        <v>437</v>
      </c>
      <c r="C616" s="243" t="s">
        <v>367</v>
      </c>
      <c r="D616" s="241" t="s">
        <v>265</v>
      </c>
      <c r="E616" s="241" t="s">
        <v>270</v>
      </c>
      <c r="F616" s="241" t="s">
        <v>270</v>
      </c>
      <c r="G616" s="241" t="s">
        <v>270</v>
      </c>
      <c r="H616" s="241" t="s">
        <v>328</v>
      </c>
      <c r="I616" s="241" t="s">
        <v>316</v>
      </c>
      <c r="J616" s="241"/>
      <c r="K616" s="241"/>
      <c r="L616" s="241"/>
      <c r="M616" s="241" t="s">
        <v>267</v>
      </c>
      <c r="N616" s="241" t="s">
        <v>310</v>
      </c>
      <c r="O616" s="241" t="s">
        <v>268</v>
      </c>
      <c r="P616" s="242" t="s">
        <v>368</v>
      </c>
      <c r="Q616" s="242"/>
      <c r="R616" s="244">
        <v>500000</v>
      </c>
      <c r="S616" s="244">
        <v>574432</v>
      </c>
      <c r="T616" s="244">
        <v>0</v>
      </c>
      <c r="U616" s="244">
        <v>1074432</v>
      </c>
      <c r="V616" s="244">
        <v>0</v>
      </c>
      <c r="W616" s="244">
        <v>1074432</v>
      </c>
      <c r="X616" s="244">
        <v>0</v>
      </c>
      <c r="Y616" s="244">
        <v>1074432</v>
      </c>
      <c r="Z616" s="244">
        <v>1074432</v>
      </c>
      <c r="AA616" s="244">
        <v>1074432</v>
      </c>
      <c r="AB616" s="244">
        <v>1074432</v>
      </c>
    </row>
    <row r="617" spans="1:28" ht="15" customHeight="1">
      <c r="A617" s="241" t="s">
        <v>436</v>
      </c>
      <c r="B617" s="242" t="s">
        <v>437</v>
      </c>
      <c r="C617" s="243" t="s">
        <v>369</v>
      </c>
      <c r="D617" s="241" t="s">
        <v>265</v>
      </c>
      <c r="E617" s="241" t="s">
        <v>270</v>
      </c>
      <c r="F617" s="241" t="s">
        <v>270</v>
      </c>
      <c r="G617" s="241" t="s">
        <v>270</v>
      </c>
      <c r="H617" s="241" t="s">
        <v>331</v>
      </c>
      <c r="I617" s="241"/>
      <c r="J617" s="241"/>
      <c r="K617" s="241"/>
      <c r="L617" s="241"/>
      <c r="M617" s="241" t="s">
        <v>267</v>
      </c>
      <c r="N617" s="241" t="s">
        <v>310</v>
      </c>
      <c r="O617" s="241" t="s">
        <v>268</v>
      </c>
      <c r="P617" s="242" t="s">
        <v>370</v>
      </c>
      <c r="Q617" s="242"/>
      <c r="R617" s="244">
        <v>0</v>
      </c>
      <c r="S617" s="244">
        <v>407319</v>
      </c>
      <c r="T617" s="244">
        <v>0</v>
      </c>
      <c r="U617" s="244">
        <v>407319</v>
      </c>
      <c r="V617" s="244">
        <v>0</v>
      </c>
      <c r="W617" s="244">
        <v>407319</v>
      </c>
      <c r="X617" s="244">
        <v>0</v>
      </c>
      <c r="Y617" s="244">
        <v>407319</v>
      </c>
      <c r="Z617" s="244">
        <v>407319</v>
      </c>
      <c r="AA617" s="244">
        <v>407319</v>
      </c>
      <c r="AB617" s="244">
        <v>407319</v>
      </c>
    </row>
    <row r="618" spans="1:28" ht="15" customHeight="1">
      <c r="A618" s="241" t="s">
        <v>436</v>
      </c>
      <c r="B618" s="242" t="s">
        <v>437</v>
      </c>
      <c r="C618" s="243" t="s">
        <v>369</v>
      </c>
      <c r="D618" s="241" t="s">
        <v>265</v>
      </c>
      <c r="E618" s="241" t="s">
        <v>270</v>
      </c>
      <c r="F618" s="241" t="s">
        <v>270</v>
      </c>
      <c r="G618" s="241" t="s">
        <v>270</v>
      </c>
      <c r="H618" s="241" t="s">
        <v>331</v>
      </c>
      <c r="I618" s="241"/>
      <c r="J618" s="241"/>
      <c r="K618" s="241"/>
      <c r="L618" s="241"/>
      <c r="M618" s="241" t="s">
        <v>280</v>
      </c>
      <c r="N618" s="241" t="s">
        <v>34</v>
      </c>
      <c r="O618" s="241" t="s">
        <v>268</v>
      </c>
      <c r="P618" s="242" t="s">
        <v>370</v>
      </c>
      <c r="Q618" s="242"/>
      <c r="R618" s="244">
        <v>0</v>
      </c>
      <c r="S618" s="244">
        <v>256065</v>
      </c>
      <c r="T618" s="244">
        <v>0</v>
      </c>
      <c r="U618" s="244">
        <v>256065</v>
      </c>
      <c r="V618" s="244">
        <v>0</v>
      </c>
      <c r="W618" s="244">
        <v>256065</v>
      </c>
      <c r="X618" s="244">
        <v>0</v>
      </c>
      <c r="Y618" s="244">
        <v>256065</v>
      </c>
      <c r="Z618" s="244">
        <v>256065</v>
      </c>
      <c r="AA618" s="244">
        <v>256065</v>
      </c>
      <c r="AB618" s="244">
        <v>256065</v>
      </c>
    </row>
    <row r="619" spans="1:28" ht="15" customHeight="1">
      <c r="A619" s="241" t="s">
        <v>436</v>
      </c>
      <c r="B619" s="242" t="s">
        <v>437</v>
      </c>
      <c r="C619" s="243" t="s">
        <v>371</v>
      </c>
      <c r="D619" s="241" t="s">
        <v>265</v>
      </c>
      <c r="E619" s="241" t="s">
        <v>272</v>
      </c>
      <c r="F619" s="241" t="s">
        <v>276</v>
      </c>
      <c r="G619" s="241" t="s">
        <v>270</v>
      </c>
      <c r="H619" s="241" t="s">
        <v>277</v>
      </c>
      <c r="I619" s="241" t="s">
        <v>309</v>
      </c>
      <c r="J619" s="241"/>
      <c r="K619" s="241"/>
      <c r="L619" s="241"/>
      <c r="M619" s="241" t="s">
        <v>267</v>
      </c>
      <c r="N619" s="241" t="s">
        <v>310</v>
      </c>
      <c r="O619" s="241" t="s">
        <v>268</v>
      </c>
      <c r="P619" s="242" t="s">
        <v>372</v>
      </c>
      <c r="Q619" s="242"/>
      <c r="R619" s="244">
        <v>0</v>
      </c>
      <c r="S619" s="244">
        <v>5709832</v>
      </c>
      <c r="T619" s="244">
        <v>0</v>
      </c>
      <c r="U619" s="244">
        <v>5709832</v>
      </c>
      <c r="V619" s="244">
        <v>0</v>
      </c>
      <c r="W619" s="244">
        <v>4345062</v>
      </c>
      <c r="X619" s="244">
        <v>1364770</v>
      </c>
      <c r="Y619" s="244">
        <v>4345062</v>
      </c>
      <c r="Z619" s="244">
        <v>4345062</v>
      </c>
      <c r="AA619" s="244">
        <v>4345062</v>
      </c>
      <c r="AB619" s="244">
        <v>4345062</v>
      </c>
    </row>
    <row r="620" spans="1:28" ht="15" customHeight="1">
      <c r="A620" s="241" t="s">
        <v>436</v>
      </c>
      <c r="B620" s="242" t="s">
        <v>437</v>
      </c>
      <c r="C620" s="243" t="s">
        <v>373</v>
      </c>
      <c r="D620" s="241" t="s">
        <v>265</v>
      </c>
      <c r="E620" s="241" t="s">
        <v>279</v>
      </c>
      <c r="F620" s="241" t="s">
        <v>266</v>
      </c>
      <c r="G620" s="241" t="s">
        <v>270</v>
      </c>
      <c r="H620" s="241" t="s">
        <v>309</v>
      </c>
      <c r="I620" s="241"/>
      <c r="J620" s="241"/>
      <c r="K620" s="241"/>
      <c r="L620" s="241"/>
      <c r="M620" s="241" t="s">
        <v>267</v>
      </c>
      <c r="N620" s="241" t="s">
        <v>310</v>
      </c>
      <c r="O620" s="241" t="s">
        <v>268</v>
      </c>
      <c r="P620" s="242" t="s">
        <v>374</v>
      </c>
      <c r="Q620" s="242"/>
      <c r="R620" s="244">
        <v>0</v>
      </c>
      <c r="S620" s="244">
        <v>12184000</v>
      </c>
      <c r="T620" s="244">
        <v>0</v>
      </c>
      <c r="U620" s="244">
        <v>12184000</v>
      </c>
      <c r="V620" s="244">
        <v>0</v>
      </c>
      <c r="W620" s="244">
        <v>12184000</v>
      </c>
      <c r="X620" s="244">
        <v>0</v>
      </c>
      <c r="Y620" s="244">
        <v>12184000</v>
      </c>
      <c r="Z620" s="244">
        <v>12184000</v>
      </c>
      <c r="AA620" s="244">
        <v>12184000</v>
      </c>
      <c r="AB620" s="244">
        <v>12184000</v>
      </c>
    </row>
    <row r="621" spans="1:28" ht="15" customHeight="1">
      <c r="A621" s="241" t="s">
        <v>436</v>
      </c>
      <c r="B621" s="242" t="s">
        <v>437</v>
      </c>
      <c r="C621" s="243" t="s">
        <v>375</v>
      </c>
      <c r="D621" s="241" t="s">
        <v>265</v>
      </c>
      <c r="E621" s="241" t="s">
        <v>279</v>
      </c>
      <c r="F621" s="241" t="s">
        <v>266</v>
      </c>
      <c r="G621" s="241" t="s">
        <v>270</v>
      </c>
      <c r="H621" s="241" t="s">
        <v>313</v>
      </c>
      <c r="I621" s="241"/>
      <c r="J621" s="241"/>
      <c r="K621" s="241"/>
      <c r="L621" s="241"/>
      <c r="M621" s="241" t="s">
        <v>280</v>
      </c>
      <c r="N621" s="241" t="s">
        <v>34</v>
      </c>
      <c r="O621" s="241" t="s">
        <v>268</v>
      </c>
      <c r="P621" s="242" t="s">
        <v>376</v>
      </c>
      <c r="Q621" s="242"/>
      <c r="R621" s="244">
        <v>0</v>
      </c>
      <c r="S621" s="244">
        <v>826000</v>
      </c>
      <c r="T621" s="244">
        <v>70000</v>
      </c>
      <c r="U621" s="244">
        <v>756000</v>
      </c>
      <c r="V621" s="244">
        <v>0</v>
      </c>
      <c r="W621" s="244">
        <v>756000</v>
      </c>
      <c r="X621" s="244">
        <v>0</v>
      </c>
      <c r="Y621" s="244">
        <v>756000</v>
      </c>
      <c r="Z621" s="244">
        <v>756000</v>
      </c>
      <c r="AA621" s="244">
        <v>756000</v>
      </c>
      <c r="AB621" s="244">
        <v>756000</v>
      </c>
    </row>
    <row r="622" spans="1:28" ht="15" customHeight="1">
      <c r="A622" s="241" t="s">
        <v>438</v>
      </c>
      <c r="B622" s="242" t="s">
        <v>439</v>
      </c>
      <c r="C622" s="243" t="s">
        <v>308</v>
      </c>
      <c r="D622" s="241" t="s">
        <v>265</v>
      </c>
      <c r="E622" s="241" t="s">
        <v>266</v>
      </c>
      <c r="F622" s="241" t="s">
        <v>266</v>
      </c>
      <c r="G622" s="241" t="s">
        <v>266</v>
      </c>
      <c r="H622" s="241" t="s">
        <v>309</v>
      </c>
      <c r="I622" s="241" t="s">
        <v>309</v>
      </c>
      <c r="J622" s="241"/>
      <c r="K622" s="241"/>
      <c r="L622" s="241"/>
      <c r="M622" s="241" t="s">
        <v>267</v>
      </c>
      <c r="N622" s="241" t="s">
        <v>310</v>
      </c>
      <c r="O622" s="241" t="s">
        <v>268</v>
      </c>
      <c r="P622" s="242" t="s">
        <v>311</v>
      </c>
      <c r="Q622" s="242"/>
      <c r="R622" s="244">
        <v>937000000</v>
      </c>
      <c r="S622" s="244">
        <v>0</v>
      </c>
      <c r="T622" s="244">
        <v>0</v>
      </c>
      <c r="U622" s="244">
        <v>937000000</v>
      </c>
      <c r="V622" s="244">
        <v>0</v>
      </c>
      <c r="W622" s="244">
        <v>849841105</v>
      </c>
      <c r="X622" s="244">
        <v>87158895</v>
      </c>
      <c r="Y622" s="244">
        <v>849841105</v>
      </c>
      <c r="Z622" s="244">
        <v>849841105</v>
      </c>
      <c r="AA622" s="244">
        <v>849841105</v>
      </c>
      <c r="AB622" s="244">
        <v>849841105</v>
      </c>
    </row>
    <row r="623" spans="1:28" ht="15" customHeight="1">
      <c r="A623" s="241" t="s">
        <v>438</v>
      </c>
      <c r="B623" s="242" t="s">
        <v>439</v>
      </c>
      <c r="C623" s="243" t="s">
        <v>315</v>
      </c>
      <c r="D623" s="241" t="s">
        <v>265</v>
      </c>
      <c r="E623" s="241" t="s">
        <v>266</v>
      </c>
      <c r="F623" s="241" t="s">
        <v>266</v>
      </c>
      <c r="G623" s="241" t="s">
        <v>266</v>
      </c>
      <c r="H623" s="241" t="s">
        <v>309</v>
      </c>
      <c r="I623" s="241" t="s">
        <v>316</v>
      </c>
      <c r="J623" s="241"/>
      <c r="K623" s="241"/>
      <c r="L623" s="241"/>
      <c r="M623" s="241" t="s">
        <v>267</v>
      </c>
      <c r="N623" s="241" t="s">
        <v>310</v>
      </c>
      <c r="O623" s="241" t="s">
        <v>268</v>
      </c>
      <c r="P623" s="242" t="s">
        <v>317</v>
      </c>
      <c r="Q623" s="242"/>
      <c r="R623" s="244">
        <v>24900000</v>
      </c>
      <c r="S623" s="244">
        <v>0</v>
      </c>
      <c r="T623" s="244">
        <v>0</v>
      </c>
      <c r="U623" s="244">
        <v>24900000</v>
      </c>
      <c r="V623" s="244">
        <v>0</v>
      </c>
      <c r="W623" s="244">
        <v>19736072</v>
      </c>
      <c r="X623" s="244">
        <v>5163928</v>
      </c>
      <c r="Y623" s="244">
        <v>19736072</v>
      </c>
      <c r="Z623" s="244">
        <v>19736072</v>
      </c>
      <c r="AA623" s="244">
        <v>19736072</v>
      </c>
      <c r="AB623" s="244">
        <v>19736072</v>
      </c>
    </row>
    <row r="624" spans="1:28" ht="15" customHeight="1">
      <c r="A624" s="241" t="s">
        <v>438</v>
      </c>
      <c r="B624" s="242" t="s">
        <v>439</v>
      </c>
      <c r="C624" s="243" t="s">
        <v>318</v>
      </c>
      <c r="D624" s="241" t="s">
        <v>265</v>
      </c>
      <c r="E624" s="241" t="s">
        <v>266</v>
      </c>
      <c r="F624" s="241" t="s">
        <v>266</v>
      </c>
      <c r="G624" s="241" t="s">
        <v>266</v>
      </c>
      <c r="H624" s="241" t="s">
        <v>309</v>
      </c>
      <c r="I624" s="241" t="s">
        <v>319</v>
      </c>
      <c r="J624" s="241"/>
      <c r="K624" s="241"/>
      <c r="L624" s="241"/>
      <c r="M624" s="241" t="s">
        <v>267</v>
      </c>
      <c r="N624" s="241" t="s">
        <v>310</v>
      </c>
      <c r="O624" s="241" t="s">
        <v>268</v>
      </c>
      <c r="P624" s="242" t="s">
        <v>320</v>
      </c>
      <c r="Q624" s="242"/>
      <c r="R624" s="244">
        <v>18000000</v>
      </c>
      <c r="S624" s="244">
        <v>6700000</v>
      </c>
      <c r="T624" s="244">
        <v>18000000</v>
      </c>
      <c r="U624" s="244">
        <v>6700000</v>
      </c>
      <c r="V624" s="244">
        <v>0</v>
      </c>
      <c r="W624" s="244">
        <v>6483052</v>
      </c>
      <c r="X624" s="244">
        <v>216948</v>
      </c>
      <c r="Y624" s="244">
        <v>6483052</v>
      </c>
      <c r="Z624" s="244">
        <v>6483052</v>
      </c>
      <c r="AA624" s="244">
        <v>6483052</v>
      </c>
      <c r="AB624" s="244">
        <v>6483052</v>
      </c>
    </row>
    <row r="625" spans="1:28" ht="15" customHeight="1">
      <c r="A625" s="241" t="s">
        <v>438</v>
      </c>
      <c r="B625" s="242" t="s">
        <v>439</v>
      </c>
      <c r="C625" s="243" t="s">
        <v>321</v>
      </c>
      <c r="D625" s="241" t="s">
        <v>265</v>
      </c>
      <c r="E625" s="241" t="s">
        <v>266</v>
      </c>
      <c r="F625" s="241" t="s">
        <v>266</v>
      </c>
      <c r="G625" s="241" t="s">
        <v>266</v>
      </c>
      <c r="H625" s="241" t="s">
        <v>309</v>
      </c>
      <c r="I625" s="241" t="s">
        <v>322</v>
      </c>
      <c r="J625" s="241"/>
      <c r="K625" s="241"/>
      <c r="L625" s="241"/>
      <c r="M625" s="241" t="s">
        <v>267</v>
      </c>
      <c r="N625" s="241" t="s">
        <v>310</v>
      </c>
      <c r="O625" s="241" t="s">
        <v>268</v>
      </c>
      <c r="P625" s="242" t="s">
        <v>323</v>
      </c>
      <c r="Q625" s="242"/>
      <c r="R625" s="244">
        <v>94000000</v>
      </c>
      <c r="S625" s="244">
        <v>5734823</v>
      </c>
      <c r="T625" s="244">
        <v>7124401</v>
      </c>
      <c r="U625" s="244">
        <v>92610422</v>
      </c>
      <c r="V625" s="244">
        <v>0</v>
      </c>
      <c r="W625" s="244">
        <v>92610422</v>
      </c>
      <c r="X625" s="244">
        <v>0</v>
      </c>
      <c r="Y625" s="244">
        <v>92610422</v>
      </c>
      <c r="Z625" s="244">
        <v>92610422</v>
      </c>
      <c r="AA625" s="244">
        <v>92610422</v>
      </c>
      <c r="AB625" s="244">
        <v>92610422</v>
      </c>
    </row>
    <row r="626" spans="1:28" ht="15" customHeight="1">
      <c r="A626" s="241" t="s">
        <v>438</v>
      </c>
      <c r="B626" s="242" t="s">
        <v>439</v>
      </c>
      <c r="C626" s="243" t="s">
        <v>324</v>
      </c>
      <c r="D626" s="241" t="s">
        <v>265</v>
      </c>
      <c r="E626" s="241" t="s">
        <v>266</v>
      </c>
      <c r="F626" s="241" t="s">
        <v>266</v>
      </c>
      <c r="G626" s="241" t="s">
        <v>266</v>
      </c>
      <c r="H626" s="241" t="s">
        <v>309</v>
      </c>
      <c r="I626" s="241" t="s">
        <v>325</v>
      </c>
      <c r="J626" s="241"/>
      <c r="K626" s="241"/>
      <c r="L626" s="241"/>
      <c r="M626" s="241" t="s">
        <v>267</v>
      </c>
      <c r="N626" s="241" t="s">
        <v>310</v>
      </c>
      <c r="O626" s="241" t="s">
        <v>268</v>
      </c>
      <c r="P626" s="242" t="s">
        <v>326</v>
      </c>
      <c r="Q626" s="242"/>
      <c r="R626" s="244">
        <v>37000000</v>
      </c>
      <c r="S626" s="244">
        <v>6000000</v>
      </c>
      <c r="T626" s="244">
        <v>0</v>
      </c>
      <c r="U626" s="244">
        <v>43000000</v>
      </c>
      <c r="V626" s="244">
        <v>0</v>
      </c>
      <c r="W626" s="244">
        <v>38698317</v>
      </c>
      <c r="X626" s="244">
        <v>4301683</v>
      </c>
      <c r="Y626" s="244">
        <v>38698317</v>
      </c>
      <c r="Z626" s="244">
        <v>38698317</v>
      </c>
      <c r="AA626" s="244">
        <v>38698317</v>
      </c>
      <c r="AB626" s="244">
        <v>38698317</v>
      </c>
    </row>
    <row r="627" spans="1:28" ht="15" customHeight="1">
      <c r="A627" s="241" t="s">
        <v>438</v>
      </c>
      <c r="B627" s="242" t="s">
        <v>439</v>
      </c>
      <c r="C627" s="243" t="s">
        <v>405</v>
      </c>
      <c r="D627" s="241" t="s">
        <v>265</v>
      </c>
      <c r="E627" s="241" t="s">
        <v>266</v>
      </c>
      <c r="F627" s="241" t="s">
        <v>266</v>
      </c>
      <c r="G627" s="241" t="s">
        <v>266</v>
      </c>
      <c r="H627" s="241" t="s">
        <v>309</v>
      </c>
      <c r="I627" s="241" t="s">
        <v>349</v>
      </c>
      <c r="J627" s="241"/>
      <c r="K627" s="241"/>
      <c r="L627" s="241"/>
      <c r="M627" s="241" t="s">
        <v>267</v>
      </c>
      <c r="N627" s="241" t="s">
        <v>310</v>
      </c>
      <c r="O627" s="241" t="s">
        <v>268</v>
      </c>
      <c r="P627" s="242" t="s">
        <v>406</v>
      </c>
      <c r="Q627" s="242"/>
      <c r="R627" s="244">
        <v>0</v>
      </c>
      <c r="S627" s="244">
        <v>558368</v>
      </c>
      <c r="T627" s="244">
        <v>0</v>
      </c>
      <c r="U627" s="244">
        <v>558368</v>
      </c>
      <c r="V627" s="244">
        <v>0</v>
      </c>
      <c r="W627" s="244">
        <v>58353</v>
      </c>
      <c r="X627" s="244">
        <v>500015</v>
      </c>
      <c r="Y627" s="244">
        <v>58353</v>
      </c>
      <c r="Z627" s="244">
        <v>58353</v>
      </c>
      <c r="AA627" s="244">
        <v>58353</v>
      </c>
      <c r="AB627" s="244">
        <v>58353</v>
      </c>
    </row>
    <row r="628" spans="1:28" ht="15" customHeight="1">
      <c r="A628" s="241" t="s">
        <v>438</v>
      </c>
      <c r="B628" s="242" t="s">
        <v>439</v>
      </c>
      <c r="C628" s="243" t="s">
        <v>327</v>
      </c>
      <c r="D628" s="241" t="s">
        <v>265</v>
      </c>
      <c r="E628" s="241" t="s">
        <v>266</v>
      </c>
      <c r="F628" s="241" t="s">
        <v>266</v>
      </c>
      <c r="G628" s="241" t="s">
        <v>266</v>
      </c>
      <c r="H628" s="241" t="s">
        <v>309</v>
      </c>
      <c r="I628" s="241" t="s">
        <v>328</v>
      </c>
      <c r="J628" s="241"/>
      <c r="K628" s="241"/>
      <c r="L628" s="241"/>
      <c r="M628" s="241" t="s">
        <v>267</v>
      </c>
      <c r="N628" s="241" t="s">
        <v>310</v>
      </c>
      <c r="O628" s="241" t="s">
        <v>268</v>
      </c>
      <c r="P628" s="242" t="s">
        <v>329</v>
      </c>
      <c r="Q628" s="242"/>
      <c r="R628" s="244">
        <v>120000000</v>
      </c>
      <c r="S628" s="244">
        <v>0</v>
      </c>
      <c r="T628" s="244">
        <v>0</v>
      </c>
      <c r="U628" s="244">
        <v>120000000</v>
      </c>
      <c r="V628" s="244">
        <v>0</v>
      </c>
      <c r="W628" s="244">
        <v>94995454</v>
      </c>
      <c r="X628" s="244">
        <v>25004546</v>
      </c>
      <c r="Y628" s="244">
        <v>94995454</v>
      </c>
      <c r="Z628" s="244">
        <v>94995454</v>
      </c>
      <c r="AA628" s="244">
        <v>94995454</v>
      </c>
      <c r="AB628" s="244">
        <v>94995454</v>
      </c>
    </row>
    <row r="629" spans="1:28" ht="15" customHeight="1">
      <c r="A629" s="241" t="s">
        <v>438</v>
      </c>
      <c r="B629" s="242" t="s">
        <v>439</v>
      </c>
      <c r="C629" s="243" t="s">
        <v>330</v>
      </c>
      <c r="D629" s="241" t="s">
        <v>265</v>
      </c>
      <c r="E629" s="241" t="s">
        <v>266</v>
      </c>
      <c r="F629" s="241" t="s">
        <v>266</v>
      </c>
      <c r="G629" s="241" t="s">
        <v>266</v>
      </c>
      <c r="H629" s="241" t="s">
        <v>309</v>
      </c>
      <c r="I629" s="241" t="s">
        <v>331</v>
      </c>
      <c r="J629" s="241"/>
      <c r="K629" s="241"/>
      <c r="L629" s="241"/>
      <c r="M629" s="241" t="s">
        <v>267</v>
      </c>
      <c r="N629" s="241" t="s">
        <v>310</v>
      </c>
      <c r="O629" s="241" t="s">
        <v>268</v>
      </c>
      <c r="P629" s="242" t="s">
        <v>332</v>
      </c>
      <c r="Q629" s="242"/>
      <c r="R629" s="244">
        <v>72000000</v>
      </c>
      <c r="S629" s="244">
        <v>6017743</v>
      </c>
      <c r="T629" s="244">
        <v>0</v>
      </c>
      <c r="U629" s="244">
        <v>78017743</v>
      </c>
      <c r="V629" s="244">
        <v>0</v>
      </c>
      <c r="W629" s="244">
        <v>78016573</v>
      </c>
      <c r="X629" s="244">
        <v>1170</v>
      </c>
      <c r="Y629" s="244">
        <v>78016573</v>
      </c>
      <c r="Z629" s="244">
        <v>78016573</v>
      </c>
      <c r="AA629" s="244">
        <v>78016573</v>
      </c>
      <c r="AB629" s="244">
        <v>78016573</v>
      </c>
    </row>
    <row r="630" spans="1:28" ht="15" customHeight="1">
      <c r="A630" s="241" t="s">
        <v>438</v>
      </c>
      <c r="B630" s="242" t="s">
        <v>439</v>
      </c>
      <c r="C630" s="243" t="s">
        <v>333</v>
      </c>
      <c r="D630" s="241" t="s">
        <v>265</v>
      </c>
      <c r="E630" s="241" t="s">
        <v>266</v>
      </c>
      <c r="F630" s="241" t="s">
        <v>266</v>
      </c>
      <c r="G630" s="241" t="s">
        <v>266</v>
      </c>
      <c r="H630" s="241" t="s">
        <v>309</v>
      </c>
      <c r="I630" s="241" t="s">
        <v>277</v>
      </c>
      <c r="J630" s="241"/>
      <c r="K630" s="241"/>
      <c r="L630" s="241"/>
      <c r="M630" s="241" t="s">
        <v>267</v>
      </c>
      <c r="N630" s="241" t="s">
        <v>310</v>
      </c>
      <c r="O630" s="241" t="s">
        <v>268</v>
      </c>
      <c r="P630" s="242" t="s">
        <v>334</v>
      </c>
      <c r="Q630" s="242"/>
      <c r="R630" s="244">
        <v>19000000</v>
      </c>
      <c r="S630" s="244">
        <v>5000000</v>
      </c>
      <c r="T630" s="244">
        <v>910125</v>
      </c>
      <c r="U630" s="244">
        <v>23089875</v>
      </c>
      <c r="V630" s="244">
        <v>0</v>
      </c>
      <c r="W630" s="244">
        <v>23089875</v>
      </c>
      <c r="X630" s="244">
        <v>0</v>
      </c>
      <c r="Y630" s="244">
        <v>23089875</v>
      </c>
      <c r="Z630" s="244">
        <v>23089875</v>
      </c>
      <c r="AA630" s="244">
        <v>23089875</v>
      </c>
      <c r="AB630" s="244">
        <v>23089875</v>
      </c>
    </row>
    <row r="631" spans="1:28" ht="15" customHeight="1">
      <c r="A631" s="241" t="s">
        <v>438</v>
      </c>
      <c r="B631" s="242" t="s">
        <v>439</v>
      </c>
      <c r="C631" s="243" t="s">
        <v>335</v>
      </c>
      <c r="D631" s="241" t="s">
        <v>265</v>
      </c>
      <c r="E631" s="241" t="s">
        <v>266</v>
      </c>
      <c r="F631" s="241" t="s">
        <v>266</v>
      </c>
      <c r="G631" s="241" t="s">
        <v>270</v>
      </c>
      <c r="H631" s="241" t="s">
        <v>309</v>
      </c>
      <c r="I631" s="241"/>
      <c r="J631" s="241"/>
      <c r="K631" s="241"/>
      <c r="L631" s="241"/>
      <c r="M631" s="241" t="s">
        <v>267</v>
      </c>
      <c r="N631" s="241" t="s">
        <v>310</v>
      </c>
      <c r="O631" s="241" t="s">
        <v>268</v>
      </c>
      <c r="P631" s="242" t="s">
        <v>336</v>
      </c>
      <c r="Q631" s="242"/>
      <c r="R631" s="244">
        <v>127000000</v>
      </c>
      <c r="S631" s="244">
        <v>2000000</v>
      </c>
      <c r="T631" s="244">
        <v>0</v>
      </c>
      <c r="U631" s="244">
        <v>129000000</v>
      </c>
      <c r="V631" s="244">
        <v>0</v>
      </c>
      <c r="W631" s="244">
        <v>115952600</v>
      </c>
      <c r="X631" s="244">
        <v>13047400</v>
      </c>
      <c r="Y631" s="244">
        <v>115952600</v>
      </c>
      <c r="Z631" s="244">
        <v>115952600</v>
      </c>
      <c r="AA631" s="244">
        <v>115952600</v>
      </c>
      <c r="AB631" s="244">
        <v>115952600</v>
      </c>
    </row>
    <row r="632" spans="1:28" ht="15" customHeight="1">
      <c r="A632" s="241" t="s">
        <v>438</v>
      </c>
      <c r="B632" s="242" t="s">
        <v>439</v>
      </c>
      <c r="C632" s="243" t="s">
        <v>337</v>
      </c>
      <c r="D632" s="241" t="s">
        <v>265</v>
      </c>
      <c r="E632" s="241" t="s">
        <v>266</v>
      </c>
      <c r="F632" s="241" t="s">
        <v>266</v>
      </c>
      <c r="G632" s="241" t="s">
        <v>270</v>
      </c>
      <c r="H632" s="241" t="s">
        <v>338</v>
      </c>
      <c r="I632" s="241"/>
      <c r="J632" s="241"/>
      <c r="K632" s="241"/>
      <c r="L632" s="241"/>
      <c r="M632" s="241" t="s">
        <v>267</v>
      </c>
      <c r="N632" s="241" t="s">
        <v>310</v>
      </c>
      <c r="O632" s="241" t="s">
        <v>268</v>
      </c>
      <c r="P632" s="242" t="s">
        <v>339</v>
      </c>
      <c r="Q632" s="242"/>
      <c r="R632" s="244">
        <v>88000000</v>
      </c>
      <c r="S632" s="244">
        <v>0</v>
      </c>
      <c r="T632" s="244">
        <v>0</v>
      </c>
      <c r="U632" s="244">
        <v>88000000</v>
      </c>
      <c r="V632" s="244">
        <v>0</v>
      </c>
      <c r="W632" s="244">
        <v>82134200</v>
      </c>
      <c r="X632" s="244">
        <v>5865800</v>
      </c>
      <c r="Y632" s="244">
        <v>82134200</v>
      </c>
      <c r="Z632" s="244">
        <v>82134200</v>
      </c>
      <c r="AA632" s="244">
        <v>82134200</v>
      </c>
      <c r="AB632" s="244">
        <v>82134200</v>
      </c>
    </row>
    <row r="633" spans="1:28" ht="15" customHeight="1">
      <c r="A633" s="241" t="s">
        <v>438</v>
      </c>
      <c r="B633" s="242" t="s">
        <v>439</v>
      </c>
      <c r="C633" s="243" t="s">
        <v>340</v>
      </c>
      <c r="D633" s="241" t="s">
        <v>265</v>
      </c>
      <c r="E633" s="241" t="s">
        <v>266</v>
      </c>
      <c r="F633" s="241" t="s">
        <v>266</v>
      </c>
      <c r="G633" s="241" t="s">
        <v>270</v>
      </c>
      <c r="H633" s="241" t="s">
        <v>316</v>
      </c>
      <c r="I633" s="241"/>
      <c r="J633" s="241"/>
      <c r="K633" s="241"/>
      <c r="L633" s="241"/>
      <c r="M633" s="241" t="s">
        <v>267</v>
      </c>
      <c r="N633" s="241" t="s">
        <v>310</v>
      </c>
      <c r="O633" s="241" t="s">
        <v>268</v>
      </c>
      <c r="P633" s="242" t="s">
        <v>341</v>
      </c>
      <c r="Q633" s="242"/>
      <c r="R633" s="244">
        <v>55000000</v>
      </c>
      <c r="S633" s="244">
        <v>400000</v>
      </c>
      <c r="T633" s="244">
        <v>0</v>
      </c>
      <c r="U633" s="244">
        <v>55400000</v>
      </c>
      <c r="V633" s="244">
        <v>0</v>
      </c>
      <c r="W633" s="244">
        <v>51972600</v>
      </c>
      <c r="X633" s="244">
        <v>3427400</v>
      </c>
      <c r="Y633" s="244">
        <v>51972600</v>
      </c>
      <c r="Z633" s="244">
        <v>51972600</v>
      </c>
      <c r="AA633" s="244">
        <v>51972600</v>
      </c>
      <c r="AB633" s="244">
        <v>51972600</v>
      </c>
    </row>
    <row r="634" spans="1:28" ht="15" customHeight="1">
      <c r="A634" s="241" t="s">
        <v>438</v>
      </c>
      <c r="B634" s="242" t="s">
        <v>439</v>
      </c>
      <c r="C634" s="243" t="s">
        <v>342</v>
      </c>
      <c r="D634" s="241" t="s">
        <v>265</v>
      </c>
      <c r="E634" s="241" t="s">
        <v>266</v>
      </c>
      <c r="F634" s="241" t="s">
        <v>266</v>
      </c>
      <c r="G634" s="241" t="s">
        <v>270</v>
      </c>
      <c r="H634" s="241" t="s">
        <v>319</v>
      </c>
      <c r="I634" s="241"/>
      <c r="J634" s="241"/>
      <c r="K634" s="241"/>
      <c r="L634" s="241"/>
      <c r="M634" s="241" t="s">
        <v>267</v>
      </c>
      <c r="N634" s="241" t="s">
        <v>310</v>
      </c>
      <c r="O634" s="241" t="s">
        <v>268</v>
      </c>
      <c r="P634" s="242" t="s">
        <v>343</v>
      </c>
      <c r="Q634" s="242"/>
      <c r="R634" s="244">
        <v>16000000</v>
      </c>
      <c r="S634" s="244">
        <v>0</v>
      </c>
      <c r="T634" s="244">
        <v>0</v>
      </c>
      <c r="U634" s="244">
        <v>16000000</v>
      </c>
      <c r="V634" s="244">
        <v>0</v>
      </c>
      <c r="W634" s="244">
        <v>14116100</v>
      </c>
      <c r="X634" s="244">
        <v>1883900</v>
      </c>
      <c r="Y634" s="244">
        <v>14116100</v>
      </c>
      <c r="Z634" s="244">
        <v>14116100</v>
      </c>
      <c r="AA634" s="244">
        <v>14116100</v>
      </c>
      <c r="AB634" s="244">
        <v>14116100</v>
      </c>
    </row>
    <row r="635" spans="1:28" ht="15" customHeight="1">
      <c r="A635" s="241" t="s">
        <v>438</v>
      </c>
      <c r="B635" s="242" t="s">
        <v>439</v>
      </c>
      <c r="C635" s="243" t="s">
        <v>344</v>
      </c>
      <c r="D635" s="241" t="s">
        <v>265</v>
      </c>
      <c r="E635" s="241" t="s">
        <v>266</v>
      </c>
      <c r="F635" s="241" t="s">
        <v>266</v>
      </c>
      <c r="G635" s="241" t="s">
        <v>270</v>
      </c>
      <c r="H635" s="241" t="s">
        <v>322</v>
      </c>
      <c r="I635" s="241"/>
      <c r="J635" s="241"/>
      <c r="K635" s="241"/>
      <c r="L635" s="241"/>
      <c r="M635" s="241" t="s">
        <v>267</v>
      </c>
      <c r="N635" s="241" t="s">
        <v>310</v>
      </c>
      <c r="O635" s="241" t="s">
        <v>268</v>
      </c>
      <c r="P635" s="242" t="s">
        <v>345</v>
      </c>
      <c r="Q635" s="242"/>
      <c r="R635" s="244">
        <v>42000000</v>
      </c>
      <c r="S635" s="244">
        <v>0</v>
      </c>
      <c r="T635" s="244">
        <v>0</v>
      </c>
      <c r="U635" s="244">
        <v>42000000</v>
      </c>
      <c r="V635" s="244">
        <v>0</v>
      </c>
      <c r="W635" s="244">
        <v>38989600</v>
      </c>
      <c r="X635" s="244">
        <v>3010400</v>
      </c>
      <c r="Y635" s="244">
        <v>38989600</v>
      </c>
      <c r="Z635" s="244">
        <v>38989600</v>
      </c>
      <c r="AA635" s="244">
        <v>38989600</v>
      </c>
      <c r="AB635" s="244">
        <v>38989600</v>
      </c>
    </row>
    <row r="636" spans="1:28" ht="15" customHeight="1">
      <c r="A636" s="241" t="s">
        <v>438</v>
      </c>
      <c r="B636" s="242" t="s">
        <v>439</v>
      </c>
      <c r="C636" s="243" t="s">
        <v>346</v>
      </c>
      <c r="D636" s="241" t="s">
        <v>265</v>
      </c>
      <c r="E636" s="241" t="s">
        <v>266</v>
      </c>
      <c r="F636" s="241" t="s">
        <v>266</v>
      </c>
      <c r="G636" s="241" t="s">
        <v>270</v>
      </c>
      <c r="H636" s="241" t="s">
        <v>325</v>
      </c>
      <c r="I636" s="241"/>
      <c r="J636" s="241"/>
      <c r="K636" s="241"/>
      <c r="L636" s="241"/>
      <c r="M636" s="241" t="s">
        <v>267</v>
      </c>
      <c r="N636" s="241" t="s">
        <v>310</v>
      </c>
      <c r="O636" s="241" t="s">
        <v>268</v>
      </c>
      <c r="P636" s="242" t="s">
        <v>347</v>
      </c>
      <c r="Q636" s="242"/>
      <c r="R636" s="244">
        <v>6000000</v>
      </c>
      <c r="S636" s="244">
        <v>21800000</v>
      </c>
      <c r="T636" s="244">
        <v>0</v>
      </c>
      <c r="U636" s="244">
        <v>27800000</v>
      </c>
      <c r="V636" s="244">
        <v>0</v>
      </c>
      <c r="W636" s="244">
        <v>26000600</v>
      </c>
      <c r="X636" s="244">
        <v>1799400</v>
      </c>
      <c r="Y636" s="244">
        <v>26000600</v>
      </c>
      <c r="Z636" s="244">
        <v>26000600</v>
      </c>
      <c r="AA636" s="244">
        <v>26000600</v>
      </c>
      <c r="AB636" s="244">
        <v>26000600</v>
      </c>
    </row>
    <row r="637" spans="1:28" ht="15" customHeight="1">
      <c r="A637" s="241" t="s">
        <v>438</v>
      </c>
      <c r="B637" s="242" t="s">
        <v>439</v>
      </c>
      <c r="C637" s="243" t="s">
        <v>348</v>
      </c>
      <c r="D637" s="241" t="s">
        <v>265</v>
      </c>
      <c r="E637" s="241" t="s">
        <v>266</v>
      </c>
      <c r="F637" s="241" t="s">
        <v>266</v>
      </c>
      <c r="G637" s="241" t="s">
        <v>270</v>
      </c>
      <c r="H637" s="241" t="s">
        <v>349</v>
      </c>
      <c r="I637" s="241"/>
      <c r="J637" s="241"/>
      <c r="K637" s="241"/>
      <c r="L637" s="241"/>
      <c r="M637" s="241" t="s">
        <v>267</v>
      </c>
      <c r="N637" s="241" t="s">
        <v>310</v>
      </c>
      <c r="O637" s="241" t="s">
        <v>268</v>
      </c>
      <c r="P637" s="242" t="s">
        <v>350</v>
      </c>
      <c r="Q637" s="242"/>
      <c r="R637" s="244">
        <v>6000000</v>
      </c>
      <c r="S637" s="244">
        <v>0</v>
      </c>
      <c r="T637" s="244">
        <v>6000000</v>
      </c>
      <c r="U637" s="244">
        <v>0</v>
      </c>
      <c r="V637" s="244">
        <v>0</v>
      </c>
      <c r="W637" s="244">
        <v>0</v>
      </c>
      <c r="X637" s="244">
        <v>0</v>
      </c>
      <c r="Y637" s="244">
        <v>0</v>
      </c>
      <c r="Z637" s="244">
        <v>0</v>
      </c>
      <c r="AA637" s="244">
        <v>0</v>
      </c>
      <c r="AB637" s="244">
        <v>0</v>
      </c>
    </row>
    <row r="638" spans="1:28" ht="15" customHeight="1">
      <c r="A638" s="241" t="s">
        <v>438</v>
      </c>
      <c r="B638" s="242" t="s">
        <v>439</v>
      </c>
      <c r="C638" s="243" t="s">
        <v>351</v>
      </c>
      <c r="D638" s="241" t="s">
        <v>265</v>
      </c>
      <c r="E638" s="241" t="s">
        <v>266</v>
      </c>
      <c r="F638" s="241" t="s">
        <v>266</v>
      </c>
      <c r="G638" s="241" t="s">
        <v>270</v>
      </c>
      <c r="H638" s="241" t="s">
        <v>328</v>
      </c>
      <c r="I638" s="241"/>
      <c r="J638" s="241"/>
      <c r="K638" s="241"/>
      <c r="L638" s="241"/>
      <c r="M638" s="241" t="s">
        <v>267</v>
      </c>
      <c r="N638" s="241" t="s">
        <v>310</v>
      </c>
      <c r="O638" s="241" t="s">
        <v>268</v>
      </c>
      <c r="P638" s="242" t="s">
        <v>352</v>
      </c>
      <c r="Q638" s="242"/>
      <c r="R638" s="244">
        <v>12000000</v>
      </c>
      <c r="S638" s="244">
        <v>0</v>
      </c>
      <c r="T638" s="244">
        <v>12000000</v>
      </c>
      <c r="U638" s="244">
        <v>0</v>
      </c>
      <c r="V638" s="244">
        <v>0</v>
      </c>
      <c r="W638" s="244">
        <v>0</v>
      </c>
      <c r="X638" s="244">
        <v>0</v>
      </c>
      <c r="Y638" s="244">
        <v>0</v>
      </c>
      <c r="Z638" s="244">
        <v>0</v>
      </c>
      <c r="AA638" s="244">
        <v>0</v>
      </c>
      <c r="AB638" s="244">
        <v>0</v>
      </c>
    </row>
    <row r="639" spans="1:28" ht="15" customHeight="1">
      <c r="A639" s="241" t="s">
        <v>438</v>
      </c>
      <c r="B639" s="242" t="s">
        <v>439</v>
      </c>
      <c r="C639" s="243" t="s">
        <v>353</v>
      </c>
      <c r="D639" s="241" t="s">
        <v>265</v>
      </c>
      <c r="E639" s="241" t="s">
        <v>266</v>
      </c>
      <c r="F639" s="241" t="s">
        <v>266</v>
      </c>
      <c r="G639" s="241" t="s">
        <v>272</v>
      </c>
      <c r="H639" s="241" t="s">
        <v>309</v>
      </c>
      <c r="I639" s="241" t="s">
        <v>309</v>
      </c>
      <c r="J639" s="241"/>
      <c r="K639" s="241"/>
      <c r="L639" s="241"/>
      <c r="M639" s="241" t="s">
        <v>267</v>
      </c>
      <c r="N639" s="241" t="s">
        <v>310</v>
      </c>
      <c r="O639" s="241" t="s">
        <v>268</v>
      </c>
      <c r="P639" s="242" t="s">
        <v>354</v>
      </c>
      <c r="Q639" s="242"/>
      <c r="R639" s="244">
        <v>71000000</v>
      </c>
      <c r="S639" s="244">
        <v>0</v>
      </c>
      <c r="T639" s="244">
        <v>0</v>
      </c>
      <c r="U639" s="244">
        <v>71000000</v>
      </c>
      <c r="V639" s="244">
        <v>0</v>
      </c>
      <c r="W639" s="244">
        <v>67184508</v>
      </c>
      <c r="X639" s="244">
        <v>3815492</v>
      </c>
      <c r="Y639" s="244">
        <v>67184508</v>
      </c>
      <c r="Z639" s="244">
        <v>67184508</v>
      </c>
      <c r="AA639" s="244">
        <v>67184508</v>
      </c>
      <c r="AB639" s="244">
        <v>67184508</v>
      </c>
    </row>
    <row r="640" spans="1:28" ht="15" customHeight="1">
      <c r="A640" s="241" t="s">
        <v>438</v>
      </c>
      <c r="B640" s="242" t="s">
        <v>439</v>
      </c>
      <c r="C640" s="243" t="s">
        <v>355</v>
      </c>
      <c r="D640" s="241" t="s">
        <v>265</v>
      </c>
      <c r="E640" s="241" t="s">
        <v>266</v>
      </c>
      <c r="F640" s="241" t="s">
        <v>266</v>
      </c>
      <c r="G640" s="241" t="s">
        <v>272</v>
      </c>
      <c r="H640" s="241" t="s">
        <v>309</v>
      </c>
      <c r="I640" s="241" t="s">
        <v>338</v>
      </c>
      <c r="J640" s="241"/>
      <c r="K640" s="241"/>
      <c r="L640" s="241"/>
      <c r="M640" s="241" t="s">
        <v>267</v>
      </c>
      <c r="N640" s="241" t="s">
        <v>310</v>
      </c>
      <c r="O640" s="241" t="s">
        <v>268</v>
      </c>
      <c r="P640" s="242" t="s">
        <v>356</v>
      </c>
      <c r="Q640" s="242"/>
      <c r="R640" s="244">
        <v>0</v>
      </c>
      <c r="S640" s="244">
        <v>14650000</v>
      </c>
      <c r="T640" s="244">
        <v>0</v>
      </c>
      <c r="U640" s="244">
        <v>14650000</v>
      </c>
      <c r="V640" s="244">
        <v>0</v>
      </c>
      <c r="W640" s="244">
        <v>12949327</v>
      </c>
      <c r="X640" s="244">
        <v>1700673</v>
      </c>
      <c r="Y640" s="244">
        <v>12949327</v>
      </c>
      <c r="Z640" s="244">
        <v>12949327</v>
      </c>
      <c r="AA640" s="244">
        <v>12949327</v>
      </c>
      <c r="AB640" s="244">
        <v>12949327</v>
      </c>
    </row>
    <row r="641" spans="1:28" ht="15" customHeight="1">
      <c r="A641" s="241" t="s">
        <v>438</v>
      </c>
      <c r="B641" s="242" t="s">
        <v>439</v>
      </c>
      <c r="C641" s="243" t="s">
        <v>357</v>
      </c>
      <c r="D641" s="241" t="s">
        <v>265</v>
      </c>
      <c r="E641" s="241" t="s">
        <v>266</v>
      </c>
      <c r="F641" s="241" t="s">
        <v>266</v>
      </c>
      <c r="G641" s="241" t="s">
        <v>272</v>
      </c>
      <c r="H641" s="241" t="s">
        <v>309</v>
      </c>
      <c r="I641" s="241" t="s">
        <v>313</v>
      </c>
      <c r="J641" s="241"/>
      <c r="K641" s="241"/>
      <c r="L641" s="241"/>
      <c r="M641" s="241" t="s">
        <v>267</v>
      </c>
      <c r="N641" s="241" t="s">
        <v>310</v>
      </c>
      <c r="O641" s="241" t="s">
        <v>268</v>
      </c>
      <c r="P641" s="242" t="s">
        <v>358</v>
      </c>
      <c r="Q641" s="242"/>
      <c r="R641" s="244">
        <v>6000000</v>
      </c>
      <c r="S641" s="244">
        <v>320248</v>
      </c>
      <c r="T641" s="244">
        <v>0</v>
      </c>
      <c r="U641" s="244">
        <v>6320248</v>
      </c>
      <c r="V641" s="244">
        <v>0</v>
      </c>
      <c r="W641" s="244">
        <v>6318048</v>
      </c>
      <c r="X641" s="244">
        <v>2200</v>
      </c>
      <c r="Y641" s="244">
        <v>6318048</v>
      </c>
      <c r="Z641" s="244">
        <v>6318048</v>
      </c>
      <c r="AA641" s="244">
        <v>6318048</v>
      </c>
      <c r="AB641" s="244">
        <v>6318048</v>
      </c>
    </row>
    <row r="642" spans="1:28" ht="15" customHeight="1">
      <c r="A642" s="241" t="s">
        <v>438</v>
      </c>
      <c r="B642" s="242" t="s">
        <v>439</v>
      </c>
      <c r="C642" s="243" t="s">
        <v>361</v>
      </c>
      <c r="D642" s="241" t="s">
        <v>265</v>
      </c>
      <c r="E642" s="241" t="s">
        <v>270</v>
      </c>
      <c r="F642" s="241" t="s">
        <v>270</v>
      </c>
      <c r="G642" s="241" t="s">
        <v>270</v>
      </c>
      <c r="H642" s="241" t="s">
        <v>322</v>
      </c>
      <c r="I642" s="241" t="s">
        <v>316</v>
      </c>
      <c r="J642" s="241"/>
      <c r="K642" s="241"/>
      <c r="L642" s="241"/>
      <c r="M642" s="241" t="s">
        <v>280</v>
      </c>
      <c r="N642" s="241" t="s">
        <v>34</v>
      </c>
      <c r="O642" s="241" t="s">
        <v>268</v>
      </c>
      <c r="P642" s="242" t="s">
        <v>362</v>
      </c>
      <c r="Q642" s="242"/>
      <c r="R642" s="244">
        <v>0</v>
      </c>
      <c r="S642" s="244">
        <v>2229500</v>
      </c>
      <c r="T642" s="244">
        <v>0</v>
      </c>
      <c r="U642" s="244">
        <v>2229500</v>
      </c>
      <c r="V642" s="244">
        <v>0</v>
      </c>
      <c r="W642" s="244">
        <v>2229500</v>
      </c>
      <c r="X642" s="244">
        <v>0</v>
      </c>
      <c r="Y642" s="244">
        <v>2229500</v>
      </c>
      <c r="Z642" s="244">
        <v>2229500</v>
      </c>
      <c r="AA642" s="244">
        <v>2229500</v>
      </c>
      <c r="AB642" s="244">
        <v>2229500</v>
      </c>
    </row>
    <row r="643" spans="1:28" ht="15" customHeight="1">
      <c r="A643" s="241" t="s">
        <v>438</v>
      </c>
      <c r="B643" s="242" t="s">
        <v>439</v>
      </c>
      <c r="C643" s="243" t="s">
        <v>363</v>
      </c>
      <c r="D643" s="241" t="s">
        <v>265</v>
      </c>
      <c r="E643" s="241" t="s">
        <v>270</v>
      </c>
      <c r="F643" s="241" t="s">
        <v>270</v>
      </c>
      <c r="G643" s="241" t="s">
        <v>270</v>
      </c>
      <c r="H643" s="241" t="s">
        <v>322</v>
      </c>
      <c r="I643" s="241" t="s">
        <v>328</v>
      </c>
      <c r="J643" s="241"/>
      <c r="K643" s="241"/>
      <c r="L643" s="241"/>
      <c r="M643" s="241" t="s">
        <v>267</v>
      </c>
      <c r="N643" s="241" t="s">
        <v>310</v>
      </c>
      <c r="O643" s="241" t="s">
        <v>268</v>
      </c>
      <c r="P643" s="242" t="s">
        <v>364</v>
      </c>
      <c r="Q643" s="242"/>
      <c r="R643" s="244">
        <v>30500000</v>
      </c>
      <c r="S643" s="244">
        <v>21760000</v>
      </c>
      <c r="T643" s="244">
        <v>44166</v>
      </c>
      <c r="U643" s="244">
        <v>52215834</v>
      </c>
      <c r="V643" s="244">
        <v>0</v>
      </c>
      <c r="W643" s="244">
        <v>52215834</v>
      </c>
      <c r="X643" s="244">
        <v>0</v>
      </c>
      <c r="Y643" s="244">
        <v>52215834</v>
      </c>
      <c r="Z643" s="244">
        <v>52215834</v>
      </c>
      <c r="AA643" s="244">
        <v>52215834</v>
      </c>
      <c r="AB643" s="244">
        <v>52215834</v>
      </c>
    </row>
    <row r="644" spans="1:28" ht="15" customHeight="1">
      <c r="A644" s="241" t="s">
        <v>438</v>
      </c>
      <c r="B644" s="242" t="s">
        <v>439</v>
      </c>
      <c r="C644" s="243" t="s">
        <v>407</v>
      </c>
      <c r="D644" s="241" t="s">
        <v>265</v>
      </c>
      <c r="E644" s="241" t="s">
        <v>270</v>
      </c>
      <c r="F644" s="241" t="s">
        <v>270</v>
      </c>
      <c r="G644" s="241" t="s">
        <v>270</v>
      </c>
      <c r="H644" s="241" t="s">
        <v>325</v>
      </c>
      <c r="I644" s="241" t="s">
        <v>309</v>
      </c>
      <c r="J644" s="241"/>
      <c r="K644" s="241"/>
      <c r="L644" s="241"/>
      <c r="M644" s="241" t="s">
        <v>267</v>
      </c>
      <c r="N644" s="241" t="s">
        <v>310</v>
      </c>
      <c r="O644" s="241" t="s">
        <v>268</v>
      </c>
      <c r="P644" s="242" t="s">
        <v>408</v>
      </c>
      <c r="Q644" s="242"/>
      <c r="R644" s="244">
        <v>0</v>
      </c>
      <c r="S644" s="244">
        <v>4145.6499999999996</v>
      </c>
      <c r="T644" s="244">
        <v>0</v>
      </c>
      <c r="U644" s="244">
        <v>4145.6499999999996</v>
      </c>
      <c r="V644" s="244">
        <v>0</v>
      </c>
      <c r="W644" s="244">
        <v>4145.6499999999996</v>
      </c>
      <c r="X644" s="244">
        <v>0</v>
      </c>
      <c r="Y644" s="244">
        <v>4145.6499999999996</v>
      </c>
      <c r="Z644" s="244">
        <v>4145.6499999999996</v>
      </c>
      <c r="AA644" s="244">
        <v>4145.6499999999996</v>
      </c>
      <c r="AB644" s="244">
        <v>4145.6499999999996</v>
      </c>
    </row>
    <row r="645" spans="1:28" ht="15" customHeight="1">
      <c r="A645" s="241" t="s">
        <v>438</v>
      </c>
      <c r="B645" s="242" t="s">
        <v>439</v>
      </c>
      <c r="C645" s="243" t="s">
        <v>407</v>
      </c>
      <c r="D645" s="241" t="s">
        <v>265</v>
      </c>
      <c r="E645" s="241" t="s">
        <v>270</v>
      </c>
      <c r="F645" s="241" t="s">
        <v>270</v>
      </c>
      <c r="G645" s="241" t="s">
        <v>270</v>
      </c>
      <c r="H645" s="241" t="s">
        <v>325</v>
      </c>
      <c r="I645" s="241" t="s">
        <v>309</v>
      </c>
      <c r="J645" s="241"/>
      <c r="K645" s="241"/>
      <c r="L645" s="241"/>
      <c r="M645" s="241" t="s">
        <v>280</v>
      </c>
      <c r="N645" s="241" t="s">
        <v>34</v>
      </c>
      <c r="O645" s="241" t="s">
        <v>268</v>
      </c>
      <c r="P645" s="242" t="s">
        <v>408</v>
      </c>
      <c r="Q645" s="242"/>
      <c r="R645" s="244">
        <v>0</v>
      </c>
      <c r="S645" s="244">
        <v>15804</v>
      </c>
      <c r="T645" s="244">
        <v>0</v>
      </c>
      <c r="U645" s="244">
        <v>15804</v>
      </c>
      <c r="V645" s="244">
        <v>0</v>
      </c>
      <c r="W645" s="244">
        <v>15804</v>
      </c>
      <c r="X645" s="244">
        <v>0</v>
      </c>
      <c r="Y645" s="244">
        <v>15804</v>
      </c>
      <c r="Z645" s="244">
        <v>15804</v>
      </c>
      <c r="AA645" s="244">
        <v>15804</v>
      </c>
      <c r="AB645" s="244">
        <v>15804</v>
      </c>
    </row>
    <row r="646" spans="1:28" ht="15" customHeight="1">
      <c r="A646" s="241" t="s">
        <v>438</v>
      </c>
      <c r="B646" s="242" t="s">
        <v>439</v>
      </c>
      <c r="C646" s="243" t="s">
        <v>381</v>
      </c>
      <c r="D646" s="241" t="s">
        <v>265</v>
      </c>
      <c r="E646" s="241" t="s">
        <v>270</v>
      </c>
      <c r="F646" s="241" t="s">
        <v>270</v>
      </c>
      <c r="G646" s="241" t="s">
        <v>270</v>
      </c>
      <c r="H646" s="241" t="s">
        <v>325</v>
      </c>
      <c r="I646" s="241" t="s">
        <v>338</v>
      </c>
      <c r="J646" s="241"/>
      <c r="K646" s="241"/>
      <c r="L646" s="241"/>
      <c r="M646" s="241" t="s">
        <v>267</v>
      </c>
      <c r="N646" s="241" t="s">
        <v>310</v>
      </c>
      <c r="O646" s="241" t="s">
        <v>268</v>
      </c>
      <c r="P646" s="242" t="s">
        <v>382</v>
      </c>
      <c r="Q646" s="242"/>
      <c r="R646" s="244">
        <v>0</v>
      </c>
      <c r="S646" s="244">
        <v>37226665</v>
      </c>
      <c r="T646" s="244">
        <v>0</v>
      </c>
      <c r="U646" s="244">
        <v>37226665</v>
      </c>
      <c r="V646" s="244">
        <v>0</v>
      </c>
      <c r="W646" s="244">
        <v>37226665</v>
      </c>
      <c r="X646" s="244">
        <v>0</v>
      </c>
      <c r="Y646" s="244">
        <v>37226665</v>
      </c>
      <c r="Z646" s="244">
        <v>34346674</v>
      </c>
      <c r="AA646" s="244">
        <v>34346674</v>
      </c>
      <c r="AB646" s="244">
        <v>34346674</v>
      </c>
    </row>
    <row r="647" spans="1:28" ht="15" customHeight="1">
      <c r="A647" s="241" t="s">
        <v>438</v>
      </c>
      <c r="B647" s="242" t="s">
        <v>439</v>
      </c>
      <c r="C647" s="243" t="s">
        <v>365</v>
      </c>
      <c r="D647" s="241" t="s">
        <v>265</v>
      </c>
      <c r="E647" s="241" t="s">
        <v>270</v>
      </c>
      <c r="F647" s="241" t="s">
        <v>270</v>
      </c>
      <c r="G647" s="241" t="s">
        <v>270</v>
      </c>
      <c r="H647" s="241" t="s">
        <v>349</v>
      </c>
      <c r="I647" s="241" t="s">
        <v>316</v>
      </c>
      <c r="J647" s="241"/>
      <c r="K647" s="241"/>
      <c r="L647" s="241"/>
      <c r="M647" s="241" t="s">
        <v>267</v>
      </c>
      <c r="N647" s="241" t="s">
        <v>310</v>
      </c>
      <c r="O647" s="241" t="s">
        <v>268</v>
      </c>
      <c r="P647" s="242" t="s">
        <v>366</v>
      </c>
      <c r="Q647" s="242"/>
      <c r="R647" s="244">
        <v>2000000</v>
      </c>
      <c r="S647" s="244">
        <v>940000</v>
      </c>
      <c r="T647" s="244">
        <v>27822</v>
      </c>
      <c r="U647" s="244">
        <v>2912178</v>
      </c>
      <c r="V647" s="244">
        <v>0</v>
      </c>
      <c r="W647" s="244">
        <v>2912178</v>
      </c>
      <c r="X647" s="244">
        <v>0</v>
      </c>
      <c r="Y647" s="244">
        <v>2912178</v>
      </c>
      <c r="Z647" s="244">
        <v>2912178</v>
      </c>
      <c r="AA647" s="244">
        <v>2912178</v>
      </c>
      <c r="AB647" s="244">
        <v>2912178</v>
      </c>
    </row>
    <row r="648" spans="1:28" ht="15" customHeight="1">
      <c r="A648" s="241" t="s">
        <v>438</v>
      </c>
      <c r="B648" s="242" t="s">
        <v>439</v>
      </c>
      <c r="C648" s="243" t="s">
        <v>367</v>
      </c>
      <c r="D648" s="241" t="s">
        <v>265</v>
      </c>
      <c r="E648" s="241" t="s">
        <v>270</v>
      </c>
      <c r="F648" s="241" t="s">
        <v>270</v>
      </c>
      <c r="G648" s="241" t="s">
        <v>270</v>
      </c>
      <c r="H648" s="241" t="s">
        <v>328</v>
      </c>
      <c r="I648" s="241" t="s">
        <v>316</v>
      </c>
      <c r="J648" s="241"/>
      <c r="K648" s="241"/>
      <c r="L648" s="241"/>
      <c r="M648" s="241" t="s">
        <v>267</v>
      </c>
      <c r="N648" s="241" t="s">
        <v>310</v>
      </c>
      <c r="O648" s="241" t="s">
        <v>268</v>
      </c>
      <c r="P648" s="242" t="s">
        <v>368</v>
      </c>
      <c r="Q648" s="242"/>
      <c r="R648" s="244">
        <v>1200000</v>
      </c>
      <c r="S648" s="244">
        <v>1833017</v>
      </c>
      <c r="T648" s="244">
        <v>0</v>
      </c>
      <c r="U648" s="244">
        <v>3033017</v>
      </c>
      <c r="V648" s="244">
        <v>0</v>
      </c>
      <c r="W648" s="244">
        <v>3033017</v>
      </c>
      <c r="X648" s="244">
        <v>0</v>
      </c>
      <c r="Y648" s="244">
        <v>3033017</v>
      </c>
      <c r="Z648" s="244">
        <v>3033017</v>
      </c>
      <c r="AA648" s="244">
        <v>3033017</v>
      </c>
      <c r="AB648" s="244">
        <v>3033017</v>
      </c>
    </row>
    <row r="649" spans="1:28" ht="15" customHeight="1">
      <c r="A649" s="241" t="s">
        <v>438</v>
      </c>
      <c r="B649" s="242" t="s">
        <v>439</v>
      </c>
      <c r="C649" s="243" t="s">
        <v>369</v>
      </c>
      <c r="D649" s="241" t="s">
        <v>265</v>
      </c>
      <c r="E649" s="241" t="s">
        <v>270</v>
      </c>
      <c r="F649" s="241" t="s">
        <v>270</v>
      </c>
      <c r="G649" s="241" t="s">
        <v>270</v>
      </c>
      <c r="H649" s="241" t="s">
        <v>331</v>
      </c>
      <c r="I649" s="241"/>
      <c r="J649" s="241"/>
      <c r="K649" s="241"/>
      <c r="L649" s="241"/>
      <c r="M649" s="241" t="s">
        <v>267</v>
      </c>
      <c r="N649" s="241" t="s">
        <v>310</v>
      </c>
      <c r="O649" s="241" t="s">
        <v>268</v>
      </c>
      <c r="P649" s="242" t="s">
        <v>370</v>
      </c>
      <c r="Q649" s="242"/>
      <c r="R649" s="244">
        <v>0</v>
      </c>
      <c r="S649" s="244">
        <v>198790</v>
      </c>
      <c r="T649" s="244">
        <v>63017</v>
      </c>
      <c r="U649" s="244">
        <v>135773</v>
      </c>
      <c r="V649" s="244">
        <v>0</v>
      </c>
      <c r="W649" s="244">
        <v>135773</v>
      </c>
      <c r="X649" s="244">
        <v>0</v>
      </c>
      <c r="Y649" s="244">
        <v>135773</v>
      </c>
      <c r="Z649" s="244">
        <v>135773</v>
      </c>
      <c r="AA649" s="244">
        <v>135773</v>
      </c>
      <c r="AB649" s="244">
        <v>135773</v>
      </c>
    </row>
    <row r="650" spans="1:28" ht="15" customHeight="1">
      <c r="A650" s="241" t="s">
        <v>438</v>
      </c>
      <c r="B650" s="242" t="s">
        <v>439</v>
      </c>
      <c r="C650" s="243" t="s">
        <v>369</v>
      </c>
      <c r="D650" s="241" t="s">
        <v>265</v>
      </c>
      <c r="E650" s="241" t="s">
        <v>270</v>
      </c>
      <c r="F650" s="241" t="s">
        <v>270</v>
      </c>
      <c r="G650" s="241" t="s">
        <v>270</v>
      </c>
      <c r="H650" s="241" t="s">
        <v>331</v>
      </c>
      <c r="I650" s="241"/>
      <c r="J650" s="241"/>
      <c r="K650" s="241"/>
      <c r="L650" s="241"/>
      <c r="M650" s="241" t="s">
        <v>280</v>
      </c>
      <c r="N650" s="241" t="s">
        <v>34</v>
      </c>
      <c r="O650" s="241" t="s">
        <v>268</v>
      </c>
      <c r="P650" s="242" t="s">
        <v>370</v>
      </c>
      <c r="Q650" s="242"/>
      <c r="R650" s="244">
        <v>0</v>
      </c>
      <c r="S650" s="244">
        <v>6840334</v>
      </c>
      <c r="T650" s="244">
        <v>0</v>
      </c>
      <c r="U650" s="244">
        <v>6840334</v>
      </c>
      <c r="V650" s="244">
        <v>0</v>
      </c>
      <c r="W650" s="244">
        <v>6840334</v>
      </c>
      <c r="X650" s="244">
        <v>0</v>
      </c>
      <c r="Y650" s="244">
        <v>6840334</v>
      </c>
      <c r="Z650" s="244">
        <v>6840334</v>
      </c>
      <c r="AA650" s="244">
        <v>6840334</v>
      </c>
      <c r="AB650" s="244">
        <v>6840334</v>
      </c>
    </row>
    <row r="651" spans="1:28" ht="15" customHeight="1">
      <c r="A651" s="241" t="s">
        <v>438</v>
      </c>
      <c r="B651" s="242" t="s">
        <v>439</v>
      </c>
      <c r="C651" s="243" t="s">
        <v>371</v>
      </c>
      <c r="D651" s="241" t="s">
        <v>265</v>
      </c>
      <c r="E651" s="241" t="s">
        <v>272</v>
      </c>
      <c r="F651" s="241" t="s">
        <v>276</v>
      </c>
      <c r="G651" s="241" t="s">
        <v>270</v>
      </c>
      <c r="H651" s="241" t="s">
        <v>277</v>
      </c>
      <c r="I651" s="241" t="s">
        <v>309</v>
      </c>
      <c r="J651" s="241"/>
      <c r="K651" s="241"/>
      <c r="L651" s="241"/>
      <c r="M651" s="241" t="s">
        <v>267</v>
      </c>
      <c r="N651" s="241" t="s">
        <v>310</v>
      </c>
      <c r="O651" s="241" t="s">
        <v>268</v>
      </c>
      <c r="P651" s="242" t="s">
        <v>372</v>
      </c>
      <c r="Q651" s="242"/>
      <c r="R651" s="244">
        <v>0</v>
      </c>
      <c r="S651" s="244">
        <v>14460000</v>
      </c>
      <c r="T651" s="244">
        <v>0</v>
      </c>
      <c r="U651" s="244">
        <v>14460000</v>
      </c>
      <c r="V651" s="244">
        <v>0</v>
      </c>
      <c r="W651" s="244">
        <v>13541998</v>
      </c>
      <c r="X651" s="244">
        <v>918002</v>
      </c>
      <c r="Y651" s="244">
        <v>13541998</v>
      </c>
      <c r="Z651" s="244">
        <v>13541998</v>
      </c>
      <c r="AA651" s="244">
        <v>13541998</v>
      </c>
      <c r="AB651" s="244">
        <v>13541998</v>
      </c>
    </row>
    <row r="652" spans="1:28" ht="15" customHeight="1">
      <c r="A652" s="241" t="s">
        <v>438</v>
      </c>
      <c r="B652" s="242" t="s">
        <v>439</v>
      </c>
      <c r="C652" s="243" t="s">
        <v>373</v>
      </c>
      <c r="D652" s="241" t="s">
        <v>265</v>
      </c>
      <c r="E652" s="241" t="s">
        <v>279</v>
      </c>
      <c r="F652" s="241" t="s">
        <v>266</v>
      </c>
      <c r="G652" s="241" t="s">
        <v>270</v>
      </c>
      <c r="H652" s="241" t="s">
        <v>309</v>
      </c>
      <c r="I652" s="241"/>
      <c r="J652" s="241"/>
      <c r="K652" s="241"/>
      <c r="L652" s="241"/>
      <c r="M652" s="241" t="s">
        <v>267</v>
      </c>
      <c r="N652" s="241" t="s">
        <v>310</v>
      </c>
      <c r="O652" s="241" t="s">
        <v>268</v>
      </c>
      <c r="P652" s="242" t="s">
        <v>374</v>
      </c>
      <c r="Q652" s="242"/>
      <c r="R652" s="244">
        <v>0</v>
      </c>
      <c r="S652" s="244">
        <v>29635450</v>
      </c>
      <c r="T652" s="244">
        <v>0</v>
      </c>
      <c r="U652" s="244">
        <v>29635450</v>
      </c>
      <c r="V652" s="244">
        <v>0</v>
      </c>
      <c r="W652" s="244">
        <v>29635450</v>
      </c>
      <c r="X652" s="244">
        <v>0</v>
      </c>
      <c r="Y652" s="244">
        <v>29635450</v>
      </c>
      <c r="Z652" s="244">
        <v>29635450</v>
      </c>
      <c r="AA652" s="244">
        <v>29635450</v>
      </c>
      <c r="AB652" s="244">
        <v>29635450</v>
      </c>
    </row>
    <row r="653" spans="1:28" ht="15" customHeight="1">
      <c r="A653" s="241" t="s">
        <v>438</v>
      </c>
      <c r="B653" s="242" t="s">
        <v>439</v>
      </c>
      <c r="C653" s="243" t="s">
        <v>375</v>
      </c>
      <c r="D653" s="241" t="s">
        <v>265</v>
      </c>
      <c r="E653" s="241" t="s">
        <v>279</v>
      </c>
      <c r="F653" s="241" t="s">
        <v>266</v>
      </c>
      <c r="G653" s="241" t="s">
        <v>270</v>
      </c>
      <c r="H653" s="241" t="s">
        <v>313</v>
      </c>
      <c r="I653" s="241"/>
      <c r="J653" s="241"/>
      <c r="K653" s="241"/>
      <c r="L653" s="241"/>
      <c r="M653" s="241" t="s">
        <v>280</v>
      </c>
      <c r="N653" s="241" t="s">
        <v>34</v>
      </c>
      <c r="O653" s="241" t="s">
        <v>268</v>
      </c>
      <c r="P653" s="242" t="s">
        <v>376</v>
      </c>
      <c r="Q653" s="242"/>
      <c r="R653" s="244">
        <v>0</v>
      </c>
      <c r="S653" s="244">
        <v>6209212</v>
      </c>
      <c r="T653" s="244">
        <v>371000</v>
      </c>
      <c r="U653" s="244">
        <v>5838212</v>
      </c>
      <c r="V653" s="244">
        <v>0</v>
      </c>
      <c r="W653" s="244">
        <v>5838212</v>
      </c>
      <c r="X653" s="244">
        <v>0</v>
      </c>
      <c r="Y653" s="244">
        <v>5838212</v>
      </c>
      <c r="Z653" s="244">
        <v>5838212</v>
      </c>
      <c r="AA653" s="244">
        <v>5838212</v>
      </c>
      <c r="AB653" s="244">
        <v>5838212</v>
      </c>
    </row>
    <row r="654" spans="1:28" ht="15" customHeight="1">
      <c r="A654" s="241" t="s">
        <v>440</v>
      </c>
      <c r="B654" s="242" t="s">
        <v>441</v>
      </c>
      <c r="C654" s="243" t="s">
        <v>308</v>
      </c>
      <c r="D654" s="241" t="s">
        <v>265</v>
      </c>
      <c r="E654" s="241" t="s">
        <v>266</v>
      </c>
      <c r="F654" s="241" t="s">
        <v>266</v>
      </c>
      <c r="G654" s="241" t="s">
        <v>266</v>
      </c>
      <c r="H654" s="241" t="s">
        <v>309</v>
      </c>
      <c r="I654" s="241" t="s">
        <v>309</v>
      </c>
      <c r="J654" s="241"/>
      <c r="K654" s="241"/>
      <c r="L654" s="241"/>
      <c r="M654" s="241" t="s">
        <v>267</v>
      </c>
      <c r="N654" s="241" t="s">
        <v>310</v>
      </c>
      <c r="O654" s="241" t="s">
        <v>268</v>
      </c>
      <c r="P654" s="242" t="s">
        <v>311</v>
      </c>
      <c r="Q654" s="242"/>
      <c r="R654" s="244">
        <v>0</v>
      </c>
      <c r="S654" s="244">
        <v>135760000</v>
      </c>
      <c r="T654" s="244">
        <v>0</v>
      </c>
      <c r="U654" s="244">
        <v>135760000</v>
      </c>
      <c r="V654" s="244">
        <v>0</v>
      </c>
      <c r="W654" s="244">
        <v>135724804</v>
      </c>
      <c r="X654" s="244">
        <v>35196</v>
      </c>
      <c r="Y654" s="244">
        <v>135724804</v>
      </c>
      <c r="Z654" s="244">
        <v>135724804</v>
      </c>
      <c r="AA654" s="244">
        <v>135724804</v>
      </c>
      <c r="AB654" s="244">
        <v>135724804</v>
      </c>
    </row>
    <row r="655" spans="1:28" ht="15" customHeight="1">
      <c r="A655" s="241" t="s">
        <v>440</v>
      </c>
      <c r="B655" s="242" t="s">
        <v>441</v>
      </c>
      <c r="C655" s="243" t="s">
        <v>315</v>
      </c>
      <c r="D655" s="241" t="s">
        <v>265</v>
      </c>
      <c r="E655" s="241" t="s">
        <v>266</v>
      </c>
      <c r="F655" s="241" t="s">
        <v>266</v>
      </c>
      <c r="G655" s="241" t="s">
        <v>266</v>
      </c>
      <c r="H655" s="241" t="s">
        <v>309</v>
      </c>
      <c r="I655" s="241" t="s">
        <v>316</v>
      </c>
      <c r="J655" s="241"/>
      <c r="K655" s="241"/>
      <c r="L655" s="241"/>
      <c r="M655" s="241" t="s">
        <v>267</v>
      </c>
      <c r="N655" s="241" t="s">
        <v>310</v>
      </c>
      <c r="O655" s="241" t="s">
        <v>268</v>
      </c>
      <c r="P655" s="242" t="s">
        <v>317</v>
      </c>
      <c r="Q655" s="242"/>
      <c r="R655" s="244">
        <v>0</v>
      </c>
      <c r="S655" s="244">
        <v>1510000</v>
      </c>
      <c r="T655" s="244">
        <v>0</v>
      </c>
      <c r="U655" s="244">
        <v>1510000</v>
      </c>
      <c r="V655" s="244">
        <v>0</v>
      </c>
      <c r="W655" s="244">
        <v>900344</v>
      </c>
      <c r="X655" s="244">
        <v>609656</v>
      </c>
      <c r="Y655" s="244">
        <v>900344</v>
      </c>
      <c r="Z655" s="244">
        <v>900344</v>
      </c>
      <c r="AA655" s="244">
        <v>900344</v>
      </c>
      <c r="AB655" s="244">
        <v>900344</v>
      </c>
    </row>
    <row r="656" spans="1:28" ht="15" customHeight="1">
      <c r="A656" s="241" t="s">
        <v>440</v>
      </c>
      <c r="B656" s="242" t="s">
        <v>441</v>
      </c>
      <c r="C656" s="243" t="s">
        <v>318</v>
      </c>
      <c r="D656" s="241" t="s">
        <v>265</v>
      </c>
      <c r="E656" s="241" t="s">
        <v>266</v>
      </c>
      <c r="F656" s="241" t="s">
        <v>266</v>
      </c>
      <c r="G656" s="241" t="s">
        <v>266</v>
      </c>
      <c r="H656" s="241" t="s">
        <v>309</v>
      </c>
      <c r="I656" s="241" t="s">
        <v>319</v>
      </c>
      <c r="J656" s="241"/>
      <c r="K656" s="241"/>
      <c r="L656" s="241"/>
      <c r="M656" s="241" t="s">
        <v>267</v>
      </c>
      <c r="N656" s="241" t="s">
        <v>310</v>
      </c>
      <c r="O656" s="241" t="s">
        <v>268</v>
      </c>
      <c r="P656" s="242" t="s">
        <v>320</v>
      </c>
      <c r="Q656" s="242"/>
      <c r="R656" s="244">
        <v>0</v>
      </c>
      <c r="S656" s="244">
        <v>2750000</v>
      </c>
      <c r="T656" s="244">
        <v>2000000</v>
      </c>
      <c r="U656" s="244">
        <v>750000</v>
      </c>
      <c r="V656" s="244">
        <v>0</v>
      </c>
      <c r="W656" s="244">
        <v>734532</v>
      </c>
      <c r="X656" s="244">
        <v>15468</v>
      </c>
      <c r="Y656" s="244">
        <v>734532</v>
      </c>
      <c r="Z656" s="244">
        <v>734532</v>
      </c>
      <c r="AA656" s="244">
        <v>734532</v>
      </c>
      <c r="AB656" s="244">
        <v>734532</v>
      </c>
    </row>
    <row r="657" spans="1:28" ht="15" customHeight="1">
      <c r="A657" s="241" t="s">
        <v>440</v>
      </c>
      <c r="B657" s="242" t="s">
        <v>441</v>
      </c>
      <c r="C657" s="243" t="s">
        <v>321</v>
      </c>
      <c r="D657" s="241" t="s">
        <v>265</v>
      </c>
      <c r="E657" s="241" t="s">
        <v>266</v>
      </c>
      <c r="F657" s="241" t="s">
        <v>266</v>
      </c>
      <c r="G657" s="241" t="s">
        <v>266</v>
      </c>
      <c r="H657" s="241" t="s">
        <v>309</v>
      </c>
      <c r="I657" s="241" t="s">
        <v>322</v>
      </c>
      <c r="J657" s="241"/>
      <c r="K657" s="241"/>
      <c r="L657" s="241"/>
      <c r="M657" s="241" t="s">
        <v>267</v>
      </c>
      <c r="N657" s="241" t="s">
        <v>310</v>
      </c>
      <c r="O657" s="241" t="s">
        <v>268</v>
      </c>
      <c r="P657" s="242" t="s">
        <v>323</v>
      </c>
      <c r="Q657" s="242"/>
      <c r="R657" s="244">
        <v>0</v>
      </c>
      <c r="S657" s="244">
        <v>632640</v>
      </c>
      <c r="T657" s="244">
        <v>0</v>
      </c>
      <c r="U657" s="244">
        <v>632640</v>
      </c>
      <c r="V657" s="244">
        <v>0</v>
      </c>
      <c r="W657" s="244">
        <v>632640</v>
      </c>
      <c r="X657" s="244">
        <v>0</v>
      </c>
      <c r="Y657" s="244">
        <v>632640</v>
      </c>
      <c r="Z657" s="244">
        <v>632640</v>
      </c>
      <c r="AA657" s="244">
        <v>632640</v>
      </c>
      <c r="AB657" s="244">
        <v>632640</v>
      </c>
    </row>
    <row r="658" spans="1:28" ht="15" customHeight="1">
      <c r="A658" s="241" t="s">
        <v>440</v>
      </c>
      <c r="B658" s="242" t="s">
        <v>441</v>
      </c>
      <c r="C658" s="243" t="s">
        <v>324</v>
      </c>
      <c r="D658" s="241" t="s">
        <v>265</v>
      </c>
      <c r="E658" s="241" t="s">
        <v>266</v>
      </c>
      <c r="F658" s="241" t="s">
        <v>266</v>
      </c>
      <c r="G658" s="241" t="s">
        <v>266</v>
      </c>
      <c r="H658" s="241" t="s">
        <v>309</v>
      </c>
      <c r="I658" s="241" t="s">
        <v>325</v>
      </c>
      <c r="J658" s="241"/>
      <c r="K658" s="241"/>
      <c r="L658" s="241"/>
      <c r="M658" s="241" t="s">
        <v>267</v>
      </c>
      <c r="N658" s="241" t="s">
        <v>310</v>
      </c>
      <c r="O658" s="241" t="s">
        <v>268</v>
      </c>
      <c r="P658" s="242" t="s">
        <v>326</v>
      </c>
      <c r="Q658" s="242"/>
      <c r="R658" s="244">
        <v>0</v>
      </c>
      <c r="S658" s="244">
        <v>13200000</v>
      </c>
      <c r="T658" s="244">
        <v>0</v>
      </c>
      <c r="U658" s="244">
        <v>13200000</v>
      </c>
      <c r="V658" s="244">
        <v>0</v>
      </c>
      <c r="W658" s="244">
        <v>5474170</v>
      </c>
      <c r="X658" s="244">
        <v>7725830</v>
      </c>
      <c r="Y658" s="244">
        <v>5474170</v>
      </c>
      <c r="Z658" s="244">
        <v>5474170</v>
      </c>
      <c r="AA658" s="244">
        <v>5474170</v>
      </c>
      <c r="AB658" s="244">
        <v>5474170</v>
      </c>
    </row>
    <row r="659" spans="1:28" ht="15" customHeight="1">
      <c r="A659" s="241" t="s">
        <v>440</v>
      </c>
      <c r="B659" s="242" t="s">
        <v>441</v>
      </c>
      <c r="C659" s="243" t="s">
        <v>327</v>
      </c>
      <c r="D659" s="241" t="s">
        <v>265</v>
      </c>
      <c r="E659" s="241" t="s">
        <v>266</v>
      </c>
      <c r="F659" s="241" t="s">
        <v>266</v>
      </c>
      <c r="G659" s="241" t="s">
        <v>266</v>
      </c>
      <c r="H659" s="241" t="s">
        <v>309</v>
      </c>
      <c r="I659" s="241" t="s">
        <v>328</v>
      </c>
      <c r="J659" s="241"/>
      <c r="K659" s="241"/>
      <c r="L659" s="241"/>
      <c r="M659" s="241" t="s">
        <v>267</v>
      </c>
      <c r="N659" s="241" t="s">
        <v>310</v>
      </c>
      <c r="O659" s="241" t="s">
        <v>268</v>
      </c>
      <c r="P659" s="242" t="s">
        <v>329</v>
      </c>
      <c r="Q659" s="242"/>
      <c r="R659" s="244">
        <v>0</v>
      </c>
      <c r="S659" s="244">
        <v>58714000</v>
      </c>
      <c r="T659" s="244">
        <v>0</v>
      </c>
      <c r="U659" s="244">
        <v>58714000</v>
      </c>
      <c r="V659" s="244">
        <v>0</v>
      </c>
      <c r="W659" s="244">
        <v>25461769</v>
      </c>
      <c r="X659" s="244">
        <v>33252231</v>
      </c>
      <c r="Y659" s="244">
        <v>25461769</v>
      </c>
      <c r="Z659" s="244">
        <v>25461769</v>
      </c>
      <c r="AA659" s="244">
        <v>25461769</v>
      </c>
      <c r="AB659" s="244">
        <v>25461769</v>
      </c>
    </row>
    <row r="660" spans="1:28" ht="15" customHeight="1">
      <c r="A660" s="241" t="s">
        <v>440</v>
      </c>
      <c r="B660" s="242" t="s">
        <v>441</v>
      </c>
      <c r="C660" s="243" t="s">
        <v>330</v>
      </c>
      <c r="D660" s="241" t="s">
        <v>265</v>
      </c>
      <c r="E660" s="241" t="s">
        <v>266</v>
      </c>
      <c r="F660" s="241" t="s">
        <v>266</v>
      </c>
      <c r="G660" s="241" t="s">
        <v>266</v>
      </c>
      <c r="H660" s="241" t="s">
        <v>309</v>
      </c>
      <c r="I660" s="241" t="s">
        <v>331</v>
      </c>
      <c r="J660" s="241"/>
      <c r="K660" s="241"/>
      <c r="L660" s="241"/>
      <c r="M660" s="241" t="s">
        <v>267</v>
      </c>
      <c r="N660" s="241" t="s">
        <v>310</v>
      </c>
      <c r="O660" s="241" t="s">
        <v>268</v>
      </c>
      <c r="P660" s="242" t="s">
        <v>332</v>
      </c>
      <c r="Q660" s="242"/>
      <c r="R660" s="244">
        <v>0</v>
      </c>
      <c r="S660" s="244">
        <v>11000000</v>
      </c>
      <c r="T660" s="244">
        <v>0</v>
      </c>
      <c r="U660" s="244">
        <v>11000000</v>
      </c>
      <c r="V660" s="244">
        <v>0</v>
      </c>
      <c r="W660" s="244">
        <v>6917810</v>
      </c>
      <c r="X660" s="244">
        <v>4082190</v>
      </c>
      <c r="Y660" s="244">
        <v>6917810</v>
      </c>
      <c r="Z660" s="244">
        <v>6917810</v>
      </c>
      <c r="AA660" s="244">
        <v>6917810</v>
      </c>
      <c r="AB660" s="244">
        <v>6917810</v>
      </c>
    </row>
    <row r="661" spans="1:28" ht="15" customHeight="1">
      <c r="A661" s="241" t="s">
        <v>440</v>
      </c>
      <c r="B661" s="242" t="s">
        <v>441</v>
      </c>
      <c r="C661" s="243" t="s">
        <v>333</v>
      </c>
      <c r="D661" s="241" t="s">
        <v>265</v>
      </c>
      <c r="E661" s="241" t="s">
        <v>266</v>
      </c>
      <c r="F661" s="241" t="s">
        <v>266</v>
      </c>
      <c r="G661" s="241" t="s">
        <v>266</v>
      </c>
      <c r="H661" s="241" t="s">
        <v>309</v>
      </c>
      <c r="I661" s="241" t="s">
        <v>277</v>
      </c>
      <c r="J661" s="241"/>
      <c r="K661" s="241"/>
      <c r="L661" s="241"/>
      <c r="M661" s="241" t="s">
        <v>267</v>
      </c>
      <c r="N661" s="241" t="s">
        <v>310</v>
      </c>
      <c r="O661" s="241" t="s">
        <v>268</v>
      </c>
      <c r="P661" s="242" t="s">
        <v>334</v>
      </c>
      <c r="Q661" s="242"/>
      <c r="R661" s="244">
        <v>0</v>
      </c>
      <c r="S661" s="244">
        <v>2200000</v>
      </c>
      <c r="T661" s="244">
        <v>1564824</v>
      </c>
      <c r="U661" s="244">
        <v>635176</v>
      </c>
      <c r="V661" s="244">
        <v>0</v>
      </c>
      <c r="W661" s="244">
        <v>635176</v>
      </c>
      <c r="X661" s="244">
        <v>0</v>
      </c>
      <c r="Y661" s="244">
        <v>635176</v>
      </c>
      <c r="Z661" s="244">
        <v>635176</v>
      </c>
      <c r="AA661" s="244">
        <v>635176</v>
      </c>
      <c r="AB661" s="244">
        <v>635176</v>
      </c>
    </row>
    <row r="662" spans="1:28" ht="15" customHeight="1">
      <c r="A662" s="241" t="s">
        <v>440</v>
      </c>
      <c r="B662" s="242" t="s">
        <v>441</v>
      </c>
      <c r="C662" s="243" t="s">
        <v>335</v>
      </c>
      <c r="D662" s="241" t="s">
        <v>265</v>
      </c>
      <c r="E662" s="241" t="s">
        <v>266</v>
      </c>
      <c r="F662" s="241" t="s">
        <v>266</v>
      </c>
      <c r="G662" s="241" t="s">
        <v>270</v>
      </c>
      <c r="H662" s="241" t="s">
        <v>309</v>
      </c>
      <c r="I662" s="241"/>
      <c r="J662" s="241"/>
      <c r="K662" s="241"/>
      <c r="L662" s="241"/>
      <c r="M662" s="241" t="s">
        <v>267</v>
      </c>
      <c r="N662" s="241" t="s">
        <v>310</v>
      </c>
      <c r="O662" s="241" t="s">
        <v>268</v>
      </c>
      <c r="P662" s="242" t="s">
        <v>336</v>
      </c>
      <c r="Q662" s="242"/>
      <c r="R662" s="244">
        <v>0</v>
      </c>
      <c r="S662" s="244">
        <v>17830000</v>
      </c>
      <c r="T662" s="244">
        <v>0</v>
      </c>
      <c r="U662" s="244">
        <v>17830000</v>
      </c>
      <c r="V662" s="244">
        <v>0</v>
      </c>
      <c r="W662" s="244">
        <v>17822800</v>
      </c>
      <c r="X662" s="244">
        <v>7200</v>
      </c>
      <c r="Y662" s="244">
        <v>17822800</v>
      </c>
      <c r="Z662" s="244">
        <v>17822800</v>
      </c>
      <c r="AA662" s="244">
        <v>17822800</v>
      </c>
      <c r="AB662" s="244">
        <v>17822800</v>
      </c>
    </row>
    <row r="663" spans="1:28" ht="15" customHeight="1">
      <c r="A663" s="241" t="s">
        <v>440</v>
      </c>
      <c r="B663" s="242" t="s">
        <v>441</v>
      </c>
      <c r="C663" s="243" t="s">
        <v>337</v>
      </c>
      <c r="D663" s="241" t="s">
        <v>265</v>
      </c>
      <c r="E663" s="241" t="s">
        <v>266</v>
      </c>
      <c r="F663" s="241" t="s">
        <v>266</v>
      </c>
      <c r="G663" s="241" t="s">
        <v>270</v>
      </c>
      <c r="H663" s="241" t="s">
        <v>338</v>
      </c>
      <c r="I663" s="241"/>
      <c r="J663" s="241"/>
      <c r="K663" s="241"/>
      <c r="L663" s="241"/>
      <c r="M663" s="241" t="s">
        <v>267</v>
      </c>
      <c r="N663" s="241" t="s">
        <v>310</v>
      </c>
      <c r="O663" s="241" t="s">
        <v>268</v>
      </c>
      <c r="P663" s="242" t="s">
        <v>339</v>
      </c>
      <c r="Q663" s="242"/>
      <c r="R663" s="244">
        <v>0</v>
      </c>
      <c r="S663" s="244">
        <v>16000000</v>
      </c>
      <c r="T663" s="244">
        <v>0</v>
      </c>
      <c r="U663" s="244">
        <v>16000000</v>
      </c>
      <c r="V663" s="244">
        <v>0</v>
      </c>
      <c r="W663" s="244">
        <v>12888900</v>
      </c>
      <c r="X663" s="244">
        <v>3111100</v>
      </c>
      <c r="Y663" s="244">
        <v>12888900</v>
      </c>
      <c r="Z663" s="244">
        <v>12888900</v>
      </c>
      <c r="AA663" s="244">
        <v>12888900</v>
      </c>
      <c r="AB663" s="244">
        <v>12888900</v>
      </c>
    </row>
    <row r="664" spans="1:28" ht="15" customHeight="1">
      <c r="A664" s="241" t="s">
        <v>440</v>
      </c>
      <c r="B664" s="242" t="s">
        <v>441</v>
      </c>
      <c r="C664" s="243" t="s">
        <v>340</v>
      </c>
      <c r="D664" s="241" t="s">
        <v>265</v>
      </c>
      <c r="E664" s="241" t="s">
        <v>266</v>
      </c>
      <c r="F664" s="241" t="s">
        <v>266</v>
      </c>
      <c r="G664" s="241" t="s">
        <v>270</v>
      </c>
      <c r="H664" s="241" t="s">
        <v>316</v>
      </c>
      <c r="I664" s="241"/>
      <c r="J664" s="241"/>
      <c r="K664" s="241"/>
      <c r="L664" s="241"/>
      <c r="M664" s="241" t="s">
        <v>267</v>
      </c>
      <c r="N664" s="241" t="s">
        <v>310</v>
      </c>
      <c r="O664" s="241" t="s">
        <v>268</v>
      </c>
      <c r="P664" s="242" t="s">
        <v>341</v>
      </c>
      <c r="Q664" s="242"/>
      <c r="R664" s="244">
        <v>0</v>
      </c>
      <c r="S664" s="244">
        <v>6990000</v>
      </c>
      <c r="T664" s="244">
        <v>800000</v>
      </c>
      <c r="U664" s="244">
        <v>6190000</v>
      </c>
      <c r="V664" s="244">
        <v>0</v>
      </c>
      <c r="W664" s="244">
        <v>6180200</v>
      </c>
      <c r="X664" s="244">
        <v>9800</v>
      </c>
      <c r="Y664" s="244">
        <v>6180200</v>
      </c>
      <c r="Z664" s="244">
        <v>6180200</v>
      </c>
      <c r="AA664" s="244">
        <v>6180200</v>
      </c>
      <c r="AB664" s="244">
        <v>6180200</v>
      </c>
    </row>
    <row r="665" spans="1:28" ht="15" customHeight="1">
      <c r="A665" s="241" t="s">
        <v>440</v>
      </c>
      <c r="B665" s="242" t="s">
        <v>441</v>
      </c>
      <c r="C665" s="243" t="s">
        <v>342</v>
      </c>
      <c r="D665" s="241" t="s">
        <v>265</v>
      </c>
      <c r="E665" s="241" t="s">
        <v>266</v>
      </c>
      <c r="F665" s="241" t="s">
        <v>266</v>
      </c>
      <c r="G665" s="241" t="s">
        <v>270</v>
      </c>
      <c r="H665" s="241" t="s">
        <v>319</v>
      </c>
      <c r="I665" s="241"/>
      <c r="J665" s="241"/>
      <c r="K665" s="241"/>
      <c r="L665" s="241"/>
      <c r="M665" s="241" t="s">
        <v>267</v>
      </c>
      <c r="N665" s="241" t="s">
        <v>310</v>
      </c>
      <c r="O665" s="241" t="s">
        <v>268</v>
      </c>
      <c r="P665" s="242" t="s">
        <v>343</v>
      </c>
      <c r="Q665" s="242"/>
      <c r="R665" s="244">
        <v>0</v>
      </c>
      <c r="S665" s="244">
        <v>5700000</v>
      </c>
      <c r="T665" s="244">
        <v>0</v>
      </c>
      <c r="U665" s="244">
        <v>5700000</v>
      </c>
      <c r="V665" s="244">
        <v>0</v>
      </c>
      <c r="W665" s="244">
        <v>2195900</v>
      </c>
      <c r="X665" s="244">
        <v>3504100</v>
      </c>
      <c r="Y665" s="244">
        <v>2195900</v>
      </c>
      <c r="Z665" s="244">
        <v>2195900</v>
      </c>
      <c r="AA665" s="244">
        <v>2195900</v>
      </c>
      <c r="AB665" s="244">
        <v>2195900</v>
      </c>
    </row>
    <row r="666" spans="1:28" ht="15" customHeight="1">
      <c r="A666" s="241" t="s">
        <v>440</v>
      </c>
      <c r="B666" s="242" t="s">
        <v>441</v>
      </c>
      <c r="C666" s="243" t="s">
        <v>344</v>
      </c>
      <c r="D666" s="241" t="s">
        <v>265</v>
      </c>
      <c r="E666" s="241" t="s">
        <v>266</v>
      </c>
      <c r="F666" s="241" t="s">
        <v>266</v>
      </c>
      <c r="G666" s="241" t="s">
        <v>270</v>
      </c>
      <c r="H666" s="241" t="s">
        <v>322</v>
      </c>
      <c r="I666" s="241"/>
      <c r="J666" s="241"/>
      <c r="K666" s="241"/>
      <c r="L666" s="241"/>
      <c r="M666" s="241" t="s">
        <v>267</v>
      </c>
      <c r="N666" s="241" t="s">
        <v>310</v>
      </c>
      <c r="O666" s="241" t="s">
        <v>268</v>
      </c>
      <c r="P666" s="242" t="s">
        <v>345</v>
      </c>
      <c r="Q666" s="242"/>
      <c r="R666" s="244">
        <v>0</v>
      </c>
      <c r="S666" s="244">
        <v>6400000</v>
      </c>
      <c r="T666" s="244">
        <v>0</v>
      </c>
      <c r="U666" s="244">
        <v>6400000</v>
      </c>
      <c r="V666" s="244">
        <v>0</v>
      </c>
      <c r="W666" s="244">
        <v>4634600</v>
      </c>
      <c r="X666" s="244">
        <v>1765400</v>
      </c>
      <c r="Y666" s="244">
        <v>4634600</v>
      </c>
      <c r="Z666" s="244">
        <v>4634600</v>
      </c>
      <c r="AA666" s="244">
        <v>4634600</v>
      </c>
      <c r="AB666" s="244">
        <v>4634600</v>
      </c>
    </row>
    <row r="667" spans="1:28" ht="15" customHeight="1">
      <c r="A667" s="241" t="s">
        <v>440</v>
      </c>
      <c r="B667" s="242" t="s">
        <v>441</v>
      </c>
      <c r="C667" s="243" t="s">
        <v>346</v>
      </c>
      <c r="D667" s="241" t="s">
        <v>265</v>
      </c>
      <c r="E667" s="241" t="s">
        <v>266</v>
      </c>
      <c r="F667" s="241" t="s">
        <v>266</v>
      </c>
      <c r="G667" s="241" t="s">
        <v>270</v>
      </c>
      <c r="H667" s="241" t="s">
        <v>325</v>
      </c>
      <c r="I667" s="241"/>
      <c r="J667" s="241"/>
      <c r="K667" s="241"/>
      <c r="L667" s="241"/>
      <c r="M667" s="241" t="s">
        <v>267</v>
      </c>
      <c r="N667" s="241" t="s">
        <v>310</v>
      </c>
      <c r="O667" s="241" t="s">
        <v>268</v>
      </c>
      <c r="P667" s="242" t="s">
        <v>347</v>
      </c>
      <c r="Q667" s="242"/>
      <c r="R667" s="244">
        <v>0</v>
      </c>
      <c r="S667" s="244">
        <v>4700000</v>
      </c>
      <c r="T667" s="244">
        <v>0</v>
      </c>
      <c r="U667" s="244">
        <v>4700000</v>
      </c>
      <c r="V667" s="244">
        <v>0</v>
      </c>
      <c r="W667" s="244">
        <v>3091000</v>
      </c>
      <c r="X667" s="244">
        <v>1609000</v>
      </c>
      <c r="Y667" s="244">
        <v>3091000</v>
      </c>
      <c r="Z667" s="244">
        <v>3091000</v>
      </c>
      <c r="AA667" s="244">
        <v>3091000</v>
      </c>
      <c r="AB667" s="244">
        <v>3091000</v>
      </c>
    </row>
    <row r="668" spans="1:28" ht="15" customHeight="1">
      <c r="A668" s="241" t="s">
        <v>440</v>
      </c>
      <c r="B668" s="242" t="s">
        <v>441</v>
      </c>
      <c r="C668" s="243" t="s">
        <v>353</v>
      </c>
      <c r="D668" s="241" t="s">
        <v>265</v>
      </c>
      <c r="E668" s="241" t="s">
        <v>266</v>
      </c>
      <c r="F668" s="241" t="s">
        <v>266</v>
      </c>
      <c r="G668" s="241" t="s">
        <v>272</v>
      </c>
      <c r="H668" s="241" t="s">
        <v>309</v>
      </c>
      <c r="I668" s="241" t="s">
        <v>309</v>
      </c>
      <c r="J668" s="241"/>
      <c r="K668" s="241"/>
      <c r="L668" s="241"/>
      <c r="M668" s="241" t="s">
        <v>267</v>
      </c>
      <c r="N668" s="241" t="s">
        <v>310</v>
      </c>
      <c r="O668" s="241" t="s">
        <v>268</v>
      </c>
      <c r="P668" s="242" t="s">
        <v>354</v>
      </c>
      <c r="Q668" s="242"/>
      <c r="R668" s="244">
        <v>0</v>
      </c>
      <c r="S668" s="244">
        <v>23200000</v>
      </c>
      <c r="T668" s="244">
        <v>0</v>
      </c>
      <c r="U668" s="244">
        <v>23200000</v>
      </c>
      <c r="V668" s="244">
        <v>0</v>
      </c>
      <c r="W668" s="244">
        <v>2150633</v>
      </c>
      <c r="X668" s="244">
        <v>21049367</v>
      </c>
      <c r="Y668" s="244">
        <v>2150633</v>
      </c>
      <c r="Z668" s="244">
        <v>2150633</v>
      </c>
      <c r="AA668" s="244">
        <v>2150633</v>
      </c>
      <c r="AB668" s="244">
        <v>2150633</v>
      </c>
    </row>
    <row r="669" spans="1:28" ht="15" customHeight="1">
      <c r="A669" s="241" t="s">
        <v>440</v>
      </c>
      <c r="B669" s="242" t="s">
        <v>441</v>
      </c>
      <c r="C669" s="243" t="s">
        <v>355</v>
      </c>
      <c r="D669" s="241" t="s">
        <v>265</v>
      </c>
      <c r="E669" s="241" t="s">
        <v>266</v>
      </c>
      <c r="F669" s="241" t="s">
        <v>266</v>
      </c>
      <c r="G669" s="241" t="s">
        <v>272</v>
      </c>
      <c r="H669" s="241" t="s">
        <v>309</v>
      </c>
      <c r="I669" s="241" t="s">
        <v>338</v>
      </c>
      <c r="J669" s="241"/>
      <c r="K669" s="241"/>
      <c r="L669" s="241"/>
      <c r="M669" s="241" t="s">
        <v>267</v>
      </c>
      <c r="N669" s="241" t="s">
        <v>310</v>
      </c>
      <c r="O669" s="241" t="s">
        <v>268</v>
      </c>
      <c r="P669" s="242" t="s">
        <v>356</v>
      </c>
      <c r="Q669" s="242"/>
      <c r="R669" s="244">
        <v>0</v>
      </c>
      <c r="S669" s="244">
        <v>12738000</v>
      </c>
      <c r="T669" s="244">
        <v>0</v>
      </c>
      <c r="U669" s="244">
        <v>12738000</v>
      </c>
      <c r="V669" s="244">
        <v>0</v>
      </c>
      <c r="W669" s="244">
        <v>4512930</v>
      </c>
      <c r="X669" s="244">
        <v>8225070</v>
      </c>
      <c r="Y669" s="244">
        <v>4512930</v>
      </c>
      <c r="Z669" s="244">
        <v>4512930</v>
      </c>
      <c r="AA669" s="244">
        <v>4512930</v>
      </c>
      <c r="AB669" s="244">
        <v>4512930</v>
      </c>
    </row>
    <row r="670" spans="1:28" ht="15" customHeight="1">
      <c r="A670" s="241" t="s">
        <v>440</v>
      </c>
      <c r="B670" s="242" t="s">
        <v>441</v>
      </c>
      <c r="C670" s="243" t="s">
        <v>357</v>
      </c>
      <c r="D670" s="241" t="s">
        <v>265</v>
      </c>
      <c r="E670" s="241" t="s">
        <v>266</v>
      </c>
      <c r="F670" s="241" t="s">
        <v>266</v>
      </c>
      <c r="G670" s="241" t="s">
        <v>272</v>
      </c>
      <c r="H670" s="241" t="s">
        <v>309</v>
      </c>
      <c r="I670" s="241" t="s">
        <v>313</v>
      </c>
      <c r="J670" s="241"/>
      <c r="K670" s="241"/>
      <c r="L670" s="241"/>
      <c r="M670" s="241" t="s">
        <v>267</v>
      </c>
      <c r="N670" s="241" t="s">
        <v>310</v>
      </c>
      <c r="O670" s="241" t="s">
        <v>268</v>
      </c>
      <c r="P670" s="242" t="s">
        <v>358</v>
      </c>
      <c r="Q670" s="242"/>
      <c r="R670" s="244">
        <v>0</v>
      </c>
      <c r="S670" s="244">
        <v>1300000</v>
      </c>
      <c r="T670" s="244">
        <v>0</v>
      </c>
      <c r="U670" s="244">
        <v>1300000</v>
      </c>
      <c r="V670" s="244">
        <v>0</v>
      </c>
      <c r="W670" s="244">
        <v>522032</v>
      </c>
      <c r="X670" s="244">
        <v>777968</v>
      </c>
      <c r="Y670" s="244">
        <v>522032</v>
      </c>
      <c r="Z670" s="244">
        <v>522032</v>
      </c>
      <c r="AA670" s="244">
        <v>522032</v>
      </c>
      <c r="AB670" s="244">
        <v>522032</v>
      </c>
    </row>
    <row r="671" spans="1:28" ht="15" customHeight="1">
      <c r="A671" s="241" t="s">
        <v>440</v>
      </c>
      <c r="B671" s="242" t="s">
        <v>441</v>
      </c>
      <c r="C671" s="243" t="s">
        <v>359</v>
      </c>
      <c r="D671" s="241" t="s">
        <v>265</v>
      </c>
      <c r="E671" s="241" t="s">
        <v>266</v>
      </c>
      <c r="F671" s="241" t="s">
        <v>266</v>
      </c>
      <c r="G671" s="241" t="s">
        <v>272</v>
      </c>
      <c r="H671" s="241" t="s">
        <v>338</v>
      </c>
      <c r="I671" s="241"/>
      <c r="J671" s="241"/>
      <c r="K671" s="241"/>
      <c r="L671" s="241"/>
      <c r="M671" s="241" t="s">
        <v>267</v>
      </c>
      <c r="N671" s="241" t="s">
        <v>310</v>
      </c>
      <c r="O671" s="241" t="s">
        <v>268</v>
      </c>
      <c r="P671" s="242" t="s">
        <v>360</v>
      </c>
      <c r="Q671" s="242"/>
      <c r="R671" s="244">
        <v>0</v>
      </c>
      <c r="S671" s="244">
        <v>10946000</v>
      </c>
      <c r="T671" s="244">
        <v>0</v>
      </c>
      <c r="U671" s="244">
        <v>10946000</v>
      </c>
      <c r="V671" s="244">
        <v>0</v>
      </c>
      <c r="W671" s="244">
        <v>10928077</v>
      </c>
      <c r="X671" s="244">
        <v>17923</v>
      </c>
      <c r="Y671" s="244">
        <v>10928077</v>
      </c>
      <c r="Z671" s="244">
        <v>10928077</v>
      </c>
      <c r="AA671" s="244">
        <v>10928077</v>
      </c>
      <c r="AB671" s="244">
        <v>10928077</v>
      </c>
    </row>
    <row r="672" spans="1:28" ht="15" customHeight="1">
      <c r="A672" s="241" t="s">
        <v>440</v>
      </c>
      <c r="B672" s="242" t="s">
        <v>441</v>
      </c>
      <c r="C672" s="243" t="s">
        <v>363</v>
      </c>
      <c r="D672" s="241" t="s">
        <v>265</v>
      </c>
      <c r="E672" s="241" t="s">
        <v>270</v>
      </c>
      <c r="F672" s="241" t="s">
        <v>270</v>
      </c>
      <c r="G672" s="241" t="s">
        <v>270</v>
      </c>
      <c r="H672" s="241" t="s">
        <v>322</v>
      </c>
      <c r="I672" s="241" t="s">
        <v>328</v>
      </c>
      <c r="J672" s="241"/>
      <c r="K672" s="241"/>
      <c r="L672" s="241"/>
      <c r="M672" s="241" t="s">
        <v>267</v>
      </c>
      <c r="N672" s="241" t="s">
        <v>310</v>
      </c>
      <c r="O672" s="241" t="s">
        <v>268</v>
      </c>
      <c r="P672" s="242" t="s">
        <v>364</v>
      </c>
      <c r="Q672" s="242"/>
      <c r="R672" s="244">
        <v>0</v>
      </c>
      <c r="S672" s="244">
        <v>21100000</v>
      </c>
      <c r="T672" s="244">
        <v>15117806</v>
      </c>
      <c r="U672" s="244">
        <v>5982194</v>
      </c>
      <c r="V672" s="244">
        <v>0</v>
      </c>
      <c r="W672" s="244">
        <v>5982194</v>
      </c>
      <c r="X672" s="244">
        <v>0</v>
      </c>
      <c r="Y672" s="244">
        <v>5982194</v>
      </c>
      <c r="Z672" s="244">
        <v>5982194</v>
      </c>
      <c r="AA672" s="244">
        <v>5982194</v>
      </c>
      <c r="AB672" s="244">
        <v>5982194</v>
      </c>
    </row>
    <row r="673" spans="1:28" ht="15" customHeight="1">
      <c r="A673" s="241" t="s">
        <v>440</v>
      </c>
      <c r="B673" s="242" t="s">
        <v>441</v>
      </c>
      <c r="C673" s="243" t="s">
        <v>442</v>
      </c>
      <c r="D673" s="241" t="s">
        <v>265</v>
      </c>
      <c r="E673" s="241" t="s">
        <v>270</v>
      </c>
      <c r="F673" s="241" t="s">
        <v>270</v>
      </c>
      <c r="G673" s="241" t="s">
        <v>270</v>
      </c>
      <c r="H673" s="241" t="s">
        <v>349</v>
      </c>
      <c r="I673" s="241" t="s">
        <v>313</v>
      </c>
      <c r="J673" s="241"/>
      <c r="K673" s="241"/>
      <c r="L673" s="241"/>
      <c r="M673" s="241" t="s">
        <v>280</v>
      </c>
      <c r="N673" s="241" t="s">
        <v>34</v>
      </c>
      <c r="O673" s="241" t="s">
        <v>268</v>
      </c>
      <c r="P673" s="242" t="s">
        <v>443</v>
      </c>
      <c r="Q673" s="242"/>
      <c r="R673" s="244">
        <v>0</v>
      </c>
      <c r="S673" s="244">
        <v>14687505</v>
      </c>
      <c r="T673" s="244">
        <v>209821</v>
      </c>
      <c r="U673" s="244">
        <v>14477684</v>
      </c>
      <c r="V673" s="244">
        <v>0</v>
      </c>
      <c r="W673" s="244">
        <v>14477684</v>
      </c>
      <c r="X673" s="244">
        <v>0</v>
      </c>
      <c r="Y673" s="244">
        <v>14477684</v>
      </c>
      <c r="Z673" s="244">
        <v>14477684</v>
      </c>
      <c r="AA673" s="244">
        <v>13778279</v>
      </c>
      <c r="AB673" s="244">
        <v>13778279</v>
      </c>
    </row>
    <row r="674" spans="1:28" ht="15" customHeight="1">
      <c r="A674" s="241" t="s">
        <v>440</v>
      </c>
      <c r="B674" s="242" t="s">
        <v>441</v>
      </c>
      <c r="C674" s="243" t="s">
        <v>365</v>
      </c>
      <c r="D674" s="241" t="s">
        <v>265</v>
      </c>
      <c r="E674" s="241" t="s">
        <v>270</v>
      </c>
      <c r="F674" s="241" t="s">
        <v>270</v>
      </c>
      <c r="G674" s="241" t="s">
        <v>270</v>
      </c>
      <c r="H674" s="241" t="s">
        <v>349</v>
      </c>
      <c r="I674" s="241" t="s">
        <v>316</v>
      </c>
      <c r="J674" s="241"/>
      <c r="K674" s="241"/>
      <c r="L674" s="241"/>
      <c r="M674" s="241" t="s">
        <v>267</v>
      </c>
      <c r="N674" s="241" t="s">
        <v>310</v>
      </c>
      <c r="O674" s="241" t="s">
        <v>268</v>
      </c>
      <c r="P674" s="242" t="s">
        <v>366</v>
      </c>
      <c r="Q674" s="242"/>
      <c r="R674" s="244">
        <v>0</v>
      </c>
      <c r="S674" s="244">
        <v>1280000</v>
      </c>
      <c r="T674" s="244">
        <v>991753</v>
      </c>
      <c r="U674" s="244">
        <v>288247</v>
      </c>
      <c r="V674" s="244">
        <v>0</v>
      </c>
      <c r="W674" s="244">
        <v>288247</v>
      </c>
      <c r="X674" s="244">
        <v>0</v>
      </c>
      <c r="Y674" s="244">
        <v>288247</v>
      </c>
      <c r="Z674" s="244">
        <v>288247</v>
      </c>
      <c r="AA674" s="244">
        <v>288247</v>
      </c>
      <c r="AB674" s="244">
        <v>288247</v>
      </c>
    </row>
    <row r="675" spans="1:28" ht="15" customHeight="1">
      <c r="A675" s="241" t="s">
        <v>440</v>
      </c>
      <c r="B675" s="242" t="s">
        <v>441</v>
      </c>
      <c r="C675" s="243" t="s">
        <v>432</v>
      </c>
      <c r="D675" s="241" t="s">
        <v>265</v>
      </c>
      <c r="E675" s="241" t="s">
        <v>270</v>
      </c>
      <c r="F675" s="241" t="s">
        <v>270</v>
      </c>
      <c r="G675" s="241" t="s">
        <v>270</v>
      </c>
      <c r="H675" s="241" t="s">
        <v>349</v>
      </c>
      <c r="I675" s="241" t="s">
        <v>319</v>
      </c>
      <c r="J675" s="241"/>
      <c r="K675" s="241"/>
      <c r="L675" s="241"/>
      <c r="M675" s="241" t="s">
        <v>267</v>
      </c>
      <c r="N675" s="241" t="s">
        <v>310</v>
      </c>
      <c r="O675" s="241" t="s">
        <v>268</v>
      </c>
      <c r="P675" s="242" t="s">
        <v>433</v>
      </c>
      <c r="Q675" s="242"/>
      <c r="R675" s="244">
        <v>0</v>
      </c>
      <c r="S675" s="244">
        <v>24997856</v>
      </c>
      <c r="T675" s="244">
        <v>24997856</v>
      </c>
      <c r="U675" s="244">
        <v>0</v>
      </c>
      <c r="V675" s="244">
        <v>0</v>
      </c>
      <c r="W675" s="244">
        <v>0</v>
      </c>
      <c r="X675" s="244">
        <v>0</v>
      </c>
      <c r="Y675" s="244">
        <v>0</v>
      </c>
      <c r="Z675" s="244">
        <v>0</v>
      </c>
      <c r="AA675" s="244">
        <v>0</v>
      </c>
      <c r="AB675" s="244">
        <v>0</v>
      </c>
    </row>
    <row r="676" spans="1:28" ht="15" customHeight="1">
      <c r="A676" s="241" t="s">
        <v>440</v>
      </c>
      <c r="B676" s="242" t="s">
        <v>441</v>
      </c>
      <c r="C676" s="243" t="s">
        <v>367</v>
      </c>
      <c r="D676" s="241" t="s">
        <v>265</v>
      </c>
      <c r="E676" s="241" t="s">
        <v>270</v>
      </c>
      <c r="F676" s="241" t="s">
        <v>270</v>
      </c>
      <c r="G676" s="241" t="s">
        <v>270</v>
      </c>
      <c r="H676" s="241" t="s">
        <v>328</v>
      </c>
      <c r="I676" s="241" t="s">
        <v>316</v>
      </c>
      <c r="J676" s="241"/>
      <c r="K676" s="241"/>
      <c r="L676" s="241"/>
      <c r="M676" s="241" t="s">
        <v>267</v>
      </c>
      <c r="N676" s="241" t="s">
        <v>310</v>
      </c>
      <c r="O676" s="241" t="s">
        <v>268</v>
      </c>
      <c r="P676" s="242" t="s">
        <v>368</v>
      </c>
      <c r="Q676" s="242"/>
      <c r="R676" s="244">
        <v>0</v>
      </c>
      <c r="S676" s="244">
        <v>3100000</v>
      </c>
      <c r="T676" s="244">
        <v>3100000</v>
      </c>
      <c r="U676" s="244">
        <v>0</v>
      </c>
      <c r="V676" s="244">
        <v>0</v>
      </c>
      <c r="W676" s="244">
        <v>0</v>
      </c>
      <c r="X676" s="244">
        <v>0</v>
      </c>
      <c r="Y676" s="244">
        <v>0</v>
      </c>
      <c r="Z676" s="244">
        <v>0</v>
      </c>
      <c r="AA676" s="244">
        <v>0</v>
      </c>
      <c r="AB676" s="244">
        <v>0</v>
      </c>
    </row>
    <row r="677" spans="1:28" ht="15" customHeight="1">
      <c r="A677" s="241" t="s">
        <v>440</v>
      </c>
      <c r="B677" s="242" t="s">
        <v>441</v>
      </c>
      <c r="C677" s="243" t="s">
        <v>369</v>
      </c>
      <c r="D677" s="241" t="s">
        <v>265</v>
      </c>
      <c r="E677" s="241" t="s">
        <v>270</v>
      </c>
      <c r="F677" s="241" t="s">
        <v>270</v>
      </c>
      <c r="G677" s="241" t="s">
        <v>270</v>
      </c>
      <c r="H677" s="241" t="s">
        <v>331</v>
      </c>
      <c r="I677" s="241"/>
      <c r="J677" s="241"/>
      <c r="K677" s="241"/>
      <c r="L677" s="241"/>
      <c r="M677" s="241" t="s">
        <v>267</v>
      </c>
      <c r="N677" s="241" t="s">
        <v>310</v>
      </c>
      <c r="O677" s="241" t="s">
        <v>268</v>
      </c>
      <c r="P677" s="242" t="s">
        <v>370</v>
      </c>
      <c r="Q677" s="242"/>
      <c r="R677" s="244">
        <v>0</v>
      </c>
      <c r="S677" s="244">
        <v>271546</v>
      </c>
      <c r="T677" s="244">
        <v>0</v>
      </c>
      <c r="U677" s="244">
        <v>271546</v>
      </c>
      <c r="V677" s="244">
        <v>0</v>
      </c>
      <c r="W677" s="244">
        <v>271546</v>
      </c>
      <c r="X677" s="244">
        <v>0</v>
      </c>
      <c r="Y677" s="244">
        <v>271546</v>
      </c>
      <c r="Z677" s="244">
        <v>271546</v>
      </c>
      <c r="AA677" s="244">
        <v>271546</v>
      </c>
      <c r="AB677" s="244">
        <v>271546</v>
      </c>
    </row>
    <row r="678" spans="1:28" ht="15" customHeight="1">
      <c r="A678" s="241" t="s">
        <v>440</v>
      </c>
      <c r="B678" s="242" t="s">
        <v>441</v>
      </c>
      <c r="C678" s="243" t="s">
        <v>371</v>
      </c>
      <c r="D678" s="241" t="s">
        <v>265</v>
      </c>
      <c r="E678" s="241" t="s">
        <v>272</v>
      </c>
      <c r="F678" s="241" t="s">
        <v>276</v>
      </c>
      <c r="G678" s="241" t="s">
        <v>270</v>
      </c>
      <c r="H678" s="241" t="s">
        <v>277</v>
      </c>
      <c r="I678" s="241" t="s">
        <v>309</v>
      </c>
      <c r="J678" s="241"/>
      <c r="K678" s="241"/>
      <c r="L678" s="241"/>
      <c r="M678" s="241" t="s">
        <v>267</v>
      </c>
      <c r="N678" s="241" t="s">
        <v>310</v>
      </c>
      <c r="O678" s="241" t="s">
        <v>268</v>
      </c>
      <c r="P678" s="242" t="s">
        <v>372</v>
      </c>
      <c r="Q678" s="242"/>
      <c r="R678" s="244">
        <v>0</v>
      </c>
      <c r="S678" s="244">
        <v>525000</v>
      </c>
      <c r="T678" s="244">
        <v>0</v>
      </c>
      <c r="U678" s="244">
        <v>525000</v>
      </c>
      <c r="V678" s="244">
        <v>0</v>
      </c>
      <c r="W678" s="244">
        <v>518393</v>
      </c>
      <c r="X678" s="244">
        <v>6607</v>
      </c>
      <c r="Y678" s="244">
        <v>518393</v>
      </c>
      <c r="Z678" s="244">
        <v>518393</v>
      </c>
      <c r="AA678" s="244">
        <v>518393</v>
      </c>
      <c r="AB678" s="244">
        <v>518393</v>
      </c>
    </row>
    <row r="679" spans="1:28" ht="15" customHeight="1">
      <c r="A679" s="241" t="s">
        <v>306</v>
      </c>
      <c r="B679" s="242" t="s">
        <v>307</v>
      </c>
      <c r="C679" s="243" t="s">
        <v>444</v>
      </c>
      <c r="D679" s="241" t="s">
        <v>22</v>
      </c>
      <c r="E679" s="241" t="s">
        <v>284</v>
      </c>
      <c r="F679" s="241" t="s">
        <v>285</v>
      </c>
      <c r="G679" s="241" t="s">
        <v>286</v>
      </c>
      <c r="H679" s="241" t="s">
        <v>445</v>
      </c>
      <c r="I679" s="241" t="s">
        <v>446</v>
      </c>
      <c r="J679" s="241" t="s">
        <v>270</v>
      </c>
      <c r="K679" s="241"/>
      <c r="L679" s="241"/>
      <c r="M679" s="241" t="s">
        <v>267</v>
      </c>
      <c r="N679" s="241" t="s">
        <v>32</v>
      </c>
      <c r="O679" s="241" t="s">
        <v>268</v>
      </c>
      <c r="P679" s="242" t="s">
        <v>56</v>
      </c>
      <c r="Q679" s="242" t="s">
        <v>447</v>
      </c>
      <c r="R679" s="244">
        <v>0</v>
      </c>
      <c r="S679" s="244">
        <v>671450</v>
      </c>
      <c r="T679" s="244">
        <v>0</v>
      </c>
      <c r="U679" s="244">
        <v>671450</v>
      </c>
      <c r="V679" s="244">
        <v>0</v>
      </c>
      <c r="W679" s="244">
        <v>489261</v>
      </c>
      <c r="X679" s="244">
        <v>182189</v>
      </c>
      <c r="Y679" s="244">
        <v>489261</v>
      </c>
      <c r="Z679" s="244">
        <v>489261</v>
      </c>
      <c r="AA679" s="244">
        <v>489261</v>
      </c>
      <c r="AB679" s="244">
        <v>489261</v>
      </c>
    </row>
    <row r="680" spans="1:28" ht="15" customHeight="1">
      <c r="A680" s="241" t="s">
        <v>438</v>
      </c>
      <c r="B680" s="242" t="s">
        <v>439</v>
      </c>
      <c r="C680" s="243" t="s">
        <v>444</v>
      </c>
      <c r="D680" s="241" t="s">
        <v>22</v>
      </c>
      <c r="E680" s="241" t="s">
        <v>284</v>
      </c>
      <c r="F680" s="241" t="s">
        <v>285</v>
      </c>
      <c r="G680" s="241" t="s">
        <v>286</v>
      </c>
      <c r="H680" s="241" t="s">
        <v>445</v>
      </c>
      <c r="I680" s="241" t="s">
        <v>446</v>
      </c>
      <c r="J680" s="241" t="s">
        <v>270</v>
      </c>
      <c r="K680" s="241"/>
      <c r="L680" s="241"/>
      <c r="M680" s="241" t="s">
        <v>267</v>
      </c>
      <c r="N680" s="241" t="s">
        <v>32</v>
      </c>
      <c r="O680" s="241" t="s">
        <v>268</v>
      </c>
      <c r="P680" s="242" t="s">
        <v>56</v>
      </c>
      <c r="Q680" s="242" t="s">
        <v>447</v>
      </c>
      <c r="R680" s="244">
        <v>0</v>
      </c>
      <c r="S680" s="244">
        <v>1042773</v>
      </c>
      <c r="T680" s="244">
        <v>0</v>
      </c>
      <c r="U680" s="244">
        <v>1042773</v>
      </c>
      <c r="V680" s="244">
        <v>0</v>
      </c>
      <c r="W680" s="244">
        <v>947773</v>
      </c>
      <c r="X680" s="244">
        <v>95000</v>
      </c>
      <c r="Y680" s="244">
        <v>947773</v>
      </c>
      <c r="Z680" s="244">
        <v>947773</v>
      </c>
      <c r="AA680" s="244">
        <v>947773</v>
      </c>
      <c r="AB680" s="244">
        <v>947773</v>
      </c>
    </row>
    <row r="681" spans="1:28" ht="15" customHeight="1">
      <c r="A681" s="241" t="s">
        <v>379</v>
      </c>
      <c r="B681" s="242" t="s">
        <v>380</v>
      </c>
      <c r="C681" s="243" t="s">
        <v>448</v>
      </c>
      <c r="D681" s="241" t="s">
        <v>22</v>
      </c>
      <c r="E681" s="241" t="s">
        <v>298</v>
      </c>
      <c r="F681" s="241" t="s">
        <v>285</v>
      </c>
      <c r="G681" s="241" t="s">
        <v>301</v>
      </c>
      <c r="H681" s="241" t="s">
        <v>445</v>
      </c>
      <c r="I681" s="241" t="s">
        <v>449</v>
      </c>
      <c r="J681" s="241" t="s">
        <v>270</v>
      </c>
      <c r="K681" s="241"/>
      <c r="L681" s="241"/>
      <c r="M681" s="241" t="s">
        <v>267</v>
      </c>
      <c r="N681" s="241" t="s">
        <v>32</v>
      </c>
      <c r="O681" s="241" t="s">
        <v>268</v>
      </c>
      <c r="P681" s="242" t="s">
        <v>87</v>
      </c>
      <c r="Q681" s="242" t="s">
        <v>450</v>
      </c>
      <c r="R681" s="244">
        <v>0</v>
      </c>
      <c r="S681" s="244">
        <v>2000000</v>
      </c>
      <c r="T681" s="244">
        <v>2000000</v>
      </c>
      <c r="U681" s="244">
        <v>0</v>
      </c>
      <c r="V681" s="244">
        <v>0</v>
      </c>
      <c r="W681" s="244">
        <v>0</v>
      </c>
      <c r="X681" s="244">
        <v>0</v>
      </c>
      <c r="Y681" s="244">
        <v>0</v>
      </c>
      <c r="Z681" s="244">
        <v>0</v>
      </c>
      <c r="AA681" s="244">
        <v>0</v>
      </c>
      <c r="AB681" s="244">
        <v>0</v>
      </c>
    </row>
    <row r="682" spans="1:28" ht="15" customHeight="1">
      <c r="A682" s="241" t="s">
        <v>385</v>
      </c>
      <c r="B682" s="242" t="s">
        <v>386</v>
      </c>
      <c r="C682" s="243" t="s">
        <v>448</v>
      </c>
      <c r="D682" s="241" t="s">
        <v>22</v>
      </c>
      <c r="E682" s="241" t="s">
        <v>298</v>
      </c>
      <c r="F682" s="241" t="s">
        <v>285</v>
      </c>
      <c r="G682" s="241" t="s">
        <v>301</v>
      </c>
      <c r="H682" s="241" t="s">
        <v>445</v>
      </c>
      <c r="I682" s="241" t="s">
        <v>449</v>
      </c>
      <c r="J682" s="241" t="s">
        <v>270</v>
      </c>
      <c r="K682" s="241"/>
      <c r="L682" s="241"/>
      <c r="M682" s="241" t="s">
        <v>267</v>
      </c>
      <c r="N682" s="241" t="s">
        <v>32</v>
      </c>
      <c r="O682" s="241" t="s">
        <v>268</v>
      </c>
      <c r="P682" s="242" t="s">
        <v>87</v>
      </c>
      <c r="Q682" s="242" t="s">
        <v>450</v>
      </c>
      <c r="R682" s="244">
        <v>0</v>
      </c>
      <c r="S682" s="244">
        <v>20000000</v>
      </c>
      <c r="T682" s="244">
        <v>4500000</v>
      </c>
      <c r="U682" s="244">
        <v>15500000</v>
      </c>
      <c r="V682" s="244">
        <v>0</v>
      </c>
      <c r="W682" s="244">
        <v>15500000</v>
      </c>
      <c r="X682" s="244">
        <v>0</v>
      </c>
      <c r="Y682" s="244">
        <v>15500000</v>
      </c>
      <c r="Z682" s="244">
        <v>15500000</v>
      </c>
      <c r="AA682" s="244">
        <v>15500000</v>
      </c>
      <c r="AB682" s="244">
        <v>15500000</v>
      </c>
    </row>
    <row r="683" spans="1:28" ht="15" customHeight="1">
      <c r="A683" s="241" t="s">
        <v>413</v>
      </c>
      <c r="B683" s="242" t="s">
        <v>414</v>
      </c>
      <c r="C683" s="243" t="s">
        <v>448</v>
      </c>
      <c r="D683" s="241" t="s">
        <v>22</v>
      </c>
      <c r="E683" s="241" t="s">
        <v>298</v>
      </c>
      <c r="F683" s="241" t="s">
        <v>285</v>
      </c>
      <c r="G683" s="241" t="s">
        <v>301</v>
      </c>
      <c r="H683" s="241" t="s">
        <v>445</v>
      </c>
      <c r="I683" s="241" t="s">
        <v>449</v>
      </c>
      <c r="J683" s="241" t="s">
        <v>270</v>
      </c>
      <c r="K683" s="241"/>
      <c r="L683" s="241"/>
      <c r="M683" s="241" t="s">
        <v>267</v>
      </c>
      <c r="N683" s="241" t="s">
        <v>32</v>
      </c>
      <c r="O683" s="241" t="s">
        <v>268</v>
      </c>
      <c r="P683" s="242" t="s">
        <v>87</v>
      </c>
      <c r="Q683" s="242" t="s">
        <v>450</v>
      </c>
      <c r="R683" s="244">
        <v>0</v>
      </c>
      <c r="S683" s="244">
        <v>1849000</v>
      </c>
      <c r="T683" s="244">
        <v>150751</v>
      </c>
      <c r="U683" s="244">
        <v>1698249</v>
      </c>
      <c r="V683" s="244">
        <v>0</v>
      </c>
      <c r="W683" s="244">
        <v>1698249</v>
      </c>
      <c r="X683" s="244">
        <v>0</v>
      </c>
      <c r="Y683" s="244">
        <v>1698249</v>
      </c>
      <c r="Z683" s="244">
        <v>1698249</v>
      </c>
      <c r="AA683" s="244">
        <v>1698249</v>
      </c>
      <c r="AB683" s="244">
        <v>1698249</v>
      </c>
    </row>
    <row r="684" spans="1:28" ht="15" customHeight="1">
      <c r="A684" s="241" t="s">
        <v>422</v>
      </c>
      <c r="B684" s="242" t="s">
        <v>423</v>
      </c>
      <c r="C684" s="243" t="s">
        <v>448</v>
      </c>
      <c r="D684" s="241" t="s">
        <v>22</v>
      </c>
      <c r="E684" s="241" t="s">
        <v>298</v>
      </c>
      <c r="F684" s="241" t="s">
        <v>285</v>
      </c>
      <c r="G684" s="241" t="s">
        <v>301</v>
      </c>
      <c r="H684" s="241" t="s">
        <v>445</v>
      </c>
      <c r="I684" s="241" t="s">
        <v>449</v>
      </c>
      <c r="J684" s="241" t="s">
        <v>270</v>
      </c>
      <c r="K684" s="241"/>
      <c r="L684" s="241"/>
      <c r="M684" s="241" t="s">
        <v>267</v>
      </c>
      <c r="N684" s="241" t="s">
        <v>32</v>
      </c>
      <c r="O684" s="241" t="s">
        <v>268</v>
      </c>
      <c r="P684" s="242" t="s">
        <v>87</v>
      </c>
      <c r="Q684" s="242" t="s">
        <v>450</v>
      </c>
      <c r="R684" s="244">
        <v>0</v>
      </c>
      <c r="S684" s="244">
        <v>4600000</v>
      </c>
      <c r="T684" s="244">
        <v>4600000</v>
      </c>
      <c r="U684" s="244">
        <v>0</v>
      </c>
      <c r="V684" s="244">
        <v>0</v>
      </c>
      <c r="W684" s="244">
        <v>0</v>
      </c>
      <c r="X684" s="244">
        <v>0</v>
      </c>
      <c r="Y684" s="244">
        <v>0</v>
      </c>
      <c r="Z684" s="244">
        <v>0</v>
      </c>
      <c r="AA684" s="244">
        <v>0</v>
      </c>
      <c r="AB684" s="244">
        <v>0</v>
      </c>
    </row>
    <row r="685" spans="1:28" ht="15" customHeight="1">
      <c r="A685" s="241" t="s">
        <v>438</v>
      </c>
      <c r="B685" s="242" t="s">
        <v>439</v>
      </c>
      <c r="C685" s="243" t="s">
        <v>448</v>
      </c>
      <c r="D685" s="241" t="s">
        <v>22</v>
      </c>
      <c r="E685" s="241" t="s">
        <v>298</v>
      </c>
      <c r="F685" s="241" t="s">
        <v>285</v>
      </c>
      <c r="G685" s="241" t="s">
        <v>301</v>
      </c>
      <c r="H685" s="241" t="s">
        <v>445</v>
      </c>
      <c r="I685" s="241" t="s">
        <v>449</v>
      </c>
      <c r="J685" s="241" t="s">
        <v>270</v>
      </c>
      <c r="K685" s="241"/>
      <c r="L685" s="241"/>
      <c r="M685" s="241" t="s">
        <v>267</v>
      </c>
      <c r="N685" s="241" t="s">
        <v>32</v>
      </c>
      <c r="O685" s="241" t="s">
        <v>268</v>
      </c>
      <c r="P685" s="242" t="s">
        <v>87</v>
      </c>
      <c r="Q685" s="242" t="s">
        <v>450</v>
      </c>
      <c r="R685" s="244">
        <v>0</v>
      </c>
      <c r="S685" s="244">
        <v>25400000</v>
      </c>
      <c r="T685" s="244">
        <v>0</v>
      </c>
      <c r="U685" s="244">
        <v>25400000</v>
      </c>
      <c r="V685" s="244">
        <v>0</v>
      </c>
      <c r="W685" s="244">
        <v>25400000</v>
      </c>
      <c r="X685" s="244">
        <v>0</v>
      </c>
      <c r="Y685" s="244">
        <v>25400000</v>
      </c>
      <c r="Z685" s="244">
        <v>25400000</v>
      </c>
      <c r="AA685" s="244">
        <v>25400000</v>
      </c>
      <c r="AB685" s="244">
        <v>25400000</v>
      </c>
    </row>
    <row r="686" spans="1:28" ht="15" customHeight="1">
      <c r="A686" s="241" t="s">
        <v>379</v>
      </c>
      <c r="B686" s="242" t="s">
        <v>380</v>
      </c>
      <c r="C686" s="243" t="s">
        <v>451</v>
      </c>
      <c r="D686" s="241" t="s">
        <v>22</v>
      </c>
      <c r="E686" s="241" t="s">
        <v>298</v>
      </c>
      <c r="F686" s="241" t="s">
        <v>285</v>
      </c>
      <c r="G686" s="241" t="s">
        <v>301</v>
      </c>
      <c r="H686" s="241" t="s">
        <v>445</v>
      </c>
      <c r="I686" s="241" t="s">
        <v>452</v>
      </c>
      <c r="J686" s="241" t="s">
        <v>270</v>
      </c>
      <c r="K686" s="241"/>
      <c r="L686" s="241"/>
      <c r="M686" s="241" t="s">
        <v>267</v>
      </c>
      <c r="N686" s="241" t="s">
        <v>32</v>
      </c>
      <c r="O686" s="241" t="s">
        <v>268</v>
      </c>
      <c r="P686" s="242" t="s">
        <v>116</v>
      </c>
      <c r="Q686" s="242" t="s">
        <v>450</v>
      </c>
      <c r="R686" s="244">
        <v>0</v>
      </c>
      <c r="S686" s="244">
        <v>40000000</v>
      </c>
      <c r="T686" s="244">
        <v>40000000</v>
      </c>
      <c r="U686" s="244">
        <v>0</v>
      </c>
      <c r="V686" s="244">
        <v>0</v>
      </c>
      <c r="W686" s="244">
        <v>0</v>
      </c>
      <c r="X686" s="244">
        <v>0</v>
      </c>
      <c r="Y686" s="244">
        <v>0</v>
      </c>
      <c r="Z686" s="244">
        <v>0</v>
      </c>
      <c r="AA686" s="244">
        <v>0</v>
      </c>
      <c r="AB686" s="244">
        <v>0</v>
      </c>
    </row>
    <row r="687" spans="1:28" ht="15" customHeight="1">
      <c r="A687" s="241" t="s">
        <v>306</v>
      </c>
      <c r="B687" s="242" t="s">
        <v>307</v>
      </c>
      <c r="C687" s="243" t="s">
        <v>453</v>
      </c>
      <c r="D687" s="241" t="s">
        <v>22</v>
      </c>
      <c r="E687" s="241" t="s">
        <v>298</v>
      </c>
      <c r="F687" s="241" t="s">
        <v>285</v>
      </c>
      <c r="G687" s="241" t="s">
        <v>301</v>
      </c>
      <c r="H687" s="241" t="s">
        <v>445</v>
      </c>
      <c r="I687" s="241" t="s">
        <v>454</v>
      </c>
      <c r="J687" s="241" t="s">
        <v>270</v>
      </c>
      <c r="K687" s="241"/>
      <c r="L687" s="241"/>
      <c r="M687" s="241" t="s">
        <v>267</v>
      </c>
      <c r="N687" s="241" t="s">
        <v>32</v>
      </c>
      <c r="O687" s="241" t="s">
        <v>268</v>
      </c>
      <c r="P687" s="242" t="s">
        <v>93</v>
      </c>
      <c r="Q687" s="242" t="s">
        <v>450</v>
      </c>
      <c r="R687" s="244">
        <v>0</v>
      </c>
      <c r="S687" s="244">
        <v>61500000</v>
      </c>
      <c r="T687" s="244">
        <v>31500000</v>
      </c>
      <c r="U687" s="244">
        <v>30000000</v>
      </c>
      <c r="V687" s="244">
        <v>0</v>
      </c>
      <c r="W687" s="244">
        <v>29752023</v>
      </c>
      <c r="X687" s="244">
        <v>247977</v>
      </c>
      <c r="Y687" s="244">
        <v>29752023</v>
      </c>
      <c r="Z687" s="244">
        <v>29752023</v>
      </c>
      <c r="AA687" s="244">
        <v>29752023</v>
      </c>
      <c r="AB687" s="244">
        <v>29752023</v>
      </c>
    </row>
    <row r="688" spans="1:28" ht="15" customHeight="1">
      <c r="A688" s="241" t="s">
        <v>379</v>
      </c>
      <c r="B688" s="242" t="s">
        <v>380</v>
      </c>
      <c r="C688" s="243" t="s">
        <v>453</v>
      </c>
      <c r="D688" s="241" t="s">
        <v>22</v>
      </c>
      <c r="E688" s="241" t="s">
        <v>298</v>
      </c>
      <c r="F688" s="241" t="s">
        <v>285</v>
      </c>
      <c r="G688" s="241" t="s">
        <v>301</v>
      </c>
      <c r="H688" s="241" t="s">
        <v>445</v>
      </c>
      <c r="I688" s="241" t="s">
        <v>454</v>
      </c>
      <c r="J688" s="241" t="s">
        <v>270</v>
      </c>
      <c r="K688" s="241"/>
      <c r="L688" s="241"/>
      <c r="M688" s="241" t="s">
        <v>267</v>
      </c>
      <c r="N688" s="241" t="s">
        <v>32</v>
      </c>
      <c r="O688" s="241" t="s">
        <v>268</v>
      </c>
      <c r="P688" s="242" t="s">
        <v>93</v>
      </c>
      <c r="Q688" s="242" t="s">
        <v>450</v>
      </c>
      <c r="R688" s="244">
        <v>0</v>
      </c>
      <c r="S688" s="244">
        <v>21815491</v>
      </c>
      <c r="T688" s="244">
        <v>9869116</v>
      </c>
      <c r="U688" s="244">
        <v>11946375</v>
      </c>
      <c r="V688" s="244">
        <v>0</v>
      </c>
      <c r="W688" s="244">
        <v>11946375</v>
      </c>
      <c r="X688" s="244">
        <v>0</v>
      </c>
      <c r="Y688" s="244">
        <v>11946375</v>
      </c>
      <c r="Z688" s="244">
        <v>9685975</v>
      </c>
      <c r="AA688" s="244">
        <v>9685975</v>
      </c>
      <c r="AB688" s="244">
        <v>9685975</v>
      </c>
    </row>
    <row r="689" spans="1:28" ht="15" customHeight="1">
      <c r="A689" s="241" t="s">
        <v>385</v>
      </c>
      <c r="B689" s="242" t="s">
        <v>386</v>
      </c>
      <c r="C689" s="243" t="s">
        <v>453</v>
      </c>
      <c r="D689" s="241" t="s">
        <v>22</v>
      </c>
      <c r="E689" s="241" t="s">
        <v>298</v>
      </c>
      <c r="F689" s="241" t="s">
        <v>285</v>
      </c>
      <c r="G689" s="241" t="s">
        <v>301</v>
      </c>
      <c r="H689" s="241" t="s">
        <v>445</v>
      </c>
      <c r="I689" s="241" t="s">
        <v>454</v>
      </c>
      <c r="J689" s="241" t="s">
        <v>270</v>
      </c>
      <c r="K689" s="241"/>
      <c r="L689" s="241"/>
      <c r="M689" s="241" t="s">
        <v>267</v>
      </c>
      <c r="N689" s="241" t="s">
        <v>32</v>
      </c>
      <c r="O689" s="241" t="s">
        <v>268</v>
      </c>
      <c r="P689" s="242" t="s">
        <v>93</v>
      </c>
      <c r="Q689" s="242" t="s">
        <v>450</v>
      </c>
      <c r="R689" s="244">
        <v>0</v>
      </c>
      <c r="S689" s="244">
        <v>30800000</v>
      </c>
      <c r="T689" s="244">
        <v>2400000</v>
      </c>
      <c r="U689" s="244">
        <v>28400000</v>
      </c>
      <c r="V689" s="244">
        <v>0</v>
      </c>
      <c r="W689" s="244">
        <v>24630978.920000002</v>
      </c>
      <c r="X689" s="244">
        <v>3769021.08</v>
      </c>
      <c r="Y689" s="244">
        <v>24630978.920000002</v>
      </c>
      <c r="Z689" s="244">
        <v>24630978.920000002</v>
      </c>
      <c r="AA689" s="244">
        <v>24630978.920000002</v>
      </c>
      <c r="AB689" s="244">
        <v>24630978.920000002</v>
      </c>
    </row>
    <row r="690" spans="1:28" ht="15" customHeight="1">
      <c r="A690" s="241" t="s">
        <v>385</v>
      </c>
      <c r="B690" s="242" t="s">
        <v>386</v>
      </c>
      <c r="C690" s="243" t="s">
        <v>453</v>
      </c>
      <c r="D690" s="241" t="s">
        <v>22</v>
      </c>
      <c r="E690" s="241" t="s">
        <v>298</v>
      </c>
      <c r="F690" s="241" t="s">
        <v>285</v>
      </c>
      <c r="G690" s="241" t="s">
        <v>301</v>
      </c>
      <c r="H690" s="241" t="s">
        <v>445</v>
      </c>
      <c r="I690" s="241" t="s">
        <v>454</v>
      </c>
      <c r="J690" s="241" t="s">
        <v>270</v>
      </c>
      <c r="K690" s="241"/>
      <c r="L690" s="241"/>
      <c r="M690" s="241" t="s">
        <v>280</v>
      </c>
      <c r="N690" s="241" t="s">
        <v>34</v>
      </c>
      <c r="O690" s="241" t="s">
        <v>268</v>
      </c>
      <c r="P690" s="242" t="s">
        <v>93</v>
      </c>
      <c r="Q690" s="242" t="s">
        <v>450</v>
      </c>
      <c r="R690" s="244">
        <v>0</v>
      </c>
      <c r="S690" s="244">
        <v>1866167</v>
      </c>
      <c r="T690" s="244">
        <v>1866167</v>
      </c>
      <c r="U690" s="244">
        <v>0</v>
      </c>
      <c r="V690" s="244">
        <v>0</v>
      </c>
      <c r="W690" s="244">
        <v>0</v>
      </c>
      <c r="X690" s="244">
        <v>0</v>
      </c>
      <c r="Y690" s="244">
        <v>0</v>
      </c>
      <c r="Z690" s="244">
        <v>0</v>
      </c>
      <c r="AA690" s="244">
        <v>0</v>
      </c>
      <c r="AB690" s="244">
        <v>0</v>
      </c>
    </row>
    <row r="691" spans="1:28" ht="15" customHeight="1">
      <c r="A691" s="241" t="s">
        <v>389</v>
      </c>
      <c r="B691" s="242" t="s">
        <v>390</v>
      </c>
      <c r="C691" s="243" t="s">
        <v>453</v>
      </c>
      <c r="D691" s="241" t="s">
        <v>22</v>
      </c>
      <c r="E691" s="241" t="s">
        <v>298</v>
      </c>
      <c r="F691" s="241" t="s">
        <v>285</v>
      </c>
      <c r="G691" s="241" t="s">
        <v>301</v>
      </c>
      <c r="H691" s="241" t="s">
        <v>445</v>
      </c>
      <c r="I691" s="241" t="s">
        <v>454</v>
      </c>
      <c r="J691" s="241" t="s">
        <v>270</v>
      </c>
      <c r="K691" s="241"/>
      <c r="L691" s="241"/>
      <c r="M691" s="241" t="s">
        <v>267</v>
      </c>
      <c r="N691" s="241" t="s">
        <v>32</v>
      </c>
      <c r="O691" s="241" t="s">
        <v>268</v>
      </c>
      <c r="P691" s="242" t="s">
        <v>93</v>
      </c>
      <c r="Q691" s="242" t="s">
        <v>450</v>
      </c>
      <c r="R691" s="244">
        <v>0</v>
      </c>
      <c r="S691" s="244">
        <v>7000000</v>
      </c>
      <c r="T691" s="244">
        <v>1420000</v>
      </c>
      <c r="U691" s="244">
        <v>5580000</v>
      </c>
      <c r="V691" s="244">
        <v>0</v>
      </c>
      <c r="W691" s="244">
        <v>5580000</v>
      </c>
      <c r="X691" s="244">
        <v>0</v>
      </c>
      <c r="Y691" s="244">
        <v>5580000</v>
      </c>
      <c r="Z691" s="244">
        <v>5580000</v>
      </c>
      <c r="AA691" s="244">
        <v>5580000</v>
      </c>
      <c r="AB691" s="244">
        <v>5580000</v>
      </c>
    </row>
    <row r="692" spans="1:28" ht="15" customHeight="1">
      <c r="A692" s="241" t="s">
        <v>391</v>
      </c>
      <c r="B692" s="242" t="s">
        <v>392</v>
      </c>
      <c r="C692" s="243" t="s">
        <v>453</v>
      </c>
      <c r="D692" s="241" t="s">
        <v>22</v>
      </c>
      <c r="E692" s="241" t="s">
        <v>298</v>
      </c>
      <c r="F692" s="241" t="s">
        <v>285</v>
      </c>
      <c r="G692" s="241" t="s">
        <v>301</v>
      </c>
      <c r="H692" s="241" t="s">
        <v>445</v>
      </c>
      <c r="I692" s="241" t="s">
        <v>454</v>
      </c>
      <c r="J692" s="241" t="s">
        <v>270</v>
      </c>
      <c r="K692" s="241"/>
      <c r="L692" s="241"/>
      <c r="M692" s="241" t="s">
        <v>267</v>
      </c>
      <c r="N692" s="241" t="s">
        <v>32</v>
      </c>
      <c r="O692" s="241" t="s">
        <v>268</v>
      </c>
      <c r="P692" s="242" t="s">
        <v>93</v>
      </c>
      <c r="Q692" s="242" t="s">
        <v>450</v>
      </c>
      <c r="R692" s="244">
        <v>0</v>
      </c>
      <c r="S692" s="244">
        <v>21200000</v>
      </c>
      <c r="T692" s="244">
        <v>20600000</v>
      </c>
      <c r="U692" s="244">
        <v>600000</v>
      </c>
      <c r="V692" s="244">
        <v>0</v>
      </c>
      <c r="W692" s="244">
        <v>380000</v>
      </c>
      <c r="X692" s="244">
        <v>220000</v>
      </c>
      <c r="Y692" s="244">
        <v>380000</v>
      </c>
      <c r="Z692" s="244">
        <v>380000</v>
      </c>
      <c r="AA692" s="244">
        <v>380000</v>
      </c>
      <c r="AB692" s="244">
        <v>380000</v>
      </c>
    </row>
    <row r="693" spans="1:28" ht="15" customHeight="1">
      <c r="A693" s="241" t="s">
        <v>395</v>
      </c>
      <c r="B693" s="242" t="s">
        <v>396</v>
      </c>
      <c r="C693" s="243" t="s">
        <v>453</v>
      </c>
      <c r="D693" s="241" t="s">
        <v>22</v>
      </c>
      <c r="E693" s="241" t="s">
        <v>298</v>
      </c>
      <c r="F693" s="241" t="s">
        <v>285</v>
      </c>
      <c r="G693" s="241" t="s">
        <v>301</v>
      </c>
      <c r="H693" s="241" t="s">
        <v>445</v>
      </c>
      <c r="I693" s="241" t="s">
        <v>454</v>
      </c>
      <c r="J693" s="241" t="s">
        <v>270</v>
      </c>
      <c r="K693" s="241"/>
      <c r="L693" s="241"/>
      <c r="M693" s="241" t="s">
        <v>267</v>
      </c>
      <c r="N693" s="241" t="s">
        <v>32</v>
      </c>
      <c r="O693" s="241" t="s">
        <v>268</v>
      </c>
      <c r="P693" s="242" t="s">
        <v>93</v>
      </c>
      <c r="Q693" s="242" t="s">
        <v>450</v>
      </c>
      <c r="R693" s="244">
        <v>0</v>
      </c>
      <c r="S693" s="244">
        <v>7450000</v>
      </c>
      <c r="T693" s="244">
        <v>0</v>
      </c>
      <c r="U693" s="244">
        <v>7450000</v>
      </c>
      <c r="V693" s="244">
        <v>0</v>
      </c>
      <c r="W693" s="244">
        <v>6079500</v>
      </c>
      <c r="X693" s="244">
        <v>1370500</v>
      </c>
      <c r="Y693" s="244">
        <v>6079500</v>
      </c>
      <c r="Z693" s="244">
        <v>6079500</v>
      </c>
      <c r="AA693" s="244">
        <v>6079500</v>
      </c>
      <c r="AB693" s="244">
        <v>6079500</v>
      </c>
    </row>
    <row r="694" spans="1:28" ht="15" customHeight="1">
      <c r="A694" s="241" t="s">
        <v>395</v>
      </c>
      <c r="B694" s="242" t="s">
        <v>396</v>
      </c>
      <c r="C694" s="243" t="s">
        <v>453</v>
      </c>
      <c r="D694" s="241" t="s">
        <v>22</v>
      </c>
      <c r="E694" s="241" t="s">
        <v>298</v>
      </c>
      <c r="F694" s="241" t="s">
        <v>285</v>
      </c>
      <c r="G694" s="241" t="s">
        <v>301</v>
      </c>
      <c r="H694" s="241" t="s">
        <v>445</v>
      </c>
      <c r="I694" s="241" t="s">
        <v>454</v>
      </c>
      <c r="J694" s="241" t="s">
        <v>270</v>
      </c>
      <c r="K694" s="241"/>
      <c r="L694" s="241"/>
      <c r="M694" s="241" t="s">
        <v>280</v>
      </c>
      <c r="N694" s="241" t="s">
        <v>34</v>
      </c>
      <c r="O694" s="241" t="s">
        <v>268</v>
      </c>
      <c r="P694" s="242" t="s">
        <v>93</v>
      </c>
      <c r="Q694" s="242" t="s">
        <v>450</v>
      </c>
      <c r="R694" s="244">
        <v>0</v>
      </c>
      <c r="S694" s="244">
        <v>6600000</v>
      </c>
      <c r="T694" s="244">
        <v>6600000</v>
      </c>
      <c r="U694" s="244">
        <v>0</v>
      </c>
      <c r="V694" s="244">
        <v>0</v>
      </c>
      <c r="W694" s="244">
        <v>0</v>
      </c>
      <c r="X694" s="244">
        <v>0</v>
      </c>
      <c r="Y694" s="244">
        <v>0</v>
      </c>
      <c r="Z694" s="244">
        <v>0</v>
      </c>
      <c r="AA694" s="244">
        <v>0</v>
      </c>
      <c r="AB694" s="244">
        <v>0</v>
      </c>
    </row>
    <row r="695" spans="1:28" ht="15" customHeight="1">
      <c r="A695" s="241" t="s">
        <v>399</v>
      </c>
      <c r="B695" s="242" t="s">
        <v>400</v>
      </c>
      <c r="C695" s="243" t="s">
        <v>453</v>
      </c>
      <c r="D695" s="241" t="s">
        <v>22</v>
      </c>
      <c r="E695" s="241" t="s">
        <v>298</v>
      </c>
      <c r="F695" s="241" t="s">
        <v>285</v>
      </c>
      <c r="G695" s="241" t="s">
        <v>301</v>
      </c>
      <c r="H695" s="241" t="s">
        <v>445</v>
      </c>
      <c r="I695" s="241" t="s">
        <v>454</v>
      </c>
      <c r="J695" s="241" t="s">
        <v>270</v>
      </c>
      <c r="K695" s="241"/>
      <c r="L695" s="241"/>
      <c r="M695" s="241" t="s">
        <v>267</v>
      </c>
      <c r="N695" s="241" t="s">
        <v>32</v>
      </c>
      <c r="O695" s="241" t="s">
        <v>268</v>
      </c>
      <c r="P695" s="242" t="s">
        <v>93</v>
      </c>
      <c r="Q695" s="242" t="s">
        <v>450</v>
      </c>
      <c r="R695" s="244">
        <v>0</v>
      </c>
      <c r="S695" s="244">
        <v>10073548</v>
      </c>
      <c r="T695" s="244">
        <v>5171938</v>
      </c>
      <c r="U695" s="244">
        <v>4901610</v>
      </c>
      <c r="V695" s="244">
        <v>0</v>
      </c>
      <c r="W695" s="244">
        <v>4901610</v>
      </c>
      <c r="X695" s="244">
        <v>0</v>
      </c>
      <c r="Y695" s="244">
        <v>4901610</v>
      </c>
      <c r="Z695" s="244">
        <v>4901610</v>
      </c>
      <c r="AA695" s="244">
        <v>4901610</v>
      </c>
      <c r="AB695" s="244">
        <v>4901610</v>
      </c>
    </row>
    <row r="696" spans="1:28" ht="15" customHeight="1">
      <c r="A696" s="241" t="s">
        <v>409</v>
      </c>
      <c r="B696" s="242" t="s">
        <v>410</v>
      </c>
      <c r="C696" s="243" t="s">
        <v>453</v>
      </c>
      <c r="D696" s="241" t="s">
        <v>22</v>
      </c>
      <c r="E696" s="241" t="s">
        <v>298</v>
      </c>
      <c r="F696" s="241" t="s">
        <v>285</v>
      </c>
      <c r="G696" s="241" t="s">
        <v>301</v>
      </c>
      <c r="H696" s="241" t="s">
        <v>445</v>
      </c>
      <c r="I696" s="241" t="s">
        <v>454</v>
      </c>
      <c r="J696" s="241" t="s">
        <v>270</v>
      </c>
      <c r="K696" s="241"/>
      <c r="L696" s="241"/>
      <c r="M696" s="241" t="s">
        <v>267</v>
      </c>
      <c r="N696" s="241" t="s">
        <v>32</v>
      </c>
      <c r="O696" s="241" t="s">
        <v>268</v>
      </c>
      <c r="P696" s="242" t="s">
        <v>93</v>
      </c>
      <c r="Q696" s="242" t="s">
        <v>450</v>
      </c>
      <c r="R696" s="244">
        <v>0</v>
      </c>
      <c r="S696" s="244">
        <v>41701745</v>
      </c>
      <c r="T696" s="244">
        <v>14807745</v>
      </c>
      <c r="U696" s="244">
        <v>26894000</v>
      </c>
      <c r="V696" s="244">
        <v>0</v>
      </c>
      <c r="W696" s="244">
        <v>26894000</v>
      </c>
      <c r="X696" s="244">
        <v>0</v>
      </c>
      <c r="Y696" s="244">
        <v>26894000</v>
      </c>
      <c r="Z696" s="244">
        <v>26894000</v>
      </c>
      <c r="AA696" s="244">
        <v>26894000</v>
      </c>
      <c r="AB696" s="244">
        <v>26894000</v>
      </c>
    </row>
    <row r="697" spans="1:28" ht="15" customHeight="1">
      <c r="A697" s="241" t="s">
        <v>411</v>
      </c>
      <c r="B697" s="242" t="s">
        <v>412</v>
      </c>
      <c r="C697" s="243" t="s">
        <v>453</v>
      </c>
      <c r="D697" s="241" t="s">
        <v>22</v>
      </c>
      <c r="E697" s="241" t="s">
        <v>298</v>
      </c>
      <c r="F697" s="241" t="s">
        <v>285</v>
      </c>
      <c r="G697" s="241" t="s">
        <v>301</v>
      </c>
      <c r="H697" s="241" t="s">
        <v>445</v>
      </c>
      <c r="I697" s="241" t="s">
        <v>454</v>
      </c>
      <c r="J697" s="241" t="s">
        <v>270</v>
      </c>
      <c r="K697" s="241"/>
      <c r="L697" s="241"/>
      <c r="M697" s="241" t="s">
        <v>267</v>
      </c>
      <c r="N697" s="241" t="s">
        <v>32</v>
      </c>
      <c r="O697" s="241" t="s">
        <v>268</v>
      </c>
      <c r="P697" s="242" t="s">
        <v>93</v>
      </c>
      <c r="Q697" s="242" t="s">
        <v>450</v>
      </c>
      <c r="R697" s="244">
        <v>0</v>
      </c>
      <c r="S697" s="244">
        <v>1000000</v>
      </c>
      <c r="T697" s="244">
        <v>0</v>
      </c>
      <c r="U697" s="244">
        <v>1000000</v>
      </c>
      <c r="V697" s="244">
        <v>0</v>
      </c>
      <c r="W697" s="244">
        <v>0</v>
      </c>
      <c r="X697" s="244">
        <v>1000000</v>
      </c>
      <c r="Y697" s="244">
        <v>0</v>
      </c>
      <c r="Z697" s="244">
        <v>0</v>
      </c>
      <c r="AA697" s="244">
        <v>0</v>
      </c>
      <c r="AB697" s="244">
        <v>0</v>
      </c>
    </row>
    <row r="698" spans="1:28" ht="15" customHeight="1">
      <c r="A698" s="241" t="s">
        <v>418</v>
      </c>
      <c r="B698" s="242" t="s">
        <v>419</v>
      </c>
      <c r="C698" s="243" t="s">
        <v>453</v>
      </c>
      <c r="D698" s="241" t="s">
        <v>22</v>
      </c>
      <c r="E698" s="241" t="s">
        <v>298</v>
      </c>
      <c r="F698" s="241" t="s">
        <v>285</v>
      </c>
      <c r="G698" s="241" t="s">
        <v>301</v>
      </c>
      <c r="H698" s="241" t="s">
        <v>445</v>
      </c>
      <c r="I698" s="241" t="s">
        <v>454</v>
      </c>
      <c r="J698" s="241" t="s">
        <v>270</v>
      </c>
      <c r="K698" s="241"/>
      <c r="L698" s="241"/>
      <c r="M698" s="241" t="s">
        <v>267</v>
      </c>
      <c r="N698" s="241" t="s">
        <v>32</v>
      </c>
      <c r="O698" s="241" t="s">
        <v>268</v>
      </c>
      <c r="P698" s="242" t="s">
        <v>93</v>
      </c>
      <c r="Q698" s="242" t="s">
        <v>450</v>
      </c>
      <c r="R698" s="244">
        <v>0</v>
      </c>
      <c r="S698" s="244">
        <v>11315000</v>
      </c>
      <c r="T698" s="244">
        <v>515000</v>
      </c>
      <c r="U698" s="244">
        <v>10800000</v>
      </c>
      <c r="V698" s="244">
        <v>0</v>
      </c>
      <c r="W698" s="244">
        <v>10800000</v>
      </c>
      <c r="X698" s="244">
        <v>0</v>
      </c>
      <c r="Y698" s="244">
        <v>10800000</v>
      </c>
      <c r="Z698" s="244">
        <v>790000</v>
      </c>
      <c r="AA698" s="244">
        <v>0</v>
      </c>
      <c r="AB698" s="244">
        <v>0</v>
      </c>
    </row>
    <row r="699" spans="1:28" ht="15" customHeight="1">
      <c r="A699" s="241" t="s">
        <v>420</v>
      </c>
      <c r="B699" s="242" t="s">
        <v>421</v>
      </c>
      <c r="C699" s="243" t="s">
        <v>453</v>
      </c>
      <c r="D699" s="241" t="s">
        <v>22</v>
      </c>
      <c r="E699" s="241" t="s">
        <v>298</v>
      </c>
      <c r="F699" s="241" t="s">
        <v>285</v>
      </c>
      <c r="G699" s="241" t="s">
        <v>301</v>
      </c>
      <c r="H699" s="241" t="s">
        <v>445</v>
      </c>
      <c r="I699" s="241" t="s">
        <v>454</v>
      </c>
      <c r="J699" s="241" t="s">
        <v>270</v>
      </c>
      <c r="K699" s="241"/>
      <c r="L699" s="241"/>
      <c r="M699" s="241" t="s">
        <v>267</v>
      </c>
      <c r="N699" s="241" t="s">
        <v>32</v>
      </c>
      <c r="O699" s="241" t="s">
        <v>268</v>
      </c>
      <c r="P699" s="242" t="s">
        <v>93</v>
      </c>
      <c r="Q699" s="242" t="s">
        <v>450</v>
      </c>
      <c r="R699" s="244">
        <v>0</v>
      </c>
      <c r="S699" s="244">
        <v>32090000</v>
      </c>
      <c r="T699" s="244">
        <v>6689367</v>
      </c>
      <c r="U699" s="244">
        <v>25400633</v>
      </c>
      <c r="V699" s="244">
        <v>0</v>
      </c>
      <c r="W699" s="244">
        <v>25400633</v>
      </c>
      <c r="X699" s="244">
        <v>0</v>
      </c>
      <c r="Y699" s="244">
        <v>25400633</v>
      </c>
      <c r="Z699" s="244">
        <v>25400633</v>
      </c>
      <c r="AA699" s="244">
        <v>25400633</v>
      </c>
      <c r="AB699" s="244">
        <v>25400633</v>
      </c>
    </row>
    <row r="700" spans="1:28" ht="15" customHeight="1">
      <c r="A700" s="241" t="s">
        <v>422</v>
      </c>
      <c r="B700" s="242" t="s">
        <v>423</v>
      </c>
      <c r="C700" s="243" t="s">
        <v>453</v>
      </c>
      <c r="D700" s="241" t="s">
        <v>22</v>
      </c>
      <c r="E700" s="241" t="s">
        <v>298</v>
      </c>
      <c r="F700" s="241" t="s">
        <v>285</v>
      </c>
      <c r="G700" s="241" t="s">
        <v>301</v>
      </c>
      <c r="H700" s="241" t="s">
        <v>445</v>
      </c>
      <c r="I700" s="241" t="s">
        <v>454</v>
      </c>
      <c r="J700" s="241" t="s">
        <v>270</v>
      </c>
      <c r="K700" s="241"/>
      <c r="L700" s="241"/>
      <c r="M700" s="241" t="s">
        <v>267</v>
      </c>
      <c r="N700" s="241" t="s">
        <v>32</v>
      </c>
      <c r="O700" s="241" t="s">
        <v>268</v>
      </c>
      <c r="P700" s="242" t="s">
        <v>93</v>
      </c>
      <c r="Q700" s="242" t="s">
        <v>450</v>
      </c>
      <c r="R700" s="244">
        <v>0</v>
      </c>
      <c r="S700" s="244">
        <v>4000000</v>
      </c>
      <c r="T700" s="244">
        <v>511000</v>
      </c>
      <c r="U700" s="244">
        <v>3489000</v>
      </c>
      <c r="V700" s="244">
        <v>0</v>
      </c>
      <c r="W700" s="244">
        <v>3489000</v>
      </c>
      <c r="X700" s="244">
        <v>0</v>
      </c>
      <c r="Y700" s="244">
        <v>3489000</v>
      </c>
      <c r="Z700" s="244">
        <v>3489000</v>
      </c>
      <c r="AA700" s="244">
        <v>3489000</v>
      </c>
      <c r="AB700" s="244">
        <v>3489000</v>
      </c>
    </row>
    <row r="701" spans="1:28" ht="15" customHeight="1">
      <c r="A701" s="241" t="s">
        <v>428</v>
      </c>
      <c r="B701" s="242" t="s">
        <v>429</v>
      </c>
      <c r="C701" s="243" t="s">
        <v>453</v>
      </c>
      <c r="D701" s="241" t="s">
        <v>22</v>
      </c>
      <c r="E701" s="241" t="s">
        <v>298</v>
      </c>
      <c r="F701" s="241" t="s">
        <v>285</v>
      </c>
      <c r="G701" s="241" t="s">
        <v>301</v>
      </c>
      <c r="H701" s="241" t="s">
        <v>445</v>
      </c>
      <c r="I701" s="241" t="s">
        <v>454</v>
      </c>
      <c r="J701" s="241" t="s">
        <v>270</v>
      </c>
      <c r="K701" s="241"/>
      <c r="L701" s="241"/>
      <c r="M701" s="241" t="s">
        <v>267</v>
      </c>
      <c r="N701" s="241" t="s">
        <v>32</v>
      </c>
      <c r="O701" s="241" t="s">
        <v>268</v>
      </c>
      <c r="P701" s="242" t="s">
        <v>93</v>
      </c>
      <c r="Q701" s="242" t="s">
        <v>450</v>
      </c>
      <c r="R701" s="244">
        <v>0</v>
      </c>
      <c r="S701" s="244">
        <v>1600000</v>
      </c>
      <c r="T701" s="244">
        <v>1600000</v>
      </c>
      <c r="U701" s="244">
        <v>0</v>
      </c>
      <c r="V701" s="244">
        <v>0</v>
      </c>
      <c r="W701" s="244">
        <v>0</v>
      </c>
      <c r="X701" s="244">
        <v>0</v>
      </c>
      <c r="Y701" s="244">
        <v>0</v>
      </c>
      <c r="Z701" s="244">
        <v>0</v>
      </c>
      <c r="AA701" s="244">
        <v>0</v>
      </c>
      <c r="AB701" s="244">
        <v>0</v>
      </c>
    </row>
    <row r="702" spans="1:28" ht="15" customHeight="1">
      <c r="A702" s="241" t="s">
        <v>430</v>
      </c>
      <c r="B702" s="242" t="s">
        <v>431</v>
      </c>
      <c r="C702" s="243" t="s">
        <v>453</v>
      </c>
      <c r="D702" s="241" t="s">
        <v>22</v>
      </c>
      <c r="E702" s="241" t="s">
        <v>298</v>
      </c>
      <c r="F702" s="241" t="s">
        <v>285</v>
      </c>
      <c r="G702" s="241" t="s">
        <v>301</v>
      </c>
      <c r="H702" s="241" t="s">
        <v>445</v>
      </c>
      <c r="I702" s="241" t="s">
        <v>454</v>
      </c>
      <c r="J702" s="241" t="s">
        <v>270</v>
      </c>
      <c r="K702" s="241"/>
      <c r="L702" s="241"/>
      <c r="M702" s="241" t="s">
        <v>267</v>
      </c>
      <c r="N702" s="241" t="s">
        <v>32</v>
      </c>
      <c r="O702" s="241" t="s">
        <v>268</v>
      </c>
      <c r="P702" s="242" t="s">
        <v>93</v>
      </c>
      <c r="Q702" s="242" t="s">
        <v>450</v>
      </c>
      <c r="R702" s="244">
        <v>0</v>
      </c>
      <c r="S702" s="244">
        <v>8600000</v>
      </c>
      <c r="T702" s="244">
        <v>0</v>
      </c>
      <c r="U702" s="244">
        <v>8600000</v>
      </c>
      <c r="V702" s="244">
        <v>0</v>
      </c>
      <c r="W702" s="244">
        <v>8590200</v>
      </c>
      <c r="X702" s="244">
        <v>9800</v>
      </c>
      <c r="Y702" s="244">
        <v>8590200</v>
      </c>
      <c r="Z702" s="244">
        <v>8590200</v>
      </c>
      <c r="AA702" s="244">
        <v>8590200</v>
      </c>
      <c r="AB702" s="244">
        <v>8590200</v>
      </c>
    </row>
    <row r="703" spans="1:28" ht="15" customHeight="1">
      <c r="A703" s="241" t="s">
        <v>436</v>
      </c>
      <c r="B703" s="242" t="s">
        <v>437</v>
      </c>
      <c r="C703" s="243" t="s">
        <v>453</v>
      </c>
      <c r="D703" s="241" t="s">
        <v>22</v>
      </c>
      <c r="E703" s="241" t="s">
        <v>298</v>
      </c>
      <c r="F703" s="241" t="s">
        <v>285</v>
      </c>
      <c r="G703" s="241" t="s">
        <v>301</v>
      </c>
      <c r="H703" s="241" t="s">
        <v>445</v>
      </c>
      <c r="I703" s="241" t="s">
        <v>454</v>
      </c>
      <c r="J703" s="241" t="s">
        <v>270</v>
      </c>
      <c r="K703" s="241"/>
      <c r="L703" s="241"/>
      <c r="M703" s="241" t="s">
        <v>267</v>
      </c>
      <c r="N703" s="241" t="s">
        <v>32</v>
      </c>
      <c r="O703" s="241" t="s">
        <v>268</v>
      </c>
      <c r="P703" s="242" t="s">
        <v>93</v>
      </c>
      <c r="Q703" s="242" t="s">
        <v>450</v>
      </c>
      <c r="R703" s="244">
        <v>0</v>
      </c>
      <c r="S703" s="244">
        <v>41500000</v>
      </c>
      <c r="T703" s="244">
        <v>0</v>
      </c>
      <c r="U703" s="244">
        <v>41500000</v>
      </c>
      <c r="V703" s="244">
        <v>0</v>
      </c>
      <c r="W703" s="244">
        <v>26000421</v>
      </c>
      <c r="X703" s="244">
        <v>15499579</v>
      </c>
      <c r="Y703" s="244">
        <v>26000421</v>
      </c>
      <c r="Z703" s="244">
        <v>26000421</v>
      </c>
      <c r="AA703" s="244">
        <v>0</v>
      </c>
      <c r="AB703" s="244">
        <v>0</v>
      </c>
    </row>
    <row r="704" spans="1:28" ht="15" customHeight="1">
      <c r="A704" s="241" t="s">
        <v>438</v>
      </c>
      <c r="B704" s="242" t="s">
        <v>439</v>
      </c>
      <c r="C704" s="243" t="s">
        <v>453</v>
      </c>
      <c r="D704" s="241" t="s">
        <v>22</v>
      </c>
      <c r="E704" s="241" t="s">
        <v>298</v>
      </c>
      <c r="F704" s="241" t="s">
        <v>285</v>
      </c>
      <c r="G704" s="241" t="s">
        <v>301</v>
      </c>
      <c r="H704" s="241" t="s">
        <v>445</v>
      </c>
      <c r="I704" s="241" t="s">
        <v>454</v>
      </c>
      <c r="J704" s="241" t="s">
        <v>270</v>
      </c>
      <c r="K704" s="241"/>
      <c r="L704" s="241"/>
      <c r="M704" s="241" t="s">
        <v>267</v>
      </c>
      <c r="N704" s="241" t="s">
        <v>32</v>
      </c>
      <c r="O704" s="241" t="s">
        <v>268</v>
      </c>
      <c r="P704" s="242" t="s">
        <v>93</v>
      </c>
      <c r="Q704" s="242" t="s">
        <v>450</v>
      </c>
      <c r="R704" s="244">
        <v>0</v>
      </c>
      <c r="S704" s="244">
        <v>40700000</v>
      </c>
      <c r="T704" s="244">
        <v>15897794</v>
      </c>
      <c r="U704" s="244">
        <v>24802206</v>
      </c>
      <c r="V704" s="244">
        <v>0</v>
      </c>
      <c r="W704" s="244">
        <v>24802206</v>
      </c>
      <c r="X704" s="244">
        <v>0</v>
      </c>
      <c r="Y704" s="244">
        <v>24802206</v>
      </c>
      <c r="Z704" s="244">
        <v>24802206</v>
      </c>
      <c r="AA704" s="244">
        <v>24802206</v>
      </c>
      <c r="AB704" s="244">
        <v>24802206</v>
      </c>
    </row>
    <row r="705" spans="1:28" ht="15" customHeight="1">
      <c r="A705" s="241" t="s">
        <v>440</v>
      </c>
      <c r="B705" s="242" t="s">
        <v>441</v>
      </c>
      <c r="C705" s="243" t="s">
        <v>453</v>
      </c>
      <c r="D705" s="241" t="s">
        <v>22</v>
      </c>
      <c r="E705" s="241" t="s">
        <v>298</v>
      </c>
      <c r="F705" s="241" t="s">
        <v>285</v>
      </c>
      <c r="G705" s="241" t="s">
        <v>301</v>
      </c>
      <c r="H705" s="241" t="s">
        <v>445</v>
      </c>
      <c r="I705" s="241" t="s">
        <v>454</v>
      </c>
      <c r="J705" s="241" t="s">
        <v>270</v>
      </c>
      <c r="K705" s="241"/>
      <c r="L705" s="241"/>
      <c r="M705" s="241" t="s">
        <v>267</v>
      </c>
      <c r="N705" s="241" t="s">
        <v>32</v>
      </c>
      <c r="O705" s="241" t="s">
        <v>268</v>
      </c>
      <c r="P705" s="242" t="s">
        <v>93</v>
      </c>
      <c r="Q705" s="242" t="s">
        <v>450</v>
      </c>
      <c r="R705" s="244">
        <v>0</v>
      </c>
      <c r="S705" s="244">
        <v>74000000</v>
      </c>
      <c r="T705" s="244">
        <v>54000000</v>
      </c>
      <c r="U705" s="244">
        <v>20000000</v>
      </c>
      <c r="V705" s="244">
        <v>0</v>
      </c>
      <c r="W705" s="244">
        <v>0</v>
      </c>
      <c r="X705" s="244">
        <v>20000000</v>
      </c>
      <c r="Y705" s="244">
        <v>0</v>
      </c>
      <c r="Z705" s="244">
        <v>0</v>
      </c>
      <c r="AA705" s="244">
        <v>0</v>
      </c>
      <c r="AB705" s="244">
        <v>0</v>
      </c>
    </row>
    <row r="706" spans="1:28" ht="15" customHeight="1">
      <c r="A706" s="241" t="s">
        <v>385</v>
      </c>
      <c r="B706" s="242" t="s">
        <v>386</v>
      </c>
      <c r="C706" s="243" t="s">
        <v>455</v>
      </c>
      <c r="D706" s="241" t="s">
        <v>22</v>
      </c>
      <c r="E706" s="241" t="s">
        <v>293</v>
      </c>
      <c r="F706" s="241" t="s">
        <v>285</v>
      </c>
      <c r="G706" s="241" t="s">
        <v>291</v>
      </c>
      <c r="H706" s="241" t="s">
        <v>445</v>
      </c>
      <c r="I706" s="241" t="s">
        <v>456</v>
      </c>
      <c r="J706" s="241" t="s">
        <v>270</v>
      </c>
      <c r="K706" s="241"/>
      <c r="L706" s="241"/>
      <c r="M706" s="241" t="s">
        <v>280</v>
      </c>
      <c r="N706" s="241" t="s">
        <v>34</v>
      </c>
      <c r="O706" s="241" t="s">
        <v>268</v>
      </c>
      <c r="P706" s="242" t="s">
        <v>99</v>
      </c>
      <c r="Q706" s="242" t="s">
        <v>457</v>
      </c>
      <c r="R706" s="244">
        <v>0</v>
      </c>
      <c r="S706" s="244">
        <v>23500000</v>
      </c>
      <c r="T706" s="244">
        <v>0</v>
      </c>
      <c r="U706" s="244">
        <v>23500000</v>
      </c>
      <c r="V706" s="244">
        <v>0</v>
      </c>
      <c r="W706" s="244">
        <v>19545467.989999998</v>
      </c>
      <c r="X706" s="244">
        <v>3954532.01</v>
      </c>
      <c r="Y706" s="244">
        <v>19545467.989999998</v>
      </c>
      <c r="Z706" s="244">
        <v>19545467.989999998</v>
      </c>
      <c r="AA706" s="244">
        <v>15529609.99</v>
      </c>
      <c r="AB706" s="244">
        <v>15529609.99</v>
      </c>
    </row>
    <row r="707" spans="1:28" ht="15" customHeight="1">
      <c r="A707" s="241" t="s">
        <v>387</v>
      </c>
      <c r="B707" s="242" t="s">
        <v>388</v>
      </c>
      <c r="C707" s="243" t="s">
        <v>455</v>
      </c>
      <c r="D707" s="241" t="s">
        <v>22</v>
      </c>
      <c r="E707" s="241" t="s">
        <v>293</v>
      </c>
      <c r="F707" s="241" t="s">
        <v>285</v>
      </c>
      <c r="G707" s="241" t="s">
        <v>291</v>
      </c>
      <c r="H707" s="241" t="s">
        <v>445</v>
      </c>
      <c r="I707" s="241" t="s">
        <v>456</v>
      </c>
      <c r="J707" s="241" t="s">
        <v>270</v>
      </c>
      <c r="K707" s="241"/>
      <c r="L707" s="241"/>
      <c r="M707" s="241" t="s">
        <v>280</v>
      </c>
      <c r="N707" s="241" t="s">
        <v>34</v>
      </c>
      <c r="O707" s="241" t="s">
        <v>268</v>
      </c>
      <c r="P707" s="242" t="s">
        <v>99</v>
      </c>
      <c r="Q707" s="242" t="s">
        <v>457</v>
      </c>
      <c r="R707" s="244">
        <v>0</v>
      </c>
      <c r="S707" s="244">
        <v>55280472</v>
      </c>
      <c r="T707" s="244">
        <v>15951094</v>
      </c>
      <c r="U707" s="244">
        <v>39329378</v>
      </c>
      <c r="V707" s="244">
        <v>0</v>
      </c>
      <c r="W707" s="244">
        <v>39329378</v>
      </c>
      <c r="X707" s="244">
        <v>0</v>
      </c>
      <c r="Y707" s="244">
        <v>39329378</v>
      </c>
      <c r="Z707" s="244">
        <v>39329378</v>
      </c>
      <c r="AA707" s="244">
        <v>39329378</v>
      </c>
      <c r="AB707" s="244">
        <v>39329378</v>
      </c>
    </row>
    <row r="708" spans="1:28" ht="15" customHeight="1">
      <c r="A708" s="241" t="s">
        <v>389</v>
      </c>
      <c r="B708" s="242" t="s">
        <v>390</v>
      </c>
      <c r="C708" s="243" t="s">
        <v>455</v>
      </c>
      <c r="D708" s="241" t="s">
        <v>22</v>
      </c>
      <c r="E708" s="241" t="s">
        <v>293</v>
      </c>
      <c r="F708" s="241" t="s">
        <v>285</v>
      </c>
      <c r="G708" s="241" t="s">
        <v>291</v>
      </c>
      <c r="H708" s="241" t="s">
        <v>445</v>
      </c>
      <c r="I708" s="241" t="s">
        <v>456</v>
      </c>
      <c r="J708" s="241" t="s">
        <v>270</v>
      </c>
      <c r="K708" s="241"/>
      <c r="L708" s="241"/>
      <c r="M708" s="241" t="s">
        <v>280</v>
      </c>
      <c r="N708" s="241" t="s">
        <v>34</v>
      </c>
      <c r="O708" s="241" t="s">
        <v>268</v>
      </c>
      <c r="P708" s="242" t="s">
        <v>99</v>
      </c>
      <c r="Q708" s="242" t="s">
        <v>457</v>
      </c>
      <c r="R708" s="244">
        <v>0</v>
      </c>
      <c r="S708" s="244">
        <v>20000000</v>
      </c>
      <c r="T708" s="244">
        <v>0</v>
      </c>
      <c r="U708" s="244">
        <v>20000000</v>
      </c>
      <c r="V708" s="244">
        <v>0</v>
      </c>
      <c r="W708" s="244">
        <v>3837032</v>
      </c>
      <c r="X708" s="244">
        <v>16162968</v>
      </c>
      <c r="Y708" s="244">
        <v>3837032</v>
      </c>
      <c r="Z708" s="244">
        <v>3837032</v>
      </c>
      <c r="AA708" s="244">
        <v>3837032</v>
      </c>
      <c r="AB708" s="244">
        <v>3837032</v>
      </c>
    </row>
    <row r="709" spans="1:28" ht="15" customHeight="1">
      <c r="A709" s="241" t="s">
        <v>391</v>
      </c>
      <c r="B709" s="242" t="s">
        <v>392</v>
      </c>
      <c r="C709" s="243" t="s">
        <v>455</v>
      </c>
      <c r="D709" s="241" t="s">
        <v>22</v>
      </c>
      <c r="E709" s="241" t="s">
        <v>293</v>
      </c>
      <c r="F709" s="241" t="s">
        <v>285</v>
      </c>
      <c r="G709" s="241" t="s">
        <v>291</v>
      </c>
      <c r="H709" s="241" t="s">
        <v>445</v>
      </c>
      <c r="I709" s="241" t="s">
        <v>456</v>
      </c>
      <c r="J709" s="241" t="s">
        <v>270</v>
      </c>
      <c r="K709" s="241"/>
      <c r="L709" s="241"/>
      <c r="M709" s="241" t="s">
        <v>280</v>
      </c>
      <c r="N709" s="241" t="s">
        <v>34</v>
      </c>
      <c r="O709" s="241" t="s">
        <v>268</v>
      </c>
      <c r="P709" s="242" t="s">
        <v>99</v>
      </c>
      <c r="Q709" s="242" t="s">
        <v>457</v>
      </c>
      <c r="R709" s="244">
        <v>0</v>
      </c>
      <c r="S709" s="244">
        <v>140852776</v>
      </c>
      <c r="T709" s="244">
        <v>47282695</v>
      </c>
      <c r="U709" s="244">
        <v>93570081</v>
      </c>
      <c r="V709" s="244">
        <v>0</v>
      </c>
      <c r="W709" s="244">
        <v>89863621</v>
      </c>
      <c r="X709" s="244">
        <v>3706460</v>
      </c>
      <c r="Y709" s="244">
        <v>89863621</v>
      </c>
      <c r="Z709" s="244">
        <v>89863621</v>
      </c>
      <c r="AA709" s="244">
        <v>47257908</v>
      </c>
      <c r="AB709" s="244">
        <v>47257908</v>
      </c>
    </row>
    <row r="710" spans="1:28" ht="15" customHeight="1">
      <c r="A710" s="241" t="s">
        <v>395</v>
      </c>
      <c r="B710" s="242" t="s">
        <v>396</v>
      </c>
      <c r="C710" s="243" t="s">
        <v>455</v>
      </c>
      <c r="D710" s="241" t="s">
        <v>22</v>
      </c>
      <c r="E710" s="241" t="s">
        <v>293</v>
      </c>
      <c r="F710" s="241" t="s">
        <v>285</v>
      </c>
      <c r="G710" s="241" t="s">
        <v>291</v>
      </c>
      <c r="H710" s="241" t="s">
        <v>445</v>
      </c>
      <c r="I710" s="241" t="s">
        <v>456</v>
      </c>
      <c r="J710" s="241" t="s">
        <v>270</v>
      </c>
      <c r="K710" s="241"/>
      <c r="L710" s="241"/>
      <c r="M710" s="241" t="s">
        <v>280</v>
      </c>
      <c r="N710" s="241" t="s">
        <v>34</v>
      </c>
      <c r="O710" s="241" t="s">
        <v>268</v>
      </c>
      <c r="P710" s="242" t="s">
        <v>99</v>
      </c>
      <c r="Q710" s="242" t="s">
        <v>457</v>
      </c>
      <c r="R710" s="244">
        <v>0</v>
      </c>
      <c r="S710" s="244">
        <v>160208000</v>
      </c>
      <c r="T710" s="244">
        <v>0</v>
      </c>
      <c r="U710" s="244">
        <v>160208000</v>
      </c>
      <c r="V710" s="244">
        <v>0</v>
      </c>
      <c r="W710" s="244">
        <v>157174448</v>
      </c>
      <c r="X710" s="244">
        <v>3033552</v>
      </c>
      <c r="Y710" s="244">
        <v>157174448</v>
      </c>
      <c r="Z710" s="244">
        <v>157174448</v>
      </c>
      <c r="AA710" s="244">
        <v>157174448</v>
      </c>
      <c r="AB710" s="244">
        <v>157174448</v>
      </c>
    </row>
    <row r="711" spans="1:28" ht="15" customHeight="1">
      <c r="A711" s="241" t="s">
        <v>399</v>
      </c>
      <c r="B711" s="242" t="s">
        <v>400</v>
      </c>
      <c r="C711" s="243" t="s">
        <v>455</v>
      </c>
      <c r="D711" s="241" t="s">
        <v>22</v>
      </c>
      <c r="E711" s="241" t="s">
        <v>293</v>
      </c>
      <c r="F711" s="241" t="s">
        <v>285</v>
      </c>
      <c r="G711" s="241" t="s">
        <v>291</v>
      </c>
      <c r="H711" s="241" t="s">
        <v>445</v>
      </c>
      <c r="I711" s="241" t="s">
        <v>456</v>
      </c>
      <c r="J711" s="241" t="s">
        <v>270</v>
      </c>
      <c r="K711" s="241"/>
      <c r="L711" s="241"/>
      <c r="M711" s="241" t="s">
        <v>280</v>
      </c>
      <c r="N711" s="241" t="s">
        <v>34</v>
      </c>
      <c r="O711" s="241" t="s">
        <v>268</v>
      </c>
      <c r="P711" s="242" t="s">
        <v>99</v>
      </c>
      <c r="Q711" s="242" t="s">
        <v>457</v>
      </c>
      <c r="R711" s="244">
        <v>0</v>
      </c>
      <c r="S711" s="244">
        <v>40000000</v>
      </c>
      <c r="T711" s="244">
        <v>842200</v>
      </c>
      <c r="U711" s="244">
        <v>39157800</v>
      </c>
      <c r="V711" s="244">
        <v>0</v>
      </c>
      <c r="W711" s="244">
        <v>39157800</v>
      </c>
      <c r="X711" s="244">
        <v>0</v>
      </c>
      <c r="Y711" s="244">
        <v>39157800</v>
      </c>
      <c r="Z711" s="244">
        <v>39157800</v>
      </c>
      <c r="AA711" s="244">
        <v>39157800</v>
      </c>
      <c r="AB711" s="244">
        <v>39157800</v>
      </c>
    </row>
    <row r="712" spans="1:28" ht="15" customHeight="1">
      <c r="A712" s="241" t="s">
        <v>403</v>
      </c>
      <c r="B712" s="242" t="s">
        <v>404</v>
      </c>
      <c r="C712" s="243" t="s">
        <v>455</v>
      </c>
      <c r="D712" s="241" t="s">
        <v>22</v>
      </c>
      <c r="E712" s="241" t="s">
        <v>293</v>
      </c>
      <c r="F712" s="241" t="s">
        <v>285</v>
      </c>
      <c r="G712" s="241" t="s">
        <v>291</v>
      </c>
      <c r="H712" s="241" t="s">
        <v>445</v>
      </c>
      <c r="I712" s="241" t="s">
        <v>456</v>
      </c>
      <c r="J712" s="241" t="s">
        <v>270</v>
      </c>
      <c r="K712" s="241"/>
      <c r="L712" s="241"/>
      <c r="M712" s="241" t="s">
        <v>280</v>
      </c>
      <c r="N712" s="241" t="s">
        <v>34</v>
      </c>
      <c r="O712" s="241" t="s">
        <v>268</v>
      </c>
      <c r="P712" s="242" t="s">
        <v>99</v>
      </c>
      <c r="Q712" s="242" t="s">
        <v>457</v>
      </c>
      <c r="R712" s="244">
        <v>0</v>
      </c>
      <c r="S712" s="244">
        <v>40000000</v>
      </c>
      <c r="T712" s="244">
        <v>0</v>
      </c>
      <c r="U712" s="244">
        <v>40000000</v>
      </c>
      <c r="V712" s="244">
        <v>0</v>
      </c>
      <c r="W712" s="244">
        <v>40000000</v>
      </c>
      <c r="X712" s="244">
        <v>0</v>
      </c>
      <c r="Y712" s="244">
        <v>40000000</v>
      </c>
      <c r="Z712" s="244">
        <v>9063708</v>
      </c>
      <c r="AA712" s="244">
        <v>0</v>
      </c>
      <c r="AB712" s="244">
        <v>0</v>
      </c>
    </row>
    <row r="713" spans="1:28" ht="15" customHeight="1">
      <c r="A713" s="241" t="s">
        <v>413</v>
      </c>
      <c r="B713" s="242" t="s">
        <v>414</v>
      </c>
      <c r="C713" s="243" t="s">
        <v>455</v>
      </c>
      <c r="D713" s="241" t="s">
        <v>22</v>
      </c>
      <c r="E713" s="241" t="s">
        <v>293</v>
      </c>
      <c r="F713" s="241" t="s">
        <v>285</v>
      </c>
      <c r="G713" s="241" t="s">
        <v>291</v>
      </c>
      <c r="H713" s="241" t="s">
        <v>445</v>
      </c>
      <c r="I713" s="241" t="s">
        <v>456</v>
      </c>
      <c r="J713" s="241" t="s">
        <v>270</v>
      </c>
      <c r="K713" s="241"/>
      <c r="L713" s="241"/>
      <c r="M713" s="241" t="s">
        <v>280</v>
      </c>
      <c r="N713" s="241" t="s">
        <v>34</v>
      </c>
      <c r="O713" s="241" t="s">
        <v>268</v>
      </c>
      <c r="P713" s="242" t="s">
        <v>99</v>
      </c>
      <c r="Q713" s="242" t="s">
        <v>457</v>
      </c>
      <c r="R713" s="244">
        <v>0</v>
      </c>
      <c r="S713" s="244">
        <v>79708000</v>
      </c>
      <c r="T713" s="244">
        <v>18152578</v>
      </c>
      <c r="U713" s="244">
        <v>61555422</v>
      </c>
      <c r="V713" s="244">
        <v>0</v>
      </c>
      <c r="W713" s="244">
        <v>61555422</v>
      </c>
      <c r="X713" s="244">
        <v>0</v>
      </c>
      <c r="Y713" s="244">
        <v>61555422</v>
      </c>
      <c r="Z713" s="244">
        <v>61555422</v>
      </c>
      <c r="AA713" s="244">
        <v>61555422</v>
      </c>
      <c r="AB713" s="244">
        <v>61555422</v>
      </c>
    </row>
    <row r="714" spans="1:28" ht="15" customHeight="1">
      <c r="A714" s="241" t="s">
        <v>418</v>
      </c>
      <c r="B714" s="242" t="s">
        <v>419</v>
      </c>
      <c r="C714" s="243" t="s">
        <v>455</v>
      </c>
      <c r="D714" s="241" t="s">
        <v>22</v>
      </c>
      <c r="E714" s="241" t="s">
        <v>293</v>
      </c>
      <c r="F714" s="241" t="s">
        <v>285</v>
      </c>
      <c r="G714" s="241" t="s">
        <v>291</v>
      </c>
      <c r="H714" s="241" t="s">
        <v>445</v>
      </c>
      <c r="I714" s="241" t="s">
        <v>456</v>
      </c>
      <c r="J714" s="241" t="s">
        <v>270</v>
      </c>
      <c r="K714" s="241"/>
      <c r="L714" s="241"/>
      <c r="M714" s="241" t="s">
        <v>280</v>
      </c>
      <c r="N714" s="241" t="s">
        <v>34</v>
      </c>
      <c r="O714" s="241" t="s">
        <v>268</v>
      </c>
      <c r="P714" s="242" t="s">
        <v>99</v>
      </c>
      <c r="Q714" s="242" t="s">
        <v>457</v>
      </c>
      <c r="R714" s="244">
        <v>0</v>
      </c>
      <c r="S714" s="244">
        <v>43715353</v>
      </c>
      <c r="T714" s="244">
        <v>5523729</v>
      </c>
      <c r="U714" s="244">
        <v>38191624</v>
      </c>
      <c r="V714" s="244">
        <v>0</v>
      </c>
      <c r="W714" s="244">
        <v>38191624</v>
      </c>
      <c r="X714" s="244">
        <v>0</v>
      </c>
      <c r="Y714" s="244">
        <v>38191624</v>
      </c>
      <c r="Z714" s="244">
        <v>38191624</v>
      </c>
      <c r="AA714" s="244">
        <v>34395779</v>
      </c>
      <c r="AB714" s="244">
        <v>34395779</v>
      </c>
    </row>
    <row r="715" spans="1:28" ht="15" customHeight="1">
      <c r="A715" s="241" t="s">
        <v>420</v>
      </c>
      <c r="B715" s="242" t="s">
        <v>421</v>
      </c>
      <c r="C715" s="243" t="s">
        <v>455</v>
      </c>
      <c r="D715" s="241" t="s">
        <v>22</v>
      </c>
      <c r="E715" s="241" t="s">
        <v>293</v>
      </c>
      <c r="F715" s="241" t="s">
        <v>285</v>
      </c>
      <c r="G715" s="241" t="s">
        <v>291</v>
      </c>
      <c r="H715" s="241" t="s">
        <v>445</v>
      </c>
      <c r="I715" s="241" t="s">
        <v>456</v>
      </c>
      <c r="J715" s="241" t="s">
        <v>270</v>
      </c>
      <c r="K715" s="241"/>
      <c r="L715" s="241"/>
      <c r="M715" s="241" t="s">
        <v>280</v>
      </c>
      <c r="N715" s="241" t="s">
        <v>34</v>
      </c>
      <c r="O715" s="241" t="s">
        <v>268</v>
      </c>
      <c r="P715" s="242" t="s">
        <v>99</v>
      </c>
      <c r="Q715" s="242" t="s">
        <v>457</v>
      </c>
      <c r="R715" s="244">
        <v>0</v>
      </c>
      <c r="S715" s="244">
        <v>99708000</v>
      </c>
      <c r="T715" s="244">
        <v>25518011</v>
      </c>
      <c r="U715" s="244">
        <v>74189989</v>
      </c>
      <c r="V715" s="244">
        <v>0</v>
      </c>
      <c r="W715" s="244">
        <v>71939641.25</v>
      </c>
      <c r="X715" s="244">
        <v>2250347.75</v>
      </c>
      <c r="Y715" s="244">
        <v>71939641.25</v>
      </c>
      <c r="Z715" s="244">
        <v>71939641.25</v>
      </c>
      <c r="AA715" s="244">
        <v>45489919</v>
      </c>
      <c r="AB715" s="244">
        <v>45489919</v>
      </c>
    </row>
    <row r="716" spans="1:28" ht="15" customHeight="1">
      <c r="A716" s="241" t="s">
        <v>422</v>
      </c>
      <c r="B716" s="242" t="s">
        <v>423</v>
      </c>
      <c r="C716" s="243" t="s">
        <v>455</v>
      </c>
      <c r="D716" s="241" t="s">
        <v>22</v>
      </c>
      <c r="E716" s="241" t="s">
        <v>293</v>
      </c>
      <c r="F716" s="241" t="s">
        <v>285</v>
      </c>
      <c r="G716" s="241" t="s">
        <v>291</v>
      </c>
      <c r="H716" s="241" t="s">
        <v>445</v>
      </c>
      <c r="I716" s="241" t="s">
        <v>456</v>
      </c>
      <c r="J716" s="241" t="s">
        <v>270</v>
      </c>
      <c r="K716" s="241"/>
      <c r="L716" s="241"/>
      <c r="M716" s="241" t="s">
        <v>280</v>
      </c>
      <c r="N716" s="241" t="s">
        <v>34</v>
      </c>
      <c r="O716" s="241" t="s">
        <v>268</v>
      </c>
      <c r="P716" s="242" t="s">
        <v>99</v>
      </c>
      <c r="Q716" s="242" t="s">
        <v>457</v>
      </c>
      <c r="R716" s="244">
        <v>0</v>
      </c>
      <c r="S716" s="244">
        <v>23500000</v>
      </c>
      <c r="T716" s="244">
        <v>18820365</v>
      </c>
      <c r="U716" s="244">
        <v>4679635</v>
      </c>
      <c r="V716" s="244">
        <v>0</v>
      </c>
      <c r="W716" s="244">
        <v>4679635</v>
      </c>
      <c r="X716" s="244">
        <v>0</v>
      </c>
      <c r="Y716" s="244">
        <v>4679635</v>
      </c>
      <c r="Z716" s="244">
        <v>4679635</v>
      </c>
      <c r="AA716" s="244">
        <v>4679635</v>
      </c>
      <c r="AB716" s="244">
        <v>4679635</v>
      </c>
    </row>
    <row r="717" spans="1:28" ht="15" customHeight="1">
      <c r="A717" s="241" t="s">
        <v>424</v>
      </c>
      <c r="B717" s="242" t="s">
        <v>425</v>
      </c>
      <c r="C717" s="243" t="s">
        <v>455</v>
      </c>
      <c r="D717" s="241" t="s">
        <v>22</v>
      </c>
      <c r="E717" s="241" t="s">
        <v>293</v>
      </c>
      <c r="F717" s="241" t="s">
        <v>285</v>
      </c>
      <c r="G717" s="241" t="s">
        <v>291</v>
      </c>
      <c r="H717" s="241" t="s">
        <v>445</v>
      </c>
      <c r="I717" s="241" t="s">
        <v>456</v>
      </c>
      <c r="J717" s="241" t="s">
        <v>270</v>
      </c>
      <c r="K717" s="241"/>
      <c r="L717" s="241"/>
      <c r="M717" s="241" t="s">
        <v>280</v>
      </c>
      <c r="N717" s="241" t="s">
        <v>34</v>
      </c>
      <c r="O717" s="241" t="s">
        <v>268</v>
      </c>
      <c r="P717" s="242" t="s">
        <v>99</v>
      </c>
      <c r="Q717" s="242" t="s">
        <v>457</v>
      </c>
      <c r="R717" s="244">
        <v>0</v>
      </c>
      <c r="S717" s="244">
        <v>3500000</v>
      </c>
      <c r="T717" s="244">
        <v>1677534</v>
      </c>
      <c r="U717" s="244">
        <v>1822466</v>
      </c>
      <c r="V717" s="244">
        <v>0</v>
      </c>
      <c r="W717" s="244">
        <v>1822466</v>
      </c>
      <c r="X717" s="244">
        <v>0</v>
      </c>
      <c r="Y717" s="244">
        <v>1822466</v>
      </c>
      <c r="Z717" s="244">
        <v>1822466</v>
      </c>
      <c r="AA717" s="244">
        <v>1822466</v>
      </c>
      <c r="AB717" s="244">
        <v>1822466</v>
      </c>
    </row>
    <row r="718" spans="1:28" ht="15" customHeight="1">
      <c r="A718" s="241" t="s">
        <v>426</v>
      </c>
      <c r="B718" s="242" t="s">
        <v>427</v>
      </c>
      <c r="C718" s="243" t="s">
        <v>455</v>
      </c>
      <c r="D718" s="241" t="s">
        <v>22</v>
      </c>
      <c r="E718" s="241" t="s">
        <v>293</v>
      </c>
      <c r="F718" s="241" t="s">
        <v>285</v>
      </c>
      <c r="G718" s="241" t="s">
        <v>291</v>
      </c>
      <c r="H718" s="241" t="s">
        <v>445</v>
      </c>
      <c r="I718" s="241" t="s">
        <v>456</v>
      </c>
      <c r="J718" s="241" t="s">
        <v>270</v>
      </c>
      <c r="K718" s="241"/>
      <c r="L718" s="241"/>
      <c r="M718" s="241" t="s">
        <v>280</v>
      </c>
      <c r="N718" s="241" t="s">
        <v>34</v>
      </c>
      <c r="O718" s="241" t="s">
        <v>268</v>
      </c>
      <c r="P718" s="242" t="s">
        <v>99</v>
      </c>
      <c r="Q718" s="242" t="s">
        <v>457</v>
      </c>
      <c r="R718" s="244">
        <v>0</v>
      </c>
      <c r="S718" s="244">
        <v>33500000</v>
      </c>
      <c r="T718" s="244">
        <v>3500000</v>
      </c>
      <c r="U718" s="244">
        <v>30000000</v>
      </c>
      <c r="V718" s="244">
        <v>0</v>
      </c>
      <c r="W718" s="244">
        <v>29865885</v>
      </c>
      <c r="X718" s="244">
        <v>134115</v>
      </c>
      <c r="Y718" s="244">
        <v>29865885</v>
      </c>
      <c r="Z718" s="244">
        <v>29865885</v>
      </c>
      <c r="AA718" s="244">
        <v>20764113</v>
      </c>
      <c r="AB718" s="244">
        <v>20764113</v>
      </c>
    </row>
    <row r="719" spans="1:28" ht="15" customHeight="1">
      <c r="A719" s="241" t="s">
        <v>428</v>
      </c>
      <c r="B719" s="242" t="s">
        <v>429</v>
      </c>
      <c r="C719" s="243" t="s">
        <v>455</v>
      </c>
      <c r="D719" s="241" t="s">
        <v>22</v>
      </c>
      <c r="E719" s="241" t="s">
        <v>293</v>
      </c>
      <c r="F719" s="241" t="s">
        <v>285</v>
      </c>
      <c r="G719" s="241" t="s">
        <v>291</v>
      </c>
      <c r="H719" s="241" t="s">
        <v>445</v>
      </c>
      <c r="I719" s="241" t="s">
        <v>456</v>
      </c>
      <c r="J719" s="241" t="s">
        <v>270</v>
      </c>
      <c r="K719" s="241"/>
      <c r="L719" s="241"/>
      <c r="M719" s="241" t="s">
        <v>280</v>
      </c>
      <c r="N719" s="241" t="s">
        <v>34</v>
      </c>
      <c r="O719" s="241" t="s">
        <v>268</v>
      </c>
      <c r="P719" s="242" t="s">
        <v>99</v>
      </c>
      <c r="Q719" s="242" t="s">
        <v>457</v>
      </c>
      <c r="R719" s="244">
        <v>0</v>
      </c>
      <c r="S719" s="244">
        <v>60361000</v>
      </c>
      <c r="T719" s="244">
        <v>28239847</v>
      </c>
      <c r="U719" s="244">
        <v>32121153</v>
      </c>
      <c r="V719" s="244">
        <v>0</v>
      </c>
      <c r="W719" s="244">
        <v>32121153</v>
      </c>
      <c r="X719" s="244">
        <v>0</v>
      </c>
      <c r="Y719" s="244">
        <v>32116753</v>
      </c>
      <c r="Z719" s="244">
        <v>32116753</v>
      </c>
      <c r="AA719" s="244">
        <v>14616753</v>
      </c>
      <c r="AB719" s="244">
        <v>14616753</v>
      </c>
    </row>
    <row r="720" spans="1:28" ht="15" customHeight="1">
      <c r="A720" s="241" t="s">
        <v>430</v>
      </c>
      <c r="B720" s="242" t="s">
        <v>431</v>
      </c>
      <c r="C720" s="243" t="s">
        <v>455</v>
      </c>
      <c r="D720" s="241" t="s">
        <v>22</v>
      </c>
      <c r="E720" s="241" t="s">
        <v>293</v>
      </c>
      <c r="F720" s="241" t="s">
        <v>285</v>
      </c>
      <c r="G720" s="241" t="s">
        <v>291</v>
      </c>
      <c r="H720" s="241" t="s">
        <v>445</v>
      </c>
      <c r="I720" s="241" t="s">
        <v>456</v>
      </c>
      <c r="J720" s="241" t="s">
        <v>270</v>
      </c>
      <c r="K720" s="241"/>
      <c r="L720" s="241"/>
      <c r="M720" s="241" t="s">
        <v>280</v>
      </c>
      <c r="N720" s="241" t="s">
        <v>34</v>
      </c>
      <c r="O720" s="241" t="s">
        <v>268</v>
      </c>
      <c r="P720" s="242" t="s">
        <v>99</v>
      </c>
      <c r="Q720" s="242" t="s">
        <v>457</v>
      </c>
      <c r="R720" s="244">
        <v>0</v>
      </c>
      <c r="S720" s="244">
        <v>40000000</v>
      </c>
      <c r="T720" s="244">
        <v>1705890</v>
      </c>
      <c r="U720" s="244">
        <v>38294110</v>
      </c>
      <c r="V720" s="244">
        <v>0</v>
      </c>
      <c r="W720" s="244">
        <v>38294110</v>
      </c>
      <c r="X720" s="244">
        <v>0</v>
      </c>
      <c r="Y720" s="244">
        <v>38294110</v>
      </c>
      <c r="Z720" s="244">
        <v>38294110</v>
      </c>
      <c r="AA720" s="244">
        <v>38294110</v>
      </c>
      <c r="AB720" s="244">
        <v>38294110</v>
      </c>
    </row>
    <row r="721" spans="1:28" ht="15" customHeight="1">
      <c r="A721" s="241" t="s">
        <v>436</v>
      </c>
      <c r="B721" s="242" t="s">
        <v>437</v>
      </c>
      <c r="C721" s="243" t="s">
        <v>455</v>
      </c>
      <c r="D721" s="241" t="s">
        <v>22</v>
      </c>
      <c r="E721" s="241" t="s">
        <v>293</v>
      </c>
      <c r="F721" s="241" t="s">
        <v>285</v>
      </c>
      <c r="G721" s="241" t="s">
        <v>291</v>
      </c>
      <c r="H721" s="241" t="s">
        <v>445</v>
      </c>
      <c r="I721" s="241" t="s">
        <v>456</v>
      </c>
      <c r="J721" s="241" t="s">
        <v>270</v>
      </c>
      <c r="K721" s="241"/>
      <c r="L721" s="241"/>
      <c r="M721" s="241" t="s">
        <v>280</v>
      </c>
      <c r="N721" s="241" t="s">
        <v>34</v>
      </c>
      <c r="O721" s="241" t="s">
        <v>268</v>
      </c>
      <c r="P721" s="242" t="s">
        <v>99</v>
      </c>
      <c r="Q721" s="242" t="s">
        <v>457</v>
      </c>
      <c r="R721" s="244">
        <v>0</v>
      </c>
      <c r="S721" s="244">
        <v>43000000</v>
      </c>
      <c r="T721" s="244">
        <v>0</v>
      </c>
      <c r="U721" s="244">
        <v>43000000</v>
      </c>
      <c r="V721" s="244">
        <v>0</v>
      </c>
      <c r="W721" s="244">
        <v>41661376</v>
      </c>
      <c r="X721" s="244">
        <v>1338624</v>
      </c>
      <c r="Y721" s="244">
        <v>41661376</v>
      </c>
      <c r="Z721" s="244">
        <v>41297352</v>
      </c>
      <c r="AA721" s="244">
        <v>37657116</v>
      </c>
      <c r="AB721" s="244">
        <v>37657116</v>
      </c>
    </row>
    <row r="722" spans="1:28" ht="15" customHeight="1">
      <c r="A722" s="241" t="s">
        <v>438</v>
      </c>
      <c r="B722" s="242" t="s">
        <v>439</v>
      </c>
      <c r="C722" s="243" t="s">
        <v>455</v>
      </c>
      <c r="D722" s="241" t="s">
        <v>22</v>
      </c>
      <c r="E722" s="241" t="s">
        <v>293</v>
      </c>
      <c r="F722" s="241" t="s">
        <v>285</v>
      </c>
      <c r="G722" s="241" t="s">
        <v>291</v>
      </c>
      <c r="H722" s="241" t="s">
        <v>445</v>
      </c>
      <c r="I722" s="241" t="s">
        <v>456</v>
      </c>
      <c r="J722" s="241" t="s">
        <v>270</v>
      </c>
      <c r="K722" s="241"/>
      <c r="L722" s="241"/>
      <c r="M722" s="241" t="s">
        <v>280</v>
      </c>
      <c r="N722" s="241" t="s">
        <v>34</v>
      </c>
      <c r="O722" s="241" t="s">
        <v>268</v>
      </c>
      <c r="P722" s="242" t="s">
        <v>99</v>
      </c>
      <c r="Q722" s="242" t="s">
        <v>457</v>
      </c>
      <c r="R722" s="244">
        <v>0</v>
      </c>
      <c r="S722" s="244">
        <v>40000000</v>
      </c>
      <c r="T722" s="244">
        <v>26695064</v>
      </c>
      <c r="U722" s="244">
        <v>13304936</v>
      </c>
      <c r="V722" s="244">
        <v>0</v>
      </c>
      <c r="W722" s="244">
        <v>13304936</v>
      </c>
      <c r="X722" s="244">
        <v>0</v>
      </c>
      <c r="Y722" s="244">
        <v>13304936</v>
      </c>
      <c r="Z722" s="244">
        <v>13304936</v>
      </c>
      <c r="AA722" s="244">
        <v>13304936</v>
      </c>
      <c r="AB722" s="244">
        <v>13304936</v>
      </c>
    </row>
    <row r="723" spans="1:28" ht="15" customHeight="1">
      <c r="A723" s="241" t="s">
        <v>418</v>
      </c>
      <c r="B723" s="242" t="s">
        <v>419</v>
      </c>
      <c r="C723" s="243" t="s">
        <v>458</v>
      </c>
      <c r="D723" s="241" t="s">
        <v>22</v>
      </c>
      <c r="E723" s="241" t="s">
        <v>284</v>
      </c>
      <c r="F723" s="241" t="s">
        <v>285</v>
      </c>
      <c r="G723" s="241" t="s">
        <v>288</v>
      </c>
      <c r="H723" s="241" t="s">
        <v>445</v>
      </c>
      <c r="I723" s="241" t="s">
        <v>459</v>
      </c>
      <c r="J723" s="241" t="s">
        <v>270</v>
      </c>
      <c r="K723" s="241"/>
      <c r="L723" s="241"/>
      <c r="M723" s="241" t="s">
        <v>267</v>
      </c>
      <c r="N723" s="241" t="s">
        <v>32</v>
      </c>
      <c r="O723" s="241" t="s">
        <v>268</v>
      </c>
      <c r="P723" s="242" t="s">
        <v>108</v>
      </c>
      <c r="Q723" s="242" t="s">
        <v>460</v>
      </c>
      <c r="R723" s="244">
        <v>0</v>
      </c>
      <c r="S723" s="244">
        <v>4080150</v>
      </c>
      <c r="T723" s="244">
        <v>534766</v>
      </c>
      <c r="U723" s="244">
        <v>3545384</v>
      </c>
      <c r="V723" s="244">
        <v>0</v>
      </c>
      <c r="W723" s="244">
        <v>3545384</v>
      </c>
      <c r="X723" s="244">
        <v>0</v>
      </c>
      <c r="Y723" s="244">
        <v>3545384</v>
      </c>
      <c r="Z723" s="244">
        <v>3545384</v>
      </c>
      <c r="AA723" s="244">
        <v>3545384</v>
      </c>
      <c r="AB723" s="244">
        <v>3545384</v>
      </c>
    </row>
    <row r="724" spans="1:28" ht="15" customHeight="1">
      <c r="A724" s="241" t="s">
        <v>428</v>
      </c>
      <c r="B724" s="242" t="s">
        <v>429</v>
      </c>
      <c r="C724" s="243" t="s">
        <v>458</v>
      </c>
      <c r="D724" s="241" t="s">
        <v>22</v>
      </c>
      <c r="E724" s="241" t="s">
        <v>284</v>
      </c>
      <c r="F724" s="241" t="s">
        <v>285</v>
      </c>
      <c r="G724" s="241" t="s">
        <v>288</v>
      </c>
      <c r="H724" s="241" t="s">
        <v>445</v>
      </c>
      <c r="I724" s="241" t="s">
        <v>459</v>
      </c>
      <c r="J724" s="241" t="s">
        <v>270</v>
      </c>
      <c r="K724" s="241"/>
      <c r="L724" s="241"/>
      <c r="M724" s="241" t="s">
        <v>267</v>
      </c>
      <c r="N724" s="241" t="s">
        <v>32</v>
      </c>
      <c r="O724" s="241" t="s">
        <v>268</v>
      </c>
      <c r="P724" s="242" t="s">
        <v>108</v>
      </c>
      <c r="Q724" s="242" t="s">
        <v>460</v>
      </c>
      <c r="R724" s="244">
        <v>0</v>
      </c>
      <c r="S724" s="244">
        <v>6235653</v>
      </c>
      <c r="T724" s="244">
        <v>694594</v>
      </c>
      <c r="U724" s="244">
        <v>5541059</v>
      </c>
      <c r="V724" s="244">
        <v>0</v>
      </c>
      <c r="W724" s="244">
        <v>5541059</v>
      </c>
      <c r="X724" s="244">
        <v>0</v>
      </c>
      <c r="Y724" s="244">
        <v>5541059</v>
      </c>
      <c r="Z724" s="244">
        <v>5541059</v>
      </c>
      <c r="AA724" s="244">
        <v>5541059</v>
      </c>
      <c r="AB724" s="244">
        <v>5541059</v>
      </c>
    </row>
    <row r="725" spans="1:28" ht="15" customHeight="1">
      <c r="A725" s="241" t="s">
        <v>428</v>
      </c>
      <c r="B725" s="242" t="s">
        <v>429</v>
      </c>
      <c r="C725" s="243" t="s">
        <v>458</v>
      </c>
      <c r="D725" s="241" t="s">
        <v>22</v>
      </c>
      <c r="E725" s="241" t="s">
        <v>284</v>
      </c>
      <c r="F725" s="241" t="s">
        <v>285</v>
      </c>
      <c r="G725" s="241" t="s">
        <v>288</v>
      </c>
      <c r="H725" s="241" t="s">
        <v>445</v>
      </c>
      <c r="I725" s="241" t="s">
        <v>459</v>
      </c>
      <c r="J725" s="241" t="s">
        <v>270</v>
      </c>
      <c r="K725" s="241"/>
      <c r="L725" s="241"/>
      <c r="M725" s="241" t="s">
        <v>280</v>
      </c>
      <c r="N725" s="241" t="s">
        <v>34</v>
      </c>
      <c r="O725" s="241" t="s">
        <v>268</v>
      </c>
      <c r="P725" s="242" t="s">
        <v>108</v>
      </c>
      <c r="Q725" s="242" t="s">
        <v>460</v>
      </c>
      <c r="R725" s="244">
        <v>0</v>
      </c>
      <c r="S725" s="244">
        <v>6235653</v>
      </c>
      <c r="T725" s="244">
        <v>6235653</v>
      </c>
      <c r="U725" s="244">
        <v>0</v>
      </c>
      <c r="V725" s="244">
        <v>0</v>
      </c>
      <c r="W725" s="244">
        <v>0</v>
      </c>
      <c r="X725" s="244">
        <v>0</v>
      </c>
      <c r="Y725" s="244">
        <v>0</v>
      </c>
      <c r="Z725" s="244">
        <v>0</v>
      </c>
      <c r="AA725" s="244">
        <v>0</v>
      </c>
      <c r="AB725" s="244">
        <v>0</v>
      </c>
    </row>
    <row r="726" spans="1:28" ht="15" customHeight="1">
      <c r="A726" s="241" t="s">
        <v>306</v>
      </c>
      <c r="B726" s="242" t="s">
        <v>307</v>
      </c>
      <c r="C726" s="243" t="s">
        <v>461</v>
      </c>
      <c r="D726" s="241" t="s">
        <v>22</v>
      </c>
      <c r="E726" s="241" t="s">
        <v>293</v>
      </c>
      <c r="F726" s="241" t="s">
        <v>285</v>
      </c>
      <c r="G726" s="241" t="s">
        <v>291</v>
      </c>
      <c r="H726" s="241" t="s">
        <v>445</v>
      </c>
      <c r="I726" s="241" t="s">
        <v>462</v>
      </c>
      <c r="J726" s="241" t="s">
        <v>270</v>
      </c>
      <c r="K726" s="241"/>
      <c r="L726" s="241"/>
      <c r="M726" s="241" t="s">
        <v>267</v>
      </c>
      <c r="N726" s="241" t="s">
        <v>32</v>
      </c>
      <c r="O726" s="241" t="s">
        <v>268</v>
      </c>
      <c r="P726" s="242" t="s">
        <v>115</v>
      </c>
      <c r="Q726" s="242" t="s">
        <v>457</v>
      </c>
      <c r="R726" s="244">
        <v>0</v>
      </c>
      <c r="S726" s="244">
        <v>108883287</v>
      </c>
      <c r="T726" s="244">
        <v>6934</v>
      </c>
      <c r="U726" s="244">
        <v>108876353</v>
      </c>
      <c r="V726" s="244">
        <v>0</v>
      </c>
      <c r="W726" s="244">
        <v>108876353</v>
      </c>
      <c r="X726" s="244">
        <v>0</v>
      </c>
      <c r="Y726" s="244">
        <v>108876353</v>
      </c>
      <c r="Z726" s="244">
        <v>108876353</v>
      </c>
      <c r="AA726" s="244">
        <v>108876353</v>
      </c>
      <c r="AB726" s="244">
        <v>108876353</v>
      </c>
    </row>
    <row r="727" spans="1:28" ht="15" customHeight="1">
      <c r="A727" s="241" t="s">
        <v>306</v>
      </c>
      <c r="B727" s="242" t="s">
        <v>307</v>
      </c>
      <c r="C727" s="243" t="s">
        <v>461</v>
      </c>
      <c r="D727" s="241" t="s">
        <v>22</v>
      </c>
      <c r="E727" s="241" t="s">
        <v>293</v>
      </c>
      <c r="F727" s="241" t="s">
        <v>285</v>
      </c>
      <c r="G727" s="241" t="s">
        <v>291</v>
      </c>
      <c r="H727" s="241" t="s">
        <v>445</v>
      </c>
      <c r="I727" s="241" t="s">
        <v>462</v>
      </c>
      <c r="J727" s="241" t="s">
        <v>270</v>
      </c>
      <c r="K727" s="241"/>
      <c r="L727" s="241"/>
      <c r="M727" s="241" t="s">
        <v>280</v>
      </c>
      <c r="N727" s="241" t="s">
        <v>34</v>
      </c>
      <c r="O727" s="241" t="s">
        <v>268</v>
      </c>
      <c r="P727" s="242" t="s">
        <v>115</v>
      </c>
      <c r="Q727" s="242" t="s">
        <v>457</v>
      </c>
      <c r="R727" s="244">
        <v>0</v>
      </c>
      <c r="S727" s="244">
        <v>164771870</v>
      </c>
      <c r="T727" s="244">
        <v>26513100</v>
      </c>
      <c r="U727" s="244">
        <v>138258770</v>
      </c>
      <c r="V727" s="244">
        <v>0</v>
      </c>
      <c r="W727" s="244">
        <v>136964770</v>
      </c>
      <c r="X727" s="244">
        <v>1294000</v>
      </c>
      <c r="Y727" s="244">
        <v>136964770</v>
      </c>
      <c r="Z727" s="244">
        <v>136964770</v>
      </c>
      <c r="AA727" s="244">
        <v>118464770</v>
      </c>
      <c r="AB727" s="244">
        <v>118464770</v>
      </c>
    </row>
    <row r="728" spans="1:28" ht="22.5">
      <c r="A728" s="241" t="s">
        <v>379</v>
      </c>
      <c r="B728" s="242" t="s">
        <v>380</v>
      </c>
      <c r="C728" s="243" t="s">
        <v>461</v>
      </c>
      <c r="D728" s="241" t="s">
        <v>22</v>
      </c>
      <c r="E728" s="241" t="s">
        <v>293</v>
      </c>
      <c r="F728" s="241" t="s">
        <v>285</v>
      </c>
      <c r="G728" s="241" t="s">
        <v>291</v>
      </c>
      <c r="H728" s="241" t="s">
        <v>445</v>
      </c>
      <c r="I728" s="241" t="s">
        <v>462</v>
      </c>
      <c r="J728" s="241" t="s">
        <v>270</v>
      </c>
      <c r="K728" s="241"/>
      <c r="L728" s="241"/>
      <c r="M728" s="241" t="s">
        <v>267</v>
      </c>
      <c r="N728" s="241" t="s">
        <v>32</v>
      </c>
      <c r="O728" s="241" t="s">
        <v>268</v>
      </c>
      <c r="P728" s="242" t="s">
        <v>115</v>
      </c>
      <c r="Q728" s="242" t="s">
        <v>457</v>
      </c>
      <c r="R728" s="244">
        <v>0</v>
      </c>
      <c r="S728" s="244">
        <v>243033060</v>
      </c>
      <c r="T728" s="244">
        <v>12564972</v>
      </c>
      <c r="U728" s="244">
        <v>230468088</v>
      </c>
      <c r="V728" s="244">
        <v>0</v>
      </c>
      <c r="W728" s="244">
        <v>230468014</v>
      </c>
      <c r="X728" s="244">
        <v>74</v>
      </c>
      <c r="Y728" s="244">
        <v>230468014</v>
      </c>
      <c r="Z728" s="244">
        <v>230468014</v>
      </c>
      <c r="AA728" s="244">
        <v>230468014</v>
      </c>
      <c r="AB728" s="244">
        <v>230468014</v>
      </c>
    </row>
    <row r="729" spans="1:28" ht="22.5">
      <c r="A729" s="241" t="s">
        <v>379</v>
      </c>
      <c r="B729" s="242" t="s">
        <v>380</v>
      </c>
      <c r="C729" s="243" t="s">
        <v>461</v>
      </c>
      <c r="D729" s="241" t="s">
        <v>22</v>
      </c>
      <c r="E729" s="241" t="s">
        <v>293</v>
      </c>
      <c r="F729" s="241" t="s">
        <v>285</v>
      </c>
      <c r="G729" s="241" t="s">
        <v>291</v>
      </c>
      <c r="H729" s="241" t="s">
        <v>445</v>
      </c>
      <c r="I729" s="241" t="s">
        <v>462</v>
      </c>
      <c r="J729" s="241" t="s">
        <v>270</v>
      </c>
      <c r="K729" s="241"/>
      <c r="L729" s="241"/>
      <c r="M729" s="241" t="s">
        <v>280</v>
      </c>
      <c r="N729" s="241" t="s">
        <v>34</v>
      </c>
      <c r="O729" s="241" t="s">
        <v>268</v>
      </c>
      <c r="P729" s="242" t="s">
        <v>115</v>
      </c>
      <c r="Q729" s="242" t="s">
        <v>457</v>
      </c>
      <c r="R729" s="244">
        <v>0</v>
      </c>
      <c r="S729" s="244">
        <v>369016351</v>
      </c>
      <c r="T729" s="244">
        <v>39448184.009999998</v>
      </c>
      <c r="U729" s="244">
        <v>329568166.99000001</v>
      </c>
      <c r="V729" s="244">
        <v>0</v>
      </c>
      <c r="W729" s="244">
        <v>327671060.00999999</v>
      </c>
      <c r="X729" s="244">
        <v>1897106.98</v>
      </c>
      <c r="Y729" s="244">
        <v>327671060.00999999</v>
      </c>
      <c r="Z729" s="244">
        <v>327671060.00999999</v>
      </c>
      <c r="AA729" s="244">
        <v>278279911.00999999</v>
      </c>
      <c r="AB729" s="244">
        <v>278279911.00999999</v>
      </c>
    </row>
    <row r="730" spans="1:28" ht="22.5">
      <c r="A730" s="241" t="s">
        <v>385</v>
      </c>
      <c r="B730" s="242" t="s">
        <v>386</v>
      </c>
      <c r="C730" s="243" t="s">
        <v>461</v>
      </c>
      <c r="D730" s="241" t="s">
        <v>22</v>
      </c>
      <c r="E730" s="241" t="s">
        <v>293</v>
      </c>
      <c r="F730" s="241" t="s">
        <v>285</v>
      </c>
      <c r="G730" s="241" t="s">
        <v>291</v>
      </c>
      <c r="H730" s="241" t="s">
        <v>445</v>
      </c>
      <c r="I730" s="241" t="s">
        <v>462</v>
      </c>
      <c r="J730" s="241" t="s">
        <v>270</v>
      </c>
      <c r="K730" s="241"/>
      <c r="L730" s="241"/>
      <c r="M730" s="241" t="s">
        <v>267</v>
      </c>
      <c r="N730" s="241" t="s">
        <v>32</v>
      </c>
      <c r="O730" s="241" t="s">
        <v>268</v>
      </c>
      <c r="P730" s="242" t="s">
        <v>115</v>
      </c>
      <c r="Q730" s="242" t="s">
        <v>457</v>
      </c>
      <c r="R730" s="244">
        <v>0</v>
      </c>
      <c r="S730" s="244">
        <v>315513105</v>
      </c>
      <c r="T730" s="244">
        <v>0</v>
      </c>
      <c r="U730" s="244">
        <v>315513105</v>
      </c>
      <c r="V730" s="244">
        <v>0</v>
      </c>
      <c r="W730" s="244">
        <v>307498265</v>
      </c>
      <c r="X730" s="244">
        <v>8014840</v>
      </c>
      <c r="Y730" s="244">
        <v>307498265</v>
      </c>
      <c r="Z730" s="244">
        <v>305071289</v>
      </c>
      <c r="AA730" s="244">
        <v>305071289</v>
      </c>
      <c r="AB730" s="244">
        <v>305071289</v>
      </c>
    </row>
    <row r="731" spans="1:28" ht="22.5">
      <c r="A731" s="241" t="s">
        <v>385</v>
      </c>
      <c r="B731" s="242" t="s">
        <v>386</v>
      </c>
      <c r="C731" s="243" t="s">
        <v>461</v>
      </c>
      <c r="D731" s="241" t="s">
        <v>22</v>
      </c>
      <c r="E731" s="241" t="s">
        <v>293</v>
      </c>
      <c r="F731" s="241" t="s">
        <v>285</v>
      </c>
      <c r="G731" s="241" t="s">
        <v>291</v>
      </c>
      <c r="H731" s="241" t="s">
        <v>445</v>
      </c>
      <c r="I731" s="241" t="s">
        <v>462</v>
      </c>
      <c r="J731" s="241" t="s">
        <v>270</v>
      </c>
      <c r="K731" s="241"/>
      <c r="L731" s="241"/>
      <c r="M731" s="241" t="s">
        <v>280</v>
      </c>
      <c r="N731" s="241" t="s">
        <v>34</v>
      </c>
      <c r="O731" s="241" t="s">
        <v>268</v>
      </c>
      <c r="P731" s="242" t="s">
        <v>115</v>
      </c>
      <c r="Q731" s="242" t="s">
        <v>457</v>
      </c>
      <c r="R731" s="244">
        <v>0</v>
      </c>
      <c r="S731" s="244">
        <v>43337732</v>
      </c>
      <c r="T731" s="244">
        <v>16446821</v>
      </c>
      <c r="U731" s="244">
        <v>26890911</v>
      </c>
      <c r="V731" s="244">
        <v>0</v>
      </c>
      <c r="W731" s="244">
        <v>26890911</v>
      </c>
      <c r="X731" s="244">
        <v>0</v>
      </c>
      <c r="Y731" s="244">
        <v>26890911</v>
      </c>
      <c r="Z731" s="244">
        <v>26890911</v>
      </c>
      <c r="AA731" s="244">
        <v>26890911</v>
      </c>
      <c r="AB731" s="244">
        <v>26890911</v>
      </c>
    </row>
    <row r="732" spans="1:28" ht="22.5">
      <c r="A732" s="241" t="s">
        <v>387</v>
      </c>
      <c r="B732" s="242" t="s">
        <v>388</v>
      </c>
      <c r="C732" s="243" t="s">
        <v>461</v>
      </c>
      <c r="D732" s="241" t="s">
        <v>22</v>
      </c>
      <c r="E732" s="241" t="s">
        <v>293</v>
      </c>
      <c r="F732" s="241" t="s">
        <v>285</v>
      </c>
      <c r="G732" s="241" t="s">
        <v>291</v>
      </c>
      <c r="H732" s="241" t="s">
        <v>445</v>
      </c>
      <c r="I732" s="241" t="s">
        <v>462</v>
      </c>
      <c r="J732" s="241" t="s">
        <v>270</v>
      </c>
      <c r="K732" s="241"/>
      <c r="L732" s="241"/>
      <c r="M732" s="241" t="s">
        <v>267</v>
      </c>
      <c r="N732" s="241" t="s">
        <v>32</v>
      </c>
      <c r="O732" s="241" t="s">
        <v>268</v>
      </c>
      <c r="P732" s="242" t="s">
        <v>115</v>
      </c>
      <c r="Q732" s="242" t="s">
        <v>457</v>
      </c>
      <c r="R732" s="244">
        <v>0</v>
      </c>
      <c r="S732" s="244">
        <v>370266902</v>
      </c>
      <c r="T732" s="244">
        <v>11334140</v>
      </c>
      <c r="U732" s="244">
        <v>358932762</v>
      </c>
      <c r="V732" s="244">
        <v>0</v>
      </c>
      <c r="W732" s="244">
        <v>358592511</v>
      </c>
      <c r="X732" s="244">
        <v>340251</v>
      </c>
      <c r="Y732" s="244">
        <v>358592511</v>
      </c>
      <c r="Z732" s="244">
        <v>358592511</v>
      </c>
      <c r="AA732" s="244">
        <v>358592511</v>
      </c>
      <c r="AB732" s="244">
        <v>358592511</v>
      </c>
    </row>
    <row r="733" spans="1:28" ht="22.5">
      <c r="A733" s="241" t="s">
        <v>387</v>
      </c>
      <c r="B733" s="242" t="s">
        <v>388</v>
      </c>
      <c r="C733" s="243" t="s">
        <v>461</v>
      </c>
      <c r="D733" s="241" t="s">
        <v>22</v>
      </c>
      <c r="E733" s="241" t="s">
        <v>293</v>
      </c>
      <c r="F733" s="241" t="s">
        <v>285</v>
      </c>
      <c r="G733" s="241" t="s">
        <v>291</v>
      </c>
      <c r="H733" s="241" t="s">
        <v>445</v>
      </c>
      <c r="I733" s="241" t="s">
        <v>462</v>
      </c>
      <c r="J733" s="241" t="s">
        <v>270</v>
      </c>
      <c r="K733" s="241"/>
      <c r="L733" s="241"/>
      <c r="M733" s="241" t="s">
        <v>280</v>
      </c>
      <c r="N733" s="241" t="s">
        <v>34</v>
      </c>
      <c r="O733" s="241" t="s">
        <v>268</v>
      </c>
      <c r="P733" s="242" t="s">
        <v>115</v>
      </c>
      <c r="Q733" s="242" t="s">
        <v>457</v>
      </c>
      <c r="R733" s="244">
        <v>0</v>
      </c>
      <c r="S733" s="244">
        <v>174808001</v>
      </c>
      <c r="T733" s="244">
        <v>59629615</v>
      </c>
      <c r="U733" s="244">
        <v>115178386</v>
      </c>
      <c r="V733" s="244">
        <v>0</v>
      </c>
      <c r="W733" s="244">
        <v>115178386</v>
      </c>
      <c r="X733" s="244">
        <v>0</v>
      </c>
      <c r="Y733" s="244">
        <v>115178386</v>
      </c>
      <c r="Z733" s="244">
        <v>115178386</v>
      </c>
      <c r="AA733" s="244">
        <v>110375413</v>
      </c>
      <c r="AB733" s="244">
        <v>110375413</v>
      </c>
    </row>
    <row r="734" spans="1:28" ht="22.5">
      <c r="A734" s="241" t="s">
        <v>389</v>
      </c>
      <c r="B734" s="242" t="s">
        <v>390</v>
      </c>
      <c r="C734" s="243" t="s">
        <v>461</v>
      </c>
      <c r="D734" s="241" t="s">
        <v>22</v>
      </c>
      <c r="E734" s="241" t="s">
        <v>293</v>
      </c>
      <c r="F734" s="241" t="s">
        <v>285</v>
      </c>
      <c r="G734" s="241" t="s">
        <v>291</v>
      </c>
      <c r="H734" s="241" t="s">
        <v>445</v>
      </c>
      <c r="I734" s="241" t="s">
        <v>462</v>
      </c>
      <c r="J734" s="241" t="s">
        <v>270</v>
      </c>
      <c r="K734" s="241"/>
      <c r="L734" s="241"/>
      <c r="M734" s="241" t="s">
        <v>267</v>
      </c>
      <c r="N734" s="241" t="s">
        <v>32</v>
      </c>
      <c r="O734" s="241" t="s">
        <v>268</v>
      </c>
      <c r="P734" s="242" t="s">
        <v>115</v>
      </c>
      <c r="Q734" s="242" t="s">
        <v>457</v>
      </c>
      <c r="R734" s="244">
        <v>0</v>
      </c>
      <c r="S734" s="244">
        <v>92978385</v>
      </c>
      <c r="T734" s="244">
        <v>17510</v>
      </c>
      <c r="U734" s="244">
        <v>92960875</v>
      </c>
      <c r="V734" s="244">
        <v>0</v>
      </c>
      <c r="W734" s="244">
        <v>92856707</v>
      </c>
      <c r="X734" s="244">
        <v>104168</v>
      </c>
      <c r="Y734" s="244">
        <v>92856707</v>
      </c>
      <c r="Z734" s="244">
        <v>92856707</v>
      </c>
      <c r="AA734" s="244">
        <v>92856707</v>
      </c>
      <c r="AB734" s="244">
        <v>92856707</v>
      </c>
    </row>
    <row r="735" spans="1:28" ht="22.5">
      <c r="A735" s="241" t="s">
        <v>389</v>
      </c>
      <c r="B735" s="242" t="s">
        <v>390</v>
      </c>
      <c r="C735" s="243" t="s">
        <v>461</v>
      </c>
      <c r="D735" s="241" t="s">
        <v>22</v>
      </c>
      <c r="E735" s="241" t="s">
        <v>293</v>
      </c>
      <c r="F735" s="241" t="s">
        <v>285</v>
      </c>
      <c r="G735" s="241" t="s">
        <v>291</v>
      </c>
      <c r="H735" s="241" t="s">
        <v>445</v>
      </c>
      <c r="I735" s="241" t="s">
        <v>462</v>
      </c>
      <c r="J735" s="241" t="s">
        <v>270</v>
      </c>
      <c r="K735" s="241"/>
      <c r="L735" s="241"/>
      <c r="M735" s="241" t="s">
        <v>280</v>
      </c>
      <c r="N735" s="241" t="s">
        <v>34</v>
      </c>
      <c r="O735" s="241" t="s">
        <v>268</v>
      </c>
      <c r="P735" s="242" t="s">
        <v>115</v>
      </c>
      <c r="Q735" s="242" t="s">
        <v>457</v>
      </c>
      <c r="R735" s="244">
        <v>0</v>
      </c>
      <c r="S735" s="244">
        <v>26071906</v>
      </c>
      <c r="T735" s="244">
        <v>0</v>
      </c>
      <c r="U735" s="244">
        <v>26071906</v>
      </c>
      <c r="V735" s="244">
        <v>0</v>
      </c>
      <c r="W735" s="244">
        <v>25863570</v>
      </c>
      <c r="X735" s="244">
        <v>208336</v>
      </c>
      <c r="Y735" s="244">
        <v>25863570</v>
      </c>
      <c r="Z735" s="244">
        <v>25863570</v>
      </c>
      <c r="AA735" s="244">
        <v>21175893</v>
      </c>
      <c r="AB735" s="244">
        <v>21175893</v>
      </c>
    </row>
    <row r="736" spans="1:28" ht="22.5">
      <c r="A736" s="241" t="s">
        <v>391</v>
      </c>
      <c r="B736" s="242" t="s">
        <v>392</v>
      </c>
      <c r="C736" s="243" t="s">
        <v>461</v>
      </c>
      <c r="D736" s="241" t="s">
        <v>22</v>
      </c>
      <c r="E736" s="241" t="s">
        <v>293</v>
      </c>
      <c r="F736" s="241" t="s">
        <v>285</v>
      </c>
      <c r="G736" s="241" t="s">
        <v>291</v>
      </c>
      <c r="H736" s="241" t="s">
        <v>445</v>
      </c>
      <c r="I736" s="241" t="s">
        <v>462</v>
      </c>
      <c r="J736" s="241" t="s">
        <v>270</v>
      </c>
      <c r="K736" s="241"/>
      <c r="L736" s="241"/>
      <c r="M736" s="241" t="s">
        <v>267</v>
      </c>
      <c r="N736" s="241" t="s">
        <v>32</v>
      </c>
      <c r="O736" s="241" t="s">
        <v>268</v>
      </c>
      <c r="P736" s="242" t="s">
        <v>115</v>
      </c>
      <c r="Q736" s="242" t="s">
        <v>457</v>
      </c>
      <c r="R736" s="244">
        <v>0</v>
      </c>
      <c r="S736" s="244">
        <v>126800457</v>
      </c>
      <c r="T736" s="244">
        <v>26618</v>
      </c>
      <c r="U736" s="244">
        <v>126773839</v>
      </c>
      <c r="V736" s="244">
        <v>0</v>
      </c>
      <c r="W736" s="244">
        <v>126773839</v>
      </c>
      <c r="X736" s="244">
        <v>0</v>
      </c>
      <c r="Y736" s="244">
        <v>126773839</v>
      </c>
      <c r="Z736" s="244">
        <v>126773839</v>
      </c>
      <c r="AA736" s="244">
        <v>126773839</v>
      </c>
      <c r="AB736" s="244">
        <v>126773839</v>
      </c>
    </row>
    <row r="737" spans="1:28" ht="22.5">
      <c r="A737" s="241" t="s">
        <v>391</v>
      </c>
      <c r="B737" s="242" t="s">
        <v>392</v>
      </c>
      <c r="C737" s="243" t="s">
        <v>461</v>
      </c>
      <c r="D737" s="241" t="s">
        <v>22</v>
      </c>
      <c r="E737" s="241" t="s">
        <v>293</v>
      </c>
      <c r="F737" s="241" t="s">
        <v>285</v>
      </c>
      <c r="G737" s="241" t="s">
        <v>291</v>
      </c>
      <c r="H737" s="241" t="s">
        <v>445</v>
      </c>
      <c r="I737" s="241" t="s">
        <v>462</v>
      </c>
      <c r="J737" s="241" t="s">
        <v>270</v>
      </c>
      <c r="K737" s="241"/>
      <c r="L737" s="241"/>
      <c r="M737" s="241" t="s">
        <v>280</v>
      </c>
      <c r="N737" s="241" t="s">
        <v>34</v>
      </c>
      <c r="O737" s="241" t="s">
        <v>268</v>
      </c>
      <c r="P737" s="242" t="s">
        <v>115</v>
      </c>
      <c r="Q737" s="242" t="s">
        <v>457</v>
      </c>
      <c r="R737" s="244">
        <v>0</v>
      </c>
      <c r="S737" s="244">
        <v>3562820471</v>
      </c>
      <c r="T737" s="244">
        <v>587337225</v>
      </c>
      <c r="U737" s="244">
        <v>2975483246</v>
      </c>
      <c r="V737" s="244">
        <v>0</v>
      </c>
      <c r="W737" s="244">
        <v>2951297056</v>
      </c>
      <c r="X737" s="244">
        <v>24186190</v>
      </c>
      <c r="Y737" s="244">
        <v>2951297056</v>
      </c>
      <c r="Z737" s="244">
        <v>2935256765</v>
      </c>
      <c r="AA737" s="244">
        <v>2811864641</v>
      </c>
      <c r="AB737" s="244">
        <v>2811864641</v>
      </c>
    </row>
    <row r="738" spans="1:28" ht="22.5">
      <c r="A738" s="241" t="s">
        <v>395</v>
      </c>
      <c r="B738" s="242" t="s">
        <v>396</v>
      </c>
      <c r="C738" s="243" t="s">
        <v>461</v>
      </c>
      <c r="D738" s="241" t="s">
        <v>22</v>
      </c>
      <c r="E738" s="241" t="s">
        <v>293</v>
      </c>
      <c r="F738" s="241" t="s">
        <v>285</v>
      </c>
      <c r="G738" s="241" t="s">
        <v>291</v>
      </c>
      <c r="H738" s="241" t="s">
        <v>445</v>
      </c>
      <c r="I738" s="241" t="s">
        <v>462</v>
      </c>
      <c r="J738" s="241" t="s">
        <v>270</v>
      </c>
      <c r="K738" s="241"/>
      <c r="L738" s="241"/>
      <c r="M738" s="241" t="s">
        <v>267</v>
      </c>
      <c r="N738" s="241" t="s">
        <v>32</v>
      </c>
      <c r="O738" s="241" t="s">
        <v>268</v>
      </c>
      <c r="P738" s="242" t="s">
        <v>115</v>
      </c>
      <c r="Q738" s="242" t="s">
        <v>457</v>
      </c>
      <c r="R738" s="244">
        <v>0</v>
      </c>
      <c r="S738" s="244">
        <v>225930867</v>
      </c>
      <c r="T738" s="244">
        <v>0</v>
      </c>
      <c r="U738" s="244">
        <v>225930867</v>
      </c>
      <c r="V738" s="244">
        <v>0</v>
      </c>
      <c r="W738" s="244">
        <v>223915791</v>
      </c>
      <c r="X738" s="244">
        <v>2015076</v>
      </c>
      <c r="Y738" s="244">
        <v>223915791</v>
      </c>
      <c r="Z738" s="244">
        <v>223915791</v>
      </c>
      <c r="AA738" s="244">
        <v>223915791</v>
      </c>
      <c r="AB738" s="244">
        <v>223915791</v>
      </c>
    </row>
    <row r="739" spans="1:28" ht="22.5">
      <c r="A739" s="241" t="s">
        <v>395</v>
      </c>
      <c r="B739" s="242" t="s">
        <v>396</v>
      </c>
      <c r="C739" s="243" t="s">
        <v>461</v>
      </c>
      <c r="D739" s="241" t="s">
        <v>22</v>
      </c>
      <c r="E739" s="241" t="s">
        <v>293</v>
      </c>
      <c r="F739" s="241" t="s">
        <v>285</v>
      </c>
      <c r="G739" s="241" t="s">
        <v>291</v>
      </c>
      <c r="H739" s="241" t="s">
        <v>445</v>
      </c>
      <c r="I739" s="241" t="s">
        <v>462</v>
      </c>
      <c r="J739" s="241" t="s">
        <v>270</v>
      </c>
      <c r="K739" s="241"/>
      <c r="L739" s="241"/>
      <c r="M739" s="241" t="s">
        <v>280</v>
      </c>
      <c r="N739" s="241" t="s">
        <v>34</v>
      </c>
      <c r="O739" s="241" t="s">
        <v>268</v>
      </c>
      <c r="P739" s="242" t="s">
        <v>115</v>
      </c>
      <c r="Q739" s="242" t="s">
        <v>457</v>
      </c>
      <c r="R739" s="244">
        <v>0</v>
      </c>
      <c r="S739" s="244">
        <v>139804198</v>
      </c>
      <c r="T739" s="244">
        <v>0</v>
      </c>
      <c r="U739" s="244">
        <v>139804198</v>
      </c>
      <c r="V739" s="244">
        <v>0</v>
      </c>
      <c r="W739" s="244">
        <v>128664369</v>
      </c>
      <c r="X739" s="244">
        <v>11139829</v>
      </c>
      <c r="Y739" s="244">
        <v>128664369</v>
      </c>
      <c r="Z739" s="244">
        <v>128664369</v>
      </c>
      <c r="AA739" s="244">
        <v>104690849</v>
      </c>
      <c r="AB739" s="244">
        <v>104690849</v>
      </c>
    </row>
    <row r="740" spans="1:28" ht="22.5">
      <c r="A740" s="241" t="s">
        <v>399</v>
      </c>
      <c r="B740" s="242" t="s">
        <v>400</v>
      </c>
      <c r="C740" s="243" t="s">
        <v>461</v>
      </c>
      <c r="D740" s="241" t="s">
        <v>22</v>
      </c>
      <c r="E740" s="241" t="s">
        <v>293</v>
      </c>
      <c r="F740" s="241" t="s">
        <v>285</v>
      </c>
      <c r="G740" s="241" t="s">
        <v>291</v>
      </c>
      <c r="H740" s="241" t="s">
        <v>445</v>
      </c>
      <c r="I740" s="241" t="s">
        <v>462</v>
      </c>
      <c r="J740" s="241" t="s">
        <v>270</v>
      </c>
      <c r="K740" s="241"/>
      <c r="L740" s="241"/>
      <c r="M740" s="241" t="s">
        <v>267</v>
      </c>
      <c r="N740" s="241" t="s">
        <v>32</v>
      </c>
      <c r="O740" s="241" t="s">
        <v>268</v>
      </c>
      <c r="P740" s="242" t="s">
        <v>115</v>
      </c>
      <c r="Q740" s="242" t="s">
        <v>457</v>
      </c>
      <c r="R740" s="244">
        <v>0</v>
      </c>
      <c r="S740" s="244">
        <v>196022424</v>
      </c>
      <c r="T740" s="244">
        <v>915081</v>
      </c>
      <c r="U740" s="244">
        <v>195107343</v>
      </c>
      <c r="V740" s="244">
        <v>0</v>
      </c>
      <c r="W740" s="244">
        <v>193326826</v>
      </c>
      <c r="X740" s="244">
        <v>1780517</v>
      </c>
      <c r="Y740" s="244">
        <v>193326826</v>
      </c>
      <c r="Z740" s="244">
        <v>193326826</v>
      </c>
      <c r="AA740" s="244">
        <v>193326826</v>
      </c>
      <c r="AB740" s="244">
        <v>193326826</v>
      </c>
    </row>
    <row r="741" spans="1:28" ht="22.5">
      <c r="A741" s="241" t="s">
        <v>399</v>
      </c>
      <c r="B741" s="242" t="s">
        <v>400</v>
      </c>
      <c r="C741" s="243" t="s">
        <v>461</v>
      </c>
      <c r="D741" s="241" t="s">
        <v>22</v>
      </c>
      <c r="E741" s="241" t="s">
        <v>293</v>
      </c>
      <c r="F741" s="241" t="s">
        <v>285</v>
      </c>
      <c r="G741" s="241" t="s">
        <v>291</v>
      </c>
      <c r="H741" s="241" t="s">
        <v>445</v>
      </c>
      <c r="I741" s="241" t="s">
        <v>462</v>
      </c>
      <c r="J741" s="241" t="s">
        <v>270</v>
      </c>
      <c r="K741" s="241"/>
      <c r="L741" s="241"/>
      <c r="M741" s="241" t="s">
        <v>280</v>
      </c>
      <c r="N741" s="241" t="s">
        <v>34</v>
      </c>
      <c r="O741" s="241" t="s">
        <v>268</v>
      </c>
      <c r="P741" s="242" t="s">
        <v>115</v>
      </c>
      <c r="Q741" s="242" t="s">
        <v>457</v>
      </c>
      <c r="R741" s="244">
        <v>0</v>
      </c>
      <c r="S741" s="244">
        <v>36561010</v>
      </c>
      <c r="T741" s="244">
        <v>2882105</v>
      </c>
      <c r="U741" s="244">
        <v>33678905</v>
      </c>
      <c r="V741" s="244">
        <v>0</v>
      </c>
      <c r="W741" s="244">
        <v>33678905</v>
      </c>
      <c r="X741" s="244">
        <v>0</v>
      </c>
      <c r="Y741" s="244">
        <v>33678905</v>
      </c>
      <c r="Z741" s="244">
        <v>33678905</v>
      </c>
      <c r="AA741" s="244">
        <v>33678905</v>
      </c>
      <c r="AB741" s="244">
        <v>33678905</v>
      </c>
    </row>
    <row r="742" spans="1:28" ht="22.5">
      <c r="A742" s="241" t="s">
        <v>403</v>
      </c>
      <c r="B742" s="242" t="s">
        <v>404</v>
      </c>
      <c r="C742" s="243" t="s">
        <v>461</v>
      </c>
      <c r="D742" s="241" t="s">
        <v>22</v>
      </c>
      <c r="E742" s="241" t="s">
        <v>293</v>
      </c>
      <c r="F742" s="241" t="s">
        <v>285</v>
      </c>
      <c r="G742" s="241" t="s">
        <v>291</v>
      </c>
      <c r="H742" s="241" t="s">
        <v>445</v>
      </c>
      <c r="I742" s="241" t="s">
        <v>462</v>
      </c>
      <c r="J742" s="241" t="s">
        <v>270</v>
      </c>
      <c r="K742" s="241"/>
      <c r="L742" s="241"/>
      <c r="M742" s="241" t="s">
        <v>267</v>
      </c>
      <c r="N742" s="241" t="s">
        <v>32</v>
      </c>
      <c r="O742" s="241" t="s">
        <v>268</v>
      </c>
      <c r="P742" s="242" t="s">
        <v>115</v>
      </c>
      <c r="Q742" s="242" t="s">
        <v>457</v>
      </c>
      <c r="R742" s="244">
        <v>0</v>
      </c>
      <c r="S742" s="244">
        <v>794692164</v>
      </c>
      <c r="T742" s="244">
        <v>0</v>
      </c>
      <c r="U742" s="244">
        <v>794692164</v>
      </c>
      <c r="V742" s="244">
        <v>0</v>
      </c>
      <c r="W742" s="244">
        <v>734612257</v>
      </c>
      <c r="X742" s="244">
        <v>60079907</v>
      </c>
      <c r="Y742" s="244">
        <v>734612257</v>
      </c>
      <c r="Z742" s="244">
        <v>734612257</v>
      </c>
      <c r="AA742" s="244">
        <v>734612257</v>
      </c>
      <c r="AB742" s="244">
        <v>734612257</v>
      </c>
    </row>
    <row r="743" spans="1:28" ht="22.5">
      <c r="A743" s="241" t="s">
        <v>403</v>
      </c>
      <c r="B743" s="242" t="s">
        <v>404</v>
      </c>
      <c r="C743" s="243" t="s">
        <v>461</v>
      </c>
      <c r="D743" s="241" t="s">
        <v>22</v>
      </c>
      <c r="E743" s="241" t="s">
        <v>293</v>
      </c>
      <c r="F743" s="241" t="s">
        <v>285</v>
      </c>
      <c r="G743" s="241" t="s">
        <v>291</v>
      </c>
      <c r="H743" s="241" t="s">
        <v>445</v>
      </c>
      <c r="I743" s="241" t="s">
        <v>462</v>
      </c>
      <c r="J743" s="241" t="s">
        <v>270</v>
      </c>
      <c r="K743" s="241"/>
      <c r="L743" s="241"/>
      <c r="M743" s="241" t="s">
        <v>280</v>
      </c>
      <c r="N743" s="241" t="s">
        <v>34</v>
      </c>
      <c r="O743" s="241" t="s">
        <v>268</v>
      </c>
      <c r="P743" s="242" t="s">
        <v>115</v>
      </c>
      <c r="Q743" s="242" t="s">
        <v>457</v>
      </c>
      <c r="R743" s="244">
        <v>0</v>
      </c>
      <c r="S743" s="244">
        <v>966770907</v>
      </c>
      <c r="T743" s="244">
        <v>0</v>
      </c>
      <c r="U743" s="244">
        <v>966770907</v>
      </c>
      <c r="V743" s="244">
        <v>0</v>
      </c>
      <c r="W743" s="244">
        <v>691493063</v>
      </c>
      <c r="X743" s="244">
        <v>275277844</v>
      </c>
      <c r="Y743" s="244">
        <v>691493063</v>
      </c>
      <c r="Z743" s="244">
        <v>653314481</v>
      </c>
      <c r="AA743" s="244">
        <v>459619127</v>
      </c>
      <c r="AB743" s="244">
        <v>459619127</v>
      </c>
    </row>
    <row r="744" spans="1:28" ht="22.5">
      <c r="A744" s="241" t="s">
        <v>409</v>
      </c>
      <c r="B744" s="242" t="s">
        <v>410</v>
      </c>
      <c r="C744" s="243" t="s">
        <v>461</v>
      </c>
      <c r="D744" s="241" t="s">
        <v>22</v>
      </c>
      <c r="E744" s="241" t="s">
        <v>293</v>
      </c>
      <c r="F744" s="241" t="s">
        <v>285</v>
      </c>
      <c r="G744" s="241" t="s">
        <v>291</v>
      </c>
      <c r="H744" s="241" t="s">
        <v>445</v>
      </c>
      <c r="I744" s="241" t="s">
        <v>462</v>
      </c>
      <c r="J744" s="241" t="s">
        <v>270</v>
      </c>
      <c r="K744" s="241"/>
      <c r="L744" s="241"/>
      <c r="M744" s="241" t="s">
        <v>267</v>
      </c>
      <c r="N744" s="241" t="s">
        <v>32</v>
      </c>
      <c r="O744" s="241" t="s">
        <v>268</v>
      </c>
      <c r="P744" s="242" t="s">
        <v>115</v>
      </c>
      <c r="Q744" s="242" t="s">
        <v>457</v>
      </c>
      <c r="R744" s="244">
        <v>0</v>
      </c>
      <c r="S744" s="244">
        <v>125884367</v>
      </c>
      <c r="T744" s="244">
        <v>467067</v>
      </c>
      <c r="U744" s="244">
        <v>125417300</v>
      </c>
      <c r="V744" s="244">
        <v>0</v>
      </c>
      <c r="W744" s="244">
        <v>125417300</v>
      </c>
      <c r="X744" s="244">
        <v>0</v>
      </c>
      <c r="Y744" s="244">
        <v>125417300</v>
      </c>
      <c r="Z744" s="244">
        <v>125417300</v>
      </c>
      <c r="AA744" s="244">
        <v>125417300</v>
      </c>
      <c r="AB744" s="244">
        <v>125417300</v>
      </c>
    </row>
    <row r="745" spans="1:28" ht="22.5">
      <c r="A745" s="241" t="s">
        <v>409</v>
      </c>
      <c r="B745" s="242" t="s">
        <v>410</v>
      </c>
      <c r="C745" s="243" t="s">
        <v>461</v>
      </c>
      <c r="D745" s="241" t="s">
        <v>22</v>
      </c>
      <c r="E745" s="241" t="s">
        <v>293</v>
      </c>
      <c r="F745" s="241" t="s">
        <v>285</v>
      </c>
      <c r="G745" s="241" t="s">
        <v>291</v>
      </c>
      <c r="H745" s="241" t="s">
        <v>445</v>
      </c>
      <c r="I745" s="241" t="s">
        <v>462</v>
      </c>
      <c r="J745" s="241" t="s">
        <v>270</v>
      </c>
      <c r="K745" s="241"/>
      <c r="L745" s="241"/>
      <c r="M745" s="241" t="s">
        <v>280</v>
      </c>
      <c r="N745" s="241" t="s">
        <v>34</v>
      </c>
      <c r="O745" s="241" t="s">
        <v>268</v>
      </c>
      <c r="P745" s="242" t="s">
        <v>115</v>
      </c>
      <c r="Q745" s="242" t="s">
        <v>457</v>
      </c>
      <c r="R745" s="244">
        <v>0</v>
      </c>
      <c r="S745" s="244">
        <v>145600664</v>
      </c>
      <c r="T745" s="244">
        <v>0</v>
      </c>
      <c r="U745" s="244">
        <v>145600664</v>
      </c>
      <c r="V745" s="244">
        <v>0</v>
      </c>
      <c r="W745" s="244">
        <v>108513776</v>
      </c>
      <c r="X745" s="244">
        <v>37086888</v>
      </c>
      <c r="Y745" s="244">
        <v>108513776</v>
      </c>
      <c r="Z745" s="244">
        <v>108513776</v>
      </c>
      <c r="AA745" s="244">
        <v>108513776</v>
      </c>
      <c r="AB745" s="244">
        <v>108513776</v>
      </c>
    </row>
    <row r="746" spans="1:28" ht="22.5">
      <c r="A746" s="241" t="s">
        <v>411</v>
      </c>
      <c r="B746" s="242" t="s">
        <v>412</v>
      </c>
      <c r="C746" s="243" t="s">
        <v>461</v>
      </c>
      <c r="D746" s="241" t="s">
        <v>22</v>
      </c>
      <c r="E746" s="241" t="s">
        <v>293</v>
      </c>
      <c r="F746" s="241" t="s">
        <v>285</v>
      </c>
      <c r="G746" s="241" t="s">
        <v>291</v>
      </c>
      <c r="H746" s="241" t="s">
        <v>445</v>
      </c>
      <c r="I746" s="241" t="s">
        <v>462</v>
      </c>
      <c r="J746" s="241" t="s">
        <v>270</v>
      </c>
      <c r="K746" s="241"/>
      <c r="L746" s="241"/>
      <c r="M746" s="241" t="s">
        <v>267</v>
      </c>
      <c r="N746" s="241" t="s">
        <v>32</v>
      </c>
      <c r="O746" s="241" t="s">
        <v>268</v>
      </c>
      <c r="P746" s="242" t="s">
        <v>115</v>
      </c>
      <c r="Q746" s="242" t="s">
        <v>457</v>
      </c>
      <c r="R746" s="244">
        <v>0</v>
      </c>
      <c r="S746" s="244">
        <v>139661991</v>
      </c>
      <c r="T746" s="244">
        <v>2847684</v>
      </c>
      <c r="U746" s="244">
        <v>136814307</v>
      </c>
      <c r="V746" s="244">
        <v>0</v>
      </c>
      <c r="W746" s="244">
        <v>136814306</v>
      </c>
      <c r="X746" s="244">
        <v>1</v>
      </c>
      <c r="Y746" s="244">
        <v>136814306</v>
      </c>
      <c r="Z746" s="244">
        <v>136814306</v>
      </c>
      <c r="AA746" s="244">
        <v>136814306</v>
      </c>
      <c r="AB746" s="244">
        <v>136814306</v>
      </c>
    </row>
    <row r="747" spans="1:28" ht="22.5">
      <c r="A747" s="241" t="s">
        <v>411</v>
      </c>
      <c r="B747" s="242" t="s">
        <v>412</v>
      </c>
      <c r="C747" s="243" t="s">
        <v>461</v>
      </c>
      <c r="D747" s="241" t="s">
        <v>22</v>
      </c>
      <c r="E747" s="241" t="s">
        <v>293</v>
      </c>
      <c r="F747" s="241" t="s">
        <v>285</v>
      </c>
      <c r="G747" s="241" t="s">
        <v>291</v>
      </c>
      <c r="H747" s="241" t="s">
        <v>445</v>
      </c>
      <c r="I747" s="241" t="s">
        <v>462</v>
      </c>
      <c r="J747" s="241" t="s">
        <v>270</v>
      </c>
      <c r="K747" s="241"/>
      <c r="L747" s="241"/>
      <c r="M747" s="241" t="s">
        <v>280</v>
      </c>
      <c r="N747" s="241" t="s">
        <v>34</v>
      </c>
      <c r="O747" s="241" t="s">
        <v>268</v>
      </c>
      <c r="P747" s="242" t="s">
        <v>115</v>
      </c>
      <c r="Q747" s="242" t="s">
        <v>457</v>
      </c>
      <c r="R747" s="244">
        <v>0</v>
      </c>
      <c r="S747" s="244">
        <v>175442275</v>
      </c>
      <c r="T747" s="244">
        <v>113977696</v>
      </c>
      <c r="U747" s="244">
        <v>61464579</v>
      </c>
      <c r="V747" s="244">
        <v>0</v>
      </c>
      <c r="W747" s="244">
        <v>55784505</v>
      </c>
      <c r="X747" s="244">
        <v>5680074</v>
      </c>
      <c r="Y747" s="244">
        <v>55784505</v>
      </c>
      <c r="Z747" s="244">
        <v>55784505</v>
      </c>
      <c r="AA747" s="244">
        <v>33818798</v>
      </c>
      <c r="AB747" s="244">
        <v>33818798</v>
      </c>
    </row>
    <row r="748" spans="1:28" ht="22.5">
      <c r="A748" s="241" t="s">
        <v>413</v>
      </c>
      <c r="B748" s="242" t="s">
        <v>414</v>
      </c>
      <c r="C748" s="243" t="s">
        <v>461</v>
      </c>
      <c r="D748" s="241" t="s">
        <v>22</v>
      </c>
      <c r="E748" s="241" t="s">
        <v>293</v>
      </c>
      <c r="F748" s="241" t="s">
        <v>285</v>
      </c>
      <c r="G748" s="241" t="s">
        <v>291</v>
      </c>
      <c r="H748" s="241" t="s">
        <v>445</v>
      </c>
      <c r="I748" s="241" t="s">
        <v>462</v>
      </c>
      <c r="J748" s="241" t="s">
        <v>270</v>
      </c>
      <c r="K748" s="241"/>
      <c r="L748" s="241"/>
      <c r="M748" s="241" t="s">
        <v>267</v>
      </c>
      <c r="N748" s="241" t="s">
        <v>32</v>
      </c>
      <c r="O748" s="241" t="s">
        <v>268</v>
      </c>
      <c r="P748" s="242" t="s">
        <v>115</v>
      </c>
      <c r="Q748" s="242" t="s">
        <v>457</v>
      </c>
      <c r="R748" s="244">
        <v>0</v>
      </c>
      <c r="S748" s="244">
        <v>147098946</v>
      </c>
      <c r="T748" s="244">
        <v>4473146</v>
      </c>
      <c r="U748" s="244">
        <v>142625800</v>
      </c>
      <c r="V748" s="244">
        <v>0</v>
      </c>
      <c r="W748" s="244">
        <v>142414200</v>
      </c>
      <c r="X748" s="244">
        <v>211600</v>
      </c>
      <c r="Y748" s="244">
        <v>142414200</v>
      </c>
      <c r="Z748" s="244">
        <v>142414200</v>
      </c>
      <c r="AA748" s="244">
        <v>142414200</v>
      </c>
      <c r="AB748" s="244">
        <v>142414200</v>
      </c>
    </row>
    <row r="749" spans="1:28" ht="22.5">
      <c r="A749" s="241" t="s">
        <v>413</v>
      </c>
      <c r="B749" s="242" t="s">
        <v>414</v>
      </c>
      <c r="C749" s="243" t="s">
        <v>461</v>
      </c>
      <c r="D749" s="241" t="s">
        <v>22</v>
      </c>
      <c r="E749" s="241" t="s">
        <v>293</v>
      </c>
      <c r="F749" s="241" t="s">
        <v>285</v>
      </c>
      <c r="G749" s="241" t="s">
        <v>291</v>
      </c>
      <c r="H749" s="241" t="s">
        <v>445</v>
      </c>
      <c r="I749" s="241" t="s">
        <v>462</v>
      </c>
      <c r="J749" s="241" t="s">
        <v>270</v>
      </c>
      <c r="K749" s="241"/>
      <c r="L749" s="241"/>
      <c r="M749" s="241" t="s">
        <v>280</v>
      </c>
      <c r="N749" s="241" t="s">
        <v>34</v>
      </c>
      <c r="O749" s="241" t="s">
        <v>268</v>
      </c>
      <c r="P749" s="242" t="s">
        <v>115</v>
      </c>
      <c r="Q749" s="242" t="s">
        <v>457</v>
      </c>
      <c r="R749" s="244">
        <v>0</v>
      </c>
      <c r="S749" s="244">
        <v>138004045</v>
      </c>
      <c r="T749" s="244">
        <v>9559697</v>
      </c>
      <c r="U749" s="244">
        <v>128444348</v>
      </c>
      <c r="V749" s="244">
        <v>0</v>
      </c>
      <c r="W749" s="244">
        <v>128330932</v>
      </c>
      <c r="X749" s="244">
        <v>113416</v>
      </c>
      <c r="Y749" s="244">
        <v>128330932</v>
      </c>
      <c r="Z749" s="244">
        <v>128330932</v>
      </c>
      <c r="AA749" s="244">
        <v>128330932</v>
      </c>
      <c r="AB749" s="244">
        <v>128330932</v>
      </c>
    </row>
    <row r="750" spans="1:28" ht="22.5">
      <c r="A750" s="241" t="s">
        <v>418</v>
      </c>
      <c r="B750" s="242" t="s">
        <v>419</v>
      </c>
      <c r="C750" s="243" t="s">
        <v>461</v>
      </c>
      <c r="D750" s="241" t="s">
        <v>22</v>
      </c>
      <c r="E750" s="241" t="s">
        <v>293</v>
      </c>
      <c r="F750" s="241" t="s">
        <v>285</v>
      </c>
      <c r="G750" s="241" t="s">
        <v>291</v>
      </c>
      <c r="H750" s="241" t="s">
        <v>445</v>
      </c>
      <c r="I750" s="241" t="s">
        <v>462</v>
      </c>
      <c r="J750" s="241" t="s">
        <v>270</v>
      </c>
      <c r="K750" s="241"/>
      <c r="L750" s="241"/>
      <c r="M750" s="241" t="s">
        <v>267</v>
      </c>
      <c r="N750" s="241" t="s">
        <v>32</v>
      </c>
      <c r="O750" s="241" t="s">
        <v>268</v>
      </c>
      <c r="P750" s="242" t="s">
        <v>115</v>
      </c>
      <c r="Q750" s="242" t="s">
        <v>457</v>
      </c>
      <c r="R750" s="244">
        <v>0</v>
      </c>
      <c r="S750" s="244">
        <v>406076475</v>
      </c>
      <c r="T750" s="244">
        <v>9139568</v>
      </c>
      <c r="U750" s="244">
        <v>396936907</v>
      </c>
      <c r="V750" s="244">
        <v>0</v>
      </c>
      <c r="W750" s="244">
        <v>396380365</v>
      </c>
      <c r="X750" s="244">
        <v>556542</v>
      </c>
      <c r="Y750" s="244">
        <v>396380365</v>
      </c>
      <c r="Z750" s="244">
        <v>394395581</v>
      </c>
      <c r="AA750" s="244">
        <v>394395581</v>
      </c>
      <c r="AB750" s="244">
        <v>394395581</v>
      </c>
    </row>
    <row r="751" spans="1:28" ht="22.5">
      <c r="A751" s="241" t="s">
        <v>418</v>
      </c>
      <c r="B751" s="242" t="s">
        <v>419</v>
      </c>
      <c r="C751" s="243" t="s">
        <v>461</v>
      </c>
      <c r="D751" s="241" t="s">
        <v>22</v>
      </c>
      <c r="E751" s="241" t="s">
        <v>293</v>
      </c>
      <c r="F751" s="241" t="s">
        <v>285</v>
      </c>
      <c r="G751" s="241" t="s">
        <v>291</v>
      </c>
      <c r="H751" s="241" t="s">
        <v>445</v>
      </c>
      <c r="I751" s="241" t="s">
        <v>462</v>
      </c>
      <c r="J751" s="241" t="s">
        <v>270</v>
      </c>
      <c r="K751" s="241"/>
      <c r="L751" s="241"/>
      <c r="M751" s="241" t="s">
        <v>280</v>
      </c>
      <c r="N751" s="241" t="s">
        <v>34</v>
      </c>
      <c r="O751" s="241" t="s">
        <v>268</v>
      </c>
      <c r="P751" s="242" t="s">
        <v>115</v>
      </c>
      <c r="Q751" s="242" t="s">
        <v>457</v>
      </c>
      <c r="R751" s="244">
        <v>0</v>
      </c>
      <c r="S751" s="244">
        <v>2529595202</v>
      </c>
      <c r="T751" s="244">
        <v>230680907.06</v>
      </c>
      <c r="U751" s="244">
        <v>2298914294.9400001</v>
      </c>
      <c r="V751" s="244">
        <v>0</v>
      </c>
      <c r="W751" s="244">
        <v>2277040250.3400002</v>
      </c>
      <c r="X751" s="244">
        <v>21874044.600000001</v>
      </c>
      <c r="Y751" s="244">
        <v>2277040250.3400002</v>
      </c>
      <c r="Z751" s="244">
        <v>2277040250.3400002</v>
      </c>
      <c r="AA751" s="244">
        <v>2189905951.3400002</v>
      </c>
      <c r="AB751" s="244">
        <v>2189905951.3400002</v>
      </c>
    </row>
    <row r="752" spans="1:28" ht="22.5">
      <c r="A752" s="241" t="s">
        <v>420</v>
      </c>
      <c r="B752" s="242" t="s">
        <v>421</v>
      </c>
      <c r="C752" s="243" t="s">
        <v>461</v>
      </c>
      <c r="D752" s="241" t="s">
        <v>22</v>
      </c>
      <c r="E752" s="241" t="s">
        <v>293</v>
      </c>
      <c r="F752" s="241" t="s">
        <v>285</v>
      </c>
      <c r="G752" s="241" t="s">
        <v>291</v>
      </c>
      <c r="H752" s="241" t="s">
        <v>445</v>
      </c>
      <c r="I752" s="241" t="s">
        <v>462</v>
      </c>
      <c r="J752" s="241" t="s">
        <v>270</v>
      </c>
      <c r="K752" s="241"/>
      <c r="L752" s="241"/>
      <c r="M752" s="241" t="s">
        <v>267</v>
      </c>
      <c r="N752" s="241" t="s">
        <v>32</v>
      </c>
      <c r="O752" s="241" t="s">
        <v>268</v>
      </c>
      <c r="P752" s="242" t="s">
        <v>115</v>
      </c>
      <c r="Q752" s="242" t="s">
        <v>457</v>
      </c>
      <c r="R752" s="244">
        <v>0</v>
      </c>
      <c r="S752" s="244">
        <v>324063743</v>
      </c>
      <c r="T752" s="244">
        <v>1478380</v>
      </c>
      <c r="U752" s="244">
        <v>322585363</v>
      </c>
      <c r="V752" s="244">
        <v>0</v>
      </c>
      <c r="W752" s="244">
        <v>321138135</v>
      </c>
      <c r="X752" s="244">
        <v>1447228</v>
      </c>
      <c r="Y752" s="244">
        <v>321138135</v>
      </c>
      <c r="Z752" s="244">
        <v>321138135</v>
      </c>
      <c r="AA752" s="244">
        <v>321138135</v>
      </c>
      <c r="AB752" s="244">
        <v>321138135</v>
      </c>
    </row>
    <row r="753" spans="1:28" ht="22.5">
      <c r="A753" s="241" t="s">
        <v>420</v>
      </c>
      <c r="B753" s="242" t="s">
        <v>421</v>
      </c>
      <c r="C753" s="243" t="s">
        <v>461</v>
      </c>
      <c r="D753" s="241" t="s">
        <v>22</v>
      </c>
      <c r="E753" s="241" t="s">
        <v>293</v>
      </c>
      <c r="F753" s="241" t="s">
        <v>285</v>
      </c>
      <c r="G753" s="241" t="s">
        <v>291</v>
      </c>
      <c r="H753" s="241" t="s">
        <v>445</v>
      </c>
      <c r="I753" s="241" t="s">
        <v>462</v>
      </c>
      <c r="J753" s="241" t="s">
        <v>270</v>
      </c>
      <c r="K753" s="241"/>
      <c r="L753" s="241"/>
      <c r="M753" s="241" t="s">
        <v>280</v>
      </c>
      <c r="N753" s="241" t="s">
        <v>34</v>
      </c>
      <c r="O753" s="241" t="s">
        <v>268</v>
      </c>
      <c r="P753" s="242" t="s">
        <v>115</v>
      </c>
      <c r="Q753" s="242" t="s">
        <v>457</v>
      </c>
      <c r="R753" s="244">
        <v>0</v>
      </c>
      <c r="S753" s="244">
        <v>214520452</v>
      </c>
      <c r="T753" s="244">
        <v>7223128</v>
      </c>
      <c r="U753" s="244">
        <v>207297324</v>
      </c>
      <c r="V753" s="244">
        <v>0</v>
      </c>
      <c r="W753" s="244">
        <v>207137610</v>
      </c>
      <c r="X753" s="244">
        <v>159714</v>
      </c>
      <c r="Y753" s="244">
        <v>207137610</v>
      </c>
      <c r="Z753" s="244">
        <v>207137610</v>
      </c>
      <c r="AA753" s="244">
        <v>201661442</v>
      </c>
      <c r="AB753" s="244">
        <v>201661442</v>
      </c>
    </row>
    <row r="754" spans="1:28" ht="22.5">
      <c r="A754" s="241" t="s">
        <v>422</v>
      </c>
      <c r="B754" s="242" t="s">
        <v>423</v>
      </c>
      <c r="C754" s="243" t="s">
        <v>461</v>
      </c>
      <c r="D754" s="241" t="s">
        <v>22</v>
      </c>
      <c r="E754" s="241" t="s">
        <v>293</v>
      </c>
      <c r="F754" s="241" t="s">
        <v>285</v>
      </c>
      <c r="G754" s="241" t="s">
        <v>291</v>
      </c>
      <c r="H754" s="241" t="s">
        <v>445</v>
      </c>
      <c r="I754" s="241" t="s">
        <v>462</v>
      </c>
      <c r="J754" s="241" t="s">
        <v>270</v>
      </c>
      <c r="K754" s="241"/>
      <c r="L754" s="241"/>
      <c r="M754" s="241" t="s">
        <v>267</v>
      </c>
      <c r="N754" s="241" t="s">
        <v>32</v>
      </c>
      <c r="O754" s="241" t="s">
        <v>268</v>
      </c>
      <c r="P754" s="242" t="s">
        <v>115</v>
      </c>
      <c r="Q754" s="242" t="s">
        <v>457</v>
      </c>
      <c r="R754" s="244">
        <v>0</v>
      </c>
      <c r="S754" s="244">
        <v>203075276</v>
      </c>
      <c r="T754" s="244">
        <v>5631989.4699999997</v>
      </c>
      <c r="U754" s="244">
        <v>197443286.53</v>
      </c>
      <c r="V754" s="244">
        <v>0</v>
      </c>
      <c r="W754" s="244">
        <v>196650280.53</v>
      </c>
      <c r="X754" s="244">
        <v>793006</v>
      </c>
      <c r="Y754" s="244">
        <v>196650279.19999999</v>
      </c>
      <c r="Z754" s="244">
        <v>196650279.19999999</v>
      </c>
      <c r="AA754" s="244">
        <v>196650279.19999999</v>
      </c>
      <c r="AB754" s="244">
        <v>196650279.19999999</v>
      </c>
    </row>
    <row r="755" spans="1:28" ht="22.5">
      <c r="A755" s="241" t="s">
        <v>422</v>
      </c>
      <c r="B755" s="242" t="s">
        <v>423</v>
      </c>
      <c r="C755" s="243" t="s">
        <v>461</v>
      </c>
      <c r="D755" s="241" t="s">
        <v>22</v>
      </c>
      <c r="E755" s="241" t="s">
        <v>293</v>
      </c>
      <c r="F755" s="241" t="s">
        <v>285</v>
      </c>
      <c r="G755" s="241" t="s">
        <v>291</v>
      </c>
      <c r="H755" s="241" t="s">
        <v>445</v>
      </c>
      <c r="I755" s="241" t="s">
        <v>462</v>
      </c>
      <c r="J755" s="241" t="s">
        <v>270</v>
      </c>
      <c r="K755" s="241"/>
      <c r="L755" s="241"/>
      <c r="M755" s="241" t="s">
        <v>280</v>
      </c>
      <c r="N755" s="241" t="s">
        <v>34</v>
      </c>
      <c r="O755" s="241" t="s">
        <v>268</v>
      </c>
      <c r="P755" s="242" t="s">
        <v>115</v>
      </c>
      <c r="Q755" s="242" t="s">
        <v>457</v>
      </c>
      <c r="R755" s="244">
        <v>0</v>
      </c>
      <c r="S755" s="244">
        <v>192111115</v>
      </c>
      <c r="T755" s="244">
        <v>2354363</v>
      </c>
      <c r="U755" s="244">
        <v>189756752</v>
      </c>
      <c r="V755" s="244">
        <v>0</v>
      </c>
      <c r="W755" s="244">
        <v>189726752</v>
      </c>
      <c r="X755" s="244">
        <v>30000</v>
      </c>
      <c r="Y755" s="244">
        <v>189637702</v>
      </c>
      <c r="Z755" s="244">
        <v>189637702</v>
      </c>
      <c r="AA755" s="244">
        <v>185170703</v>
      </c>
      <c r="AB755" s="244">
        <v>185170703</v>
      </c>
    </row>
    <row r="756" spans="1:28" ht="22.5">
      <c r="A756" s="241" t="s">
        <v>424</v>
      </c>
      <c r="B756" s="242" t="s">
        <v>425</v>
      </c>
      <c r="C756" s="243" t="s">
        <v>461</v>
      </c>
      <c r="D756" s="241" t="s">
        <v>22</v>
      </c>
      <c r="E756" s="241" t="s">
        <v>293</v>
      </c>
      <c r="F756" s="241" t="s">
        <v>285</v>
      </c>
      <c r="G756" s="241" t="s">
        <v>291</v>
      </c>
      <c r="H756" s="241" t="s">
        <v>445</v>
      </c>
      <c r="I756" s="241" t="s">
        <v>462</v>
      </c>
      <c r="J756" s="241" t="s">
        <v>270</v>
      </c>
      <c r="K756" s="241"/>
      <c r="L756" s="241"/>
      <c r="M756" s="241" t="s">
        <v>267</v>
      </c>
      <c r="N756" s="241" t="s">
        <v>32</v>
      </c>
      <c r="O756" s="241" t="s">
        <v>268</v>
      </c>
      <c r="P756" s="242" t="s">
        <v>115</v>
      </c>
      <c r="Q756" s="242" t="s">
        <v>457</v>
      </c>
      <c r="R756" s="244">
        <v>0</v>
      </c>
      <c r="S756" s="244">
        <v>103272672</v>
      </c>
      <c r="T756" s="244">
        <v>187931</v>
      </c>
      <c r="U756" s="244">
        <v>103084741</v>
      </c>
      <c r="V756" s="244">
        <v>0</v>
      </c>
      <c r="W756" s="244">
        <v>102992741</v>
      </c>
      <c r="X756" s="244">
        <v>92000</v>
      </c>
      <c r="Y756" s="244">
        <v>102992741</v>
      </c>
      <c r="Z756" s="244">
        <v>102992741</v>
      </c>
      <c r="AA756" s="244">
        <v>102992741</v>
      </c>
      <c r="AB756" s="244">
        <v>102992741</v>
      </c>
    </row>
    <row r="757" spans="1:28" ht="22.5">
      <c r="A757" s="241" t="s">
        <v>424</v>
      </c>
      <c r="B757" s="242" t="s">
        <v>425</v>
      </c>
      <c r="C757" s="243" t="s">
        <v>461</v>
      </c>
      <c r="D757" s="241" t="s">
        <v>22</v>
      </c>
      <c r="E757" s="241" t="s">
        <v>293</v>
      </c>
      <c r="F757" s="241" t="s">
        <v>285</v>
      </c>
      <c r="G757" s="241" t="s">
        <v>291</v>
      </c>
      <c r="H757" s="241" t="s">
        <v>445</v>
      </c>
      <c r="I757" s="241" t="s">
        <v>462</v>
      </c>
      <c r="J757" s="241" t="s">
        <v>270</v>
      </c>
      <c r="K757" s="241"/>
      <c r="L757" s="241"/>
      <c r="M757" s="241" t="s">
        <v>280</v>
      </c>
      <c r="N757" s="241" t="s">
        <v>34</v>
      </c>
      <c r="O757" s="241" t="s">
        <v>268</v>
      </c>
      <c r="P757" s="242" t="s">
        <v>115</v>
      </c>
      <c r="Q757" s="242" t="s">
        <v>457</v>
      </c>
      <c r="R757" s="244">
        <v>0</v>
      </c>
      <c r="S757" s="244">
        <v>19280329</v>
      </c>
      <c r="T757" s="244">
        <v>445247</v>
      </c>
      <c r="U757" s="244">
        <v>18835082</v>
      </c>
      <c r="V757" s="244">
        <v>0</v>
      </c>
      <c r="W757" s="244">
        <v>18835082</v>
      </c>
      <c r="X757" s="244">
        <v>0</v>
      </c>
      <c r="Y757" s="244">
        <v>18835082</v>
      </c>
      <c r="Z757" s="244">
        <v>18835082</v>
      </c>
      <c r="AA757" s="244">
        <v>17944588</v>
      </c>
      <c r="AB757" s="244">
        <v>17944588</v>
      </c>
    </row>
    <row r="758" spans="1:28" ht="22.5">
      <c r="A758" s="241" t="s">
        <v>426</v>
      </c>
      <c r="B758" s="242" t="s">
        <v>427</v>
      </c>
      <c r="C758" s="243" t="s">
        <v>461</v>
      </c>
      <c r="D758" s="241" t="s">
        <v>22</v>
      </c>
      <c r="E758" s="241" t="s">
        <v>293</v>
      </c>
      <c r="F758" s="241" t="s">
        <v>285</v>
      </c>
      <c r="G758" s="241" t="s">
        <v>291</v>
      </c>
      <c r="H758" s="241" t="s">
        <v>445</v>
      </c>
      <c r="I758" s="241" t="s">
        <v>462</v>
      </c>
      <c r="J758" s="241" t="s">
        <v>270</v>
      </c>
      <c r="K758" s="241"/>
      <c r="L758" s="241"/>
      <c r="M758" s="241" t="s">
        <v>267</v>
      </c>
      <c r="N758" s="241" t="s">
        <v>32</v>
      </c>
      <c r="O758" s="241" t="s">
        <v>268</v>
      </c>
      <c r="P758" s="242" t="s">
        <v>115</v>
      </c>
      <c r="Q758" s="242" t="s">
        <v>457</v>
      </c>
      <c r="R758" s="244">
        <v>0</v>
      </c>
      <c r="S758" s="244">
        <v>279402949</v>
      </c>
      <c r="T758" s="244">
        <v>150698161</v>
      </c>
      <c r="U758" s="244">
        <v>128704788</v>
      </c>
      <c r="V758" s="244">
        <v>0</v>
      </c>
      <c r="W758" s="244">
        <v>128704788</v>
      </c>
      <c r="X758" s="244">
        <v>0</v>
      </c>
      <c r="Y758" s="244">
        <v>128704788</v>
      </c>
      <c r="Z758" s="244">
        <v>128704788</v>
      </c>
      <c r="AA758" s="244">
        <v>128704788</v>
      </c>
      <c r="AB758" s="244">
        <v>128704788</v>
      </c>
    </row>
    <row r="759" spans="1:28" ht="22.5">
      <c r="A759" s="241" t="s">
        <v>426</v>
      </c>
      <c r="B759" s="242" t="s">
        <v>427</v>
      </c>
      <c r="C759" s="243" t="s">
        <v>461</v>
      </c>
      <c r="D759" s="241" t="s">
        <v>22</v>
      </c>
      <c r="E759" s="241" t="s">
        <v>293</v>
      </c>
      <c r="F759" s="241" t="s">
        <v>285</v>
      </c>
      <c r="G759" s="241" t="s">
        <v>291</v>
      </c>
      <c r="H759" s="241" t="s">
        <v>445</v>
      </c>
      <c r="I759" s="241" t="s">
        <v>462</v>
      </c>
      <c r="J759" s="241" t="s">
        <v>270</v>
      </c>
      <c r="K759" s="241"/>
      <c r="L759" s="241"/>
      <c r="M759" s="241" t="s">
        <v>280</v>
      </c>
      <c r="N759" s="241" t="s">
        <v>34</v>
      </c>
      <c r="O759" s="241" t="s">
        <v>268</v>
      </c>
      <c r="P759" s="242" t="s">
        <v>115</v>
      </c>
      <c r="Q759" s="242" t="s">
        <v>457</v>
      </c>
      <c r="R759" s="244">
        <v>0</v>
      </c>
      <c r="S759" s="244">
        <v>131244383</v>
      </c>
      <c r="T759" s="244">
        <v>0</v>
      </c>
      <c r="U759" s="244">
        <v>131244383</v>
      </c>
      <c r="V759" s="244">
        <v>0</v>
      </c>
      <c r="W759" s="244">
        <v>108200157</v>
      </c>
      <c r="X759" s="244">
        <v>23044226</v>
      </c>
      <c r="Y759" s="244">
        <v>108200157</v>
      </c>
      <c r="Z759" s="244">
        <v>108200157</v>
      </c>
      <c r="AA759" s="244">
        <v>71597964</v>
      </c>
      <c r="AB759" s="244">
        <v>71597964</v>
      </c>
    </row>
    <row r="760" spans="1:28" ht="22.5">
      <c r="A760" s="241" t="s">
        <v>428</v>
      </c>
      <c r="B760" s="242" t="s">
        <v>429</v>
      </c>
      <c r="C760" s="243" t="s">
        <v>461</v>
      </c>
      <c r="D760" s="241" t="s">
        <v>22</v>
      </c>
      <c r="E760" s="241" t="s">
        <v>293</v>
      </c>
      <c r="F760" s="241" t="s">
        <v>285</v>
      </c>
      <c r="G760" s="241" t="s">
        <v>291</v>
      </c>
      <c r="H760" s="241" t="s">
        <v>445</v>
      </c>
      <c r="I760" s="241" t="s">
        <v>462</v>
      </c>
      <c r="J760" s="241" t="s">
        <v>270</v>
      </c>
      <c r="K760" s="241"/>
      <c r="L760" s="241"/>
      <c r="M760" s="241" t="s">
        <v>267</v>
      </c>
      <c r="N760" s="241" t="s">
        <v>32</v>
      </c>
      <c r="O760" s="241" t="s">
        <v>268</v>
      </c>
      <c r="P760" s="242" t="s">
        <v>115</v>
      </c>
      <c r="Q760" s="242" t="s">
        <v>457</v>
      </c>
      <c r="R760" s="244">
        <v>0</v>
      </c>
      <c r="S760" s="244">
        <v>351322427</v>
      </c>
      <c r="T760" s="244">
        <v>3373467</v>
      </c>
      <c r="U760" s="244">
        <v>347948960</v>
      </c>
      <c r="V760" s="244">
        <v>0</v>
      </c>
      <c r="W760" s="244">
        <v>347423018.5</v>
      </c>
      <c r="X760" s="244">
        <v>525941.5</v>
      </c>
      <c r="Y760" s="244">
        <v>347423018.5</v>
      </c>
      <c r="Z760" s="244">
        <v>345438235.5</v>
      </c>
      <c r="AA760" s="244">
        <v>345438235.5</v>
      </c>
      <c r="AB760" s="244">
        <v>345438235.5</v>
      </c>
    </row>
    <row r="761" spans="1:28" ht="22.5">
      <c r="A761" s="241" t="s">
        <v>428</v>
      </c>
      <c r="B761" s="242" t="s">
        <v>429</v>
      </c>
      <c r="C761" s="243" t="s">
        <v>461</v>
      </c>
      <c r="D761" s="241" t="s">
        <v>22</v>
      </c>
      <c r="E761" s="241" t="s">
        <v>293</v>
      </c>
      <c r="F761" s="241" t="s">
        <v>285</v>
      </c>
      <c r="G761" s="241" t="s">
        <v>291</v>
      </c>
      <c r="H761" s="241" t="s">
        <v>445</v>
      </c>
      <c r="I761" s="241" t="s">
        <v>462</v>
      </c>
      <c r="J761" s="241" t="s">
        <v>270</v>
      </c>
      <c r="K761" s="241"/>
      <c r="L761" s="241"/>
      <c r="M761" s="241" t="s">
        <v>280</v>
      </c>
      <c r="N761" s="241" t="s">
        <v>34</v>
      </c>
      <c r="O761" s="241" t="s">
        <v>268</v>
      </c>
      <c r="P761" s="242" t="s">
        <v>115</v>
      </c>
      <c r="Q761" s="242" t="s">
        <v>457</v>
      </c>
      <c r="R761" s="244">
        <v>0</v>
      </c>
      <c r="S761" s="244">
        <v>34000000</v>
      </c>
      <c r="T761" s="244">
        <v>10040726</v>
      </c>
      <c r="U761" s="244">
        <v>23959274</v>
      </c>
      <c r="V761" s="244">
        <v>0</v>
      </c>
      <c r="W761" s="244">
        <v>23852074</v>
      </c>
      <c r="X761" s="244">
        <v>107200</v>
      </c>
      <c r="Y761" s="244">
        <v>23852074</v>
      </c>
      <c r="Z761" s="244">
        <v>23852074</v>
      </c>
      <c r="AA761" s="244">
        <v>9881474</v>
      </c>
      <c r="AB761" s="244">
        <v>9881474</v>
      </c>
    </row>
    <row r="762" spans="1:28" ht="22.5">
      <c r="A762" s="241" t="s">
        <v>430</v>
      </c>
      <c r="B762" s="242" t="s">
        <v>431</v>
      </c>
      <c r="C762" s="243" t="s">
        <v>461</v>
      </c>
      <c r="D762" s="241" t="s">
        <v>22</v>
      </c>
      <c r="E762" s="241" t="s">
        <v>293</v>
      </c>
      <c r="F762" s="241" t="s">
        <v>285</v>
      </c>
      <c r="G762" s="241" t="s">
        <v>291</v>
      </c>
      <c r="H762" s="241" t="s">
        <v>445</v>
      </c>
      <c r="I762" s="241" t="s">
        <v>462</v>
      </c>
      <c r="J762" s="241" t="s">
        <v>270</v>
      </c>
      <c r="K762" s="241"/>
      <c r="L762" s="241"/>
      <c r="M762" s="241" t="s">
        <v>267</v>
      </c>
      <c r="N762" s="241" t="s">
        <v>32</v>
      </c>
      <c r="O762" s="241" t="s">
        <v>268</v>
      </c>
      <c r="P762" s="242" t="s">
        <v>115</v>
      </c>
      <c r="Q762" s="242" t="s">
        <v>457</v>
      </c>
      <c r="R762" s="244">
        <v>0</v>
      </c>
      <c r="S762" s="244">
        <v>124699902</v>
      </c>
      <c r="T762" s="244">
        <v>66682</v>
      </c>
      <c r="U762" s="244">
        <v>124633220</v>
      </c>
      <c r="V762" s="244">
        <v>0</v>
      </c>
      <c r="W762" s="244">
        <v>124632820</v>
      </c>
      <c r="X762" s="244">
        <v>400</v>
      </c>
      <c r="Y762" s="244">
        <v>124632820</v>
      </c>
      <c r="Z762" s="244">
        <v>124632820</v>
      </c>
      <c r="AA762" s="244">
        <v>124632820</v>
      </c>
      <c r="AB762" s="244">
        <v>124632820</v>
      </c>
    </row>
    <row r="763" spans="1:28" ht="22.5">
      <c r="A763" s="241" t="s">
        <v>430</v>
      </c>
      <c r="B763" s="242" t="s">
        <v>431</v>
      </c>
      <c r="C763" s="243" t="s">
        <v>461</v>
      </c>
      <c r="D763" s="241" t="s">
        <v>22</v>
      </c>
      <c r="E763" s="241" t="s">
        <v>293</v>
      </c>
      <c r="F763" s="241" t="s">
        <v>285</v>
      </c>
      <c r="G763" s="241" t="s">
        <v>291</v>
      </c>
      <c r="H763" s="241" t="s">
        <v>445</v>
      </c>
      <c r="I763" s="241" t="s">
        <v>462</v>
      </c>
      <c r="J763" s="241" t="s">
        <v>270</v>
      </c>
      <c r="K763" s="241"/>
      <c r="L763" s="241"/>
      <c r="M763" s="241" t="s">
        <v>280</v>
      </c>
      <c r="N763" s="241" t="s">
        <v>34</v>
      </c>
      <c r="O763" s="241" t="s">
        <v>268</v>
      </c>
      <c r="P763" s="242" t="s">
        <v>115</v>
      </c>
      <c r="Q763" s="242" t="s">
        <v>457</v>
      </c>
      <c r="R763" s="244">
        <v>0</v>
      </c>
      <c r="S763" s="244">
        <v>95446576</v>
      </c>
      <c r="T763" s="244">
        <v>7922253</v>
      </c>
      <c r="U763" s="244">
        <v>87524323</v>
      </c>
      <c r="V763" s="244">
        <v>0</v>
      </c>
      <c r="W763" s="244">
        <v>87524323</v>
      </c>
      <c r="X763" s="244">
        <v>0</v>
      </c>
      <c r="Y763" s="244">
        <v>87524323</v>
      </c>
      <c r="Z763" s="244">
        <v>87524323</v>
      </c>
      <c r="AA763" s="244">
        <v>82740205</v>
      </c>
      <c r="AB763" s="244">
        <v>82740205</v>
      </c>
    </row>
    <row r="764" spans="1:28" ht="22.5">
      <c r="A764" s="241" t="s">
        <v>436</v>
      </c>
      <c r="B764" s="242" t="s">
        <v>437</v>
      </c>
      <c r="C764" s="243" t="s">
        <v>461</v>
      </c>
      <c r="D764" s="241" t="s">
        <v>22</v>
      </c>
      <c r="E764" s="241" t="s">
        <v>293</v>
      </c>
      <c r="F764" s="241" t="s">
        <v>285</v>
      </c>
      <c r="G764" s="241" t="s">
        <v>291</v>
      </c>
      <c r="H764" s="241" t="s">
        <v>445</v>
      </c>
      <c r="I764" s="241" t="s">
        <v>462</v>
      </c>
      <c r="J764" s="241" t="s">
        <v>270</v>
      </c>
      <c r="K764" s="241"/>
      <c r="L764" s="241"/>
      <c r="M764" s="241" t="s">
        <v>267</v>
      </c>
      <c r="N764" s="241" t="s">
        <v>32</v>
      </c>
      <c r="O764" s="241" t="s">
        <v>268</v>
      </c>
      <c r="P764" s="242" t="s">
        <v>115</v>
      </c>
      <c r="Q764" s="242" t="s">
        <v>457</v>
      </c>
      <c r="R764" s="244">
        <v>0</v>
      </c>
      <c r="S764" s="244">
        <v>460197273</v>
      </c>
      <c r="T764" s="244">
        <v>0</v>
      </c>
      <c r="U764" s="244">
        <v>460197273</v>
      </c>
      <c r="V764" s="244">
        <v>0</v>
      </c>
      <c r="W764" s="244">
        <v>423345803</v>
      </c>
      <c r="X764" s="244">
        <v>36851470</v>
      </c>
      <c r="Y764" s="244">
        <v>423345803</v>
      </c>
      <c r="Z764" s="244">
        <v>423062553</v>
      </c>
      <c r="AA764" s="244">
        <v>419107518</v>
      </c>
      <c r="AB764" s="244">
        <v>419107518</v>
      </c>
    </row>
    <row r="765" spans="1:28" ht="22.5">
      <c r="A765" s="241" t="s">
        <v>436</v>
      </c>
      <c r="B765" s="242" t="s">
        <v>437</v>
      </c>
      <c r="C765" s="243" t="s">
        <v>461</v>
      </c>
      <c r="D765" s="241" t="s">
        <v>22</v>
      </c>
      <c r="E765" s="241" t="s">
        <v>293</v>
      </c>
      <c r="F765" s="241" t="s">
        <v>285</v>
      </c>
      <c r="G765" s="241" t="s">
        <v>291</v>
      </c>
      <c r="H765" s="241" t="s">
        <v>445</v>
      </c>
      <c r="I765" s="241" t="s">
        <v>462</v>
      </c>
      <c r="J765" s="241" t="s">
        <v>270</v>
      </c>
      <c r="K765" s="241"/>
      <c r="L765" s="241"/>
      <c r="M765" s="241" t="s">
        <v>280</v>
      </c>
      <c r="N765" s="241" t="s">
        <v>34</v>
      </c>
      <c r="O765" s="241" t="s">
        <v>268</v>
      </c>
      <c r="P765" s="242" t="s">
        <v>115</v>
      </c>
      <c r="Q765" s="242" t="s">
        <v>457</v>
      </c>
      <c r="R765" s="244">
        <v>0</v>
      </c>
      <c r="S765" s="244">
        <v>152666677</v>
      </c>
      <c r="T765" s="244">
        <v>27681134</v>
      </c>
      <c r="U765" s="244">
        <v>124985543</v>
      </c>
      <c r="V765" s="244">
        <v>0</v>
      </c>
      <c r="W765" s="244">
        <v>110609529</v>
      </c>
      <c r="X765" s="244">
        <v>14376014</v>
      </c>
      <c r="Y765" s="244">
        <v>110609529</v>
      </c>
      <c r="Z765" s="244">
        <v>101972839</v>
      </c>
      <c r="AA765" s="244">
        <v>80137855</v>
      </c>
      <c r="AB765" s="244">
        <v>80137855</v>
      </c>
    </row>
    <row r="766" spans="1:28" ht="22.5">
      <c r="A766" s="241" t="s">
        <v>438</v>
      </c>
      <c r="B766" s="242" t="s">
        <v>439</v>
      </c>
      <c r="C766" s="243" t="s">
        <v>461</v>
      </c>
      <c r="D766" s="241" t="s">
        <v>22</v>
      </c>
      <c r="E766" s="241" t="s">
        <v>293</v>
      </c>
      <c r="F766" s="241" t="s">
        <v>285</v>
      </c>
      <c r="G766" s="241" t="s">
        <v>291</v>
      </c>
      <c r="H766" s="241" t="s">
        <v>445</v>
      </c>
      <c r="I766" s="241" t="s">
        <v>462</v>
      </c>
      <c r="J766" s="241" t="s">
        <v>270</v>
      </c>
      <c r="K766" s="241"/>
      <c r="L766" s="241"/>
      <c r="M766" s="241" t="s">
        <v>267</v>
      </c>
      <c r="N766" s="241" t="s">
        <v>32</v>
      </c>
      <c r="O766" s="241" t="s">
        <v>268</v>
      </c>
      <c r="P766" s="242" t="s">
        <v>115</v>
      </c>
      <c r="Q766" s="242" t="s">
        <v>457</v>
      </c>
      <c r="R766" s="244">
        <v>0</v>
      </c>
      <c r="S766" s="244">
        <v>227796154</v>
      </c>
      <c r="T766" s="244">
        <v>1076514</v>
      </c>
      <c r="U766" s="244">
        <v>226719640</v>
      </c>
      <c r="V766" s="244">
        <v>0</v>
      </c>
      <c r="W766" s="244">
        <v>226717726</v>
      </c>
      <c r="X766" s="244">
        <v>1914</v>
      </c>
      <c r="Y766" s="244">
        <v>226717726</v>
      </c>
      <c r="Z766" s="244">
        <v>226717726</v>
      </c>
      <c r="AA766" s="244">
        <v>226717726</v>
      </c>
      <c r="AB766" s="244">
        <v>226717726</v>
      </c>
    </row>
    <row r="767" spans="1:28" ht="22.5">
      <c r="A767" s="241" t="s">
        <v>438</v>
      </c>
      <c r="B767" s="242" t="s">
        <v>439</v>
      </c>
      <c r="C767" s="243" t="s">
        <v>461</v>
      </c>
      <c r="D767" s="241" t="s">
        <v>22</v>
      </c>
      <c r="E767" s="241" t="s">
        <v>293</v>
      </c>
      <c r="F767" s="241" t="s">
        <v>285</v>
      </c>
      <c r="G767" s="241" t="s">
        <v>291</v>
      </c>
      <c r="H767" s="241" t="s">
        <v>445</v>
      </c>
      <c r="I767" s="241" t="s">
        <v>462</v>
      </c>
      <c r="J767" s="241" t="s">
        <v>270</v>
      </c>
      <c r="K767" s="241"/>
      <c r="L767" s="241"/>
      <c r="M767" s="241" t="s">
        <v>280</v>
      </c>
      <c r="N767" s="241" t="s">
        <v>34</v>
      </c>
      <c r="O767" s="241" t="s">
        <v>268</v>
      </c>
      <c r="P767" s="242" t="s">
        <v>115</v>
      </c>
      <c r="Q767" s="242" t="s">
        <v>457</v>
      </c>
      <c r="R767" s="244">
        <v>0</v>
      </c>
      <c r="S767" s="244">
        <v>83952838</v>
      </c>
      <c r="T767" s="244">
        <v>19303579</v>
      </c>
      <c r="U767" s="244">
        <v>64649259</v>
      </c>
      <c r="V767" s="244">
        <v>0</v>
      </c>
      <c r="W767" s="244">
        <v>64649259</v>
      </c>
      <c r="X767" s="244">
        <v>0</v>
      </c>
      <c r="Y767" s="244">
        <v>64649259</v>
      </c>
      <c r="Z767" s="244">
        <v>64649259</v>
      </c>
      <c r="AA767" s="244">
        <v>64649259</v>
      </c>
      <c r="AB767" s="244">
        <v>64649259</v>
      </c>
    </row>
    <row r="768" spans="1:28" ht="22.5">
      <c r="A768" s="241" t="s">
        <v>440</v>
      </c>
      <c r="B768" s="242" t="s">
        <v>441</v>
      </c>
      <c r="C768" s="243" t="s">
        <v>461</v>
      </c>
      <c r="D768" s="241" t="s">
        <v>22</v>
      </c>
      <c r="E768" s="241" t="s">
        <v>293</v>
      </c>
      <c r="F768" s="241" t="s">
        <v>285</v>
      </c>
      <c r="G768" s="241" t="s">
        <v>291</v>
      </c>
      <c r="H768" s="241" t="s">
        <v>445</v>
      </c>
      <c r="I768" s="241" t="s">
        <v>462</v>
      </c>
      <c r="J768" s="241" t="s">
        <v>270</v>
      </c>
      <c r="K768" s="241"/>
      <c r="L768" s="241"/>
      <c r="M768" s="241" t="s">
        <v>280</v>
      </c>
      <c r="N768" s="241" t="s">
        <v>34</v>
      </c>
      <c r="O768" s="241" t="s">
        <v>268</v>
      </c>
      <c r="P768" s="242" t="s">
        <v>115</v>
      </c>
      <c r="Q768" s="242" t="s">
        <v>457</v>
      </c>
      <c r="R768" s="244">
        <v>0</v>
      </c>
      <c r="S768" s="244">
        <v>43155000</v>
      </c>
      <c r="T768" s="244">
        <v>31535166</v>
      </c>
      <c r="U768" s="244">
        <v>11619834</v>
      </c>
      <c r="V768" s="244">
        <v>0</v>
      </c>
      <c r="W768" s="244">
        <v>8119834</v>
      </c>
      <c r="X768" s="244">
        <v>3500000</v>
      </c>
      <c r="Y768" s="244">
        <v>8119834</v>
      </c>
      <c r="Z768" s="244">
        <v>8119834</v>
      </c>
      <c r="AA768" s="244">
        <v>4343167</v>
      </c>
      <c r="AB768" s="244">
        <v>4343167</v>
      </c>
    </row>
    <row r="769" spans="1:28" ht="45">
      <c r="A769" s="241" t="s">
        <v>385</v>
      </c>
      <c r="B769" s="242" t="s">
        <v>386</v>
      </c>
      <c r="C769" s="243" t="s">
        <v>463</v>
      </c>
      <c r="D769" s="241" t="s">
        <v>22</v>
      </c>
      <c r="E769" s="241" t="s">
        <v>284</v>
      </c>
      <c r="F769" s="241" t="s">
        <v>285</v>
      </c>
      <c r="G769" s="241" t="s">
        <v>288</v>
      </c>
      <c r="H769" s="241" t="s">
        <v>445</v>
      </c>
      <c r="I769" s="241" t="s">
        <v>464</v>
      </c>
      <c r="J769" s="241" t="s">
        <v>270</v>
      </c>
      <c r="K769" s="241"/>
      <c r="L769" s="241"/>
      <c r="M769" s="241" t="s">
        <v>280</v>
      </c>
      <c r="N769" s="241" t="s">
        <v>34</v>
      </c>
      <c r="O769" s="241" t="s">
        <v>268</v>
      </c>
      <c r="P769" s="242" t="s">
        <v>120</v>
      </c>
      <c r="Q769" s="242" t="s">
        <v>460</v>
      </c>
      <c r="R769" s="244">
        <v>0</v>
      </c>
      <c r="S769" s="244">
        <v>1866167</v>
      </c>
      <c r="T769" s="244">
        <v>0</v>
      </c>
      <c r="U769" s="244">
        <v>1866167</v>
      </c>
      <c r="V769" s="244">
        <v>0</v>
      </c>
      <c r="W769" s="244">
        <v>0</v>
      </c>
      <c r="X769" s="244">
        <v>1866167</v>
      </c>
      <c r="Y769" s="244">
        <v>0</v>
      </c>
      <c r="Z769" s="244">
        <v>0</v>
      </c>
      <c r="AA769" s="244">
        <v>0</v>
      </c>
      <c r="AB769" s="244">
        <v>0</v>
      </c>
    </row>
    <row r="770" spans="1:28" ht="33.75">
      <c r="A770" s="241" t="s">
        <v>440</v>
      </c>
      <c r="B770" s="242" t="s">
        <v>441</v>
      </c>
      <c r="C770" s="243" t="s">
        <v>465</v>
      </c>
      <c r="D770" s="241" t="s">
        <v>22</v>
      </c>
      <c r="E770" s="241" t="s">
        <v>298</v>
      </c>
      <c r="F770" s="241" t="s">
        <v>285</v>
      </c>
      <c r="G770" s="241" t="s">
        <v>299</v>
      </c>
      <c r="H770" s="241" t="s">
        <v>445</v>
      </c>
      <c r="I770" s="241" t="s">
        <v>466</v>
      </c>
      <c r="J770" s="241" t="s">
        <v>270</v>
      </c>
      <c r="K770" s="241"/>
      <c r="L770" s="241"/>
      <c r="M770" s="241" t="s">
        <v>267</v>
      </c>
      <c r="N770" s="241" t="s">
        <v>32</v>
      </c>
      <c r="O770" s="241" t="s">
        <v>268</v>
      </c>
      <c r="P770" s="242" t="s">
        <v>124</v>
      </c>
      <c r="Q770" s="242" t="s">
        <v>467</v>
      </c>
      <c r="R770" s="244">
        <v>0</v>
      </c>
      <c r="S770" s="244">
        <v>29121888</v>
      </c>
      <c r="T770" s="244">
        <v>3882918</v>
      </c>
      <c r="U770" s="244">
        <v>25238970</v>
      </c>
      <c r="V770" s="244">
        <v>0</v>
      </c>
      <c r="W770" s="244">
        <v>25238970</v>
      </c>
      <c r="X770" s="244">
        <v>0</v>
      </c>
      <c r="Y770" s="244">
        <v>25238970</v>
      </c>
      <c r="Z770" s="244">
        <v>25238970</v>
      </c>
      <c r="AA770" s="244">
        <v>25238970</v>
      </c>
      <c r="AB770" s="244">
        <v>25238970</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C26" activePane="bottomRight" state="frozen"/>
      <selection pane="bottomRight" activeCell="D26" sqref="D26"/>
      <selection pane="bottomLeft" activeCell="A3" sqref="A3"/>
      <selection pane="topRight" activeCell="C1" sqref="C1"/>
    </sheetView>
  </sheetViews>
  <sheetFormatPr defaultColWidth="11" defaultRowHeight="15.75"/>
  <cols>
    <col min="1" max="1" width="11.625" customWidth="1"/>
    <col min="2" max="2" width="21.625" bestFit="1" customWidth="1"/>
    <col min="3" max="3" width="14.875" bestFit="1" customWidth="1"/>
    <col min="4" max="4" width="21.125" bestFit="1" customWidth="1"/>
    <col min="5" max="5" width="17.375" bestFit="1" customWidth="1"/>
    <col min="6" max="6" width="28.875" bestFit="1" customWidth="1"/>
    <col min="7" max="7" width="23.625" bestFit="1" customWidth="1"/>
    <col min="8" max="8" width="12.125" bestFit="1" customWidth="1"/>
    <col min="9" max="9" width="14.875" bestFit="1" customWidth="1"/>
    <col min="10" max="10" width="13.625" bestFit="1" customWidth="1"/>
    <col min="11" max="11" width="13.625" customWidth="1"/>
    <col min="12" max="12" width="14.375" bestFit="1" customWidth="1"/>
    <col min="13" max="13" width="17.125" bestFit="1" customWidth="1"/>
    <col min="14" max="14" width="16.125" bestFit="1" customWidth="1"/>
    <col min="15" max="15" width="16.125" customWidth="1"/>
    <col min="16" max="16" width="13.875" bestFit="1" customWidth="1"/>
    <col min="17" max="17" width="16.625" bestFit="1" customWidth="1"/>
    <col min="18" max="18" width="15.5" bestFit="1" customWidth="1"/>
  </cols>
  <sheetData>
    <row r="2" spans="1:19">
      <c r="A2" t="s">
        <v>468</v>
      </c>
      <c r="B2" t="s">
        <v>469</v>
      </c>
      <c r="C2" t="s">
        <v>470</v>
      </c>
      <c r="D2" t="s">
        <v>471</v>
      </c>
      <c r="E2" t="s">
        <v>472</v>
      </c>
      <c r="F2" t="s">
        <v>473</v>
      </c>
      <c r="G2" t="s">
        <v>474</v>
      </c>
      <c r="H2" t="s">
        <v>475</v>
      </c>
      <c r="I2" t="s">
        <v>476</v>
      </c>
      <c r="J2" t="s">
        <v>477</v>
      </c>
      <c r="K2" t="s">
        <v>478</v>
      </c>
      <c r="L2" t="s">
        <v>479</v>
      </c>
      <c r="M2" t="s">
        <v>480</v>
      </c>
      <c r="N2" t="s">
        <v>481</v>
      </c>
      <c r="O2" t="s">
        <v>482</v>
      </c>
      <c r="P2" t="s">
        <v>483</v>
      </c>
      <c r="Q2" t="s">
        <v>484</v>
      </c>
      <c r="R2" t="s">
        <v>485</v>
      </c>
      <c r="S2" t="s">
        <v>486</v>
      </c>
    </row>
    <row r="3" spans="1:19">
      <c r="A3" t="s">
        <v>487</v>
      </c>
      <c r="B3" s="4" t="s">
        <v>488</v>
      </c>
      <c r="C3" s="4">
        <v>644116548</v>
      </c>
      <c r="D3" s="4">
        <f>F3+I3+M3+Q3</f>
        <v>634553064</v>
      </c>
      <c r="E3" s="12">
        <f>D3/C3</f>
        <v>0.98515255658359513</v>
      </c>
      <c r="F3" s="4">
        <v>634553064</v>
      </c>
      <c r="G3" s="12">
        <f t="shared" ref="G3:G26" si="0">F3/C3</f>
        <v>0.98515255658359513</v>
      </c>
      <c r="H3" s="4"/>
      <c r="I3" s="4"/>
      <c r="J3" s="12">
        <f>IFERROR(I3/H3,0)</f>
        <v>0</v>
      </c>
      <c r="K3" s="12">
        <f>(I3+F3)/C3</f>
        <v>0.98515255658359513</v>
      </c>
      <c r="L3" s="4"/>
      <c r="M3" s="4"/>
      <c r="N3" s="12">
        <f>IFERROR(M3/L3,0)</f>
        <v>0</v>
      </c>
      <c r="O3" s="12">
        <f>(I3+F3+M3)/C3</f>
        <v>0.98515255658359513</v>
      </c>
      <c r="P3" s="4"/>
      <c r="Q3" s="4"/>
      <c r="R3" s="12">
        <f>IFERROR(Q3/P3,0)</f>
        <v>0</v>
      </c>
      <c r="S3" s="12">
        <f>(I3+F3+M3+Q3)/C3</f>
        <v>0.98515255658359513</v>
      </c>
    </row>
    <row r="4" spans="1:19">
      <c r="A4" s="4" t="s">
        <v>489</v>
      </c>
      <c r="B4" s="4" t="s">
        <v>489</v>
      </c>
      <c r="C4" s="4">
        <v>57288813</v>
      </c>
      <c r="D4" s="4">
        <f t="shared" ref="D4:D25" si="1">F4+I4+M4+Q4</f>
        <v>44359556</v>
      </c>
      <c r="E4" s="12">
        <f t="shared" ref="E4:E26" si="2">D4/C4</f>
        <v>0.77431445472609106</v>
      </c>
      <c r="F4" s="4">
        <v>44359556</v>
      </c>
      <c r="G4" s="12">
        <f t="shared" si="0"/>
        <v>0.77431445472609106</v>
      </c>
      <c r="H4" s="4"/>
      <c r="I4" s="4"/>
      <c r="J4" s="12">
        <f t="shared" ref="J4:J26" si="3">IFERROR(I4/H4,0)</f>
        <v>0</v>
      </c>
      <c r="K4" s="12">
        <f t="shared" ref="K4:K26" si="4">(I4+F4)/C4</f>
        <v>0.77431445472609106</v>
      </c>
      <c r="L4" s="4"/>
      <c r="M4" s="4"/>
      <c r="N4" s="12">
        <f t="shared" ref="N4:N26" si="5">IFERROR(M4/L4,0)</f>
        <v>0</v>
      </c>
      <c r="O4" s="12">
        <f t="shared" ref="O4:O26" si="6">(I4+F4+M4)/C4</f>
        <v>0.77431445472609106</v>
      </c>
      <c r="P4" s="4"/>
      <c r="Q4" s="4"/>
      <c r="R4" s="12">
        <f t="shared" ref="R4:R26" si="7">IFERROR(Q4/P4,0)</f>
        <v>0</v>
      </c>
      <c r="S4" s="12">
        <f t="shared" ref="S4:S26" si="8">(I4+F4+M4+Q4)/C4</f>
        <v>0.77431445472609106</v>
      </c>
    </row>
    <row r="5" spans="1:19">
      <c r="A5" s="4" t="s">
        <v>490</v>
      </c>
      <c r="B5" s="4" t="s">
        <v>490</v>
      </c>
      <c r="C5" s="4">
        <v>75400590</v>
      </c>
      <c r="D5" s="4">
        <f t="shared" si="1"/>
        <v>64074740</v>
      </c>
      <c r="E5" s="12">
        <f t="shared" si="2"/>
        <v>0.84979096317416081</v>
      </c>
      <c r="F5" s="4">
        <v>64074740</v>
      </c>
      <c r="G5" s="12">
        <f t="shared" si="0"/>
        <v>0.84979096317416081</v>
      </c>
      <c r="H5" s="4"/>
      <c r="I5" s="4"/>
      <c r="J5" s="12">
        <f t="shared" si="3"/>
        <v>0</v>
      </c>
      <c r="K5" s="12">
        <f t="shared" si="4"/>
        <v>0.84979096317416081</v>
      </c>
      <c r="L5" s="4"/>
      <c r="M5" s="4"/>
      <c r="N5" s="12">
        <f t="shared" si="5"/>
        <v>0</v>
      </c>
      <c r="O5" s="12">
        <f t="shared" si="6"/>
        <v>0.84979096317416081</v>
      </c>
      <c r="P5" s="4"/>
      <c r="Q5" s="4"/>
      <c r="R5" s="12">
        <f t="shared" si="7"/>
        <v>0</v>
      </c>
      <c r="S5" s="12">
        <f t="shared" si="8"/>
        <v>0.84979096317416081</v>
      </c>
    </row>
    <row r="6" spans="1:19">
      <c r="A6" s="4" t="s">
        <v>491</v>
      </c>
      <c r="B6" s="4" t="s">
        <v>491</v>
      </c>
      <c r="C6" s="4">
        <v>309365285</v>
      </c>
      <c r="D6" s="4">
        <f t="shared" si="1"/>
        <v>252797710</v>
      </c>
      <c r="E6" s="12">
        <f t="shared" si="2"/>
        <v>0.81714957125845589</v>
      </c>
      <c r="F6" s="4">
        <v>252797710</v>
      </c>
      <c r="G6" s="12">
        <f t="shared" si="0"/>
        <v>0.81714957125845589</v>
      </c>
      <c r="H6" s="4"/>
      <c r="I6" s="4"/>
      <c r="J6" s="12">
        <f t="shared" si="3"/>
        <v>0</v>
      </c>
      <c r="K6" s="12">
        <f t="shared" si="4"/>
        <v>0.81714957125845589</v>
      </c>
      <c r="L6" s="4"/>
      <c r="M6" s="4"/>
      <c r="N6" s="12">
        <f t="shared" si="5"/>
        <v>0</v>
      </c>
      <c r="O6" s="12">
        <f t="shared" si="6"/>
        <v>0.81714957125845589</v>
      </c>
      <c r="P6" s="4"/>
      <c r="Q6" s="4"/>
      <c r="R6" s="12">
        <f t="shared" si="7"/>
        <v>0</v>
      </c>
      <c r="S6" s="12">
        <f t="shared" si="8"/>
        <v>0.81714957125845589</v>
      </c>
    </row>
    <row r="7" spans="1:19">
      <c r="A7" s="4" t="s">
        <v>492</v>
      </c>
      <c r="B7" s="4" t="s">
        <v>492</v>
      </c>
      <c r="C7" s="4">
        <v>124109634</v>
      </c>
      <c r="D7" s="4">
        <f t="shared" si="1"/>
        <v>95316983</v>
      </c>
      <c r="E7" s="12">
        <f t="shared" si="2"/>
        <v>0.76800631770455463</v>
      </c>
      <c r="F7" s="4">
        <v>95316983</v>
      </c>
      <c r="G7" s="12">
        <f t="shared" si="0"/>
        <v>0.76800631770455463</v>
      </c>
      <c r="H7" s="4"/>
      <c r="I7" s="4"/>
      <c r="J7" s="12">
        <f t="shared" si="3"/>
        <v>0</v>
      </c>
      <c r="K7" s="12">
        <f t="shared" si="4"/>
        <v>0.76800631770455463</v>
      </c>
      <c r="L7" s="4"/>
      <c r="M7" s="4"/>
      <c r="N7" s="12">
        <f t="shared" si="5"/>
        <v>0</v>
      </c>
      <c r="O7" s="12">
        <f t="shared" si="6"/>
        <v>0.76800631770455463</v>
      </c>
      <c r="P7" s="4"/>
      <c r="Q7" s="4"/>
      <c r="R7" s="12">
        <f t="shared" si="7"/>
        <v>0</v>
      </c>
      <c r="S7" s="12">
        <f t="shared" si="8"/>
        <v>0.76800631770455463</v>
      </c>
    </row>
    <row r="8" spans="1:19">
      <c r="A8" s="4" t="s">
        <v>493</v>
      </c>
      <c r="B8" s="4" t="s">
        <v>493</v>
      </c>
      <c r="C8" s="4">
        <v>70292747</v>
      </c>
      <c r="D8" s="4">
        <f t="shared" si="1"/>
        <v>60851357</v>
      </c>
      <c r="E8" s="12">
        <f t="shared" si="2"/>
        <v>0.86568471993276919</v>
      </c>
      <c r="F8" s="4">
        <v>60851357</v>
      </c>
      <c r="G8" s="12">
        <f t="shared" si="0"/>
        <v>0.86568471993276919</v>
      </c>
      <c r="H8" s="4"/>
      <c r="I8" s="4"/>
      <c r="J8" s="12">
        <f t="shared" si="3"/>
        <v>0</v>
      </c>
      <c r="K8" s="12">
        <f t="shared" si="4"/>
        <v>0.86568471993276919</v>
      </c>
      <c r="L8" s="4"/>
      <c r="M8" s="4"/>
      <c r="N8" s="12">
        <f t="shared" si="5"/>
        <v>0</v>
      </c>
      <c r="O8" s="12">
        <f t="shared" si="6"/>
        <v>0.86568471993276919</v>
      </c>
      <c r="P8" s="4"/>
      <c r="Q8" s="4"/>
      <c r="R8" s="12">
        <f t="shared" si="7"/>
        <v>0</v>
      </c>
      <c r="S8" s="12">
        <f t="shared" si="8"/>
        <v>0.86568471993276919</v>
      </c>
    </row>
    <row r="9" spans="1:19">
      <c r="A9" s="4" t="s">
        <v>494</v>
      </c>
      <c r="B9" s="4" t="s">
        <v>494</v>
      </c>
      <c r="C9" s="4">
        <v>47134962</v>
      </c>
      <c r="D9" s="4">
        <f t="shared" si="1"/>
        <v>34978105</v>
      </c>
      <c r="E9" s="12">
        <f t="shared" si="2"/>
        <v>0.74208408187536035</v>
      </c>
      <c r="F9" s="4">
        <v>34978105</v>
      </c>
      <c r="G9" s="12">
        <f t="shared" si="0"/>
        <v>0.74208408187536035</v>
      </c>
      <c r="H9" s="4"/>
      <c r="I9" s="4"/>
      <c r="J9" s="12">
        <f t="shared" si="3"/>
        <v>0</v>
      </c>
      <c r="K9" s="12">
        <f t="shared" si="4"/>
        <v>0.74208408187536035</v>
      </c>
      <c r="L9" s="4"/>
      <c r="M9" s="4"/>
      <c r="N9" s="12">
        <f t="shared" si="5"/>
        <v>0</v>
      </c>
      <c r="O9" s="12">
        <f t="shared" si="6"/>
        <v>0.74208408187536035</v>
      </c>
      <c r="P9" s="4"/>
      <c r="Q9" s="4"/>
      <c r="R9" s="12">
        <f t="shared" si="7"/>
        <v>0</v>
      </c>
      <c r="S9" s="12">
        <f t="shared" si="8"/>
        <v>0.74208408187536035</v>
      </c>
    </row>
    <row r="10" spans="1:19">
      <c r="A10" s="4" t="s">
        <v>495</v>
      </c>
      <c r="B10" s="4" t="s">
        <v>495</v>
      </c>
      <c r="C10" s="4">
        <v>76715939</v>
      </c>
      <c r="D10" s="4">
        <f t="shared" si="1"/>
        <v>59696819</v>
      </c>
      <c r="E10" s="12">
        <f t="shared" si="2"/>
        <v>0.77815405479166466</v>
      </c>
      <c r="F10" s="4">
        <v>59696819</v>
      </c>
      <c r="G10" s="12">
        <f t="shared" si="0"/>
        <v>0.77815405479166466</v>
      </c>
      <c r="H10" s="4"/>
      <c r="I10" s="4"/>
      <c r="J10" s="12">
        <f t="shared" si="3"/>
        <v>0</v>
      </c>
      <c r="K10" s="12">
        <f t="shared" si="4"/>
        <v>0.77815405479166466</v>
      </c>
      <c r="L10" s="4"/>
      <c r="M10" s="4"/>
      <c r="N10" s="12">
        <f t="shared" si="5"/>
        <v>0</v>
      </c>
      <c r="O10" s="12">
        <f t="shared" si="6"/>
        <v>0.77815405479166466</v>
      </c>
      <c r="P10" s="4"/>
      <c r="Q10" s="4"/>
      <c r="R10" s="12">
        <f t="shared" si="7"/>
        <v>0</v>
      </c>
      <c r="S10" s="12">
        <f t="shared" si="8"/>
        <v>0.77815405479166466</v>
      </c>
    </row>
    <row r="11" spans="1:19">
      <c r="A11" s="4" t="s">
        <v>496</v>
      </c>
      <c r="B11" s="4" t="s">
        <v>496</v>
      </c>
      <c r="C11" s="4">
        <v>119835438</v>
      </c>
      <c r="D11" s="4">
        <f t="shared" si="1"/>
        <v>86830424</v>
      </c>
      <c r="E11" s="12">
        <f t="shared" si="2"/>
        <v>0.72458052016299224</v>
      </c>
      <c r="F11" s="4">
        <v>86830424</v>
      </c>
      <c r="G11" s="12">
        <f t="shared" si="0"/>
        <v>0.72458052016299224</v>
      </c>
      <c r="H11" s="4"/>
      <c r="I11" s="4"/>
      <c r="J11" s="12">
        <f t="shared" si="3"/>
        <v>0</v>
      </c>
      <c r="K11" s="12">
        <f t="shared" si="4"/>
        <v>0.72458052016299224</v>
      </c>
      <c r="L11" s="4"/>
      <c r="M11" s="4"/>
      <c r="N11" s="12">
        <f t="shared" si="5"/>
        <v>0</v>
      </c>
      <c r="O11" s="12">
        <f t="shared" si="6"/>
        <v>0.72458052016299224</v>
      </c>
      <c r="P11" s="4"/>
      <c r="Q11" s="4"/>
      <c r="R11" s="12">
        <f t="shared" si="7"/>
        <v>0</v>
      </c>
      <c r="S11" s="12">
        <f t="shared" si="8"/>
        <v>0.72458052016299224</v>
      </c>
    </row>
    <row r="12" spans="1:19">
      <c r="A12" s="4" t="s">
        <v>497</v>
      </c>
      <c r="B12" s="4" t="s">
        <v>497</v>
      </c>
      <c r="C12" s="4">
        <v>115237160</v>
      </c>
      <c r="D12" s="4">
        <f t="shared" si="1"/>
        <v>89745816</v>
      </c>
      <c r="E12" s="12">
        <f t="shared" si="2"/>
        <v>0.77879232705838985</v>
      </c>
      <c r="F12" s="4">
        <v>89745816</v>
      </c>
      <c r="G12" s="12">
        <f t="shared" si="0"/>
        <v>0.77879232705838985</v>
      </c>
      <c r="H12" s="4"/>
      <c r="I12" s="4"/>
      <c r="J12" s="12">
        <f t="shared" si="3"/>
        <v>0</v>
      </c>
      <c r="K12" s="12">
        <f t="shared" si="4"/>
        <v>0.77879232705838985</v>
      </c>
      <c r="L12" s="4"/>
      <c r="M12" s="4"/>
      <c r="N12" s="12">
        <f t="shared" si="5"/>
        <v>0</v>
      </c>
      <c r="O12" s="12">
        <f t="shared" si="6"/>
        <v>0.77879232705838985</v>
      </c>
      <c r="P12" s="4"/>
      <c r="Q12" s="4"/>
      <c r="R12" s="12">
        <f t="shared" si="7"/>
        <v>0</v>
      </c>
      <c r="S12" s="12">
        <f t="shared" si="8"/>
        <v>0.77879232705838985</v>
      </c>
    </row>
    <row r="13" spans="1:19">
      <c r="A13" s="4" t="s">
        <v>498</v>
      </c>
      <c r="B13" s="4" t="s">
        <v>498</v>
      </c>
      <c r="C13" s="4">
        <v>225436947</v>
      </c>
      <c r="D13" s="4">
        <f t="shared" si="1"/>
        <v>189772596</v>
      </c>
      <c r="E13" s="12">
        <f t="shared" si="2"/>
        <v>0.84179899757070431</v>
      </c>
      <c r="F13" s="4">
        <v>189772596</v>
      </c>
      <c r="G13" s="12">
        <f t="shared" si="0"/>
        <v>0.84179899757070431</v>
      </c>
      <c r="H13" s="4"/>
      <c r="I13" s="4"/>
      <c r="J13" s="12">
        <f t="shared" si="3"/>
        <v>0</v>
      </c>
      <c r="K13" s="12">
        <f t="shared" si="4"/>
        <v>0.84179899757070431</v>
      </c>
      <c r="L13" s="4"/>
      <c r="M13" s="4"/>
      <c r="N13" s="12">
        <f t="shared" si="5"/>
        <v>0</v>
      </c>
      <c r="O13" s="12">
        <f t="shared" si="6"/>
        <v>0.84179899757070431</v>
      </c>
      <c r="P13" s="4"/>
      <c r="Q13" s="4"/>
      <c r="R13" s="12">
        <f t="shared" si="7"/>
        <v>0</v>
      </c>
      <c r="S13" s="12">
        <f t="shared" si="8"/>
        <v>0.84179899757070431</v>
      </c>
    </row>
    <row r="14" spans="1:19">
      <c r="A14" s="4" t="s">
        <v>499</v>
      </c>
      <c r="B14" s="4" t="s">
        <v>499</v>
      </c>
      <c r="C14" s="4">
        <v>83291610</v>
      </c>
      <c r="D14" s="4">
        <f t="shared" si="1"/>
        <v>58525559</v>
      </c>
      <c r="E14" s="12">
        <f t="shared" si="2"/>
        <v>0.70265851506532295</v>
      </c>
      <c r="F14" s="4">
        <v>58525559</v>
      </c>
      <c r="G14" s="12">
        <f t="shared" si="0"/>
        <v>0.70265851506532295</v>
      </c>
      <c r="H14" s="4"/>
      <c r="I14" s="4"/>
      <c r="J14" s="12">
        <f t="shared" si="3"/>
        <v>0</v>
      </c>
      <c r="K14" s="12">
        <f t="shared" si="4"/>
        <v>0.70265851506532295</v>
      </c>
      <c r="L14" s="4"/>
      <c r="M14" s="4"/>
      <c r="N14" s="12">
        <f t="shared" si="5"/>
        <v>0</v>
      </c>
      <c r="O14" s="12">
        <f t="shared" si="6"/>
        <v>0.70265851506532295</v>
      </c>
      <c r="P14" s="4"/>
      <c r="Q14" s="4"/>
      <c r="R14" s="12">
        <f t="shared" si="7"/>
        <v>0</v>
      </c>
      <c r="S14" s="12">
        <f t="shared" si="8"/>
        <v>0.70265851506532295</v>
      </c>
    </row>
    <row r="15" spans="1:19">
      <c r="A15" s="4" t="s">
        <v>500</v>
      </c>
      <c r="B15" s="4" t="s">
        <v>500</v>
      </c>
      <c r="C15" s="4">
        <v>36684888</v>
      </c>
      <c r="D15" s="4">
        <f t="shared" si="1"/>
        <v>31454826</v>
      </c>
      <c r="E15" s="12">
        <f t="shared" si="2"/>
        <v>0.85743279357974322</v>
      </c>
      <c r="F15" s="4">
        <v>31454826</v>
      </c>
      <c r="G15" s="12">
        <f t="shared" si="0"/>
        <v>0.85743279357974322</v>
      </c>
      <c r="H15" s="4"/>
      <c r="I15" s="4"/>
      <c r="J15" s="12">
        <f t="shared" si="3"/>
        <v>0</v>
      </c>
      <c r="K15" s="12">
        <f t="shared" si="4"/>
        <v>0.85743279357974322</v>
      </c>
      <c r="L15" s="4"/>
      <c r="M15" s="4"/>
      <c r="N15" s="12">
        <f t="shared" si="5"/>
        <v>0</v>
      </c>
      <c r="O15" s="12">
        <f t="shared" si="6"/>
        <v>0.85743279357974322</v>
      </c>
      <c r="P15" s="4"/>
      <c r="Q15" s="4"/>
      <c r="R15" s="12">
        <f t="shared" si="7"/>
        <v>0</v>
      </c>
      <c r="S15" s="12">
        <f t="shared" si="8"/>
        <v>0.85743279357974322</v>
      </c>
    </row>
    <row r="16" spans="1:19">
      <c r="A16" s="4" t="s">
        <v>501</v>
      </c>
      <c r="B16" s="4" t="s">
        <v>501</v>
      </c>
      <c r="C16" s="4">
        <v>55430262</v>
      </c>
      <c r="D16" s="4">
        <f t="shared" si="1"/>
        <v>45438893</v>
      </c>
      <c r="E16" s="12">
        <f t="shared" si="2"/>
        <v>0.81974884044387164</v>
      </c>
      <c r="F16" s="4">
        <v>45438893</v>
      </c>
      <c r="G16" s="12">
        <f t="shared" si="0"/>
        <v>0.81974884044387164</v>
      </c>
      <c r="H16" s="4"/>
      <c r="I16" s="4"/>
      <c r="J16" s="12">
        <f t="shared" si="3"/>
        <v>0</v>
      </c>
      <c r="K16" s="12">
        <f t="shared" si="4"/>
        <v>0.81974884044387164</v>
      </c>
      <c r="L16" s="4"/>
      <c r="M16" s="4"/>
      <c r="N16" s="12">
        <f t="shared" si="5"/>
        <v>0</v>
      </c>
      <c r="O16" s="12">
        <f t="shared" si="6"/>
        <v>0.81974884044387164</v>
      </c>
      <c r="P16" s="4"/>
      <c r="Q16" s="4"/>
      <c r="R16" s="12">
        <f t="shared" si="7"/>
        <v>0</v>
      </c>
      <c r="S16" s="12">
        <f t="shared" si="8"/>
        <v>0.81974884044387164</v>
      </c>
    </row>
    <row r="17" spans="1:19">
      <c r="A17" s="4" t="s">
        <v>502</v>
      </c>
      <c r="B17" s="4" t="s">
        <v>502</v>
      </c>
      <c r="C17" s="4">
        <v>97445939</v>
      </c>
      <c r="D17" s="4">
        <f t="shared" si="1"/>
        <v>68729967</v>
      </c>
      <c r="E17" s="12">
        <f t="shared" si="2"/>
        <v>0.70531381507853297</v>
      </c>
      <c r="F17" s="4">
        <v>68729967</v>
      </c>
      <c r="G17" s="12">
        <f t="shared" si="0"/>
        <v>0.70531381507853297</v>
      </c>
      <c r="H17" s="4"/>
      <c r="I17" s="4"/>
      <c r="J17" s="12">
        <f t="shared" si="3"/>
        <v>0</v>
      </c>
      <c r="K17" s="12">
        <f t="shared" si="4"/>
        <v>0.70531381507853297</v>
      </c>
      <c r="L17" s="4"/>
      <c r="M17" s="4"/>
      <c r="N17" s="12">
        <f t="shared" si="5"/>
        <v>0</v>
      </c>
      <c r="O17" s="12">
        <f t="shared" si="6"/>
        <v>0.70531381507853297</v>
      </c>
      <c r="P17" s="4"/>
      <c r="Q17" s="4"/>
      <c r="R17" s="12">
        <f t="shared" si="7"/>
        <v>0</v>
      </c>
      <c r="S17" s="12">
        <f t="shared" si="8"/>
        <v>0.70531381507853297</v>
      </c>
    </row>
    <row r="18" spans="1:19">
      <c r="A18" s="4" t="s">
        <v>503</v>
      </c>
      <c r="B18" s="4" t="s">
        <v>503</v>
      </c>
      <c r="C18" s="4">
        <v>318184431</v>
      </c>
      <c r="D18" s="4">
        <f t="shared" si="1"/>
        <v>255211283</v>
      </c>
      <c r="E18" s="12">
        <f t="shared" si="2"/>
        <v>0.80208601721307982</v>
      </c>
      <c r="F18" s="4">
        <v>255211283</v>
      </c>
      <c r="G18" s="12">
        <f t="shared" si="0"/>
        <v>0.80208601721307982</v>
      </c>
      <c r="H18" s="4"/>
      <c r="I18" s="4"/>
      <c r="J18" s="12">
        <f t="shared" si="3"/>
        <v>0</v>
      </c>
      <c r="K18" s="12">
        <f t="shared" si="4"/>
        <v>0.80208601721307982</v>
      </c>
      <c r="L18" s="4"/>
      <c r="M18" s="4"/>
      <c r="N18" s="12">
        <f t="shared" si="5"/>
        <v>0</v>
      </c>
      <c r="O18" s="12">
        <f t="shared" si="6"/>
        <v>0.80208601721307982</v>
      </c>
      <c r="P18" s="4"/>
      <c r="Q18" s="4"/>
      <c r="R18" s="12">
        <f t="shared" si="7"/>
        <v>0</v>
      </c>
      <c r="S18" s="12">
        <f t="shared" si="8"/>
        <v>0.80208601721307982</v>
      </c>
    </row>
    <row r="19" spans="1:19">
      <c r="A19" s="4" t="s">
        <v>504</v>
      </c>
      <c r="B19" s="4" t="s">
        <v>504</v>
      </c>
      <c r="C19" s="4">
        <v>128706459</v>
      </c>
      <c r="D19" s="4">
        <f t="shared" si="1"/>
        <v>104140576</v>
      </c>
      <c r="E19" s="12">
        <f t="shared" si="2"/>
        <v>0.80913247718205039</v>
      </c>
      <c r="F19" s="4">
        <v>104140576</v>
      </c>
      <c r="G19" s="12">
        <f t="shared" si="0"/>
        <v>0.80913247718205039</v>
      </c>
      <c r="H19" s="4"/>
      <c r="I19" s="4"/>
      <c r="J19" s="12">
        <f t="shared" si="3"/>
        <v>0</v>
      </c>
      <c r="K19" s="12">
        <f t="shared" si="4"/>
        <v>0.80913247718205039</v>
      </c>
      <c r="L19" s="4"/>
      <c r="M19" s="4"/>
      <c r="N19" s="12">
        <f t="shared" si="5"/>
        <v>0</v>
      </c>
      <c r="O19" s="12">
        <f t="shared" si="6"/>
        <v>0.80913247718205039</v>
      </c>
      <c r="P19" s="4"/>
      <c r="Q19" s="4"/>
      <c r="R19" s="12">
        <f t="shared" si="7"/>
        <v>0</v>
      </c>
      <c r="S19" s="12">
        <f t="shared" si="8"/>
        <v>0.80913247718205039</v>
      </c>
    </row>
    <row r="20" spans="1:19">
      <c r="A20" s="4" t="s">
        <v>505</v>
      </c>
      <c r="B20" s="4" t="s">
        <v>505</v>
      </c>
      <c r="C20" s="4">
        <v>134325593</v>
      </c>
      <c r="D20" s="4">
        <f t="shared" si="1"/>
        <v>98965057</v>
      </c>
      <c r="E20" s="12">
        <f t="shared" si="2"/>
        <v>0.7367550352076242</v>
      </c>
      <c r="F20" s="4">
        <v>98965057</v>
      </c>
      <c r="G20" s="12">
        <f t="shared" si="0"/>
        <v>0.7367550352076242</v>
      </c>
      <c r="H20" s="4"/>
      <c r="I20" s="4"/>
      <c r="J20" s="12">
        <f t="shared" si="3"/>
        <v>0</v>
      </c>
      <c r="K20" s="12">
        <f t="shared" si="4"/>
        <v>0.7367550352076242</v>
      </c>
      <c r="L20" s="4"/>
      <c r="M20" s="4"/>
      <c r="N20" s="12">
        <f t="shared" si="5"/>
        <v>0</v>
      </c>
      <c r="O20" s="12">
        <f t="shared" si="6"/>
        <v>0.7367550352076242</v>
      </c>
      <c r="P20" s="4"/>
      <c r="Q20" s="4"/>
      <c r="R20" s="12">
        <f t="shared" si="7"/>
        <v>0</v>
      </c>
      <c r="S20" s="12">
        <f t="shared" si="8"/>
        <v>0.7367550352076242</v>
      </c>
    </row>
    <row r="21" spans="1:19">
      <c r="A21" s="4" t="s">
        <v>506</v>
      </c>
      <c r="B21" s="4" t="s">
        <v>506</v>
      </c>
      <c r="C21" s="4">
        <v>52418066</v>
      </c>
      <c r="D21" s="4">
        <f t="shared" si="1"/>
        <v>41004538</v>
      </c>
      <c r="E21" s="12">
        <f t="shared" si="2"/>
        <v>0.78225965070897507</v>
      </c>
      <c r="F21" s="4">
        <v>41004538</v>
      </c>
      <c r="G21" s="12">
        <f t="shared" si="0"/>
        <v>0.78225965070897507</v>
      </c>
      <c r="H21" s="4"/>
      <c r="I21" s="4"/>
      <c r="J21" s="12">
        <f t="shared" si="3"/>
        <v>0</v>
      </c>
      <c r="K21" s="12">
        <f t="shared" si="4"/>
        <v>0.78225965070897507</v>
      </c>
      <c r="L21" s="4"/>
      <c r="M21" s="4"/>
      <c r="N21" s="12">
        <f t="shared" si="5"/>
        <v>0</v>
      </c>
      <c r="O21" s="12">
        <f t="shared" si="6"/>
        <v>0.78225965070897507</v>
      </c>
      <c r="P21" s="4"/>
      <c r="Q21" s="4"/>
      <c r="R21" s="12">
        <f t="shared" si="7"/>
        <v>0</v>
      </c>
      <c r="S21" s="12">
        <f t="shared" si="8"/>
        <v>0.78225965070897507</v>
      </c>
    </row>
    <row r="22" spans="1:19">
      <c r="A22" s="4" t="s">
        <v>507</v>
      </c>
      <c r="B22" s="4" t="s">
        <v>507</v>
      </c>
      <c r="C22" s="4">
        <v>102839606</v>
      </c>
      <c r="D22" s="4">
        <f t="shared" si="1"/>
        <v>81237700</v>
      </c>
      <c r="E22" s="12">
        <f t="shared" si="2"/>
        <v>0.78994565576223619</v>
      </c>
      <c r="F22" s="4">
        <v>81237700</v>
      </c>
      <c r="G22" s="12">
        <f t="shared" si="0"/>
        <v>0.78994565576223619</v>
      </c>
      <c r="H22" s="4"/>
      <c r="I22" s="4"/>
      <c r="J22" s="12">
        <f t="shared" si="3"/>
        <v>0</v>
      </c>
      <c r="K22" s="12">
        <f t="shared" si="4"/>
        <v>0.78994565576223619</v>
      </c>
      <c r="L22" s="4"/>
      <c r="M22" s="4"/>
      <c r="N22" s="12">
        <f t="shared" si="5"/>
        <v>0</v>
      </c>
      <c r="O22" s="12">
        <f t="shared" si="6"/>
        <v>0.78994565576223619</v>
      </c>
      <c r="P22" s="4"/>
      <c r="Q22" s="4"/>
      <c r="R22" s="12">
        <f t="shared" si="7"/>
        <v>0</v>
      </c>
      <c r="S22" s="12">
        <f t="shared" si="8"/>
        <v>0.78994565576223619</v>
      </c>
    </row>
    <row r="23" spans="1:19">
      <c r="A23" s="4" t="s">
        <v>508</v>
      </c>
      <c r="B23" s="4" t="s">
        <v>508</v>
      </c>
      <c r="C23" s="4">
        <v>118910877</v>
      </c>
      <c r="D23" s="4">
        <f t="shared" si="1"/>
        <v>97665021</v>
      </c>
      <c r="E23" s="12">
        <f t="shared" si="2"/>
        <v>0.82132958282697721</v>
      </c>
      <c r="F23" s="4">
        <v>97665021</v>
      </c>
      <c r="G23" s="12">
        <f t="shared" si="0"/>
        <v>0.82132958282697721</v>
      </c>
      <c r="H23" s="4"/>
      <c r="I23" s="4"/>
      <c r="J23" s="12">
        <f t="shared" si="3"/>
        <v>0</v>
      </c>
      <c r="K23" s="12">
        <f t="shared" si="4"/>
        <v>0.82132958282697721</v>
      </c>
      <c r="L23" s="4"/>
      <c r="M23" s="4"/>
      <c r="N23" s="12">
        <f t="shared" si="5"/>
        <v>0</v>
      </c>
      <c r="O23" s="12">
        <f t="shared" si="6"/>
        <v>0.82132958282697721</v>
      </c>
      <c r="P23" s="4"/>
      <c r="Q23" s="4"/>
      <c r="R23" s="12">
        <f t="shared" si="7"/>
        <v>0</v>
      </c>
      <c r="S23" s="12">
        <f t="shared" si="8"/>
        <v>0.82132958282697721</v>
      </c>
    </row>
    <row r="24" spans="1:19">
      <c r="A24" s="4" t="s">
        <v>509</v>
      </c>
      <c r="B24" s="4" t="s">
        <v>509</v>
      </c>
      <c r="C24" s="4">
        <v>71435181</v>
      </c>
      <c r="D24" s="4">
        <f t="shared" si="1"/>
        <v>56334612</v>
      </c>
      <c r="E24" s="12">
        <f t="shared" si="2"/>
        <v>0.78861159461470387</v>
      </c>
      <c r="F24" s="4">
        <v>56334612</v>
      </c>
      <c r="G24" s="12">
        <f t="shared" si="0"/>
        <v>0.78861159461470387</v>
      </c>
      <c r="H24" s="4"/>
      <c r="I24" s="4"/>
      <c r="J24" s="12">
        <f t="shared" si="3"/>
        <v>0</v>
      </c>
      <c r="K24" s="12">
        <f t="shared" si="4"/>
        <v>0.78861159461470387</v>
      </c>
      <c r="L24" s="4"/>
      <c r="M24" s="4"/>
      <c r="N24" s="12">
        <f t="shared" si="5"/>
        <v>0</v>
      </c>
      <c r="O24" s="12">
        <f t="shared" si="6"/>
        <v>0.78861159461470387</v>
      </c>
      <c r="P24" s="4"/>
      <c r="Q24" s="4"/>
      <c r="R24" s="12">
        <f t="shared" si="7"/>
        <v>0</v>
      </c>
      <c r="S24" s="12">
        <f t="shared" si="8"/>
        <v>0.78861159461470387</v>
      </c>
    </row>
    <row r="25" spans="1:19">
      <c r="A25" s="4" t="s">
        <v>510</v>
      </c>
      <c r="B25" s="4" t="s">
        <v>510</v>
      </c>
      <c r="C25" s="4">
        <v>135393029</v>
      </c>
      <c r="D25" s="4">
        <f t="shared" si="1"/>
        <v>111507986.52</v>
      </c>
      <c r="E25" s="12">
        <f t="shared" si="2"/>
        <v>0.82358735411702766</v>
      </c>
      <c r="F25" s="4">
        <v>111507986.52</v>
      </c>
      <c r="G25" s="12">
        <f t="shared" si="0"/>
        <v>0.82358735411702766</v>
      </c>
      <c r="H25" s="4"/>
      <c r="I25" s="4"/>
      <c r="J25" s="12">
        <f t="shared" si="3"/>
        <v>0</v>
      </c>
      <c r="K25" s="12">
        <f t="shared" si="4"/>
        <v>0.82358735411702766</v>
      </c>
      <c r="L25" s="4"/>
      <c r="M25" s="4"/>
      <c r="N25" s="12">
        <f t="shared" si="5"/>
        <v>0</v>
      </c>
      <c r="O25" s="12">
        <f t="shared" si="6"/>
        <v>0.82358735411702766</v>
      </c>
      <c r="P25" s="4"/>
      <c r="Q25" s="4"/>
      <c r="R25" s="12">
        <f t="shared" si="7"/>
        <v>0</v>
      </c>
      <c r="S25" s="12">
        <f t="shared" si="8"/>
        <v>0.82358735411702766</v>
      </c>
    </row>
    <row r="26" spans="1:19">
      <c r="B26" s="4" t="s">
        <v>511</v>
      </c>
      <c r="C26" s="4">
        <f>SUM(C3:C25)</f>
        <v>3200000004</v>
      </c>
      <c r="D26" s="4">
        <f>SUM(D3:D25)</f>
        <v>2663193188.52</v>
      </c>
      <c r="E26" s="12">
        <f t="shared" si="2"/>
        <v>0.83224787037219017</v>
      </c>
      <c r="F26" s="4">
        <f>SUM(F3:F25)</f>
        <v>2663193188.52</v>
      </c>
      <c r="G26" s="12">
        <f t="shared" si="0"/>
        <v>0.83224787037219017</v>
      </c>
      <c r="H26" s="4">
        <f>SUM(H3:H25)</f>
        <v>0</v>
      </c>
      <c r="I26" s="4">
        <f>SUM(I3:I25)</f>
        <v>0</v>
      </c>
      <c r="J26" s="12">
        <f t="shared" si="3"/>
        <v>0</v>
      </c>
      <c r="K26" s="12">
        <f t="shared" si="4"/>
        <v>0.83224787037219017</v>
      </c>
      <c r="L26" s="4">
        <f>SUM(L3:L25)</f>
        <v>0</v>
      </c>
      <c r="M26" s="4">
        <f>SUM(M3:M25)</f>
        <v>0</v>
      </c>
      <c r="N26" s="12">
        <f t="shared" si="5"/>
        <v>0</v>
      </c>
      <c r="O26" s="12">
        <f t="shared" si="6"/>
        <v>0.83224787037219017</v>
      </c>
      <c r="P26" s="4">
        <f>SUM(P3:P25)</f>
        <v>0</v>
      </c>
      <c r="Q26" s="4">
        <f>SUM(Q3:Q25)</f>
        <v>0</v>
      </c>
      <c r="R26" s="12">
        <f t="shared" si="7"/>
        <v>0</v>
      </c>
      <c r="S26" s="12">
        <f t="shared" si="8"/>
        <v>0.83224787037219017</v>
      </c>
    </row>
    <row r="29" spans="1:19">
      <c r="A29" t="s">
        <v>468</v>
      </c>
      <c r="B29" t="s">
        <v>469</v>
      </c>
      <c r="C29" t="s">
        <v>470</v>
      </c>
      <c r="D29" t="s">
        <v>471</v>
      </c>
      <c r="E29" s="85" t="s">
        <v>472</v>
      </c>
      <c r="F29" s="85" t="s">
        <v>473</v>
      </c>
      <c r="G29" s="85" t="s">
        <v>474</v>
      </c>
      <c r="H29" s="85" t="s">
        <v>475</v>
      </c>
      <c r="I29" s="85" t="s">
        <v>476</v>
      </c>
      <c r="J29" s="85" t="s">
        <v>477</v>
      </c>
      <c r="K29" s="85" t="s">
        <v>478</v>
      </c>
      <c r="L29" s="85" t="s">
        <v>479</v>
      </c>
      <c r="M29" s="85" t="s">
        <v>480</v>
      </c>
      <c r="N29" s="85" t="s">
        <v>481</v>
      </c>
      <c r="O29" s="85" t="s">
        <v>482</v>
      </c>
      <c r="P29" s="85" t="s">
        <v>483</v>
      </c>
      <c r="Q29" s="85" t="s">
        <v>484</v>
      </c>
      <c r="R29" s="85" t="s">
        <v>485</v>
      </c>
      <c r="S29" s="85" t="s">
        <v>486</v>
      </c>
    </row>
    <row r="30" spans="1:19">
      <c r="A30" t="s">
        <v>487</v>
      </c>
      <c r="B30" s="4" t="s">
        <v>488</v>
      </c>
      <c r="C30" s="4">
        <v>9085614818</v>
      </c>
      <c r="D30" s="4">
        <f t="shared" ref="D30:D52" si="9">F30+I30+M30+Q30</f>
        <v>0</v>
      </c>
      <c r="E30" s="86">
        <f>D30/C30</f>
        <v>0</v>
      </c>
      <c r="F30" s="87">
        <v>0</v>
      </c>
      <c r="G30" s="86">
        <f t="shared" ref="G30:G53" si="10">F30/C30</f>
        <v>0</v>
      </c>
      <c r="H30" s="87"/>
      <c r="I30" s="87"/>
      <c r="J30" s="86">
        <f>IFERROR(I30/H30,0)</f>
        <v>0</v>
      </c>
      <c r="K30" s="86">
        <f>(I30+F30)/C30</f>
        <v>0</v>
      </c>
      <c r="L30" s="87"/>
      <c r="M30" s="87"/>
      <c r="N30" s="86">
        <f>IFERROR(M30/L30,0)</f>
        <v>0</v>
      </c>
      <c r="O30" s="86">
        <f>(I30+F30+M30)/C30</f>
        <v>0</v>
      </c>
      <c r="P30" s="87"/>
      <c r="Q30" s="87"/>
      <c r="R30" s="86">
        <f>IFERROR(Q30/P30,0)</f>
        <v>0</v>
      </c>
      <c r="S30" s="86">
        <f>(I30+F30+M30+Q30)/C30</f>
        <v>0</v>
      </c>
    </row>
    <row r="31" spans="1:19">
      <c r="A31" s="4" t="s">
        <v>489</v>
      </c>
      <c r="B31" s="4" t="s">
        <v>489</v>
      </c>
      <c r="C31" s="4">
        <v>67477545</v>
      </c>
      <c r="D31" s="4">
        <f t="shared" si="9"/>
        <v>0</v>
      </c>
      <c r="E31" s="86">
        <f t="shared" ref="E31:E53" si="11">D31/C31</f>
        <v>0</v>
      </c>
      <c r="F31" s="87">
        <v>0</v>
      </c>
      <c r="G31" s="86">
        <f t="shared" si="10"/>
        <v>0</v>
      </c>
      <c r="H31" s="87"/>
      <c r="I31" s="87"/>
      <c r="J31" s="86">
        <f t="shared" ref="J31:J53" si="12">IFERROR(I31/H31,0)</f>
        <v>0</v>
      </c>
      <c r="K31" s="86">
        <f t="shared" ref="K31:K53" si="13">(I31+F31)/C31</f>
        <v>0</v>
      </c>
      <c r="L31" s="87"/>
      <c r="M31" s="87"/>
      <c r="N31" s="86">
        <f t="shared" ref="N31:N53" si="14">IFERROR(M31/L31,0)</f>
        <v>0</v>
      </c>
      <c r="O31" s="86">
        <f t="shared" ref="O31:O53" si="15">(I31+F31+M31)/C31</f>
        <v>0</v>
      </c>
      <c r="P31" s="87"/>
      <c r="Q31" s="87"/>
      <c r="R31" s="86">
        <f t="shared" ref="R31:R53" si="16">IFERROR(Q31/P31,0)</f>
        <v>0</v>
      </c>
      <c r="S31" s="86">
        <f t="shared" ref="S31:S53" si="17">(I31+F31+M31+Q31)/C31</f>
        <v>0</v>
      </c>
    </row>
    <row r="32" spans="1:19">
      <c r="A32" s="4" t="s">
        <v>490</v>
      </c>
      <c r="B32" s="4" t="s">
        <v>490</v>
      </c>
      <c r="C32" s="4">
        <v>121098146</v>
      </c>
      <c r="D32" s="4">
        <f t="shared" si="9"/>
        <v>0</v>
      </c>
      <c r="E32" s="86">
        <f t="shared" si="11"/>
        <v>0</v>
      </c>
      <c r="F32" s="87">
        <v>0</v>
      </c>
      <c r="G32" s="86">
        <f t="shared" si="10"/>
        <v>0</v>
      </c>
      <c r="H32" s="87"/>
      <c r="I32" s="87"/>
      <c r="J32" s="86">
        <f t="shared" si="12"/>
        <v>0</v>
      </c>
      <c r="K32" s="86">
        <f t="shared" si="13"/>
        <v>0</v>
      </c>
      <c r="L32" s="87"/>
      <c r="M32" s="87"/>
      <c r="N32" s="86">
        <f t="shared" si="14"/>
        <v>0</v>
      </c>
      <c r="O32" s="86">
        <f t="shared" si="15"/>
        <v>0</v>
      </c>
      <c r="P32" s="87"/>
      <c r="Q32" s="87"/>
      <c r="R32" s="86">
        <f t="shared" si="16"/>
        <v>0</v>
      </c>
      <c r="S32" s="86">
        <f t="shared" si="17"/>
        <v>0</v>
      </c>
    </row>
    <row r="33" spans="1:19">
      <c r="A33" s="4" t="s">
        <v>491</v>
      </c>
      <c r="B33" s="4" t="s">
        <v>491</v>
      </c>
      <c r="C33" s="4">
        <v>191940996</v>
      </c>
      <c r="D33" s="4">
        <f t="shared" si="9"/>
        <v>0</v>
      </c>
      <c r="E33" s="86">
        <f t="shared" si="11"/>
        <v>0</v>
      </c>
      <c r="F33" s="87">
        <v>0</v>
      </c>
      <c r="G33" s="86">
        <f t="shared" si="10"/>
        <v>0</v>
      </c>
      <c r="H33" s="87"/>
      <c r="I33" s="87"/>
      <c r="J33" s="86">
        <f t="shared" si="12"/>
        <v>0</v>
      </c>
      <c r="K33" s="86">
        <f t="shared" si="13"/>
        <v>0</v>
      </c>
      <c r="L33" s="87"/>
      <c r="M33" s="87"/>
      <c r="N33" s="86">
        <f t="shared" si="14"/>
        <v>0</v>
      </c>
      <c r="O33" s="86">
        <f t="shared" si="15"/>
        <v>0</v>
      </c>
      <c r="P33" s="87"/>
      <c r="Q33" s="87"/>
      <c r="R33" s="86">
        <f t="shared" si="16"/>
        <v>0</v>
      </c>
      <c r="S33" s="86">
        <f t="shared" si="17"/>
        <v>0</v>
      </c>
    </row>
    <row r="34" spans="1:19">
      <c r="A34" s="4" t="s">
        <v>492</v>
      </c>
      <c r="B34" s="4" t="s">
        <v>492</v>
      </c>
      <c r="C34" s="4">
        <v>71488726</v>
      </c>
      <c r="D34" s="4">
        <f t="shared" si="9"/>
        <v>0</v>
      </c>
      <c r="E34" s="86">
        <f t="shared" si="11"/>
        <v>0</v>
      </c>
      <c r="F34" s="87">
        <v>0</v>
      </c>
      <c r="G34" s="86">
        <f t="shared" si="10"/>
        <v>0</v>
      </c>
      <c r="H34" s="87"/>
      <c r="I34" s="87"/>
      <c r="J34" s="86">
        <f t="shared" si="12"/>
        <v>0</v>
      </c>
      <c r="K34" s="86">
        <f t="shared" si="13"/>
        <v>0</v>
      </c>
      <c r="L34" s="87"/>
      <c r="M34" s="87"/>
      <c r="N34" s="86">
        <f t="shared" si="14"/>
        <v>0</v>
      </c>
      <c r="O34" s="86">
        <f t="shared" si="15"/>
        <v>0</v>
      </c>
      <c r="P34" s="87"/>
      <c r="Q34" s="87"/>
      <c r="R34" s="86">
        <f t="shared" si="16"/>
        <v>0</v>
      </c>
      <c r="S34" s="86">
        <f t="shared" si="17"/>
        <v>0</v>
      </c>
    </row>
    <row r="35" spans="1:19">
      <c r="A35" s="4" t="s">
        <v>493</v>
      </c>
      <c r="B35" s="4" t="s">
        <v>493</v>
      </c>
      <c r="C35" s="4">
        <v>36308463</v>
      </c>
      <c r="D35" s="4">
        <f t="shared" si="9"/>
        <v>0</v>
      </c>
      <c r="E35" s="86">
        <f t="shared" si="11"/>
        <v>0</v>
      </c>
      <c r="F35" s="87">
        <v>0</v>
      </c>
      <c r="G35" s="86">
        <f t="shared" si="10"/>
        <v>0</v>
      </c>
      <c r="H35" s="87"/>
      <c r="I35" s="87"/>
      <c r="J35" s="86">
        <f t="shared" si="12"/>
        <v>0</v>
      </c>
      <c r="K35" s="86">
        <f t="shared" si="13"/>
        <v>0</v>
      </c>
      <c r="L35" s="87"/>
      <c r="M35" s="87"/>
      <c r="N35" s="86">
        <f t="shared" si="14"/>
        <v>0</v>
      </c>
      <c r="O35" s="86">
        <f t="shared" si="15"/>
        <v>0</v>
      </c>
      <c r="P35" s="87"/>
      <c r="Q35" s="87"/>
      <c r="R35" s="86">
        <f t="shared" si="16"/>
        <v>0</v>
      </c>
      <c r="S35" s="86">
        <f t="shared" si="17"/>
        <v>0</v>
      </c>
    </row>
    <row r="36" spans="1:19">
      <c r="A36" s="4" t="s">
        <v>494</v>
      </c>
      <c r="B36" s="4" t="s">
        <v>494</v>
      </c>
      <c r="C36" s="4">
        <v>166197838</v>
      </c>
      <c r="D36" s="4">
        <f t="shared" si="9"/>
        <v>0</v>
      </c>
      <c r="E36" s="86">
        <f t="shared" si="11"/>
        <v>0</v>
      </c>
      <c r="F36" s="87">
        <v>0</v>
      </c>
      <c r="G36" s="86">
        <f t="shared" si="10"/>
        <v>0</v>
      </c>
      <c r="H36" s="87"/>
      <c r="I36" s="87"/>
      <c r="J36" s="86">
        <f t="shared" si="12"/>
        <v>0</v>
      </c>
      <c r="K36" s="86">
        <f t="shared" si="13"/>
        <v>0</v>
      </c>
      <c r="L36" s="87"/>
      <c r="M36" s="87"/>
      <c r="N36" s="86">
        <f t="shared" si="14"/>
        <v>0</v>
      </c>
      <c r="O36" s="86">
        <f t="shared" si="15"/>
        <v>0</v>
      </c>
      <c r="P36" s="87"/>
      <c r="Q36" s="87"/>
      <c r="R36" s="86">
        <f t="shared" si="16"/>
        <v>0</v>
      </c>
      <c r="S36" s="86">
        <f t="shared" si="17"/>
        <v>0</v>
      </c>
    </row>
    <row r="37" spans="1:19">
      <c r="A37" s="4" t="s">
        <v>495</v>
      </c>
      <c r="B37" s="4" t="s">
        <v>495</v>
      </c>
      <c r="C37" s="4">
        <v>57880178</v>
      </c>
      <c r="D37" s="4">
        <f t="shared" si="9"/>
        <v>0</v>
      </c>
      <c r="E37" s="86">
        <f t="shared" si="11"/>
        <v>0</v>
      </c>
      <c r="F37" s="87">
        <v>0</v>
      </c>
      <c r="G37" s="86">
        <f t="shared" si="10"/>
        <v>0</v>
      </c>
      <c r="H37" s="87"/>
      <c r="I37" s="87"/>
      <c r="J37" s="86">
        <f t="shared" si="12"/>
        <v>0</v>
      </c>
      <c r="K37" s="86">
        <f t="shared" si="13"/>
        <v>0</v>
      </c>
      <c r="L37" s="87"/>
      <c r="M37" s="87"/>
      <c r="N37" s="86">
        <f t="shared" si="14"/>
        <v>0</v>
      </c>
      <c r="O37" s="86">
        <f t="shared" si="15"/>
        <v>0</v>
      </c>
      <c r="P37" s="87"/>
      <c r="Q37" s="87"/>
      <c r="R37" s="86">
        <f t="shared" si="16"/>
        <v>0</v>
      </c>
      <c r="S37" s="86">
        <f t="shared" si="17"/>
        <v>0</v>
      </c>
    </row>
    <row r="38" spans="1:19">
      <c r="A38" s="4" t="s">
        <v>496</v>
      </c>
      <c r="B38" s="4" t="s">
        <v>496</v>
      </c>
      <c r="C38" s="4">
        <v>104539530</v>
      </c>
      <c r="D38" s="4">
        <f t="shared" si="9"/>
        <v>0</v>
      </c>
      <c r="E38" s="86">
        <f t="shared" si="11"/>
        <v>0</v>
      </c>
      <c r="F38" s="87">
        <v>0</v>
      </c>
      <c r="G38" s="86">
        <f t="shared" si="10"/>
        <v>0</v>
      </c>
      <c r="H38" s="87"/>
      <c r="I38" s="87"/>
      <c r="J38" s="86">
        <f t="shared" si="12"/>
        <v>0</v>
      </c>
      <c r="K38" s="86">
        <f t="shared" si="13"/>
        <v>0</v>
      </c>
      <c r="L38" s="87"/>
      <c r="M38" s="87"/>
      <c r="N38" s="86">
        <f t="shared" si="14"/>
        <v>0</v>
      </c>
      <c r="O38" s="86">
        <f t="shared" si="15"/>
        <v>0</v>
      </c>
      <c r="P38" s="87"/>
      <c r="Q38" s="87"/>
      <c r="R38" s="86">
        <f t="shared" si="16"/>
        <v>0</v>
      </c>
      <c r="S38" s="86">
        <f t="shared" si="17"/>
        <v>0</v>
      </c>
    </row>
    <row r="39" spans="1:19">
      <c r="A39" s="4" t="s">
        <v>497</v>
      </c>
      <c r="B39" s="4" t="s">
        <v>497</v>
      </c>
      <c r="C39" s="4">
        <v>74850085</v>
      </c>
      <c r="D39" s="4">
        <f t="shared" si="9"/>
        <v>0</v>
      </c>
      <c r="E39" s="86">
        <f t="shared" si="11"/>
        <v>0</v>
      </c>
      <c r="F39" s="87">
        <v>0</v>
      </c>
      <c r="G39" s="86">
        <f t="shared" si="10"/>
        <v>0</v>
      </c>
      <c r="H39" s="87"/>
      <c r="I39" s="87"/>
      <c r="J39" s="86">
        <f t="shared" si="12"/>
        <v>0</v>
      </c>
      <c r="K39" s="86">
        <f t="shared" si="13"/>
        <v>0</v>
      </c>
      <c r="L39" s="87"/>
      <c r="M39" s="87"/>
      <c r="N39" s="86">
        <f t="shared" si="14"/>
        <v>0</v>
      </c>
      <c r="O39" s="86">
        <f t="shared" si="15"/>
        <v>0</v>
      </c>
      <c r="P39" s="87"/>
      <c r="Q39" s="87"/>
      <c r="R39" s="86">
        <f t="shared" si="16"/>
        <v>0</v>
      </c>
      <c r="S39" s="86">
        <f t="shared" si="17"/>
        <v>0</v>
      </c>
    </row>
    <row r="40" spans="1:19">
      <c r="A40" s="4" t="s">
        <v>498</v>
      </c>
      <c r="B40" s="4" t="s">
        <v>498</v>
      </c>
      <c r="C40" s="4">
        <v>98774444</v>
      </c>
      <c r="D40" s="4">
        <f t="shared" si="9"/>
        <v>0</v>
      </c>
      <c r="E40" s="86">
        <f t="shared" si="11"/>
        <v>0</v>
      </c>
      <c r="F40" s="87">
        <v>0</v>
      </c>
      <c r="G40" s="86">
        <f t="shared" si="10"/>
        <v>0</v>
      </c>
      <c r="H40" s="87"/>
      <c r="I40" s="87"/>
      <c r="J40" s="86">
        <f t="shared" si="12"/>
        <v>0</v>
      </c>
      <c r="K40" s="86">
        <f t="shared" si="13"/>
        <v>0</v>
      </c>
      <c r="L40" s="87"/>
      <c r="M40" s="87"/>
      <c r="N40" s="86">
        <f t="shared" si="14"/>
        <v>0</v>
      </c>
      <c r="O40" s="86">
        <f t="shared" si="15"/>
        <v>0</v>
      </c>
      <c r="P40" s="87"/>
      <c r="Q40" s="87"/>
      <c r="R40" s="86">
        <f t="shared" si="16"/>
        <v>0</v>
      </c>
      <c r="S40" s="86">
        <f t="shared" si="17"/>
        <v>0</v>
      </c>
    </row>
    <row r="41" spans="1:19">
      <c r="A41" s="4" t="s">
        <v>499</v>
      </c>
      <c r="B41" s="4" t="s">
        <v>499</v>
      </c>
      <c r="C41" s="4">
        <v>283222759</v>
      </c>
      <c r="D41" s="4">
        <f t="shared" si="9"/>
        <v>0</v>
      </c>
      <c r="E41" s="86">
        <f t="shared" si="11"/>
        <v>0</v>
      </c>
      <c r="F41" s="87">
        <v>0</v>
      </c>
      <c r="G41" s="86">
        <f t="shared" si="10"/>
        <v>0</v>
      </c>
      <c r="H41" s="87"/>
      <c r="I41" s="87"/>
      <c r="J41" s="86">
        <f t="shared" si="12"/>
        <v>0</v>
      </c>
      <c r="K41" s="86">
        <f t="shared" si="13"/>
        <v>0</v>
      </c>
      <c r="L41" s="87"/>
      <c r="M41" s="87"/>
      <c r="N41" s="86">
        <f t="shared" si="14"/>
        <v>0</v>
      </c>
      <c r="O41" s="86">
        <f t="shared" si="15"/>
        <v>0</v>
      </c>
      <c r="P41" s="87"/>
      <c r="Q41" s="87"/>
      <c r="R41" s="86">
        <f t="shared" si="16"/>
        <v>0</v>
      </c>
      <c r="S41" s="86">
        <f t="shared" si="17"/>
        <v>0</v>
      </c>
    </row>
    <row r="42" spans="1:19">
      <c r="A42" s="4" t="s">
        <v>500</v>
      </c>
      <c r="B42" s="4" t="s">
        <v>500</v>
      </c>
      <c r="C42" s="4">
        <v>36310655</v>
      </c>
      <c r="D42" s="4">
        <f t="shared" si="9"/>
        <v>0</v>
      </c>
      <c r="E42" s="86">
        <f t="shared" si="11"/>
        <v>0</v>
      </c>
      <c r="F42" s="87">
        <v>0</v>
      </c>
      <c r="G42" s="86">
        <f t="shared" si="10"/>
        <v>0</v>
      </c>
      <c r="H42" s="87"/>
      <c r="I42" s="87"/>
      <c r="J42" s="86">
        <f t="shared" si="12"/>
        <v>0</v>
      </c>
      <c r="K42" s="86">
        <f t="shared" si="13"/>
        <v>0</v>
      </c>
      <c r="L42" s="87"/>
      <c r="M42" s="87"/>
      <c r="N42" s="86">
        <f t="shared" si="14"/>
        <v>0</v>
      </c>
      <c r="O42" s="86">
        <f t="shared" si="15"/>
        <v>0</v>
      </c>
      <c r="P42" s="87"/>
      <c r="Q42" s="87"/>
      <c r="R42" s="86">
        <f t="shared" si="16"/>
        <v>0</v>
      </c>
      <c r="S42" s="86">
        <f t="shared" si="17"/>
        <v>0</v>
      </c>
    </row>
    <row r="43" spans="1:19">
      <c r="A43" s="4" t="s">
        <v>501</v>
      </c>
      <c r="B43" s="4" t="s">
        <v>501</v>
      </c>
      <c r="C43" s="4">
        <v>92031118</v>
      </c>
      <c r="D43" s="4">
        <f t="shared" si="9"/>
        <v>0</v>
      </c>
      <c r="E43" s="86">
        <f t="shared" si="11"/>
        <v>0</v>
      </c>
      <c r="F43" s="87">
        <v>0</v>
      </c>
      <c r="G43" s="86">
        <f t="shared" si="10"/>
        <v>0</v>
      </c>
      <c r="H43" s="87"/>
      <c r="I43" s="87"/>
      <c r="J43" s="86">
        <f t="shared" si="12"/>
        <v>0</v>
      </c>
      <c r="K43" s="86">
        <f t="shared" si="13"/>
        <v>0</v>
      </c>
      <c r="L43" s="87"/>
      <c r="M43" s="87"/>
      <c r="N43" s="86">
        <f t="shared" si="14"/>
        <v>0</v>
      </c>
      <c r="O43" s="86">
        <f t="shared" si="15"/>
        <v>0</v>
      </c>
      <c r="P43" s="87"/>
      <c r="Q43" s="87"/>
      <c r="R43" s="86">
        <f t="shared" si="16"/>
        <v>0</v>
      </c>
      <c r="S43" s="86">
        <f t="shared" si="17"/>
        <v>0</v>
      </c>
    </row>
    <row r="44" spans="1:19">
      <c r="A44" s="4" t="s">
        <v>502</v>
      </c>
      <c r="B44" s="4" t="s">
        <v>502</v>
      </c>
      <c r="C44" s="4">
        <v>89137175</v>
      </c>
      <c r="D44" s="4">
        <f t="shared" si="9"/>
        <v>0</v>
      </c>
      <c r="E44" s="86">
        <f t="shared" si="11"/>
        <v>0</v>
      </c>
      <c r="F44" s="87">
        <v>0</v>
      </c>
      <c r="G44" s="86">
        <f t="shared" si="10"/>
        <v>0</v>
      </c>
      <c r="H44" s="87"/>
      <c r="I44" s="87"/>
      <c r="J44" s="86">
        <f t="shared" si="12"/>
        <v>0</v>
      </c>
      <c r="K44" s="86">
        <f t="shared" si="13"/>
        <v>0</v>
      </c>
      <c r="L44" s="87"/>
      <c r="M44" s="87"/>
      <c r="N44" s="86">
        <f t="shared" si="14"/>
        <v>0</v>
      </c>
      <c r="O44" s="86">
        <f t="shared" si="15"/>
        <v>0</v>
      </c>
      <c r="P44" s="87"/>
      <c r="Q44" s="87"/>
      <c r="R44" s="86">
        <f t="shared" si="16"/>
        <v>0</v>
      </c>
      <c r="S44" s="86">
        <f t="shared" si="17"/>
        <v>0</v>
      </c>
    </row>
    <row r="45" spans="1:19">
      <c r="A45" s="4" t="s">
        <v>503</v>
      </c>
      <c r="B45" s="4" t="s">
        <v>503</v>
      </c>
      <c r="C45" s="4">
        <v>97003000</v>
      </c>
      <c r="D45" s="4">
        <f t="shared" si="9"/>
        <v>0</v>
      </c>
      <c r="E45" s="86">
        <f t="shared" si="11"/>
        <v>0</v>
      </c>
      <c r="F45" s="87">
        <v>0</v>
      </c>
      <c r="G45" s="86">
        <f t="shared" si="10"/>
        <v>0</v>
      </c>
      <c r="H45" s="87"/>
      <c r="I45" s="87"/>
      <c r="J45" s="86">
        <f t="shared" si="12"/>
        <v>0</v>
      </c>
      <c r="K45" s="86">
        <f t="shared" si="13"/>
        <v>0</v>
      </c>
      <c r="L45" s="87"/>
      <c r="M45" s="87"/>
      <c r="N45" s="86">
        <f t="shared" si="14"/>
        <v>0</v>
      </c>
      <c r="O45" s="86">
        <f t="shared" si="15"/>
        <v>0</v>
      </c>
      <c r="P45" s="87"/>
      <c r="Q45" s="87"/>
      <c r="R45" s="86">
        <f t="shared" si="16"/>
        <v>0</v>
      </c>
      <c r="S45" s="86">
        <f t="shared" si="17"/>
        <v>0</v>
      </c>
    </row>
    <row r="46" spans="1:19">
      <c r="A46" s="4" t="s">
        <v>504</v>
      </c>
      <c r="B46" s="4" t="s">
        <v>504</v>
      </c>
      <c r="C46" s="4">
        <v>148370710</v>
      </c>
      <c r="D46" s="4">
        <f t="shared" si="9"/>
        <v>0</v>
      </c>
      <c r="E46" s="86">
        <f t="shared" si="11"/>
        <v>0</v>
      </c>
      <c r="F46" s="87">
        <v>0</v>
      </c>
      <c r="G46" s="86">
        <f t="shared" si="10"/>
        <v>0</v>
      </c>
      <c r="H46" s="87"/>
      <c r="I46" s="87"/>
      <c r="J46" s="86">
        <f t="shared" si="12"/>
        <v>0</v>
      </c>
      <c r="K46" s="86">
        <f t="shared" si="13"/>
        <v>0</v>
      </c>
      <c r="L46" s="87"/>
      <c r="M46" s="87"/>
      <c r="N46" s="86">
        <f t="shared" si="14"/>
        <v>0</v>
      </c>
      <c r="O46" s="86">
        <f t="shared" si="15"/>
        <v>0</v>
      </c>
      <c r="P46" s="87"/>
      <c r="Q46" s="87"/>
      <c r="R46" s="86">
        <f t="shared" si="16"/>
        <v>0</v>
      </c>
      <c r="S46" s="86">
        <f t="shared" si="17"/>
        <v>0</v>
      </c>
    </row>
    <row r="47" spans="1:19">
      <c r="A47" s="4" t="s">
        <v>505</v>
      </c>
      <c r="B47" s="4" t="s">
        <v>505</v>
      </c>
      <c r="C47" s="4">
        <v>110547531</v>
      </c>
      <c r="D47" s="4">
        <f t="shared" si="9"/>
        <v>0</v>
      </c>
      <c r="E47" s="86">
        <f t="shared" si="11"/>
        <v>0</v>
      </c>
      <c r="F47" s="87">
        <v>0</v>
      </c>
      <c r="G47" s="86">
        <f t="shared" si="10"/>
        <v>0</v>
      </c>
      <c r="H47" s="87"/>
      <c r="I47" s="87"/>
      <c r="J47" s="86">
        <f t="shared" si="12"/>
        <v>0</v>
      </c>
      <c r="K47" s="86">
        <f t="shared" si="13"/>
        <v>0</v>
      </c>
      <c r="L47" s="87"/>
      <c r="M47" s="87"/>
      <c r="N47" s="86">
        <f t="shared" si="14"/>
        <v>0</v>
      </c>
      <c r="O47" s="86">
        <f t="shared" si="15"/>
        <v>0</v>
      </c>
      <c r="P47" s="87"/>
      <c r="Q47" s="87"/>
      <c r="R47" s="86">
        <f t="shared" si="16"/>
        <v>0</v>
      </c>
      <c r="S47" s="86">
        <f t="shared" si="17"/>
        <v>0</v>
      </c>
    </row>
    <row r="48" spans="1:19">
      <c r="A48" s="4" t="s">
        <v>506</v>
      </c>
      <c r="B48" s="4" t="s">
        <v>506</v>
      </c>
      <c r="C48" s="4">
        <v>49616216</v>
      </c>
      <c r="D48" s="4">
        <f t="shared" si="9"/>
        <v>0</v>
      </c>
      <c r="E48" s="86">
        <f t="shared" si="11"/>
        <v>0</v>
      </c>
      <c r="F48" s="87">
        <v>0</v>
      </c>
      <c r="G48" s="86">
        <f t="shared" si="10"/>
        <v>0</v>
      </c>
      <c r="H48" s="87"/>
      <c r="I48" s="87"/>
      <c r="J48" s="86">
        <f t="shared" si="12"/>
        <v>0</v>
      </c>
      <c r="K48" s="86">
        <f t="shared" si="13"/>
        <v>0</v>
      </c>
      <c r="L48" s="87"/>
      <c r="M48" s="87"/>
      <c r="N48" s="86">
        <f t="shared" si="14"/>
        <v>0</v>
      </c>
      <c r="O48" s="86">
        <f t="shared" si="15"/>
        <v>0</v>
      </c>
      <c r="P48" s="87"/>
      <c r="Q48" s="87"/>
      <c r="R48" s="86">
        <f t="shared" si="16"/>
        <v>0</v>
      </c>
      <c r="S48" s="86">
        <f t="shared" si="17"/>
        <v>0</v>
      </c>
    </row>
    <row r="49" spans="1:21">
      <c r="A49" s="4" t="s">
        <v>507</v>
      </c>
      <c r="B49" s="4" t="s">
        <v>507</v>
      </c>
      <c r="C49" s="4">
        <v>90944355</v>
      </c>
      <c r="D49" s="4">
        <f t="shared" si="9"/>
        <v>0</v>
      </c>
      <c r="E49" s="86">
        <f t="shared" si="11"/>
        <v>0</v>
      </c>
      <c r="F49" s="87">
        <v>0</v>
      </c>
      <c r="G49" s="86">
        <f t="shared" si="10"/>
        <v>0</v>
      </c>
      <c r="H49" s="87"/>
      <c r="I49" s="87"/>
      <c r="J49" s="86">
        <f t="shared" si="12"/>
        <v>0</v>
      </c>
      <c r="K49" s="86">
        <f t="shared" si="13"/>
        <v>0</v>
      </c>
      <c r="L49" s="87"/>
      <c r="M49" s="87"/>
      <c r="N49" s="86">
        <f t="shared" si="14"/>
        <v>0</v>
      </c>
      <c r="O49" s="86">
        <f t="shared" si="15"/>
        <v>0</v>
      </c>
      <c r="P49" s="87"/>
      <c r="Q49" s="87"/>
      <c r="R49" s="86">
        <f t="shared" si="16"/>
        <v>0</v>
      </c>
      <c r="S49" s="86">
        <f t="shared" si="17"/>
        <v>0</v>
      </c>
    </row>
    <row r="50" spans="1:21">
      <c r="A50" s="4" t="s">
        <v>508</v>
      </c>
      <c r="B50" s="4" t="s">
        <v>508</v>
      </c>
      <c r="C50" s="4">
        <v>173714197</v>
      </c>
      <c r="D50" s="4">
        <f t="shared" si="9"/>
        <v>0</v>
      </c>
      <c r="E50" s="86">
        <f t="shared" si="11"/>
        <v>0</v>
      </c>
      <c r="F50" s="87">
        <v>0</v>
      </c>
      <c r="G50" s="86">
        <f t="shared" si="10"/>
        <v>0</v>
      </c>
      <c r="H50" s="87"/>
      <c r="I50" s="87"/>
      <c r="J50" s="86">
        <f t="shared" si="12"/>
        <v>0</v>
      </c>
      <c r="K50" s="86">
        <f t="shared" si="13"/>
        <v>0</v>
      </c>
      <c r="L50" s="87"/>
      <c r="M50" s="87"/>
      <c r="N50" s="86">
        <f t="shared" si="14"/>
        <v>0</v>
      </c>
      <c r="O50" s="86">
        <f t="shared" si="15"/>
        <v>0</v>
      </c>
      <c r="P50" s="87"/>
      <c r="Q50" s="87"/>
      <c r="R50" s="86">
        <f t="shared" si="16"/>
        <v>0</v>
      </c>
      <c r="S50" s="86">
        <f t="shared" si="17"/>
        <v>0</v>
      </c>
    </row>
    <row r="51" spans="1:21">
      <c r="A51" s="4" t="s">
        <v>509</v>
      </c>
      <c r="B51" s="4" t="s">
        <v>509</v>
      </c>
      <c r="C51" s="4">
        <v>56657706</v>
      </c>
      <c r="D51" s="4">
        <f t="shared" si="9"/>
        <v>0</v>
      </c>
      <c r="E51" s="86">
        <f t="shared" si="11"/>
        <v>0</v>
      </c>
      <c r="F51" s="87">
        <v>0</v>
      </c>
      <c r="G51" s="86">
        <f t="shared" si="10"/>
        <v>0</v>
      </c>
      <c r="H51" s="87"/>
      <c r="I51" s="87"/>
      <c r="J51" s="86">
        <f t="shared" si="12"/>
        <v>0</v>
      </c>
      <c r="K51" s="86">
        <f t="shared" si="13"/>
        <v>0</v>
      </c>
      <c r="L51" s="87"/>
      <c r="M51" s="87"/>
      <c r="N51" s="86">
        <f t="shared" si="14"/>
        <v>0</v>
      </c>
      <c r="O51" s="86">
        <f t="shared" si="15"/>
        <v>0</v>
      </c>
      <c r="P51" s="87"/>
      <c r="Q51" s="87"/>
      <c r="R51" s="86">
        <f t="shared" si="16"/>
        <v>0</v>
      </c>
      <c r="S51" s="86">
        <f t="shared" si="17"/>
        <v>0</v>
      </c>
    </row>
    <row r="52" spans="1:21">
      <c r="A52" s="4" t="s">
        <v>510</v>
      </c>
      <c r="B52" s="4" t="s">
        <v>510</v>
      </c>
      <c r="C52" s="4">
        <v>128273809</v>
      </c>
      <c r="D52" s="4">
        <f t="shared" si="9"/>
        <v>0</v>
      </c>
      <c r="E52" s="86">
        <f t="shared" si="11"/>
        <v>0</v>
      </c>
      <c r="F52" s="87">
        <v>0</v>
      </c>
      <c r="G52" s="86">
        <f t="shared" si="10"/>
        <v>0</v>
      </c>
      <c r="H52" s="87"/>
      <c r="I52" s="87"/>
      <c r="J52" s="86">
        <f t="shared" si="12"/>
        <v>0</v>
      </c>
      <c r="K52" s="86">
        <f t="shared" si="13"/>
        <v>0</v>
      </c>
      <c r="L52" s="87"/>
      <c r="M52" s="87"/>
      <c r="N52" s="86">
        <f t="shared" si="14"/>
        <v>0</v>
      </c>
      <c r="O52" s="86">
        <f t="shared" si="15"/>
        <v>0</v>
      </c>
      <c r="P52" s="87"/>
      <c r="Q52" s="87"/>
      <c r="R52" s="86">
        <f t="shared" si="16"/>
        <v>0</v>
      </c>
      <c r="S52" s="86">
        <f t="shared" si="17"/>
        <v>0</v>
      </c>
    </row>
    <row r="53" spans="1:21">
      <c r="B53" s="4" t="s">
        <v>511</v>
      </c>
      <c r="C53" s="4">
        <f>SUM(C30:C52)</f>
        <v>11432000000</v>
      </c>
      <c r="D53" s="4">
        <f>SUM(D30:D52)</f>
        <v>0</v>
      </c>
      <c r="E53" s="86">
        <f t="shared" si="11"/>
        <v>0</v>
      </c>
      <c r="F53" s="87">
        <f>SUM(F30:F52)</f>
        <v>0</v>
      </c>
      <c r="G53" s="86">
        <f t="shared" si="10"/>
        <v>0</v>
      </c>
      <c r="H53" s="87">
        <f>SUM(H30:H52)</f>
        <v>0</v>
      </c>
      <c r="I53" s="87">
        <f>SUM(I30:I52)</f>
        <v>0</v>
      </c>
      <c r="J53" s="86">
        <f t="shared" si="12"/>
        <v>0</v>
      </c>
      <c r="K53" s="86">
        <f t="shared" si="13"/>
        <v>0</v>
      </c>
      <c r="L53" s="87">
        <f>SUM(L30:L52)</f>
        <v>0</v>
      </c>
      <c r="M53" s="87">
        <f>SUM(M30:M52)</f>
        <v>0</v>
      </c>
      <c r="N53" s="86">
        <f t="shared" si="14"/>
        <v>0</v>
      </c>
      <c r="O53" s="86">
        <f t="shared" si="15"/>
        <v>0</v>
      </c>
      <c r="P53" s="87">
        <f>SUM(P30:P52)</f>
        <v>0</v>
      </c>
      <c r="Q53" s="87">
        <f>SUM(Q30:Q52)</f>
        <v>0</v>
      </c>
      <c r="R53" s="86">
        <f t="shared" si="16"/>
        <v>0</v>
      </c>
      <c r="S53" s="86">
        <f t="shared" si="17"/>
        <v>0</v>
      </c>
    </row>
    <row r="55" spans="1:21">
      <c r="B55" t="s">
        <v>512</v>
      </c>
      <c r="C55" t="s">
        <v>470</v>
      </c>
      <c r="D55" t="s">
        <v>513</v>
      </c>
      <c r="E55" t="s">
        <v>514</v>
      </c>
      <c r="F55" t="s">
        <v>515</v>
      </c>
      <c r="G55" s="85" t="s">
        <v>472</v>
      </c>
      <c r="H55" s="85" t="s">
        <v>473</v>
      </c>
      <c r="I55" s="85" t="s">
        <v>474</v>
      </c>
      <c r="J55" s="85" t="s">
        <v>475</v>
      </c>
      <c r="K55" s="85" t="s">
        <v>476</v>
      </c>
      <c r="L55" s="85" t="s">
        <v>477</v>
      </c>
      <c r="M55" s="85" t="s">
        <v>478</v>
      </c>
      <c r="N55" s="85" t="s">
        <v>479</v>
      </c>
      <c r="O55" s="85" t="s">
        <v>480</v>
      </c>
      <c r="P55" s="85" t="s">
        <v>481</v>
      </c>
      <c r="Q55" s="85" t="s">
        <v>482</v>
      </c>
      <c r="R55" s="85" t="s">
        <v>483</v>
      </c>
      <c r="S55" s="85" t="s">
        <v>484</v>
      </c>
      <c r="T55" s="85" t="s">
        <v>485</v>
      </c>
      <c r="U55" s="85" t="s">
        <v>486</v>
      </c>
    </row>
    <row r="56" spans="1:21">
      <c r="B56" t="s">
        <v>516</v>
      </c>
      <c r="C56" s="4"/>
      <c r="D56" s="4"/>
      <c r="E56" s="4"/>
      <c r="F56" s="4">
        <f t="shared" ref="F56:F59" si="18">H56+K56+O56+S56</f>
        <v>0</v>
      </c>
      <c r="G56" s="86" t="e">
        <f>F56/C56</f>
        <v>#DIV/0!</v>
      </c>
      <c r="H56" s="87"/>
      <c r="I56" s="86" t="e">
        <f>H56/C56</f>
        <v>#DIV/0!</v>
      </c>
      <c r="J56" s="87"/>
      <c r="K56" s="87"/>
      <c r="L56" s="86">
        <f t="shared" ref="L56:L60" si="19">IFERROR(K56/J56,0)</f>
        <v>0</v>
      </c>
      <c r="M56" s="86" t="e">
        <f>(K56+H56)/C56</f>
        <v>#DIV/0!</v>
      </c>
      <c r="N56" s="87"/>
      <c r="O56" s="87"/>
      <c r="P56" s="86">
        <f t="shared" ref="P56:P60" si="20">IFERROR(O56/N56,0)</f>
        <v>0</v>
      </c>
      <c r="Q56" s="86" t="e">
        <f>(K56+H56+O56)/C56</f>
        <v>#DIV/0!</v>
      </c>
      <c r="R56" s="87"/>
      <c r="S56" s="87"/>
      <c r="T56" s="86">
        <f t="shared" ref="T56:T60" si="21">IFERROR(S56/R56,0)</f>
        <v>0</v>
      </c>
      <c r="U56" s="86" t="e">
        <f>(K56+H56+O56+S56)/C56</f>
        <v>#DIV/0!</v>
      </c>
    </row>
    <row r="57" spans="1:21">
      <c r="B57" t="s">
        <v>29</v>
      </c>
      <c r="C57" s="4"/>
      <c r="D57" s="4"/>
      <c r="E57" s="4"/>
      <c r="F57" s="4">
        <f t="shared" si="18"/>
        <v>0</v>
      </c>
      <c r="G57" s="86" t="e">
        <f>F57/C57</f>
        <v>#DIV/0!</v>
      </c>
      <c r="H57" s="87"/>
      <c r="I57" s="86" t="e">
        <f>H57/C57</f>
        <v>#DIV/0!</v>
      </c>
      <c r="J57" s="87"/>
      <c r="K57" s="87"/>
      <c r="L57" s="86">
        <f t="shared" si="19"/>
        <v>0</v>
      </c>
      <c r="M57" s="86" t="e">
        <f>(K57+H57)/C57</f>
        <v>#DIV/0!</v>
      </c>
      <c r="N57" s="87"/>
      <c r="O57" s="87"/>
      <c r="P57" s="86">
        <f t="shared" si="20"/>
        <v>0</v>
      </c>
      <c r="Q57" s="86" t="e">
        <f>(K57+H57+O57)/C57</f>
        <v>#DIV/0!</v>
      </c>
      <c r="R57" s="87"/>
      <c r="S57" s="87"/>
      <c r="T57" s="86">
        <f t="shared" si="21"/>
        <v>0</v>
      </c>
      <c r="U57" s="86" t="e">
        <f>(K57+H57+O57+S57)/C57</f>
        <v>#DIV/0!</v>
      </c>
    </row>
    <row r="58" spans="1:21">
      <c r="B58" t="s">
        <v>517</v>
      </c>
      <c r="C58" s="4"/>
      <c r="D58" s="4"/>
      <c r="E58" s="4"/>
      <c r="F58" s="4">
        <f t="shared" si="18"/>
        <v>0</v>
      </c>
      <c r="G58" s="86" t="e">
        <f>F58/C58</f>
        <v>#DIV/0!</v>
      </c>
      <c r="H58" s="87"/>
      <c r="I58" s="86" t="e">
        <f>H58/C58</f>
        <v>#DIV/0!</v>
      </c>
      <c r="J58" s="87"/>
      <c r="K58" s="87"/>
      <c r="L58" s="86">
        <f t="shared" si="19"/>
        <v>0</v>
      </c>
      <c r="M58" s="86" t="e">
        <f>(K58+H58)/C58</f>
        <v>#DIV/0!</v>
      </c>
      <c r="N58" s="87"/>
      <c r="O58" s="87"/>
      <c r="P58" s="86">
        <f t="shared" si="20"/>
        <v>0</v>
      </c>
      <c r="Q58" s="86" t="e">
        <f>(K58+H58+O58)/C58</f>
        <v>#DIV/0!</v>
      </c>
      <c r="R58" s="87"/>
      <c r="S58" s="87"/>
      <c r="T58" s="86">
        <f t="shared" si="21"/>
        <v>0</v>
      </c>
      <c r="U58" s="86" t="e">
        <f>(K58+H58+O58+S58)/C58</f>
        <v>#DIV/0!</v>
      </c>
    </row>
    <row r="59" spans="1:21">
      <c r="B59" t="s">
        <v>105</v>
      </c>
      <c r="C59" s="4"/>
      <c r="D59" s="4"/>
      <c r="E59" s="4"/>
      <c r="F59" s="4">
        <f t="shared" si="18"/>
        <v>0</v>
      </c>
      <c r="G59" s="86" t="e">
        <f>F59/C59</f>
        <v>#DIV/0!</v>
      </c>
      <c r="H59" s="87"/>
      <c r="I59" s="86" t="e">
        <f>H59/C59</f>
        <v>#DIV/0!</v>
      </c>
      <c r="J59" s="87"/>
      <c r="K59" s="87"/>
      <c r="L59" s="86">
        <f t="shared" si="19"/>
        <v>0</v>
      </c>
      <c r="M59" s="86" t="e">
        <f>(K59+H59)/C59</f>
        <v>#DIV/0!</v>
      </c>
      <c r="N59" s="87"/>
      <c r="O59" s="87"/>
      <c r="P59" s="86">
        <f t="shared" si="20"/>
        <v>0</v>
      </c>
      <c r="Q59" s="86" t="e">
        <f>(K59+H59+O59)/C59</f>
        <v>#DIV/0!</v>
      </c>
      <c r="R59" s="87"/>
      <c r="S59" s="87"/>
      <c r="T59" s="86">
        <f t="shared" si="21"/>
        <v>0</v>
      </c>
      <c r="U59" s="86" t="e">
        <f>(K59+H59+O59+S59)/C59</f>
        <v>#DIV/0!</v>
      </c>
    </row>
    <row r="60" spans="1:21">
      <c r="B60" t="s">
        <v>518</v>
      </c>
      <c r="C60" s="4">
        <v>11432000000</v>
      </c>
      <c r="D60" s="4">
        <v>231577600</v>
      </c>
      <c r="E60" s="4">
        <v>7014234349</v>
      </c>
      <c r="F60" s="4">
        <v>7245811949</v>
      </c>
      <c r="G60" s="86">
        <f>F60/C60</f>
        <v>0.63381840001749479</v>
      </c>
      <c r="H60" s="4">
        <f>SUM(H56:H59)</f>
        <v>0</v>
      </c>
      <c r="I60" s="86">
        <f>H60/C60</f>
        <v>0</v>
      </c>
      <c r="J60" s="4">
        <f>SUM(J56:J59)</f>
        <v>0</v>
      </c>
      <c r="K60" s="4">
        <f>SUM(K56:K59)</f>
        <v>0</v>
      </c>
      <c r="L60" s="86">
        <f t="shared" si="19"/>
        <v>0</v>
      </c>
      <c r="M60" s="86">
        <f>(K60+H60)/C60</f>
        <v>0</v>
      </c>
      <c r="N60" s="4">
        <f>SUM(N56:N59)</f>
        <v>0</v>
      </c>
      <c r="O60" s="4">
        <f>SUM(O56:O59)</f>
        <v>0</v>
      </c>
      <c r="P60" s="86">
        <f t="shared" si="20"/>
        <v>0</v>
      </c>
      <c r="Q60" s="86">
        <f>(K60+H60+O60)/C60</f>
        <v>0</v>
      </c>
      <c r="R60" s="4">
        <f>SUM(R56:R59)</f>
        <v>0</v>
      </c>
      <c r="S60" s="4">
        <f>SUM(S56:S59)</f>
        <v>0</v>
      </c>
      <c r="T60" s="86">
        <f t="shared" si="21"/>
        <v>0</v>
      </c>
      <c r="U60" s="86">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6"/>
  <sheetViews>
    <sheetView topLeftCell="O31" workbookViewId="0">
      <selection activeCell="A5" sqref="A5:AB56"/>
    </sheetView>
  </sheetViews>
  <sheetFormatPr defaultColWidth="11" defaultRowHeight="15.75"/>
  <cols>
    <col min="19" max="19" width="13.875" bestFit="1" customWidth="1"/>
    <col min="20" max="20" width="11.875" bestFit="1" customWidth="1"/>
  </cols>
  <sheetData>
    <row r="1" spans="1:28" ht="15" customHeight="1">
      <c r="A1" s="42" t="s">
        <v>230</v>
      </c>
      <c r="B1" s="42">
        <v>2020</v>
      </c>
      <c r="C1" s="43" t="s">
        <v>231</v>
      </c>
      <c r="D1" s="43" t="s">
        <v>231</v>
      </c>
      <c r="E1" s="43" t="s">
        <v>231</v>
      </c>
      <c r="F1" s="43" t="s">
        <v>231</v>
      </c>
      <c r="G1" s="43" t="s">
        <v>231</v>
      </c>
      <c r="H1" s="43" t="s">
        <v>231</v>
      </c>
      <c r="I1" s="43" t="s">
        <v>231</v>
      </c>
      <c r="J1" s="43" t="s">
        <v>231</v>
      </c>
      <c r="K1" s="43" t="s">
        <v>231</v>
      </c>
      <c r="L1" s="43" t="s">
        <v>231</v>
      </c>
      <c r="M1" s="43" t="s">
        <v>231</v>
      </c>
      <c r="N1" s="43" t="s">
        <v>231</v>
      </c>
      <c r="O1" s="43" t="s">
        <v>231</v>
      </c>
      <c r="P1" s="43" t="s">
        <v>231</v>
      </c>
      <c r="Q1" s="43"/>
      <c r="R1" s="43" t="s">
        <v>231</v>
      </c>
      <c r="S1" s="43" t="s">
        <v>231</v>
      </c>
      <c r="T1" s="43" t="s">
        <v>231</v>
      </c>
      <c r="U1" s="43" t="s">
        <v>231</v>
      </c>
      <c r="V1" s="43" t="s">
        <v>231</v>
      </c>
      <c r="W1" s="43" t="s">
        <v>231</v>
      </c>
      <c r="X1" s="43" t="s">
        <v>231</v>
      </c>
      <c r="Y1" s="43" t="s">
        <v>231</v>
      </c>
      <c r="Z1" s="43" t="s">
        <v>231</v>
      </c>
      <c r="AA1" s="43" t="s">
        <v>231</v>
      </c>
      <c r="AB1" s="43" t="s">
        <v>231</v>
      </c>
    </row>
    <row r="2" spans="1:28" ht="15" customHeight="1">
      <c r="A2" s="42" t="s">
        <v>232</v>
      </c>
      <c r="B2" s="42" t="s">
        <v>233</v>
      </c>
      <c r="C2" s="43" t="s">
        <v>231</v>
      </c>
      <c r="D2" s="43" t="s">
        <v>231</v>
      </c>
      <c r="E2" s="43" t="s">
        <v>231</v>
      </c>
      <c r="F2" s="43" t="s">
        <v>231</v>
      </c>
      <c r="G2" s="43" t="s">
        <v>231</v>
      </c>
      <c r="H2" s="43" t="s">
        <v>231</v>
      </c>
      <c r="I2" s="43" t="s">
        <v>231</v>
      </c>
      <c r="J2" s="43" t="s">
        <v>231</v>
      </c>
      <c r="K2" s="43" t="s">
        <v>231</v>
      </c>
      <c r="L2" s="43" t="s">
        <v>231</v>
      </c>
      <c r="M2" s="43" t="s">
        <v>231</v>
      </c>
      <c r="N2" s="43" t="s">
        <v>231</v>
      </c>
      <c r="O2" s="43" t="s">
        <v>231</v>
      </c>
      <c r="P2" s="43" t="s">
        <v>231</v>
      </c>
      <c r="Q2" s="43"/>
      <c r="R2" s="43" t="s">
        <v>231</v>
      </c>
      <c r="S2" s="43" t="s">
        <v>231</v>
      </c>
      <c r="T2" s="43" t="s">
        <v>231</v>
      </c>
      <c r="U2" s="43" t="s">
        <v>231</v>
      </c>
      <c r="V2" s="43" t="s">
        <v>231</v>
      </c>
      <c r="W2" s="43" t="s">
        <v>231</v>
      </c>
      <c r="X2" s="43" t="s">
        <v>231</v>
      </c>
      <c r="Y2" s="43" t="s">
        <v>231</v>
      </c>
      <c r="Z2" s="43" t="s">
        <v>231</v>
      </c>
      <c r="AA2" s="43" t="s">
        <v>231</v>
      </c>
      <c r="AB2" s="43" t="s">
        <v>231</v>
      </c>
    </row>
    <row r="3" spans="1:28" ht="15" customHeight="1">
      <c r="A3" s="42" t="s">
        <v>234</v>
      </c>
      <c r="B3" s="42" t="s">
        <v>304</v>
      </c>
      <c r="C3" s="43" t="s">
        <v>231</v>
      </c>
      <c r="D3" s="43" t="s">
        <v>231</v>
      </c>
      <c r="E3" s="43" t="s">
        <v>231</v>
      </c>
      <c r="F3" s="43" t="s">
        <v>231</v>
      </c>
      <c r="G3" s="43" t="s">
        <v>231</v>
      </c>
      <c r="H3" s="43" t="s">
        <v>231</v>
      </c>
      <c r="I3" s="43" t="s">
        <v>231</v>
      </c>
      <c r="J3" s="43" t="s">
        <v>231</v>
      </c>
      <c r="K3" s="43" t="s">
        <v>231</v>
      </c>
      <c r="L3" s="43" t="s">
        <v>231</v>
      </c>
      <c r="M3" s="43" t="s">
        <v>231</v>
      </c>
      <c r="N3" s="43" t="s">
        <v>231</v>
      </c>
      <c r="O3" s="43" t="s">
        <v>231</v>
      </c>
      <c r="P3" s="43" t="s">
        <v>231</v>
      </c>
      <c r="Q3" s="43"/>
      <c r="R3" s="43" t="s">
        <v>231</v>
      </c>
      <c r="S3" s="43" t="s">
        <v>231</v>
      </c>
      <c r="T3" s="43" t="s">
        <v>231</v>
      </c>
      <c r="U3" s="43" t="s">
        <v>231</v>
      </c>
      <c r="V3" s="43" t="s">
        <v>231</v>
      </c>
      <c r="W3" s="43" t="s">
        <v>231</v>
      </c>
      <c r="X3" s="43" t="s">
        <v>231</v>
      </c>
      <c r="Y3" s="43" t="s">
        <v>231</v>
      </c>
      <c r="Z3" s="43" t="s">
        <v>231</v>
      </c>
      <c r="AA3" s="43" t="s">
        <v>231</v>
      </c>
      <c r="AB3" s="43" t="s">
        <v>231</v>
      </c>
    </row>
    <row r="4" spans="1:28" ht="15" customHeight="1">
      <c r="A4" s="1" t="s">
        <v>236</v>
      </c>
      <c r="B4" s="42" t="s">
        <v>237</v>
      </c>
      <c r="C4" s="42" t="s">
        <v>238</v>
      </c>
      <c r="D4" s="42" t="s">
        <v>20</v>
      </c>
      <c r="E4" s="42" t="s">
        <v>239</v>
      </c>
      <c r="F4" s="42" t="s">
        <v>240</v>
      </c>
      <c r="G4" s="42" t="s">
        <v>241</v>
      </c>
      <c r="H4" s="42" t="s">
        <v>242</v>
      </c>
      <c r="I4" s="42" t="s">
        <v>243</v>
      </c>
      <c r="J4" s="42" t="s">
        <v>244</v>
      </c>
      <c r="K4" s="42" t="s">
        <v>245</v>
      </c>
      <c r="L4" s="42" t="s">
        <v>246</v>
      </c>
      <c r="M4" s="42" t="s">
        <v>247</v>
      </c>
      <c r="N4" s="42" t="s">
        <v>42</v>
      </c>
      <c r="O4" s="42" t="s">
        <v>248</v>
      </c>
      <c r="P4" s="42" t="s">
        <v>249</v>
      </c>
      <c r="Q4" s="42" t="s">
        <v>10</v>
      </c>
      <c r="R4" s="42" t="s">
        <v>519</v>
      </c>
      <c r="S4" s="42" t="s">
        <v>520</v>
      </c>
      <c r="T4" s="42" t="s">
        <v>521</v>
      </c>
      <c r="U4" s="42" t="s">
        <v>522</v>
      </c>
      <c r="V4" s="42" t="s">
        <v>254</v>
      </c>
      <c r="W4" s="42" t="s">
        <v>255</v>
      </c>
      <c r="X4" s="42" t="s">
        <v>523</v>
      </c>
      <c r="Y4" s="42" t="s">
        <v>257</v>
      </c>
      <c r="Z4" s="42" t="s">
        <v>258</v>
      </c>
      <c r="AA4" s="42" t="s">
        <v>259</v>
      </c>
      <c r="AB4" s="42" t="s">
        <v>260</v>
      </c>
    </row>
    <row r="5" spans="1:28" ht="15" customHeight="1">
      <c r="A5" s="241" t="s">
        <v>262</v>
      </c>
      <c r="B5" s="242" t="s">
        <v>263</v>
      </c>
      <c r="C5" s="243" t="s">
        <v>444</v>
      </c>
      <c r="D5" s="241" t="s">
        <v>22</v>
      </c>
      <c r="E5" s="241" t="s">
        <v>284</v>
      </c>
      <c r="F5" s="241" t="s">
        <v>285</v>
      </c>
      <c r="G5" s="241" t="s">
        <v>286</v>
      </c>
      <c r="H5" s="241" t="s">
        <v>445</v>
      </c>
      <c r="I5" s="241" t="s">
        <v>446</v>
      </c>
      <c r="J5" s="241" t="s">
        <v>270</v>
      </c>
      <c r="K5" s="241"/>
      <c r="L5" s="241"/>
      <c r="M5" s="241" t="s">
        <v>267</v>
      </c>
      <c r="N5" s="241" t="s">
        <v>32</v>
      </c>
      <c r="O5" s="241" t="s">
        <v>268</v>
      </c>
      <c r="P5" s="242" t="s">
        <v>56</v>
      </c>
      <c r="Q5" s="242" t="s">
        <v>447</v>
      </c>
      <c r="R5" s="244">
        <v>453084318</v>
      </c>
      <c r="S5" s="244">
        <v>52933064</v>
      </c>
      <c r="T5" s="244">
        <v>0</v>
      </c>
      <c r="U5" s="244">
        <v>506017382</v>
      </c>
      <c r="V5" s="244">
        <v>0</v>
      </c>
      <c r="W5" s="244">
        <v>502714061</v>
      </c>
      <c r="X5" s="244">
        <v>3303321</v>
      </c>
      <c r="Y5" s="244">
        <v>502604611</v>
      </c>
      <c r="Z5" s="244">
        <v>502604611</v>
      </c>
      <c r="AA5" s="244">
        <v>502604611</v>
      </c>
      <c r="AB5" s="244">
        <v>502604611</v>
      </c>
    </row>
    <row r="6" spans="1:28" ht="15" customHeight="1">
      <c r="A6" s="241" t="s">
        <v>262</v>
      </c>
      <c r="B6" s="242" t="s">
        <v>263</v>
      </c>
      <c r="C6" s="243" t="s">
        <v>524</v>
      </c>
      <c r="D6" s="241" t="s">
        <v>22</v>
      </c>
      <c r="E6" s="241" t="s">
        <v>284</v>
      </c>
      <c r="F6" s="241" t="s">
        <v>285</v>
      </c>
      <c r="G6" s="241" t="s">
        <v>286</v>
      </c>
      <c r="H6" s="241" t="s">
        <v>445</v>
      </c>
      <c r="I6" s="241" t="s">
        <v>525</v>
      </c>
      <c r="J6" s="241" t="s">
        <v>270</v>
      </c>
      <c r="K6" s="241"/>
      <c r="L6" s="241"/>
      <c r="M6" s="241" t="s">
        <v>267</v>
      </c>
      <c r="N6" s="241" t="s">
        <v>32</v>
      </c>
      <c r="O6" s="241" t="s">
        <v>268</v>
      </c>
      <c r="P6" s="242" t="s">
        <v>73</v>
      </c>
      <c r="Q6" s="242" t="s">
        <v>447</v>
      </c>
      <c r="R6" s="244">
        <v>447057930</v>
      </c>
      <c r="S6" s="244">
        <v>0</v>
      </c>
      <c r="T6" s="244">
        <v>52933064</v>
      </c>
      <c r="U6" s="244">
        <v>394124866</v>
      </c>
      <c r="V6" s="244">
        <v>0</v>
      </c>
      <c r="W6" s="244">
        <v>394124866</v>
      </c>
      <c r="X6" s="244">
        <v>0</v>
      </c>
      <c r="Y6" s="244">
        <v>394124866</v>
      </c>
      <c r="Z6" s="244">
        <v>394124850</v>
      </c>
      <c r="AA6" s="244">
        <v>394124850</v>
      </c>
      <c r="AB6" s="244">
        <v>394124850</v>
      </c>
    </row>
    <row r="7" spans="1:28" ht="15" customHeight="1">
      <c r="A7" s="241" t="s">
        <v>262</v>
      </c>
      <c r="B7" s="242" t="s">
        <v>263</v>
      </c>
      <c r="C7" s="243" t="s">
        <v>524</v>
      </c>
      <c r="D7" s="241" t="s">
        <v>22</v>
      </c>
      <c r="E7" s="241" t="s">
        <v>284</v>
      </c>
      <c r="F7" s="241" t="s">
        <v>285</v>
      </c>
      <c r="G7" s="241" t="s">
        <v>286</v>
      </c>
      <c r="H7" s="241" t="s">
        <v>445</v>
      </c>
      <c r="I7" s="241" t="s">
        <v>525</v>
      </c>
      <c r="J7" s="241" t="s">
        <v>270</v>
      </c>
      <c r="K7" s="241"/>
      <c r="L7" s="241"/>
      <c r="M7" s="241" t="s">
        <v>280</v>
      </c>
      <c r="N7" s="241" t="s">
        <v>34</v>
      </c>
      <c r="O7" s="241" t="s">
        <v>268</v>
      </c>
      <c r="P7" s="242" t="s">
        <v>73</v>
      </c>
      <c r="Q7" s="242" t="s">
        <v>447</v>
      </c>
      <c r="R7" s="244">
        <v>211049421</v>
      </c>
      <c r="S7" s="244">
        <v>74243100</v>
      </c>
      <c r="T7" s="244">
        <v>0</v>
      </c>
      <c r="U7" s="244">
        <v>285292521</v>
      </c>
      <c r="V7" s="244">
        <v>0</v>
      </c>
      <c r="W7" s="244">
        <v>267563729</v>
      </c>
      <c r="X7" s="244">
        <v>17728792</v>
      </c>
      <c r="Y7" s="244">
        <v>267563729</v>
      </c>
      <c r="Z7" s="244">
        <v>265247065</v>
      </c>
      <c r="AA7" s="244">
        <v>235438558</v>
      </c>
      <c r="AB7" s="244">
        <v>235438558</v>
      </c>
    </row>
    <row r="8" spans="1:28" ht="15" customHeight="1">
      <c r="A8" s="241" t="s">
        <v>262</v>
      </c>
      <c r="B8" s="242" t="s">
        <v>263</v>
      </c>
      <c r="C8" s="243" t="s">
        <v>526</v>
      </c>
      <c r="D8" s="241" t="s">
        <v>22</v>
      </c>
      <c r="E8" s="241" t="s">
        <v>298</v>
      </c>
      <c r="F8" s="241" t="s">
        <v>285</v>
      </c>
      <c r="G8" s="241" t="s">
        <v>288</v>
      </c>
      <c r="H8" s="241" t="s">
        <v>445</v>
      </c>
      <c r="I8" s="241" t="s">
        <v>527</v>
      </c>
      <c r="J8" s="241" t="s">
        <v>270</v>
      </c>
      <c r="K8" s="241"/>
      <c r="L8" s="241"/>
      <c r="M8" s="241" t="s">
        <v>280</v>
      </c>
      <c r="N8" s="241" t="s">
        <v>34</v>
      </c>
      <c r="O8" s="241" t="s">
        <v>268</v>
      </c>
      <c r="P8" s="242" t="s">
        <v>80</v>
      </c>
      <c r="Q8" s="242" t="s">
        <v>528</v>
      </c>
      <c r="R8" s="244">
        <v>218688738</v>
      </c>
      <c r="S8" s="244">
        <v>0</v>
      </c>
      <c r="T8" s="244">
        <v>44507276</v>
      </c>
      <c r="U8" s="244">
        <v>174181462</v>
      </c>
      <c r="V8" s="244">
        <v>0</v>
      </c>
      <c r="W8" s="244">
        <v>162016224</v>
      </c>
      <c r="X8" s="244">
        <v>12165238</v>
      </c>
      <c r="Y8" s="244">
        <v>155651452</v>
      </c>
      <c r="Z8" s="244">
        <v>144229824</v>
      </c>
      <c r="AA8" s="244">
        <v>135204353</v>
      </c>
      <c r="AB8" s="244">
        <v>135204353</v>
      </c>
    </row>
    <row r="9" spans="1:28" ht="15" customHeight="1">
      <c r="A9" s="241" t="s">
        <v>262</v>
      </c>
      <c r="B9" s="242" t="s">
        <v>263</v>
      </c>
      <c r="C9" s="243" t="s">
        <v>529</v>
      </c>
      <c r="D9" s="241" t="s">
        <v>22</v>
      </c>
      <c r="E9" s="241" t="s">
        <v>298</v>
      </c>
      <c r="F9" s="241" t="s">
        <v>285</v>
      </c>
      <c r="G9" s="241" t="s">
        <v>299</v>
      </c>
      <c r="H9" s="241" t="s">
        <v>445</v>
      </c>
      <c r="I9" s="241" t="s">
        <v>530</v>
      </c>
      <c r="J9" s="241" t="s">
        <v>270</v>
      </c>
      <c r="K9" s="241"/>
      <c r="L9" s="241"/>
      <c r="M9" s="241" t="s">
        <v>267</v>
      </c>
      <c r="N9" s="241" t="s">
        <v>32</v>
      </c>
      <c r="O9" s="241" t="s">
        <v>268</v>
      </c>
      <c r="P9" s="242" t="s">
        <v>88</v>
      </c>
      <c r="Q9" s="242" t="s">
        <v>467</v>
      </c>
      <c r="R9" s="244">
        <v>621613733</v>
      </c>
      <c r="S9" s="244">
        <v>4010072</v>
      </c>
      <c r="T9" s="244">
        <v>96253788</v>
      </c>
      <c r="U9" s="244">
        <v>529370017</v>
      </c>
      <c r="V9" s="244">
        <v>0</v>
      </c>
      <c r="W9" s="244">
        <v>529370017</v>
      </c>
      <c r="X9" s="244">
        <v>0</v>
      </c>
      <c r="Y9" s="244">
        <v>529370017</v>
      </c>
      <c r="Z9" s="244">
        <v>519967528</v>
      </c>
      <c r="AA9" s="244">
        <v>519967528</v>
      </c>
      <c r="AB9" s="244">
        <v>519967528</v>
      </c>
    </row>
    <row r="10" spans="1:28" ht="15" customHeight="1">
      <c r="A10" s="241" t="s">
        <v>262</v>
      </c>
      <c r="B10" s="242" t="s">
        <v>263</v>
      </c>
      <c r="C10" s="243" t="s">
        <v>529</v>
      </c>
      <c r="D10" s="241" t="s">
        <v>22</v>
      </c>
      <c r="E10" s="241" t="s">
        <v>298</v>
      </c>
      <c r="F10" s="241" t="s">
        <v>285</v>
      </c>
      <c r="G10" s="241" t="s">
        <v>299</v>
      </c>
      <c r="H10" s="241" t="s">
        <v>445</v>
      </c>
      <c r="I10" s="241" t="s">
        <v>530</v>
      </c>
      <c r="J10" s="241" t="s">
        <v>270</v>
      </c>
      <c r="K10" s="241"/>
      <c r="L10" s="241"/>
      <c r="M10" s="241" t="s">
        <v>280</v>
      </c>
      <c r="N10" s="241" t="s">
        <v>34</v>
      </c>
      <c r="O10" s="241" t="s">
        <v>268</v>
      </c>
      <c r="P10" s="242" t="s">
        <v>88</v>
      </c>
      <c r="Q10" s="242" t="s">
        <v>467</v>
      </c>
      <c r="R10" s="244">
        <v>673765907</v>
      </c>
      <c r="S10" s="244">
        <v>0</v>
      </c>
      <c r="T10" s="244">
        <v>63629798</v>
      </c>
      <c r="U10" s="244">
        <v>610136109</v>
      </c>
      <c r="V10" s="244">
        <v>0</v>
      </c>
      <c r="W10" s="244">
        <v>609532873</v>
      </c>
      <c r="X10" s="244">
        <v>603236</v>
      </c>
      <c r="Y10" s="244">
        <v>608798033</v>
      </c>
      <c r="Z10" s="244">
        <v>592837673</v>
      </c>
      <c r="AA10" s="244">
        <v>574428375</v>
      </c>
      <c r="AB10" s="244">
        <v>574428375</v>
      </c>
    </row>
    <row r="11" spans="1:28" ht="15" customHeight="1">
      <c r="A11" s="241" t="s">
        <v>262</v>
      </c>
      <c r="B11" s="242" t="s">
        <v>263</v>
      </c>
      <c r="C11" s="243" t="s">
        <v>531</v>
      </c>
      <c r="D11" s="241" t="s">
        <v>22</v>
      </c>
      <c r="E11" s="241" t="s">
        <v>295</v>
      </c>
      <c r="F11" s="241" t="s">
        <v>285</v>
      </c>
      <c r="G11" s="241" t="s">
        <v>296</v>
      </c>
      <c r="H11" s="241" t="s">
        <v>445</v>
      </c>
      <c r="I11" s="241" t="s">
        <v>532</v>
      </c>
      <c r="J11" s="241" t="s">
        <v>270</v>
      </c>
      <c r="K11" s="241"/>
      <c r="L11" s="241"/>
      <c r="M11" s="241" t="s">
        <v>280</v>
      </c>
      <c r="N11" s="241" t="s">
        <v>34</v>
      </c>
      <c r="O11" s="241" t="s">
        <v>268</v>
      </c>
      <c r="P11" s="242" t="s">
        <v>94</v>
      </c>
      <c r="Q11" s="242" t="s">
        <v>533</v>
      </c>
      <c r="R11" s="244">
        <v>800000000</v>
      </c>
      <c r="S11" s="244">
        <v>0</v>
      </c>
      <c r="T11" s="244">
        <v>800000000</v>
      </c>
      <c r="U11" s="244">
        <v>0</v>
      </c>
      <c r="V11" s="244">
        <v>0</v>
      </c>
      <c r="W11" s="244">
        <v>0</v>
      </c>
      <c r="X11" s="244">
        <v>0</v>
      </c>
      <c r="Y11" s="244">
        <v>0</v>
      </c>
      <c r="Z11" s="244">
        <v>0</v>
      </c>
      <c r="AA11" s="244">
        <v>0</v>
      </c>
      <c r="AB11" s="244">
        <v>0</v>
      </c>
    </row>
    <row r="12" spans="1:28" ht="15" customHeight="1">
      <c r="A12" s="241" t="s">
        <v>262</v>
      </c>
      <c r="B12" s="242" t="s">
        <v>263</v>
      </c>
      <c r="C12" s="243" t="s">
        <v>534</v>
      </c>
      <c r="D12" s="241" t="s">
        <v>22</v>
      </c>
      <c r="E12" s="241" t="s">
        <v>298</v>
      </c>
      <c r="F12" s="241" t="s">
        <v>285</v>
      </c>
      <c r="G12" s="241" t="s">
        <v>301</v>
      </c>
      <c r="H12" s="241" t="s">
        <v>445</v>
      </c>
      <c r="I12" s="241" t="s">
        <v>535</v>
      </c>
      <c r="J12" s="241" t="s">
        <v>270</v>
      </c>
      <c r="K12" s="241"/>
      <c r="L12" s="241"/>
      <c r="M12" s="241" t="s">
        <v>267</v>
      </c>
      <c r="N12" s="241" t="s">
        <v>32</v>
      </c>
      <c r="O12" s="241" t="s">
        <v>268</v>
      </c>
      <c r="P12" s="242" t="s">
        <v>100</v>
      </c>
      <c r="Q12" s="242" t="s">
        <v>450</v>
      </c>
      <c r="R12" s="244">
        <v>408543885</v>
      </c>
      <c r="S12" s="244">
        <v>136950885</v>
      </c>
      <c r="T12" s="244">
        <v>545494770</v>
      </c>
      <c r="U12" s="244">
        <v>0</v>
      </c>
      <c r="V12" s="244">
        <v>0</v>
      </c>
      <c r="W12" s="244">
        <v>0</v>
      </c>
      <c r="X12" s="244">
        <v>0</v>
      </c>
      <c r="Y12" s="244">
        <v>0</v>
      </c>
      <c r="Z12" s="244">
        <v>0</v>
      </c>
      <c r="AA12" s="244">
        <v>0</v>
      </c>
      <c r="AB12" s="244">
        <v>0</v>
      </c>
    </row>
    <row r="13" spans="1:28" ht="15" customHeight="1">
      <c r="A13" s="241" t="s">
        <v>262</v>
      </c>
      <c r="B13" s="242" t="s">
        <v>263</v>
      </c>
      <c r="C13" s="243" t="s">
        <v>534</v>
      </c>
      <c r="D13" s="241" t="s">
        <v>22</v>
      </c>
      <c r="E13" s="241" t="s">
        <v>298</v>
      </c>
      <c r="F13" s="241" t="s">
        <v>285</v>
      </c>
      <c r="G13" s="241" t="s">
        <v>301</v>
      </c>
      <c r="H13" s="241" t="s">
        <v>445</v>
      </c>
      <c r="I13" s="241" t="s">
        <v>535</v>
      </c>
      <c r="J13" s="241" t="s">
        <v>270</v>
      </c>
      <c r="K13" s="241"/>
      <c r="L13" s="241"/>
      <c r="M13" s="241" t="s">
        <v>280</v>
      </c>
      <c r="N13" s="241" t="s">
        <v>34</v>
      </c>
      <c r="O13" s="241" t="s">
        <v>268</v>
      </c>
      <c r="P13" s="242" t="s">
        <v>100</v>
      </c>
      <c r="Q13" s="242" t="s">
        <v>450</v>
      </c>
      <c r="R13" s="244">
        <v>723085527</v>
      </c>
      <c r="S13" s="244">
        <v>0</v>
      </c>
      <c r="T13" s="244">
        <v>723085527</v>
      </c>
      <c r="U13" s="244">
        <v>0</v>
      </c>
      <c r="V13" s="244">
        <v>0</v>
      </c>
      <c r="W13" s="244">
        <v>0</v>
      </c>
      <c r="X13" s="244">
        <v>0</v>
      </c>
      <c r="Y13" s="244">
        <v>0</v>
      </c>
      <c r="Z13" s="244">
        <v>0</v>
      </c>
      <c r="AA13" s="244">
        <v>0</v>
      </c>
      <c r="AB13" s="244">
        <v>0</v>
      </c>
    </row>
    <row r="14" spans="1:28" ht="15" customHeight="1">
      <c r="A14" s="241" t="s">
        <v>262</v>
      </c>
      <c r="B14" s="242" t="s">
        <v>263</v>
      </c>
      <c r="C14" s="243" t="s">
        <v>448</v>
      </c>
      <c r="D14" s="241" t="s">
        <v>22</v>
      </c>
      <c r="E14" s="241" t="s">
        <v>298</v>
      </c>
      <c r="F14" s="241" t="s">
        <v>285</v>
      </c>
      <c r="G14" s="241" t="s">
        <v>301</v>
      </c>
      <c r="H14" s="241" t="s">
        <v>445</v>
      </c>
      <c r="I14" s="241" t="s">
        <v>449</v>
      </c>
      <c r="J14" s="241" t="s">
        <v>270</v>
      </c>
      <c r="K14" s="241"/>
      <c r="L14" s="241"/>
      <c r="M14" s="241" t="s">
        <v>267</v>
      </c>
      <c r="N14" s="241" t="s">
        <v>32</v>
      </c>
      <c r="O14" s="241" t="s">
        <v>268</v>
      </c>
      <c r="P14" s="242" t="s">
        <v>87</v>
      </c>
      <c r="Q14" s="242" t="s">
        <v>450</v>
      </c>
      <c r="R14" s="244">
        <v>210862852</v>
      </c>
      <c r="S14" s="244">
        <v>3046249</v>
      </c>
      <c r="T14" s="244">
        <v>82455852</v>
      </c>
      <c r="U14" s="244">
        <v>131453249</v>
      </c>
      <c r="V14" s="244">
        <v>0</v>
      </c>
      <c r="W14" s="244">
        <v>131452916</v>
      </c>
      <c r="X14" s="244">
        <v>333</v>
      </c>
      <c r="Y14" s="244">
        <v>131452916</v>
      </c>
      <c r="Z14" s="244">
        <v>116378249</v>
      </c>
      <c r="AA14" s="244">
        <v>116378249</v>
      </c>
      <c r="AB14" s="244">
        <v>116378249</v>
      </c>
    </row>
    <row r="15" spans="1:28" ht="15" customHeight="1">
      <c r="A15" s="241" t="s">
        <v>262</v>
      </c>
      <c r="B15" s="242" t="s">
        <v>263</v>
      </c>
      <c r="C15" s="243" t="s">
        <v>448</v>
      </c>
      <c r="D15" s="241" t="s">
        <v>22</v>
      </c>
      <c r="E15" s="241" t="s">
        <v>298</v>
      </c>
      <c r="F15" s="241" t="s">
        <v>285</v>
      </c>
      <c r="G15" s="241" t="s">
        <v>301</v>
      </c>
      <c r="H15" s="241" t="s">
        <v>445</v>
      </c>
      <c r="I15" s="241" t="s">
        <v>449</v>
      </c>
      <c r="J15" s="241" t="s">
        <v>270</v>
      </c>
      <c r="K15" s="241"/>
      <c r="L15" s="241"/>
      <c r="M15" s="241" t="s">
        <v>280</v>
      </c>
      <c r="N15" s="241" t="s">
        <v>34</v>
      </c>
      <c r="O15" s="241" t="s">
        <v>268</v>
      </c>
      <c r="P15" s="242" t="s">
        <v>87</v>
      </c>
      <c r="Q15" s="242" t="s">
        <v>450</v>
      </c>
      <c r="R15" s="244">
        <v>58625546</v>
      </c>
      <c r="S15" s="244">
        <v>267668195</v>
      </c>
      <c r="T15" s="244">
        <v>0</v>
      </c>
      <c r="U15" s="244">
        <v>326293741</v>
      </c>
      <c r="V15" s="244">
        <v>0</v>
      </c>
      <c r="W15" s="244">
        <v>85758000</v>
      </c>
      <c r="X15" s="244">
        <v>240535741</v>
      </c>
      <c r="Y15" s="244">
        <v>85758000</v>
      </c>
      <c r="Z15" s="244">
        <v>73780000</v>
      </c>
      <c r="AA15" s="244">
        <v>73780000</v>
      </c>
      <c r="AB15" s="244">
        <v>73780000</v>
      </c>
    </row>
    <row r="16" spans="1:28" ht="15" customHeight="1">
      <c r="A16" s="241" t="s">
        <v>262</v>
      </c>
      <c r="B16" s="242" t="s">
        <v>263</v>
      </c>
      <c r="C16" s="243" t="s">
        <v>451</v>
      </c>
      <c r="D16" s="241" t="s">
        <v>22</v>
      </c>
      <c r="E16" s="241" t="s">
        <v>298</v>
      </c>
      <c r="F16" s="241" t="s">
        <v>285</v>
      </c>
      <c r="G16" s="241" t="s">
        <v>301</v>
      </c>
      <c r="H16" s="241" t="s">
        <v>445</v>
      </c>
      <c r="I16" s="241" t="s">
        <v>452</v>
      </c>
      <c r="J16" s="241" t="s">
        <v>270</v>
      </c>
      <c r="K16" s="241"/>
      <c r="L16" s="241"/>
      <c r="M16" s="241" t="s">
        <v>267</v>
      </c>
      <c r="N16" s="241" t="s">
        <v>32</v>
      </c>
      <c r="O16" s="241" t="s">
        <v>268</v>
      </c>
      <c r="P16" s="242" t="s">
        <v>116</v>
      </c>
      <c r="Q16" s="242" t="s">
        <v>450</v>
      </c>
      <c r="R16" s="244">
        <v>380593263</v>
      </c>
      <c r="S16" s="244">
        <v>219406737</v>
      </c>
      <c r="T16" s="244">
        <v>560000000</v>
      </c>
      <c r="U16" s="244">
        <v>40000000</v>
      </c>
      <c r="V16" s="244">
        <v>0</v>
      </c>
      <c r="W16" s="244">
        <v>0</v>
      </c>
      <c r="X16" s="244">
        <v>40000000</v>
      </c>
      <c r="Y16" s="244">
        <v>0</v>
      </c>
      <c r="Z16" s="244">
        <v>0</v>
      </c>
      <c r="AA16" s="244">
        <v>0</v>
      </c>
      <c r="AB16" s="244">
        <v>0</v>
      </c>
    </row>
    <row r="17" spans="1:28" ht="15" customHeight="1">
      <c r="A17" s="241" t="s">
        <v>262</v>
      </c>
      <c r="B17" s="242" t="s">
        <v>263</v>
      </c>
      <c r="C17" s="243" t="s">
        <v>451</v>
      </c>
      <c r="D17" s="241" t="s">
        <v>22</v>
      </c>
      <c r="E17" s="241" t="s">
        <v>298</v>
      </c>
      <c r="F17" s="241" t="s">
        <v>285</v>
      </c>
      <c r="G17" s="241" t="s">
        <v>301</v>
      </c>
      <c r="H17" s="241" t="s">
        <v>445</v>
      </c>
      <c r="I17" s="241" t="s">
        <v>452</v>
      </c>
      <c r="J17" s="241" t="s">
        <v>270</v>
      </c>
      <c r="K17" s="241"/>
      <c r="L17" s="241"/>
      <c r="M17" s="241" t="s">
        <v>280</v>
      </c>
      <c r="N17" s="241" t="s">
        <v>34</v>
      </c>
      <c r="O17" s="241" t="s">
        <v>268</v>
      </c>
      <c r="P17" s="242" t="s">
        <v>116</v>
      </c>
      <c r="Q17" s="242" t="s">
        <v>450</v>
      </c>
      <c r="R17" s="244">
        <v>11819668</v>
      </c>
      <c r="S17" s="244">
        <v>148180332</v>
      </c>
      <c r="T17" s="244">
        <v>0</v>
      </c>
      <c r="U17" s="244">
        <v>160000000</v>
      </c>
      <c r="V17" s="244">
        <v>0</v>
      </c>
      <c r="W17" s="244">
        <v>0</v>
      </c>
      <c r="X17" s="244">
        <v>160000000</v>
      </c>
      <c r="Y17" s="244">
        <v>0</v>
      </c>
      <c r="Z17" s="244">
        <v>0</v>
      </c>
      <c r="AA17" s="244">
        <v>0</v>
      </c>
      <c r="AB17" s="244">
        <v>0</v>
      </c>
    </row>
    <row r="18" spans="1:28" ht="15" customHeight="1">
      <c r="A18" s="241" t="s">
        <v>262</v>
      </c>
      <c r="B18" s="242" t="s">
        <v>263</v>
      </c>
      <c r="C18" s="243" t="s">
        <v>453</v>
      </c>
      <c r="D18" s="241" t="s">
        <v>22</v>
      </c>
      <c r="E18" s="241" t="s">
        <v>298</v>
      </c>
      <c r="F18" s="241" t="s">
        <v>285</v>
      </c>
      <c r="G18" s="241" t="s">
        <v>301</v>
      </c>
      <c r="H18" s="241" t="s">
        <v>445</v>
      </c>
      <c r="I18" s="241" t="s">
        <v>454</v>
      </c>
      <c r="J18" s="241" t="s">
        <v>270</v>
      </c>
      <c r="K18" s="241"/>
      <c r="L18" s="241"/>
      <c r="M18" s="241" t="s">
        <v>267</v>
      </c>
      <c r="N18" s="241" t="s">
        <v>32</v>
      </c>
      <c r="O18" s="241" t="s">
        <v>268</v>
      </c>
      <c r="P18" s="242" t="s">
        <v>93</v>
      </c>
      <c r="Q18" s="242" t="s">
        <v>450</v>
      </c>
      <c r="R18" s="244">
        <v>271593000</v>
      </c>
      <c r="S18" s="244">
        <v>560000000</v>
      </c>
      <c r="T18" s="244">
        <v>3046249</v>
      </c>
      <c r="U18" s="244">
        <v>828546751</v>
      </c>
      <c r="V18" s="244">
        <v>0</v>
      </c>
      <c r="W18" s="244">
        <v>547380326.75</v>
      </c>
      <c r="X18" s="244">
        <v>281166424.25</v>
      </c>
      <c r="Y18" s="244">
        <v>545222019.75</v>
      </c>
      <c r="Z18" s="244">
        <v>324965898.92000002</v>
      </c>
      <c r="AA18" s="244">
        <v>298175477.92000002</v>
      </c>
      <c r="AB18" s="244">
        <v>298175477.92000002</v>
      </c>
    </row>
    <row r="19" spans="1:28" ht="15" customHeight="1">
      <c r="A19" s="241" t="s">
        <v>262</v>
      </c>
      <c r="B19" s="242" t="s">
        <v>263</v>
      </c>
      <c r="C19" s="243" t="s">
        <v>453</v>
      </c>
      <c r="D19" s="241" t="s">
        <v>22</v>
      </c>
      <c r="E19" s="241" t="s">
        <v>298</v>
      </c>
      <c r="F19" s="241" t="s">
        <v>285</v>
      </c>
      <c r="G19" s="241" t="s">
        <v>301</v>
      </c>
      <c r="H19" s="241" t="s">
        <v>445</v>
      </c>
      <c r="I19" s="241" t="s">
        <v>454</v>
      </c>
      <c r="J19" s="241" t="s">
        <v>270</v>
      </c>
      <c r="K19" s="241"/>
      <c r="L19" s="241"/>
      <c r="M19" s="241" t="s">
        <v>280</v>
      </c>
      <c r="N19" s="241" t="s">
        <v>34</v>
      </c>
      <c r="O19" s="241" t="s">
        <v>268</v>
      </c>
      <c r="P19" s="242" t="s">
        <v>93</v>
      </c>
      <c r="Q19" s="242" t="s">
        <v>450</v>
      </c>
      <c r="R19" s="244">
        <v>307237000</v>
      </c>
      <c r="S19" s="244">
        <v>0</v>
      </c>
      <c r="T19" s="244">
        <v>0</v>
      </c>
      <c r="U19" s="244">
        <v>307237000</v>
      </c>
      <c r="V19" s="244">
        <v>0</v>
      </c>
      <c r="W19" s="244">
        <v>18329600</v>
      </c>
      <c r="X19" s="244">
        <v>288907400</v>
      </c>
      <c r="Y19" s="244">
        <v>18329600</v>
      </c>
      <c r="Z19" s="244">
        <v>9798903.8699999992</v>
      </c>
      <c r="AA19" s="244">
        <v>9798903.8699999992</v>
      </c>
      <c r="AB19" s="244">
        <v>9798903.8699999992</v>
      </c>
    </row>
    <row r="20" spans="1:28" ht="15" customHeight="1">
      <c r="A20" s="241" t="s">
        <v>262</v>
      </c>
      <c r="B20" s="242" t="s">
        <v>263</v>
      </c>
      <c r="C20" s="243" t="s">
        <v>536</v>
      </c>
      <c r="D20" s="241" t="s">
        <v>22</v>
      </c>
      <c r="E20" s="241" t="s">
        <v>290</v>
      </c>
      <c r="F20" s="241" t="s">
        <v>285</v>
      </c>
      <c r="G20" s="241" t="s">
        <v>291</v>
      </c>
      <c r="H20" s="241" t="s">
        <v>445</v>
      </c>
      <c r="I20" s="241" t="s">
        <v>537</v>
      </c>
      <c r="J20" s="241" t="s">
        <v>270</v>
      </c>
      <c r="K20" s="241"/>
      <c r="L20" s="241"/>
      <c r="M20" s="241" t="s">
        <v>267</v>
      </c>
      <c r="N20" s="241" t="s">
        <v>32</v>
      </c>
      <c r="O20" s="241" t="s">
        <v>268</v>
      </c>
      <c r="P20" s="242" t="s">
        <v>125</v>
      </c>
      <c r="Q20" s="242" t="s">
        <v>538</v>
      </c>
      <c r="R20" s="244">
        <v>248862633</v>
      </c>
      <c r="S20" s="244">
        <v>0</v>
      </c>
      <c r="T20" s="244">
        <v>0</v>
      </c>
      <c r="U20" s="244">
        <v>248862633</v>
      </c>
      <c r="V20" s="244">
        <v>0</v>
      </c>
      <c r="W20" s="244">
        <v>248413201</v>
      </c>
      <c r="X20" s="244">
        <v>449432</v>
      </c>
      <c r="Y20" s="244">
        <v>248413201</v>
      </c>
      <c r="Z20" s="244">
        <v>242554944</v>
      </c>
      <c r="AA20" s="244">
        <v>242554944</v>
      </c>
      <c r="AB20" s="244">
        <v>242554944</v>
      </c>
    </row>
    <row r="21" spans="1:28" ht="15" customHeight="1">
      <c r="A21" s="241" t="s">
        <v>262</v>
      </c>
      <c r="B21" s="242" t="s">
        <v>263</v>
      </c>
      <c r="C21" s="243" t="s">
        <v>536</v>
      </c>
      <c r="D21" s="241" t="s">
        <v>22</v>
      </c>
      <c r="E21" s="241" t="s">
        <v>290</v>
      </c>
      <c r="F21" s="241" t="s">
        <v>285</v>
      </c>
      <c r="G21" s="241" t="s">
        <v>291</v>
      </c>
      <c r="H21" s="241" t="s">
        <v>445</v>
      </c>
      <c r="I21" s="241" t="s">
        <v>537</v>
      </c>
      <c r="J21" s="241" t="s">
        <v>270</v>
      </c>
      <c r="K21" s="241"/>
      <c r="L21" s="241"/>
      <c r="M21" s="241" t="s">
        <v>280</v>
      </c>
      <c r="N21" s="241" t="s">
        <v>34</v>
      </c>
      <c r="O21" s="241" t="s">
        <v>268</v>
      </c>
      <c r="P21" s="242" t="s">
        <v>125</v>
      </c>
      <c r="Q21" s="242" t="s">
        <v>538</v>
      </c>
      <c r="R21" s="244">
        <v>9216091434</v>
      </c>
      <c r="S21" s="244">
        <v>0</v>
      </c>
      <c r="T21" s="244">
        <v>0</v>
      </c>
      <c r="U21" s="244">
        <v>9216091434</v>
      </c>
      <c r="V21" s="244">
        <v>0</v>
      </c>
      <c r="W21" s="244">
        <v>91942219</v>
      </c>
      <c r="X21" s="244">
        <v>9124149215</v>
      </c>
      <c r="Y21" s="244">
        <v>90745964</v>
      </c>
      <c r="Z21" s="244">
        <v>71890124</v>
      </c>
      <c r="AA21" s="244">
        <v>53721040</v>
      </c>
      <c r="AB21" s="244">
        <v>53721040</v>
      </c>
    </row>
    <row r="22" spans="1:28" ht="15" customHeight="1">
      <c r="A22" s="241" t="s">
        <v>262</v>
      </c>
      <c r="B22" s="242" t="s">
        <v>263</v>
      </c>
      <c r="C22" s="243" t="s">
        <v>539</v>
      </c>
      <c r="D22" s="241" t="s">
        <v>22</v>
      </c>
      <c r="E22" s="241" t="s">
        <v>295</v>
      </c>
      <c r="F22" s="241" t="s">
        <v>285</v>
      </c>
      <c r="G22" s="241" t="s">
        <v>296</v>
      </c>
      <c r="H22" s="241" t="s">
        <v>445</v>
      </c>
      <c r="I22" s="241" t="s">
        <v>540</v>
      </c>
      <c r="J22" s="241" t="s">
        <v>270</v>
      </c>
      <c r="K22" s="241"/>
      <c r="L22" s="241"/>
      <c r="M22" s="241" t="s">
        <v>267</v>
      </c>
      <c r="N22" s="241" t="s">
        <v>32</v>
      </c>
      <c r="O22" s="241" t="s">
        <v>268</v>
      </c>
      <c r="P22" s="242" t="s">
        <v>132</v>
      </c>
      <c r="Q22" s="242" t="s">
        <v>533</v>
      </c>
      <c r="R22" s="244">
        <v>117931087</v>
      </c>
      <c r="S22" s="244">
        <v>0</v>
      </c>
      <c r="T22" s="244">
        <v>0</v>
      </c>
      <c r="U22" s="244">
        <v>117931087</v>
      </c>
      <c r="V22" s="244">
        <v>0</v>
      </c>
      <c r="W22" s="244">
        <v>117774174</v>
      </c>
      <c r="X22" s="244">
        <v>156913</v>
      </c>
      <c r="Y22" s="244">
        <v>117774174</v>
      </c>
      <c r="Z22" s="244">
        <v>117529828</v>
      </c>
      <c r="AA22" s="244">
        <v>117529828</v>
      </c>
      <c r="AB22" s="244">
        <v>117529828</v>
      </c>
    </row>
    <row r="23" spans="1:28" ht="15" customHeight="1">
      <c r="A23" s="241" t="s">
        <v>262</v>
      </c>
      <c r="B23" s="242" t="s">
        <v>263</v>
      </c>
      <c r="C23" s="243" t="s">
        <v>539</v>
      </c>
      <c r="D23" s="241" t="s">
        <v>22</v>
      </c>
      <c r="E23" s="241" t="s">
        <v>295</v>
      </c>
      <c r="F23" s="241" t="s">
        <v>285</v>
      </c>
      <c r="G23" s="241" t="s">
        <v>296</v>
      </c>
      <c r="H23" s="241" t="s">
        <v>445</v>
      </c>
      <c r="I23" s="241" t="s">
        <v>540</v>
      </c>
      <c r="J23" s="241" t="s">
        <v>270</v>
      </c>
      <c r="K23" s="241"/>
      <c r="L23" s="241"/>
      <c r="M23" s="241" t="s">
        <v>280</v>
      </c>
      <c r="N23" s="241" t="s">
        <v>34</v>
      </c>
      <c r="O23" s="241" t="s">
        <v>268</v>
      </c>
      <c r="P23" s="242" t="s">
        <v>132</v>
      </c>
      <c r="Q23" s="242" t="s">
        <v>533</v>
      </c>
      <c r="R23" s="244">
        <v>2873814716</v>
      </c>
      <c r="S23" s="244">
        <v>0</v>
      </c>
      <c r="T23" s="244">
        <v>0</v>
      </c>
      <c r="U23" s="244">
        <v>2873814716</v>
      </c>
      <c r="V23" s="244">
        <v>0</v>
      </c>
      <c r="W23" s="244">
        <v>941615343.82000005</v>
      </c>
      <c r="X23" s="244">
        <v>1932199372.1800001</v>
      </c>
      <c r="Y23" s="244">
        <v>930109343.82000005</v>
      </c>
      <c r="Z23" s="244">
        <v>856472282.75</v>
      </c>
      <c r="AA23" s="244">
        <v>764945225.82000005</v>
      </c>
      <c r="AB23" s="244">
        <v>764945225.82000005</v>
      </c>
    </row>
    <row r="24" spans="1:28" ht="15" customHeight="1">
      <c r="A24" s="241" t="s">
        <v>262</v>
      </c>
      <c r="B24" s="242" t="s">
        <v>263</v>
      </c>
      <c r="C24" s="243" t="s">
        <v>455</v>
      </c>
      <c r="D24" s="241" t="s">
        <v>22</v>
      </c>
      <c r="E24" s="241" t="s">
        <v>293</v>
      </c>
      <c r="F24" s="241" t="s">
        <v>285</v>
      </c>
      <c r="G24" s="241" t="s">
        <v>291</v>
      </c>
      <c r="H24" s="241" t="s">
        <v>445</v>
      </c>
      <c r="I24" s="241" t="s">
        <v>456</v>
      </c>
      <c r="J24" s="241" t="s">
        <v>270</v>
      </c>
      <c r="K24" s="241"/>
      <c r="L24" s="241"/>
      <c r="M24" s="241" t="s">
        <v>267</v>
      </c>
      <c r="N24" s="241" t="s">
        <v>32</v>
      </c>
      <c r="O24" s="241" t="s">
        <v>268</v>
      </c>
      <c r="P24" s="242" t="s">
        <v>99</v>
      </c>
      <c r="Q24" s="242" t="s">
        <v>457</v>
      </c>
      <c r="R24" s="244">
        <v>177158520</v>
      </c>
      <c r="S24" s="244">
        <v>0</v>
      </c>
      <c r="T24" s="244">
        <v>0</v>
      </c>
      <c r="U24" s="244">
        <v>177158520</v>
      </c>
      <c r="V24" s="244">
        <v>0</v>
      </c>
      <c r="W24" s="244">
        <v>171544207</v>
      </c>
      <c r="X24" s="244">
        <v>5614313</v>
      </c>
      <c r="Y24" s="244">
        <v>171544207</v>
      </c>
      <c r="Z24" s="244">
        <v>165041819</v>
      </c>
      <c r="AA24" s="244">
        <v>165041819</v>
      </c>
      <c r="AB24" s="244">
        <v>165041819</v>
      </c>
    </row>
    <row r="25" spans="1:28" ht="15" customHeight="1">
      <c r="A25" s="241" t="s">
        <v>262</v>
      </c>
      <c r="B25" s="242" t="s">
        <v>263</v>
      </c>
      <c r="C25" s="243" t="s">
        <v>455</v>
      </c>
      <c r="D25" s="241" t="s">
        <v>22</v>
      </c>
      <c r="E25" s="241" t="s">
        <v>293</v>
      </c>
      <c r="F25" s="241" t="s">
        <v>285</v>
      </c>
      <c r="G25" s="241" t="s">
        <v>291</v>
      </c>
      <c r="H25" s="241" t="s">
        <v>445</v>
      </c>
      <c r="I25" s="241" t="s">
        <v>456</v>
      </c>
      <c r="J25" s="241" t="s">
        <v>270</v>
      </c>
      <c r="K25" s="241"/>
      <c r="L25" s="241"/>
      <c r="M25" s="241" t="s">
        <v>280</v>
      </c>
      <c r="N25" s="241" t="s">
        <v>34</v>
      </c>
      <c r="O25" s="241" t="s">
        <v>268</v>
      </c>
      <c r="P25" s="242" t="s">
        <v>99</v>
      </c>
      <c r="Q25" s="242" t="s">
        <v>457</v>
      </c>
      <c r="R25" s="244">
        <v>2139559116</v>
      </c>
      <c r="S25" s="244">
        <v>669600617</v>
      </c>
      <c r="T25" s="244">
        <v>10000000</v>
      </c>
      <c r="U25" s="244">
        <v>2799159733</v>
      </c>
      <c r="V25" s="244">
        <v>0</v>
      </c>
      <c r="W25" s="244">
        <v>2532626542.21</v>
      </c>
      <c r="X25" s="244">
        <v>266533190.78999999</v>
      </c>
      <c r="Y25" s="244">
        <v>2310989826.6500001</v>
      </c>
      <c r="Z25" s="244">
        <v>2044301035.4100001</v>
      </c>
      <c r="AA25" s="244">
        <v>1857647244.1600001</v>
      </c>
      <c r="AB25" s="244">
        <v>1857647244.1600001</v>
      </c>
    </row>
    <row r="26" spans="1:28" ht="15" customHeight="1">
      <c r="A26" s="241" t="s">
        <v>262</v>
      </c>
      <c r="B26" s="242" t="s">
        <v>263</v>
      </c>
      <c r="C26" s="243" t="s">
        <v>541</v>
      </c>
      <c r="D26" s="241" t="s">
        <v>22</v>
      </c>
      <c r="E26" s="241" t="s">
        <v>298</v>
      </c>
      <c r="F26" s="241" t="s">
        <v>285</v>
      </c>
      <c r="G26" s="241" t="s">
        <v>299</v>
      </c>
      <c r="H26" s="241" t="s">
        <v>445</v>
      </c>
      <c r="I26" s="241" t="s">
        <v>542</v>
      </c>
      <c r="J26" s="241" t="s">
        <v>270</v>
      </c>
      <c r="K26" s="241"/>
      <c r="L26" s="241"/>
      <c r="M26" s="241" t="s">
        <v>267</v>
      </c>
      <c r="N26" s="241" t="s">
        <v>32</v>
      </c>
      <c r="O26" s="241" t="s">
        <v>268</v>
      </c>
      <c r="P26" s="242" t="s">
        <v>142</v>
      </c>
      <c r="Q26" s="242" t="s">
        <v>467</v>
      </c>
      <c r="R26" s="244">
        <v>34546758</v>
      </c>
      <c r="S26" s="244">
        <v>32652117</v>
      </c>
      <c r="T26" s="244">
        <v>4010072</v>
      </c>
      <c r="U26" s="244">
        <v>63188803</v>
      </c>
      <c r="V26" s="244">
        <v>0</v>
      </c>
      <c r="W26" s="244">
        <v>53163622</v>
      </c>
      <c r="X26" s="244">
        <v>10025181</v>
      </c>
      <c r="Y26" s="244">
        <v>53163622</v>
      </c>
      <c r="Z26" s="244">
        <v>51052392</v>
      </c>
      <c r="AA26" s="244">
        <v>51052392</v>
      </c>
      <c r="AB26" s="244">
        <v>51052392</v>
      </c>
    </row>
    <row r="27" spans="1:28" ht="15" customHeight="1">
      <c r="A27" s="241" t="s">
        <v>262</v>
      </c>
      <c r="B27" s="242" t="s">
        <v>263</v>
      </c>
      <c r="C27" s="243" t="s">
        <v>541</v>
      </c>
      <c r="D27" s="241" t="s">
        <v>22</v>
      </c>
      <c r="E27" s="241" t="s">
        <v>298</v>
      </c>
      <c r="F27" s="241" t="s">
        <v>285</v>
      </c>
      <c r="G27" s="241" t="s">
        <v>299</v>
      </c>
      <c r="H27" s="241" t="s">
        <v>445</v>
      </c>
      <c r="I27" s="241" t="s">
        <v>542</v>
      </c>
      <c r="J27" s="241" t="s">
        <v>270</v>
      </c>
      <c r="K27" s="241"/>
      <c r="L27" s="241"/>
      <c r="M27" s="241" t="s">
        <v>280</v>
      </c>
      <c r="N27" s="241" t="s">
        <v>34</v>
      </c>
      <c r="O27" s="241" t="s">
        <v>268</v>
      </c>
      <c r="P27" s="242" t="s">
        <v>142</v>
      </c>
      <c r="Q27" s="242" t="s">
        <v>467</v>
      </c>
      <c r="R27" s="244">
        <v>174494211</v>
      </c>
      <c r="S27" s="244">
        <v>0</v>
      </c>
      <c r="T27" s="244">
        <v>0</v>
      </c>
      <c r="U27" s="244">
        <v>174494211</v>
      </c>
      <c r="V27" s="244">
        <v>0</v>
      </c>
      <c r="W27" s="244">
        <v>174494211</v>
      </c>
      <c r="X27" s="244">
        <v>0</v>
      </c>
      <c r="Y27" s="244">
        <v>174494211</v>
      </c>
      <c r="Z27" s="244">
        <v>174494211</v>
      </c>
      <c r="AA27" s="244">
        <v>174494211</v>
      </c>
      <c r="AB27" s="244">
        <v>174494211</v>
      </c>
    </row>
    <row r="28" spans="1:28" ht="15" customHeight="1">
      <c r="A28" s="241" t="s">
        <v>262</v>
      </c>
      <c r="B28" s="242" t="s">
        <v>263</v>
      </c>
      <c r="C28" s="243" t="s">
        <v>543</v>
      </c>
      <c r="D28" s="241" t="s">
        <v>22</v>
      </c>
      <c r="E28" s="241" t="s">
        <v>295</v>
      </c>
      <c r="F28" s="241" t="s">
        <v>285</v>
      </c>
      <c r="G28" s="241" t="s">
        <v>296</v>
      </c>
      <c r="H28" s="241" t="s">
        <v>445</v>
      </c>
      <c r="I28" s="241" t="s">
        <v>544</v>
      </c>
      <c r="J28" s="241" t="s">
        <v>270</v>
      </c>
      <c r="K28" s="241"/>
      <c r="L28" s="241"/>
      <c r="M28" s="241" t="s">
        <v>280</v>
      </c>
      <c r="N28" s="241" t="s">
        <v>34</v>
      </c>
      <c r="O28" s="241" t="s">
        <v>268</v>
      </c>
      <c r="P28" s="242" t="s">
        <v>149</v>
      </c>
      <c r="Q28" s="242" t="s">
        <v>533</v>
      </c>
      <c r="R28" s="244">
        <v>800000000</v>
      </c>
      <c r="S28" s="244">
        <v>0</v>
      </c>
      <c r="T28" s="244">
        <v>0</v>
      </c>
      <c r="U28" s="244">
        <v>800000000</v>
      </c>
      <c r="V28" s="244">
        <v>0</v>
      </c>
      <c r="W28" s="244">
        <v>142473412</v>
      </c>
      <c r="X28" s="244">
        <v>657526588</v>
      </c>
      <c r="Y28" s="244">
        <v>129473412</v>
      </c>
      <c r="Z28" s="244">
        <v>121485688</v>
      </c>
      <c r="AA28" s="244">
        <v>109285922</v>
      </c>
      <c r="AB28" s="244">
        <v>109285922</v>
      </c>
    </row>
    <row r="29" spans="1:28" ht="15" customHeight="1">
      <c r="A29" s="241" t="s">
        <v>262</v>
      </c>
      <c r="B29" s="242" t="s">
        <v>263</v>
      </c>
      <c r="C29" s="243" t="s">
        <v>545</v>
      </c>
      <c r="D29" s="241" t="s">
        <v>22</v>
      </c>
      <c r="E29" s="241" t="s">
        <v>298</v>
      </c>
      <c r="F29" s="241" t="s">
        <v>285</v>
      </c>
      <c r="G29" s="241" t="s">
        <v>286</v>
      </c>
      <c r="H29" s="241" t="s">
        <v>445</v>
      </c>
      <c r="I29" s="241" t="s">
        <v>546</v>
      </c>
      <c r="J29" s="241" t="s">
        <v>270</v>
      </c>
      <c r="K29" s="241"/>
      <c r="L29" s="241"/>
      <c r="M29" s="241" t="s">
        <v>267</v>
      </c>
      <c r="N29" s="241" t="s">
        <v>32</v>
      </c>
      <c r="O29" s="241" t="s">
        <v>268</v>
      </c>
      <c r="P29" s="242" t="s">
        <v>155</v>
      </c>
      <c r="Q29" s="242" t="s">
        <v>547</v>
      </c>
      <c r="R29" s="244">
        <v>131823226</v>
      </c>
      <c r="S29" s="244">
        <v>0</v>
      </c>
      <c r="T29" s="244">
        <v>4542135</v>
      </c>
      <c r="U29" s="244">
        <v>127281091</v>
      </c>
      <c r="V29" s="244">
        <v>0</v>
      </c>
      <c r="W29" s="244">
        <v>125895224</v>
      </c>
      <c r="X29" s="244">
        <v>1385867</v>
      </c>
      <c r="Y29" s="244">
        <v>125895224</v>
      </c>
      <c r="Z29" s="244">
        <v>125895224</v>
      </c>
      <c r="AA29" s="244">
        <v>125895224</v>
      </c>
      <c r="AB29" s="244">
        <v>125895224</v>
      </c>
    </row>
    <row r="30" spans="1:28" ht="15" customHeight="1">
      <c r="A30" s="241" t="s">
        <v>262</v>
      </c>
      <c r="B30" s="242" t="s">
        <v>263</v>
      </c>
      <c r="C30" s="243" t="s">
        <v>548</v>
      </c>
      <c r="D30" s="241" t="s">
        <v>22</v>
      </c>
      <c r="E30" s="241" t="s">
        <v>298</v>
      </c>
      <c r="F30" s="241" t="s">
        <v>285</v>
      </c>
      <c r="G30" s="241" t="s">
        <v>299</v>
      </c>
      <c r="H30" s="241" t="s">
        <v>445</v>
      </c>
      <c r="I30" s="241" t="s">
        <v>549</v>
      </c>
      <c r="J30" s="241" t="s">
        <v>270</v>
      </c>
      <c r="K30" s="241"/>
      <c r="L30" s="241"/>
      <c r="M30" s="241" t="s">
        <v>267</v>
      </c>
      <c r="N30" s="241" t="s">
        <v>32</v>
      </c>
      <c r="O30" s="241" t="s">
        <v>268</v>
      </c>
      <c r="P30" s="242" t="s">
        <v>158</v>
      </c>
      <c r="Q30" s="242" t="s">
        <v>467</v>
      </c>
      <c r="R30" s="244">
        <v>15647940</v>
      </c>
      <c r="S30" s="244">
        <v>67847464</v>
      </c>
      <c r="T30" s="244">
        <v>0</v>
      </c>
      <c r="U30" s="244">
        <v>83495404</v>
      </c>
      <c r="V30" s="244">
        <v>0</v>
      </c>
      <c r="W30" s="244">
        <v>73495404</v>
      </c>
      <c r="X30" s="244">
        <v>10000000</v>
      </c>
      <c r="Y30" s="244">
        <v>73495404</v>
      </c>
      <c r="Z30" s="244">
        <v>0</v>
      </c>
      <c r="AA30" s="244">
        <v>0</v>
      </c>
      <c r="AB30" s="244">
        <v>0</v>
      </c>
    </row>
    <row r="31" spans="1:28" ht="15" customHeight="1">
      <c r="A31" s="241" t="s">
        <v>262</v>
      </c>
      <c r="B31" s="242" t="s">
        <v>263</v>
      </c>
      <c r="C31" s="243" t="s">
        <v>548</v>
      </c>
      <c r="D31" s="241" t="s">
        <v>22</v>
      </c>
      <c r="E31" s="241" t="s">
        <v>298</v>
      </c>
      <c r="F31" s="241" t="s">
        <v>285</v>
      </c>
      <c r="G31" s="241" t="s">
        <v>299</v>
      </c>
      <c r="H31" s="241" t="s">
        <v>445</v>
      </c>
      <c r="I31" s="241" t="s">
        <v>549</v>
      </c>
      <c r="J31" s="241" t="s">
        <v>270</v>
      </c>
      <c r="K31" s="241"/>
      <c r="L31" s="241"/>
      <c r="M31" s="241" t="s">
        <v>280</v>
      </c>
      <c r="N31" s="241" t="s">
        <v>34</v>
      </c>
      <c r="O31" s="241" t="s">
        <v>268</v>
      </c>
      <c r="P31" s="242" t="s">
        <v>158</v>
      </c>
      <c r="Q31" s="242" t="s">
        <v>467</v>
      </c>
      <c r="R31" s="244">
        <v>578474644</v>
      </c>
      <c r="S31" s="244">
        <v>5272268</v>
      </c>
      <c r="T31" s="244">
        <v>8017050</v>
      </c>
      <c r="U31" s="244">
        <v>575729862</v>
      </c>
      <c r="V31" s="244">
        <v>0</v>
      </c>
      <c r="W31" s="244">
        <v>575729862</v>
      </c>
      <c r="X31" s="244">
        <v>0</v>
      </c>
      <c r="Y31" s="244">
        <v>575729862</v>
      </c>
      <c r="Z31" s="244">
        <v>558910202</v>
      </c>
      <c r="AA31" s="244">
        <v>508882511</v>
      </c>
      <c r="AB31" s="244">
        <v>508882511</v>
      </c>
    </row>
    <row r="32" spans="1:28" ht="15" customHeight="1">
      <c r="A32" s="241" t="s">
        <v>262</v>
      </c>
      <c r="B32" s="242" t="s">
        <v>263</v>
      </c>
      <c r="C32" s="243" t="s">
        <v>550</v>
      </c>
      <c r="D32" s="241" t="s">
        <v>22</v>
      </c>
      <c r="E32" s="241" t="s">
        <v>290</v>
      </c>
      <c r="F32" s="241" t="s">
        <v>285</v>
      </c>
      <c r="G32" s="241" t="s">
        <v>291</v>
      </c>
      <c r="H32" s="241" t="s">
        <v>445</v>
      </c>
      <c r="I32" s="241" t="s">
        <v>551</v>
      </c>
      <c r="J32" s="241" t="s">
        <v>270</v>
      </c>
      <c r="K32" s="241"/>
      <c r="L32" s="241"/>
      <c r="M32" s="241" t="s">
        <v>267</v>
      </c>
      <c r="N32" s="241" t="s">
        <v>32</v>
      </c>
      <c r="O32" s="241" t="s">
        <v>268</v>
      </c>
      <c r="P32" s="242" t="s">
        <v>161</v>
      </c>
      <c r="Q32" s="242" t="s">
        <v>552</v>
      </c>
      <c r="R32" s="244">
        <v>921647633</v>
      </c>
      <c r="S32" s="244">
        <v>0</v>
      </c>
      <c r="T32" s="244">
        <v>0</v>
      </c>
      <c r="U32" s="244">
        <v>921647633</v>
      </c>
      <c r="V32" s="244">
        <v>0</v>
      </c>
      <c r="W32" s="244">
        <v>920502639</v>
      </c>
      <c r="X32" s="244">
        <v>1144994</v>
      </c>
      <c r="Y32" s="244">
        <v>919732358</v>
      </c>
      <c r="Z32" s="244">
        <v>919732351</v>
      </c>
      <c r="AA32" s="244">
        <v>919732351</v>
      </c>
      <c r="AB32" s="244">
        <v>919732351</v>
      </c>
    </row>
    <row r="33" spans="1:28" ht="15" customHeight="1">
      <c r="A33" s="241" t="s">
        <v>262</v>
      </c>
      <c r="B33" s="242" t="s">
        <v>263</v>
      </c>
      <c r="C33" s="243" t="s">
        <v>550</v>
      </c>
      <c r="D33" s="241" t="s">
        <v>22</v>
      </c>
      <c r="E33" s="241" t="s">
        <v>290</v>
      </c>
      <c r="F33" s="241" t="s">
        <v>285</v>
      </c>
      <c r="G33" s="241" t="s">
        <v>291</v>
      </c>
      <c r="H33" s="241" t="s">
        <v>445</v>
      </c>
      <c r="I33" s="241" t="s">
        <v>551</v>
      </c>
      <c r="J33" s="241" t="s">
        <v>270</v>
      </c>
      <c r="K33" s="241"/>
      <c r="L33" s="241"/>
      <c r="M33" s="241" t="s">
        <v>280</v>
      </c>
      <c r="N33" s="241" t="s">
        <v>34</v>
      </c>
      <c r="O33" s="241" t="s">
        <v>268</v>
      </c>
      <c r="P33" s="242" t="s">
        <v>161</v>
      </c>
      <c r="Q33" s="242" t="s">
        <v>552</v>
      </c>
      <c r="R33" s="244">
        <v>1900385459</v>
      </c>
      <c r="S33" s="244">
        <v>0</v>
      </c>
      <c r="T33" s="244">
        <v>0</v>
      </c>
      <c r="U33" s="244">
        <v>1900385459</v>
      </c>
      <c r="V33" s="244">
        <v>0</v>
      </c>
      <c r="W33" s="244">
        <v>312009337.77999997</v>
      </c>
      <c r="X33" s="244">
        <v>1588376121.22</v>
      </c>
      <c r="Y33" s="244">
        <v>311093099.77999997</v>
      </c>
      <c r="Z33" s="244">
        <v>295827069.77999997</v>
      </c>
      <c r="AA33" s="244">
        <v>277924944.77999997</v>
      </c>
      <c r="AB33" s="244">
        <v>277924944.77999997</v>
      </c>
    </row>
    <row r="34" spans="1:28" ht="15" customHeight="1">
      <c r="A34" s="241" t="s">
        <v>262</v>
      </c>
      <c r="B34" s="242" t="s">
        <v>263</v>
      </c>
      <c r="C34" s="243" t="s">
        <v>458</v>
      </c>
      <c r="D34" s="241" t="s">
        <v>22</v>
      </c>
      <c r="E34" s="241" t="s">
        <v>284</v>
      </c>
      <c r="F34" s="241" t="s">
        <v>285</v>
      </c>
      <c r="G34" s="241" t="s">
        <v>288</v>
      </c>
      <c r="H34" s="241" t="s">
        <v>445</v>
      </c>
      <c r="I34" s="241" t="s">
        <v>459</v>
      </c>
      <c r="J34" s="241" t="s">
        <v>270</v>
      </c>
      <c r="K34" s="241"/>
      <c r="L34" s="241"/>
      <c r="M34" s="241" t="s">
        <v>267</v>
      </c>
      <c r="N34" s="241" t="s">
        <v>32</v>
      </c>
      <c r="O34" s="241" t="s">
        <v>268</v>
      </c>
      <c r="P34" s="242" t="s">
        <v>108</v>
      </c>
      <c r="Q34" s="242" t="s">
        <v>460</v>
      </c>
      <c r="R34" s="244">
        <v>2602760722</v>
      </c>
      <c r="S34" s="244">
        <v>85591209</v>
      </c>
      <c r="T34" s="244">
        <v>15000000</v>
      </c>
      <c r="U34" s="244">
        <v>2673351931</v>
      </c>
      <c r="V34" s="244">
        <v>0</v>
      </c>
      <c r="W34" s="244">
        <v>2646647592.52</v>
      </c>
      <c r="X34" s="244">
        <v>26704338.48</v>
      </c>
      <c r="Y34" s="244">
        <v>2632968005.4899998</v>
      </c>
      <c r="Z34" s="244">
        <v>2539390326.8499999</v>
      </c>
      <c r="AA34" s="244">
        <v>2539390326.8499999</v>
      </c>
      <c r="AB34" s="244">
        <v>2539390326.8499999</v>
      </c>
    </row>
    <row r="35" spans="1:28" ht="15" customHeight="1">
      <c r="A35" s="241" t="s">
        <v>262</v>
      </c>
      <c r="B35" s="242" t="s">
        <v>263</v>
      </c>
      <c r="C35" s="243" t="s">
        <v>458</v>
      </c>
      <c r="D35" s="241" t="s">
        <v>22</v>
      </c>
      <c r="E35" s="241" t="s">
        <v>284</v>
      </c>
      <c r="F35" s="241" t="s">
        <v>285</v>
      </c>
      <c r="G35" s="241" t="s">
        <v>288</v>
      </c>
      <c r="H35" s="241" t="s">
        <v>445</v>
      </c>
      <c r="I35" s="241" t="s">
        <v>459</v>
      </c>
      <c r="J35" s="241" t="s">
        <v>270</v>
      </c>
      <c r="K35" s="241"/>
      <c r="L35" s="241"/>
      <c r="M35" s="241" t="s">
        <v>280</v>
      </c>
      <c r="N35" s="241" t="s">
        <v>34</v>
      </c>
      <c r="O35" s="241" t="s">
        <v>268</v>
      </c>
      <c r="P35" s="242" t="s">
        <v>108</v>
      </c>
      <c r="Q35" s="242" t="s">
        <v>460</v>
      </c>
      <c r="R35" s="244">
        <v>5274626556</v>
      </c>
      <c r="S35" s="244">
        <v>0</v>
      </c>
      <c r="T35" s="244">
        <v>571466884</v>
      </c>
      <c r="U35" s="244">
        <v>4703159672</v>
      </c>
      <c r="V35" s="244">
        <v>0</v>
      </c>
      <c r="W35" s="244">
        <v>3974612297.1399999</v>
      </c>
      <c r="X35" s="244">
        <v>728547374.86000001</v>
      </c>
      <c r="Y35" s="244">
        <v>3955469578.1300001</v>
      </c>
      <c r="Z35" s="244">
        <v>3129091926.5799999</v>
      </c>
      <c r="AA35" s="244">
        <v>2605189433.3800001</v>
      </c>
      <c r="AB35" s="244">
        <v>2605189433.3800001</v>
      </c>
    </row>
    <row r="36" spans="1:28" ht="15" customHeight="1">
      <c r="A36" s="241" t="s">
        <v>262</v>
      </c>
      <c r="B36" s="242" t="s">
        <v>263</v>
      </c>
      <c r="C36" s="243" t="s">
        <v>461</v>
      </c>
      <c r="D36" s="241" t="s">
        <v>22</v>
      </c>
      <c r="E36" s="241" t="s">
        <v>293</v>
      </c>
      <c r="F36" s="241" t="s">
        <v>285</v>
      </c>
      <c r="G36" s="241" t="s">
        <v>291</v>
      </c>
      <c r="H36" s="241" t="s">
        <v>445</v>
      </c>
      <c r="I36" s="241" t="s">
        <v>462</v>
      </c>
      <c r="J36" s="241" t="s">
        <v>270</v>
      </c>
      <c r="K36" s="241"/>
      <c r="L36" s="241"/>
      <c r="M36" s="241" t="s">
        <v>267</v>
      </c>
      <c r="N36" s="241" t="s">
        <v>32</v>
      </c>
      <c r="O36" s="241" t="s">
        <v>268</v>
      </c>
      <c r="P36" s="242" t="s">
        <v>115</v>
      </c>
      <c r="Q36" s="242" t="s">
        <v>457</v>
      </c>
      <c r="R36" s="244">
        <v>10157357263</v>
      </c>
      <c r="S36" s="244">
        <v>0</v>
      </c>
      <c r="T36" s="244">
        <v>0</v>
      </c>
      <c r="U36" s="244">
        <v>10157357263</v>
      </c>
      <c r="V36" s="244">
        <v>0</v>
      </c>
      <c r="W36" s="244">
        <v>9913784633.0300007</v>
      </c>
      <c r="X36" s="244">
        <v>243572629.97</v>
      </c>
      <c r="Y36" s="244">
        <v>9203562289.5</v>
      </c>
      <c r="Z36" s="244">
        <v>8648151596.4799995</v>
      </c>
      <c r="AA36" s="244">
        <v>8634612706.4799995</v>
      </c>
      <c r="AB36" s="244">
        <v>8634612706.4799995</v>
      </c>
    </row>
    <row r="37" spans="1:28" ht="15" customHeight="1">
      <c r="A37" s="241" t="s">
        <v>262</v>
      </c>
      <c r="B37" s="242" t="s">
        <v>263</v>
      </c>
      <c r="C37" s="243" t="s">
        <v>461</v>
      </c>
      <c r="D37" s="241" t="s">
        <v>22</v>
      </c>
      <c r="E37" s="241" t="s">
        <v>293</v>
      </c>
      <c r="F37" s="241" t="s">
        <v>285</v>
      </c>
      <c r="G37" s="241" t="s">
        <v>291</v>
      </c>
      <c r="H37" s="241" t="s">
        <v>445</v>
      </c>
      <c r="I37" s="241" t="s">
        <v>462</v>
      </c>
      <c r="J37" s="241" t="s">
        <v>270</v>
      </c>
      <c r="K37" s="241"/>
      <c r="L37" s="241"/>
      <c r="M37" s="241" t="s">
        <v>280</v>
      </c>
      <c r="N37" s="241" t="s">
        <v>34</v>
      </c>
      <c r="O37" s="241" t="s">
        <v>268</v>
      </c>
      <c r="P37" s="242" t="s">
        <v>115</v>
      </c>
      <c r="Q37" s="242" t="s">
        <v>457</v>
      </c>
      <c r="R37" s="244">
        <v>26375027467</v>
      </c>
      <c r="S37" s="244">
        <v>10000000</v>
      </c>
      <c r="T37" s="244">
        <v>669600617</v>
      </c>
      <c r="U37" s="244">
        <v>25715426850</v>
      </c>
      <c r="V37" s="244">
        <v>0</v>
      </c>
      <c r="W37" s="244">
        <v>15183474496.35</v>
      </c>
      <c r="X37" s="244">
        <v>10531952353.65</v>
      </c>
      <c r="Y37" s="244">
        <v>13404199085.620001</v>
      </c>
      <c r="Z37" s="244">
        <v>12217131047.200001</v>
      </c>
      <c r="AA37" s="244">
        <v>11256333264.200001</v>
      </c>
      <c r="AB37" s="244">
        <v>11256333264.200001</v>
      </c>
    </row>
    <row r="38" spans="1:28" ht="15" customHeight="1">
      <c r="A38" s="241" t="s">
        <v>262</v>
      </c>
      <c r="B38" s="242" t="s">
        <v>263</v>
      </c>
      <c r="C38" s="243" t="s">
        <v>553</v>
      </c>
      <c r="D38" s="241" t="s">
        <v>22</v>
      </c>
      <c r="E38" s="241" t="s">
        <v>284</v>
      </c>
      <c r="F38" s="241" t="s">
        <v>285</v>
      </c>
      <c r="G38" s="241" t="s">
        <v>286</v>
      </c>
      <c r="H38" s="241" t="s">
        <v>445</v>
      </c>
      <c r="I38" s="241" t="s">
        <v>554</v>
      </c>
      <c r="J38" s="241" t="s">
        <v>270</v>
      </c>
      <c r="K38" s="241"/>
      <c r="L38" s="241"/>
      <c r="M38" s="241" t="s">
        <v>267</v>
      </c>
      <c r="N38" s="241" t="s">
        <v>32</v>
      </c>
      <c r="O38" s="241" t="s">
        <v>268</v>
      </c>
      <c r="P38" s="242" t="s">
        <v>170</v>
      </c>
      <c r="Q38" s="242" t="s">
        <v>447</v>
      </c>
      <c r="R38" s="244">
        <v>136416920</v>
      </c>
      <c r="S38" s="244">
        <v>0</v>
      </c>
      <c r="T38" s="244">
        <v>0</v>
      </c>
      <c r="U38" s="244">
        <v>136416920</v>
      </c>
      <c r="V38" s="244">
        <v>0</v>
      </c>
      <c r="W38" s="244">
        <v>136416920</v>
      </c>
      <c r="X38" s="244">
        <v>0</v>
      </c>
      <c r="Y38" s="244">
        <v>136416920</v>
      </c>
      <c r="Z38" s="244">
        <v>134661911</v>
      </c>
      <c r="AA38" s="244">
        <v>134661911</v>
      </c>
      <c r="AB38" s="244">
        <v>134661911</v>
      </c>
    </row>
    <row r="39" spans="1:28" ht="15" customHeight="1">
      <c r="A39" s="241" t="s">
        <v>262</v>
      </c>
      <c r="B39" s="242" t="s">
        <v>263</v>
      </c>
      <c r="C39" s="243" t="s">
        <v>553</v>
      </c>
      <c r="D39" s="241" t="s">
        <v>22</v>
      </c>
      <c r="E39" s="241" t="s">
        <v>284</v>
      </c>
      <c r="F39" s="241" t="s">
        <v>285</v>
      </c>
      <c r="G39" s="241" t="s">
        <v>286</v>
      </c>
      <c r="H39" s="241" t="s">
        <v>445</v>
      </c>
      <c r="I39" s="241" t="s">
        <v>554</v>
      </c>
      <c r="J39" s="241" t="s">
        <v>270</v>
      </c>
      <c r="K39" s="241"/>
      <c r="L39" s="241"/>
      <c r="M39" s="241" t="s">
        <v>280</v>
      </c>
      <c r="N39" s="241" t="s">
        <v>34</v>
      </c>
      <c r="O39" s="241" t="s">
        <v>268</v>
      </c>
      <c r="P39" s="242" t="s">
        <v>170</v>
      </c>
      <c r="Q39" s="242" t="s">
        <v>447</v>
      </c>
      <c r="R39" s="244">
        <v>623729205</v>
      </c>
      <c r="S39" s="244">
        <v>0</v>
      </c>
      <c r="T39" s="244">
        <v>74243100</v>
      </c>
      <c r="U39" s="244">
        <v>549486105</v>
      </c>
      <c r="V39" s="244">
        <v>0</v>
      </c>
      <c r="W39" s="244">
        <v>530067500</v>
      </c>
      <c r="X39" s="244">
        <v>19418605</v>
      </c>
      <c r="Y39" s="244">
        <v>530067500</v>
      </c>
      <c r="Z39" s="244">
        <v>528740453</v>
      </c>
      <c r="AA39" s="244">
        <v>506942207</v>
      </c>
      <c r="AB39" s="244">
        <v>506942207</v>
      </c>
    </row>
    <row r="40" spans="1:28" ht="15" customHeight="1">
      <c r="A40" s="241" t="s">
        <v>262</v>
      </c>
      <c r="B40" s="242" t="s">
        <v>263</v>
      </c>
      <c r="C40" s="243" t="s">
        <v>555</v>
      </c>
      <c r="D40" s="241" t="s">
        <v>22</v>
      </c>
      <c r="E40" s="241" t="s">
        <v>284</v>
      </c>
      <c r="F40" s="241" t="s">
        <v>285</v>
      </c>
      <c r="G40" s="241" t="s">
        <v>288</v>
      </c>
      <c r="H40" s="241" t="s">
        <v>445</v>
      </c>
      <c r="I40" s="241" t="s">
        <v>554</v>
      </c>
      <c r="J40" s="241" t="s">
        <v>270</v>
      </c>
      <c r="K40" s="241"/>
      <c r="L40" s="241"/>
      <c r="M40" s="241" t="s">
        <v>267</v>
      </c>
      <c r="N40" s="241" t="s">
        <v>32</v>
      </c>
      <c r="O40" s="241" t="s">
        <v>268</v>
      </c>
      <c r="P40" s="242" t="s">
        <v>170</v>
      </c>
      <c r="Q40" s="242" t="s">
        <v>460</v>
      </c>
      <c r="R40" s="244">
        <v>131121612</v>
      </c>
      <c r="S40" s="244">
        <v>0</v>
      </c>
      <c r="T40" s="244">
        <v>85591209</v>
      </c>
      <c r="U40" s="244">
        <v>45530403</v>
      </c>
      <c r="V40" s="244">
        <v>0</v>
      </c>
      <c r="W40" s="244">
        <v>45530403</v>
      </c>
      <c r="X40" s="244">
        <v>0</v>
      </c>
      <c r="Y40" s="244">
        <v>45530403</v>
      </c>
      <c r="Z40" s="244">
        <v>43535917</v>
      </c>
      <c r="AA40" s="244">
        <v>43535917</v>
      </c>
      <c r="AB40" s="244">
        <v>43535917</v>
      </c>
    </row>
    <row r="41" spans="1:28" ht="15" customHeight="1">
      <c r="A41" s="241" t="s">
        <v>262</v>
      </c>
      <c r="B41" s="242" t="s">
        <v>263</v>
      </c>
      <c r="C41" s="243" t="s">
        <v>555</v>
      </c>
      <c r="D41" s="241" t="s">
        <v>22</v>
      </c>
      <c r="E41" s="241" t="s">
        <v>284</v>
      </c>
      <c r="F41" s="241" t="s">
        <v>285</v>
      </c>
      <c r="G41" s="241" t="s">
        <v>288</v>
      </c>
      <c r="H41" s="241" t="s">
        <v>445</v>
      </c>
      <c r="I41" s="241" t="s">
        <v>554</v>
      </c>
      <c r="J41" s="241" t="s">
        <v>270</v>
      </c>
      <c r="K41" s="241"/>
      <c r="L41" s="241"/>
      <c r="M41" s="241" t="s">
        <v>280</v>
      </c>
      <c r="N41" s="241" t="s">
        <v>34</v>
      </c>
      <c r="O41" s="241" t="s">
        <v>268</v>
      </c>
      <c r="P41" s="242" t="s">
        <v>170</v>
      </c>
      <c r="Q41" s="242" t="s">
        <v>460</v>
      </c>
      <c r="R41" s="244">
        <v>127354183</v>
      </c>
      <c r="S41" s="244">
        <v>0</v>
      </c>
      <c r="T41" s="244">
        <v>3750102</v>
      </c>
      <c r="U41" s="244">
        <v>123604081</v>
      </c>
      <c r="V41" s="244">
        <v>0</v>
      </c>
      <c r="W41" s="244">
        <v>121795014</v>
      </c>
      <c r="X41" s="244">
        <v>1809067</v>
      </c>
      <c r="Y41" s="244">
        <v>121795014</v>
      </c>
      <c r="Z41" s="244">
        <v>119657827</v>
      </c>
      <c r="AA41" s="244">
        <v>117949187</v>
      </c>
      <c r="AB41" s="244">
        <v>117949187</v>
      </c>
    </row>
    <row r="42" spans="1:28" ht="15" customHeight="1">
      <c r="A42" s="241" t="s">
        <v>262</v>
      </c>
      <c r="B42" s="242" t="s">
        <v>263</v>
      </c>
      <c r="C42" s="243" t="s">
        <v>463</v>
      </c>
      <c r="D42" s="241" t="s">
        <v>22</v>
      </c>
      <c r="E42" s="241" t="s">
        <v>284</v>
      </c>
      <c r="F42" s="241" t="s">
        <v>285</v>
      </c>
      <c r="G42" s="241" t="s">
        <v>288</v>
      </c>
      <c r="H42" s="241" t="s">
        <v>445</v>
      </c>
      <c r="I42" s="241" t="s">
        <v>464</v>
      </c>
      <c r="J42" s="241" t="s">
        <v>270</v>
      </c>
      <c r="K42" s="241"/>
      <c r="L42" s="241"/>
      <c r="M42" s="241" t="s">
        <v>267</v>
      </c>
      <c r="N42" s="241" t="s">
        <v>32</v>
      </c>
      <c r="O42" s="241" t="s">
        <v>268</v>
      </c>
      <c r="P42" s="242" t="s">
        <v>120</v>
      </c>
      <c r="Q42" s="242" t="s">
        <v>460</v>
      </c>
      <c r="R42" s="244">
        <v>1105367265</v>
      </c>
      <c r="S42" s="244">
        <v>15000000</v>
      </c>
      <c r="T42" s="244">
        <v>0</v>
      </c>
      <c r="U42" s="244">
        <v>1120367265</v>
      </c>
      <c r="V42" s="244">
        <v>0</v>
      </c>
      <c r="W42" s="244">
        <v>1119947511.7</v>
      </c>
      <c r="X42" s="244">
        <v>419753.3</v>
      </c>
      <c r="Y42" s="244">
        <v>1115908859.7</v>
      </c>
      <c r="Z42" s="244">
        <v>1114689182.7</v>
      </c>
      <c r="AA42" s="244">
        <v>1114689182.7</v>
      </c>
      <c r="AB42" s="244">
        <v>1114689182.7</v>
      </c>
    </row>
    <row r="43" spans="1:28" ht="15" customHeight="1">
      <c r="A43" s="241" t="s">
        <v>262</v>
      </c>
      <c r="B43" s="242" t="s">
        <v>263</v>
      </c>
      <c r="C43" s="243" t="s">
        <v>463</v>
      </c>
      <c r="D43" s="241" t="s">
        <v>22</v>
      </c>
      <c r="E43" s="241" t="s">
        <v>284</v>
      </c>
      <c r="F43" s="241" t="s">
        <v>285</v>
      </c>
      <c r="G43" s="241" t="s">
        <v>288</v>
      </c>
      <c r="H43" s="241" t="s">
        <v>445</v>
      </c>
      <c r="I43" s="241" t="s">
        <v>464</v>
      </c>
      <c r="J43" s="241" t="s">
        <v>270</v>
      </c>
      <c r="K43" s="241"/>
      <c r="L43" s="241"/>
      <c r="M43" s="241" t="s">
        <v>280</v>
      </c>
      <c r="N43" s="241" t="s">
        <v>34</v>
      </c>
      <c r="O43" s="241" t="s">
        <v>268</v>
      </c>
      <c r="P43" s="242" t="s">
        <v>120</v>
      </c>
      <c r="Q43" s="242" t="s">
        <v>460</v>
      </c>
      <c r="R43" s="244">
        <v>588783521</v>
      </c>
      <c r="S43" s="244">
        <v>575216986</v>
      </c>
      <c r="T43" s="244">
        <v>0</v>
      </c>
      <c r="U43" s="244">
        <v>1164000507</v>
      </c>
      <c r="V43" s="244">
        <v>0</v>
      </c>
      <c r="W43" s="244">
        <v>1004203143.42</v>
      </c>
      <c r="X43" s="244">
        <v>159797363.58000001</v>
      </c>
      <c r="Y43" s="244">
        <v>1004067568.42</v>
      </c>
      <c r="Z43" s="244">
        <v>976861273.91999996</v>
      </c>
      <c r="AA43" s="244">
        <v>424102985.92000002</v>
      </c>
      <c r="AB43" s="244">
        <v>424102985.92000002</v>
      </c>
    </row>
    <row r="44" spans="1:28" ht="15" customHeight="1">
      <c r="A44" s="241" t="s">
        <v>262</v>
      </c>
      <c r="B44" s="242" t="s">
        <v>263</v>
      </c>
      <c r="C44" s="243" t="s">
        <v>556</v>
      </c>
      <c r="D44" s="241" t="s">
        <v>22</v>
      </c>
      <c r="E44" s="241" t="s">
        <v>298</v>
      </c>
      <c r="F44" s="241" t="s">
        <v>285</v>
      </c>
      <c r="G44" s="241" t="s">
        <v>288</v>
      </c>
      <c r="H44" s="241" t="s">
        <v>445</v>
      </c>
      <c r="I44" s="241" t="s">
        <v>557</v>
      </c>
      <c r="J44" s="241" t="s">
        <v>270</v>
      </c>
      <c r="K44" s="241"/>
      <c r="L44" s="241"/>
      <c r="M44" s="241" t="s">
        <v>267</v>
      </c>
      <c r="N44" s="241" t="s">
        <v>32</v>
      </c>
      <c r="O44" s="241" t="s">
        <v>268</v>
      </c>
      <c r="P44" s="242" t="s">
        <v>177</v>
      </c>
      <c r="Q44" s="242" t="s">
        <v>528</v>
      </c>
      <c r="R44" s="244">
        <v>54006100</v>
      </c>
      <c r="S44" s="244">
        <v>0</v>
      </c>
      <c r="T44" s="244">
        <v>0</v>
      </c>
      <c r="U44" s="244">
        <v>54006100</v>
      </c>
      <c r="V44" s="244">
        <v>0</v>
      </c>
      <c r="W44" s="244">
        <v>45016722</v>
      </c>
      <c r="X44" s="244">
        <v>8989378</v>
      </c>
      <c r="Y44" s="244">
        <v>31900622</v>
      </c>
      <c r="Z44" s="244">
        <v>21386939</v>
      </c>
      <c r="AA44" s="244">
        <v>21386939</v>
      </c>
      <c r="AB44" s="244">
        <v>21386939</v>
      </c>
    </row>
    <row r="45" spans="1:28" ht="15" customHeight="1">
      <c r="A45" s="241" t="s">
        <v>262</v>
      </c>
      <c r="B45" s="242" t="s">
        <v>263</v>
      </c>
      <c r="C45" s="243" t="s">
        <v>556</v>
      </c>
      <c r="D45" s="241" t="s">
        <v>22</v>
      </c>
      <c r="E45" s="241" t="s">
        <v>298</v>
      </c>
      <c r="F45" s="241" t="s">
        <v>285</v>
      </c>
      <c r="G45" s="241" t="s">
        <v>288</v>
      </c>
      <c r="H45" s="241" t="s">
        <v>445</v>
      </c>
      <c r="I45" s="241" t="s">
        <v>557</v>
      </c>
      <c r="J45" s="241" t="s">
        <v>270</v>
      </c>
      <c r="K45" s="241"/>
      <c r="L45" s="241"/>
      <c r="M45" s="241" t="s">
        <v>280</v>
      </c>
      <c r="N45" s="241" t="s">
        <v>34</v>
      </c>
      <c r="O45" s="241" t="s">
        <v>268</v>
      </c>
      <c r="P45" s="242" t="s">
        <v>177</v>
      </c>
      <c r="Q45" s="242" t="s">
        <v>528</v>
      </c>
      <c r="R45" s="244">
        <v>750353080</v>
      </c>
      <c r="S45" s="244">
        <v>44507276</v>
      </c>
      <c r="T45" s="244">
        <v>0</v>
      </c>
      <c r="U45" s="244">
        <v>794860356</v>
      </c>
      <c r="V45" s="244">
        <v>0</v>
      </c>
      <c r="W45" s="244">
        <v>770719378</v>
      </c>
      <c r="X45" s="244">
        <v>24140978</v>
      </c>
      <c r="Y45" s="244">
        <v>761762042</v>
      </c>
      <c r="Z45" s="244">
        <v>743289891</v>
      </c>
      <c r="AA45" s="244">
        <v>695204837</v>
      </c>
      <c r="AB45" s="244">
        <v>695204837</v>
      </c>
    </row>
    <row r="46" spans="1:28" ht="15" customHeight="1">
      <c r="A46" s="241" t="s">
        <v>262</v>
      </c>
      <c r="B46" s="242" t="s">
        <v>263</v>
      </c>
      <c r="C46" s="243" t="s">
        <v>558</v>
      </c>
      <c r="D46" s="241" t="s">
        <v>22</v>
      </c>
      <c r="E46" s="241" t="s">
        <v>298</v>
      </c>
      <c r="F46" s="241" t="s">
        <v>285</v>
      </c>
      <c r="G46" s="241" t="s">
        <v>286</v>
      </c>
      <c r="H46" s="241" t="s">
        <v>445</v>
      </c>
      <c r="I46" s="241" t="s">
        <v>557</v>
      </c>
      <c r="J46" s="241" t="s">
        <v>270</v>
      </c>
      <c r="K46" s="241"/>
      <c r="L46" s="241"/>
      <c r="M46" s="241" t="s">
        <v>267</v>
      </c>
      <c r="N46" s="241" t="s">
        <v>32</v>
      </c>
      <c r="O46" s="241" t="s">
        <v>268</v>
      </c>
      <c r="P46" s="242" t="s">
        <v>177</v>
      </c>
      <c r="Q46" s="242" t="s">
        <v>547</v>
      </c>
      <c r="R46" s="244">
        <v>74995618</v>
      </c>
      <c r="S46" s="244">
        <v>4542135</v>
      </c>
      <c r="T46" s="244">
        <v>0</v>
      </c>
      <c r="U46" s="244">
        <v>79537753</v>
      </c>
      <c r="V46" s="244">
        <v>0</v>
      </c>
      <c r="W46" s="244">
        <v>78445682</v>
      </c>
      <c r="X46" s="244">
        <v>1092071</v>
      </c>
      <c r="Y46" s="244">
        <v>78445682</v>
      </c>
      <c r="Z46" s="244">
        <v>78445681</v>
      </c>
      <c r="AA46" s="244">
        <v>78445681</v>
      </c>
      <c r="AB46" s="244">
        <v>78445681</v>
      </c>
    </row>
    <row r="47" spans="1:28" ht="15" customHeight="1">
      <c r="A47" s="241" t="s">
        <v>262</v>
      </c>
      <c r="B47" s="242" t="s">
        <v>263</v>
      </c>
      <c r="C47" s="243" t="s">
        <v>465</v>
      </c>
      <c r="D47" s="241" t="s">
        <v>22</v>
      </c>
      <c r="E47" s="241" t="s">
        <v>298</v>
      </c>
      <c r="F47" s="241" t="s">
        <v>285</v>
      </c>
      <c r="G47" s="241" t="s">
        <v>299</v>
      </c>
      <c r="H47" s="241" t="s">
        <v>445</v>
      </c>
      <c r="I47" s="241" t="s">
        <v>466</v>
      </c>
      <c r="J47" s="241" t="s">
        <v>270</v>
      </c>
      <c r="K47" s="241"/>
      <c r="L47" s="241"/>
      <c r="M47" s="241" t="s">
        <v>267</v>
      </c>
      <c r="N47" s="241" t="s">
        <v>32</v>
      </c>
      <c r="O47" s="241" t="s">
        <v>268</v>
      </c>
      <c r="P47" s="242" t="s">
        <v>124</v>
      </c>
      <c r="Q47" s="242" t="s">
        <v>467</v>
      </c>
      <c r="R47" s="244">
        <v>1941191365</v>
      </c>
      <c r="S47" s="244">
        <v>9100000</v>
      </c>
      <c r="T47" s="244">
        <v>63540491</v>
      </c>
      <c r="U47" s="244">
        <v>1886750874</v>
      </c>
      <c r="V47" s="244">
        <v>0</v>
      </c>
      <c r="W47" s="244">
        <v>1830914514.72</v>
      </c>
      <c r="X47" s="244">
        <v>55836359.280000001</v>
      </c>
      <c r="Y47" s="244">
        <v>1821025478.76</v>
      </c>
      <c r="Z47" s="244">
        <v>1703835696.52</v>
      </c>
      <c r="AA47" s="244">
        <v>1691250227.52</v>
      </c>
      <c r="AB47" s="244">
        <v>1691250227.52</v>
      </c>
    </row>
    <row r="48" spans="1:28" ht="15" customHeight="1">
      <c r="A48" s="241" t="s">
        <v>262</v>
      </c>
      <c r="B48" s="242" t="s">
        <v>263</v>
      </c>
      <c r="C48" s="243" t="s">
        <v>465</v>
      </c>
      <c r="D48" s="241" t="s">
        <v>22</v>
      </c>
      <c r="E48" s="241" t="s">
        <v>298</v>
      </c>
      <c r="F48" s="241" t="s">
        <v>285</v>
      </c>
      <c r="G48" s="241" t="s">
        <v>299</v>
      </c>
      <c r="H48" s="241" t="s">
        <v>445</v>
      </c>
      <c r="I48" s="241" t="s">
        <v>466</v>
      </c>
      <c r="J48" s="241" t="s">
        <v>270</v>
      </c>
      <c r="K48" s="241"/>
      <c r="L48" s="241"/>
      <c r="M48" s="241" t="s">
        <v>280</v>
      </c>
      <c r="N48" s="241" t="s">
        <v>34</v>
      </c>
      <c r="O48" s="241" t="s">
        <v>268</v>
      </c>
      <c r="P48" s="242" t="s">
        <v>124</v>
      </c>
      <c r="Q48" s="242" t="s">
        <v>467</v>
      </c>
      <c r="R48" s="244">
        <v>1975710478</v>
      </c>
      <c r="S48" s="244">
        <v>71646848</v>
      </c>
      <c r="T48" s="244">
        <v>5272268</v>
      </c>
      <c r="U48" s="244">
        <v>2042085058</v>
      </c>
      <c r="V48" s="244">
        <v>0</v>
      </c>
      <c r="W48" s="244">
        <v>1875928548</v>
      </c>
      <c r="X48" s="244">
        <v>166156510</v>
      </c>
      <c r="Y48" s="244">
        <v>1875928548</v>
      </c>
      <c r="Z48" s="244">
        <v>1855417136</v>
      </c>
      <c r="AA48" s="244">
        <v>1791505414</v>
      </c>
      <c r="AB48" s="244">
        <v>1791505414</v>
      </c>
    </row>
    <row r="49" spans="1:28" ht="15" customHeight="1">
      <c r="A49" s="241" t="s">
        <v>262</v>
      </c>
      <c r="B49" s="242" t="s">
        <v>263</v>
      </c>
      <c r="C49" s="243" t="s">
        <v>559</v>
      </c>
      <c r="D49" s="241" t="s">
        <v>22</v>
      </c>
      <c r="E49" s="241" t="s">
        <v>293</v>
      </c>
      <c r="F49" s="241" t="s">
        <v>285</v>
      </c>
      <c r="G49" s="241" t="s">
        <v>291</v>
      </c>
      <c r="H49" s="241" t="s">
        <v>445</v>
      </c>
      <c r="I49" s="241" t="s">
        <v>462</v>
      </c>
      <c r="J49" s="241" t="s">
        <v>560</v>
      </c>
      <c r="K49" s="241" t="s">
        <v>231</v>
      </c>
      <c r="L49" s="241" t="s">
        <v>231</v>
      </c>
      <c r="M49" s="241" t="s">
        <v>267</v>
      </c>
      <c r="N49" s="241" t="s">
        <v>33</v>
      </c>
      <c r="O49" s="241" t="s">
        <v>268</v>
      </c>
      <c r="P49" s="242" t="s">
        <v>181</v>
      </c>
      <c r="Q49" s="242" t="s">
        <v>561</v>
      </c>
      <c r="R49" s="244">
        <v>777348630</v>
      </c>
      <c r="S49" s="244">
        <v>0</v>
      </c>
      <c r="T49" s="244">
        <v>0</v>
      </c>
      <c r="U49" s="244">
        <v>777348630</v>
      </c>
      <c r="V49" s="244">
        <v>0</v>
      </c>
      <c r="W49" s="244">
        <v>592919661</v>
      </c>
      <c r="X49" s="244">
        <v>184428969</v>
      </c>
      <c r="Y49" s="244">
        <v>238506161</v>
      </c>
      <c r="Z49" s="244">
        <v>208925867</v>
      </c>
      <c r="AA49" s="244">
        <v>208925867</v>
      </c>
      <c r="AB49" s="244">
        <v>208925867</v>
      </c>
    </row>
    <row r="50" spans="1:28" ht="15" customHeight="1">
      <c r="A50" s="241" t="s">
        <v>262</v>
      </c>
      <c r="B50" s="242" t="s">
        <v>263</v>
      </c>
      <c r="C50" s="243" t="s">
        <v>562</v>
      </c>
      <c r="D50" s="241" t="s">
        <v>22</v>
      </c>
      <c r="E50" s="241" t="s">
        <v>293</v>
      </c>
      <c r="F50" s="241" t="s">
        <v>285</v>
      </c>
      <c r="G50" s="241" t="s">
        <v>291</v>
      </c>
      <c r="H50" s="241" t="s">
        <v>445</v>
      </c>
      <c r="I50" s="241" t="s">
        <v>462</v>
      </c>
      <c r="J50" s="241" t="s">
        <v>563</v>
      </c>
      <c r="K50" s="241" t="s">
        <v>231</v>
      </c>
      <c r="L50" s="241" t="s">
        <v>231</v>
      </c>
      <c r="M50" s="241" t="s">
        <v>267</v>
      </c>
      <c r="N50" s="241" t="s">
        <v>33</v>
      </c>
      <c r="O50" s="241" t="s">
        <v>268</v>
      </c>
      <c r="P50" s="242" t="s">
        <v>181</v>
      </c>
      <c r="Q50" s="242" t="s">
        <v>564</v>
      </c>
      <c r="R50" s="244">
        <v>2592297648</v>
      </c>
      <c r="S50" s="244">
        <v>0</v>
      </c>
      <c r="T50" s="244">
        <v>0</v>
      </c>
      <c r="U50" s="244">
        <v>2592297648</v>
      </c>
      <c r="V50" s="244">
        <v>0</v>
      </c>
      <c r="W50" s="244">
        <v>1213669335</v>
      </c>
      <c r="X50" s="244">
        <v>1378628313</v>
      </c>
      <c r="Y50" s="244">
        <v>696156242</v>
      </c>
      <c r="Z50" s="244">
        <v>596028280.59000003</v>
      </c>
      <c r="AA50" s="244">
        <v>596028280.59000003</v>
      </c>
      <c r="AB50" s="244">
        <v>596028280.59000003</v>
      </c>
    </row>
    <row r="51" spans="1:28" ht="15" customHeight="1">
      <c r="A51" s="241" t="s">
        <v>262</v>
      </c>
      <c r="B51" s="242" t="s">
        <v>263</v>
      </c>
      <c r="C51" s="243" t="s">
        <v>565</v>
      </c>
      <c r="D51" s="241" t="s">
        <v>22</v>
      </c>
      <c r="E51" s="241" t="s">
        <v>293</v>
      </c>
      <c r="F51" s="241" t="s">
        <v>285</v>
      </c>
      <c r="G51" s="241" t="s">
        <v>291</v>
      </c>
      <c r="H51" s="241" t="s">
        <v>445</v>
      </c>
      <c r="I51" s="241" t="s">
        <v>462</v>
      </c>
      <c r="J51" s="241" t="s">
        <v>566</v>
      </c>
      <c r="K51" s="241" t="s">
        <v>231</v>
      </c>
      <c r="L51" s="241" t="s">
        <v>231</v>
      </c>
      <c r="M51" s="241" t="s">
        <v>267</v>
      </c>
      <c r="N51" s="241" t="s">
        <v>33</v>
      </c>
      <c r="O51" s="241" t="s">
        <v>268</v>
      </c>
      <c r="P51" s="242" t="s">
        <v>185</v>
      </c>
      <c r="Q51" s="242" t="s">
        <v>564</v>
      </c>
      <c r="R51" s="244">
        <v>1145000000</v>
      </c>
      <c r="S51" s="244">
        <v>0</v>
      </c>
      <c r="T51" s="244">
        <v>0</v>
      </c>
      <c r="U51" s="244">
        <v>1145000000</v>
      </c>
      <c r="V51" s="244">
        <v>0</v>
      </c>
      <c r="W51" s="244">
        <v>629135292.17999995</v>
      </c>
      <c r="X51" s="244">
        <v>515864707.81999999</v>
      </c>
      <c r="Y51" s="244">
        <v>140040684</v>
      </c>
      <c r="Z51" s="244">
        <v>136039522</v>
      </c>
      <c r="AA51" s="244">
        <v>136039522</v>
      </c>
      <c r="AB51" s="244">
        <v>136039522</v>
      </c>
    </row>
    <row r="52" spans="1:28" ht="15" customHeight="1">
      <c r="A52" s="241" t="s">
        <v>262</v>
      </c>
      <c r="B52" s="242" t="s">
        <v>263</v>
      </c>
      <c r="C52" s="243" t="s">
        <v>567</v>
      </c>
      <c r="D52" s="241" t="s">
        <v>22</v>
      </c>
      <c r="E52" s="241" t="s">
        <v>293</v>
      </c>
      <c r="F52" s="241" t="s">
        <v>285</v>
      </c>
      <c r="G52" s="241" t="s">
        <v>291</v>
      </c>
      <c r="H52" s="241" t="s">
        <v>445</v>
      </c>
      <c r="I52" s="241" t="s">
        <v>462</v>
      </c>
      <c r="J52" s="241" t="s">
        <v>568</v>
      </c>
      <c r="K52" s="241" t="s">
        <v>231</v>
      </c>
      <c r="L52" s="241" t="s">
        <v>231</v>
      </c>
      <c r="M52" s="241" t="s">
        <v>267</v>
      </c>
      <c r="N52" s="241" t="s">
        <v>33</v>
      </c>
      <c r="O52" s="241" t="s">
        <v>268</v>
      </c>
      <c r="P52" s="242" t="s">
        <v>187</v>
      </c>
      <c r="Q52" s="242" t="s">
        <v>561</v>
      </c>
      <c r="R52" s="244">
        <v>10915000000</v>
      </c>
      <c r="S52" s="244">
        <v>0</v>
      </c>
      <c r="T52" s="244">
        <v>0</v>
      </c>
      <c r="U52" s="244">
        <v>10915000000</v>
      </c>
      <c r="V52" s="244">
        <v>0</v>
      </c>
      <c r="W52" s="244">
        <v>1909977553</v>
      </c>
      <c r="X52" s="244">
        <v>9005022447</v>
      </c>
      <c r="Y52" s="244">
        <v>1611301179</v>
      </c>
      <c r="Z52" s="244">
        <v>1100419293</v>
      </c>
      <c r="AA52" s="244">
        <v>1100419293</v>
      </c>
      <c r="AB52" s="244">
        <v>1100419293</v>
      </c>
    </row>
    <row r="53" spans="1:28" ht="15" customHeight="1">
      <c r="A53" s="241" t="s">
        <v>262</v>
      </c>
      <c r="B53" s="242" t="s">
        <v>263</v>
      </c>
      <c r="C53" s="243" t="s">
        <v>569</v>
      </c>
      <c r="D53" s="241" t="s">
        <v>22</v>
      </c>
      <c r="E53" s="241" t="s">
        <v>293</v>
      </c>
      <c r="F53" s="241" t="s">
        <v>285</v>
      </c>
      <c r="G53" s="241" t="s">
        <v>291</v>
      </c>
      <c r="H53" s="241" t="s">
        <v>445</v>
      </c>
      <c r="I53" s="241" t="s">
        <v>462</v>
      </c>
      <c r="J53" s="241" t="s">
        <v>570</v>
      </c>
      <c r="K53" s="241" t="s">
        <v>231</v>
      </c>
      <c r="L53" s="241" t="s">
        <v>231</v>
      </c>
      <c r="M53" s="241" t="s">
        <v>267</v>
      </c>
      <c r="N53" s="241" t="s">
        <v>33</v>
      </c>
      <c r="O53" s="241" t="s">
        <v>268</v>
      </c>
      <c r="P53" s="242" t="s">
        <v>187</v>
      </c>
      <c r="Q53" s="242" t="s">
        <v>564</v>
      </c>
      <c r="R53" s="244">
        <v>20975000000</v>
      </c>
      <c r="S53" s="244">
        <v>0</v>
      </c>
      <c r="T53" s="244">
        <v>0</v>
      </c>
      <c r="U53" s="244">
        <v>20975000000</v>
      </c>
      <c r="V53" s="244">
        <v>0</v>
      </c>
      <c r="W53" s="244">
        <v>7595460526</v>
      </c>
      <c r="X53" s="244">
        <v>13379539474</v>
      </c>
      <c r="Y53" s="244">
        <v>6459054256</v>
      </c>
      <c r="Z53" s="244">
        <v>1208155348</v>
      </c>
      <c r="AA53" s="244">
        <v>1208155348</v>
      </c>
      <c r="AB53" s="244">
        <v>1208155348</v>
      </c>
    </row>
    <row r="54" spans="1:28" ht="15" customHeight="1">
      <c r="A54" s="241" t="s">
        <v>262</v>
      </c>
      <c r="B54" s="242" t="s">
        <v>263</v>
      </c>
      <c r="C54" s="243" t="s">
        <v>571</v>
      </c>
      <c r="D54" s="241" t="s">
        <v>22</v>
      </c>
      <c r="E54" s="241" t="s">
        <v>293</v>
      </c>
      <c r="F54" s="241" t="s">
        <v>285</v>
      </c>
      <c r="G54" s="241" t="s">
        <v>291</v>
      </c>
      <c r="H54" s="241" t="s">
        <v>445</v>
      </c>
      <c r="I54" s="241" t="s">
        <v>462</v>
      </c>
      <c r="J54" s="241" t="s">
        <v>572</v>
      </c>
      <c r="K54" s="241" t="s">
        <v>231</v>
      </c>
      <c r="L54" s="241" t="s">
        <v>231</v>
      </c>
      <c r="M54" s="241" t="s">
        <v>267</v>
      </c>
      <c r="N54" s="241" t="s">
        <v>33</v>
      </c>
      <c r="O54" s="241" t="s">
        <v>268</v>
      </c>
      <c r="P54" s="242" t="s">
        <v>188</v>
      </c>
      <c r="Q54" s="242" t="s">
        <v>564</v>
      </c>
      <c r="R54" s="244">
        <v>1700000000</v>
      </c>
      <c r="S54" s="244">
        <v>0</v>
      </c>
      <c r="T54" s="244">
        <v>0</v>
      </c>
      <c r="U54" s="244">
        <v>1700000000</v>
      </c>
      <c r="V54" s="244">
        <v>0</v>
      </c>
      <c r="W54" s="244">
        <v>1460056558.6400001</v>
      </c>
      <c r="X54" s="244">
        <v>239943441.36000001</v>
      </c>
      <c r="Y54" s="244">
        <v>1326940529</v>
      </c>
      <c r="Z54" s="244">
        <v>1162703621.4100001</v>
      </c>
      <c r="AA54" s="244">
        <v>1162703621.4100001</v>
      </c>
      <c r="AB54" s="244">
        <v>1162703621.4100001</v>
      </c>
    </row>
    <row r="55" spans="1:28" ht="15" customHeight="1">
      <c r="A55" s="241" t="s">
        <v>262</v>
      </c>
      <c r="B55" s="242" t="s">
        <v>263</v>
      </c>
      <c r="C55" s="243" t="s">
        <v>573</v>
      </c>
      <c r="D55" s="241" t="s">
        <v>22</v>
      </c>
      <c r="E55" s="241" t="s">
        <v>293</v>
      </c>
      <c r="F55" s="241" t="s">
        <v>285</v>
      </c>
      <c r="G55" s="241" t="s">
        <v>291</v>
      </c>
      <c r="H55" s="241" t="s">
        <v>445</v>
      </c>
      <c r="I55" s="241" t="s">
        <v>462</v>
      </c>
      <c r="J55" s="241" t="s">
        <v>574</v>
      </c>
      <c r="K55" s="241" t="s">
        <v>231</v>
      </c>
      <c r="L55" s="241" t="s">
        <v>231</v>
      </c>
      <c r="M55" s="241" t="s">
        <v>267</v>
      </c>
      <c r="N55" s="241" t="s">
        <v>33</v>
      </c>
      <c r="O55" s="241" t="s">
        <v>268</v>
      </c>
      <c r="P55" s="242" t="s">
        <v>189</v>
      </c>
      <c r="Q55" s="242" t="s">
        <v>561</v>
      </c>
      <c r="R55" s="244">
        <v>40980812158</v>
      </c>
      <c r="S55" s="244">
        <v>0</v>
      </c>
      <c r="T55" s="244">
        <v>0</v>
      </c>
      <c r="U55" s="244">
        <v>40980812158</v>
      </c>
      <c r="V55" s="244">
        <v>0</v>
      </c>
      <c r="W55" s="244">
        <v>16433833144.030001</v>
      </c>
      <c r="X55" s="244">
        <v>24546979013.970001</v>
      </c>
      <c r="Y55" s="244">
        <v>11967670859.030001</v>
      </c>
      <c r="Z55" s="244">
        <v>2426930332.5</v>
      </c>
      <c r="AA55" s="244">
        <v>2426930332.5</v>
      </c>
      <c r="AB55" s="244">
        <v>2426930332.5</v>
      </c>
    </row>
    <row r="56" spans="1:28" ht="15" customHeight="1">
      <c r="A56" s="241" t="s">
        <v>262</v>
      </c>
      <c r="B56" s="242" t="s">
        <v>263</v>
      </c>
      <c r="C56" s="243" t="s">
        <v>575</v>
      </c>
      <c r="D56" s="241" t="s">
        <v>22</v>
      </c>
      <c r="E56" s="241" t="s">
        <v>293</v>
      </c>
      <c r="F56" s="241" t="s">
        <v>285</v>
      </c>
      <c r="G56" s="241" t="s">
        <v>291</v>
      </c>
      <c r="H56" s="241" t="s">
        <v>445</v>
      </c>
      <c r="I56" s="241" t="s">
        <v>462</v>
      </c>
      <c r="J56" s="241" t="s">
        <v>576</v>
      </c>
      <c r="K56" s="241" t="s">
        <v>231</v>
      </c>
      <c r="L56" s="241" t="s">
        <v>231</v>
      </c>
      <c r="M56" s="241" t="s">
        <v>267</v>
      </c>
      <c r="N56" s="241" t="s">
        <v>33</v>
      </c>
      <c r="O56" s="241" t="s">
        <v>268</v>
      </c>
      <c r="P56" s="242" t="s">
        <v>189</v>
      </c>
      <c r="Q56" s="242" t="s">
        <v>564</v>
      </c>
      <c r="R56" s="244">
        <v>55360538760</v>
      </c>
      <c r="S56" s="244">
        <v>0</v>
      </c>
      <c r="T56" s="244">
        <v>0</v>
      </c>
      <c r="U56" s="244">
        <v>55360538760</v>
      </c>
      <c r="V56" s="244">
        <v>0</v>
      </c>
      <c r="W56" s="244">
        <v>33932881737.169998</v>
      </c>
      <c r="X56" s="244">
        <v>21427657022.830002</v>
      </c>
      <c r="Y56" s="244">
        <v>20510561046.43</v>
      </c>
      <c r="Z56" s="244">
        <v>5317311392.9200001</v>
      </c>
      <c r="AA56" s="244">
        <v>5317311392.9200001</v>
      </c>
      <c r="AB56" s="244">
        <v>5317311392.9200001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topLeftCell="E1" zoomScale="93" zoomScaleNormal="93" workbookViewId="0">
      <selection activeCell="N2" sqref="N2:N135"/>
    </sheetView>
  </sheetViews>
  <sheetFormatPr defaultColWidth="11" defaultRowHeight="15.75"/>
  <sheetData>
    <row r="1" spans="1:20" ht="24">
      <c r="A1" s="42" t="s">
        <v>236</v>
      </c>
      <c r="B1" s="42" t="s">
        <v>237</v>
      </c>
      <c r="C1" s="42" t="s">
        <v>238</v>
      </c>
      <c r="D1" s="42" t="s">
        <v>20</v>
      </c>
      <c r="E1" s="42" t="s">
        <v>239</v>
      </c>
      <c r="F1" s="42" t="s">
        <v>240</v>
      </c>
      <c r="G1" s="42" t="s">
        <v>241</v>
      </c>
      <c r="H1" s="42" t="s">
        <v>242</v>
      </c>
      <c r="I1" s="42" t="s">
        <v>243</v>
      </c>
      <c r="J1" s="42" t="s">
        <v>244</v>
      </c>
      <c r="K1" s="42" t="s">
        <v>245</v>
      </c>
      <c r="L1" s="42" t="s">
        <v>246</v>
      </c>
      <c r="M1" s="42" t="s">
        <v>247</v>
      </c>
      <c r="N1" s="42" t="s">
        <v>42</v>
      </c>
      <c r="O1" s="42" t="s">
        <v>248</v>
      </c>
      <c r="P1" s="42" t="s">
        <v>249</v>
      </c>
      <c r="Q1" s="42" t="s">
        <v>257</v>
      </c>
      <c r="R1" s="42" t="s">
        <v>258</v>
      </c>
      <c r="S1" s="42" t="s">
        <v>260</v>
      </c>
      <c r="T1" s="114" t="s">
        <v>577</v>
      </c>
    </row>
    <row r="2" spans="1:20" ht="15" customHeight="1">
      <c r="A2" s="241" t="s">
        <v>262</v>
      </c>
      <c r="B2" s="242" t="s">
        <v>263</v>
      </c>
      <c r="C2" s="243" t="s">
        <v>308</v>
      </c>
      <c r="D2" s="241" t="s">
        <v>265</v>
      </c>
      <c r="E2" s="241" t="s">
        <v>266</v>
      </c>
      <c r="F2" s="241" t="s">
        <v>266</v>
      </c>
      <c r="G2" s="241" t="s">
        <v>266</v>
      </c>
      <c r="H2" s="241" t="s">
        <v>309</v>
      </c>
      <c r="I2" s="241" t="s">
        <v>309</v>
      </c>
      <c r="J2" s="241"/>
      <c r="K2" s="241"/>
      <c r="L2" s="241"/>
      <c r="M2" s="241" t="s">
        <v>267</v>
      </c>
      <c r="N2" s="241" t="s">
        <v>310</v>
      </c>
      <c r="O2" s="241" t="s">
        <v>268</v>
      </c>
      <c r="P2" s="242" t="s">
        <v>311</v>
      </c>
      <c r="Q2" s="244">
        <v>0</v>
      </c>
      <c r="R2" s="244">
        <v>0</v>
      </c>
      <c r="S2" s="244">
        <v>0</v>
      </c>
      <c r="T2" s="47" t="str">
        <f>E2&amp;F2&amp;G2</f>
        <v>010101</v>
      </c>
    </row>
    <row r="3" spans="1:20" ht="15" customHeight="1">
      <c r="A3" s="241" t="s">
        <v>262</v>
      </c>
      <c r="B3" s="242" t="s">
        <v>263</v>
      </c>
      <c r="C3" s="243" t="s">
        <v>312</v>
      </c>
      <c r="D3" s="241" t="s">
        <v>265</v>
      </c>
      <c r="E3" s="241" t="s">
        <v>266</v>
      </c>
      <c r="F3" s="241" t="s">
        <v>266</v>
      </c>
      <c r="G3" s="241" t="s">
        <v>266</v>
      </c>
      <c r="H3" s="241" t="s">
        <v>309</v>
      </c>
      <c r="I3" s="241" t="s">
        <v>313</v>
      </c>
      <c r="J3" s="241"/>
      <c r="K3" s="241"/>
      <c r="L3" s="241"/>
      <c r="M3" s="241" t="s">
        <v>267</v>
      </c>
      <c r="N3" s="241" t="s">
        <v>310</v>
      </c>
      <c r="O3" s="241" t="s">
        <v>268</v>
      </c>
      <c r="P3" s="242" t="s">
        <v>314</v>
      </c>
      <c r="Q3" s="244">
        <v>0</v>
      </c>
      <c r="R3" s="244">
        <v>0</v>
      </c>
      <c r="S3" s="244">
        <v>0</v>
      </c>
      <c r="T3" s="47" t="str">
        <f t="shared" ref="T3:T66" si="0">E3&amp;F3&amp;G3</f>
        <v>010101</v>
      </c>
    </row>
    <row r="4" spans="1:20" ht="15" customHeight="1">
      <c r="A4" s="241" t="s">
        <v>262</v>
      </c>
      <c r="B4" s="242" t="s">
        <v>263</v>
      </c>
      <c r="C4" s="243" t="s">
        <v>315</v>
      </c>
      <c r="D4" s="241" t="s">
        <v>265</v>
      </c>
      <c r="E4" s="241" t="s">
        <v>266</v>
      </c>
      <c r="F4" s="241" t="s">
        <v>266</v>
      </c>
      <c r="G4" s="241" t="s">
        <v>266</v>
      </c>
      <c r="H4" s="241" t="s">
        <v>309</v>
      </c>
      <c r="I4" s="241" t="s">
        <v>316</v>
      </c>
      <c r="J4" s="241"/>
      <c r="K4" s="241"/>
      <c r="L4" s="241"/>
      <c r="M4" s="241" t="s">
        <v>267</v>
      </c>
      <c r="N4" s="241" t="s">
        <v>310</v>
      </c>
      <c r="O4" s="241" t="s">
        <v>268</v>
      </c>
      <c r="P4" s="242" t="s">
        <v>317</v>
      </c>
      <c r="Q4" s="244">
        <v>0</v>
      </c>
      <c r="R4" s="244">
        <v>0</v>
      </c>
      <c r="S4" s="244">
        <v>0</v>
      </c>
      <c r="T4" s="47" t="str">
        <f t="shared" si="0"/>
        <v>010101</v>
      </c>
    </row>
    <row r="5" spans="1:20" ht="15" customHeight="1">
      <c r="A5" s="241" t="s">
        <v>262</v>
      </c>
      <c r="B5" s="242" t="s">
        <v>263</v>
      </c>
      <c r="C5" s="243" t="s">
        <v>318</v>
      </c>
      <c r="D5" s="241" t="s">
        <v>265</v>
      </c>
      <c r="E5" s="241" t="s">
        <v>266</v>
      </c>
      <c r="F5" s="241" t="s">
        <v>266</v>
      </c>
      <c r="G5" s="241" t="s">
        <v>266</v>
      </c>
      <c r="H5" s="241" t="s">
        <v>309</v>
      </c>
      <c r="I5" s="241" t="s">
        <v>319</v>
      </c>
      <c r="J5" s="241"/>
      <c r="K5" s="241"/>
      <c r="L5" s="241"/>
      <c r="M5" s="241" t="s">
        <v>267</v>
      </c>
      <c r="N5" s="241" t="s">
        <v>310</v>
      </c>
      <c r="O5" s="241" t="s">
        <v>268</v>
      </c>
      <c r="P5" s="242" t="s">
        <v>320</v>
      </c>
      <c r="Q5" s="244">
        <v>0</v>
      </c>
      <c r="R5" s="244">
        <v>0</v>
      </c>
      <c r="S5" s="244">
        <v>0</v>
      </c>
      <c r="T5" s="47" t="str">
        <f t="shared" si="0"/>
        <v>010101</v>
      </c>
    </row>
    <row r="6" spans="1:20" ht="15" customHeight="1">
      <c r="A6" s="241" t="s">
        <v>262</v>
      </c>
      <c r="B6" s="242" t="s">
        <v>263</v>
      </c>
      <c r="C6" s="243" t="s">
        <v>321</v>
      </c>
      <c r="D6" s="241" t="s">
        <v>265</v>
      </c>
      <c r="E6" s="241" t="s">
        <v>266</v>
      </c>
      <c r="F6" s="241" t="s">
        <v>266</v>
      </c>
      <c r="G6" s="241" t="s">
        <v>266</v>
      </c>
      <c r="H6" s="241" t="s">
        <v>309</v>
      </c>
      <c r="I6" s="241" t="s">
        <v>322</v>
      </c>
      <c r="J6" s="241"/>
      <c r="K6" s="241"/>
      <c r="L6" s="241"/>
      <c r="M6" s="241" t="s">
        <v>267</v>
      </c>
      <c r="N6" s="241" t="s">
        <v>310</v>
      </c>
      <c r="O6" s="241" t="s">
        <v>268</v>
      </c>
      <c r="P6" s="242" t="s">
        <v>323</v>
      </c>
      <c r="Q6" s="244">
        <v>0</v>
      </c>
      <c r="R6" s="244">
        <v>0</v>
      </c>
      <c r="S6" s="244">
        <v>0</v>
      </c>
      <c r="T6" s="47" t="str">
        <f t="shared" si="0"/>
        <v>010101</v>
      </c>
    </row>
    <row r="7" spans="1:20" ht="15" customHeight="1">
      <c r="A7" s="241" t="s">
        <v>262</v>
      </c>
      <c r="B7" s="242" t="s">
        <v>263</v>
      </c>
      <c r="C7" s="243" t="s">
        <v>324</v>
      </c>
      <c r="D7" s="241" t="s">
        <v>265</v>
      </c>
      <c r="E7" s="241" t="s">
        <v>266</v>
      </c>
      <c r="F7" s="241" t="s">
        <v>266</v>
      </c>
      <c r="G7" s="241" t="s">
        <v>266</v>
      </c>
      <c r="H7" s="241" t="s">
        <v>309</v>
      </c>
      <c r="I7" s="241" t="s">
        <v>325</v>
      </c>
      <c r="J7" s="241"/>
      <c r="K7" s="241"/>
      <c r="L7" s="241"/>
      <c r="M7" s="241" t="s">
        <v>267</v>
      </c>
      <c r="N7" s="241" t="s">
        <v>310</v>
      </c>
      <c r="O7" s="241" t="s">
        <v>268</v>
      </c>
      <c r="P7" s="242" t="s">
        <v>326</v>
      </c>
      <c r="Q7" s="244">
        <v>0</v>
      </c>
      <c r="R7" s="244">
        <v>0</v>
      </c>
      <c r="S7" s="244">
        <v>0</v>
      </c>
      <c r="T7" s="47" t="str">
        <f t="shared" si="0"/>
        <v>010101</v>
      </c>
    </row>
    <row r="8" spans="1:20" ht="15" customHeight="1">
      <c r="A8" s="241" t="s">
        <v>262</v>
      </c>
      <c r="B8" s="242" t="s">
        <v>263</v>
      </c>
      <c r="C8" s="243" t="s">
        <v>405</v>
      </c>
      <c r="D8" s="241" t="s">
        <v>265</v>
      </c>
      <c r="E8" s="241" t="s">
        <v>266</v>
      </c>
      <c r="F8" s="241" t="s">
        <v>266</v>
      </c>
      <c r="G8" s="241" t="s">
        <v>266</v>
      </c>
      <c r="H8" s="241" t="s">
        <v>309</v>
      </c>
      <c r="I8" s="241" t="s">
        <v>349</v>
      </c>
      <c r="J8" s="241"/>
      <c r="K8" s="241"/>
      <c r="L8" s="241"/>
      <c r="M8" s="241" t="s">
        <v>267</v>
      </c>
      <c r="N8" s="241" t="s">
        <v>310</v>
      </c>
      <c r="O8" s="241" t="s">
        <v>268</v>
      </c>
      <c r="P8" s="242" t="s">
        <v>406</v>
      </c>
      <c r="Q8" s="244">
        <v>0</v>
      </c>
      <c r="R8" s="244">
        <v>0</v>
      </c>
      <c r="S8" s="244">
        <v>0</v>
      </c>
      <c r="T8" s="47" t="str">
        <f t="shared" si="0"/>
        <v>010101</v>
      </c>
    </row>
    <row r="9" spans="1:20" ht="15" customHeight="1">
      <c r="A9" s="241" t="s">
        <v>262</v>
      </c>
      <c r="B9" s="242" t="s">
        <v>263</v>
      </c>
      <c r="C9" s="243" t="s">
        <v>327</v>
      </c>
      <c r="D9" s="241" t="s">
        <v>265</v>
      </c>
      <c r="E9" s="241" t="s">
        <v>266</v>
      </c>
      <c r="F9" s="241" t="s">
        <v>266</v>
      </c>
      <c r="G9" s="241" t="s">
        <v>266</v>
      </c>
      <c r="H9" s="241" t="s">
        <v>309</v>
      </c>
      <c r="I9" s="241" t="s">
        <v>328</v>
      </c>
      <c r="J9" s="241"/>
      <c r="K9" s="241"/>
      <c r="L9" s="241"/>
      <c r="M9" s="241" t="s">
        <v>267</v>
      </c>
      <c r="N9" s="241" t="s">
        <v>310</v>
      </c>
      <c r="O9" s="241" t="s">
        <v>268</v>
      </c>
      <c r="P9" s="242" t="s">
        <v>329</v>
      </c>
      <c r="Q9" s="244">
        <v>0</v>
      </c>
      <c r="R9" s="244">
        <v>0</v>
      </c>
      <c r="S9" s="244">
        <v>0</v>
      </c>
      <c r="T9" s="47" t="str">
        <f t="shared" si="0"/>
        <v>010101</v>
      </c>
    </row>
    <row r="10" spans="1:20" ht="15" customHeight="1">
      <c r="A10" s="241" t="s">
        <v>262</v>
      </c>
      <c r="B10" s="242" t="s">
        <v>263</v>
      </c>
      <c r="C10" s="243" t="s">
        <v>330</v>
      </c>
      <c r="D10" s="241" t="s">
        <v>265</v>
      </c>
      <c r="E10" s="241" t="s">
        <v>266</v>
      </c>
      <c r="F10" s="241" t="s">
        <v>266</v>
      </c>
      <c r="G10" s="241" t="s">
        <v>266</v>
      </c>
      <c r="H10" s="241" t="s">
        <v>309</v>
      </c>
      <c r="I10" s="241" t="s">
        <v>331</v>
      </c>
      <c r="J10" s="241"/>
      <c r="K10" s="241"/>
      <c r="L10" s="241"/>
      <c r="M10" s="241" t="s">
        <v>267</v>
      </c>
      <c r="N10" s="241" t="s">
        <v>310</v>
      </c>
      <c r="O10" s="241" t="s">
        <v>268</v>
      </c>
      <c r="P10" s="242" t="s">
        <v>332</v>
      </c>
      <c r="Q10" s="244">
        <v>0</v>
      </c>
      <c r="R10" s="244">
        <v>0</v>
      </c>
      <c r="S10" s="244">
        <v>0</v>
      </c>
      <c r="T10" s="47" t="str">
        <f t="shared" si="0"/>
        <v>010101</v>
      </c>
    </row>
    <row r="11" spans="1:20" ht="15" customHeight="1">
      <c r="A11" s="241" t="s">
        <v>262</v>
      </c>
      <c r="B11" s="242" t="s">
        <v>263</v>
      </c>
      <c r="C11" s="243" t="s">
        <v>333</v>
      </c>
      <c r="D11" s="241" t="s">
        <v>265</v>
      </c>
      <c r="E11" s="241" t="s">
        <v>266</v>
      </c>
      <c r="F11" s="241" t="s">
        <v>266</v>
      </c>
      <c r="G11" s="241" t="s">
        <v>266</v>
      </c>
      <c r="H11" s="241" t="s">
        <v>309</v>
      </c>
      <c r="I11" s="241" t="s">
        <v>277</v>
      </c>
      <c r="J11" s="241"/>
      <c r="K11" s="241"/>
      <c r="L11" s="241"/>
      <c r="M11" s="241" t="s">
        <v>267</v>
      </c>
      <c r="N11" s="241" t="s">
        <v>310</v>
      </c>
      <c r="O11" s="241" t="s">
        <v>268</v>
      </c>
      <c r="P11" s="242" t="s">
        <v>334</v>
      </c>
      <c r="Q11" s="244">
        <v>0</v>
      </c>
      <c r="R11" s="244">
        <v>0</v>
      </c>
      <c r="S11" s="244">
        <v>0</v>
      </c>
      <c r="T11" s="47" t="str">
        <f t="shared" si="0"/>
        <v>010101</v>
      </c>
    </row>
    <row r="12" spans="1:20" ht="15" customHeight="1">
      <c r="A12" s="241" t="s">
        <v>262</v>
      </c>
      <c r="B12" s="242" t="s">
        <v>263</v>
      </c>
      <c r="C12" s="243" t="s">
        <v>335</v>
      </c>
      <c r="D12" s="241" t="s">
        <v>265</v>
      </c>
      <c r="E12" s="241" t="s">
        <v>266</v>
      </c>
      <c r="F12" s="241" t="s">
        <v>266</v>
      </c>
      <c r="G12" s="241" t="s">
        <v>270</v>
      </c>
      <c r="H12" s="241" t="s">
        <v>309</v>
      </c>
      <c r="I12" s="241"/>
      <c r="J12" s="241"/>
      <c r="K12" s="241"/>
      <c r="L12" s="241"/>
      <c r="M12" s="241" t="s">
        <v>267</v>
      </c>
      <c r="N12" s="241" t="s">
        <v>310</v>
      </c>
      <c r="O12" s="241" t="s">
        <v>268</v>
      </c>
      <c r="P12" s="242" t="s">
        <v>336</v>
      </c>
      <c r="Q12" s="244">
        <v>0</v>
      </c>
      <c r="R12" s="244">
        <v>0</v>
      </c>
      <c r="S12" s="244">
        <v>0</v>
      </c>
      <c r="T12" s="47" t="str">
        <f t="shared" si="0"/>
        <v>010102</v>
      </c>
    </row>
    <row r="13" spans="1:20" ht="15" customHeight="1">
      <c r="A13" s="241" t="s">
        <v>262</v>
      </c>
      <c r="B13" s="242" t="s">
        <v>263</v>
      </c>
      <c r="C13" s="243" t="s">
        <v>337</v>
      </c>
      <c r="D13" s="241" t="s">
        <v>265</v>
      </c>
      <c r="E13" s="241" t="s">
        <v>266</v>
      </c>
      <c r="F13" s="241" t="s">
        <v>266</v>
      </c>
      <c r="G13" s="241" t="s">
        <v>270</v>
      </c>
      <c r="H13" s="241" t="s">
        <v>338</v>
      </c>
      <c r="I13" s="241"/>
      <c r="J13" s="241"/>
      <c r="K13" s="241"/>
      <c r="L13" s="241"/>
      <c r="M13" s="241" t="s">
        <v>267</v>
      </c>
      <c r="N13" s="241" t="s">
        <v>310</v>
      </c>
      <c r="O13" s="241" t="s">
        <v>268</v>
      </c>
      <c r="P13" s="242" t="s">
        <v>339</v>
      </c>
      <c r="Q13" s="244">
        <v>0</v>
      </c>
      <c r="R13" s="244">
        <v>0</v>
      </c>
      <c r="S13" s="244">
        <v>0</v>
      </c>
      <c r="T13" s="47" t="str">
        <f t="shared" si="0"/>
        <v>010102</v>
      </c>
    </row>
    <row r="14" spans="1:20" ht="15" customHeight="1">
      <c r="A14" s="241" t="s">
        <v>262</v>
      </c>
      <c r="B14" s="242" t="s">
        <v>263</v>
      </c>
      <c r="C14" s="243" t="s">
        <v>578</v>
      </c>
      <c r="D14" s="241" t="s">
        <v>265</v>
      </c>
      <c r="E14" s="241" t="s">
        <v>266</v>
      </c>
      <c r="F14" s="241" t="s">
        <v>266</v>
      </c>
      <c r="G14" s="241" t="s">
        <v>270</v>
      </c>
      <c r="H14" s="241" t="s">
        <v>313</v>
      </c>
      <c r="I14" s="241"/>
      <c r="J14" s="241"/>
      <c r="K14" s="241"/>
      <c r="L14" s="241"/>
      <c r="M14" s="241" t="s">
        <v>267</v>
      </c>
      <c r="N14" s="241" t="s">
        <v>310</v>
      </c>
      <c r="O14" s="241" t="s">
        <v>268</v>
      </c>
      <c r="P14" s="242" t="s">
        <v>579</v>
      </c>
      <c r="Q14" s="244">
        <v>0</v>
      </c>
      <c r="R14" s="244">
        <v>0</v>
      </c>
      <c r="S14" s="244">
        <v>0</v>
      </c>
      <c r="T14" s="47" t="str">
        <f t="shared" si="0"/>
        <v>010102</v>
      </c>
    </row>
    <row r="15" spans="1:20" ht="15" customHeight="1">
      <c r="A15" s="241" t="s">
        <v>262</v>
      </c>
      <c r="B15" s="242" t="s">
        <v>263</v>
      </c>
      <c r="C15" s="243" t="s">
        <v>340</v>
      </c>
      <c r="D15" s="241" t="s">
        <v>265</v>
      </c>
      <c r="E15" s="241" t="s">
        <v>266</v>
      </c>
      <c r="F15" s="241" t="s">
        <v>266</v>
      </c>
      <c r="G15" s="241" t="s">
        <v>270</v>
      </c>
      <c r="H15" s="241" t="s">
        <v>316</v>
      </c>
      <c r="I15" s="241"/>
      <c r="J15" s="241"/>
      <c r="K15" s="241"/>
      <c r="L15" s="241"/>
      <c r="M15" s="241" t="s">
        <v>267</v>
      </c>
      <c r="N15" s="241" t="s">
        <v>310</v>
      </c>
      <c r="O15" s="241" t="s">
        <v>268</v>
      </c>
      <c r="P15" s="242" t="s">
        <v>341</v>
      </c>
      <c r="Q15" s="244">
        <v>0</v>
      </c>
      <c r="R15" s="244">
        <v>0</v>
      </c>
      <c r="S15" s="244">
        <v>0</v>
      </c>
      <c r="T15" s="47" t="str">
        <f t="shared" si="0"/>
        <v>010102</v>
      </c>
    </row>
    <row r="16" spans="1:20" ht="15" customHeight="1">
      <c r="A16" s="241" t="s">
        <v>262</v>
      </c>
      <c r="B16" s="242" t="s">
        <v>263</v>
      </c>
      <c r="C16" s="243" t="s">
        <v>342</v>
      </c>
      <c r="D16" s="241" t="s">
        <v>265</v>
      </c>
      <c r="E16" s="241" t="s">
        <v>266</v>
      </c>
      <c r="F16" s="241" t="s">
        <v>266</v>
      </c>
      <c r="G16" s="241" t="s">
        <v>270</v>
      </c>
      <c r="H16" s="241" t="s">
        <v>319</v>
      </c>
      <c r="I16" s="241"/>
      <c r="J16" s="241"/>
      <c r="K16" s="241"/>
      <c r="L16" s="241"/>
      <c r="M16" s="241" t="s">
        <v>267</v>
      </c>
      <c r="N16" s="241" t="s">
        <v>310</v>
      </c>
      <c r="O16" s="241" t="s">
        <v>268</v>
      </c>
      <c r="P16" s="242" t="s">
        <v>343</v>
      </c>
      <c r="Q16" s="244">
        <v>0</v>
      </c>
      <c r="R16" s="244">
        <v>0</v>
      </c>
      <c r="S16" s="244">
        <v>0</v>
      </c>
      <c r="T16" s="47" t="str">
        <f t="shared" si="0"/>
        <v>010102</v>
      </c>
    </row>
    <row r="17" spans="1:20" ht="15" customHeight="1">
      <c r="A17" s="241" t="s">
        <v>262</v>
      </c>
      <c r="B17" s="242" t="s">
        <v>263</v>
      </c>
      <c r="C17" s="243" t="s">
        <v>344</v>
      </c>
      <c r="D17" s="241" t="s">
        <v>265</v>
      </c>
      <c r="E17" s="241" t="s">
        <v>266</v>
      </c>
      <c r="F17" s="241" t="s">
        <v>266</v>
      </c>
      <c r="G17" s="241" t="s">
        <v>270</v>
      </c>
      <c r="H17" s="241" t="s">
        <v>322</v>
      </c>
      <c r="I17" s="241"/>
      <c r="J17" s="241"/>
      <c r="K17" s="241"/>
      <c r="L17" s="241"/>
      <c r="M17" s="241" t="s">
        <v>267</v>
      </c>
      <c r="N17" s="241" t="s">
        <v>310</v>
      </c>
      <c r="O17" s="241" t="s">
        <v>268</v>
      </c>
      <c r="P17" s="242" t="s">
        <v>345</v>
      </c>
      <c r="Q17" s="244">
        <v>0</v>
      </c>
      <c r="R17" s="244">
        <v>0</v>
      </c>
      <c r="S17" s="244">
        <v>0</v>
      </c>
      <c r="T17" s="47" t="str">
        <f t="shared" si="0"/>
        <v>010102</v>
      </c>
    </row>
    <row r="18" spans="1:20" ht="15" customHeight="1">
      <c r="A18" s="241" t="s">
        <v>262</v>
      </c>
      <c r="B18" s="242" t="s">
        <v>263</v>
      </c>
      <c r="C18" s="243" t="s">
        <v>346</v>
      </c>
      <c r="D18" s="241" t="s">
        <v>265</v>
      </c>
      <c r="E18" s="241" t="s">
        <v>266</v>
      </c>
      <c r="F18" s="241" t="s">
        <v>266</v>
      </c>
      <c r="G18" s="241" t="s">
        <v>270</v>
      </c>
      <c r="H18" s="241" t="s">
        <v>325</v>
      </c>
      <c r="I18" s="241"/>
      <c r="J18" s="241"/>
      <c r="K18" s="241"/>
      <c r="L18" s="241"/>
      <c r="M18" s="241" t="s">
        <v>267</v>
      </c>
      <c r="N18" s="241" t="s">
        <v>310</v>
      </c>
      <c r="O18" s="241" t="s">
        <v>268</v>
      </c>
      <c r="P18" s="242" t="s">
        <v>347</v>
      </c>
      <c r="Q18" s="244">
        <v>0</v>
      </c>
      <c r="R18" s="244">
        <v>0</v>
      </c>
      <c r="S18" s="244">
        <v>0</v>
      </c>
      <c r="T18" s="47" t="str">
        <f t="shared" si="0"/>
        <v>010102</v>
      </c>
    </row>
    <row r="19" spans="1:20" ht="15" customHeight="1">
      <c r="A19" s="241" t="s">
        <v>262</v>
      </c>
      <c r="B19" s="242" t="s">
        <v>263</v>
      </c>
      <c r="C19" s="243" t="s">
        <v>353</v>
      </c>
      <c r="D19" s="241" t="s">
        <v>265</v>
      </c>
      <c r="E19" s="241" t="s">
        <v>266</v>
      </c>
      <c r="F19" s="241" t="s">
        <v>266</v>
      </c>
      <c r="G19" s="241" t="s">
        <v>272</v>
      </c>
      <c r="H19" s="241" t="s">
        <v>309</v>
      </c>
      <c r="I19" s="241" t="s">
        <v>309</v>
      </c>
      <c r="J19" s="241"/>
      <c r="K19" s="241"/>
      <c r="L19" s="241"/>
      <c r="M19" s="241" t="s">
        <v>267</v>
      </c>
      <c r="N19" s="241" t="s">
        <v>310</v>
      </c>
      <c r="O19" s="241" t="s">
        <v>268</v>
      </c>
      <c r="P19" s="242" t="s">
        <v>354</v>
      </c>
      <c r="Q19" s="244">
        <v>0</v>
      </c>
      <c r="R19" s="244">
        <v>0</v>
      </c>
      <c r="S19" s="244">
        <v>0</v>
      </c>
      <c r="T19" s="47" t="str">
        <f t="shared" si="0"/>
        <v>010103</v>
      </c>
    </row>
    <row r="20" spans="1:20" ht="15" customHeight="1">
      <c r="A20" s="241" t="s">
        <v>262</v>
      </c>
      <c r="B20" s="242" t="s">
        <v>263</v>
      </c>
      <c r="C20" s="243" t="s">
        <v>355</v>
      </c>
      <c r="D20" s="241" t="s">
        <v>265</v>
      </c>
      <c r="E20" s="241" t="s">
        <v>266</v>
      </c>
      <c r="F20" s="241" t="s">
        <v>266</v>
      </c>
      <c r="G20" s="241" t="s">
        <v>272</v>
      </c>
      <c r="H20" s="241" t="s">
        <v>309</v>
      </c>
      <c r="I20" s="241" t="s">
        <v>338</v>
      </c>
      <c r="J20" s="241"/>
      <c r="K20" s="241"/>
      <c r="L20" s="241"/>
      <c r="M20" s="241" t="s">
        <v>267</v>
      </c>
      <c r="N20" s="241" t="s">
        <v>310</v>
      </c>
      <c r="O20" s="241" t="s">
        <v>268</v>
      </c>
      <c r="P20" s="242" t="s">
        <v>356</v>
      </c>
      <c r="Q20" s="244">
        <v>0</v>
      </c>
      <c r="R20" s="244">
        <v>0</v>
      </c>
      <c r="S20" s="244">
        <v>0</v>
      </c>
      <c r="T20" s="47" t="str">
        <f t="shared" si="0"/>
        <v>010103</v>
      </c>
    </row>
    <row r="21" spans="1:20" ht="15" customHeight="1">
      <c r="A21" s="241" t="s">
        <v>262</v>
      </c>
      <c r="B21" s="242" t="s">
        <v>263</v>
      </c>
      <c r="C21" s="243" t="s">
        <v>357</v>
      </c>
      <c r="D21" s="241" t="s">
        <v>265</v>
      </c>
      <c r="E21" s="241" t="s">
        <v>266</v>
      </c>
      <c r="F21" s="241" t="s">
        <v>266</v>
      </c>
      <c r="G21" s="241" t="s">
        <v>272</v>
      </c>
      <c r="H21" s="241" t="s">
        <v>309</v>
      </c>
      <c r="I21" s="241" t="s">
        <v>313</v>
      </c>
      <c r="J21" s="241"/>
      <c r="K21" s="241"/>
      <c r="L21" s="241"/>
      <c r="M21" s="241" t="s">
        <v>267</v>
      </c>
      <c r="N21" s="241" t="s">
        <v>310</v>
      </c>
      <c r="O21" s="241" t="s">
        <v>268</v>
      </c>
      <c r="P21" s="242" t="s">
        <v>358</v>
      </c>
      <c r="Q21" s="244">
        <v>0</v>
      </c>
      <c r="R21" s="244">
        <v>0</v>
      </c>
      <c r="S21" s="244">
        <v>0</v>
      </c>
      <c r="T21" s="47" t="str">
        <f t="shared" si="0"/>
        <v>010103</v>
      </c>
    </row>
    <row r="22" spans="1:20" ht="15" customHeight="1">
      <c r="A22" s="241" t="s">
        <v>262</v>
      </c>
      <c r="B22" s="242" t="s">
        <v>263</v>
      </c>
      <c r="C22" s="243" t="s">
        <v>359</v>
      </c>
      <c r="D22" s="241" t="s">
        <v>265</v>
      </c>
      <c r="E22" s="241" t="s">
        <v>266</v>
      </c>
      <c r="F22" s="241" t="s">
        <v>266</v>
      </c>
      <c r="G22" s="241" t="s">
        <v>272</v>
      </c>
      <c r="H22" s="241" t="s">
        <v>338</v>
      </c>
      <c r="I22" s="241"/>
      <c r="J22" s="241"/>
      <c r="K22" s="241"/>
      <c r="L22" s="241"/>
      <c r="M22" s="241" t="s">
        <v>267</v>
      </c>
      <c r="N22" s="241" t="s">
        <v>310</v>
      </c>
      <c r="O22" s="241" t="s">
        <v>268</v>
      </c>
      <c r="P22" s="242" t="s">
        <v>360</v>
      </c>
      <c r="Q22" s="244">
        <v>0</v>
      </c>
      <c r="R22" s="244">
        <v>0</v>
      </c>
      <c r="S22" s="244">
        <v>0</v>
      </c>
      <c r="T22" s="47" t="str">
        <f t="shared" si="0"/>
        <v>010103</v>
      </c>
    </row>
    <row r="23" spans="1:20" ht="15" customHeight="1">
      <c r="A23" s="241" t="s">
        <v>262</v>
      </c>
      <c r="B23" s="242" t="s">
        <v>263</v>
      </c>
      <c r="C23" s="243" t="s">
        <v>415</v>
      </c>
      <c r="D23" s="241" t="s">
        <v>265</v>
      </c>
      <c r="E23" s="241" t="s">
        <v>266</v>
      </c>
      <c r="F23" s="241" t="s">
        <v>266</v>
      </c>
      <c r="G23" s="241" t="s">
        <v>272</v>
      </c>
      <c r="H23" s="241" t="s">
        <v>416</v>
      </c>
      <c r="I23" s="241"/>
      <c r="J23" s="241"/>
      <c r="K23" s="241"/>
      <c r="L23" s="241"/>
      <c r="M23" s="241" t="s">
        <v>267</v>
      </c>
      <c r="N23" s="241" t="s">
        <v>310</v>
      </c>
      <c r="O23" s="241" t="s">
        <v>268</v>
      </c>
      <c r="P23" s="242" t="s">
        <v>417</v>
      </c>
      <c r="Q23" s="244">
        <v>0</v>
      </c>
      <c r="R23" s="244">
        <v>0</v>
      </c>
      <c r="S23" s="244">
        <v>0</v>
      </c>
      <c r="T23" s="47" t="str">
        <f t="shared" si="0"/>
        <v>010103</v>
      </c>
    </row>
    <row r="24" spans="1:20" ht="15" customHeight="1">
      <c r="A24" s="241" t="s">
        <v>262</v>
      </c>
      <c r="B24" s="242" t="s">
        <v>263</v>
      </c>
      <c r="C24" s="243" t="s">
        <v>580</v>
      </c>
      <c r="D24" s="241" t="s">
        <v>265</v>
      </c>
      <c r="E24" s="241" t="s">
        <v>266</v>
      </c>
      <c r="F24" s="241" t="s">
        <v>266</v>
      </c>
      <c r="G24" s="241" t="s">
        <v>272</v>
      </c>
      <c r="H24" s="241" t="s">
        <v>581</v>
      </c>
      <c r="I24" s="241"/>
      <c r="J24" s="241"/>
      <c r="K24" s="241"/>
      <c r="L24" s="241"/>
      <c r="M24" s="241" t="s">
        <v>267</v>
      </c>
      <c r="N24" s="241" t="s">
        <v>310</v>
      </c>
      <c r="O24" s="241" t="s">
        <v>268</v>
      </c>
      <c r="P24" s="242" t="s">
        <v>582</v>
      </c>
      <c r="Q24" s="244">
        <v>0</v>
      </c>
      <c r="R24" s="244">
        <v>0</v>
      </c>
      <c r="S24" s="244">
        <v>0</v>
      </c>
      <c r="T24" s="47" t="str">
        <f t="shared" si="0"/>
        <v>010103</v>
      </c>
    </row>
    <row r="25" spans="1:20" ht="15" customHeight="1">
      <c r="A25" s="241" t="s">
        <v>262</v>
      </c>
      <c r="B25" s="242" t="s">
        <v>263</v>
      </c>
      <c r="C25" s="243" t="s">
        <v>583</v>
      </c>
      <c r="D25" s="241" t="s">
        <v>265</v>
      </c>
      <c r="E25" s="241" t="s">
        <v>270</v>
      </c>
      <c r="F25" s="241" t="s">
        <v>270</v>
      </c>
      <c r="G25" s="241" t="s">
        <v>266</v>
      </c>
      <c r="H25" s="241" t="s">
        <v>338</v>
      </c>
      <c r="I25" s="241" t="s">
        <v>325</v>
      </c>
      <c r="J25" s="241"/>
      <c r="K25" s="241"/>
      <c r="L25" s="241"/>
      <c r="M25" s="241" t="s">
        <v>267</v>
      </c>
      <c r="N25" s="241" t="s">
        <v>310</v>
      </c>
      <c r="O25" s="241" t="s">
        <v>268</v>
      </c>
      <c r="P25" s="242" t="s">
        <v>584</v>
      </c>
      <c r="Q25" s="244">
        <v>0</v>
      </c>
      <c r="R25" s="244">
        <v>0</v>
      </c>
      <c r="S25" s="244">
        <v>0</v>
      </c>
      <c r="T25" s="47" t="str">
        <f t="shared" si="0"/>
        <v>020201</v>
      </c>
    </row>
    <row r="26" spans="1:20" ht="15" customHeight="1">
      <c r="A26" s="241" t="s">
        <v>262</v>
      </c>
      <c r="B26" s="242" t="s">
        <v>263</v>
      </c>
      <c r="C26" s="243" t="s">
        <v>585</v>
      </c>
      <c r="D26" s="241" t="s">
        <v>265</v>
      </c>
      <c r="E26" s="241" t="s">
        <v>270</v>
      </c>
      <c r="F26" s="241" t="s">
        <v>270</v>
      </c>
      <c r="G26" s="241" t="s">
        <v>266</v>
      </c>
      <c r="H26" s="241" t="s">
        <v>338</v>
      </c>
      <c r="I26" s="241" t="s">
        <v>349</v>
      </c>
      <c r="J26" s="241"/>
      <c r="K26" s="241"/>
      <c r="L26" s="241"/>
      <c r="M26" s="241" t="s">
        <v>267</v>
      </c>
      <c r="N26" s="241" t="s">
        <v>310</v>
      </c>
      <c r="O26" s="241" t="s">
        <v>268</v>
      </c>
      <c r="P26" s="242" t="s">
        <v>586</v>
      </c>
      <c r="Q26" s="244">
        <v>222464447.78999999</v>
      </c>
      <c r="R26" s="244">
        <v>222464447.78999999</v>
      </c>
      <c r="S26" s="244">
        <v>222464447.78999999</v>
      </c>
      <c r="T26" s="47" t="str">
        <f t="shared" si="0"/>
        <v>020201</v>
      </c>
    </row>
    <row r="27" spans="1:20" ht="15" customHeight="1">
      <c r="A27" s="241" t="s">
        <v>262</v>
      </c>
      <c r="B27" s="242" t="s">
        <v>263</v>
      </c>
      <c r="C27" s="243" t="s">
        <v>585</v>
      </c>
      <c r="D27" s="241" t="s">
        <v>265</v>
      </c>
      <c r="E27" s="241" t="s">
        <v>270</v>
      </c>
      <c r="F27" s="241" t="s">
        <v>270</v>
      </c>
      <c r="G27" s="241" t="s">
        <v>266</v>
      </c>
      <c r="H27" s="241" t="s">
        <v>338</v>
      </c>
      <c r="I27" s="241" t="s">
        <v>349</v>
      </c>
      <c r="J27" s="241"/>
      <c r="K27" s="241"/>
      <c r="L27" s="241"/>
      <c r="M27" s="241" t="s">
        <v>280</v>
      </c>
      <c r="N27" s="241" t="s">
        <v>34</v>
      </c>
      <c r="O27" s="241" t="s">
        <v>268</v>
      </c>
      <c r="P27" s="242" t="s">
        <v>586</v>
      </c>
      <c r="Q27" s="244">
        <v>86786654.040000007</v>
      </c>
      <c r="R27" s="244">
        <v>86786654.040000007</v>
      </c>
      <c r="S27" s="244">
        <v>86786654.040000007</v>
      </c>
      <c r="T27" s="47" t="str">
        <f t="shared" si="0"/>
        <v>020201</v>
      </c>
    </row>
    <row r="28" spans="1:20" ht="15" customHeight="1">
      <c r="A28" s="241" t="s">
        <v>262</v>
      </c>
      <c r="B28" s="242" t="s">
        <v>263</v>
      </c>
      <c r="C28" s="243" t="s">
        <v>587</v>
      </c>
      <c r="D28" s="241" t="s">
        <v>265</v>
      </c>
      <c r="E28" s="241" t="s">
        <v>270</v>
      </c>
      <c r="F28" s="241" t="s">
        <v>270</v>
      </c>
      <c r="G28" s="241" t="s">
        <v>266</v>
      </c>
      <c r="H28" s="241" t="s">
        <v>313</v>
      </c>
      <c r="I28" s="241" t="s">
        <v>338</v>
      </c>
      <c r="J28" s="241"/>
      <c r="K28" s="241"/>
      <c r="L28" s="241"/>
      <c r="M28" s="241" t="s">
        <v>267</v>
      </c>
      <c r="N28" s="241" t="s">
        <v>310</v>
      </c>
      <c r="O28" s="241" t="s">
        <v>268</v>
      </c>
      <c r="P28" s="242" t="s">
        <v>588</v>
      </c>
      <c r="Q28" s="244">
        <v>0</v>
      </c>
      <c r="R28" s="244">
        <v>0</v>
      </c>
      <c r="S28" s="244">
        <v>0</v>
      </c>
      <c r="T28" s="47" t="str">
        <f t="shared" si="0"/>
        <v>020201</v>
      </c>
    </row>
    <row r="29" spans="1:20" ht="15" customHeight="1">
      <c r="A29" s="241" t="s">
        <v>262</v>
      </c>
      <c r="B29" s="242" t="s">
        <v>263</v>
      </c>
      <c r="C29" s="243" t="s">
        <v>587</v>
      </c>
      <c r="D29" s="241" t="s">
        <v>265</v>
      </c>
      <c r="E29" s="241" t="s">
        <v>270</v>
      </c>
      <c r="F29" s="241" t="s">
        <v>270</v>
      </c>
      <c r="G29" s="241" t="s">
        <v>266</v>
      </c>
      <c r="H29" s="241" t="s">
        <v>313</v>
      </c>
      <c r="I29" s="241" t="s">
        <v>338</v>
      </c>
      <c r="J29" s="241"/>
      <c r="K29" s="241"/>
      <c r="L29" s="241"/>
      <c r="M29" s="241" t="s">
        <v>280</v>
      </c>
      <c r="N29" s="241" t="s">
        <v>34</v>
      </c>
      <c r="O29" s="241" t="s">
        <v>268</v>
      </c>
      <c r="P29" s="242" t="s">
        <v>588</v>
      </c>
      <c r="Q29" s="244">
        <v>0</v>
      </c>
      <c r="R29" s="244">
        <v>0</v>
      </c>
      <c r="S29" s="244">
        <v>0</v>
      </c>
      <c r="T29" s="47" t="str">
        <f t="shared" si="0"/>
        <v>020201</v>
      </c>
    </row>
    <row r="30" spans="1:20" ht="15" customHeight="1">
      <c r="A30" s="241" t="s">
        <v>262</v>
      </c>
      <c r="B30" s="242" t="s">
        <v>263</v>
      </c>
      <c r="C30" s="243" t="s">
        <v>393</v>
      </c>
      <c r="D30" s="241" t="s">
        <v>265</v>
      </c>
      <c r="E30" s="241" t="s">
        <v>270</v>
      </c>
      <c r="F30" s="241" t="s">
        <v>270</v>
      </c>
      <c r="G30" s="241" t="s">
        <v>266</v>
      </c>
      <c r="H30" s="241" t="s">
        <v>313</v>
      </c>
      <c r="I30" s="241" t="s">
        <v>313</v>
      </c>
      <c r="J30" s="241"/>
      <c r="K30" s="241"/>
      <c r="L30" s="241"/>
      <c r="M30" s="241" t="s">
        <v>267</v>
      </c>
      <c r="N30" s="241" t="s">
        <v>310</v>
      </c>
      <c r="O30" s="241" t="s">
        <v>268</v>
      </c>
      <c r="P30" s="242" t="s">
        <v>394</v>
      </c>
      <c r="Q30" s="244">
        <v>0</v>
      </c>
      <c r="R30" s="244">
        <v>0</v>
      </c>
      <c r="S30" s="244">
        <v>0</v>
      </c>
      <c r="T30" s="47" t="str">
        <f t="shared" si="0"/>
        <v>020201</v>
      </c>
    </row>
    <row r="31" spans="1:20" ht="15" customHeight="1">
      <c r="A31" s="241" t="s">
        <v>262</v>
      </c>
      <c r="B31" s="242" t="s">
        <v>263</v>
      </c>
      <c r="C31" s="243" t="s">
        <v>393</v>
      </c>
      <c r="D31" s="241" t="s">
        <v>265</v>
      </c>
      <c r="E31" s="241" t="s">
        <v>270</v>
      </c>
      <c r="F31" s="241" t="s">
        <v>270</v>
      </c>
      <c r="G31" s="241" t="s">
        <v>266</v>
      </c>
      <c r="H31" s="241" t="s">
        <v>313</v>
      </c>
      <c r="I31" s="241" t="s">
        <v>313</v>
      </c>
      <c r="J31" s="241"/>
      <c r="K31" s="241"/>
      <c r="L31" s="241"/>
      <c r="M31" s="241" t="s">
        <v>280</v>
      </c>
      <c r="N31" s="241" t="s">
        <v>34</v>
      </c>
      <c r="O31" s="241" t="s">
        <v>268</v>
      </c>
      <c r="P31" s="242" t="s">
        <v>394</v>
      </c>
      <c r="Q31" s="244">
        <v>0</v>
      </c>
      <c r="R31" s="244">
        <v>0</v>
      </c>
      <c r="S31" s="244">
        <v>0</v>
      </c>
      <c r="T31" s="47" t="str">
        <f t="shared" si="0"/>
        <v>020201</v>
      </c>
    </row>
    <row r="32" spans="1:20" ht="15" customHeight="1">
      <c r="A32" s="241" t="s">
        <v>262</v>
      </c>
      <c r="B32" s="242" t="s">
        <v>263</v>
      </c>
      <c r="C32" s="243" t="s">
        <v>589</v>
      </c>
      <c r="D32" s="241" t="s">
        <v>265</v>
      </c>
      <c r="E32" s="241" t="s">
        <v>270</v>
      </c>
      <c r="F32" s="241" t="s">
        <v>270</v>
      </c>
      <c r="G32" s="241" t="s">
        <v>266</v>
      </c>
      <c r="H32" s="241" t="s">
        <v>313</v>
      </c>
      <c r="I32" s="241" t="s">
        <v>319</v>
      </c>
      <c r="J32" s="241"/>
      <c r="K32" s="241"/>
      <c r="L32" s="241"/>
      <c r="M32" s="241" t="s">
        <v>267</v>
      </c>
      <c r="N32" s="241" t="s">
        <v>310</v>
      </c>
      <c r="O32" s="241" t="s">
        <v>268</v>
      </c>
      <c r="P32" s="242" t="s">
        <v>590</v>
      </c>
      <c r="Q32" s="244">
        <v>7670045</v>
      </c>
      <c r="R32" s="244">
        <v>7670045</v>
      </c>
      <c r="S32" s="244">
        <v>7670045</v>
      </c>
      <c r="T32" s="47" t="str">
        <f t="shared" si="0"/>
        <v>020201</v>
      </c>
    </row>
    <row r="33" spans="1:20" ht="15" customHeight="1">
      <c r="A33" s="241" t="s">
        <v>262</v>
      </c>
      <c r="B33" s="242" t="s">
        <v>263</v>
      </c>
      <c r="C33" s="243" t="s">
        <v>591</v>
      </c>
      <c r="D33" s="241" t="s">
        <v>265</v>
      </c>
      <c r="E33" s="241" t="s">
        <v>270</v>
      </c>
      <c r="F33" s="241" t="s">
        <v>270</v>
      </c>
      <c r="G33" s="241" t="s">
        <v>266</v>
      </c>
      <c r="H33" s="241" t="s">
        <v>313</v>
      </c>
      <c r="I33" s="241" t="s">
        <v>322</v>
      </c>
      <c r="J33" s="241"/>
      <c r="K33" s="241"/>
      <c r="L33" s="241"/>
      <c r="M33" s="241" t="s">
        <v>267</v>
      </c>
      <c r="N33" s="241" t="s">
        <v>310</v>
      </c>
      <c r="O33" s="241" t="s">
        <v>268</v>
      </c>
      <c r="P33" s="242" t="s">
        <v>592</v>
      </c>
      <c r="Q33" s="244">
        <v>7670045</v>
      </c>
      <c r="R33" s="244">
        <v>7670045</v>
      </c>
      <c r="S33" s="244">
        <v>7670045</v>
      </c>
      <c r="T33" s="47" t="str">
        <f t="shared" si="0"/>
        <v>020201</v>
      </c>
    </row>
    <row r="34" spans="1:20" ht="15" customHeight="1">
      <c r="A34" s="241" t="s">
        <v>262</v>
      </c>
      <c r="B34" s="242" t="s">
        <v>263</v>
      </c>
      <c r="C34" s="243" t="s">
        <v>593</v>
      </c>
      <c r="D34" s="241" t="s">
        <v>265</v>
      </c>
      <c r="E34" s="241" t="s">
        <v>270</v>
      </c>
      <c r="F34" s="241" t="s">
        <v>270</v>
      </c>
      <c r="G34" s="241" t="s">
        <v>266</v>
      </c>
      <c r="H34" s="241" t="s">
        <v>316</v>
      </c>
      <c r="I34" s="241" t="s">
        <v>319</v>
      </c>
      <c r="J34" s="241"/>
      <c r="K34" s="241"/>
      <c r="L34" s="241"/>
      <c r="M34" s="241" t="s">
        <v>267</v>
      </c>
      <c r="N34" s="241" t="s">
        <v>310</v>
      </c>
      <c r="O34" s="241" t="s">
        <v>268</v>
      </c>
      <c r="P34" s="242" t="s">
        <v>594</v>
      </c>
      <c r="Q34" s="244">
        <v>0</v>
      </c>
      <c r="R34" s="244">
        <v>0</v>
      </c>
      <c r="S34" s="244">
        <v>0</v>
      </c>
      <c r="T34" s="47" t="str">
        <f t="shared" si="0"/>
        <v>020201</v>
      </c>
    </row>
    <row r="35" spans="1:20" ht="15" customHeight="1">
      <c r="A35" s="241" t="s">
        <v>262</v>
      </c>
      <c r="B35" s="242" t="s">
        <v>263</v>
      </c>
      <c r="C35" s="243" t="s">
        <v>593</v>
      </c>
      <c r="D35" s="241" t="s">
        <v>265</v>
      </c>
      <c r="E35" s="241" t="s">
        <v>270</v>
      </c>
      <c r="F35" s="241" t="s">
        <v>270</v>
      </c>
      <c r="G35" s="241" t="s">
        <v>266</v>
      </c>
      <c r="H35" s="241" t="s">
        <v>316</v>
      </c>
      <c r="I35" s="241" t="s">
        <v>319</v>
      </c>
      <c r="J35" s="241"/>
      <c r="K35" s="241"/>
      <c r="L35" s="241"/>
      <c r="M35" s="241" t="s">
        <v>280</v>
      </c>
      <c r="N35" s="241" t="s">
        <v>34</v>
      </c>
      <c r="O35" s="241" t="s">
        <v>268</v>
      </c>
      <c r="P35" s="242" t="s">
        <v>594</v>
      </c>
      <c r="Q35" s="244">
        <v>109519479</v>
      </c>
      <c r="R35" s="244">
        <v>109519479</v>
      </c>
      <c r="S35" s="244">
        <v>109519479</v>
      </c>
      <c r="T35" s="47" t="str">
        <f t="shared" si="0"/>
        <v>020201</v>
      </c>
    </row>
    <row r="36" spans="1:20" ht="15" customHeight="1">
      <c r="A36" s="241" t="s">
        <v>262</v>
      </c>
      <c r="B36" s="242" t="s">
        <v>263</v>
      </c>
      <c r="C36" s="243" t="s">
        <v>595</v>
      </c>
      <c r="D36" s="241" t="s">
        <v>265</v>
      </c>
      <c r="E36" s="241" t="s">
        <v>270</v>
      </c>
      <c r="F36" s="241" t="s">
        <v>270</v>
      </c>
      <c r="G36" s="241" t="s">
        <v>266</v>
      </c>
      <c r="H36" s="241" t="s">
        <v>316</v>
      </c>
      <c r="I36" s="241" t="s">
        <v>325</v>
      </c>
      <c r="J36" s="241"/>
      <c r="K36" s="241"/>
      <c r="L36" s="241"/>
      <c r="M36" s="241" t="s">
        <v>267</v>
      </c>
      <c r="N36" s="241" t="s">
        <v>310</v>
      </c>
      <c r="O36" s="241" t="s">
        <v>268</v>
      </c>
      <c r="P36" s="242" t="s">
        <v>596</v>
      </c>
      <c r="Q36" s="244">
        <v>0</v>
      </c>
      <c r="R36" s="244">
        <v>0</v>
      </c>
      <c r="S36" s="244">
        <v>0</v>
      </c>
      <c r="T36" s="47" t="str">
        <f t="shared" si="0"/>
        <v>020201</v>
      </c>
    </row>
    <row r="37" spans="1:20" ht="15" customHeight="1">
      <c r="A37" s="241" t="s">
        <v>262</v>
      </c>
      <c r="B37" s="242" t="s">
        <v>263</v>
      </c>
      <c r="C37" s="243" t="s">
        <v>597</v>
      </c>
      <c r="D37" s="241" t="s">
        <v>265</v>
      </c>
      <c r="E37" s="241" t="s">
        <v>270</v>
      </c>
      <c r="F37" s="241" t="s">
        <v>270</v>
      </c>
      <c r="G37" s="241" t="s">
        <v>270</v>
      </c>
      <c r="H37" s="241" t="s">
        <v>319</v>
      </c>
      <c r="I37" s="241" t="s">
        <v>316</v>
      </c>
      <c r="J37" s="241"/>
      <c r="K37" s="241"/>
      <c r="L37" s="241"/>
      <c r="M37" s="241" t="s">
        <v>267</v>
      </c>
      <c r="N37" s="241" t="s">
        <v>310</v>
      </c>
      <c r="O37" s="241" t="s">
        <v>268</v>
      </c>
      <c r="P37" s="242" t="s">
        <v>598</v>
      </c>
      <c r="Q37" s="244">
        <v>0</v>
      </c>
      <c r="R37" s="244">
        <v>0</v>
      </c>
      <c r="S37" s="244">
        <v>0</v>
      </c>
      <c r="T37" s="47" t="str">
        <f t="shared" si="0"/>
        <v>020202</v>
      </c>
    </row>
    <row r="38" spans="1:20" ht="15" customHeight="1">
      <c r="A38" s="241" t="s">
        <v>262</v>
      </c>
      <c r="B38" s="242" t="s">
        <v>263</v>
      </c>
      <c r="C38" s="243" t="s">
        <v>599</v>
      </c>
      <c r="D38" s="241" t="s">
        <v>265</v>
      </c>
      <c r="E38" s="241" t="s">
        <v>270</v>
      </c>
      <c r="F38" s="241" t="s">
        <v>270</v>
      </c>
      <c r="G38" s="241" t="s">
        <v>270</v>
      </c>
      <c r="H38" s="241" t="s">
        <v>322</v>
      </c>
      <c r="I38" s="241" t="s">
        <v>313</v>
      </c>
      <c r="J38" s="241"/>
      <c r="K38" s="241"/>
      <c r="L38" s="241"/>
      <c r="M38" s="241" t="s">
        <v>267</v>
      </c>
      <c r="N38" s="241" t="s">
        <v>310</v>
      </c>
      <c r="O38" s="241" t="s">
        <v>268</v>
      </c>
      <c r="P38" s="242" t="s">
        <v>600</v>
      </c>
      <c r="Q38" s="244">
        <v>0</v>
      </c>
      <c r="R38" s="244">
        <v>0</v>
      </c>
      <c r="S38" s="244">
        <v>0</v>
      </c>
      <c r="T38" s="47" t="str">
        <f t="shared" si="0"/>
        <v>020202</v>
      </c>
    </row>
    <row r="39" spans="1:20" ht="15" customHeight="1">
      <c r="A39" s="241" t="s">
        <v>262</v>
      </c>
      <c r="B39" s="242" t="s">
        <v>263</v>
      </c>
      <c r="C39" s="243" t="s">
        <v>599</v>
      </c>
      <c r="D39" s="241" t="s">
        <v>265</v>
      </c>
      <c r="E39" s="241" t="s">
        <v>270</v>
      </c>
      <c r="F39" s="241" t="s">
        <v>270</v>
      </c>
      <c r="G39" s="241" t="s">
        <v>270</v>
      </c>
      <c r="H39" s="241" t="s">
        <v>322</v>
      </c>
      <c r="I39" s="241" t="s">
        <v>313</v>
      </c>
      <c r="J39" s="241"/>
      <c r="K39" s="241"/>
      <c r="L39" s="241"/>
      <c r="M39" s="241" t="s">
        <v>280</v>
      </c>
      <c r="N39" s="241" t="s">
        <v>34</v>
      </c>
      <c r="O39" s="241" t="s">
        <v>268</v>
      </c>
      <c r="P39" s="242" t="s">
        <v>600</v>
      </c>
      <c r="Q39" s="244">
        <v>9330941.1500000004</v>
      </c>
      <c r="R39" s="244">
        <v>9330941.1500000004</v>
      </c>
      <c r="S39" s="244">
        <v>9330941.1500000004</v>
      </c>
      <c r="T39" s="47" t="str">
        <f t="shared" si="0"/>
        <v>020202</v>
      </c>
    </row>
    <row r="40" spans="1:20" ht="15" customHeight="1">
      <c r="A40" s="241" t="s">
        <v>262</v>
      </c>
      <c r="B40" s="242" t="s">
        <v>263</v>
      </c>
      <c r="C40" s="243" t="s">
        <v>361</v>
      </c>
      <c r="D40" s="241" t="s">
        <v>265</v>
      </c>
      <c r="E40" s="241" t="s">
        <v>270</v>
      </c>
      <c r="F40" s="241" t="s">
        <v>270</v>
      </c>
      <c r="G40" s="241" t="s">
        <v>270</v>
      </c>
      <c r="H40" s="241" t="s">
        <v>322</v>
      </c>
      <c r="I40" s="241" t="s">
        <v>316</v>
      </c>
      <c r="J40" s="241"/>
      <c r="K40" s="241"/>
      <c r="L40" s="241"/>
      <c r="M40" s="241" t="s">
        <v>267</v>
      </c>
      <c r="N40" s="241" t="s">
        <v>310</v>
      </c>
      <c r="O40" s="241" t="s">
        <v>268</v>
      </c>
      <c r="P40" s="242" t="s">
        <v>362</v>
      </c>
      <c r="Q40" s="244">
        <v>0</v>
      </c>
      <c r="R40" s="244">
        <v>0</v>
      </c>
      <c r="S40" s="244">
        <v>0</v>
      </c>
      <c r="T40" s="47" t="str">
        <f t="shared" si="0"/>
        <v>020202</v>
      </c>
    </row>
    <row r="41" spans="1:20" ht="15" customHeight="1">
      <c r="A41" s="241" t="s">
        <v>262</v>
      </c>
      <c r="B41" s="242" t="s">
        <v>263</v>
      </c>
      <c r="C41" s="243" t="s">
        <v>361</v>
      </c>
      <c r="D41" s="241" t="s">
        <v>265</v>
      </c>
      <c r="E41" s="241" t="s">
        <v>270</v>
      </c>
      <c r="F41" s="241" t="s">
        <v>270</v>
      </c>
      <c r="G41" s="241" t="s">
        <v>270</v>
      </c>
      <c r="H41" s="241" t="s">
        <v>322</v>
      </c>
      <c r="I41" s="241" t="s">
        <v>316</v>
      </c>
      <c r="J41" s="241"/>
      <c r="K41" s="241"/>
      <c r="L41" s="241"/>
      <c r="M41" s="241" t="s">
        <v>280</v>
      </c>
      <c r="N41" s="241" t="s">
        <v>34</v>
      </c>
      <c r="O41" s="241" t="s">
        <v>268</v>
      </c>
      <c r="P41" s="242" t="s">
        <v>362</v>
      </c>
      <c r="Q41" s="244">
        <v>0</v>
      </c>
      <c r="R41" s="244">
        <v>0</v>
      </c>
      <c r="S41" s="244">
        <v>0</v>
      </c>
      <c r="T41" s="47" t="str">
        <f t="shared" si="0"/>
        <v>020202</v>
      </c>
    </row>
    <row r="42" spans="1:20" ht="15" customHeight="1">
      <c r="A42" s="241" t="s">
        <v>262</v>
      </c>
      <c r="B42" s="242" t="s">
        <v>263</v>
      </c>
      <c r="C42" s="243" t="s">
        <v>601</v>
      </c>
      <c r="D42" s="241" t="s">
        <v>265</v>
      </c>
      <c r="E42" s="241" t="s">
        <v>270</v>
      </c>
      <c r="F42" s="241" t="s">
        <v>270</v>
      </c>
      <c r="G42" s="241" t="s">
        <v>270</v>
      </c>
      <c r="H42" s="241" t="s">
        <v>322</v>
      </c>
      <c r="I42" s="241" t="s">
        <v>319</v>
      </c>
      <c r="J42" s="241"/>
      <c r="K42" s="241"/>
      <c r="L42" s="241"/>
      <c r="M42" s="241" t="s">
        <v>267</v>
      </c>
      <c r="N42" s="241" t="s">
        <v>310</v>
      </c>
      <c r="O42" s="241" t="s">
        <v>268</v>
      </c>
      <c r="P42" s="242" t="s">
        <v>602</v>
      </c>
      <c r="Q42" s="244">
        <v>0</v>
      </c>
      <c r="R42" s="244">
        <v>0</v>
      </c>
      <c r="S42" s="244">
        <v>0</v>
      </c>
      <c r="T42" s="47" t="str">
        <f t="shared" si="0"/>
        <v>020202</v>
      </c>
    </row>
    <row r="43" spans="1:20" ht="15" customHeight="1">
      <c r="A43" s="241" t="s">
        <v>262</v>
      </c>
      <c r="B43" s="242" t="s">
        <v>263</v>
      </c>
      <c r="C43" s="243" t="s">
        <v>603</v>
      </c>
      <c r="D43" s="241" t="s">
        <v>265</v>
      </c>
      <c r="E43" s="241" t="s">
        <v>270</v>
      </c>
      <c r="F43" s="241" t="s">
        <v>270</v>
      </c>
      <c r="G43" s="241" t="s">
        <v>270</v>
      </c>
      <c r="H43" s="241" t="s">
        <v>322</v>
      </c>
      <c r="I43" s="241" t="s">
        <v>349</v>
      </c>
      <c r="J43" s="241"/>
      <c r="K43" s="241"/>
      <c r="L43" s="241"/>
      <c r="M43" s="241" t="s">
        <v>280</v>
      </c>
      <c r="N43" s="241" t="s">
        <v>34</v>
      </c>
      <c r="O43" s="241" t="s">
        <v>268</v>
      </c>
      <c r="P43" s="242" t="s">
        <v>604</v>
      </c>
      <c r="Q43" s="244">
        <v>28068938</v>
      </c>
      <c r="R43" s="244">
        <v>28068938</v>
      </c>
      <c r="S43" s="244">
        <v>28068938</v>
      </c>
      <c r="T43" s="47" t="str">
        <f t="shared" si="0"/>
        <v>020202</v>
      </c>
    </row>
    <row r="44" spans="1:20" ht="15" customHeight="1">
      <c r="A44" s="241" t="s">
        <v>262</v>
      </c>
      <c r="B44" s="242" t="s">
        <v>263</v>
      </c>
      <c r="C44" s="243" t="s">
        <v>363</v>
      </c>
      <c r="D44" s="241" t="s">
        <v>265</v>
      </c>
      <c r="E44" s="241" t="s">
        <v>270</v>
      </c>
      <c r="F44" s="241" t="s">
        <v>270</v>
      </c>
      <c r="G44" s="241" t="s">
        <v>270</v>
      </c>
      <c r="H44" s="241" t="s">
        <v>322</v>
      </c>
      <c r="I44" s="241" t="s">
        <v>328</v>
      </c>
      <c r="J44" s="241"/>
      <c r="K44" s="241"/>
      <c r="L44" s="241"/>
      <c r="M44" s="241" t="s">
        <v>267</v>
      </c>
      <c r="N44" s="241" t="s">
        <v>310</v>
      </c>
      <c r="O44" s="241" t="s">
        <v>268</v>
      </c>
      <c r="P44" s="242" t="s">
        <v>364</v>
      </c>
      <c r="Q44" s="244">
        <v>0</v>
      </c>
      <c r="R44" s="244">
        <v>0</v>
      </c>
      <c r="S44" s="244">
        <v>0</v>
      </c>
      <c r="T44" s="47" t="str">
        <f t="shared" si="0"/>
        <v>020202</v>
      </c>
    </row>
    <row r="45" spans="1:20" ht="15" customHeight="1">
      <c r="A45" s="241" t="s">
        <v>262</v>
      </c>
      <c r="B45" s="242" t="s">
        <v>263</v>
      </c>
      <c r="C45" s="243" t="s">
        <v>407</v>
      </c>
      <c r="D45" s="241" t="s">
        <v>265</v>
      </c>
      <c r="E45" s="241" t="s">
        <v>270</v>
      </c>
      <c r="F45" s="241" t="s">
        <v>270</v>
      </c>
      <c r="G45" s="241" t="s">
        <v>270</v>
      </c>
      <c r="H45" s="241" t="s">
        <v>325</v>
      </c>
      <c r="I45" s="241" t="s">
        <v>309</v>
      </c>
      <c r="J45" s="241"/>
      <c r="K45" s="241"/>
      <c r="L45" s="241"/>
      <c r="M45" s="241" t="s">
        <v>267</v>
      </c>
      <c r="N45" s="241" t="s">
        <v>310</v>
      </c>
      <c r="O45" s="241" t="s">
        <v>268</v>
      </c>
      <c r="P45" s="242" t="s">
        <v>408</v>
      </c>
      <c r="Q45" s="244">
        <v>31873625</v>
      </c>
      <c r="R45" s="244">
        <v>31873625</v>
      </c>
      <c r="S45" s="244">
        <v>31873625</v>
      </c>
      <c r="T45" s="47" t="str">
        <f t="shared" si="0"/>
        <v>020202</v>
      </c>
    </row>
    <row r="46" spans="1:20" ht="15" customHeight="1">
      <c r="A46" s="241" t="s">
        <v>262</v>
      </c>
      <c r="B46" s="242" t="s">
        <v>263</v>
      </c>
      <c r="C46" s="243" t="s">
        <v>407</v>
      </c>
      <c r="D46" s="241" t="s">
        <v>265</v>
      </c>
      <c r="E46" s="241" t="s">
        <v>270</v>
      </c>
      <c r="F46" s="241" t="s">
        <v>270</v>
      </c>
      <c r="G46" s="241" t="s">
        <v>270</v>
      </c>
      <c r="H46" s="241" t="s">
        <v>325</v>
      </c>
      <c r="I46" s="241" t="s">
        <v>309</v>
      </c>
      <c r="J46" s="241"/>
      <c r="K46" s="241"/>
      <c r="L46" s="241"/>
      <c r="M46" s="241" t="s">
        <v>280</v>
      </c>
      <c r="N46" s="241" t="s">
        <v>34</v>
      </c>
      <c r="O46" s="241" t="s">
        <v>268</v>
      </c>
      <c r="P46" s="242" t="s">
        <v>408</v>
      </c>
      <c r="Q46" s="244">
        <v>2873903</v>
      </c>
      <c r="R46" s="244">
        <v>2873903</v>
      </c>
      <c r="S46" s="244">
        <v>2873903</v>
      </c>
      <c r="T46" s="47" t="str">
        <f t="shared" si="0"/>
        <v>020202</v>
      </c>
    </row>
    <row r="47" spans="1:20" ht="15" customHeight="1">
      <c r="A47" s="241" t="s">
        <v>262</v>
      </c>
      <c r="B47" s="242" t="s">
        <v>263</v>
      </c>
      <c r="C47" s="243" t="s">
        <v>381</v>
      </c>
      <c r="D47" s="241" t="s">
        <v>265</v>
      </c>
      <c r="E47" s="241" t="s">
        <v>270</v>
      </c>
      <c r="F47" s="241" t="s">
        <v>270</v>
      </c>
      <c r="G47" s="241" t="s">
        <v>270</v>
      </c>
      <c r="H47" s="241" t="s">
        <v>325</v>
      </c>
      <c r="I47" s="241" t="s">
        <v>338</v>
      </c>
      <c r="J47" s="241"/>
      <c r="K47" s="241"/>
      <c r="L47" s="241"/>
      <c r="M47" s="241" t="s">
        <v>267</v>
      </c>
      <c r="N47" s="241" t="s">
        <v>310</v>
      </c>
      <c r="O47" s="241" t="s">
        <v>268</v>
      </c>
      <c r="P47" s="242" t="s">
        <v>382</v>
      </c>
      <c r="Q47" s="244">
        <v>22985051</v>
      </c>
      <c r="R47" s="244">
        <v>22985051</v>
      </c>
      <c r="S47" s="244">
        <v>22985051</v>
      </c>
      <c r="T47" s="47" t="str">
        <f t="shared" si="0"/>
        <v>020202</v>
      </c>
    </row>
    <row r="48" spans="1:20" ht="15" customHeight="1">
      <c r="A48" s="241" t="s">
        <v>262</v>
      </c>
      <c r="B48" s="242" t="s">
        <v>263</v>
      </c>
      <c r="C48" s="243" t="s">
        <v>381</v>
      </c>
      <c r="D48" s="241" t="s">
        <v>265</v>
      </c>
      <c r="E48" s="241" t="s">
        <v>270</v>
      </c>
      <c r="F48" s="241" t="s">
        <v>270</v>
      </c>
      <c r="G48" s="241" t="s">
        <v>270</v>
      </c>
      <c r="H48" s="241" t="s">
        <v>325</v>
      </c>
      <c r="I48" s="241" t="s">
        <v>338</v>
      </c>
      <c r="J48" s="241"/>
      <c r="K48" s="241"/>
      <c r="L48" s="241"/>
      <c r="M48" s="241" t="s">
        <v>280</v>
      </c>
      <c r="N48" s="241" t="s">
        <v>34</v>
      </c>
      <c r="O48" s="241" t="s">
        <v>268</v>
      </c>
      <c r="P48" s="242" t="s">
        <v>382</v>
      </c>
      <c r="Q48" s="244">
        <v>8550000</v>
      </c>
      <c r="R48" s="244">
        <v>8550000</v>
      </c>
      <c r="S48" s="244">
        <v>8550000</v>
      </c>
      <c r="T48" s="47" t="str">
        <f t="shared" si="0"/>
        <v>020202</v>
      </c>
    </row>
    <row r="49" spans="1:20" ht="15" customHeight="1">
      <c r="A49" s="241" t="s">
        <v>262</v>
      </c>
      <c r="B49" s="242" t="s">
        <v>263</v>
      </c>
      <c r="C49" s="243" t="s">
        <v>397</v>
      </c>
      <c r="D49" s="241" t="s">
        <v>265</v>
      </c>
      <c r="E49" s="241" t="s">
        <v>270</v>
      </c>
      <c r="F49" s="241" t="s">
        <v>270</v>
      </c>
      <c r="G49" s="241" t="s">
        <v>270</v>
      </c>
      <c r="H49" s="241" t="s">
        <v>349</v>
      </c>
      <c r="I49" s="241" t="s">
        <v>338</v>
      </c>
      <c r="J49" s="241"/>
      <c r="K49" s="241"/>
      <c r="L49" s="241"/>
      <c r="M49" s="241" t="s">
        <v>267</v>
      </c>
      <c r="N49" s="241" t="s">
        <v>310</v>
      </c>
      <c r="O49" s="241" t="s">
        <v>268</v>
      </c>
      <c r="P49" s="242" t="s">
        <v>398</v>
      </c>
      <c r="Q49" s="244">
        <v>115859238</v>
      </c>
      <c r="R49" s="244">
        <v>115859238</v>
      </c>
      <c r="S49" s="244">
        <v>115859238</v>
      </c>
      <c r="T49" s="47" t="str">
        <f t="shared" si="0"/>
        <v>020202</v>
      </c>
    </row>
    <row r="50" spans="1:20" ht="15" customHeight="1">
      <c r="A50" s="241" t="s">
        <v>262</v>
      </c>
      <c r="B50" s="242" t="s">
        <v>263</v>
      </c>
      <c r="C50" s="243" t="s">
        <v>397</v>
      </c>
      <c r="D50" s="241" t="s">
        <v>265</v>
      </c>
      <c r="E50" s="241" t="s">
        <v>270</v>
      </c>
      <c r="F50" s="241" t="s">
        <v>270</v>
      </c>
      <c r="G50" s="241" t="s">
        <v>270</v>
      </c>
      <c r="H50" s="241" t="s">
        <v>349</v>
      </c>
      <c r="I50" s="241" t="s">
        <v>338</v>
      </c>
      <c r="J50" s="241"/>
      <c r="K50" s="241"/>
      <c r="L50" s="241"/>
      <c r="M50" s="241" t="s">
        <v>280</v>
      </c>
      <c r="N50" s="241" t="s">
        <v>34</v>
      </c>
      <c r="O50" s="241" t="s">
        <v>268</v>
      </c>
      <c r="P50" s="242" t="s">
        <v>398</v>
      </c>
      <c r="Q50" s="244">
        <v>74155511</v>
      </c>
      <c r="R50" s="244">
        <v>74155511</v>
      </c>
      <c r="S50" s="244">
        <v>74155511</v>
      </c>
      <c r="T50" s="47" t="str">
        <f t="shared" si="0"/>
        <v>020202</v>
      </c>
    </row>
    <row r="51" spans="1:20" ht="15" customHeight="1">
      <c r="A51" s="241" t="s">
        <v>262</v>
      </c>
      <c r="B51" s="242" t="s">
        <v>263</v>
      </c>
      <c r="C51" s="243" t="s">
        <v>442</v>
      </c>
      <c r="D51" s="241" t="s">
        <v>265</v>
      </c>
      <c r="E51" s="241" t="s">
        <v>270</v>
      </c>
      <c r="F51" s="241" t="s">
        <v>270</v>
      </c>
      <c r="G51" s="241" t="s">
        <v>270</v>
      </c>
      <c r="H51" s="241" t="s">
        <v>349</v>
      </c>
      <c r="I51" s="241" t="s">
        <v>313</v>
      </c>
      <c r="J51" s="241"/>
      <c r="K51" s="241"/>
      <c r="L51" s="241"/>
      <c r="M51" s="241" t="s">
        <v>267</v>
      </c>
      <c r="N51" s="241" t="s">
        <v>310</v>
      </c>
      <c r="O51" s="241" t="s">
        <v>268</v>
      </c>
      <c r="P51" s="242" t="s">
        <v>443</v>
      </c>
      <c r="Q51" s="244">
        <v>591422</v>
      </c>
      <c r="R51" s="244">
        <v>591422</v>
      </c>
      <c r="S51" s="244">
        <v>591422</v>
      </c>
      <c r="T51" s="47" t="str">
        <f t="shared" si="0"/>
        <v>020202</v>
      </c>
    </row>
    <row r="52" spans="1:20" ht="15" customHeight="1">
      <c r="A52" s="241" t="s">
        <v>262</v>
      </c>
      <c r="B52" s="242" t="s">
        <v>263</v>
      </c>
      <c r="C52" s="243" t="s">
        <v>442</v>
      </c>
      <c r="D52" s="241" t="s">
        <v>265</v>
      </c>
      <c r="E52" s="241" t="s">
        <v>270</v>
      </c>
      <c r="F52" s="241" t="s">
        <v>270</v>
      </c>
      <c r="G52" s="241" t="s">
        <v>270</v>
      </c>
      <c r="H52" s="241" t="s">
        <v>349</v>
      </c>
      <c r="I52" s="241" t="s">
        <v>313</v>
      </c>
      <c r="J52" s="241"/>
      <c r="K52" s="241"/>
      <c r="L52" s="241"/>
      <c r="M52" s="241" t="s">
        <v>280</v>
      </c>
      <c r="N52" s="241" t="s">
        <v>34</v>
      </c>
      <c r="O52" s="241" t="s">
        <v>268</v>
      </c>
      <c r="P52" s="242" t="s">
        <v>443</v>
      </c>
      <c r="Q52" s="244">
        <v>0</v>
      </c>
      <c r="R52" s="244">
        <v>0</v>
      </c>
      <c r="S52" s="244">
        <v>0</v>
      </c>
      <c r="T52" s="47" t="str">
        <f t="shared" si="0"/>
        <v>020202</v>
      </c>
    </row>
    <row r="53" spans="1:20" ht="15" customHeight="1">
      <c r="A53" s="241" t="s">
        <v>262</v>
      </c>
      <c r="B53" s="242" t="s">
        <v>263</v>
      </c>
      <c r="C53" s="243" t="s">
        <v>365</v>
      </c>
      <c r="D53" s="241" t="s">
        <v>265</v>
      </c>
      <c r="E53" s="241" t="s">
        <v>270</v>
      </c>
      <c r="F53" s="241" t="s">
        <v>270</v>
      </c>
      <c r="G53" s="241" t="s">
        <v>270</v>
      </c>
      <c r="H53" s="241" t="s">
        <v>349</v>
      </c>
      <c r="I53" s="241" t="s">
        <v>316</v>
      </c>
      <c r="J53" s="241"/>
      <c r="K53" s="241"/>
      <c r="L53" s="241"/>
      <c r="M53" s="241" t="s">
        <v>267</v>
      </c>
      <c r="N53" s="241" t="s">
        <v>310</v>
      </c>
      <c r="O53" s="241" t="s">
        <v>268</v>
      </c>
      <c r="P53" s="242" t="s">
        <v>366</v>
      </c>
      <c r="Q53" s="244">
        <v>1660698.21</v>
      </c>
      <c r="R53" s="244">
        <v>1660698.21</v>
      </c>
      <c r="S53" s="244">
        <v>1660698.21</v>
      </c>
      <c r="T53" s="47" t="str">
        <f t="shared" si="0"/>
        <v>020202</v>
      </c>
    </row>
    <row r="54" spans="1:20" ht="15" customHeight="1">
      <c r="A54" s="241" t="s">
        <v>262</v>
      </c>
      <c r="B54" s="242" t="s">
        <v>263</v>
      </c>
      <c r="C54" s="243" t="s">
        <v>365</v>
      </c>
      <c r="D54" s="241" t="s">
        <v>265</v>
      </c>
      <c r="E54" s="241" t="s">
        <v>270</v>
      </c>
      <c r="F54" s="241" t="s">
        <v>270</v>
      </c>
      <c r="G54" s="241" t="s">
        <v>270</v>
      </c>
      <c r="H54" s="241" t="s">
        <v>349</v>
      </c>
      <c r="I54" s="241" t="s">
        <v>316</v>
      </c>
      <c r="J54" s="241"/>
      <c r="K54" s="241"/>
      <c r="L54" s="241"/>
      <c r="M54" s="241" t="s">
        <v>280</v>
      </c>
      <c r="N54" s="241" t="s">
        <v>34</v>
      </c>
      <c r="O54" s="241" t="s">
        <v>268</v>
      </c>
      <c r="P54" s="242" t="s">
        <v>366</v>
      </c>
      <c r="Q54" s="244">
        <v>0</v>
      </c>
      <c r="R54" s="244">
        <v>0</v>
      </c>
      <c r="S54" s="244">
        <v>0</v>
      </c>
      <c r="T54" s="47" t="str">
        <f t="shared" si="0"/>
        <v>020202</v>
      </c>
    </row>
    <row r="55" spans="1:20" ht="15" customHeight="1">
      <c r="A55" s="241" t="s">
        <v>262</v>
      </c>
      <c r="B55" s="242" t="s">
        <v>263</v>
      </c>
      <c r="C55" s="243" t="s">
        <v>432</v>
      </c>
      <c r="D55" s="241" t="s">
        <v>265</v>
      </c>
      <c r="E55" s="241" t="s">
        <v>270</v>
      </c>
      <c r="F55" s="241" t="s">
        <v>270</v>
      </c>
      <c r="G55" s="241" t="s">
        <v>270</v>
      </c>
      <c r="H55" s="241" t="s">
        <v>349</v>
      </c>
      <c r="I55" s="241" t="s">
        <v>319</v>
      </c>
      <c r="J55" s="241"/>
      <c r="K55" s="241"/>
      <c r="L55" s="241"/>
      <c r="M55" s="241" t="s">
        <v>267</v>
      </c>
      <c r="N55" s="241" t="s">
        <v>310</v>
      </c>
      <c r="O55" s="241" t="s">
        <v>268</v>
      </c>
      <c r="P55" s="242" t="s">
        <v>433</v>
      </c>
      <c r="Q55" s="244">
        <v>23343057</v>
      </c>
      <c r="R55" s="244">
        <v>23343057</v>
      </c>
      <c r="S55" s="244">
        <v>23343057</v>
      </c>
      <c r="T55" s="47" t="str">
        <f t="shared" si="0"/>
        <v>020202</v>
      </c>
    </row>
    <row r="56" spans="1:20" ht="15" customHeight="1">
      <c r="A56" s="241" t="s">
        <v>262</v>
      </c>
      <c r="B56" s="242" t="s">
        <v>263</v>
      </c>
      <c r="C56" s="243" t="s">
        <v>432</v>
      </c>
      <c r="D56" s="241" t="s">
        <v>265</v>
      </c>
      <c r="E56" s="241" t="s">
        <v>270</v>
      </c>
      <c r="F56" s="241" t="s">
        <v>270</v>
      </c>
      <c r="G56" s="241" t="s">
        <v>270</v>
      </c>
      <c r="H56" s="241" t="s">
        <v>349</v>
      </c>
      <c r="I56" s="241" t="s">
        <v>319</v>
      </c>
      <c r="J56" s="241"/>
      <c r="K56" s="241"/>
      <c r="L56" s="241"/>
      <c r="M56" s="241" t="s">
        <v>280</v>
      </c>
      <c r="N56" s="241" t="s">
        <v>34</v>
      </c>
      <c r="O56" s="241" t="s">
        <v>268</v>
      </c>
      <c r="P56" s="242" t="s">
        <v>433</v>
      </c>
      <c r="Q56" s="244">
        <v>138510765.84999999</v>
      </c>
      <c r="R56" s="244">
        <v>138510765.84999999</v>
      </c>
      <c r="S56" s="244">
        <v>138510765.84999999</v>
      </c>
      <c r="T56" s="47" t="str">
        <f t="shared" si="0"/>
        <v>020202</v>
      </c>
    </row>
    <row r="57" spans="1:20" ht="15" customHeight="1">
      <c r="A57" s="241" t="s">
        <v>262</v>
      </c>
      <c r="B57" s="242" t="s">
        <v>263</v>
      </c>
      <c r="C57" s="243" t="s">
        <v>434</v>
      </c>
      <c r="D57" s="241" t="s">
        <v>265</v>
      </c>
      <c r="E57" s="241" t="s">
        <v>270</v>
      </c>
      <c r="F57" s="241" t="s">
        <v>270</v>
      </c>
      <c r="G57" s="241" t="s">
        <v>270</v>
      </c>
      <c r="H57" s="241" t="s">
        <v>349</v>
      </c>
      <c r="I57" s="241" t="s">
        <v>325</v>
      </c>
      <c r="J57" s="241"/>
      <c r="K57" s="241"/>
      <c r="L57" s="241"/>
      <c r="M57" s="241" t="s">
        <v>267</v>
      </c>
      <c r="N57" s="241" t="s">
        <v>310</v>
      </c>
      <c r="O57" s="241" t="s">
        <v>268</v>
      </c>
      <c r="P57" s="242" t="s">
        <v>435</v>
      </c>
      <c r="Q57" s="244">
        <v>5164600</v>
      </c>
      <c r="R57" s="244">
        <v>5164600</v>
      </c>
      <c r="S57" s="244">
        <v>5164600</v>
      </c>
      <c r="T57" s="47" t="str">
        <f t="shared" si="0"/>
        <v>020202</v>
      </c>
    </row>
    <row r="58" spans="1:20" ht="15" customHeight="1">
      <c r="A58" s="241" t="s">
        <v>262</v>
      </c>
      <c r="B58" s="242" t="s">
        <v>263</v>
      </c>
      <c r="C58" s="243" t="s">
        <v>434</v>
      </c>
      <c r="D58" s="241" t="s">
        <v>265</v>
      </c>
      <c r="E58" s="241" t="s">
        <v>270</v>
      </c>
      <c r="F58" s="241" t="s">
        <v>270</v>
      </c>
      <c r="G58" s="241" t="s">
        <v>270</v>
      </c>
      <c r="H58" s="241" t="s">
        <v>349</v>
      </c>
      <c r="I58" s="241" t="s">
        <v>325</v>
      </c>
      <c r="J58" s="241"/>
      <c r="K58" s="241"/>
      <c r="L58" s="241"/>
      <c r="M58" s="241" t="s">
        <v>280</v>
      </c>
      <c r="N58" s="241" t="s">
        <v>34</v>
      </c>
      <c r="O58" s="241" t="s">
        <v>268</v>
      </c>
      <c r="P58" s="242" t="s">
        <v>435</v>
      </c>
      <c r="Q58" s="244">
        <v>0</v>
      </c>
      <c r="R58" s="244">
        <v>0</v>
      </c>
      <c r="S58" s="244">
        <v>0</v>
      </c>
      <c r="T58" s="47" t="str">
        <f t="shared" si="0"/>
        <v>020202</v>
      </c>
    </row>
    <row r="59" spans="1:20" ht="15" customHeight="1">
      <c r="A59" s="241" t="s">
        <v>262</v>
      </c>
      <c r="B59" s="242" t="s">
        <v>263</v>
      </c>
      <c r="C59" s="243" t="s">
        <v>605</v>
      </c>
      <c r="D59" s="241" t="s">
        <v>265</v>
      </c>
      <c r="E59" s="241" t="s">
        <v>270</v>
      </c>
      <c r="F59" s="241" t="s">
        <v>270</v>
      </c>
      <c r="G59" s="241" t="s">
        <v>270</v>
      </c>
      <c r="H59" s="241" t="s">
        <v>349</v>
      </c>
      <c r="I59" s="241" t="s">
        <v>349</v>
      </c>
      <c r="J59" s="241"/>
      <c r="K59" s="241"/>
      <c r="L59" s="241"/>
      <c r="M59" s="241" t="s">
        <v>267</v>
      </c>
      <c r="N59" s="241" t="s">
        <v>310</v>
      </c>
      <c r="O59" s="241" t="s">
        <v>268</v>
      </c>
      <c r="P59" s="242" t="s">
        <v>606</v>
      </c>
      <c r="Q59" s="244">
        <v>0</v>
      </c>
      <c r="R59" s="244">
        <v>0</v>
      </c>
      <c r="S59" s="244">
        <v>0</v>
      </c>
      <c r="T59" s="47" t="str">
        <f t="shared" si="0"/>
        <v>020202</v>
      </c>
    </row>
    <row r="60" spans="1:20" ht="15" customHeight="1">
      <c r="A60" s="241" t="s">
        <v>262</v>
      </c>
      <c r="B60" s="242" t="s">
        <v>263</v>
      </c>
      <c r="C60" s="243" t="s">
        <v>605</v>
      </c>
      <c r="D60" s="241" t="s">
        <v>265</v>
      </c>
      <c r="E60" s="241" t="s">
        <v>270</v>
      </c>
      <c r="F60" s="241" t="s">
        <v>270</v>
      </c>
      <c r="G60" s="241" t="s">
        <v>270</v>
      </c>
      <c r="H60" s="241" t="s">
        <v>349</v>
      </c>
      <c r="I60" s="241" t="s">
        <v>349</v>
      </c>
      <c r="J60" s="241"/>
      <c r="K60" s="241"/>
      <c r="L60" s="241"/>
      <c r="M60" s="241" t="s">
        <v>280</v>
      </c>
      <c r="N60" s="241" t="s">
        <v>34</v>
      </c>
      <c r="O60" s="241" t="s">
        <v>268</v>
      </c>
      <c r="P60" s="242" t="s">
        <v>606</v>
      </c>
      <c r="Q60" s="244">
        <v>0</v>
      </c>
      <c r="R60" s="244">
        <v>0</v>
      </c>
      <c r="S60" s="244">
        <v>0</v>
      </c>
      <c r="T60" s="47" t="str">
        <f t="shared" si="0"/>
        <v>020202</v>
      </c>
    </row>
    <row r="61" spans="1:20" ht="15" customHeight="1">
      <c r="A61" s="241" t="s">
        <v>262</v>
      </c>
      <c r="B61" s="242" t="s">
        <v>263</v>
      </c>
      <c r="C61" s="243" t="s">
        <v>607</v>
      </c>
      <c r="D61" s="241" t="s">
        <v>265</v>
      </c>
      <c r="E61" s="241" t="s">
        <v>270</v>
      </c>
      <c r="F61" s="241" t="s">
        <v>270</v>
      </c>
      <c r="G61" s="241" t="s">
        <v>270</v>
      </c>
      <c r="H61" s="241" t="s">
        <v>349</v>
      </c>
      <c r="I61" s="241" t="s">
        <v>328</v>
      </c>
      <c r="J61" s="241"/>
      <c r="K61" s="241"/>
      <c r="L61" s="241"/>
      <c r="M61" s="241" t="s">
        <v>267</v>
      </c>
      <c r="N61" s="241" t="s">
        <v>310</v>
      </c>
      <c r="O61" s="241" t="s">
        <v>268</v>
      </c>
      <c r="P61" s="242" t="s">
        <v>608</v>
      </c>
      <c r="Q61" s="244">
        <v>0</v>
      </c>
      <c r="R61" s="244">
        <v>0</v>
      </c>
      <c r="S61" s="244">
        <v>0</v>
      </c>
      <c r="T61" s="47" t="str">
        <f t="shared" si="0"/>
        <v>020202</v>
      </c>
    </row>
    <row r="62" spans="1:20" ht="15" customHeight="1">
      <c r="A62" s="241" t="s">
        <v>262</v>
      </c>
      <c r="B62" s="242" t="s">
        <v>263</v>
      </c>
      <c r="C62" s="243" t="s">
        <v>609</v>
      </c>
      <c r="D62" s="241" t="s">
        <v>265</v>
      </c>
      <c r="E62" s="241" t="s">
        <v>270</v>
      </c>
      <c r="F62" s="241" t="s">
        <v>270</v>
      </c>
      <c r="G62" s="241" t="s">
        <v>270</v>
      </c>
      <c r="H62" s="241" t="s">
        <v>328</v>
      </c>
      <c r="I62" s="241" t="s">
        <v>313</v>
      </c>
      <c r="J62" s="241"/>
      <c r="K62" s="241"/>
      <c r="L62" s="241"/>
      <c r="M62" s="241" t="s">
        <v>280</v>
      </c>
      <c r="N62" s="241" t="s">
        <v>34</v>
      </c>
      <c r="O62" s="241" t="s">
        <v>268</v>
      </c>
      <c r="P62" s="242" t="s">
        <v>610</v>
      </c>
      <c r="Q62" s="244">
        <v>0</v>
      </c>
      <c r="R62" s="244">
        <v>0</v>
      </c>
      <c r="S62" s="244">
        <v>0</v>
      </c>
      <c r="T62" s="47" t="str">
        <f t="shared" si="0"/>
        <v>020202</v>
      </c>
    </row>
    <row r="63" spans="1:20" ht="15" customHeight="1">
      <c r="A63" s="241" t="s">
        <v>262</v>
      </c>
      <c r="B63" s="242" t="s">
        <v>263</v>
      </c>
      <c r="C63" s="243" t="s">
        <v>367</v>
      </c>
      <c r="D63" s="241" t="s">
        <v>265</v>
      </c>
      <c r="E63" s="241" t="s">
        <v>270</v>
      </c>
      <c r="F63" s="241" t="s">
        <v>270</v>
      </c>
      <c r="G63" s="241" t="s">
        <v>270</v>
      </c>
      <c r="H63" s="241" t="s">
        <v>328</v>
      </c>
      <c r="I63" s="241" t="s">
        <v>316</v>
      </c>
      <c r="J63" s="241"/>
      <c r="K63" s="241"/>
      <c r="L63" s="241"/>
      <c r="M63" s="241" t="s">
        <v>267</v>
      </c>
      <c r="N63" s="241" t="s">
        <v>310</v>
      </c>
      <c r="O63" s="241" t="s">
        <v>268</v>
      </c>
      <c r="P63" s="242" t="s">
        <v>368</v>
      </c>
      <c r="Q63" s="244">
        <v>0</v>
      </c>
      <c r="R63" s="244">
        <v>0</v>
      </c>
      <c r="S63" s="244">
        <v>0</v>
      </c>
      <c r="T63" s="47" t="str">
        <f t="shared" si="0"/>
        <v>020202</v>
      </c>
    </row>
    <row r="64" spans="1:20" ht="15" customHeight="1">
      <c r="A64" s="241" t="s">
        <v>262</v>
      </c>
      <c r="B64" s="242" t="s">
        <v>263</v>
      </c>
      <c r="C64" s="243" t="s">
        <v>611</v>
      </c>
      <c r="D64" s="241" t="s">
        <v>265</v>
      </c>
      <c r="E64" s="241" t="s">
        <v>270</v>
      </c>
      <c r="F64" s="241" t="s">
        <v>270</v>
      </c>
      <c r="G64" s="241" t="s">
        <v>270</v>
      </c>
      <c r="H64" s="241" t="s">
        <v>328</v>
      </c>
      <c r="I64" s="241" t="s">
        <v>322</v>
      </c>
      <c r="J64" s="241"/>
      <c r="K64" s="241"/>
      <c r="L64" s="241"/>
      <c r="M64" s="241" t="s">
        <v>280</v>
      </c>
      <c r="N64" s="241" t="s">
        <v>34</v>
      </c>
      <c r="O64" s="241" t="s">
        <v>268</v>
      </c>
      <c r="P64" s="242" t="s">
        <v>612</v>
      </c>
      <c r="Q64" s="244">
        <v>0</v>
      </c>
      <c r="R64" s="244">
        <v>0</v>
      </c>
      <c r="S64" s="244">
        <v>0</v>
      </c>
      <c r="T64" s="47" t="str">
        <f t="shared" si="0"/>
        <v>020202</v>
      </c>
    </row>
    <row r="65" spans="1:20" ht="15" customHeight="1">
      <c r="A65" s="241" t="s">
        <v>262</v>
      </c>
      <c r="B65" s="242" t="s">
        <v>263</v>
      </c>
      <c r="C65" s="243" t="s">
        <v>369</v>
      </c>
      <c r="D65" s="241" t="s">
        <v>265</v>
      </c>
      <c r="E65" s="241" t="s">
        <v>270</v>
      </c>
      <c r="F65" s="241" t="s">
        <v>270</v>
      </c>
      <c r="G65" s="241" t="s">
        <v>270</v>
      </c>
      <c r="H65" s="241" t="s">
        <v>331</v>
      </c>
      <c r="I65" s="241"/>
      <c r="J65" s="241"/>
      <c r="K65" s="241"/>
      <c r="L65" s="241"/>
      <c r="M65" s="241" t="s">
        <v>267</v>
      </c>
      <c r="N65" s="241" t="s">
        <v>310</v>
      </c>
      <c r="O65" s="241" t="s">
        <v>268</v>
      </c>
      <c r="P65" s="242" t="s">
        <v>370</v>
      </c>
      <c r="Q65" s="244">
        <v>0</v>
      </c>
      <c r="R65" s="244">
        <v>0</v>
      </c>
      <c r="S65" s="244">
        <v>0</v>
      </c>
      <c r="T65" s="47" t="str">
        <f t="shared" si="0"/>
        <v>020202</v>
      </c>
    </row>
    <row r="66" spans="1:20" ht="15" customHeight="1">
      <c r="A66" s="241" t="s">
        <v>262</v>
      </c>
      <c r="B66" s="242" t="s">
        <v>263</v>
      </c>
      <c r="C66" s="243" t="s">
        <v>369</v>
      </c>
      <c r="D66" s="241" t="s">
        <v>265</v>
      </c>
      <c r="E66" s="241" t="s">
        <v>270</v>
      </c>
      <c r="F66" s="241" t="s">
        <v>270</v>
      </c>
      <c r="G66" s="241" t="s">
        <v>270</v>
      </c>
      <c r="H66" s="241" t="s">
        <v>331</v>
      </c>
      <c r="I66" s="241"/>
      <c r="J66" s="241"/>
      <c r="K66" s="241"/>
      <c r="L66" s="241"/>
      <c r="M66" s="241" t="s">
        <v>280</v>
      </c>
      <c r="N66" s="241" t="s">
        <v>34</v>
      </c>
      <c r="O66" s="241" t="s">
        <v>268</v>
      </c>
      <c r="P66" s="242" t="s">
        <v>370</v>
      </c>
      <c r="Q66" s="244">
        <v>0</v>
      </c>
      <c r="R66" s="244">
        <v>0</v>
      </c>
      <c r="S66" s="244">
        <v>0</v>
      </c>
      <c r="T66" s="47" t="str">
        <f t="shared" si="0"/>
        <v>020202</v>
      </c>
    </row>
    <row r="67" spans="1:20" ht="15" customHeight="1">
      <c r="A67" s="241" t="s">
        <v>262</v>
      </c>
      <c r="B67" s="242" t="s">
        <v>263</v>
      </c>
      <c r="C67" s="243" t="s">
        <v>371</v>
      </c>
      <c r="D67" s="241" t="s">
        <v>265</v>
      </c>
      <c r="E67" s="241" t="s">
        <v>272</v>
      </c>
      <c r="F67" s="241" t="s">
        <v>276</v>
      </c>
      <c r="G67" s="241" t="s">
        <v>270</v>
      </c>
      <c r="H67" s="241" t="s">
        <v>277</v>
      </c>
      <c r="I67" s="241" t="s">
        <v>309</v>
      </c>
      <c r="J67" s="241"/>
      <c r="K67" s="241"/>
      <c r="L67" s="241"/>
      <c r="M67" s="241" t="s">
        <v>267</v>
      </c>
      <c r="N67" s="241" t="s">
        <v>310</v>
      </c>
      <c r="O67" s="241" t="s">
        <v>268</v>
      </c>
      <c r="P67" s="242" t="s">
        <v>372</v>
      </c>
      <c r="Q67" s="244">
        <v>0</v>
      </c>
      <c r="R67" s="244">
        <v>0</v>
      </c>
      <c r="S67" s="244">
        <v>0</v>
      </c>
      <c r="T67" s="47" t="str">
        <f t="shared" ref="T67:T130" si="1">E67&amp;F67&amp;G67</f>
        <v>030402</v>
      </c>
    </row>
    <row r="68" spans="1:20" ht="15" customHeight="1">
      <c r="A68" s="241" t="s">
        <v>262</v>
      </c>
      <c r="B68" s="242" t="s">
        <v>263</v>
      </c>
      <c r="C68" s="243" t="s">
        <v>383</v>
      </c>
      <c r="D68" s="241" t="s">
        <v>265</v>
      </c>
      <c r="E68" s="241" t="s">
        <v>272</v>
      </c>
      <c r="F68" s="241" t="s">
        <v>276</v>
      </c>
      <c r="G68" s="241" t="s">
        <v>270</v>
      </c>
      <c r="H68" s="241" t="s">
        <v>277</v>
      </c>
      <c r="I68" s="241" t="s">
        <v>338</v>
      </c>
      <c r="J68" s="241"/>
      <c r="K68" s="241"/>
      <c r="L68" s="241"/>
      <c r="M68" s="241" t="s">
        <v>267</v>
      </c>
      <c r="N68" s="241" t="s">
        <v>310</v>
      </c>
      <c r="O68" s="241" t="s">
        <v>268</v>
      </c>
      <c r="P68" s="242" t="s">
        <v>384</v>
      </c>
      <c r="Q68" s="244">
        <v>0</v>
      </c>
      <c r="R68" s="244">
        <v>0</v>
      </c>
      <c r="S68" s="244">
        <v>0</v>
      </c>
      <c r="T68" s="47" t="str">
        <f t="shared" si="1"/>
        <v>030402</v>
      </c>
    </row>
    <row r="69" spans="1:20" ht="15" customHeight="1">
      <c r="A69" s="241" t="s">
        <v>262</v>
      </c>
      <c r="B69" s="242" t="s">
        <v>263</v>
      </c>
      <c r="C69" s="243" t="s">
        <v>373</v>
      </c>
      <c r="D69" s="241" t="s">
        <v>265</v>
      </c>
      <c r="E69" s="241" t="s">
        <v>279</v>
      </c>
      <c r="F69" s="241" t="s">
        <v>266</v>
      </c>
      <c r="G69" s="241" t="s">
        <v>270</v>
      </c>
      <c r="H69" s="241" t="s">
        <v>309</v>
      </c>
      <c r="I69" s="241"/>
      <c r="J69" s="241"/>
      <c r="K69" s="241"/>
      <c r="L69" s="241"/>
      <c r="M69" s="241" t="s">
        <v>267</v>
      </c>
      <c r="N69" s="241" t="s">
        <v>310</v>
      </c>
      <c r="O69" s="241" t="s">
        <v>268</v>
      </c>
      <c r="P69" s="242" t="s">
        <v>374</v>
      </c>
      <c r="Q69" s="244">
        <v>0</v>
      </c>
      <c r="R69" s="244">
        <v>0</v>
      </c>
      <c r="S69" s="244">
        <v>0</v>
      </c>
      <c r="T69" s="47" t="str">
        <f t="shared" si="1"/>
        <v>080102</v>
      </c>
    </row>
    <row r="70" spans="1:20" ht="15" customHeight="1">
      <c r="A70" s="241" t="s">
        <v>262</v>
      </c>
      <c r="B70" s="242" t="s">
        <v>263</v>
      </c>
      <c r="C70" s="243" t="s">
        <v>373</v>
      </c>
      <c r="D70" s="241" t="s">
        <v>265</v>
      </c>
      <c r="E70" s="241" t="s">
        <v>279</v>
      </c>
      <c r="F70" s="241" t="s">
        <v>266</v>
      </c>
      <c r="G70" s="241" t="s">
        <v>270</v>
      </c>
      <c r="H70" s="241" t="s">
        <v>309</v>
      </c>
      <c r="I70" s="241"/>
      <c r="J70" s="241"/>
      <c r="K70" s="241"/>
      <c r="L70" s="241"/>
      <c r="M70" s="241" t="s">
        <v>280</v>
      </c>
      <c r="N70" s="241" t="s">
        <v>34</v>
      </c>
      <c r="O70" s="241" t="s">
        <v>268</v>
      </c>
      <c r="P70" s="242" t="s">
        <v>374</v>
      </c>
      <c r="Q70" s="244">
        <v>0</v>
      </c>
      <c r="R70" s="244">
        <v>0</v>
      </c>
      <c r="S70" s="244">
        <v>0</v>
      </c>
      <c r="T70" s="47" t="str">
        <f t="shared" si="1"/>
        <v>080102</v>
      </c>
    </row>
    <row r="71" spans="1:20" ht="15" customHeight="1">
      <c r="A71" s="241" t="s">
        <v>262</v>
      </c>
      <c r="B71" s="242" t="s">
        <v>263</v>
      </c>
      <c r="C71" s="243" t="s">
        <v>375</v>
      </c>
      <c r="D71" s="241" t="s">
        <v>265</v>
      </c>
      <c r="E71" s="241" t="s">
        <v>279</v>
      </c>
      <c r="F71" s="241" t="s">
        <v>266</v>
      </c>
      <c r="G71" s="241" t="s">
        <v>270</v>
      </c>
      <c r="H71" s="241" t="s">
        <v>313</v>
      </c>
      <c r="I71" s="241"/>
      <c r="J71" s="241"/>
      <c r="K71" s="241"/>
      <c r="L71" s="241"/>
      <c r="M71" s="241" t="s">
        <v>267</v>
      </c>
      <c r="N71" s="241" t="s">
        <v>310</v>
      </c>
      <c r="O71" s="241" t="s">
        <v>268</v>
      </c>
      <c r="P71" s="242" t="s">
        <v>376</v>
      </c>
      <c r="Q71" s="244">
        <v>0</v>
      </c>
      <c r="R71" s="244">
        <v>0</v>
      </c>
      <c r="S71" s="244">
        <v>0</v>
      </c>
      <c r="T71" s="47" t="str">
        <f t="shared" si="1"/>
        <v>080102</v>
      </c>
    </row>
    <row r="72" spans="1:20" ht="15" customHeight="1">
      <c r="A72" s="241" t="s">
        <v>262</v>
      </c>
      <c r="B72" s="242" t="s">
        <v>263</v>
      </c>
      <c r="C72" s="243" t="s">
        <v>375</v>
      </c>
      <c r="D72" s="241" t="s">
        <v>265</v>
      </c>
      <c r="E72" s="241" t="s">
        <v>279</v>
      </c>
      <c r="F72" s="241" t="s">
        <v>266</v>
      </c>
      <c r="G72" s="241" t="s">
        <v>270</v>
      </c>
      <c r="H72" s="241" t="s">
        <v>313</v>
      </c>
      <c r="I72" s="241"/>
      <c r="J72" s="241"/>
      <c r="K72" s="241"/>
      <c r="L72" s="241"/>
      <c r="M72" s="241" t="s">
        <v>280</v>
      </c>
      <c r="N72" s="241" t="s">
        <v>34</v>
      </c>
      <c r="O72" s="241" t="s">
        <v>268</v>
      </c>
      <c r="P72" s="242" t="s">
        <v>376</v>
      </c>
      <c r="Q72" s="244">
        <v>0</v>
      </c>
      <c r="R72" s="244">
        <v>0</v>
      </c>
      <c r="S72" s="244">
        <v>0</v>
      </c>
      <c r="T72" s="47" t="str">
        <f t="shared" si="1"/>
        <v>080102</v>
      </c>
    </row>
    <row r="73" spans="1:20" ht="15" customHeight="1">
      <c r="A73" s="241" t="s">
        <v>262</v>
      </c>
      <c r="B73" s="242" t="s">
        <v>263</v>
      </c>
      <c r="C73" s="243" t="s">
        <v>613</v>
      </c>
      <c r="D73" s="241" t="s">
        <v>265</v>
      </c>
      <c r="E73" s="241" t="s">
        <v>279</v>
      </c>
      <c r="F73" s="241" t="s">
        <v>266</v>
      </c>
      <c r="G73" s="241" t="s">
        <v>270</v>
      </c>
      <c r="H73" s="241" t="s">
        <v>316</v>
      </c>
      <c r="I73" s="241"/>
      <c r="J73" s="241"/>
      <c r="K73" s="241"/>
      <c r="L73" s="241"/>
      <c r="M73" s="241" t="s">
        <v>280</v>
      </c>
      <c r="N73" s="241" t="s">
        <v>34</v>
      </c>
      <c r="O73" s="241" t="s">
        <v>268</v>
      </c>
      <c r="P73" s="242" t="s">
        <v>614</v>
      </c>
      <c r="Q73" s="244">
        <v>0</v>
      </c>
      <c r="R73" s="244">
        <v>0</v>
      </c>
      <c r="S73" s="244">
        <v>0</v>
      </c>
      <c r="T73" s="47" t="str">
        <f t="shared" si="1"/>
        <v>080102</v>
      </c>
    </row>
    <row r="74" spans="1:20" ht="15" customHeight="1">
      <c r="A74" s="241" t="s">
        <v>262</v>
      </c>
      <c r="B74" s="242" t="s">
        <v>263</v>
      </c>
      <c r="C74" s="243" t="s">
        <v>377</v>
      </c>
      <c r="D74" s="241" t="s">
        <v>265</v>
      </c>
      <c r="E74" s="241" t="s">
        <v>279</v>
      </c>
      <c r="F74" s="241" t="s">
        <v>266</v>
      </c>
      <c r="G74" s="241" t="s">
        <v>270</v>
      </c>
      <c r="H74" s="241" t="s">
        <v>322</v>
      </c>
      <c r="I74" s="241"/>
      <c r="J74" s="241"/>
      <c r="K74" s="241"/>
      <c r="L74" s="241"/>
      <c r="M74" s="241" t="s">
        <v>267</v>
      </c>
      <c r="N74" s="241" t="s">
        <v>310</v>
      </c>
      <c r="O74" s="241" t="s">
        <v>268</v>
      </c>
      <c r="P74" s="242" t="s">
        <v>378</v>
      </c>
      <c r="Q74" s="244">
        <v>0</v>
      </c>
      <c r="R74" s="244">
        <v>0</v>
      </c>
      <c r="S74" s="244">
        <v>0</v>
      </c>
      <c r="T74" s="47" t="str">
        <f t="shared" si="1"/>
        <v>080102</v>
      </c>
    </row>
    <row r="75" spans="1:20" ht="15" customHeight="1">
      <c r="A75" s="241" t="s">
        <v>262</v>
      </c>
      <c r="B75" s="242" t="s">
        <v>263</v>
      </c>
      <c r="C75" s="243" t="s">
        <v>615</v>
      </c>
      <c r="D75" s="241" t="s">
        <v>265</v>
      </c>
      <c r="E75" s="241" t="s">
        <v>279</v>
      </c>
      <c r="F75" s="241" t="s">
        <v>616</v>
      </c>
      <c r="G75" s="241" t="s">
        <v>266</v>
      </c>
      <c r="H75" s="241" t="s">
        <v>313</v>
      </c>
      <c r="I75" s="241"/>
      <c r="J75" s="241"/>
      <c r="K75" s="241"/>
      <c r="L75" s="241"/>
      <c r="M75" s="241" t="s">
        <v>267</v>
      </c>
      <c r="N75" s="241" t="s">
        <v>310</v>
      </c>
      <c r="O75" s="241" t="s">
        <v>268</v>
      </c>
      <c r="P75" s="242" t="s">
        <v>617</v>
      </c>
      <c r="Q75" s="244">
        <v>0</v>
      </c>
      <c r="R75" s="244">
        <v>0</v>
      </c>
      <c r="S75" s="244">
        <v>0</v>
      </c>
      <c r="T75" s="47" t="str">
        <f t="shared" si="1"/>
        <v>080501</v>
      </c>
    </row>
    <row r="76" spans="1:20" ht="15" customHeight="1">
      <c r="A76" s="241" t="s">
        <v>262</v>
      </c>
      <c r="B76" s="242" t="s">
        <v>263</v>
      </c>
      <c r="C76" s="243" t="s">
        <v>618</v>
      </c>
      <c r="D76" s="241" t="s">
        <v>22</v>
      </c>
      <c r="E76" s="241" t="s">
        <v>284</v>
      </c>
      <c r="F76" s="241" t="s">
        <v>285</v>
      </c>
      <c r="G76" s="241" t="s">
        <v>286</v>
      </c>
      <c r="H76" s="241" t="s">
        <v>445</v>
      </c>
      <c r="I76" s="241" t="s">
        <v>619</v>
      </c>
      <c r="J76" s="241" t="s">
        <v>270</v>
      </c>
      <c r="K76" s="241"/>
      <c r="L76" s="241"/>
      <c r="M76" s="241" t="s">
        <v>267</v>
      </c>
      <c r="N76" s="241" t="s">
        <v>310</v>
      </c>
      <c r="O76" s="241" t="s">
        <v>268</v>
      </c>
      <c r="P76" s="242" t="s">
        <v>620</v>
      </c>
      <c r="Q76" s="244">
        <v>19690679</v>
      </c>
      <c r="R76" s="244">
        <v>19690679</v>
      </c>
      <c r="S76" s="244">
        <v>19690679</v>
      </c>
      <c r="T76" s="47" t="str">
        <f t="shared" si="1"/>
        <v>040210037</v>
      </c>
    </row>
    <row r="77" spans="1:20" ht="15" customHeight="1">
      <c r="A77" s="241" t="s">
        <v>262</v>
      </c>
      <c r="B77" s="242" t="s">
        <v>263</v>
      </c>
      <c r="C77" s="243" t="s">
        <v>524</v>
      </c>
      <c r="D77" s="241" t="s">
        <v>22</v>
      </c>
      <c r="E77" s="241" t="s">
        <v>284</v>
      </c>
      <c r="F77" s="241" t="s">
        <v>285</v>
      </c>
      <c r="G77" s="241" t="s">
        <v>286</v>
      </c>
      <c r="H77" s="241" t="s">
        <v>445</v>
      </c>
      <c r="I77" s="241" t="s">
        <v>525</v>
      </c>
      <c r="J77" s="241" t="s">
        <v>270</v>
      </c>
      <c r="K77" s="241"/>
      <c r="L77" s="241"/>
      <c r="M77" s="241" t="s">
        <v>267</v>
      </c>
      <c r="N77" s="241" t="s">
        <v>310</v>
      </c>
      <c r="O77" s="241" t="s">
        <v>268</v>
      </c>
      <c r="P77" s="242" t="s">
        <v>621</v>
      </c>
      <c r="Q77" s="244">
        <v>94292333</v>
      </c>
      <c r="R77" s="244">
        <v>94292333</v>
      </c>
      <c r="S77" s="244">
        <v>94292333</v>
      </c>
      <c r="T77" s="47" t="str">
        <f t="shared" si="1"/>
        <v>040210037</v>
      </c>
    </row>
    <row r="78" spans="1:20" ht="15" customHeight="1">
      <c r="A78" s="241" t="s">
        <v>262</v>
      </c>
      <c r="B78" s="242" t="s">
        <v>263</v>
      </c>
      <c r="C78" s="243" t="s">
        <v>444</v>
      </c>
      <c r="D78" s="241" t="s">
        <v>22</v>
      </c>
      <c r="E78" s="241" t="s">
        <v>284</v>
      </c>
      <c r="F78" s="241" t="s">
        <v>285</v>
      </c>
      <c r="G78" s="241" t="s">
        <v>286</v>
      </c>
      <c r="H78" s="241" t="s">
        <v>445</v>
      </c>
      <c r="I78" s="241" t="s">
        <v>446</v>
      </c>
      <c r="J78" s="241" t="s">
        <v>270</v>
      </c>
      <c r="K78" s="241"/>
      <c r="L78" s="241"/>
      <c r="M78" s="241" t="s">
        <v>267</v>
      </c>
      <c r="N78" s="241" t="s">
        <v>310</v>
      </c>
      <c r="O78" s="241" t="s">
        <v>268</v>
      </c>
      <c r="P78" s="242" t="s">
        <v>622</v>
      </c>
      <c r="Q78" s="244">
        <v>628951023</v>
      </c>
      <c r="R78" s="244">
        <v>628951023</v>
      </c>
      <c r="S78" s="244">
        <v>628951023</v>
      </c>
      <c r="T78" s="47" t="str">
        <f t="shared" si="1"/>
        <v>040210037</v>
      </c>
    </row>
    <row r="79" spans="1:20" ht="15" customHeight="1">
      <c r="A79" s="241" t="s">
        <v>262</v>
      </c>
      <c r="B79" s="242" t="s">
        <v>263</v>
      </c>
      <c r="C79" s="243" t="s">
        <v>553</v>
      </c>
      <c r="D79" s="241" t="s">
        <v>22</v>
      </c>
      <c r="E79" s="241" t="s">
        <v>284</v>
      </c>
      <c r="F79" s="241" t="s">
        <v>285</v>
      </c>
      <c r="G79" s="241" t="s">
        <v>286</v>
      </c>
      <c r="H79" s="241" t="s">
        <v>445</v>
      </c>
      <c r="I79" s="241" t="s">
        <v>554</v>
      </c>
      <c r="J79" s="241" t="s">
        <v>270</v>
      </c>
      <c r="K79" s="241"/>
      <c r="L79" s="241"/>
      <c r="M79" s="241" t="s">
        <v>267</v>
      </c>
      <c r="N79" s="241" t="s">
        <v>310</v>
      </c>
      <c r="O79" s="241" t="s">
        <v>268</v>
      </c>
      <c r="P79" s="242" t="s">
        <v>623</v>
      </c>
      <c r="Q79" s="244">
        <v>16882547</v>
      </c>
      <c r="R79" s="244">
        <v>16882547</v>
      </c>
      <c r="S79" s="244">
        <v>16882547</v>
      </c>
      <c r="T79" s="47" t="str">
        <f t="shared" si="1"/>
        <v>040210037</v>
      </c>
    </row>
    <row r="80" spans="1:20" ht="15" customHeight="1">
      <c r="A80" s="241" t="s">
        <v>262</v>
      </c>
      <c r="B80" s="242" t="s">
        <v>263</v>
      </c>
      <c r="C80" s="243" t="s">
        <v>624</v>
      </c>
      <c r="D80" s="241" t="s">
        <v>22</v>
      </c>
      <c r="E80" s="241" t="s">
        <v>284</v>
      </c>
      <c r="F80" s="241" t="s">
        <v>285</v>
      </c>
      <c r="G80" s="241" t="s">
        <v>286</v>
      </c>
      <c r="H80" s="241" t="s">
        <v>445</v>
      </c>
      <c r="I80" s="241" t="s">
        <v>625</v>
      </c>
      <c r="J80" s="241" t="s">
        <v>270</v>
      </c>
      <c r="K80" s="241"/>
      <c r="L80" s="241"/>
      <c r="M80" s="241" t="s">
        <v>267</v>
      </c>
      <c r="N80" s="241" t="s">
        <v>310</v>
      </c>
      <c r="O80" s="241" t="s">
        <v>268</v>
      </c>
      <c r="P80" s="242" t="s">
        <v>626</v>
      </c>
      <c r="Q80" s="244">
        <v>0</v>
      </c>
      <c r="R80" s="244">
        <v>0</v>
      </c>
      <c r="S80" s="244">
        <v>0</v>
      </c>
      <c r="T80" s="47" t="str">
        <f t="shared" si="1"/>
        <v>040210037</v>
      </c>
    </row>
    <row r="81" spans="1:20" ht="15" customHeight="1">
      <c r="A81" s="241" t="s">
        <v>262</v>
      </c>
      <c r="B81" s="242" t="s">
        <v>263</v>
      </c>
      <c r="C81" s="243" t="s">
        <v>627</v>
      </c>
      <c r="D81" s="241" t="s">
        <v>22</v>
      </c>
      <c r="E81" s="241" t="s">
        <v>284</v>
      </c>
      <c r="F81" s="241" t="s">
        <v>285</v>
      </c>
      <c r="G81" s="241" t="s">
        <v>286</v>
      </c>
      <c r="H81" s="241" t="s">
        <v>445</v>
      </c>
      <c r="I81" s="241" t="s">
        <v>628</v>
      </c>
      <c r="J81" s="241" t="s">
        <v>270</v>
      </c>
      <c r="K81" s="241"/>
      <c r="L81" s="241"/>
      <c r="M81" s="241" t="s">
        <v>267</v>
      </c>
      <c r="N81" s="241" t="s">
        <v>310</v>
      </c>
      <c r="O81" s="241" t="s">
        <v>268</v>
      </c>
      <c r="P81" s="242" t="s">
        <v>629</v>
      </c>
      <c r="Q81" s="244">
        <v>0</v>
      </c>
      <c r="R81" s="244">
        <v>0</v>
      </c>
      <c r="S81" s="244">
        <v>0</v>
      </c>
      <c r="T81" s="47" t="str">
        <f t="shared" si="1"/>
        <v>040210037</v>
      </c>
    </row>
    <row r="82" spans="1:20" ht="15" customHeight="1">
      <c r="A82" s="241" t="s">
        <v>262</v>
      </c>
      <c r="B82" s="242" t="s">
        <v>263</v>
      </c>
      <c r="C82" s="243" t="s">
        <v>630</v>
      </c>
      <c r="D82" s="241" t="s">
        <v>22</v>
      </c>
      <c r="E82" s="241" t="s">
        <v>284</v>
      </c>
      <c r="F82" s="241" t="s">
        <v>285</v>
      </c>
      <c r="G82" s="241" t="s">
        <v>286</v>
      </c>
      <c r="H82" s="241" t="s">
        <v>445</v>
      </c>
      <c r="I82" s="241" t="s">
        <v>631</v>
      </c>
      <c r="J82" s="241" t="s">
        <v>270</v>
      </c>
      <c r="K82" s="241"/>
      <c r="L82" s="241"/>
      <c r="M82" s="241" t="s">
        <v>267</v>
      </c>
      <c r="N82" s="241" t="s">
        <v>310</v>
      </c>
      <c r="O82" s="241" t="s">
        <v>268</v>
      </c>
      <c r="P82" s="242" t="s">
        <v>632</v>
      </c>
      <c r="Q82" s="244">
        <v>1297758</v>
      </c>
      <c r="R82" s="244">
        <v>1297758</v>
      </c>
      <c r="S82" s="244">
        <v>1297758</v>
      </c>
      <c r="T82" s="47" t="str">
        <f t="shared" si="1"/>
        <v>040210037</v>
      </c>
    </row>
    <row r="83" spans="1:20" ht="15" customHeight="1">
      <c r="A83" s="241" t="s">
        <v>262</v>
      </c>
      <c r="B83" s="242" t="s">
        <v>263</v>
      </c>
      <c r="C83" s="243" t="s">
        <v>553</v>
      </c>
      <c r="D83" s="241" t="s">
        <v>22</v>
      </c>
      <c r="E83" s="241" t="s">
        <v>284</v>
      </c>
      <c r="F83" s="241" t="s">
        <v>285</v>
      </c>
      <c r="G83" s="241" t="s">
        <v>286</v>
      </c>
      <c r="H83" s="241" t="s">
        <v>445</v>
      </c>
      <c r="I83" s="241" t="s">
        <v>554</v>
      </c>
      <c r="J83" s="241" t="s">
        <v>270</v>
      </c>
      <c r="K83" s="241"/>
      <c r="L83" s="241"/>
      <c r="M83" s="241" t="s">
        <v>280</v>
      </c>
      <c r="N83" s="241" t="s">
        <v>34</v>
      </c>
      <c r="O83" s="241" t="s">
        <v>268</v>
      </c>
      <c r="P83" s="242" t="s">
        <v>623</v>
      </c>
      <c r="Q83" s="244">
        <v>0</v>
      </c>
      <c r="R83" s="244">
        <v>0</v>
      </c>
      <c r="S83" s="244">
        <v>0</v>
      </c>
      <c r="T83" s="47" t="str">
        <f t="shared" si="1"/>
        <v>040210037</v>
      </c>
    </row>
    <row r="84" spans="1:20" ht="15" customHeight="1">
      <c r="A84" s="241" t="s">
        <v>262</v>
      </c>
      <c r="B84" s="242" t="s">
        <v>263</v>
      </c>
      <c r="C84" s="243" t="s">
        <v>444</v>
      </c>
      <c r="D84" s="241" t="s">
        <v>22</v>
      </c>
      <c r="E84" s="241" t="s">
        <v>284</v>
      </c>
      <c r="F84" s="241" t="s">
        <v>285</v>
      </c>
      <c r="G84" s="241" t="s">
        <v>286</v>
      </c>
      <c r="H84" s="241" t="s">
        <v>445</v>
      </c>
      <c r="I84" s="241" t="s">
        <v>446</v>
      </c>
      <c r="J84" s="241" t="s">
        <v>270</v>
      </c>
      <c r="K84" s="241"/>
      <c r="L84" s="241"/>
      <c r="M84" s="241" t="s">
        <v>280</v>
      </c>
      <c r="N84" s="241" t="s">
        <v>34</v>
      </c>
      <c r="O84" s="241" t="s">
        <v>268</v>
      </c>
      <c r="P84" s="242" t="s">
        <v>622</v>
      </c>
      <c r="Q84" s="244">
        <v>66120293</v>
      </c>
      <c r="R84" s="244">
        <v>66120293</v>
      </c>
      <c r="S84" s="244">
        <v>66120293</v>
      </c>
      <c r="T84" s="47" t="str">
        <f t="shared" si="1"/>
        <v>040210037</v>
      </c>
    </row>
    <row r="85" spans="1:20" ht="15" customHeight="1">
      <c r="A85" s="241" t="s">
        <v>262</v>
      </c>
      <c r="B85" s="242" t="s">
        <v>263</v>
      </c>
      <c r="C85" s="243" t="s">
        <v>524</v>
      </c>
      <c r="D85" s="241" t="s">
        <v>22</v>
      </c>
      <c r="E85" s="241" t="s">
        <v>284</v>
      </c>
      <c r="F85" s="241" t="s">
        <v>285</v>
      </c>
      <c r="G85" s="241" t="s">
        <v>286</v>
      </c>
      <c r="H85" s="241" t="s">
        <v>445</v>
      </c>
      <c r="I85" s="241" t="s">
        <v>525</v>
      </c>
      <c r="J85" s="241" t="s">
        <v>270</v>
      </c>
      <c r="K85" s="241"/>
      <c r="L85" s="241"/>
      <c r="M85" s="241" t="s">
        <v>280</v>
      </c>
      <c r="N85" s="241" t="s">
        <v>34</v>
      </c>
      <c r="O85" s="241" t="s">
        <v>268</v>
      </c>
      <c r="P85" s="242" t="s">
        <v>621</v>
      </c>
      <c r="Q85" s="244">
        <v>24995257</v>
      </c>
      <c r="R85" s="244">
        <v>24995257</v>
      </c>
      <c r="S85" s="244">
        <v>24995257</v>
      </c>
      <c r="T85" s="47" t="str">
        <f t="shared" si="1"/>
        <v>040210037</v>
      </c>
    </row>
    <row r="86" spans="1:20" ht="15" customHeight="1">
      <c r="A86" s="241" t="s">
        <v>262</v>
      </c>
      <c r="B86" s="242" t="s">
        <v>263</v>
      </c>
      <c r="C86" s="243" t="s">
        <v>618</v>
      </c>
      <c r="D86" s="241" t="s">
        <v>22</v>
      </c>
      <c r="E86" s="241" t="s">
        <v>284</v>
      </c>
      <c r="F86" s="241" t="s">
        <v>285</v>
      </c>
      <c r="G86" s="241" t="s">
        <v>286</v>
      </c>
      <c r="H86" s="241" t="s">
        <v>445</v>
      </c>
      <c r="I86" s="241" t="s">
        <v>619</v>
      </c>
      <c r="J86" s="241" t="s">
        <v>270</v>
      </c>
      <c r="K86" s="241"/>
      <c r="L86" s="241"/>
      <c r="M86" s="241" t="s">
        <v>280</v>
      </c>
      <c r="N86" s="241" t="s">
        <v>34</v>
      </c>
      <c r="O86" s="241" t="s">
        <v>268</v>
      </c>
      <c r="P86" s="242" t="s">
        <v>620</v>
      </c>
      <c r="Q86" s="244">
        <v>0</v>
      </c>
      <c r="R86" s="244">
        <v>0</v>
      </c>
      <c r="S86" s="244">
        <v>0</v>
      </c>
      <c r="T86" s="47" t="str">
        <f t="shared" si="1"/>
        <v>040210037</v>
      </c>
    </row>
    <row r="87" spans="1:20" ht="15" customHeight="1">
      <c r="A87" s="241" t="s">
        <v>262</v>
      </c>
      <c r="B87" s="242" t="s">
        <v>263</v>
      </c>
      <c r="C87" s="243" t="s">
        <v>630</v>
      </c>
      <c r="D87" s="241" t="s">
        <v>22</v>
      </c>
      <c r="E87" s="241" t="s">
        <v>284</v>
      </c>
      <c r="F87" s="241" t="s">
        <v>285</v>
      </c>
      <c r="G87" s="241" t="s">
        <v>286</v>
      </c>
      <c r="H87" s="241" t="s">
        <v>445</v>
      </c>
      <c r="I87" s="241" t="s">
        <v>631</v>
      </c>
      <c r="J87" s="241" t="s">
        <v>270</v>
      </c>
      <c r="K87" s="241"/>
      <c r="L87" s="241"/>
      <c r="M87" s="241" t="s">
        <v>280</v>
      </c>
      <c r="N87" s="241" t="s">
        <v>34</v>
      </c>
      <c r="O87" s="241" t="s">
        <v>268</v>
      </c>
      <c r="P87" s="242" t="s">
        <v>632</v>
      </c>
      <c r="Q87" s="244">
        <v>0</v>
      </c>
      <c r="R87" s="244">
        <v>0</v>
      </c>
      <c r="S87" s="244">
        <v>0</v>
      </c>
      <c r="T87" s="47" t="str">
        <f t="shared" si="1"/>
        <v>040210037</v>
      </c>
    </row>
    <row r="88" spans="1:20" ht="15" customHeight="1">
      <c r="A88" s="241" t="s">
        <v>262</v>
      </c>
      <c r="B88" s="242" t="s">
        <v>263</v>
      </c>
      <c r="C88" s="243" t="s">
        <v>463</v>
      </c>
      <c r="D88" s="241" t="s">
        <v>22</v>
      </c>
      <c r="E88" s="241" t="s">
        <v>284</v>
      </c>
      <c r="F88" s="241" t="s">
        <v>285</v>
      </c>
      <c r="G88" s="241" t="s">
        <v>288</v>
      </c>
      <c r="H88" s="241" t="s">
        <v>445</v>
      </c>
      <c r="I88" s="241" t="s">
        <v>464</v>
      </c>
      <c r="J88" s="241" t="s">
        <v>270</v>
      </c>
      <c r="K88" s="241"/>
      <c r="L88" s="241"/>
      <c r="M88" s="241" t="s">
        <v>267</v>
      </c>
      <c r="N88" s="241" t="s">
        <v>310</v>
      </c>
      <c r="O88" s="241" t="s">
        <v>268</v>
      </c>
      <c r="P88" s="242" t="s">
        <v>633</v>
      </c>
      <c r="Q88" s="244">
        <v>63092689</v>
      </c>
      <c r="R88" s="244">
        <v>63092689</v>
      </c>
      <c r="S88" s="244">
        <v>63092689</v>
      </c>
      <c r="T88" s="47" t="str">
        <f t="shared" si="1"/>
        <v>040210038</v>
      </c>
    </row>
    <row r="89" spans="1:20" ht="15" customHeight="1">
      <c r="A89" s="241" t="s">
        <v>262</v>
      </c>
      <c r="B89" s="242" t="s">
        <v>263</v>
      </c>
      <c r="C89" s="243" t="s">
        <v>555</v>
      </c>
      <c r="D89" s="241" t="s">
        <v>22</v>
      </c>
      <c r="E89" s="241" t="s">
        <v>284</v>
      </c>
      <c r="F89" s="241" t="s">
        <v>285</v>
      </c>
      <c r="G89" s="241" t="s">
        <v>288</v>
      </c>
      <c r="H89" s="241" t="s">
        <v>445</v>
      </c>
      <c r="I89" s="241" t="s">
        <v>554</v>
      </c>
      <c r="J89" s="241" t="s">
        <v>270</v>
      </c>
      <c r="K89" s="241"/>
      <c r="L89" s="241"/>
      <c r="M89" s="241" t="s">
        <v>267</v>
      </c>
      <c r="N89" s="241" t="s">
        <v>310</v>
      </c>
      <c r="O89" s="241" t="s">
        <v>268</v>
      </c>
      <c r="P89" s="242" t="s">
        <v>634</v>
      </c>
      <c r="Q89" s="244">
        <v>56436203</v>
      </c>
      <c r="R89" s="244">
        <v>56436203</v>
      </c>
      <c r="S89" s="244">
        <v>56436203</v>
      </c>
      <c r="T89" s="47" t="str">
        <f t="shared" si="1"/>
        <v>040210038</v>
      </c>
    </row>
    <row r="90" spans="1:20" ht="15" customHeight="1">
      <c r="A90" s="241" t="s">
        <v>262</v>
      </c>
      <c r="B90" s="242" t="s">
        <v>263</v>
      </c>
      <c r="C90" s="243" t="s">
        <v>458</v>
      </c>
      <c r="D90" s="241" t="s">
        <v>22</v>
      </c>
      <c r="E90" s="241" t="s">
        <v>284</v>
      </c>
      <c r="F90" s="241" t="s">
        <v>285</v>
      </c>
      <c r="G90" s="241" t="s">
        <v>288</v>
      </c>
      <c r="H90" s="241" t="s">
        <v>445</v>
      </c>
      <c r="I90" s="241" t="s">
        <v>459</v>
      </c>
      <c r="J90" s="241" t="s">
        <v>270</v>
      </c>
      <c r="K90" s="241"/>
      <c r="L90" s="241"/>
      <c r="M90" s="241" t="s">
        <v>267</v>
      </c>
      <c r="N90" s="241" t="s">
        <v>310</v>
      </c>
      <c r="O90" s="241" t="s">
        <v>268</v>
      </c>
      <c r="P90" s="242" t="s">
        <v>635</v>
      </c>
      <c r="Q90" s="244">
        <v>643664126</v>
      </c>
      <c r="R90" s="244">
        <v>643664126</v>
      </c>
      <c r="S90" s="244">
        <v>643664126</v>
      </c>
      <c r="T90" s="47" t="str">
        <f t="shared" si="1"/>
        <v>040210038</v>
      </c>
    </row>
    <row r="91" spans="1:20" ht="15" customHeight="1">
      <c r="A91" s="241" t="s">
        <v>262</v>
      </c>
      <c r="B91" s="242" t="s">
        <v>263</v>
      </c>
      <c r="C91" s="243" t="s">
        <v>458</v>
      </c>
      <c r="D91" s="241" t="s">
        <v>22</v>
      </c>
      <c r="E91" s="241" t="s">
        <v>284</v>
      </c>
      <c r="F91" s="241" t="s">
        <v>285</v>
      </c>
      <c r="G91" s="241" t="s">
        <v>288</v>
      </c>
      <c r="H91" s="241" t="s">
        <v>445</v>
      </c>
      <c r="I91" s="241" t="s">
        <v>459</v>
      </c>
      <c r="J91" s="241" t="s">
        <v>270</v>
      </c>
      <c r="K91" s="241"/>
      <c r="L91" s="241"/>
      <c r="M91" s="241" t="s">
        <v>280</v>
      </c>
      <c r="N91" s="241" t="s">
        <v>34</v>
      </c>
      <c r="O91" s="241" t="s">
        <v>268</v>
      </c>
      <c r="P91" s="242" t="s">
        <v>635</v>
      </c>
      <c r="Q91" s="244">
        <v>42621512</v>
      </c>
      <c r="R91" s="244">
        <v>42621512</v>
      </c>
      <c r="S91" s="244">
        <v>42621512</v>
      </c>
      <c r="T91" s="47" t="str">
        <f t="shared" si="1"/>
        <v>040210038</v>
      </c>
    </row>
    <row r="92" spans="1:20" ht="15" customHeight="1">
      <c r="A92" s="241" t="s">
        <v>262</v>
      </c>
      <c r="B92" s="242" t="s">
        <v>263</v>
      </c>
      <c r="C92" s="243" t="s">
        <v>463</v>
      </c>
      <c r="D92" s="241" t="s">
        <v>22</v>
      </c>
      <c r="E92" s="241" t="s">
        <v>284</v>
      </c>
      <c r="F92" s="241" t="s">
        <v>285</v>
      </c>
      <c r="G92" s="241" t="s">
        <v>288</v>
      </c>
      <c r="H92" s="241" t="s">
        <v>445</v>
      </c>
      <c r="I92" s="241" t="s">
        <v>464</v>
      </c>
      <c r="J92" s="241" t="s">
        <v>270</v>
      </c>
      <c r="K92" s="241"/>
      <c r="L92" s="241"/>
      <c r="M92" s="241" t="s">
        <v>280</v>
      </c>
      <c r="N92" s="241" t="s">
        <v>34</v>
      </c>
      <c r="O92" s="241" t="s">
        <v>268</v>
      </c>
      <c r="P92" s="242" t="s">
        <v>633</v>
      </c>
      <c r="Q92" s="244">
        <v>24995257</v>
      </c>
      <c r="R92" s="244">
        <v>24995257</v>
      </c>
      <c r="S92" s="244">
        <v>24995257</v>
      </c>
      <c r="T92" s="47" t="str">
        <f t="shared" si="1"/>
        <v>040210038</v>
      </c>
    </row>
    <row r="93" spans="1:20" ht="15" customHeight="1">
      <c r="A93" s="241" t="s">
        <v>262</v>
      </c>
      <c r="B93" s="242" t="s">
        <v>263</v>
      </c>
      <c r="C93" s="243" t="s">
        <v>555</v>
      </c>
      <c r="D93" s="241" t="s">
        <v>22</v>
      </c>
      <c r="E93" s="241" t="s">
        <v>284</v>
      </c>
      <c r="F93" s="241" t="s">
        <v>285</v>
      </c>
      <c r="G93" s="241" t="s">
        <v>288</v>
      </c>
      <c r="H93" s="241" t="s">
        <v>445</v>
      </c>
      <c r="I93" s="241" t="s">
        <v>554</v>
      </c>
      <c r="J93" s="241" t="s">
        <v>270</v>
      </c>
      <c r="K93" s="241"/>
      <c r="L93" s="241"/>
      <c r="M93" s="241" t="s">
        <v>280</v>
      </c>
      <c r="N93" s="241" t="s">
        <v>34</v>
      </c>
      <c r="O93" s="241" t="s">
        <v>268</v>
      </c>
      <c r="P93" s="242" t="s">
        <v>634</v>
      </c>
      <c r="Q93" s="244">
        <v>24995257</v>
      </c>
      <c r="R93" s="244">
        <v>24995257</v>
      </c>
      <c r="S93" s="244">
        <v>24995257</v>
      </c>
      <c r="T93" s="47" t="str">
        <f t="shared" si="1"/>
        <v>040210038</v>
      </c>
    </row>
    <row r="94" spans="1:20" ht="15" customHeight="1">
      <c r="A94" s="241" t="s">
        <v>262</v>
      </c>
      <c r="B94" s="242" t="s">
        <v>263</v>
      </c>
      <c r="C94" s="243" t="s">
        <v>550</v>
      </c>
      <c r="D94" s="241" t="s">
        <v>22</v>
      </c>
      <c r="E94" s="241" t="s">
        <v>290</v>
      </c>
      <c r="F94" s="241" t="s">
        <v>285</v>
      </c>
      <c r="G94" s="241" t="s">
        <v>291</v>
      </c>
      <c r="H94" s="241" t="s">
        <v>445</v>
      </c>
      <c r="I94" s="241" t="s">
        <v>551</v>
      </c>
      <c r="J94" s="241" t="s">
        <v>270</v>
      </c>
      <c r="K94" s="241"/>
      <c r="L94" s="241"/>
      <c r="M94" s="241" t="s">
        <v>267</v>
      </c>
      <c r="N94" s="241" t="s">
        <v>310</v>
      </c>
      <c r="O94" s="241" t="s">
        <v>268</v>
      </c>
      <c r="P94" s="242" t="s">
        <v>636</v>
      </c>
      <c r="Q94" s="244">
        <v>98338299</v>
      </c>
      <c r="R94" s="244">
        <v>98338299</v>
      </c>
      <c r="S94" s="244">
        <v>98338299</v>
      </c>
      <c r="T94" s="47" t="str">
        <f t="shared" si="1"/>
        <v>040310032</v>
      </c>
    </row>
    <row r="95" spans="1:20" ht="15" customHeight="1">
      <c r="A95" s="241" t="s">
        <v>262</v>
      </c>
      <c r="B95" s="242" t="s">
        <v>263</v>
      </c>
      <c r="C95" s="243" t="s">
        <v>536</v>
      </c>
      <c r="D95" s="241" t="s">
        <v>22</v>
      </c>
      <c r="E95" s="241" t="s">
        <v>290</v>
      </c>
      <c r="F95" s="241" t="s">
        <v>285</v>
      </c>
      <c r="G95" s="241" t="s">
        <v>291</v>
      </c>
      <c r="H95" s="241" t="s">
        <v>445</v>
      </c>
      <c r="I95" s="241" t="s">
        <v>537</v>
      </c>
      <c r="J95" s="241" t="s">
        <v>270</v>
      </c>
      <c r="K95" s="241"/>
      <c r="L95" s="241"/>
      <c r="M95" s="241" t="s">
        <v>267</v>
      </c>
      <c r="N95" s="241" t="s">
        <v>310</v>
      </c>
      <c r="O95" s="241" t="s">
        <v>268</v>
      </c>
      <c r="P95" s="242" t="s">
        <v>637</v>
      </c>
      <c r="Q95" s="244">
        <v>89605731</v>
      </c>
      <c r="R95" s="244">
        <v>89605731</v>
      </c>
      <c r="S95" s="244">
        <v>89605731</v>
      </c>
      <c r="T95" s="47" t="str">
        <f t="shared" si="1"/>
        <v>040310032</v>
      </c>
    </row>
    <row r="96" spans="1:20" ht="15" customHeight="1">
      <c r="A96" s="241" t="s">
        <v>262</v>
      </c>
      <c r="B96" s="242" t="s">
        <v>263</v>
      </c>
      <c r="C96" s="243" t="s">
        <v>550</v>
      </c>
      <c r="D96" s="241" t="s">
        <v>22</v>
      </c>
      <c r="E96" s="241" t="s">
        <v>290</v>
      </c>
      <c r="F96" s="241" t="s">
        <v>285</v>
      </c>
      <c r="G96" s="241" t="s">
        <v>291</v>
      </c>
      <c r="H96" s="241" t="s">
        <v>445</v>
      </c>
      <c r="I96" s="241" t="s">
        <v>551</v>
      </c>
      <c r="J96" s="241" t="s">
        <v>270</v>
      </c>
      <c r="K96" s="241"/>
      <c r="L96" s="241"/>
      <c r="M96" s="241" t="s">
        <v>280</v>
      </c>
      <c r="N96" s="241" t="s">
        <v>34</v>
      </c>
      <c r="O96" s="241" t="s">
        <v>268</v>
      </c>
      <c r="P96" s="242" t="s">
        <v>636</v>
      </c>
      <c r="Q96" s="244">
        <v>30914925</v>
      </c>
      <c r="R96" s="244">
        <v>30914925</v>
      </c>
      <c r="S96" s="244">
        <v>30914925</v>
      </c>
      <c r="T96" s="47" t="str">
        <f t="shared" si="1"/>
        <v>040310032</v>
      </c>
    </row>
    <row r="97" spans="1:20" ht="15" customHeight="1">
      <c r="A97" s="241" t="s">
        <v>262</v>
      </c>
      <c r="B97" s="242" t="s">
        <v>263</v>
      </c>
      <c r="C97" s="243" t="s">
        <v>536</v>
      </c>
      <c r="D97" s="241" t="s">
        <v>22</v>
      </c>
      <c r="E97" s="241" t="s">
        <v>290</v>
      </c>
      <c r="F97" s="241" t="s">
        <v>285</v>
      </c>
      <c r="G97" s="241" t="s">
        <v>291</v>
      </c>
      <c r="H97" s="241" t="s">
        <v>445</v>
      </c>
      <c r="I97" s="241" t="s">
        <v>537</v>
      </c>
      <c r="J97" s="241" t="s">
        <v>270</v>
      </c>
      <c r="K97" s="241"/>
      <c r="L97" s="241"/>
      <c r="M97" s="241" t="s">
        <v>280</v>
      </c>
      <c r="N97" s="241" t="s">
        <v>34</v>
      </c>
      <c r="O97" s="241" t="s">
        <v>268</v>
      </c>
      <c r="P97" s="242" t="s">
        <v>637</v>
      </c>
      <c r="Q97" s="244">
        <v>223018616.40000001</v>
      </c>
      <c r="R97" s="244">
        <v>223018616.40000001</v>
      </c>
      <c r="S97" s="244">
        <v>223018616.40000001</v>
      </c>
      <c r="T97" s="47" t="str">
        <f t="shared" si="1"/>
        <v>040310032</v>
      </c>
    </row>
    <row r="98" spans="1:20" ht="15" customHeight="1">
      <c r="A98" s="241" t="s">
        <v>262</v>
      </c>
      <c r="B98" s="242" t="s">
        <v>263</v>
      </c>
      <c r="C98" s="243" t="s">
        <v>461</v>
      </c>
      <c r="D98" s="241" t="s">
        <v>22</v>
      </c>
      <c r="E98" s="241" t="s">
        <v>293</v>
      </c>
      <c r="F98" s="241" t="s">
        <v>285</v>
      </c>
      <c r="G98" s="241" t="s">
        <v>291</v>
      </c>
      <c r="H98" s="241" t="s">
        <v>445</v>
      </c>
      <c r="I98" s="241" t="s">
        <v>462</v>
      </c>
      <c r="J98" s="241" t="s">
        <v>270</v>
      </c>
      <c r="K98" s="241"/>
      <c r="L98" s="241"/>
      <c r="M98" s="241" t="s">
        <v>267</v>
      </c>
      <c r="N98" s="241" t="s">
        <v>310</v>
      </c>
      <c r="O98" s="241" t="s">
        <v>268</v>
      </c>
      <c r="P98" s="242" t="s">
        <v>638</v>
      </c>
      <c r="Q98" s="244">
        <v>201475675.66999999</v>
      </c>
      <c r="R98" s="244">
        <v>201475675.66999999</v>
      </c>
      <c r="S98" s="244">
        <v>201475675.66999999</v>
      </c>
      <c r="T98" s="47" t="str">
        <f t="shared" si="1"/>
        <v>040410032</v>
      </c>
    </row>
    <row r="99" spans="1:20" ht="15" customHeight="1">
      <c r="A99" s="241" t="s">
        <v>262</v>
      </c>
      <c r="B99" s="242" t="s">
        <v>263</v>
      </c>
      <c r="C99" s="243" t="s">
        <v>455</v>
      </c>
      <c r="D99" s="241" t="s">
        <v>22</v>
      </c>
      <c r="E99" s="241" t="s">
        <v>293</v>
      </c>
      <c r="F99" s="241" t="s">
        <v>285</v>
      </c>
      <c r="G99" s="241" t="s">
        <v>291</v>
      </c>
      <c r="H99" s="241" t="s">
        <v>445</v>
      </c>
      <c r="I99" s="241" t="s">
        <v>456</v>
      </c>
      <c r="J99" s="241" t="s">
        <v>270</v>
      </c>
      <c r="K99" s="241"/>
      <c r="L99" s="241"/>
      <c r="M99" s="241" t="s">
        <v>267</v>
      </c>
      <c r="N99" s="241" t="s">
        <v>310</v>
      </c>
      <c r="O99" s="241" t="s">
        <v>268</v>
      </c>
      <c r="P99" s="242" t="s">
        <v>639</v>
      </c>
      <c r="Q99" s="244">
        <v>0</v>
      </c>
      <c r="R99" s="244">
        <v>0</v>
      </c>
      <c r="S99" s="244">
        <v>0</v>
      </c>
      <c r="T99" s="47" t="str">
        <f t="shared" si="1"/>
        <v>040410032</v>
      </c>
    </row>
    <row r="100" spans="1:20" ht="15" customHeight="1">
      <c r="A100" s="241" t="s">
        <v>262</v>
      </c>
      <c r="B100" s="242" t="s">
        <v>263</v>
      </c>
      <c r="C100" s="243" t="s">
        <v>455</v>
      </c>
      <c r="D100" s="241" t="s">
        <v>22</v>
      </c>
      <c r="E100" s="241" t="s">
        <v>293</v>
      </c>
      <c r="F100" s="241" t="s">
        <v>285</v>
      </c>
      <c r="G100" s="241" t="s">
        <v>291</v>
      </c>
      <c r="H100" s="241" t="s">
        <v>445</v>
      </c>
      <c r="I100" s="241" t="s">
        <v>456</v>
      </c>
      <c r="J100" s="241" t="s">
        <v>270</v>
      </c>
      <c r="K100" s="241"/>
      <c r="L100" s="241"/>
      <c r="M100" s="241" t="s">
        <v>267</v>
      </c>
      <c r="N100" s="241" t="s">
        <v>32</v>
      </c>
      <c r="O100" s="241" t="s">
        <v>268</v>
      </c>
      <c r="P100" s="242" t="s">
        <v>639</v>
      </c>
      <c r="Q100" s="244">
        <v>131754978</v>
      </c>
      <c r="R100" s="244">
        <v>131754978</v>
      </c>
      <c r="S100" s="244">
        <v>131754978</v>
      </c>
      <c r="T100" s="47" t="str">
        <f t="shared" si="1"/>
        <v>040410032</v>
      </c>
    </row>
    <row r="101" spans="1:20" ht="15" customHeight="1">
      <c r="A101" s="241" t="s">
        <v>262</v>
      </c>
      <c r="B101" s="242" t="s">
        <v>263</v>
      </c>
      <c r="C101" s="243" t="s">
        <v>461</v>
      </c>
      <c r="D101" s="241" t="s">
        <v>22</v>
      </c>
      <c r="E101" s="241" t="s">
        <v>293</v>
      </c>
      <c r="F101" s="241" t="s">
        <v>285</v>
      </c>
      <c r="G101" s="241" t="s">
        <v>291</v>
      </c>
      <c r="H101" s="241" t="s">
        <v>445</v>
      </c>
      <c r="I101" s="241" t="s">
        <v>462</v>
      </c>
      <c r="J101" s="241" t="s">
        <v>270</v>
      </c>
      <c r="K101" s="241"/>
      <c r="L101" s="241"/>
      <c r="M101" s="241" t="s">
        <v>267</v>
      </c>
      <c r="N101" s="241" t="s">
        <v>32</v>
      </c>
      <c r="O101" s="241" t="s">
        <v>268</v>
      </c>
      <c r="P101" s="242" t="s">
        <v>638</v>
      </c>
      <c r="Q101" s="244">
        <v>1268280006.8</v>
      </c>
      <c r="R101" s="244">
        <v>1268280006.8</v>
      </c>
      <c r="S101" s="244">
        <v>1268280006.8</v>
      </c>
      <c r="T101" s="47" t="str">
        <f t="shared" si="1"/>
        <v>040410032</v>
      </c>
    </row>
    <row r="102" spans="1:20" ht="15" customHeight="1">
      <c r="A102" s="241" t="s">
        <v>262</v>
      </c>
      <c r="B102" s="242" t="s">
        <v>263</v>
      </c>
      <c r="C102" s="243" t="s">
        <v>461</v>
      </c>
      <c r="D102" s="241" t="s">
        <v>22</v>
      </c>
      <c r="E102" s="241" t="s">
        <v>293</v>
      </c>
      <c r="F102" s="241" t="s">
        <v>285</v>
      </c>
      <c r="G102" s="241" t="s">
        <v>291</v>
      </c>
      <c r="H102" s="241" t="s">
        <v>445</v>
      </c>
      <c r="I102" s="241" t="s">
        <v>462</v>
      </c>
      <c r="J102" s="241" t="s">
        <v>270</v>
      </c>
      <c r="K102" s="241"/>
      <c r="L102" s="241"/>
      <c r="M102" s="241" t="s">
        <v>267</v>
      </c>
      <c r="N102" s="241" t="s">
        <v>33</v>
      </c>
      <c r="O102" s="241" t="s">
        <v>268</v>
      </c>
      <c r="P102" s="242" t="s">
        <v>638</v>
      </c>
      <c r="Q102" s="244">
        <v>0</v>
      </c>
      <c r="R102" s="244">
        <v>0</v>
      </c>
      <c r="S102" s="244">
        <v>0</v>
      </c>
      <c r="T102" s="47" t="str">
        <f t="shared" si="1"/>
        <v>040410032</v>
      </c>
    </row>
    <row r="103" spans="1:20" ht="15" customHeight="1">
      <c r="A103" s="241" t="s">
        <v>262</v>
      </c>
      <c r="B103" s="242" t="s">
        <v>263</v>
      </c>
      <c r="C103" s="243" t="s">
        <v>455</v>
      </c>
      <c r="D103" s="241" t="s">
        <v>22</v>
      </c>
      <c r="E103" s="241" t="s">
        <v>293</v>
      </c>
      <c r="F103" s="241" t="s">
        <v>285</v>
      </c>
      <c r="G103" s="241" t="s">
        <v>291</v>
      </c>
      <c r="H103" s="241" t="s">
        <v>445</v>
      </c>
      <c r="I103" s="241" t="s">
        <v>456</v>
      </c>
      <c r="J103" s="241" t="s">
        <v>270</v>
      </c>
      <c r="K103" s="241"/>
      <c r="L103" s="241"/>
      <c r="M103" s="241" t="s">
        <v>280</v>
      </c>
      <c r="N103" s="241" t="s">
        <v>34</v>
      </c>
      <c r="O103" s="241" t="s">
        <v>268</v>
      </c>
      <c r="P103" s="242" t="s">
        <v>639</v>
      </c>
      <c r="Q103" s="244">
        <v>101515755</v>
      </c>
      <c r="R103" s="244">
        <v>101515755</v>
      </c>
      <c r="S103" s="244">
        <v>101515755</v>
      </c>
      <c r="T103" s="47" t="str">
        <f t="shared" si="1"/>
        <v>040410032</v>
      </c>
    </row>
    <row r="104" spans="1:20" ht="15" customHeight="1">
      <c r="A104" s="241" t="s">
        <v>262</v>
      </c>
      <c r="B104" s="242" t="s">
        <v>263</v>
      </c>
      <c r="C104" s="243" t="s">
        <v>461</v>
      </c>
      <c r="D104" s="241" t="s">
        <v>22</v>
      </c>
      <c r="E104" s="241" t="s">
        <v>293</v>
      </c>
      <c r="F104" s="241" t="s">
        <v>285</v>
      </c>
      <c r="G104" s="241" t="s">
        <v>291</v>
      </c>
      <c r="H104" s="241" t="s">
        <v>445</v>
      </c>
      <c r="I104" s="241" t="s">
        <v>462</v>
      </c>
      <c r="J104" s="241" t="s">
        <v>270</v>
      </c>
      <c r="K104" s="241"/>
      <c r="L104" s="241"/>
      <c r="M104" s="241" t="s">
        <v>280</v>
      </c>
      <c r="N104" s="241" t="s">
        <v>34</v>
      </c>
      <c r="O104" s="241" t="s">
        <v>268</v>
      </c>
      <c r="P104" s="242" t="s">
        <v>638</v>
      </c>
      <c r="Q104" s="244">
        <v>1156977846</v>
      </c>
      <c r="R104" s="244">
        <v>1156977846</v>
      </c>
      <c r="S104" s="244">
        <v>1156977846</v>
      </c>
      <c r="T104" s="47" t="str">
        <f t="shared" si="1"/>
        <v>040410032</v>
      </c>
    </row>
    <row r="105" spans="1:20" ht="15" customHeight="1">
      <c r="A105" s="241" t="s">
        <v>262</v>
      </c>
      <c r="B105" s="242" t="s">
        <v>263</v>
      </c>
      <c r="C105" s="243" t="s">
        <v>565</v>
      </c>
      <c r="D105" s="241" t="s">
        <v>22</v>
      </c>
      <c r="E105" s="241" t="s">
        <v>293</v>
      </c>
      <c r="F105" s="241" t="s">
        <v>285</v>
      </c>
      <c r="G105" s="241" t="s">
        <v>291</v>
      </c>
      <c r="H105" s="241" t="s">
        <v>445</v>
      </c>
      <c r="I105" s="241" t="s">
        <v>462</v>
      </c>
      <c r="J105" s="241" t="s">
        <v>566</v>
      </c>
      <c r="K105" s="241" t="s">
        <v>231</v>
      </c>
      <c r="L105" s="241" t="s">
        <v>231</v>
      </c>
      <c r="M105" s="241" t="s">
        <v>267</v>
      </c>
      <c r="N105" s="241" t="s">
        <v>33</v>
      </c>
      <c r="O105" s="241" t="s">
        <v>268</v>
      </c>
      <c r="P105" s="242" t="s">
        <v>640</v>
      </c>
      <c r="Q105" s="244">
        <v>0</v>
      </c>
      <c r="R105" s="244">
        <v>0</v>
      </c>
      <c r="S105" s="244">
        <v>0</v>
      </c>
      <c r="T105" s="47" t="str">
        <f t="shared" si="1"/>
        <v>040410032</v>
      </c>
    </row>
    <row r="106" spans="1:20" ht="15" customHeight="1">
      <c r="A106" s="241" t="s">
        <v>262</v>
      </c>
      <c r="B106" s="242" t="s">
        <v>263</v>
      </c>
      <c r="C106" s="243" t="s">
        <v>567</v>
      </c>
      <c r="D106" s="241" t="s">
        <v>22</v>
      </c>
      <c r="E106" s="241" t="s">
        <v>293</v>
      </c>
      <c r="F106" s="241" t="s">
        <v>285</v>
      </c>
      <c r="G106" s="241" t="s">
        <v>291</v>
      </c>
      <c r="H106" s="241" t="s">
        <v>445</v>
      </c>
      <c r="I106" s="241" t="s">
        <v>462</v>
      </c>
      <c r="J106" s="241" t="s">
        <v>568</v>
      </c>
      <c r="K106" s="241" t="s">
        <v>231</v>
      </c>
      <c r="L106" s="241" t="s">
        <v>231</v>
      </c>
      <c r="M106" s="241" t="s">
        <v>267</v>
      </c>
      <c r="N106" s="241" t="s">
        <v>33</v>
      </c>
      <c r="O106" s="241" t="s">
        <v>268</v>
      </c>
      <c r="P106" s="242" t="s">
        <v>641</v>
      </c>
      <c r="Q106" s="244">
        <v>173505613.86000001</v>
      </c>
      <c r="R106" s="244">
        <v>173505613.86000001</v>
      </c>
      <c r="S106" s="244">
        <v>173505613.86000001</v>
      </c>
      <c r="T106" s="47" t="str">
        <f t="shared" si="1"/>
        <v>040410032</v>
      </c>
    </row>
    <row r="107" spans="1:20" ht="15" customHeight="1">
      <c r="A107" s="241" t="s">
        <v>262</v>
      </c>
      <c r="B107" s="242" t="s">
        <v>263</v>
      </c>
      <c r="C107" s="243" t="s">
        <v>569</v>
      </c>
      <c r="D107" s="241" t="s">
        <v>22</v>
      </c>
      <c r="E107" s="241" t="s">
        <v>293</v>
      </c>
      <c r="F107" s="241" t="s">
        <v>285</v>
      </c>
      <c r="G107" s="241" t="s">
        <v>291</v>
      </c>
      <c r="H107" s="241" t="s">
        <v>445</v>
      </c>
      <c r="I107" s="241" t="s">
        <v>462</v>
      </c>
      <c r="J107" s="241" t="s">
        <v>570</v>
      </c>
      <c r="K107" s="241" t="s">
        <v>231</v>
      </c>
      <c r="L107" s="241" t="s">
        <v>231</v>
      </c>
      <c r="M107" s="241" t="s">
        <v>267</v>
      </c>
      <c r="N107" s="241" t="s">
        <v>33</v>
      </c>
      <c r="O107" s="241" t="s">
        <v>268</v>
      </c>
      <c r="P107" s="242" t="s">
        <v>642</v>
      </c>
      <c r="Q107" s="244">
        <v>4959466935.8100004</v>
      </c>
      <c r="R107" s="244">
        <v>4959466935.8100004</v>
      </c>
      <c r="S107" s="244">
        <v>4959466935.8100004</v>
      </c>
      <c r="T107" s="47" t="str">
        <f t="shared" si="1"/>
        <v>040410032</v>
      </c>
    </row>
    <row r="108" spans="1:20" ht="15" customHeight="1">
      <c r="A108" s="241" t="s">
        <v>262</v>
      </c>
      <c r="B108" s="242" t="s">
        <v>263</v>
      </c>
      <c r="C108" s="243" t="s">
        <v>559</v>
      </c>
      <c r="D108" s="241" t="s">
        <v>22</v>
      </c>
      <c r="E108" s="241" t="s">
        <v>293</v>
      </c>
      <c r="F108" s="241" t="s">
        <v>285</v>
      </c>
      <c r="G108" s="241" t="s">
        <v>291</v>
      </c>
      <c r="H108" s="241" t="s">
        <v>445</v>
      </c>
      <c r="I108" s="241" t="s">
        <v>462</v>
      </c>
      <c r="J108" s="241" t="s">
        <v>560</v>
      </c>
      <c r="K108" s="241" t="s">
        <v>231</v>
      </c>
      <c r="L108" s="241" t="s">
        <v>231</v>
      </c>
      <c r="M108" s="241" t="s">
        <v>267</v>
      </c>
      <c r="N108" s="241" t="s">
        <v>33</v>
      </c>
      <c r="O108" s="241" t="s">
        <v>268</v>
      </c>
      <c r="P108" s="242" t="s">
        <v>643</v>
      </c>
      <c r="Q108" s="244">
        <v>0</v>
      </c>
      <c r="R108" s="244">
        <v>0</v>
      </c>
      <c r="S108" s="244">
        <v>0</v>
      </c>
      <c r="T108" s="47" t="str">
        <f t="shared" si="1"/>
        <v>040410032</v>
      </c>
    </row>
    <row r="109" spans="1:20" ht="15" customHeight="1">
      <c r="A109" s="241" t="s">
        <v>262</v>
      </c>
      <c r="B109" s="242" t="s">
        <v>263</v>
      </c>
      <c r="C109" s="243" t="s">
        <v>562</v>
      </c>
      <c r="D109" s="241" t="s">
        <v>22</v>
      </c>
      <c r="E109" s="241" t="s">
        <v>293</v>
      </c>
      <c r="F109" s="241" t="s">
        <v>285</v>
      </c>
      <c r="G109" s="241" t="s">
        <v>291</v>
      </c>
      <c r="H109" s="241" t="s">
        <v>445</v>
      </c>
      <c r="I109" s="241" t="s">
        <v>462</v>
      </c>
      <c r="J109" s="241" t="s">
        <v>563</v>
      </c>
      <c r="K109" s="241" t="s">
        <v>231</v>
      </c>
      <c r="L109" s="241" t="s">
        <v>231</v>
      </c>
      <c r="M109" s="241" t="s">
        <v>267</v>
      </c>
      <c r="N109" s="241" t="s">
        <v>33</v>
      </c>
      <c r="O109" s="241" t="s">
        <v>268</v>
      </c>
      <c r="P109" s="242" t="s">
        <v>644</v>
      </c>
      <c r="Q109" s="244">
        <v>20113686</v>
      </c>
      <c r="R109" s="244">
        <v>20113686</v>
      </c>
      <c r="S109" s="244">
        <v>20113686</v>
      </c>
      <c r="T109" s="47" t="str">
        <f t="shared" si="1"/>
        <v>040410032</v>
      </c>
    </row>
    <row r="110" spans="1:20" ht="15" customHeight="1">
      <c r="A110" s="241" t="s">
        <v>262</v>
      </c>
      <c r="B110" s="242" t="s">
        <v>263</v>
      </c>
      <c r="C110" s="243" t="s">
        <v>573</v>
      </c>
      <c r="D110" s="241" t="s">
        <v>22</v>
      </c>
      <c r="E110" s="241" t="s">
        <v>293</v>
      </c>
      <c r="F110" s="241" t="s">
        <v>285</v>
      </c>
      <c r="G110" s="241" t="s">
        <v>291</v>
      </c>
      <c r="H110" s="241" t="s">
        <v>445</v>
      </c>
      <c r="I110" s="241" t="s">
        <v>462</v>
      </c>
      <c r="J110" s="241" t="s">
        <v>574</v>
      </c>
      <c r="K110" s="241" t="s">
        <v>231</v>
      </c>
      <c r="L110" s="241" t="s">
        <v>231</v>
      </c>
      <c r="M110" s="241" t="s">
        <v>267</v>
      </c>
      <c r="N110" s="241" t="s">
        <v>33</v>
      </c>
      <c r="O110" s="241" t="s">
        <v>268</v>
      </c>
      <c r="P110" s="242" t="s">
        <v>645</v>
      </c>
      <c r="Q110" s="244">
        <v>536637780</v>
      </c>
      <c r="R110" s="244">
        <v>536637780</v>
      </c>
      <c r="S110" s="244">
        <v>536637780</v>
      </c>
      <c r="T110" s="47" t="str">
        <f t="shared" si="1"/>
        <v>040410032</v>
      </c>
    </row>
    <row r="111" spans="1:20" ht="15" customHeight="1">
      <c r="A111" s="241" t="s">
        <v>262</v>
      </c>
      <c r="B111" s="242" t="s">
        <v>263</v>
      </c>
      <c r="C111" s="243" t="s">
        <v>575</v>
      </c>
      <c r="D111" s="241" t="s">
        <v>22</v>
      </c>
      <c r="E111" s="241" t="s">
        <v>293</v>
      </c>
      <c r="F111" s="241" t="s">
        <v>285</v>
      </c>
      <c r="G111" s="241" t="s">
        <v>291</v>
      </c>
      <c r="H111" s="241" t="s">
        <v>445</v>
      </c>
      <c r="I111" s="241" t="s">
        <v>462</v>
      </c>
      <c r="J111" s="241" t="s">
        <v>576</v>
      </c>
      <c r="K111" s="241" t="s">
        <v>231</v>
      </c>
      <c r="L111" s="241" t="s">
        <v>231</v>
      </c>
      <c r="M111" s="241" t="s">
        <v>267</v>
      </c>
      <c r="N111" s="241" t="s">
        <v>33</v>
      </c>
      <c r="O111" s="241" t="s">
        <v>268</v>
      </c>
      <c r="P111" s="242" t="s">
        <v>646</v>
      </c>
      <c r="Q111" s="244">
        <v>315615252</v>
      </c>
      <c r="R111" s="244">
        <v>315615252</v>
      </c>
      <c r="S111" s="244">
        <v>315615252</v>
      </c>
      <c r="T111" s="47" t="str">
        <f t="shared" si="1"/>
        <v>040410032</v>
      </c>
    </row>
    <row r="112" spans="1:20" ht="15" customHeight="1">
      <c r="A112" s="241" t="s">
        <v>262</v>
      </c>
      <c r="B112" s="242" t="s">
        <v>263</v>
      </c>
      <c r="C112" s="243" t="s">
        <v>647</v>
      </c>
      <c r="D112" s="241" t="s">
        <v>22</v>
      </c>
      <c r="E112" s="241" t="s">
        <v>293</v>
      </c>
      <c r="F112" s="241" t="s">
        <v>285</v>
      </c>
      <c r="G112" s="241" t="s">
        <v>291</v>
      </c>
      <c r="H112" s="241" t="s">
        <v>445</v>
      </c>
      <c r="I112" s="241" t="s">
        <v>462</v>
      </c>
      <c r="J112" s="241" t="s">
        <v>648</v>
      </c>
      <c r="K112" s="241" t="s">
        <v>231</v>
      </c>
      <c r="L112" s="241" t="s">
        <v>231</v>
      </c>
      <c r="M112" s="241" t="s">
        <v>267</v>
      </c>
      <c r="N112" s="241" t="s">
        <v>33</v>
      </c>
      <c r="O112" s="241" t="s">
        <v>268</v>
      </c>
      <c r="P112" s="242" t="s">
        <v>649</v>
      </c>
      <c r="Q112" s="244">
        <v>0</v>
      </c>
      <c r="R112" s="244">
        <v>0</v>
      </c>
      <c r="S112" s="244">
        <v>0</v>
      </c>
      <c r="T112" s="47" t="str">
        <f t="shared" si="1"/>
        <v>040410032</v>
      </c>
    </row>
    <row r="113" spans="1:20" ht="15" customHeight="1">
      <c r="A113" s="241" t="s">
        <v>262</v>
      </c>
      <c r="B113" s="242" t="s">
        <v>263</v>
      </c>
      <c r="C113" s="243" t="s">
        <v>571</v>
      </c>
      <c r="D113" s="241" t="s">
        <v>22</v>
      </c>
      <c r="E113" s="241" t="s">
        <v>293</v>
      </c>
      <c r="F113" s="241" t="s">
        <v>285</v>
      </c>
      <c r="G113" s="241" t="s">
        <v>291</v>
      </c>
      <c r="H113" s="241" t="s">
        <v>445</v>
      </c>
      <c r="I113" s="241" t="s">
        <v>462</v>
      </c>
      <c r="J113" s="241" t="s">
        <v>572</v>
      </c>
      <c r="K113" s="241" t="s">
        <v>231</v>
      </c>
      <c r="L113" s="241" t="s">
        <v>231</v>
      </c>
      <c r="M113" s="241" t="s">
        <v>267</v>
      </c>
      <c r="N113" s="241" t="s">
        <v>33</v>
      </c>
      <c r="O113" s="241" t="s">
        <v>268</v>
      </c>
      <c r="P113" s="242" t="s">
        <v>650</v>
      </c>
      <c r="Q113" s="244">
        <v>45000000</v>
      </c>
      <c r="R113" s="244">
        <v>45000000</v>
      </c>
      <c r="S113" s="244">
        <v>45000000</v>
      </c>
      <c r="T113" s="47" t="str">
        <f t="shared" si="1"/>
        <v>040410032</v>
      </c>
    </row>
    <row r="114" spans="1:20" ht="15" customHeight="1">
      <c r="A114" s="241" t="s">
        <v>262</v>
      </c>
      <c r="B114" s="242" t="s">
        <v>263</v>
      </c>
      <c r="C114" s="243" t="s">
        <v>543</v>
      </c>
      <c r="D114" s="241" t="s">
        <v>22</v>
      </c>
      <c r="E114" s="241" t="s">
        <v>295</v>
      </c>
      <c r="F114" s="241" t="s">
        <v>285</v>
      </c>
      <c r="G114" s="241" t="s">
        <v>296</v>
      </c>
      <c r="H114" s="241" t="s">
        <v>445</v>
      </c>
      <c r="I114" s="241" t="s">
        <v>544</v>
      </c>
      <c r="J114" s="241" t="s">
        <v>270</v>
      </c>
      <c r="K114" s="241"/>
      <c r="L114" s="241"/>
      <c r="M114" s="241" t="s">
        <v>267</v>
      </c>
      <c r="N114" s="241" t="s">
        <v>310</v>
      </c>
      <c r="O114" s="241" t="s">
        <v>268</v>
      </c>
      <c r="P114" s="242" t="s">
        <v>651</v>
      </c>
      <c r="Q114" s="244">
        <v>362061116</v>
      </c>
      <c r="R114" s="244">
        <v>362061116</v>
      </c>
      <c r="S114" s="244">
        <v>362061116</v>
      </c>
      <c r="T114" s="47" t="str">
        <f t="shared" si="1"/>
        <v>040510034</v>
      </c>
    </row>
    <row r="115" spans="1:20" ht="15" customHeight="1">
      <c r="A115" s="241" t="s">
        <v>262</v>
      </c>
      <c r="B115" s="242" t="s">
        <v>263</v>
      </c>
      <c r="C115" s="243" t="s">
        <v>531</v>
      </c>
      <c r="D115" s="241" t="s">
        <v>22</v>
      </c>
      <c r="E115" s="241" t="s">
        <v>295</v>
      </c>
      <c r="F115" s="241" t="s">
        <v>285</v>
      </c>
      <c r="G115" s="241" t="s">
        <v>296</v>
      </c>
      <c r="H115" s="241" t="s">
        <v>445</v>
      </c>
      <c r="I115" s="241" t="s">
        <v>532</v>
      </c>
      <c r="J115" s="241" t="s">
        <v>270</v>
      </c>
      <c r="K115" s="241"/>
      <c r="L115" s="241"/>
      <c r="M115" s="241" t="s">
        <v>267</v>
      </c>
      <c r="N115" s="241" t="s">
        <v>310</v>
      </c>
      <c r="O115" s="241" t="s">
        <v>268</v>
      </c>
      <c r="P115" s="242" t="s">
        <v>652</v>
      </c>
      <c r="Q115" s="244">
        <v>58029092</v>
      </c>
      <c r="R115" s="244">
        <v>58029092</v>
      </c>
      <c r="S115" s="244">
        <v>58029092</v>
      </c>
      <c r="T115" s="47" t="str">
        <f t="shared" si="1"/>
        <v>040510034</v>
      </c>
    </row>
    <row r="116" spans="1:20" ht="15" customHeight="1">
      <c r="A116" s="241" t="s">
        <v>262</v>
      </c>
      <c r="B116" s="242" t="s">
        <v>263</v>
      </c>
      <c r="C116" s="243" t="s">
        <v>539</v>
      </c>
      <c r="D116" s="241" t="s">
        <v>22</v>
      </c>
      <c r="E116" s="241" t="s">
        <v>295</v>
      </c>
      <c r="F116" s="241" t="s">
        <v>285</v>
      </c>
      <c r="G116" s="241" t="s">
        <v>296</v>
      </c>
      <c r="H116" s="241" t="s">
        <v>445</v>
      </c>
      <c r="I116" s="241" t="s">
        <v>540</v>
      </c>
      <c r="J116" s="241" t="s">
        <v>270</v>
      </c>
      <c r="K116" s="241"/>
      <c r="L116" s="241"/>
      <c r="M116" s="241" t="s">
        <v>280</v>
      </c>
      <c r="N116" s="241" t="s">
        <v>34</v>
      </c>
      <c r="O116" s="241" t="s">
        <v>268</v>
      </c>
      <c r="P116" s="242" t="s">
        <v>653</v>
      </c>
      <c r="Q116" s="244">
        <v>45043851</v>
      </c>
      <c r="R116" s="244">
        <v>45043851</v>
      </c>
      <c r="S116" s="244">
        <v>45043851</v>
      </c>
      <c r="T116" s="47" t="str">
        <f t="shared" si="1"/>
        <v>040510034</v>
      </c>
    </row>
    <row r="117" spans="1:20" ht="15" customHeight="1">
      <c r="A117" s="241" t="s">
        <v>262</v>
      </c>
      <c r="B117" s="242" t="s">
        <v>263</v>
      </c>
      <c r="C117" s="243" t="s">
        <v>465</v>
      </c>
      <c r="D117" s="241" t="s">
        <v>22</v>
      </c>
      <c r="E117" s="241" t="s">
        <v>298</v>
      </c>
      <c r="F117" s="241" t="s">
        <v>285</v>
      </c>
      <c r="G117" s="241" t="s">
        <v>299</v>
      </c>
      <c r="H117" s="241" t="s">
        <v>445</v>
      </c>
      <c r="I117" s="241" t="s">
        <v>466</v>
      </c>
      <c r="J117" s="241" t="s">
        <v>270</v>
      </c>
      <c r="K117" s="241"/>
      <c r="L117" s="241"/>
      <c r="M117" s="241" t="s">
        <v>267</v>
      </c>
      <c r="N117" s="241" t="s">
        <v>310</v>
      </c>
      <c r="O117" s="241" t="s">
        <v>268</v>
      </c>
      <c r="P117" s="242" t="s">
        <v>654</v>
      </c>
      <c r="Q117" s="244">
        <v>499637830.51999998</v>
      </c>
      <c r="R117" s="244">
        <v>499637830.51999998</v>
      </c>
      <c r="S117" s="244">
        <v>499637830.51999998</v>
      </c>
      <c r="T117" s="47" t="str">
        <f t="shared" si="1"/>
        <v>049910035</v>
      </c>
    </row>
    <row r="118" spans="1:20" ht="15" customHeight="1">
      <c r="A118" s="241" t="s">
        <v>262</v>
      </c>
      <c r="B118" s="242" t="s">
        <v>263</v>
      </c>
      <c r="C118" s="243" t="s">
        <v>541</v>
      </c>
      <c r="D118" s="241" t="s">
        <v>22</v>
      </c>
      <c r="E118" s="241" t="s">
        <v>298</v>
      </c>
      <c r="F118" s="241" t="s">
        <v>285</v>
      </c>
      <c r="G118" s="241" t="s">
        <v>299</v>
      </c>
      <c r="H118" s="241" t="s">
        <v>445</v>
      </c>
      <c r="I118" s="241" t="s">
        <v>542</v>
      </c>
      <c r="J118" s="241" t="s">
        <v>270</v>
      </c>
      <c r="K118" s="241"/>
      <c r="L118" s="241"/>
      <c r="M118" s="241" t="s">
        <v>267</v>
      </c>
      <c r="N118" s="241" t="s">
        <v>310</v>
      </c>
      <c r="O118" s="241" t="s">
        <v>268</v>
      </c>
      <c r="P118" s="242" t="s">
        <v>655</v>
      </c>
      <c r="Q118" s="244">
        <v>28347782</v>
      </c>
      <c r="R118" s="244">
        <v>28347782</v>
      </c>
      <c r="S118" s="244">
        <v>28347782</v>
      </c>
      <c r="T118" s="47" t="str">
        <f t="shared" si="1"/>
        <v>049910035</v>
      </c>
    </row>
    <row r="119" spans="1:20" ht="15" customHeight="1">
      <c r="A119" s="241" t="s">
        <v>262</v>
      </c>
      <c r="B119" s="242" t="s">
        <v>263</v>
      </c>
      <c r="C119" s="243" t="s">
        <v>529</v>
      </c>
      <c r="D119" s="241" t="s">
        <v>22</v>
      </c>
      <c r="E119" s="241" t="s">
        <v>298</v>
      </c>
      <c r="F119" s="241" t="s">
        <v>285</v>
      </c>
      <c r="G119" s="241" t="s">
        <v>299</v>
      </c>
      <c r="H119" s="241" t="s">
        <v>445</v>
      </c>
      <c r="I119" s="241" t="s">
        <v>530</v>
      </c>
      <c r="J119" s="241" t="s">
        <v>270</v>
      </c>
      <c r="K119" s="241"/>
      <c r="L119" s="241"/>
      <c r="M119" s="241" t="s">
        <v>267</v>
      </c>
      <c r="N119" s="241" t="s">
        <v>310</v>
      </c>
      <c r="O119" s="241" t="s">
        <v>268</v>
      </c>
      <c r="P119" s="242" t="s">
        <v>656</v>
      </c>
      <c r="Q119" s="244">
        <v>296336468</v>
      </c>
      <c r="R119" s="244">
        <v>296336468</v>
      </c>
      <c r="S119" s="244">
        <v>296336468</v>
      </c>
      <c r="T119" s="47" t="str">
        <f t="shared" si="1"/>
        <v>049910035</v>
      </c>
    </row>
    <row r="120" spans="1:20" ht="15" customHeight="1">
      <c r="A120" s="241" t="s">
        <v>262</v>
      </c>
      <c r="B120" s="242" t="s">
        <v>263</v>
      </c>
      <c r="C120" s="243" t="s">
        <v>548</v>
      </c>
      <c r="D120" s="241" t="s">
        <v>22</v>
      </c>
      <c r="E120" s="241" t="s">
        <v>298</v>
      </c>
      <c r="F120" s="241" t="s">
        <v>285</v>
      </c>
      <c r="G120" s="241" t="s">
        <v>299</v>
      </c>
      <c r="H120" s="241" t="s">
        <v>445</v>
      </c>
      <c r="I120" s="241" t="s">
        <v>549</v>
      </c>
      <c r="J120" s="241" t="s">
        <v>270</v>
      </c>
      <c r="K120" s="241"/>
      <c r="L120" s="241"/>
      <c r="M120" s="241" t="s">
        <v>267</v>
      </c>
      <c r="N120" s="241" t="s">
        <v>310</v>
      </c>
      <c r="O120" s="241" t="s">
        <v>268</v>
      </c>
      <c r="P120" s="242" t="s">
        <v>657</v>
      </c>
      <c r="Q120" s="244">
        <v>93114824</v>
      </c>
      <c r="R120" s="244">
        <v>93114824</v>
      </c>
      <c r="S120" s="244">
        <v>93114824</v>
      </c>
      <c r="T120" s="47" t="str">
        <f t="shared" si="1"/>
        <v>049910035</v>
      </c>
    </row>
    <row r="121" spans="1:20" ht="15" customHeight="1">
      <c r="A121" s="241" t="s">
        <v>262</v>
      </c>
      <c r="B121" s="242" t="s">
        <v>263</v>
      </c>
      <c r="C121" s="243" t="s">
        <v>541</v>
      </c>
      <c r="D121" s="241" t="s">
        <v>22</v>
      </c>
      <c r="E121" s="241" t="s">
        <v>298</v>
      </c>
      <c r="F121" s="241" t="s">
        <v>285</v>
      </c>
      <c r="G121" s="241" t="s">
        <v>299</v>
      </c>
      <c r="H121" s="241" t="s">
        <v>445</v>
      </c>
      <c r="I121" s="241" t="s">
        <v>542</v>
      </c>
      <c r="J121" s="241" t="s">
        <v>270</v>
      </c>
      <c r="K121" s="241"/>
      <c r="L121" s="241"/>
      <c r="M121" s="241" t="s">
        <v>280</v>
      </c>
      <c r="N121" s="241" t="s">
        <v>34</v>
      </c>
      <c r="O121" s="241" t="s">
        <v>268</v>
      </c>
      <c r="P121" s="242" t="s">
        <v>655</v>
      </c>
      <c r="Q121" s="244">
        <v>0</v>
      </c>
      <c r="R121" s="244">
        <v>0</v>
      </c>
      <c r="S121" s="244">
        <v>0</v>
      </c>
      <c r="T121" s="47" t="str">
        <f t="shared" si="1"/>
        <v>049910035</v>
      </c>
    </row>
    <row r="122" spans="1:20" ht="15" customHeight="1">
      <c r="A122" s="241" t="s">
        <v>262</v>
      </c>
      <c r="B122" s="242" t="s">
        <v>263</v>
      </c>
      <c r="C122" s="243" t="s">
        <v>529</v>
      </c>
      <c r="D122" s="241" t="s">
        <v>22</v>
      </c>
      <c r="E122" s="241" t="s">
        <v>298</v>
      </c>
      <c r="F122" s="241" t="s">
        <v>285</v>
      </c>
      <c r="G122" s="241" t="s">
        <v>299</v>
      </c>
      <c r="H122" s="241" t="s">
        <v>445</v>
      </c>
      <c r="I122" s="241" t="s">
        <v>530</v>
      </c>
      <c r="J122" s="241" t="s">
        <v>270</v>
      </c>
      <c r="K122" s="241"/>
      <c r="L122" s="241"/>
      <c r="M122" s="241" t="s">
        <v>280</v>
      </c>
      <c r="N122" s="241" t="s">
        <v>34</v>
      </c>
      <c r="O122" s="241" t="s">
        <v>268</v>
      </c>
      <c r="P122" s="242" t="s">
        <v>656</v>
      </c>
      <c r="Q122" s="244">
        <v>0</v>
      </c>
      <c r="R122" s="244">
        <v>0</v>
      </c>
      <c r="S122" s="244">
        <v>0</v>
      </c>
      <c r="T122" s="47" t="str">
        <f t="shared" si="1"/>
        <v>049910035</v>
      </c>
    </row>
    <row r="123" spans="1:20" ht="15" customHeight="1">
      <c r="A123" s="241" t="s">
        <v>262</v>
      </c>
      <c r="B123" s="242" t="s">
        <v>263</v>
      </c>
      <c r="C123" s="243" t="s">
        <v>548</v>
      </c>
      <c r="D123" s="241" t="s">
        <v>22</v>
      </c>
      <c r="E123" s="241" t="s">
        <v>298</v>
      </c>
      <c r="F123" s="241" t="s">
        <v>285</v>
      </c>
      <c r="G123" s="241" t="s">
        <v>299</v>
      </c>
      <c r="H123" s="241" t="s">
        <v>445</v>
      </c>
      <c r="I123" s="241" t="s">
        <v>549</v>
      </c>
      <c r="J123" s="241" t="s">
        <v>270</v>
      </c>
      <c r="K123" s="241"/>
      <c r="L123" s="241"/>
      <c r="M123" s="241" t="s">
        <v>280</v>
      </c>
      <c r="N123" s="241" t="s">
        <v>34</v>
      </c>
      <c r="O123" s="241" t="s">
        <v>268</v>
      </c>
      <c r="P123" s="242" t="s">
        <v>657</v>
      </c>
      <c r="Q123" s="244">
        <v>78698258</v>
      </c>
      <c r="R123" s="244">
        <v>78698258</v>
      </c>
      <c r="S123" s="244">
        <v>78698258</v>
      </c>
      <c r="T123" s="47" t="str">
        <f t="shared" si="1"/>
        <v>049910035</v>
      </c>
    </row>
    <row r="124" spans="1:20" ht="15" customHeight="1">
      <c r="A124" s="241" t="s">
        <v>262</v>
      </c>
      <c r="B124" s="242" t="s">
        <v>263</v>
      </c>
      <c r="C124" s="243" t="s">
        <v>465</v>
      </c>
      <c r="D124" s="241" t="s">
        <v>22</v>
      </c>
      <c r="E124" s="241" t="s">
        <v>298</v>
      </c>
      <c r="F124" s="241" t="s">
        <v>285</v>
      </c>
      <c r="G124" s="241" t="s">
        <v>299</v>
      </c>
      <c r="H124" s="241" t="s">
        <v>445</v>
      </c>
      <c r="I124" s="241" t="s">
        <v>466</v>
      </c>
      <c r="J124" s="241" t="s">
        <v>270</v>
      </c>
      <c r="K124" s="241"/>
      <c r="L124" s="241"/>
      <c r="M124" s="241" t="s">
        <v>280</v>
      </c>
      <c r="N124" s="241" t="s">
        <v>34</v>
      </c>
      <c r="O124" s="241" t="s">
        <v>268</v>
      </c>
      <c r="P124" s="242" t="s">
        <v>654</v>
      </c>
      <c r="Q124" s="244">
        <v>108548688.88</v>
      </c>
      <c r="R124" s="244">
        <v>108548688.88</v>
      </c>
      <c r="S124" s="244">
        <v>108548688.88</v>
      </c>
      <c r="T124" s="47" t="str">
        <f t="shared" si="1"/>
        <v>049910035</v>
      </c>
    </row>
    <row r="125" spans="1:20" ht="15" customHeight="1">
      <c r="A125" s="241" t="s">
        <v>262</v>
      </c>
      <c r="B125" s="242" t="s">
        <v>263</v>
      </c>
      <c r="C125" s="243" t="s">
        <v>453</v>
      </c>
      <c r="D125" s="241" t="s">
        <v>22</v>
      </c>
      <c r="E125" s="241" t="s">
        <v>298</v>
      </c>
      <c r="F125" s="241" t="s">
        <v>285</v>
      </c>
      <c r="G125" s="241" t="s">
        <v>301</v>
      </c>
      <c r="H125" s="241" t="s">
        <v>445</v>
      </c>
      <c r="I125" s="241" t="s">
        <v>454</v>
      </c>
      <c r="J125" s="241" t="s">
        <v>270</v>
      </c>
      <c r="K125" s="241"/>
      <c r="L125" s="241"/>
      <c r="M125" s="241" t="s">
        <v>267</v>
      </c>
      <c r="N125" s="241" t="s">
        <v>310</v>
      </c>
      <c r="O125" s="241" t="s">
        <v>268</v>
      </c>
      <c r="P125" s="242" t="s">
        <v>658</v>
      </c>
      <c r="Q125" s="244">
        <v>118644234.66</v>
      </c>
      <c r="R125" s="244">
        <v>118644234.66</v>
      </c>
      <c r="S125" s="244">
        <v>118644234.66</v>
      </c>
      <c r="T125" s="47" t="str">
        <f t="shared" si="1"/>
        <v>049910036</v>
      </c>
    </row>
    <row r="126" spans="1:20" ht="15" customHeight="1">
      <c r="A126" s="241" t="s">
        <v>262</v>
      </c>
      <c r="B126" s="242" t="s">
        <v>263</v>
      </c>
      <c r="C126" s="243" t="s">
        <v>659</v>
      </c>
      <c r="D126" s="241" t="s">
        <v>22</v>
      </c>
      <c r="E126" s="241" t="s">
        <v>298</v>
      </c>
      <c r="F126" s="241" t="s">
        <v>285</v>
      </c>
      <c r="G126" s="241" t="s">
        <v>301</v>
      </c>
      <c r="H126" s="241" t="s">
        <v>445</v>
      </c>
      <c r="I126" s="241" t="s">
        <v>660</v>
      </c>
      <c r="J126" s="241" t="s">
        <v>270</v>
      </c>
      <c r="K126" s="241"/>
      <c r="L126" s="241"/>
      <c r="M126" s="241" t="s">
        <v>267</v>
      </c>
      <c r="N126" s="241" t="s">
        <v>310</v>
      </c>
      <c r="O126" s="241" t="s">
        <v>268</v>
      </c>
      <c r="P126" s="242" t="s">
        <v>661</v>
      </c>
      <c r="Q126" s="244">
        <v>556185540.84000003</v>
      </c>
      <c r="R126" s="244">
        <v>556185540.84000003</v>
      </c>
      <c r="S126" s="244">
        <v>556185540.84000003</v>
      </c>
      <c r="T126" s="47" t="str">
        <f t="shared" si="1"/>
        <v>049910036</v>
      </c>
    </row>
    <row r="127" spans="1:20" ht="15" customHeight="1">
      <c r="A127" s="241" t="s">
        <v>262</v>
      </c>
      <c r="B127" s="242" t="s">
        <v>263</v>
      </c>
      <c r="C127" s="243" t="s">
        <v>448</v>
      </c>
      <c r="D127" s="241" t="s">
        <v>22</v>
      </c>
      <c r="E127" s="241" t="s">
        <v>298</v>
      </c>
      <c r="F127" s="241" t="s">
        <v>285</v>
      </c>
      <c r="G127" s="241" t="s">
        <v>301</v>
      </c>
      <c r="H127" s="241" t="s">
        <v>445</v>
      </c>
      <c r="I127" s="241" t="s">
        <v>449</v>
      </c>
      <c r="J127" s="241" t="s">
        <v>270</v>
      </c>
      <c r="K127" s="241"/>
      <c r="L127" s="241"/>
      <c r="M127" s="241" t="s">
        <v>267</v>
      </c>
      <c r="N127" s="241" t="s">
        <v>310</v>
      </c>
      <c r="O127" s="241" t="s">
        <v>268</v>
      </c>
      <c r="P127" s="242" t="s">
        <v>662</v>
      </c>
      <c r="Q127" s="244">
        <v>17914446</v>
      </c>
      <c r="R127" s="244">
        <v>17914446</v>
      </c>
      <c r="S127" s="244">
        <v>17914446</v>
      </c>
      <c r="T127" s="47" t="str">
        <f t="shared" si="1"/>
        <v>049910036</v>
      </c>
    </row>
    <row r="128" spans="1:20" ht="15" customHeight="1">
      <c r="A128" s="241" t="s">
        <v>262</v>
      </c>
      <c r="B128" s="242" t="s">
        <v>263</v>
      </c>
      <c r="C128" s="243" t="s">
        <v>659</v>
      </c>
      <c r="D128" s="241" t="s">
        <v>22</v>
      </c>
      <c r="E128" s="241" t="s">
        <v>298</v>
      </c>
      <c r="F128" s="241" t="s">
        <v>285</v>
      </c>
      <c r="G128" s="241" t="s">
        <v>301</v>
      </c>
      <c r="H128" s="241" t="s">
        <v>445</v>
      </c>
      <c r="I128" s="241" t="s">
        <v>660</v>
      </c>
      <c r="J128" s="241" t="s">
        <v>270</v>
      </c>
      <c r="K128" s="241"/>
      <c r="L128" s="241"/>
      <c r="M128" s="241" t="s">
        <v>280</v>
      </c>
      <c r="N128" s="241" t="s">
        <v>34</v>
      </c>
      <c r="O128" s="241" t="s">
        <v>268</v>
      </c>
      <c r="P128" s="242" t="s">
        <v>661</v>
      </c>
      <c r="Q128" s="244">
        <v>0</v>
      </c>
      <c r="R128" s="244">
        <v>0</v>
      </c>
      <c r="S128" s="244">
        <v>0</v>
      </c>
      <c r="T128" s="47" t="str">
        <f t="shared" si="1"/>
        <v>049910036</v>
      </c>
    </row>
    <row r="129" spans="1:20" ht="15" customHeight="1">
      <c r="A129" s="241" t="s">
        <v>262</v>
      </c>
      <c r="B129" s="242" t="s">
        <v>263</v>
      </c>
      <c r="C129" s="243" t="s">
        <v>448</v>
      </c>
      <c r="D129" s="241" t="s">
        <v>22</v>
      </c>
      <c r="E129" s="241" t="s">
        <v>298</v>
      </c>
      <c r="F129" s="241" t="s">
        <v>285</v>
      </c>
      <c r="G129" s="241" t="s">
        <v>301</v>
      </c>
      <c r="H129" s="241" t="s">
        <v>445</v>
      </c>
      <c r="I129" s="241" t="s">
        <v>449</v>
      </c>
      <c r="J129" s="241" t="s">
        <v>270</v>
      </c>
      <c r="K129" s="241"/>
      <c r="L129" s="241"/>
      <c r="M129" s="241" t="s">
        <v>280</v>
      </c>
      <c r="N129" s="241" t="s">
        <v>34</v>
      </c>
      <c r="O129" s="241" t="s">
        <v>268</v>
      </c>
      <c r="P129" s="242" t="s">
        <v>662</v>
      </c>
      <c r="Q129" s="244">
        <v>0</v>
      </c>
      <c r="R129" s="244">
        <v>0</v>
      </c>
      <c r="S129" s="244">
        <v>0</v>
      </c>
      <c r="T129" s="47" t="str">
        <f t="shared" si="1"/>
        <v>049910036</v>
      </c>
    </row>
    <row r="130" spans="1:20" ht="15" customHeight="1">
      <c r="A130" s="241" t="s">
        <v>262</v>
      </c>
      <c r="B130" s="242" t="s">
        <v>263</v>
      </c>
      <c r="C130" s="243" t="s">
        <v>453</v>
      </c>
      <c r="D130" s="241" t="s">
        <v>22</v>
      </c>
      <c r="E130" s="241" t="s">
        <v>298</v>
      </c>
      <c r="F130" s="241" t="s">
        <v>285</v>
      </c>
      <c r="G130" s="241" t="s">
        <v>301</v>
      </c>
      <c r="H130" s="241" t="s">
        <v>445</v>
      </c>
      <c r="I130" s="241" t="s">
        <v>454</v>
      </c>
      <c r="J130" s="241" t="s">
        <v>270</v>
      </c>
      <c r="K130" s="241"/>
      <c r="L130" s="241"/>
      <c r="M130" s="241" t="s">
        <v>280</v>
      </c>
      <c r="N130" s="241" t="s">
        <v>34</v>
      </c>
      <c r="O130" s="241" t="s">
        <v>268</v>
      </c>
      <c r="P130" s="242" t="s">
        <v>658</v>
      </c>
      <c r="Q130" s="244">
        <v>0</v>
      </c>
      <c r="R130" s="244">
        <v>0</v>
      </c>
      <c r="S130" s="244">
        <v>0</v>
      </c>
      <c r="T130" s="47" t="str">
        <f t="shared" si="1"/>
        <v>049910036</v>
      </c>
    </row>
    <row r="131" spans="1:20" ht="15" customHeight="1">
      <c r="A131" s="241" t="s">
        <v>262</v>
      </c>
      <c r="B131" s="242" t="s">
        <v>263</v>
      </c>
      <c r="C131" s="243" t="s">
        <v>545</v>
      </c>
      <c r="D131" s="241" t="s">
        <v>22</v>
      </c>
      <c r="E131" s="241" t="s">
        <v>298</v>
      </c>
      <c r="F131" s="241" t="s">
        <v>285</v>
      </c>
      <c r="G131" s="241" t="s">
        <v>286</v>
      </c>
      <c r="H131" s="241" t="s">
        <v>445</v>
      </c>
      <c r="I131" s="241" t="s">
        <v>546</v>
      </c>
      <c r="J131" s="241" t="s">
        <v>270</v>
      </c>
      <c r="K131" s="241"/>
      <c r="L131" s="241"/>
      <c r="M131" s="241" t="s">
        <v>267</v>
      </c>
      <c r="N131" s="241" t="s">
        <v>310</v>
      </c>
      <c r="O131" s="241" t="s">
        <v>268</v>
      </c>
      <c r="P131" s="242" t="s">
        <v>663</v>
      </c>
      <c r="Q131" s="244">
        <v>1924742</v>
      </c>
      <c r="R131" s="244">
        <v>1924742</v>
      </c>
      <c r="S131" s="244">
        <v>1924742</v>
      </c>
      <c r="T131" s="47" t="str">
        <f t="shared" ref="T131:T135" si="2">E131&amp;F131&amp;G131</f>
        <v>049910037</v>
      </c>
    </row>
    <row r="132" spans="1:20" ht="15" customHeight="1">
      <c r="A132" s="241" t="s">
        <v>262</v>
      </c>
      <c r="B132" s="242" t="s">
        <v>263</v>
      </c>
      <c r="C132" s="243" t="s">
        <v>558</v>
      </c>
      <c r="D132" s="241" t="s">
        <v>22</v>
      </c>
      <c r="E132" s="241" t="s">
        <v>298</v>
      </c>
      <c r="F132" s="241" t="s">
        <v>285</v>
      </c>
      <c r="G132" s="241" t="s">
        <v>286</v>
      </c>
      <c r="H132" s="241" t="s">
        <v>445</v>
      </c>
      <c r="I132" s="241" t="s">
        <v>557</v>
      </c>
      <c r="J132" s="241" t="s">
        <v>270</v>
      </c>
      <c r="K132" s="241"/>
      <c r="L132" s="241"/>
      <c r="M132" s="241" t="s">
        <v>267</v>
      </c>
      <c r="N132" s="241" t="s">
        <v>310</v>
      </c>
      <c r="O132" s="241" t="s">
        <v>268</v>
      </c>
      <c r="P132" s="242" t="s">
        <v>664</v>
      </c>
      <c r="Q132" s="244">
        <v>5475327</v>
      </c>
      <c r="R132" s="244">
        <v>5475327</v>
      </c>
      <c r="S132" s="244">
        <v>5475327</v>
      </c>
      <c r="T132" s="47" t="str">
        <f t="shared" si="2"/>
        <v>049910037</v>
      </c>
    </row>
    <row r="133" spans="1:20" ht="15" customHeight="1">
      <c r="A133" s="241" t="s">
        <v>262</v>
      </c>
      <c r="B133" s="242" t="s">
        <v>263</v>
      </c>
      <c r="C133" s="243" t="s">
        <v>556</v>
      </c>
      <c r="D133" s="241" t="s">
        <v>22</v>
      </c>
      <c r="E133" s="241" t="s">
        <v>298</v>
      </c>
      <c r="F133" s="241" t="s">
        <v>285</v>
      </c>
      <c r="G133" s="241" t="s">
        <v>288</v>
      </c>
      <c r="H133" s="241" t="s">
        <v>445</v>
      </c>
      <c r="I133" s="241" t="s">
        <v>557</v>
      </c>
      <c r="J133" s="241" t="s">
        <v>270</v>
      </c>
      <c r="K133" s="241"/>
      <c r="L133" s="241"/>
      <c r="M133" s="241" t="s">
        <v>267</v>
      </c>
      <c r="N133" s="241" t="s">
        <v>310</v>
      </c>
      <c r="O133" s="241" t="s">
        <v>268</v>
      </c>
      <c r="P133" s="242" t="s">
        <v>665</v>
      </c>
      <c r="Q133" s="244">
        <v>44340570</v>
      </c>
      <c r="R133" s="244">
        <v>44340570</v>
      </c>
      <c r="S133" s="244">
        <v>44340570</v>
      </c>
      <c r="T133" s="47" t="str">
        <f t="shared" si="2"/>
        <v>049910038</v>
      </c>
    </row>
    <row r="134" spans="1:20" ht="15" customHeight="1">
      <c r="A134" s="241" t="s">
        <v>262</v>
      </c>
      <c r="B134" s="242" t="s">
        <v>263</v>
      </c>
      <c r="C134" s="243" t="s">
        <v>526</v>
      </c>
      <c r="D134" s="241" t="s">
        <v>22</v>
      </c>
      <c r="E134" s="241" t="s">
        <v>298</v>
      </c>
      <c r="F134" s="241" t="s">
        <v>285</v>
      </c>
      <c r="G134" s="241" t="s">
        <v>288</v>
      </c>
      <c r="H134" s="241" t="s">
        <v>445</v>
      </c>
      <c r="I134" s="241" t="s">
        <v>527</v>
      </c>
      <c r="J134" s="241" t="s">
        <v>270</v>
      </c>
      <c r="K134" s="241"/>
      <c r="L134" s="241"/>
      <c r="M134" s="241" t="s">
        <v>267</v>
      </c>
      <c r="N134" s="241" t="s">
        <v>310</v>
      </c>
      <c r="O134" s="241" t="s">
        <v>268</v>
      </c>
      <c r="P134" s="242" t="s">
        <v>666</v>
      </c>
      <c r="Q134" s="244">
        <v>0</v>
      </c>
      <c r="R134" s="244">
        <v>0</v>
      </c>
      <c r="S134" s="244">
        <v>0</v>
      </c>
      <c r="T134" s="47" t="str">
        <f t="shared" si="2"/>
        <v>049910038</v>
      </c>
    </row>
    <row r="135" spans="1:20" ht="15" customHeight="1">
      <c r="A135" s="241" t="s">
        <v>262</v>
      </c>
      <c r="B135" s="242" t="s">
        <v>263</v>
      </c>
      <c r="C135" s="243" t="s">
        <v>556</v>
      </c>
      <c r="D135" s="241" t="s">
        <v>22</v>
      </c>
      <c r="E135" s="241" t="s">
        <v>298</v>
      </c>
      <c r="F135" s="241" t="s">
        <v>285</v>
      </c>
      <c r="G135" s="241" t="s">
        <v>288</v>
      </c>
      <c r="H135" s="241" t="s">
        <v>445</v>
      </c>
      <c r="I135" s="241" t="s">
        <v>557</v>
      </c>
      <c r="J135" s="241" t="s">
        <v>270</v>
      </c>
      <c r="K135" s="241"/>
      <c r="L135" s="241"/>
      <c r="M135" s="241" t="s">
        <v>280</v>
      </c>
      <c r="N135" s="241" t="s">
        <v>34</v>
      </c>
      <c r="O135" s="241" t="s">
        <v>268</v>
      </c>
      <c r="P135" s="242" t="s">
        <v>665</v>
      </c>
      <c r="Q135" s="244">
        <v>24552242.960000001</v>
      </c>
      <c r="R135" s="244">
        <v>24552242.960000001</v>
      </c>
      <c r="S135" s="244">
        <v>24552242.960000001</v>
      </c>
      <c r="T135" s="47" t="str">
        <f t="shared" si="2"/>
        <v>049910038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4:R190"/>
  <sheetViews>
    <sheetView showGridLines="0" topLeftCell="A56" zoomScale="80" zoomScaleNormal="80" workbookViewId="0">
      <selection activeCell="G70" sqref="G70"/>
    </sheetView>
  </sheetViews>
  <sheetFormatPr defaultColWidth="0" defaultRowHeight="15.75"/>
  <cols>
    <col min="1" max="1" width="3" customWidth="1"/>
    <col min="2" max="2" width="15.125" customWidth="1"/>
    <col min="3" max="3" width="25.875" customWidth="1"/>
    <col min="4" max="4" width="15.125" bestFit="1" customWidth="1"/>
    <col min="5" max="5" width="17.125" style="119" bestFit="1" customWidth="1"/>
    <col min="6" max="6" width="17.125" style="119" hidden="1" customWidth="1"/>
    <col min="7" max="7" width="16.125" style="119" bestFit="1" customWidth="1"/>
    <col min="8" max="8" width="18.125" style="119" bestFit="1" customWidth="1"/>
    <col min="9" max="9" width="17.125" bestFit="1" customWidth="1"/>
    <col min="10" max="10" width="8.375" bestFit="1" customWidth="1"/>
    <col min="11" max="11" width="17.375" bestFit="1" customWidth="1"/>
    <col min="12" max="12" width="8.375" bestFit="1" customWidth="1"/>
    <col min="13" max="13" width="17.375" bestFit="1" customWidth="1"/>
    <col min="14" max="14" width="7.375" bestFit="1" customWidth="1"/>
    <col min="15" max="15" width="17.375" bestFit="1" customWidth="1"/>
    <col min="16" max="16" width="7.375" bestFit="1" customWidth="1"/>
    <col min="17" max="17" width="17.375" bestFit="1" customWidth="1"/>
    <col min="18" max="18" width="7.375" bestFit="1" customWidth="1"/>
    <col min="19" max="19" width="4.125" customWidth="1"/>
  </cols>
  <sheetData>
    <row r="4" spans="2:18" s="80" customFormat="1" thickBot="1"/>
    <row r="5" spans="2:18" ht="8.25" customHeight="1"/>
    <row r="6" spans="2:18" ht="30">
      <c r="C6" s="204" t="s">
        <v>667</v>
      </c>
      <c r="D6" s="204" t="s">
        <v>668</v>
      </c>
      <c r="E6" s="130" t="s">
        <v>669</v>
      </c>
      <c r="F6" s="194" t="s">
        <v>670</v>
      </c>
      <c r="G6" s="130" t="s">
        <v>671</v>
      </c>
      <c r="H6" s="130" t="s">
        <v>672</v>
      </c>
      <c r="I6" s="130" t="s">
        <v>255</v>
      </c>
      <c r="J6" s="204" t="s">
        <v>673</v>
      </c>
      <c r="K6" s="131" t="s">
        <v>5</v>
      </c>
      <c r="L6" s="204" t="s">
        <v>673</v>
      </c>
      <c r="M6" s="131" t="s">
        <v>7</v>
      </c>
      <c r="N6" s="204" t="s">
        <v>673</v>
      </c>
      <c r="O6" s="131" t="s">
        <v>674</v>
      </c>
      <c r="P6" s="204" t="s">
        <v>673</v>
      </c>
      <c r="Q6" s="131" t="s">
        <v>675</v>
      </c>
      <c r="R6" s="204" t="s">
        <v>673</v>
      </c>
    </row>
    <row r="7" spans="2:18">
      <c r="B7" s="251" t="s">
        <v>676</v>
      </c>
      <c r="C7" s="252" t="s">
        <v>24</v>
      </c>
      <c r="D7" s="122" t="s">
        <v>267</v>
      </c>
      <c r="E7" s="123">
        <f>SUMIFS(archivo_ejec!T:T,archivo_ejec!D:D,"A",archivo_ejec!N:N,10)+SUMIFS(archivo_ejec!T:T,archivo_ejec!D:D,"A",archivo_ejec!N:N,11)</f>
        <v>64397570521</v>
      </c>
      <c r="F7" s="123">
        <v>0</v>
      </c>
      <c r="G7" s="123">
        <f>SUMIFS(archivo_ejec!U:U,archivo_ejec!D:D,"A",archivo_ejec!N:N,10)+SUMIFS(archivo_ejec!U:U,archivo_ejec!D:D,"A",archivo_ejec!N:N,11)</f>
        <v>4590312563</v>
      </c>
      <c r="H7" s="123">
        <f t="shared" ref="H7:H17" si="0">E7-G7</f>
        <v>59807257958</v>
      </c>
      <c r="I7" s="123">
        <f>SUMIFS(archivo_ejec!V:V,archivo_ejec!D:D,"A",archivo_ejec!N:N,10)+SUMIFS(archivo_ejec!V:V,archivo_ejec!D:D,"A",archivo_ejec!N:N,11)</f>
        <v>47548553652</v>
      </c>
      <c r="J7" s="124">
        <f>I7/H7</f>
        <v>0.79502982205589923</v>
      </c>
      <c r="K7" s="125">
        <f>SUMIFS(archivo_ejec!X:X,archivo_ejec!D:D,"A",archivo_ejec!N:N,10)+SUMIFS(archivo_ejec!X:X,archivo_ejec!D:D,"A",archivo_ejec!N:N,11)</f>
        <v>47211301907</v>
      </c>
      <c r="L7" s="124">
        <f t="shared" ref="L7:L17" si="1">K7/E7</f>
        <v>0.73312240702627796</v>
      </c>
      <c r="M7" s="125">
        <f>SUMIFS(archivo_ejec!Y:Y,archivo_ejec!D:D,"A",archivo_ejec!N:N,10)+SUMIFS(archivo_ejec!Y:Y,archivo_ejec!D:D,"A",archivo_ejec!N:N,11)</f>
        <v>47211301907</v>
      </c>
      <c r="N7" s="124">
        <f t="shared" ref="N7:N17" si="2">M7/E7</f>
        <v>0.73312240702627796</v>
      </c>
      <c r="O7" s="125">
        <f>SUMIFS(archivo_ejec!AA:AA,archivo_ejec!D:D,"A",archivo_ejec!N:N,10)+SUMIFS(archivo_ejec!A:A,archivo_ejec!D:D,"A",archivo_ejec!N:N,11)</f>
        <v>46810156547</v>
      </c>
      <c r="P7" s="124">
        <f t="shared" ref="P7:P17" si="3">O7/E7</f>
        <v>0.72689320681337255</v>
      </c>
      <c r="Q7" s="125">
        <f t="shared" ref="Q7:Q17" si="4">H7-I7</f>
        <v>12258704306</v>
      </c>
      <c r="R7" s="158">
        <f t="shared" ref="R7:R17" si="5">Q7/E7</f>
        <v>0.1903597326238021</v>
      </c>
    </row>
    <row r="8" spans="2:18">
      <c r="B8" s="251"/>
      <c r="C8" s="253"/>
      <c r="D8" s="122" t="s">
        <v>280</v>
      </c>
      <c r="E8" s="123">
        <f>SUMIFS(archivo_ejec!T:T,archivo_ejec!D:D,"A",archivo_ejec!N:N,20)</f>
        <v>749000000</v>
      </c>
      <c r="F8" s="123">
        <v>0</v>
      </c>
      <c r="G8" s="123">
        <f>SUMIFS(archivo_ejec!U:U,archivo_ejec!D:D,"A",archivo_ejec!N:N,20)</f>
        <v>0</v>
      </c>
      <c r="H8" s="123">
        <f t="shared" si="0"/>
        <v>749000000</v>
      </c>
      <c r="I8" s="123">
        <f>SUMIFS(archivo_ejec!V:V,archivo_ejec!D:D,"A",archivo_ejec!N:N,20)</f>
        <v>503518031</v>
      </c>
      <c r="J8" s="124">
        <f>I8/E8</f>
        <v>0.67225371295060077</v>
      </c>
      <c r="K8" s="125">
        <f>SUMIFS(archivo_ejec!X:X,archivo_ejec!D:D,"A",archivo_ejec!N:N,20)</f>
        <v>503518031</v>
      </c>
      <c r="L8" s="124">
        <f t="shared" si="1"/>
        <v>0.67225371295060077</v>
      </c>
      <c r="M8" s="125">
        <f>SUMIFS(archivo_ejec!Y:Y,archivo_ejec!D:D,"A",archivo_ejec!N:N,20)</f>
        <v>503518031</v>
      </c>
      <c r="N8" s="124">
        <f t="shared" si="2"/>
        <v>0.67225371295060077</v>
      </c>
      <c r="O8" s="125">
        <f>SUMIFS(archivo_ejec!AA:AA,archivo_ejec!D:D,"A",archivo_ejec!N:N,20)</f>
        <v>503518031</v>
      </c>
      <c r="P8" s="124">
        <f t="shared" si="3"/>
        <v>0.67225371295060077</v>
      </c>
      <c r="Q8" s="125">
        <f t="shared" si="4"/>
        <v>245481969</v>
      </c>
      <c r="R8" s="158">
        <f t="shared" si="5"/>
        <v>0.32774628704939918</v>
      </c>
    </row>
    <row r="9" spans="2:18">
      <c r="B9" s="251"/>
      <c r="C9" s="254"/>
      <c r="D9" s="126" t="s">
        <v>677</v>
      </c>
      <c r="E9" s="127">
        <f>SUM(E7:E8)</f>
        <v>65146570521</v>
      </c>
      <c r="F9" s="127">
        <v>0</v>
      </c>
      <c r="G9" s="127">
        <f>SUM(G7:G8)</f>
        <v>4590312563</v>
      </c>
      <c r="H9" s="127">
        <f t="shared" si="0"/>
        <v>60556257958</v>
      </c>
      <c r="I9" s="127">
        <f>SUM(I7:I8)</f>
        <v>48052071683</v>
      </c>
      <c r="J9" s="128">
        <f>I9/H9</f>
        <v>0.79351124563092179</v>
      </c>
      <c r="K9" s="129">
        <f t="shared" ref="K9:O9" si="6">SUM(K7:K8)</f>
        <v>47714819938</v>
      </c>
      <c r="L9" s="128">
        <f t="shared" si="1"/>
        <v>0.7324225904204601</v>
      </c>
      <c r="M9" s="129">
        <f t="shared" si="6"/>
        <v>47714819938</v>
      </c>
      <c r="N9" s="128">
        <f t="shared" si="2"/>
        <v>0.7324225904204601</v>
      </c>
      <c r="O9" s="129">
        <f t="shared" si="6"/>
        <v>47313674578</v>
      </c>
      <c r="P9" s="128">
        <f t="shared" si="3"/>
        <v>0.72626500826698825</v>
      </c>
      <c r="Q9" s="129">
        <f t="shared" si="4"/>
        <v>12504186275</v>
      </c>
      <c r="R9" s="159">
        <f t="shared" si="5"/>
        <v>0.191939286673107</v>
      </c>
    </row>
    <row r="10" spans="2:18">
      <c r="B10" s="251"/>
      <c r="C10" s="252" t="s">
        <v>167</v>
      </c>
      <c r="D10" s="122" t="s">
        <v>267</v>
      </c>
      <c r="E10" s="123">
        <f>SUMIFS(archivo_ejec!T:T,archivo_ejec!D:D,"C",archivo_ejec!N:N,11)</f>
        <v>20322395945</v>
      </c>
      <c r="F10" s="123">
        <v>0</v>
      </c>
      <c r="G10" s="123">
        <f>SUMIFS(archivo_ejec!U:U,archivo_ejec!D:D,"C",archivo_ejec!N:N,11)</f>
        <v>0</v>
      </c>
      <c r="H10" s="123">
        <f t="shared" si="0"/>
        <v>20322395945</v>
      </c>
      <c r="I10" s="123">
        <f>SUMIFS(archivo_ejec!V:V,archivo_ejec!D:D,"C",archivo_ejec!N:N,11)</f>
        <v>19632534636.720001</v>
      </c>
      <c r="J10" s="124">
        <f t="shared" ref="J10:J17" si="7">I10/E10</f>
        <v>0.96605413504652593</v>
      </c>
      <c r="K10" s="125">
        <f>SUMIFS(archivo_ejec!X:X,archivo_ejec!D:D,"C",archivo_ejec!N:N,11)</f>
        <v>18878550880.200001</v>
      </c>
      <c r="L10" s="124">
        <f t="shared" si="1"/>
        <v>0.92895300983665585</v>
      </c>
      <c r="M10" s="125">
        <f>SUMIFS(archivo_ejec!Y:Y,archivo_ejec!D:D,"C",archivo_ejec!N:N,11)+SUMIFS(archivo_ejec!Y:Y,archivo_ejec!D:D,"C",archivo_ejec!N:N,10)</f>
        <v>17763944945.469997</v>
      </c>
      <c r="N10" s="124">
        <f t="shared" si="2"/>
        <v>0.87410682251964156</v>
      </c>
      <c r="O10" s="125">
        <f>SUMIFS(archivo_ejec!AA:AA,archivo_ejec!D:D,"C",archivo_ejec!N:N,11)</f>
        <v>17711030165.469997</v>
      </c>
      <c r="P10" s="124">
        <f t="shared" si="3"/>
        <v>0.8715030557126564</v>
      </c>
      <c r="Q10" s="125">
        <f t="shared" si="4"/>
        <v>689861308.27999878</v>
      </c>
      <c r="R10" s="158">
        <f t="shared" si="5"/>
        <v>3.3945864953474056E-2</v>
      </c>
    </row>
    <row r="11" spans="2:18">
      <c r="B11" s="251"/>
      <c r="C11" s="253"/>
      <c r="D11" s="122" t="s">
        <v>280</v>
      </c>
      <c r="E11" s="123">
        <f>SUMIFS(archivo_ejec!T:T,archivo_ejec!D:D,"C",archivo_ejec!N:N,20)</f>
        <v>55295438877</v>
      </c>
      <c r="F11" s="123">
        <v>0</v>
      </c>
      <c r="G11" s="123">
        <f>SUMIFS(archivo_ejec!U:U,archivo_ejec!D:D,"C",archivo_ejec!N:N,20)</f>
        <v>0</v>
      </c>
      <c r="H11" s="123">
        <f t="shared" si="0"/>
        <v>55295438877</v>
      </c>
      <c r="I11" s="123">
        <f>SUMIFS(archivo_ejec!V:V,archivo_ejec!D:D,"C",archivo_ejec!N:N,20)</f>
        <v>29374891730.720001</v>
      </c>
      <c r="J11" s="124">
        <f t="shared" si="7"/>
        <v>0.53123534829087715</v>
      </c>
      <c r="K11" s="125">
        <f>SUMIFS(archivo_ejec!X:X,archivo_ejec!D:D,"C",archivo_ejec!N:N,20)</f>
        <v>27312025869.419998</v>
      </c>
      <c r="L11" s="124">
        <f t="shared" si="1"/>
        <v>0.49392909115294803</v>
      </c>
      <c r="M11" s="125">
        <f>SUMIFS(archivo_ejec!Y:Y,archivo_ejec!D:D,"C",archivo_ejec!N:N,20)</f>
        <v>24779463633.509998</v>
      </c>
      <c r="N11" s="124">
        <f t="shared" si="2"/>
        <v>0.44812852808040476</v>
      </c>
      <c r="O11" s="125">
        <f>SUMIFS(archivo_ejec!AA:AA,archivo_ejec!D:D,"C",archivo_ejec!N:N,20)</f>
        <v>22172778617.130001</v>
      </c>
      <c r="P11" s="124">
        <f t="shared" si="3"/>
        <v>0.40098747866802287</v>
      </c>
      <c r="Q11" s="125">
        <f t="shared" si="4"/>
        <v>25920547146.279999</v>
      </c>
      <c r="R11" s="158">
        <f t="shared" si="5"/>
        <v>0.4687646517091229</v>
      </c>
    </row>
    <row r="12" spans="2:18">
      <c r="B12" s="251"/>
      <c r="C12" s="253"/>
      <c r="D12" s="122" t="s">
        <v>678</v>
      </c>
      <c r="E12" s="123">
        <f>SUMIFS(archivo_ejec!T:T,archivo_ejec!D:D,"C",archivo_ejec!N:N,14)</f>
        <v>134445997196</v>
      </c>
      <c r="F12" s="123">
        <v>0</v>
      </c>
      <c r="G12" s="123">
        <f>SUMIFS(archivo_ejec!U:U,archivo_ejec!D:D,"C",archivo_ejec!N:N,14)</f>
        <v>0</v>
      </c>
      <c r="H12" s="123">
        <f t="shared" si="0"/>
        <v>134445997196</v>
      </c>
      <c r="I12" s="123">
        <f>SUMIFS(archivo_ejec!V:V,archivo_ejec!D:D,"C",archivo_ejec!N:N,14)</f>
        <v>63767933807.019997</v>
      </c>
      <c r="J12" s="124">
        <f t="shared" si="7"/>
        <v>0.47430146777859744</v>
      </c>
      <c r="K12" s="125">
        <f>SUMIFS(archivo_ejec!X:X,archivo_ejec!D:D,"C",archivo_ejec!N:N,14)</f>
        <v>42950230956.459999</v>
      </c>
      <c r="L12" s="124">
        <f t="shared" si="1"/>
        <v>0.31946083819695781</v>
      </c>
      <c r="M12" s="125">
        <f>SUMIFS(archivo_ejec!Y:Y,archivo_ejec!D:D,"C",archivo_ejec!N:N,14)</f>
        <v>12156513657.42</v>
      </c>
      <c r="N12" s="124">
        <f t="shared" si="2"/>
        <v>9.041930523002345E-2</v>
      </c>
      <c r="O12" s="125">
        <f>SUMIFS(archivo_ejec!AA:AA,archivo_ejec!D:D,"C",archivo_ejec!N:N,14)</f>
        <v>12156513657.42</v>
      </c>
      <c r="P12" s="124">
        <f t="shared" si="3"/>
        <v>9.041930523002345E-2</v>
      </c>
      <c r="Q12" s="125">
        <f t="shared" si="4"/>
        <v>70678063388.980011</v>
      </c>
      <c r="R12" s="158">
        <f t="shared" si="5"/>
        <v>0.52569853222140261</v>
      </c>
    </row>
    <row r="13" spans="2:18">
      <c r="B13" s="251"/>
      <c r="C13" s="254"/>
      <c r="D13" s="126" t="s">
        <v>677</v>
      </c>
      <c r="E13" s="127">
        <f>SUM(E10:E12)</f>
        <v>210063832018</v>
      </c>
      <c r="F13" s="127">
        <v>0</v>
      </c>
      <c r="G13" s="127">
        <f>SUM(G10:G12)</f>
        <v>0</v>
      </c>
      <c r="H13" s="127">
        <f t="shared" si="0"/>
        <v>210063832018</v>
      </c>
      <c r="I13" s="127">
        <f t="shared" ref="I13:O13" si="8">SUM(I10:I12)</f>
        <v>112775360174.45999</v>
      </c>
      <c r="J13" s="128">
        <f t="shared" si="7"/>
        <v>0.53686233889514345</v>
      </c>
      <c r="K13" s="129">
        <f t="shared" si="8"/>
        <v>89140807706.079987</v>
      </c>
      <c r="L13" s="128">
        <f t="shared" si="1"/>
        <v>0.42435105010576818</v>
      </c>
      <c r="M13" s="129">
        <f t="shared" si="8"/>
        <v>54699922236.399994</v>
      </c>
      <c r="N13" s="128">
        <f t="shared" si="2"/>
        <v>0.26039666948336376</v>
      </c>
      <c r="O13" s="129">
        <f t="shared" si="8"/>
        <v>52040322440.019997</v>
      </c>
      <c r="P13" s="128">
        <f t="shared" si="3"/>
        <v>0.24773575698438535</v>
      </c>
      <c r="Q13" s="129">
        <f t="shared" si="4"/>
        <v>97288471843.540009</v>
      </c>
      <c r="R13" s="159">
        <f t="shared" si="5"/>
        <v>0.4631376611048566</v>
      </c>
    </row>
    <row r="14" spans="2:18">
      <c r="B14" s="251"/>
      <c r="C14" s="252" t="s">
        <v>677</v>
      </c>
      <c r="D14" s="122" t="s">
        <v>267</v>
      </c>
      <c r="E14" s="123">
        <f>E7+E10</f>
        <v>84719966466</v>
      </c>
      <c r="F14" s="123">
        <v>0</v>
      </c>
      <c r="G14" s="123">
        <f>G7+G10</f>
        <v>4590312563</v>
      </c>
      <c r="H14" s="123">
        <f t="shared" si="0"/>
        <v>80129653903</v>
      </c>
      <c r="I14" s="123">
        <f t="shared" ref="I14:O14" si="9">I7+I10</f>
        <v>67181088288.720001</v>
      </c>
      <c r="J14" s="124">
        <f t="shared" si="7"/>
        <v>0.79297822096850401</v>
      </c>
      <c r="K14" s="125">
        <f t="shared" si="9"/>
        <v>66089852787.199997</v>
      </c>
      <c r="L14" s="124">
        <f t="shared" si="1"/>
        <v>0.78009772128183408</v>
      </c>
      <c r="M14" s="125">
        <f>M7+M10</f>
        <v>64975246852.470001</v>
      </c>
      <c r="N14" s="124">
        <f t="shared" si="2"/>
        <v>0.76694136651418543</v>
      </c>
      <c r="O14" s="125">
        <f t="shared" si="9"/>
        <v>64521186712.470001</v>
      </c>
      <c r="P14" s="124">
        <f t="shared" si="3"/>
        <v>0.76158182544092223</v>
      </c>
      <c r="Q14" s="125">
        <f t="shared" si="4"/>
        <v>12948565614.279999</v>
      </c>
      <c r="R14" s="158">
        <f t="shared" si="5"/>
        <v>0.15283959796509769</v>
      </c>
    </row>
    <row r="15" spans="2:18" s="232" customFormat="1">
      <c r="B15" s="251"/>
      <c r="C15" s="253"/>
      <c r="D15" s="227" t="s">
        <v>280</v>
      </c>
      <c r="E15" s="228">
        <f>E8+E11</f>
        <v>56044438877</v>
      </c>
      <c r="F15" s="228">
        <v>0</v>
      </c>
      <c r="G15" s="228">
        <f t="shared" ref="G15" si="10">G8+G11</f>
        <v>0</v>
      </c>
      <c r="H15" s="228">
        <f t="shared" si="0"/>
        <v>56044438877</v>
      </c>
      <c r="I15" s="228">
        <f t="shared" ref="I15:O15" si="11">I8+I11</f>
        <v>29878409761.720001</v>
      </c>
      <c r="J15" s="229">
        <f t="shared" si="7"/>
        <v>0.53311997337137695</v>
      </c>
      <c r="K15" s="230">
        <f t="shared" si="11"/>
        <v>27815543900.419998</v>
      </c>
      <c r="L15" s="229">
        <f t="shared" si="1"/>
        <v>0.49631229177735919</v>
      </c>
      <c r="M15" s="230">
        <f t="shared" si="11"/>
        <v>25282981664.509998</v>
      </c>
      <c r="N15" s="229">
        <f t="shared" si="2"/>
        <v>0.45112382550565328</v>
      </c>
      <c r="O15" s="230">
        <f t="shared" si="11"/>
        <v>22676296648.130001</v>
      </c>
      <c r="P15" s="229">
        <f t="shared" si="3"/>
        <v>0.40461278768259906</v>
      </c>
      <c r="Q15" s="230">
        <f t="shared" si="4"/>
        <v>26166029115.279999</v>
      </c>
      <c r="R15" s="231">
        <f t="shared" si="5"/>
        <v>0.4668800266286231</v>
      </c>
    </row>
    <row r="16" spans="2:18">
      <c r="B16" s="251"/>
      <c r="C16" s="253"/>
      <c r="D16" s="122" t="s">
        <v>678</v>
      </c>
      <c r="E16" s="123">
        <f>E12</f>
        <v>134445997196</v>
      </c>
      <c r="F16" s="123">
        <v>0</v>
      </c>
      <c r="G16" s="123">
        <f>G12</f>
        <v>0</v>
      </c>
      <c r="H16" s="123">
        <f t="shared" si="0"/>
        <v>134445997196</v>
      </c>
      <c r="I16" s="123">
        <f t="shared" ref="I16:O16" si="12">I12</f>
        <v>63767933807.019997</v>
      </c>
      <c r="J16" s="124">
        <f t="shared" si="7"/>
        <v>0.47430146777859744</v>
      </c>
      <c r="K16" s="125">
        <f t="shared" si="12"/>
        <v>42950230956.459999</v>
      </c>
      <c r="L16" s="124">
        <f t="shared" si="1"/>
        <v>0.31946083819695781</v>
      </c>
      <c r="M16" s="125">
        <f t="shared" si="12"/>
        <v>12156513657.42</v>
      </c>
      <c r="N16" s="124">
        <f t="shared" si="2"/>
        <v>9.041930523002345E-2</v>
      </c>
      <c r="O16" s="125">
        <f t="shared" si="12"/>
        <v>12156513657.42</v>
      </c>
      <c r="P16" s="124">
        <f t="shared" si="3"/>
        <v>9.041930523002345E-2</v>
      </c>
      <c r="Q16" s="125">
        <f t="shared" si="4"/>
        <v>70678063388.980011</v>
      </c>
      <c r="R16" s="158">
        <f t="shared" si="5"/>
        <v>0.52569853222140261</v>
      </c>
    </row>
    <row r="17" spans="2:18">
      <c r="B17" s="251"/>
      <c r="C17" s="254"/>
      <c r="D17" s="126" t="s">
        <v>677</v>
      </c>
      <c r="E17" s="127">
        <f>SUM(E14:E16)</f>
        <v>275210402539</v>
      </c>
      <c r="F17" s="127">
        <v>0</v>
      </c>
      <c r="G17" s="127">
        <f>G9+G13</f>
        <v>4590312563</v>
      </c>
      <c r="H17" s="127">
        <f t="shared" si="0"/>
        <v>270620089976</v>
      </c>
      <c r="I17" s="127">
        <f t="shared" ref="I17:O17" si="13">SUM(I14:I16)</f>
        <v>160827431857.45999</v>
      </c>
      <c r="J17" s="128">
        <f t="shared" si="7"/>
        <v>0.58437991577977932</v>
      </c>
      <c r="K17" s="129">
        <f t="shared" si="13"/>
        <v>136855627644.07999</v>
      </c>
      <c r="L17" s="128">
        <f t="shared" si="1"/>
        <v>0.49727636158188537</v>
      </c>
      <c r="M17" s="129">
        <f t="shared" si="13"/>
        <v>102414742174.39999</v>
      </c>
      <c r="N17" s="128">
        <f t="shared" si="2"/>
        <v>0.37213252562241655</v>
      </c>
      <c r="O17" s="129">
        <f t="shared" si="13"/>
        <v>99353997018.020004</v>
      </c>
      <c r="P17" s="128">
        <f t="shared" si="3"/>
        <v>0.3610110522764145</v>
      </c>
      <c r="Q17" s="129">
        <f t="shared" si="4"/>
        <v>109792658118.54001</v>
      </c>
      <c r="R17" s="159">
        <f t="shared" si="5"/>
        <v>0.39894079985941416</v>
      </c>
    </row>
    <row r="18" spans="2:18" ht="9.75" customHeight="1">
      <c r="E18"/>
      <c r="F18"/>
      <c r="G18"/>
      <c r="H18"/>
      <c r="K18" s="119">
        <f>I15-K15</f>
        <v>2062865861.3000031</v>
      </c>
    </row>
    <row r="19" spans="2:18" ht="21">
      <c r="B19" s="249" t="s">
        <v>679</v>
      </c>
      <c r="C19" s="249"/>
      <c r="D19" s="249"/>
      <c r="E19" s="249"/>
      <c r="F19" s="249"/>
      <c r="G19" s="249"/>
      <c r="H19"/>
      <c r="K19" s="201">
        <f>K11-I11</f>
        <v>-2062865861.3000031</v>
      </c>
    </row>
    <row r="20" spans="2:18" ht="9.75" customHeight="1">
      <c r="E20"/>
      <c r="F20"/>
      <c r="G20"/>
      <c r="H20"/>
    </row>
    <row r="21" spans="2:18" ht="30">
      <c r="B21" s="250" t="s">
        <v>680</v>
      </c>
      <c r="C21" s="250"/>
      <c r="D21" s="192" t="s">
        <v>668</v>
      </c>
      <c r="E21" s="193" t="s">
        <v>681</v>
      </c>
      <c r="F21" s="194" t="s">
        <v>670</v>
      </c>
      <c r="G21" s="194" t="s">
        <v>682</v>
      </c>
      <c r="H21" s="194" t="s">
        <v>1</v>
      </c>
      <c r="I21" s="193" t="s">
        <v>255</v>
      </c>
      <c r="J21" s="192" t="s">
        <v>673</v>
      </c>
      <c r="K21" s="193" t="s">
        <v>5</v>
      </c>
      <c r="L21" s="195" t="s">
        <v>673</v>
      </c>
      <c r="M21" s="193" t="s">
        <v>7</v>
      </c>
      <c r="N21" s="192" t="s">
        <v>673</v>
      </c>
      <c r="O21" s="193" t="s">
        <v>674</v>
      </c>
      <c r="P21" s="192" t="s">
        <v>673</v>
      </c>
      <c r="Q21" s="193" t="s">
        <v>675</v>
      </c>
      <c r="R21" s="192" t="s">
        <v>673</v>
      </c>
    </row>
    <row r="22" spans="2:18" ht="15.75" customHeight="1">
      <c r="B22" s="245" t="s">
        <v>173</v>
      </c>
      <c r="C22" s="245"/>
      <c r="D22" s="189" t="s">
        <v>267</v>
      </c>
      <c r="E22" s="190">
        <v>10334515783</v>
      </c>
      <c r="F22" s="116">
        <v>0</v>
      </c>
      <c r="G22" s="116">
        <v>0</v>
      </c>
      <c r="H22" s="167">
        <f>E22+F22-G22</f>
        <v>10334515783</v>
      </c>
      <c r="I22" s="167">
        <f>GETPIVOTDATA("CDP ",Validaciones!$A$1,"REC","Otros recursos del tesoro","DESCRIPCION",$B$22,"DESCRIPCION3","Inversión","DESCRIPCION5","Inversión")</f>
        <v>10085328840.030001</v>
      </c>
      <c r="J22" s="191">
        <f t="shared" ref="J22:J52" si="14">IFERROR(I22/H22,0)</f>
        <v>0.975887893714391</v>
      </c>
      <c r="K22" s="167">
        <f>GETPIVOTDATA("Compromisos",Validaciones!$A$1,"REC","Otros recursos del tesoro","DESCRIPCION",$B$22,"DESCRIPCION3","Inversión","DESCRIPCION5","Inversión")</f>
        <v>9375106496.5</v>
      </c>
      <c r="L22" s="191">
        <f t="shared" ref="L22:L52" si="15">IFERROR(K22/H22,0)</f>
        <v>0.90716456323205752</v>
      </c>
      <c r="M22" s="167">
        <f>GETPIVOTDATA("Obligaciones",Validaciones!$A$1,"REC","Otros recursos del tesoro","DESCRIPCION",$B$22,"DESCRIPCION3","Inversión","DESCRIPCION5","Inversión")</f>
        <v>8813193415.4799995</v>
      </c>
      <c r="N22" s="191">
        <f t="shared" ref="N22:N52" si="16">IFERROR(M22/H22,0)</f>
        <v>0.85279209984636772</v>
      </c>
      <c r="O22" s="167">
        <f>GETPIVOTDATA("Pagos",Validaciones!$A$1,"REC","Otros recursos del tesoro","DESCRIPCION",$B$22,"DESCRIPCION3","Inversión","DESCRIPCION5","Inversión")</f>
        <v>8799654525.4799995</v>
      </c>
      <c r="P22" s="191">
        <f t="shared" ref="P22:P52" si="17">IFERROR(O22/H22,0)</f>
        <v>0.85148203459664695</v>
      </c>
      <c r="Q22" s="167">
        <f t="shared" ref="Q22:Q48" si="18">H22-I22</f>
        <v>249186942.96999931</v>
      </c>
      <c r="R22" s="191">
        <f t="shared" ref="R22:R51" si="19">IFERROR(Q22/H22,0)</f>
        <v>2.4112106285608961E-2</v>
      </c>
    </row>
    <row r="23" spans="2:18">
      <c r="B23" s="245"/>
      <c r="C23" s="245"/>
      <c r="D23" s="189" t="s">
        <v>280</v>
      </c>
      <c r="E23" s="190">
        <v>28514586583</v>
      </c>
      <c r="F23" s="116">
        <v>0</v>
      </c>
      <c r="G23" s="116">
        <v>0</v>
      </c>
      <c r="H23" s="167">
        <f t="shared" ref="H23:H48" si="20">E23+F23-G23</f>
        <v>28514586583</v>
      </c>
      <c r="I23" s="167">
        <f>GETPIVOTDATA("CDP ",Validaciones!$A$1,"REC","Ingresos corrientes","DESCRIPCION",$B$22,"DESCRIPCION3","Inversión","DESCRIPCION5","Inversión")</f>
        <v>17716101038.560001</v>
      </c>
      <c r="J23" s="191">
        <f t="shared" si="14"/>
        <v>0.62129959299925797</v>
      </c>
      <c r="K23" s="167">
        <f>GETPIVOTDATA("Compromisos",Validaciones!$A$1,"REC","Ingresos corrientes","DESCRIPCION",$B$22,"DESCRIPCION3","Inversión","DESCRIPCION5","Inversión")</f>
        <v>15715188912.27</v>
      </c>
      <c r="L23" s="191">
        <f t="shared" si="15"/>
        <v>0.55112806445663765</v>
      </c>
      <c r="M23" s="167">
        <f>GETPIVOTDATA("Obligaciones",Validaciones!$A$1,"REC","Ingresos corrientes","DESCRIPCION",$B$22,"DESCRIPCION3","Inversión","DESCRIPCION5","Inversión")</f>
        <v>14261432082.610001</v>
      </c>
      <c r="N23" s="191">
        <f t="shared" si="16"/>
        <v>0.50014514645330566</v>
      </c>
      <c r="O23" s="167">
        <f>GETPIVOTDATA("Pagos",Validaciones!$A$1,"REC","Ingresos corrientes","DESCRIPCION",$B$22,"DESCRIPCION3","Inversión","DESCRIPCION5","Inversión")</f>
        <v>13113980508.360001</v>
      </c>
      <c r="P23" s="191">
        <f t="shared" si="17"/>
        <v>0.45990428338099676</v>
      </c>
      <c r="Q23" s="167">
        <f t="shared" si="18"/>
        <v>10798485544.439999</v>
      </c>
      <c r="R23" s="191">
        <f t="shared" si="19"/>
        <v>0.37870040700074203</v>
      </c>
    </row>
    <row r="24" spans="2:18">
      <c r="B24" s="245"/>
      <c r="C24" s="245"/>
      <c r="D24" s="189" t="s">
        <v>678</v>
      </c>
      <c r="E24" s="190">
        <v>134445997196</v>
      </c>
      <c r="F24" s="116">
        <v>0</v>
      </c>
      <c r="G24" s="116">
        <v>0</v>
      </c>
      <c r="H24" s="167">
        <f t="shared" si="20"/>
        <v>134445997196</v>
      </c>
      <c r="I24" s="167">
        <f>GETPIVOTDATA("CDP ",Validaciones!$A$1,"REC","Prestamos destinación específica","DESCRIPCION",$B$22,"DESCRIPCION3","Inversión","DESCRIPCION5","Inversión")</f>
        <v>63767933807.019997</v>
      </c>
      <c r="J24" s="191">
        <f t="shared" si="14"/>
        <v>0.47430146777859744</v>
      </c>
      <c r="K24" s="167">
        <f>GETPIVOTDATA("Compromisos",Validaciones!$A$1,"REC","Prestamos destinación específica","DESCRIPCION",$B$22,"DESCRIPCION3","Inversión","DESCRIPCION5","Inversión")</f>
        <v>42950230956.459999</v>
      </c>
      <c r="L24" s="191">
        <f t="shared" si="15"/>
        <v>0.31946083819695781</v>
      </c>
      <c r="M24" s="167">
        <f>GETPIVOTDATA("Obligaciones",Validaciones!$A$1,"REC","Prestamos destinación específica","DESCRIPCION",$B$22,"DESCRIPCION3","Inversión","DESCRIPCION5","Inversión")</f>
        <v>12156513657.42</v>
      </c>
      <c r="N24" s="191">
        <f t="shared" si="16"/>
        <v>9.041930523002345E-2</v>
      </c>
      <c r="O24" s="167">
        <f>GETPIVOTDATA("Pagos",Validaciones!$A$1,"REC","Prestamos destinación específica","DESCRIPCION",$B$22,"DESCRIPCION3","Inversión","DESCRIPCION5","Inversión")</f>
        <v>12156513657.42</v>
      </c>
      <c r="P24" s="191">
        <f t="shared" si="17"/>
        <v>9.041930523002345E-2</v>
      </c>
      <c r="Q24" s="167">
        <f t="shared" si="18"/>
        <v>70678063388.980011</v>
      </c>
      <c r="R24" s="191">
        <f t="shared" si="19"/>
        <v>0.52569853222140261</v>
      </c>
    </row>
    <row r="25" spans="2:18">
      <c r="B25" s="245"/>
      <c r="C25" s="245"/>
      <c r="D25" s="196" t="s">
        <v>677</v>
      </c>
      <c r="E25" s="197">
        <f>SUM(E22:E24)</f>
        <v>173295099562</v>
      </c>
      <c r="F25" s="197">
        <v>0</v>
      </c>
      <c r="G25" s="197">
        <v>0</v>
      </c>
      <c r="H25" s="198">
        <f t="shared" si="20"/>
        <v>173295099562</v>
      </c>
      <c r="I25" s="198">
        <f>SUM(I22:I24)</f>
        <v>91569363685.610001</v>
      </c>
      <c r="J25" s="199">
        <f t="shared" si="14"/>
        <v>0.52840134497195701</v>
      </c>
      <c r="K25" s="198">
        <f>SUM(K22:K24)</f>
        <v>68040526365.229996</v>
      </c>
      <c r="L25" s="199">
        <f t="shared" si="15"/>
        <v>0.39262810395216657</v>
      </c>
      <c r="M25" s="198">
        <f>SUM(M22:M24)</f>
        <v>35231139155.510002</v>
      </c>
      <c r="N25" s="199">
        <f t="shared" si="16"/>
        <v>0.20330141616558126</v>
      </c>
      <c r="O25" s="198">
        <f>SUM(O22:O24)</f>
        <v>34070148691.260002</v>
      </c>
      <c r="P25" s="199">
        <f t="shared" si="17"/>
        <v>0.19660191648449171</v>
      </c>
      <c r="Q25" s="198">
        <f t="shared" si="18"/>
        <v>81725735876.389999</v>
      </c>
      <c r="R25" s="199">
        <f t="shared" si="19"/>
        <v>0.47159865502804299</v>
      </c>
    </row>
    <row r="26" spans="2:18">
      <c r="B26" s="245" t="s">
        <v>186</v>
      </c>
      <c r="C26" s="245"/>
      <c r="D26" s="189" t="s">
        <v>267</v>
      </c>
      <c r="E26" s="190">
        <v>117931087</v>
      </c>
      <c r="F26" s="116">
        <v>0</v>
      </c>
      <c r="G26" s="116">
        <v>0</v>
      </c>
      <c r="H26" s="167">
        <f t="shared" si="20"/>
        <v>117931087</v>
      </c>
      <c r="I26" s="167">
        <f>GETPIVOTDATA("CDP ",Validaciones!$A$1,"REC","Otros recursos del tesoro","DESCRIPCION",$B$26,"DESCRIPCION3","Inversión","DESCRIPCION5","Inversión")</f>
        <v>117774174</v>
      </c>
      <c r="J26" s="191">
        <f t="shared" ref="J26:J27" si="21">IFERROR(I26/H26,0)</f>
        <v>0.99866945176211253</v>
      </c>
      <c r="K26" s="167">
        <f>GETPIVOTDATA("Compromisos",Validaciones!$A$1,"REC","Otros recursos del tesoro","DESCRIPCION",$B$26,"DESCRIPCION3","Inversión","DESCRIPCION5","Inversión")</f>
        <v>117774174</v>
      </c>
      <c r="L26" s="191">
        <f t="shared" ref="L26:L27" si="22">IFERROR(K26/H26,0)</f>
        <v>0.99866945176211253</v>
      </c>
      <c r="M26" s="167">
        <f>GETPIVOTDATA("Obligaciones",Validaciones!$A$1,"REC","Otros recursos del tesoro","DESCRIPCION",$B$26,"DESCRIPCION3","Inversión","DESCRIPCION5","Inversión")</f>
        <v>117529828</v>
      </c>
      <c r="N26" s="191">
        <f t="shared" ref="N26:N27" si="23">IFERROR(M26/H26,0)</f>
        <v>0.9965975129187099</v>
      </c>
      <c r="O26" s="167">
        <f>GETPIVOTDATA("Pagos",Validaciones!$A$1,"REC","Otros recursos del tesoro","DESCRIPCION",$B$26,"DESCRIPCION3","Inversión","DESCRIPCION5","Inversión")</f>
        <v>117529828</v>
      </c>
      <c r="P26" s="191">
        <f t="shared" ref="P26:P27" si="24">IFERROR(O26/H26,0)</f>
        <v>0.9965975129187099</v>
      </c>
      <c r="Q26" s="167">
        <f t="shared" ref="Q26:Q27" si="25">H26-I26</f>
        <v>156913</v>
      </c>
      <c r="R26" s="191">
        <f t="shared" ref="R26:R27" si="26">IFERROR(Q26/H26,0)</f>
        <v>1.3305482378874367E-3</v>
      </c>
    </row>
    <row r="27" spans="2:18">
      <c r="B27" s="245"/>
      <c r="C27" s="245"/>
      <c r="D27" s="189" t="s">
        <v>280</v>
      </c>
      <c r="E27" s="190">
        <v>3673814716</v>
      </c>
      <c r="F27" s="116">
        <v>0</v>
      </c>
      <c r="G27" s="116">
        <v>0</v>
      </c>
      <c r="H27" s="167">
        <f t="shared" si="20"/>
        <v>3673814716</v>
      </c>
      <c r="I27" s="167">
        <f>GETPIVOTDATA("CDP ",Validaciones!$A$1,"REC","Ingresos corrientes","DESCRIPCION",$B$26,"DESCRIPCION3","Inversión","DESCRIPCION5","Inversión")</f>
        <v>1084088755.8199999</v>
      </c>
      <c r="J27" s="191">
        <f t="shared" si="21"/>
        <v>0.29508531039919761</v>
      </c>
      <c r="K27" s="167">
        <f>GETPIVOTDATA("Compromisos",Validaciones!$A$1,"REC","Ingresos corrientes","DESCRIPCION",$B$26,"DESCRIPCION3","Inversión","DESCRIPCION5","Inversión")</f>
        <v>1059582755.8200001</v>
      </c>
      <c r="L27" s="191">
        <f t="shared" si="22"/>
        <v>0.28841485968395802</v>
      </c>
      <c r="M27" s="167">
        <f>GETPIVOTDATA("Obligaciones",Validaciones!$A$1,"REC","Ingresos corrientes","DESCRIPCION",$B$26,"DESCRIPCION3","Inversión","DESCRIPCION5","Inversión")</f>
        <v>977957970.75</v>
      </c>
      <c r="N27" s="191">
        <f t="shared" si="23"/>
        <v>0.26619686792881797</v>
      </c>
      <c r="O27" s="167">
        <f>GETPIVOTDATA("Pagos",Validaciones!$A$1,"REC","Ingresos corrientes","DESCRIPCION",$B$26,"DESCRIPCION3","Inversión","DESCRIPCION5","Inversión")</f>
        <v>874231147.82000005</v>
      </c>
      <c r="P27" s="191">
        <f t="shared" si="24"/>
        <v>0.23796277586144876</v>
      </c>
      <c r="Q27" s="167">
        <f t="shared" si="25"/>
        <v>2589725960.1800003</v>
      </c>
      <c r="R27" s="191">
        <f t="shared" si="26"/>
        <v>0.7049146896008025</v>
      </c>
    </row>
    <row r="28" spans="2:18">
      <c r="B28" s="245"/>
      <c r="C28" s="245"/>
      <c r="D28" s="196" t="s">
        <v>677</v>
      </c>
      <c r="E28" s="197">
        <f>SUM(E26:E27)</f>
        <v>3791745803</v>
      </c>
      <c r="F28" s="197">
        <v>0</v>
      </c>
      <c r="G28" s="197">
        <v>0</v>
      </c>
      <c r="H28" s="198">
        <f t="shared" si="20"/>
        <v>3791745803</v>
      </c>
      <c r="I28" s="198">
        <f>SUM(I26:I27)</f>
        <v>1201862929.8199999</v>
      </c>
      <c r="J28" s="199">
        <f t="shared" si="14"/>
        <v>0.31696822315174589</v>
      </c>
      <c r="K28" s="198">
        <f>SUM(K26:K27)</f>
        <v>1177356929.8200002</v>
      </c>
      <c r="L28" s="199">
        <f t="shared" si="15"/>
        <v>0.31050523716238693</v>
      </c>
      <c r="M28" s="198">
        <f>SUM(M26:M27)</f>
        <v>1095487798.75</v>
      </c>
      <c r="N28" s="199">
        <f t="shared" si="16"/>
        <v>0.28891382905553914</v>
      </c>
      <c r="O28" s="198">
        <f>SUM(O26:O27)</f>
        <v>991760975.82000005</v>
      </c>
      <c r="P28" s="199">
        <f t="shared" si="17"/>
        <v>0.26155787527616603</v>
      </c>
      <c r="Q28" s="198">
        <f t="shared" si="18"/>
        <v>2589882873.1800003</v>
      </c>
      <c r="R28" s="199">
        <f t="shared" si="19"/>
        <v>0.68303177684825411</v>
      </c>
    </row>
    <row r="29" spans="2:18">
      <c r="B29" s="245" t="s">
        <v>190</v>
      </c>
      <c r="C29" s="245"/>
      <c r="D29" s="189" t="s">
        <v>267</v>
      </c>
      <c r="E29" s="190">
        <v>2562805098</v>
      </c>
      <c r="F29" s="116">
        <v>0</v>
      </c>
      <c r="G29" s="116">
        <v>0</v>
      </c>
      <c r="H29" s="167">
        <f t="shared" si="20"/>
        <v>2562805098</v>
      </c>
      <c r="I29" s="167">
        <f>GETPIVOTDATA("CDP ",Validaciones!$A$1,"REC","Otros recursos del tesoro","DESCRIPCION",$B$29,"DESCRIPCION3","Inversión","DESCRIPCION5","Inversión")</f>
        <v>2486943557.7199998</v>
      </c>
      <c r="J29" s="191">
        <f t="shared" si="14"/>
        <v>0.97039902084664875</v>
      </c>
      <c r="K29" s="167">
        <f>GETPIVOTDATA("Compromisos",Validaciones!$A$1,"REC","Otros recursos del tesoro","DESCRIPCION",$B$29,"DESCRIPCION3","Inversión","DESCRIPCION5","Inversión")</f>
        <v>2477054521.7600002</v>
      </c>
      <c r="L29" s="191">
        <f t="shared" si="15"/>
        <v>0.9665403442864543</v>
      </c>
      <c r="M29" s="167">
        <f>GETPIVOTDATA("Obligaciones",Validaciones!$A$1,"REC","Otros recursos del tesoro","DESCRIPCION",$B$29,"DESCRIPCION3","Inversión","DESCRIPCION5","Inversión")</f>
        <v>2274855616.52</v>
      </c>
      <c r="N29" s="191">
        <f t="shared" si="16"/>
        <v>0.88764284818041206</v>
      </c>
      <c r="O29" s="167">
        <f>GETPIVOTDATA("Pagos",Validaciones!$A$1,"REC","Otros recursos del tesoro","DESCRIPCION",$B$29,"DESCRIPCION3","Inversión","DESCRIPCION5","Inversión")</f>
        <v>2262270147.52</v>
      </c>
      <c r="P29" s="191">
        <f t="shared" si="17"/>
        <v>0.88273203033873471</v>
      </c>
      <c r="Q29" s="167">
        <f t="shared" si="18"/>
        <v>75861540.28000021</v>
      </c>
      <c r="R29" s="191">
        <f t="shared" si="19"/>
        <v>2.9600979153351213E-2</v>
      </c>
    </row>
    <row r="30" spans="2:18">
      <c r="B30" s="245"/>
      <c r="C30" s="245"/>
      <c r="D30" s="189" t="s">
        <v>280</v>
      </c>
      <c r="E30" s="190">
        <v>3402445240</v>
      </c>
      <c r="F30" s="116">
        <v>0</v>
      </c>
      <c r="G30" s="116">
        <v>0</v>
      </c>
      <c r="H30" s="167">
        <f t="shared" si="20"/>
        <v>3402445240</v>
      </c>
      <c r="I30" s="167">
        <f>GETPIVOTDATA("CDP ",Validaciones!$A$1,"REC","Ingresos corrientes","DESCRIPCION",$B$29,"DESCRIPCION3","Inversión","DESCRIPCION5","Inversión")</f>
        <v>3235685494</v>
      </c>
      <c r="J30" s="191">
        <f t="shared" si="14"/>
        <v>0.95098826454588292</v>
      </c>
      <c r="K30" s="167">
        <f>GETPIVOTDATA("Compromisos",Validaciones!$A$1,"REC","Ingresos corrientes","DESCRIPCION",$B$29,"DESCRIPCION3","Inversión","DESCRIPCION5","Inversión")</f>
        <v>3234950654</v>
      </c>
      <c r="L30" s="191">
        <f t="shared" si="15"/>
        <v>0.95077229046013978</v>
      </c>
      <c r="M30" s="167">
        <f>GETPIVOTDATA("Obligaciones",Validaciones!$A$1,"REC","Ingresos corrientes","DESCRIPCION",$B$29,"DESCRIPCION3","Inversión","DESCRIPCION5","Inversión")</f>
        <v>3181659222</v>
      </c>
      <c r="N30" s="191">
        <f t="shared" si="16"/>
        <v>0.93510960429153001</v>
      </c>
      <c r="O30" s="167">
        <f>GETPIVOTDATA("Pagos",Validaciones!$A$1,"REC","Ingresos corrientes","DESCRIPCION",$B$29,"DESCRIPCION3","Inversión","DESCRIPCION5","Inversión")</f>
        <v>3049310511</v>
      </c>
      <c r="P30" s="191">
        <f t="shared" si="17"/>
        <v>0.89621148788863392</v>
      </c>
      <c r="Q30" s="167">
        <f t="shared" si="18"/>
        <v>166759746</v>
      </c>
      <c r="R30" s="191">
        <f t="shared" si="19"/>
        <v>4.9011735454117113E-2</v>
      </c>
    </row>
    <row r="31" spans="2:18">
      <c r="B31" s="245"/>
      <c r="C31" s="245"/>
      <c r="D31" s="196" t="s">
        <v>677</v>
      </c>
      <c r="E31" s="197">
        <f>SUM(E29:E30)</f>
        <v>5965250338</v>
      </c>
      <c r="F31" s="197">
        <v>0</v>
      </c>
      <c r="G31" s="197">
        <v>0</v>
      </c>
      <c r="H31" s="198">
        <f t="shared" si="20"/>
        <v>5965250338</v>
      </c>
      <c r="I31" s="198">
        <f>SUM(I29:I30)</f>
        <v>5722629051.7199993</v>
      </c>
      <c r="J31" s="199">
        <f t="shared" si="14"/>
        <v>0.95932756002971942</v>
      </c>
      <c r="K31" s="198">
        <f>SUM(K29:K30)</f>
        <v>5712005175.7600002</v>
      </c>
      <c r="L31" s="199">
        <f t="shared" si="15"/>
        <v>0.95754659940643727</v>
      </c>
      <c r="M31" s="198">
        <f>SUM(M29:M30)</f>
        <v>5456514838.5200005</v>
      </c>
      <c r="N31" s="199">
        <f t="shared" si="16"/>
        <v>0.91471682315841152</v>
      </c>
      <c r="O31" s="198">
        <f>SUM(O29:O30)</f>
        <v>5311580658.5200005</v>
      </c>
      <c r="P31" s="199">
        <f t="shared" si="17"/>
        <v>0.89042041114084092</v>
      </c>
      <c r="Q31" s="198">
        <f t="shared" si="18"/>
        <v>242621286.28000069</v>
      </c>
      <c r="R31" s="199">
        <f t="shared" si="19"/>
        <v>4.0672439970280534E-2</v>
      </c>
    </row>
    <row r="32" spans="2:18">
      <c r="B32" s="245" t="s">
        <v>196</v>
      </c>
      <c r="C32" s="245"/>
      <c r="D32" s="189" t="s">
        <v>267</v>
      </c>
      <c r="E32" s="190">
        <v>1000000000</v>
      </c>
      <c r="F32" s="116">
        <v>0</v>
      </c>
      <c r="G32" s="116">
        <v>0</v>
      </c>
      <c r="H32" s="167">
        <f t="shared" si="20"/>
        <v>1000000000</v>
      </c>
      <c r="I32" s="167">
        <f>GETPIVOTDATA("CDP ",Validaciones!$A$1,"REC","Otros recursos del tesoro","DESCRIPCION",$B$32,"DESCRIPCION3","Inversión","DESCRIPCION5","Inversión")</f>
        <v>678833242.75</v>
      </c>
      <c r="J32" s="191">
        <f t="shared" si="14"/>
        <v>0.67883324275000001</v>
      </c>
      <c r="K32" s="167">
        <f>GETPIVOTDATA("Compromisos",Validaciones!$A$1,"REC","Otros recursos del tesoro","DESCRIPCION",$B$32,"DESCRIPCION3","Inversión","DESCRIPCION5","Inversión")</f>
        <v>676674935.75</v>
      </c>
      <c r="L32" s="191">
        <f t="shared" si="15"/>
        <v>0.67667493575000004</v>
      </c>
      <c r="M32" s="167">
        <f>GETPIVOTDATA("Obligaciones",Validaciones!$A$1,"REC","Otros recursos del tesoro","DESCRIPCION",$B$32,"DESCRIPCION3","Inversión","DESCRIPCION5","Inversión")</f>
        <v>441344147.92000002</v>
      </c>
      <c r="N32" s="191">
        <f t="shared" si="16"/>
        <v>0.44134414792000004</v>
      </c>
      <c r="O32" s="167">
        <f>GETPIVOTDATA("Pagos",Validaciones!$A$1,"REC","Otros recursos del tesoro","DESCRIPCION",$B$32,"DESCRIPCION3","Inversión","DESCRIPCION5","Inversión")</f>
        <v>414553726.92000002</v>
      </c>
      <c r="P32" s="191">
        <f t="shared" si="17"/>
        <v>0.41455372692000003</v>
      </c>
      <c r="Q32" s="167">
        <f t="shared" si="18"/>
        <v>321166757.25</v>
      </c>
      <c r="R32" s="191">
        <f t="shared" si="19"/>
        <v>0.32116675724999999</v>
      </c>
    </row>
    <row r="33" spans="2:18">
      <c r="B33" s="245"/>
      <c r="C33" s="245"/>
      <c r="D33" s="189" t="s">
        <v>280</v>
      </c>
      <c r="E33" s="190">
        <v>793530741</v>
      </c>
      <c r="F33" s="116">
        <v>0</v>
      </c>
      <c r="G33" s="116">
        <v>0</v>
      </c>
      <c r="H33" s="167">
        <f t="shared" si="20"/>
        <v>793530741</v>
      </c>
      <c r="I33" s="167">
        <f>GETPIVOTDATA("CDP ",Validaciones!$A$1,"REC","Ingresos corrientes","DESCRIPCION",$B$32,"DESCRIPCION3","Inversión","DESCRIPCION5","Inversión")</f>
        <v>104087600</v>
      </c>
      <c r="J33" s="191">
        <f t="shared" si="14"/>
        <v>0.13117021763873921</v>
      </c>
      <c r="K33" s="167">
        <f>GETPIVOTDATA("Compromisos",Validaciones!$A$1,"REC","Ingresos corrientes","DESCRIPCION",$B$32,"DESCRIPCION3","Inversión","DESCRIPCION5","Inversión")</f>
        <v>104087600</v>
      </c>
      <c r="L33" s="191">
        <f t="shared" si="15"/>
        <v>0.13117021763873921</v>
      </c>
      <c r="M33" s="167">
        <f>GETPIVOTDATA("Obligaciones",Validaciones!$A$1,"REC","Ingresos corrientes","DESCRIPCION",$B$32,"DESCRIPCION3","Inversión","DESCRIPCION5","Inversión")</f>
        <v>83578903.870000005</v>
      </c>
      <c r="N33" s="191">
        <f t="shared" si="16"/>
        <v>0.10532535105656354</v>
      </c>
      <c r="O33" s="167">
        <f>GETPIVOTDATA("Pagos",Validaciones!$A$1,"REC","Ingresos corrientes","DESCRIPCION",$B$32,"DESCRIPCION3","Inversión","DESCRIPCION5","Inversión")</f>
        <v>83578903.870000005</v>
      </c>
      <c r="P33" s="191">
        <f t="shared" si="17"/>
        <v>0.10532535105656354</v>
      </c>
      <c r="Q33" s="167">
        <f t="shared" si="18"/>
        <v>689443141</v>
      </c>
      <c r="R33" s="191">
        <f t="shared" si="19"/>
        <v>0.86882978236126074</v>
      </c>
    </row>
    <row r="34" spans="2:18">
      <c r="B34" s="245"/>
      <c r="C34" s="245"/>
      <c r="D34" s="196" t="s">
        <v>677</v>
      </c>
      <c r="E34" s="197">
        <f>SUM(E32:E33)</f>
        <v>1793530741</v>
      </c>
      <c r="F34" s="197">
        <v>0</v>
      </c>
      <c r="G34" s="197">
        <v>0</v>
      </c>
      <c r="H34" s="198">
        <f t="shared" si="20"/>
        <v>1793530741</v>
      </c>
      <c r="I34" s="198">
        <f>SUM(I32:I33)</f>
        <v>782920842.75</v>
      </c>
      <c r="J34" s="199">
        <f t="shared" si="14"/>
        <v>0.43652490857975207</v>
      </c>
      <c r="K34" s="198">
        <f>SUM(K32:K33)</f>
        <v>780762535.75</v>
      </c>
      <c r="L34" s="199">
        <f t="shared" si="15"/>
        <v>0.43532152413215869</v>
      </c>
      <c r="M34" s="198">
        <f>SUM(M32:M33)</f>
        <v>524923051.79000002</v>
      </c>
      <c r="N34" s="199">
        <f t="shared" si="16"/>
        <v>0.29267580409428845</v>
      </c>
      <c r="O34" s="198">
        <f>SUM(O32:O33)</f>
        <v>498132630.79000002</v>
      </c>
      <c r="P34" s="199">
        <f t="shared" si="17"/>
        <v>0.27773855189806307</v>
      </c>
      <c r="Q34" s="198">
        <f t="shared" si="18"/>
        <v>1010609898.25</v>
      </c>
      <c r="R34" s="199">
        <f t="shared" si="19"/>
        <v>0.56347509142024788</v>
      </c>
    </row>
    <row r="35" spans="2:18">
      <c r="B35" s="245" t="s">
        <v>201</v>
      </c>
      <c r="C35" s="245"/>
      <c r="D35" s="189" t="s">
        <v>267</v>
      </c>
      <c r="E35" s="190">
        <v>54006100</v>
      </c>
      <c r="F35" s="116">
        <v>0</v>
      </c>
      <c r="G35" s="116">
        <v>0</v>
      </c>
      <c r="H35" s="167">
        <f t="shared" si="20"/>
        <v>54006100</v>
      </c>
      <c r="I35" s="167">
        <f>GETPIVOTDATA("CDP ",Validaciones!$A$1,"REC","Otros recursos del tesoro","DESCRIPCION",$B$35,"DESCRIPCION3","Inversión","DESCRIPCION5","Inversión")</f>
        <v>45016722</v>
      </c>
      <c r="J35" s="191">
        <f t="shared" si="14"/>
        <v>0.83354883985327588</v>
      </c>
      <c r="K35" s="167">
        <f>GETPIVOTDATA("Compromisos",Validaciones!$A$1,"REC","Otros recursos del tesoro","DESCRIPCION",$B$35,"DESCRIPCION3","Inversión","DESCRIPCION5","Inversión")</f>
        <v>31900622</v>
      </c>
      <c r="L35" s="191">
        <f t="shared" si="15"/>
        <v>0.59068553367119636</v>
      </c>
      <c r="M35" s="167">
        <f>GETPIVOTDATA("Obligaciones",Validaciones!$A$1,"REC","Otros recursos del tesoro","DESCRIPCION",$B$35,"DESCRIPCION3","Inversión","DESCRIPCION5","Inversión")</f>
        <v>21386939</v>
      </c>
      <c r="N35" s="191">
        <f t="shared" si="16"/>
        <v>0.39600969149781229</v>
      </c>
      <c r="O35" s="167">
        <f>GETPIVOTDATA("Pagos",Validaciones!$A$1,"REC","Otros recursos del tesoro","DESCRIPCION",$B$35,"DESCRIPCION3","Inversión","DESCRIPCION5","Inversión")</f>
        <v>21386939</v>
      </c>
      <c r="P35" s="191">
        <f t="shared" si="17"/>
        <v>0.39600969149781229</v>
      </c>
      <c r="Q35" s="167">
        <f t="shared" si="18"/>
        <v>8989378</v>
      </c>
      <c r="R35" s="191">
        <f t="shared" si="19"/>
        <v>0.16645116014672418</v>
      </c>
    </row>
    <row r="36" spans="2:18">
      <c r="B36" s="245"/>
      <c r="C36" s="245"/>
      <c r="D36" s="189" t="s">
        <v>280</v>
      </c>
      <c r="E36" s="190">
        <v>969041818</v>
      </c>
      <c r="F36" s="116">
        <v>0</v>
      </c>
      <c r="G36" s="116">
        <v>0</v>
      </c>
      <c r="H36" s="167">
        <f t="shared" si="20"/>
        <v>969041818</v>
      </c>
      <c r="I36" s="167">
        <f>GETPIVOTDATA("CDP ",Validaciones!$A$1,"REC","Ingresos corrientes","DESCRIPCION",$B$35,"DESCRIPCION3","Inversión","DESCRIPCION5","Inversión")</f>
        <v>932735602</v>
      </c>
      <c r="J36" s="191">
        <f t="shared" si="14"/>
        <v>0.96253390171031816</v>
      </c>
      <c r="K36" s="167">
        <f>GETPIVOTDATA("Compromisos",Validaciones!$A$1,"REC","Ingresos corrientes","DESCRIPCION",$B$35,"DESCRIPCION3","Inversión","DESCRIPCION5","Inversión")</f>
        <v>917413494</v>
      </c>
      <c r="L36" s="191">
        <f t="shared" si="15"/>
        <v>0.94672229511564798</v>
      </c>
      <c r="M36" s="167">
        <f>GETPIVOTDATA("Obligaciones",Validaciones!$A$1,"REC","Ingresos corrientes","DESCRIPCION",$B$35,"DESCRIPCION3","Inversión","DESCRIPCION5","Inversión")</f>
        <v>887519715</v>
      </c>
      <c r="N36" s="191">
        <f t="shared" si="16"/>
        <v>0.91587349329438328</v>
      </c>
      <c r="O36" s="167">
        <f>GETPIVOTDATA("Pagos",Validaciones!$A$1,"REC","Ingresos corrientes","DESCRIPCION",$B$35,"DESCRIPCION3","Inversión","DESCRIPCION5","Inversión")</f>
        <v>830409190</v>
      </c>
      <c r="P36" s="191">
        <f t="shared" si="17"/>
        <v>0.85693844638601546</v>
      </c>
      <c r="Q36" s="167">
        <f t="shared" si="18"/>
        <v>36306216</v>
      </c>
      <c r="R36" s="191">
        <f t="shared" si="19"/>
        <v>3.7466098289681858E-2</v>
      </c>
    </row>
    <row r="37" spans="2:18">
      <c r="B37" s="245"/>
      <c r="C37" s="245"/>
      <c r="D37" s="196" t="s">
        <v>677</v>
      </c>
      <c r="E37" s="197">
        <f>SUM(E35:E36)</f>
        <v>1023047918</v>
      </c>
      <c r="F37" s="197">
        <v>0</v>
      </c>
      <c r="G37" s="197">
        <v>0</v>
      </c>
      <c r="H37" s="198">
        <f t="shared" si="20"/>
        <v>1023047918</v>
      </c>
      <c r="I37" s="198">
        <f>SUM(I35:I36)</f>
        <v>977752324</v>
      </c>
      <c r="J37" s="199">
        <f t="shared" si="14"/>
        <v>0.95572485589086553</v>
      </c>
      <c r="K37" s="198">
        <f>SUM(K35:K36)</f>
        <v>949314116</v>
      </c>
      <c r="L37" s="199">
        <f t="shared" si="15"/>
        <v>0.92792732314616766</v>
      </c>
      <c r="M37" s="198">
        <f>SUM(M35:M36)</f>
        <v>908906654</v>
      </c>
      <c r="N37" s="199">
        <f t="shared" si="16"/>
        <v>0.88843018788099426</v>
      </c>
      <c r="O37" s="198">
        <f>SUM(O35:O36)</f>
        <v>851796129</v>
      </c>
      <c r="P37" s="199">
        <f t="shared" si="17"/>
        <v>0.83260628755807697</v>
      </c>
      <c r="Q37" s="198">
        <f t="shared" si="18"/>
        <v>45295594</v>
      </c>
      <c r="R37" s="199">
        <f t="shared" si="19"/>
        <v>4.4275144109134489E-2</v>
      </c>
    </row>
    <row r="38" spans="2:18">
      <c r="B38" s="245" t="s">
        <v>206</v>
      </c>
      <c r="C38" s="245"/>
      <c r="D38" s="189" t="s">
        <v>267</v>
      </c>
      <c r="E38" s="190">
        <v>1170510266</v>
      </c>
      <c r="F38" s="116">
        <v>0</v>
      </c>
      <c r="G38" s="116">
        <v>0</v>
      </c>
      <c r="H38" s="167">
        <f t="shared" si="20"/>
        <v>1170510266</v>
      </c>
      <c r="I38" s="167">
        <f>GETPIVOTDATA("CDP ",Validaciones!$A$1,"REC","Otros recursos del tesoro","DESCRIPCION",$B$38,"DESCRIPCION3","Inversión","DESCRIPCION5","Inversión")</f>
        <v>1168915840</v>
      </c>
      <c r="J38" s="191">
        <f t="shared" si="14"/>
        <v>0.99863783680817375</v>
      </c>
      <c r="K38" s="167">
        <f>GETPIVOTDATA("Compromisos",Validaciones!$A$1,"REC","Otros recursos del tesoro","DESCRIPCION",$B$38,"DESCRIPCION3","Inversión","DESCRIPCION5","Inversión")</f>
        <v>1168145559</v>
      </c>
      <c r="L38" s="191">
        <f t="shared" si="15"/>
        <v>0.99797976398098498</v>
      </c>
      <c r="M38" s="167">
        <f>GETPIVOTDATA("Obligaciones",Validaciones!$A$1,"REC","Otros recursos del tesoro","DESCRIPCION",$B$38,"DESCRIPCION3","Inversión","DESCRIPCION5","Inversión")</f>
        <v>1162287295</v>
      </c>
      <c r="N38" s="191">
        <f t="shared" si="16"/>
        <v>0.9929748834855584</v>
      </c>
      <c r="O38" s="167">
        <f>GETPIVOTDATA("Pagos",Validaciones!$A$1,"REC","Otros recursos del tesoro","DESCRIPCION",$B$38,"DESCRIPCION3","Inversión","DESCRIPCION5","Inversión")</f>
        <v>1162287295</v>
      </c>
      <c r="P38" s="191">
        <f t="shared" si="17"/>
        <v>0.9929748834855584</v>
      </c>
      <c r="Q38" s="167">
        <f t="shared" si="18"/>
        <v>1594426</v>
      </c>
      <c r="R38" s="191">
        <f t="shared" si="19"/>
        <v>1.3621631918262903E-3</v>
      </c>
    </row>
    <row r="39" spans="2:18">
      <c r="B39" s="245"/>
      <c r="C39" s="245"/>
      <c r="D39" s="189" t="s">
        <v>280</v>
      </c>
      <c r="E39" s="190">
        <v>11116476893</v>
      </c>
      <c r="F39" s="116">
        <v>0</v>
      </c>
      <c r="G39" s="116">
        <v>0</v>
      </c>
      <c r="H39" s="167">
        <f t="shared" si="20"/>
        <v>11116476893</v>
      </c>
      <c r="I39" s="167">
        <f>GETPIVOTDATA("CDP ",Validaciones!$A$1,"REC","Ingresos corrientes","DESCRIPCION",$B$38,"DESCRIPCION3","Inversión","DESCRIPCION5","Inversión")</f>
        <v>403951556.77999997</v>
      </c>
      <c r="J39" s="191">
        <f t="shared" si="14"/>
        <v>3.6338091705508481E-2</v>
      </c>
      <c r="K39" s="167">
        <f>GETPIVOTDATA("Compromisos",Validaciones!$A$1,"REC","Ingresos corrientes","DESCRIPCION",$B$38,"DESCRIPCION3","Inversión","DESCRIPCION5","Inversión")</f>
        <v>401839063.77999997</v>
      </c>
      <c r="L39" s="191">
        <f t="shared" si="15"/>
        <v>3.6148059106121684E-2</v>
      </c>
      <c r="M39" s="167">
        <f>GETPIVOTDATA("Obligaciones",Validaciones!$A$1,"REC","Ingresos corrientes","DESCRIPCION",$B$38,"DESCRIPCION3","Inversión","DESCRIPCION5","Inversión")</f>
        <v>367717193.77999997</v>
      </c>
      <c r="N39" s="191">
        <f t="shared" si="16"/>
        <v>3.3078573123428157E-2</v>
      </c>
      <c r="O39" s="167">
        <f>GETPIVOTDATA("Pagos",Validaciones!$A$1,"REC","Ingresos corrientes","DESCRIPCION",$B$38,"DESCRIPCION3","Inversión","DESCRIPCION5","Inversión")</f>
        <v>331645984.77999997</v>
      </c>
      <c r="P39" s="191">
        <f t="shared" si="17"/>
        <v>2.9833731313635536E-2</v>
      </c>
      <c r="Q39" s="167">
        <f t="shared" si="18"/>
        <v>10712525336.219999</v>
      </c>
      <c r="R39" s="191">
        <f t="shared" si="19"/>
        <v>0.9636619082944915</v>
      </c>
    </row>
    <row r="40" spans="2:18">
      <c r="B40" s="245"/>
      <c r="C40" s="245"/>
      <c r="D40" s="196" t="s">
        <v>677</v>
      </c>
      <c r="E40" s="197">
        <f>SUM(E38:E39)</f>
        <v>12286987159</v>
      </c>
      <c r="F40" s="197">
        <v>0</v>
      </c>
      <c r="G40" s="197">
        <v>0</v>
      </c>
      <c r="H40" s="198">
        <f t="shared" si="20"/>
        <v>12286987159</v>
      </c>
      <c r="I40" s="198">
        <f>SUM(I38:I39)</f>
        <v>1572867396.78</v>
      </c>
      <c r="J40" s="199">
        <f t="shared" si="14"/>
        <v>0.12801082775022699</v>
      </c>
      <c r="K40" s="198">
        <f>SUM(K38:K39)</f>
        <v>1569984622.78</v>
      </c>
      <c r="L40" s="199">
        <f t="shared" si="15"/>
        <v>0.12777620766291875</v>
      </c>
      <c r="M40" s="198">
        <f>SUM(M38:M39)</f>
        <v>1530004488.78</v>
      </c>
      <c r="N40" s="199">
        <f t="shared" si="16"/>
        <v>0.12452234782871885</v>
      </c>
      <c r="O40" s="198">
        <f>SUM(O38:O39)</f>
        <v>1493933279.78</v>
      </c>
      <c r="P40" s="199">
        <f t="shared" si="17"/>
        <v>0.12158662334775212</v>
      </c>
      <c r="Q40" s="198">
        <f t="shared" si="18"/>
        <v>10714119762.219999</v>
      </c>
      <c r="R40" s="199">
        <f t="shared" si="19"/>
        <v>0.8719891722497729</v>
      </c>
    </row>
    <row r="41" spans="2:18">
      <c r="B41" s="245" t="s">
        <v>211</v>
      </c>
      <c r="C41" s="245"/>
      <c r="D41" s="189" t="s">
        <v>267</v>
      </c>
      <c r="E41" s="190">
        <v>1036559168</v>
      </c>
      <c r="F41" s="116">
        <v>0</v>
      </c>
      <c r="G41" s="116">
        <v>0</v>
      </c>
      <c r="H41" s="167">
        <f t="shared" si="20"/>
        <v>1036559168</v>
      </c>
      <c r="I41" s="167">
        <f>GETPIVOTDATA("CDP ",Validaciones!$A$1,"REC","Otros recursos del tesoro","DESCRIPCION",$B$41,"DESCRIPCION3","Inversión","DESCRIPCION5","Inversión")</f>
        <v>1033255847</v>
      </c>
      <c r="J41" s="191">
        <f t="shared" si="14"/>
        <v>0.996813186258944</v>
      </c>
      <c r="K41" s="167">
        <f>GETPIVOTDATA("Compromisos",Validaciones!$A$1,"REC","Otros recursos del tesoro","DESCRIPCION",$B$41,"DESCRIPCION3","Inversión","DESCRIPCION5","Inversión")</f>
        <v>1033146397</v>
      </c>
      <c r="L41" s="191">
        <f t="shared" si="15"/>
        <v>0.99670759653152763</v>
      </c>
      <c r="M41" s="167">
        <f>GETPIVOTDATA("Obligaciones",Validaciones!$A$1,"REC","Otros recursos del tesoro","DESCRIPCION",$B$41,"DESCRIPCION3","Inversión","DESCRIPCION5","Inversión")</f>
        <v>1031391372</v>
      </c>
      <c r="N41" s="191">
        <f t="shared" si="16"/>
        <v>0.99501447079960614</v>
      </c>
      <c r="O41" s="167">
        <f>GETPIVOTDATA("Pagos",Validaciones!$A$1,"REC","Otros recursos del tesoro","DESCRIPCION",$B$41,"DESCRIPCION3","Inversión","DESCRIPCION5","Inversión")</f>
        <v>1031391372</v>
      </c>
      <c r="P41" s="191">
        <f t="shared" si="17"/>
        <v>0.99501447079960614</v>
      </c>
      <c r="Q41" s="167">
        <f t="shared" si="18"/>
        <v>3303321</v>
      </c>
      <c r="R41" s="191">
        <f t="shared" si="19"/>
        <v>3.1868137410560244E-3</v>
      </c>
    </row>
    <row r="42" spans="2:18">
      <c r="B42" s="245"/>
      <c r="C42" s="245"/>
      <c r="D42" s="189" t="s">
        <v>280</v>
      </c>
      <c r="E42" s="190">
        <v>834778626</v>
      </c>
      <c r="F42" s="116">
        <v>0</v>
      </c>
      <c r="G42" s="116">
        <v>0</v>
      </c>
      <c r="H42" s="167">
        <f t="shared" si="20"/>
        <v>834778626</v>
      </c>
      <c r="I42" s="167">
        <f>GETPIVOTDATA("CDP ",Validaciones!$A$1,"REC","Ingresos corrientes","DESCRIPCION",$B$41,"DESCRIPCION3","Inversión","DESCRIPCION5","Inversión")</f>
        <v>797631229</v>
      </c>
      <c r="J42" s="191">
        <f t="shared" si="14"/>
        <v>0.95550030170513733</v>
      </c>
      <c r="K42" s="167">
        <f>GETPIVOTDATA("Compromisos",Validaciones!$A$1,"REC","Ingresos corrientes","DESCRIPCION",$B$41,"DESCRIPCION3","Inversión","DESCRIPCION5","Inversión")</f>
        <v>797631229</v>
      </c>
      <c r="L42" s="191">
        <f t="shared" si="15"/>
        <v>0.95550030170513733</v>
      </c>
      <c r="M42" s="167">
        <f>GETPIVOTDATA("Obligaciones",Validaciones!$A$1,"REC","Ingresos corrientes","DESCRIPCION",$B$41,"DESCRIPCION3","Inversión","DESCRIPCION5","Inversión")</f>
        <v>793987518</v>
      </c>
      <c r="N42" s="191">
        <f t="shared" si="16"/>
        <v>0.95113541874513685</v>
      </c>
      <c r="O42" s="167">
        <f>GETPIVOTDATA("Pagos",Validaciones!$A$1,"REC","Ingresos corrientes","DESCRIPCION",$B$41,"DESCRIPCION3","Inversión","DESCRIPCION5","Inversión")</f>
        <v>742380765</v>
      </c>
      <c r="P42" s="191">
        <f t="shared" si="17"/>
        <v>0.88931453427031082</v>
      </c>
      <c r="Q42" s="167">
        <f t="shared" si="18"/>
        <v>37147397</v>
      </c>
      <c r="R42" s="191">
        <f t="shared" si="19"/>
        <v>4.4499698294862666E-2</v>
      </c>
    </row>
    <row r="43" spans="2:18">
      <c r="B43" s="245"/>
      <c r="C43" s="245"/>
      <c r="D43" s="196" t="s">
        <v>677</v>
      </c>
      <c r="E43" s="197">
        <f>SUM(E41:E42)</f>
        <v>1871337794</v>
      </c>
      <c r="F43" s="197">
        <v>0</v>
      </c>
      <c r="G43" s="197">
        <v>0</v>
      </c>
      <c r="H43" s="198">
        <f t="shared" si="20"/>
        <v>1871337794</v>
      </c>
      <c r="I43" s="198">
        <f>SUM(I41:I42)</f>
        <v>1830887076</v>
      </c>
      <c r="J43" s="199">
        <f t="shared" si="14"/>
        <v>0.97838406399438116</v>
      </c>
      <c r="K43" s="198">
        <f>SUM(K41:K42)</f>
        <v>1830777626</v>
      </c>
      <c r="L43" s="199">
        <f t="shared" si="15"/>
        <v>0.9783255764244988</v>
      </c>
      <c r="M43" s="198">
        <f>SUM(M41:M42)</f>
        <v>1825378890</v>
      </c>
      <c r="N43" s="199">
        <f t="shared" si="16"/>
        <v>0.97544061572028506</v>
      </c>
      <c r="O43" s="198">
        <f>SUM(O41:O42)</f>
        <v>1773772137</v>
      </c>
      <c r="P43" s="199">
        <f t="shared" si="17"/>
        <v>0.9478631504622943</v>
      </c>
      <c r="Q43" s="198">
        <f t="shared" si="18"/>
        <v>40450718</v>
      </c>
      <c r="R43" s="199">
        <f t="shared" si="19"/>
        <v>2.1615936005618876E-2</v>
      </c>
    </row>
    <row r="44" spans="2:18">
      <c r="B44" s="245" t="s">
        <v>212</v>
      </c>
      <c r="C44" s="245"/>
      <c r="D44" s="189" t="s">
        <v>267</v>
      </c>
      <c r="E44" s="190">
        <v>206818844</v>
      </c>
      <c r="F44" s="116">
        <v>0</v>
      </c>
      <c r="G44" s="116">
        <v>0</v>
      </c>
      <c r="H44" s="167">
        <f t="shared" si="20"/>
        <v>206818844</v>
      </c>
      <c r="I44" s="167">
        <f>GETPIVOTDATA("CDP ",Validaciones!$A$1,"REC","Otros recursos del tesoro","DESCRIPCION",$B$44,"DESCRIPCION3","Inversión","DESCRIPCION5","Inversión")</f>
        <v>204340906</v>
      </c>
      <c r="J44" s="191">
        <f t="shared" ref="J44" si="27">IFERROR(I44/H44,0)</f>
        <v>0.98801879967958817</v>
      </c>
      <c r="K44" s="167">
        <f>GETPIVOTDATA("Compromisos",Validaciones!$A$1,"REC","Otros recursos del tesoro","DESCRIPCION",$B$44,"DESCRIPCION3","Inversión","DESCRIPCION5","Inversión")</f>
        <v>204340906</v>
      </c>
      <c r="L44" s="191">
        <f t="shared" ref="L44" si="28">IFERROR(K44/H44,0)</f>
        <v>0.98801879967958817</v>
      </c>
      <c r="M44" s="167">
        <f>GETPIVOTDATA("Obligaciones",Validaciones!$A$1,"REC","Otros recursos del tesoro","DESCRIPCION",$B$44,"DESCRIPCION3","Inversión","DESCRIPCION5","Inversión")</f>
        <v>204340905</v>
      </c>
      <c r="N44" s="191">
        <f t="shared" ref="N44" si="29">IFERROR(M44/H44,0)</f>
        <v>0.98801879484443889</v>
      </c>
      <c r="O44" s="167">
        <f>GETPIVOTDATA("Pagos",Validaciones!$A$1,"REC","Otros recursos del tesoro","DESCRIPCION",$B$44,"DESCRIPCION3","Inversión","DESCRIPCION5","Inversión")</f>
        <v>204340905</v>
      </c>
      <c r="P44" s="191">
        <f t="shared" ref="P44" si="30">IFERROR(O44/H44,0)</f>
        <v>0.98801879484443889</v>
      </c>
      <c r="Q44" s="167">
        <f t="shared" ref="Q44" si="31">H44-I44</f>
        <v>2477938</v>
      </c>
      <c r="R44" s="191">
        <f t="shared" ref="R44" si="32">IFERROR(Q44/H44,0)</f>
        <v>1.1981200320411809E-2</v>
      </c>
    </row>
    <row r="45" spans="2:18">
      <c r="B45" s="245"/>
      <c r="C45" s="245"/>
      <c r="D45" s="196" t="s">
        <v>677</v>
      </c>
      <c r="E45" s="197">
        <f>E44</f>
        <v>206818844</v>
      </c>
      <c r="F45" s="197">
        <v>0</v>
      </c>
      <c r="G45" s="197">
        <v>0</v>
      </c>
      <c r="H45" s="198">
        <f t="shared" si="20"/>
        <v>206818844</v>
      </c>
      <c r="I45" s="198">
        <f>I44</f>
        <v>204340906</v>
      </c>
      <c r="J45" s="199">
        <f t="shared" si="14"/>
        <v>0.98801879967958817</v>
      </c>
      <c r="K45" s="198">
        <f>K44</f>
        <v>204340906</v>
      </c>
      <c r="L45" s="199">
        <f t="shared" si="15"/>
        <v>0.98801879967958817</v>
      </c>
      <c r="M45" s="198">
        <f>M44</f>
        <v>204340905</v>
      </c>
      <c r="N45" s="199">
        <f t="shared" si="16"/>
        <v>0.98801879484443889</v>
      </c>
      <c r="O45" s="198">
        <f>O44</f>
        <v>204340905</v>
      </c>
      <c r="P45" s="199">
        <f t="shared" si="17"/>
        <v>0.98801879484443889</v>
      </c>
      <c r="Q45" s="198">
        <f t="shared" si="18"/>
        <v>2477938</v>
      </c>
      <c r="R45" s="199">
        <f t="shared" si="19"/>
        <v>1.1981200320411809E-2</v>
      </c>
    </row>
    <row r="46" spans="2:18">
      <c r="B46" s="245" t="s">
        <v>213</v>
      </c>
      <c r="C46" s="245"/>
      <c r="D46" s="189" t="s">
        <v>267</v>
      </c>
      <c r="E46" s="190">
        <v>3839249599</v>
      </c>
      <c r="F46" s="116">
        <v>0</v>
      </c>
      <c r="G46" s="116">
        <v>0</v>
      </c>
      <c r="H46" s="167">
        <f t="shared" si="20"/>
        <v>3839249599</v>
      </c>
      <c r="I46" s="167">
        <f>GETPIVOTDATA("CDP ",Validaciones!$A$1,"REC","Otros recursos del tesoro","DESCRIPCION",$B$46,"DESCRIPCION3","Inversión","DESCRIPCION5","Inversión")</f>
        <v>3812125507.2199998</v>
      </c>
      <c r="J46" s="191">
        <f t="shared" si="14"/>
        <v>0.99293505382221958</v>
      </c>
      <c r="K46" s="167">
        <f>GETPIVOTDATA("Compromisos",Validaciones!$A$1,"REC","Otros recursos del tesoro","DESCRIPCION",$B$46,"DESCRIPCION3","Inversión","DESCRIPCION5","Inversión")</f>
        <v>3794407268.1900001</v>
      </c>
      <c r="L46" s="191">
        <f t="shared" si="15"/>
        <v>0.98832002722050682</v>
      </c>
      <c r="M46" s="167">
        <f>GETPIVOTDATA("Obligaciones",Validaciones!$A$1,"REC","Otros recursos del tesoro","DESCRIPCION",$B$46,"DESCRIPCION3","Inversión","DESCRIPCION5","Inversión")</f>
        <v>3697615426.5500002</v>
      </c>
      <c r="N46" s="191">
        <f t="shared" si="16"/>
        <v>0.96310889177747372</v>
      </c>
      <c r="O46" s="167">
        <f>GETPIVOTDATA("Pagos",Validaciones!$A$1,"REC","Otros recursos del tesoro","DESCRIPCION",$B$46,"DESCRIPCION3","Inversión","DESCRIPCION5","Inversión")</f>
        <v>3697615426.5500002</v>
      </c>
      <c r="P46" s="191">
        <f t="shared" si="17"/>
        <v>0.96310889177747372</v>
      </c>
      <c r="Q46" s="167">
        <f t="shared" si="18"/>
        <v>27124091.78000021</v>
      </c>
      <c r="R46" s="191">
        <f t="shared" si="19"/>
        <v>7.0649461777804587E-3</v>
      </c>
    </row>
    <row r="47" spans="2:18">
      <c r="B47" s="245"/>
      <c r="C47" s="245"/>
      <c r="D47" s="189" t="s">
        <v>280</v>
      </c>
      <c r="E47" s="190">
        <v>5990764260</v>
      </c>
      <c r="F47" s="116">
        <v>0</v>
      </c>
      <c r="G47" s="116">
        <v>0</v>
      </c>
      <c r="H47" s="167">
        <f t="shared" si="20"/>
        <v>5990764260</v>
      </c>
      <c r="I47" s="167">
        <f>GETPIVOTDATA("CDP ",Validaciones!$A$1,"REC","Ingresos corrientes","DESCRIPCION",$B$46,"DESCRIPCION3","Inversión","DESCRIPCION5","Inversión")</f>
        <v>5100610454.5600004</v>
      </c>
      <c r="J47" s="191">
        <f t="shared" si="14"/>
        <v>0.85141231288576869</v>
      </c>
      <c r="K47" s="167">
        <f>GETPIVOTDATA("Compromisos",Validaciones!$A$1,"REC","Ingresos corrientes","DESCRIPCION",$B$46,"DESCRIPCION3","Inversión","DESCRIPCION5","Inversión")</f>
        <v>5081332160.5500002</v>
      </c>
      <c r="L47" s="191">
        <f t="shared" si="15"/>
        <v>0.84819431044512505</v>
      </c>
      <c r="M47" s="167">
        <f>GETPIVOTDATA("Obligaciones",Validaciones!$A$1,"REC","Ingresos corrientes","DESCRIPCION",$B$46,"DESCRIPCION3","Inversión","DESCRIPCION5","Inversión")</f>
        <v>4225611027.5</v>
      </c>
      <c r="N47" s="191">
        <f t="shared" si="16"/>
        <v>0.70535424932577806</v>
      </c>
      <c r="O47" s="167">
        <f>GETPIVOTDATA("Pagos",Validaciones!$A$1,"REC","Ingresos corrientes","DESCRIPCION",$B$46,"DESCRIPCION3","Inversión","DESCRIPCION5","Inversión")</f>
        <v>3147241606.3000002</v>
      </c>
      <c r="P47" s="191">
        <f t="shared" si="17"/>
        <v>0.52534893207431943</v>
      </c>
      <c r="Q47" s="167">
        <f t="shared" si="18"/>
        <v>890153805.43999958</v>
      </c>
      <c r="R47" s="191">
        <f t="shared" si="19"/>
        <v>0.14858768711423131</v>
      </c>
    </row>
    <row r="48" spans="2:18">
      <c r="B48" s="245"/>
      <c r="C48" s="245"/>
      <c r="D48" s="196" t="s">
        <v>677</v>
      </c>
      <c r="E48" s="197">
        <f>SUM(E46:E47)</f>
        <v>9830013859</v>
      </c>
      <c r="F48" s="197">
        <v>0</v>
      </c>
      <c r="G48" s="197">
        <v>0</v>
      </c>
      <c r="H48" s="198">
        <f t="shared" si="20"/>
        <v>9830013859</v>
      </c>
      <c r="I48" s="198">
        <f>SUM(I46:I47)</f>
        <v>8912735961.7800007</v>
      </c>
      <c r="J48" s="199">
        <f t="shared" si="14"/>
        <v>0.90668600162957314</v>
      </c>
      <c r="K48" s="198">
        <f>SUM(K46:K47)</f>
        <v>8875739428.7399998</v>
      </c>
      <c r="L48" s="199">
        <f t="shared" si="15"/>
        <v>0.90292237183508128</v>
      </c>
      <c r="M48" s="198">
        <f>SUM(M46:M47)</f>
        <v>7923226454.0500002</v>
      </c>
      <c r="N48" s="199">
        <f t="shared" si="16"/>
        <v>0.80602393523543048</v>
      </c>
      <c r="O48" s="198">
        <f>SUM(O46:O47)</f>
        <v>6844857032.8500004</v>
      </c>
      <c r="P48" s="199">
        <f t="shared" si="17"/>
        <v>0.69632221592272736</v>
      </c>
      <c r="Q48" s="198">
        <f t="shared" si="18"/>
        <v>917277897.21999931</v>
      </c>
      <c r="R48" s="199">
        <f t="shared" si="19"/>
        <v>9.3313998370426851E-2</v>
      </c>
    </row>
    <row r="49" spans="2:18">
      <c r="B49" s="139"/>
      <c r="C49" s="246" t="s">
        <v>683</v>
      </c>
      <c r="D49" s="116" t="s">
        <v>267</v>
      </c>
      <c r="E49" s="167">
        <f>SUMIF($D$22:$D$48,$D49,E$22:E$48)</f>
        <v>20322395945</v>
      </c>
      <c r="F49" s="167">
        <f t="shared" ref="F49:Q49" si="33">SUMIF($D$22:$D$48,$D49,F$22:F$48)</f>
        <v>0</v>
      </c>
      <c r="G49" s="167">
        <f t="shared" si="33"/>
        <v>0</v>
      </c>
      <c r="H49" s="167">
        <f t="shared" si="33"/>
        <v>20322395945</v>
      </c>
      <c r="I49" s="167">
        <f t="shared" si="33"/>
        <v>19632534636.720001</v>
      </c>
      <c r="J49" s="191">
        <f t="shared" si="14"/>
        <v>0.96605413504652593</v>
      </c>
      <c r="K49" s="167">
        <f t="shared" si="33"/>
        <v>18878550880.200001</v>
      </c>
      <c r="L49" s="191">
        <f t="shared" si="15"/>
        <v>0.92895300983665585</v>
      </c>
      <c r="M49" s="167">
        <f t="shared" si="33"/>
        <v>17763944945.470001</v>
      </c>
      <c r="N49" s="191">
        <f t="shared" si="16"/>
        <v>0.87410682251964167</v>
      </c>
      <c r="O49" s="167">
        <f t="shared" si="33"/>
        <v>17711030165.470001</v>
      </c>
      <c r="P49" s="191">
        <f t="shared" si="17"/>
        <v>0.87150305571265663</v>
      </c>
      <c r="Q49" s="167">
        <f t="shared" si="33"/>
        <v>689861308.27999973</v>
      </c>
      <c r="R49" s="191">
        <f t="shared" si="19"/>
        <v>3.3945864953474104E-2</v>
      </c>
    </row>
    <row r="50" spans="2:18">
      <c r="B50" s="139"/>
      <c r="C50" s="247"/>
      <c r="D50" s="116" t="s">
        <v>280</v>
      </c>
      <c r="E50" s="167">
        <f>SUMIF($D$22:$D$48,$D50,E$22:E$48)</f>
        <v>55295438877</v>
      </c>
      <c r="F50" s="167">
        <f t="shared" ref="F50:I52" si="34">SUMIF($D$22:$D$48,$D50,F$22:F$48)</f>
        <v>0</v>
      </c>
      <c r="G50" s="167">
        <f t="shared" si="34"/>
        <v>0</v>
      </c>
      <c r="H50" s="167">
        <f t="shared" si="34"/>
        <v>55295438877</v>
      </c>
      <c r="I50" s="167">
        <f t="shared" si="34"/>
        <v>29374891730.720001</v>
      </c>
      <c r="J50" s="191">
        <f t="shared" si="14"/>
        <v>0.53123534829087715</v>
      </c>
      <c r="K50" s="167">
        <f>SUMIF($D$22:$D$48,$D50,K$22:K$48)</f>
        <v>27312025869.419998</v>
      </c>
      <c r="L50" s="191">
        <f t="shared" si="15"/>
        <v>0.49392909115294803</v>
      </c>
      <c r="M50" s="167">
        <f>SUMIF($D$22:$D$48,$D50,M$22:M$48)</f>
        <v>24779463633.509998</v>
      </c>
      <c r="N50" s="191">
        <f t="shared" si="16"/>
        <v>0.44812852808040476</v>
      </c>
      <c r="O50" s="167">
        <f>SUMIF($D$22:$D$48,$D50,O$22:O$48)</f>
        <v>22172778617.130001</v>
      </c>
      <c r="P50" s="191">
        <f t="shared" si="17"/>
        <v>0.40098747866802287</v>
      </c>
      <c r="Q50" s="167">
        <f>SUMIF($D$22:$D$48,$D50,Q$22:Q$48)</f>
        <v>25920547146.279995</v>
      </c>
      <c r="R50" s="191">
        <f t="shared" si="19"/>
        <v>0.46876465170912285</v>
      </c>
    </row>
    <row r="51" spans="2:18">
      <c r="B51" s="139"/>
      <c r="C51" s="247"/>
      <c r="D51" s="116" t="s">
        <v>678</v>
      </c>
      <c r="E51" s="167">
        <f>SUMIF($D$22:$D$48,$D51,E$22:E$48)</f>
        <v>134445997196</v>
      </c>
      <c r="F51" s="167">
        <f t="shared" si="34"/>
        <v>0</v>
      </c>
      <c r="G51" s="167">
        <f t="shared" si="34"/>
        <v>0</v>
      </c>
      <c r="H51" s="167">
        <f t="shared" si="34"/>
        <v>134445997196</v>
      </c>
      <c r="I51" s="167">
        <f t="shared" si="34"/>
        <v>63767933807.019997</v>
      </c>
      <c r="J51" s="191">
        <f t="shared" si="14"/>
        <v>0.47430146777859744</v>
      </c>
      <c r="K51" s="167">
        <f>SUMIF($D$22:$D$48,$D51,K$22:K$48)</f>
        <v>42950230956.459999</v>
      </c>
      <c r="L51" s="191">
        <f t="shared" si="15"/>
        <v>0.31946083819695781</v>
      </c>
      <c r="M51" s="167">
        <f>SUMIF($D$22:$D$48,$D51,M$22:M$48)</f>
        <v>12156513657.42</v>
      </c>
      <c r="N51" s="191">
        <f t="shared" si="16"/>
        <v>9.041930523002345E-2</v>
      </c>
      <c r="O51" s="167">
        <f>SUMIF($D$22:$D$48,$D51,O$22:O$48)</f>
        <v>12156513657.42</v>
      </c>
      <c r="P51" s="191">
        <f t="shared" si="17"/>
        <v>9.041930523002345E-2</v>
      </c>
      <c r="Q51" s="167">
        <f>SUMIF($D$22:$D$48,$D51,Q$22:Q$48)</f>
        <v>70678063388.980011</v>
      </c>
      <c r="R51" s="191">
        <f t="shared" si="19"/>
        <v>0.52569853222140261</v>
      </c>
    </row>
    <row r="52" spans="2:18">
      <c r="C52" s="248"/>
      <c r="D52" s="196" t="s">
        <v>677</v>
      </c>
      <c r="E52" s="198">
        <f>SUMIF($D$22:$D$48,$D52,E$22:E$48)</f>
        <v>210063832018</v>
      </c>
      <c r="F52" s="198">
        <f t="shared" si="34"/>
        <v>0</v>
      </c>
      <c r="G52" s="198">
        <f t="shared" si="34"/>
        <v>0</v>
      </c>
      <c r="H52" s="198">
        <f t="shared" si="34"/>
        <v>210063832018</v>
      </c>
      <c r="I52" s="198">
        <f t="shared" si="34"/>
        <v>112775360174.46001</v>
      </c>
      <c r="J52" s="200">
        <f t="shared" si="14"/>
        <v>0.53686233889514345</v>
      </c>
      <c r="K52" s="198">
        <f>SUMIF($D$22:$D$48,$D52,K$22:K$48)</f>
        <v>89140807706.080002</v>
      </c>
      <c r="L52" s="200">
        <f t="shared" si="15"/>
        <v>0.42435105010576823</v>
      </c>
      <c r="M52" s="198">
        <f>SUMIF($D$22:$D$48,$D52,M$22:M$48)</f>
        <v>54699922236.400002</v>
      </c>
      <c r="N52" s="200">
        <f t="shared" si="16"/>
        <v>0.26039666948336382</v>
      </c>
      <c r="O52" s="198">
        <f>SUMIF($D$22:$D$48,$D52,O$22:O$48)</f>
        <v>52040322440.020004</v>
      </c>
      <c r="P52" s="200">
        <f t="shared" si="17"/>
        <v>0.24773575698438541</v>
      </c>
      <c r="Q52" s="198">
        <f>SUMIF($D$22:$D$48,$D52,Q$22:Q$48)</f>
        <v>97288471843.540009</v>
      </c>
      <c r="R52" s="200">
        <f>IFERROR(Q52/H52,0)</f>
        <v>0.4631376611048566</v>
      </c>
    </row>
    <row r="53" spans="2:18">
      <c r="E53"/>
      <c r="F53"/>
      <c r="G53"/>
      <c r="H53"/>
      <c r="I53" s="119"/>
      <c r="K53" s="119"/>
      <c r="M53" s="119"/>
      <c r="O53" s="119"/>
      <c r="Q53" s="119"/>
    </row>
    <row r="54" spans="2:18" ht="21">
      <c r="B54" s="249" t="s">
        <v>684</v>
      </c>
      <c r="C54" s="249"/>
      <c r="D54" s="249"/>
      <c r="E54" s="249"/>
      <c r="F54" s="249"/>
      <c r="G54" s="249"/>
      <c r="H54"/>
      <c r="I54" s="119"/>
      <c r="K54" s="119"/>
      <c r="M54" s="119"/>
      <c r="O54" s="119"/>
      <c r="Q54" s="119"/>
    </row>
    <row r="55" spans="2:18">
      <c r="E55"/>
      <c r="F55"/>
      <c r="G55"/>
      <c r="H55"/>
      <c r="I55" s="119"/>
      <c r="K55" s="119"/>
      <c r="M55" s="119"/>
      <c r="O55" s="119"/>
      <c r="Q55" s="119"/>
    </row>
    <row r="56" spans="2:18" ht="30">
      <c r="C56" s="192" t="s">
        <v>685</v>
      </c>
      <c r="D56" s="192" t="s">
        <v>668</v>
      </c>
      <c r="E56" s="193" t="s">
        <v>681</v>
      </c>
      <c r="F56" s="194" t="s">
        <v>670</v>
      </c>
      <c r="G56" s="194" t="s">
        <v>682</v>
      </c>
      <c r="H56" s="194" t="s">
        <v>1</v>
      </c>
      <c r="I56" s="193" t="s">
        <v>255</v>
      </c>
      <c r="J56" s="192" t="s">
        <v>673</v>
      </c>
      <c r="K56" s="193" t="s">
        <v>5</v>
      </c>
      <c r="L56" s="192" t="s">
        <v>673</v>
      </c>
      <c r="M56" s="193" t="s">
        <v>7</v>
      </c>
      <c r="N56" s="192" t="s">
        <v>673</v>
      </c>
      <c r="O56" s="193" t="s">
        <v>674</v>
      </c>
      <c r="P56" s="192" t="s">
        <v>673</v>
      </c>
      <c r="Q56" s="193" t="s">
        <v>675</v>
      </c>
      <c r="R56" s="192" t="s">
        <v>673</v>
      </c>
    </row>
    <row r="57" spans="2:18" ht="15" customHeight="1">
      <c r="B57" s="245" t="s">
        <v>686</v>
      </c>
      <c r="C57" s="255" t="s">
        <v>687</v>
      </c>
      <c r="D57" s="170" t="s">
        <v>267</v>
      </c>
      <c r="E57" s="168">
        <v>177158518</v>
      </c>
      <c r="F57" s="168">
        <v>0</v>
      </c>
      <c r="G57" s="168">
        <f>GETPIVOTDATA("Suma de APR. VIGENTE",Validaciones!$BF$3,"REC","11","PRODUCTO"," SERVICIO DE AVALÚOS ")</f>
        <v>0</v>
      </c>
      <c r="H57" s="168">
        <f t="shared" ref="H57:H125" si="35">(E57+F57)-G57</f>
        <v>177158518</v>
      </c>
      <c r="I57" s="171">
        <f>GETPIVOTDATA("Suma de CDP",Validaciones!$BW$1,"REC","11","DESCRIPCION"," SERVICIO DE AVALÚOS ")-GETPIVOTDATA("Suma de CDP",Validaciones!$BF$3,"REC","11","PRODUCTO"," SERVICIO DE AVALÚOS ")</f>
        <v>171544207</v>
      </c>
      <c r="J57" s="172">
        <f t="shared" ref="J57:J123" si="36">IFERROR(I57/H57,0)</f>
        <v>0.96830911060116232</v>
      </c>
      <c r="K57" s="171">
        <f>GETPIVOTDATA("Suma de COMPROMISO",Validaciones!$BW$1,"REC","11","DESCRIPCION"," SERVICIO DE AVALÚOS ")-GETPIVOTDATA("Suma de COMPROMISO",Validaciones!$BF$3,"REC","11","PRODUCTO"," SERVICIO DE AVALÚOS ")</f>
        <v>171544207</v>
      </c>
      <c r="L57" s="172">
        <f t="shared" ref="L57:L124" si="37">IFERROR(K57/H57,0)</f>
        <v>0.96830911060116232</v>
      </c>
      <c r="M57" s="171">
        <f>GETPIVOTDATA("Suma de OBLIGACION",Validaciones!$BW$1,"REC","11","DESCRIPCION"," SERVICIO DE AVALÚOS ")-GETPIVOTDATA("Suma de OBLIGACION",Validaciones!$BF$3,"REC","11","PRODUCTO"," SERVICIO DE AVALÚOS ")</f>
        <v>165041819</v>
      </c>
      <c r="N57" s="172">
        <f t="shared" ref="N57:N124" si="38">IFERROR(M57/H57,0)</f>
        <v>0.93160532647941885</v>
      </c>
      <c r="O57" s="171">
        <f>GETPIVOTDATA("Suma de PAGOS",Validaciones!$BW$1,"REC","11","DESCRIPCION"," SERVICIO DE AVALÚOS ")-GETPIVOTDATA("Suma de PAGOS",Validaciones!$BF$3,"REC","11","PRODUCTO"," SERVICIO DE AVALÚOS ")</f>
        <v>165041819</v>
      </c>
      <c r="P57" s="172">
        <f>IFERROR(O57/H57,0)</f>
        <v>0.93160532647941885</v>
      </c>
      <c r="Q57" s="171">
        <f t="shared" ref="Q57:Q125" si="39">H57-I57</f>
        <v>5614311</v>
      </c>
      <c r="R57" s="173">
        <f>IFERROR(Q57/H57,0)</f>
        <v>3.1690889398837713E-2</v>
      </c>
    </row>
    <row r="58" spans="2:18" ht="15" customHeight="1">
      <c r="B58" s="245"/>
      <c r="C58" s="256"/>
      <c r="D58" s="170" t="s">
        <v>280</v>
      </c>
      <c r="E58" s="168">
        <v>2139559118</v>
      </c>
      <c r="F58" s="168">
        <v>669600617</v>
      </c>
      <c r="G58" s="168">
        <f>GETPIVOTDATA("Suma de APR. VIGENTE",Validaciones!$BF$3,"REC","20","PRODUCTO"," SERVICIO DE AVALÚOS ")</f>
        <v>752924594</v>
      </c>
      <c r="H58" s="168">
        <f>(E58+F58)-G58</f>
        <v>2056235141</v>
      </c>
      <c r="I58" s="171">
        <f>GETPIVOTDATA("Suma de CDP",Validaciones!$BW$1,"REC","20","DESCRIPCION"," SERVICIO DE AVALÚOS ")-GETPIVOTDATA("Suma de CDP",Validaciones!$BF$3,"REC","20","PRODUCTO"," SERVICIO DE AVALÚOS ")</f>
        <v>1810282546.97</v>
      </c>
      <c r="J58" s="172">
        <f t="shared" si="36"/>
        <v>0.88038693186111638</v>
      </c>
      <c r="K58" s="171">
        <f>GETPIVOTDATA("Suma de COMPROMISO",Validaciones!$BW$1,"REC","20","DESCRIPCION"," SERVICIO DE AVALÚOS ")-GETPIVOTDATA("Suma de COMPROMISO",Validaciones!$BF$3,"REC","20","PRODUCTO"," SERVICIO DE AVALÚOS ")</f>
        <v>1588650231.4100001</v>
      </c>
      <c r="L58" s="172">
        <f t="shared" si="37"/>
        <v>0.77260144024063249</v>
      </c>
      <c r="M58" s="171">
        <f>GETPIVOTDATA("Suma de OBLIGACION",Validaciones!$BW$1,"REC","20","DESCRIPCION"," SERVICIO DE AVALÚOS ")-GETPIVOTDATA("Suma de OBLIGACION",Validaciones!$BF$3,"REC","20","PRODUCTO"," SERVICIO DE AVALÚOS ")</f>
        <v>1353261756.1700001</v>
      </c>
      <c r="N58" s="172">
        <f t="shared" si="38"/>
        <v>0.65812597459640443</v>
      </c>
      <c r="O58" s="171">
        <f>GETPIVOTDATA("Suma de PAGOS",Validaciones!$BW$1,"REC","20","DESCRIPCION"," SERVICIO DE AVALÚOS ")-GETPIVOTDATA("Suma de PAGOS",Validaciones!$BF$3,"REC","20","PRODUCTO"," SERVICIO DE AVALÚOS ")</f>
        <v>1282780819.1700001</v>
      </c>
      <c r="P58" s="172">
        <f t="shared" ref="P58:P125" si="40">IFERROR(O58/H58,0)</f>
        <v>0.62384928337823797</v>
      </c>
      <c r="Q58" s="171">
        <f t="shared" si="39"/>
        <v>245952594.02999997</v>
      </c>
      <c r="R58" s="173">
        <f t="shared" ref="R58:R125" si="41">IFERROR(Q58/H58,0)</f>
        <v>0.11961306813888362</v>
      </c>
    </row>
    <row r="59" spans="2:18" ht="15" customHeight="1">
      <c r="B59" s="245"/>
      <c r="C59" s="256"/>
      <c r="D59" s="174" t="s">
        <v>688</v>
      </c>
      <c r="E59" s="175"/>
      <c r="F59" s="175">
        <v>0</v>
      </c>
      <c r="G59" s="175">
        <v>0</v>
      </c>
      <c r="H59" s="175">
        <f t="shared" si="35"/>
        <v>0</v>
      </c>
      <c r="I59" s="176">
        <v>0</v>
      </c>
      <c r="J59" s="177">
        <f t="shared" si="36"/>
        <v>0</v>
      </c>
      <c r="K59" s="176"/>
      <c r="L59" s="177">
        <f t="shared" si="37"/>
        <v>0</v>
      </c>
      <c r="M59" s="176"/>
      <c r="N59" s="177">
        <f t="shared" si="38"/>
        <v>0</v>
      </c>
      <c r="O59" s="174"/>
      <c r="P59" s="177">
        <f t="shared" si="40"/>
        <v>0</v>
      </c>
      <c r="Q59" s="176">
        <f t="shared" si="39"/>
        <v>0</v>
      </c>
      <c r="R59" s="178">
        <f t="shared" si="41"/>
        <v>0</v>
      </c>
    </row>
    <row r="60" spans="2:18" ht="15" customHeight="1">
      <c r="B60" s="245"/>
      <c r="C60" s="257"/>
      <c r="D60" s="163" t="s">
        <v>677</v>
      </c>
      <c r="E60" s="164">
        <f>SUM(E57:E59)</f>
        <v>2316717636</v>
      </c>
      <c r="F60" s="164">
        <f t="shared" ref="F60:Q60" si="42">SUM(F57:F59)</f>
        <v>669600617</v>
      </c>
      <c r="G60" s="164">
        <f t="shared" si="42"/>
        <v>752924594</v>
      </c>
      <c r="H60" s="164">
        <f t="shared" si="42"/>
        <v>2233393659</v>
      </c>
      <c r="I60" s="169">
        <f t="shared" si="42"/>
        <v>1981826753.97</v>
      </c>
      <c r="J60" s="165">
        <f t="shared" si="36"/>
        <v>0.88736114476897066</v>
      </c>
      <c r="K60" s="169">
        <f t="shared" si="42"/>
        <v>1760194438.4100001</v>
      </c>
      <c r="L60" s="165">
        <f t="shared" si="37"/>
        <v>0.78812547502177721</v>
      </c>
      <c r="M60" s="169">
        <f t="shared" si="42"/>
        <v>1518303575.1700001</v>
      </c>
      <c r="N60" s="165">
        <f t="shared" si="38"/>
        <v>0.67981905879047722</v>
      </c>
      <c r="O60" s="164">
        <f t="shared" si="42"/>
        <v>1447822638.1700001</v>
      </c>
      <c r="P60" s="165">
        <f t="shared" si="40"/>
        <v>0.64826128270564776</v>
      </c>
      <c r="Q60" s="164">
        <f t="shared" si="42"/>
        <v>251566905.02999997</v>
      </c>
      <c r="R60" s="166">
        <f t="shared" si="41"/>
        <v>0.11263885523102937</v>
      </c>
    </row>
    <row r="61" spans="2:18" ht="15" customHeight="1">
      <c r="B61" s="245"/>
      <c r="C61" s="255" t="s">
        <v>689</v>
      </c>
      <c r="D61" s="170" t="s">
        <v>267</v>
      </c>
      <c r="E61" s="168">
        <v>9761868182</v>
      </c>
      <c r="F61" s="168">
        <v>0</v>
      </c>
      <c r="G61" s="168">
        <f>GETPIVOTDATA("Suma de APR. VIGENTE",Validaciones!$BF$3,"REC","11","PRODUCTO"," SERVICIO DE INFORMACIÓN CATASTRAL ")</f>
        <v>5162366981.5299997</v>
      </c>
      <c r="H61" s="168">
        <f t="shared" si="35"/>
        <v>4599501200.4700003</v>
      </c>
      <c r="I61" s="171">
        <f>GETPIVOTDATA("Suma de CDP",Validaciones!$BW$1,"REC","11","DESCRIPCION"," SERVICIO DE INFORMACIÓN CATASTRAL ")-GETPIVOTDATA("Suma de CDP",Validaciones!$BF$3,"REC","11","PRODUCTO"," SERVICIO DE INFORMACIÓN CATASTRAL ")-392690437-1401277</f>
        <v>4470140873.000001</v>
      </c>
      <c r="J61" s="172">
        <f t="shared" ref="J61:J63" si="43">IFERROR(I61/H61,0)</f>
        <v>0.97187513997022534</v>
      </c>
      <c r="K61" s="171">
        <f>GETPIVOTDATA("Suma de COMPROMISO",Validaciones!$BW$1,"REC","11","DESCRIPCION"," SERVICIO DE INFORMACIÓN CATASTRAL ")-GETPIVOTDATA("Suma de COMPROMISO",Validaciones!$BF$3,"REC","11","PRODUCTO"," SERVICIO DE INFORMACIÓN CATASTRAL ")-392690437+68119204</f>
        <v>3829439011.8000002</v>
      </c>
      <c r="L61" s="172">
        <f t="shared" ref="L61:L63" si="44">IFERROR(K61/H61,0)</f>
        <v>0.83257702191896132</v>
      </c>
      <c r="M61" s="171">
        <f>GETPIVOTDATA("Suma de OBLIGACION",Validaciones!$BW$1,"REC","11","DESCRIPCION"," SERVICIO DE INFORMACIÓN CATASTRAL ")-GETPIVOTDATA("Suma de OBLIGACION",Validaciones!$BF$3,"REC","11","PRODUCTO"," SERVICIO DE INFORMACIÓN CATASTRAL ")-223507723+27287185</f>
        <v>3409058806.7799997</v>
      </c>
      <c r="N61" s="172">
        <f t="shared" ref="N61:N63" si="45">IFERROR(M61/H61,0)</f>
        <v>0.74118011023274544</v>
      </c>
      <c r="O61" s="171">
        <f>GETPIVOTDATA("Suma de PAGOS",Validaciones!$BW$1,"REC","11","DESCRIPCION"," SERVICIO DE INFORMACIÓN CATASTRAL ")-GETPIVOTDATA("Suma de PAGOS",Validaciones!$BF$3,"REC","11","PRODUCTO"," SERVICIO DE INFORMACIÓN CATASTRAL ")-223507723+27287185</f>
        <v>3399474951.7799997</v>
      </c>
      <c r="P61" s="172">
        <f>IFERROR(O61/H61,0)</f>
        <v>0.73909643755123366</v>
      </c>
      <c r="Q61" s="171">
        <f t="shared" si="39"/>
        <v>129360327.46999931</v>
      </c>
      <c r="R61" s="173">
        <f t="shared" si="41"/>
        <v>2.8124860029774667E-2</v>
      </c>
    </row>
    <row r="62" spans="2:18" ht="15" customHeight="1">
      <c r="B62" s="245"/>
      <c r="C62" s="256"/>
      <c r="D62" s="170" t="s">
        <v>280</v>
      </c>
      <c r="E62" s="168">
        <f>24975027467+1400000000</f>
        <v>26375027467</v>
      </c>
      <c r="F62" s="168">
        <v>0</v>
      </c>
      <c r="G62" s="168">
        <f>669600617+GETPIVOTDATA("Suma de APR. VIGENTE",Validaciones!$BF$3,"REC","20","PRODUCTO"," SERVICIO DE INFORMACIÓN CATASTRAL ")+1400000000</f>
        <v>10315601672.93</v>
      </c>
      <c r="H62" s="168">
        <f t="shared" si="35"/>
        <v>16059425794.07</v>
      </c>
      <c r="I62" s="171">
        <f>GETPIVOTDATA("Suma de CDP",Validaciones!$BW$1,"REC","20","DESCRIPCION"," SERVICIO DE INFORMACIÓN CATASTRAL ")-GETPIVOTDATA("Suma de CDP",Validaciones!$BF$3,"REC","20","PRODUCTO"," SERVICIO DE INFORMACIÓN CATASTRAL ")-1122095343+6377619</f>
        <v>6241730599</v>
      </c>
      <c r="J62" s="172">
        <f t="shared" si="43"/>
        <v>0.38866461846380468</v>
      </c>
      <c r="K62" s="171">
        <f>GETPIVOTDATA("Suma de COMPROMISO",Validaciones!$BW$1,"REC","20","DESCRIPCION"," SERVICIO DE INFORMACIÓN CATASTRAL ")-GETPIVOTDATA("Suma de COMPROMISO",Validaciones!$BF$3,"REC","20","PRODUCTO"," SERVICIO DE INFORMACIÓN CATASTRAL ")-1004260323+8747255</f>
        <v>4582748894.2700005</v>
      </c>
      <c r="L62" s="172">
        <f t="shared" si="44"/>
        <v>0.28536193965055695</v>
      </c>
      <c r="M62" s="171">
        <f>GETPIVOTDATA("Suma de OBLIGACION",Validaciones!$BW$1,"REC","20","DESCRIPCION"," SERVICIO DE INFORMACIÓN CATASTRAL ")-GETPIVOTDATA("Suma de OBLIGACION",Validaciones!$BF$3,"REC","20","PRODUCTO"," SERVICIO DE INFORMACIÓN CATASTRAL ")-477257955.06</f>
        <v>3976791531.7900004</v>
      </c>
      <c r="N62" s="172">
        <f t="shared" si="45"/>
        <v>0.24762974609331578</v>
      </c>
      <c r="O62" s="171">
        <f>GETPIVOTDATA("Suma de PAGOS",Validaciones!$BW$1,"REC","20","DESCRIPCION"," SERVICIO DE INFORMACIÓN CATASTRAL ")-GETPIVOTDATA("Suma de PAGOS",Validaciones!$BF$3,"REC","20","PRODUCTO"," SERVICIO DE INFORMACIÓN CATASTRAL ")-603354211.06</f>
        <v>3509242518.7900004</v>
      </c>
      <c r="P62" s="172">
        <f t="shared" ref="P62:P63" si="46">IFERROR(O62/H62,0)</f>
        <v>0.21851606425964501</v>
      </c>
      <c r="Q62" s="171">
        <f t="shared" si="39"/>
        <v>9817695195.0699997</v>
      </c>
      <c r="R62" s="173">
        <f t="shared" si="41"/>
        <v>0.61133538153619527</v>
      </c>
    </row>
    <row r="63" spans="2:18" ht="15" customHeight="1">
      <c r="B63" s="245"/>
      <c r="C63" s="256"/>
      <c r="D63" s="174" t="s">
        <v>688</v>
      </c>
      <c r="E63" s="175">
        <v>64595934331</v>
      </c>
      <c r="F63" s="175">
        <v>0</v>
      </c>
      <c r="G63" s="175">
        <v>0</v>
      </c>
      <c r="H63" s="175">
        <f t="shared" si="35"/>
        <v>64595934331</v>
      </c>
      <c r="I63" s="176">
        <v>25963114845</v>
      </c>
      <c r="J63" s="177">
        <f t="shared" si="43"/>
        <v>0.40193109851094971</v>
      </c>
      <c r="K63" s="176">
        <f>8729074804+1318812</f>
        <v>8730393616</v>
      </c>
      <c r="L63" s="177">
        <f t="shared" si="44"/>
        <v>0.13515391806648469</v>
      </c>
      <c r="M63" s="176">
        <f>15468023+834288260</f>
        <v>849756283</v>
      </c>
      <c r="N63" s="177">
        <f t="shared" si="45"/>
        <v>1.3154949948486101E-2</v>
      </c>
      <c r="O63" s="176">
        <f>6846943+4044941+10221760</f>
        <v>21113644</v>
      </c>
      <c r="P63" s="177">
        <f t="shared" si="46"/>
        <v>3.2685716552701717E-4</v>
      </c>
      <c r="Q63" s="176">
        <f t="shared" si="39"/>
        <v>38632819486</v>
      </c>
      <c r="R63" s="178">
        <f t="shared" si="41"/>
        <v>0.59806890148905023</v>
      </c>
    </row>
    <row r="64" spans="2:18" ht="15" customHeight="1">
      <c r="B64" s="245"/>
      <c r="C64" s="257"/>
      <c r="D64" s="163" t="s">
        <v>677</v>
      </c>
      <c r="E64" s="164">
        <f>SUM(E61:E63)</f>
        <v>100732829980</v>
      </c>
      <c r="F64" s="164">
        <f t="shared" ref="F64" si="47">SUM(F61:F63)</f>
        <v>0</v>
      </c>
      <c r="G64" s="164">
        <f t="shared" ref="G64" si="48">SUM(G61:G63)</f>
        <v>15477968654.459999</v>
      </c>
      <c r="H64" s="164">
        <f t="shared" ref="H64" si="49">SUM(H61:H63)</f>
        <v>85254861325.540009</v>
      </c>
      <c r="I64" s="169">
        <f t="shared" ref="I64" si="50">SUM(I61:I63)</f>
        <v>36674986317</v>
      </c>
      <c r="J64" s="165">
        <f t="shared" ref="J64" si="51">IFERROR(I64/H64,0)</f>
        <v>0.43018058732110309</v>
      </c>
      <c r="K64" s="169">
        <f t="shared" ref="K64" si="52">SUM(K61:K63)</f>
        <v>17142581522.07</v>
      </c>
      <c r="L64" s="165">
        <f t="shared" si="37"/>
        <v>0.20107453411497783</v>
      </c>
      <c r="M64" s="169">
        <f t="shared" ref="M64" si="53">SUM(M61:M63)</f>
        <v>8235606621.5699997</v>
      </c>
      <c r="N64" s="165">
        <f t="shared" si="38"/>
        <v>9.659984772156141E-2</v>
      </c>
      <c r="O64" s="164">
        <f t="shared" ref="O64" si="54">SUM(O61:O63)</f>
        <v>6929831114.5699997</v>
      </c>
      <c r="P64" s="165">
        <f t="shared" si="40"/>
        <v>8.128370636964502E-2</v>
      </c>
      <c r="Q64" s="164">
        <f t="shared" ref="Q64" si="55">SUM(Q61:Q63)</f>
        <v>48579875008.540001</v>
      </c>
      <c r="R64" s="166">
        <f t="shared" si="41"/>
        <v>0.5698194126788968</v>
      </c>
    </row>
    <row r="65" spans="2:18" ht="15" customHeight="1">
      <c r="B65" s="245" t="s">
        <v>690</v>
      </c>
      <c r="C65" s="255" t="s">
        <v>691</v>
      </c>
      <c r="D65" s="170" t="s">
        <v>267</v>
      </c>
      <c r="E65" s="168">
        <v>248862633</v>
      </c>
      <c r="F65" s="168">
        <v>0</v>
      </c>
      <c r="G65" s="168">
        <v>0</v>
      </c>
      <c r="H65" s="168">
        <f t="shared" si="35"/>
        <v>248862633</v>
      </c>
      <c r="I65" s="171">
        <f>GETPIVOTDATA("Suma de CDP",Validaciones!$BW$1,"REC","11","DESCRIPCION"," SERVICIO DE ANÁLISIS QUÍMICOS, FÍSICOS, MINERALÓGICOS Y BIOLÓGICOS DE SUELOS ")</f>
        <v>248413201</v>
      </c>
      <c r="J65" s="172">
        <f t="shared" si="36"/>
        <v>0.99819405591517629</v>
      </c>
      <c r="K65" s="171">
        <f>GETPIVOTDATA("Suma de COMPROMISO",Validaciones!$BW$1,"REC","11","DESCRIPCION"," SERVICIO DE ANÁLISIS QUÍMICOS, FÍSICOS, MINERALÓGICOS Y BIOLÓGICOS DE SUELOS ")</f>
        <v>248413201</v>
      </c>
      <c r="L65" s="172">
        <f t="shared" si="37"/>
        <v>0.99819405591517629</v>
      </c>
      <c r="M65" s="171">
        <f>GETPIVOTDATA("Suma de OBLIGACION",Validaciones!$BW$1,"REC","11","DESCRIPCION"," SERVICIO DE ANÁLISIS QUÍMICOS, FÍSICOS, MINERALÓGICOS Y BIOLÓGICOS DE SUELOS ")</f>
        <v>242554944</v>
      </c>
      <c r="N65" s="172">
        <f t="shared" si="38"/>
        <v>0.97465393287870583</v>
      </c>
      <c r="O65" s="171">
        <f>GETPIVOTDATA("Suma de PAGOS",Validaciones!$BW$1,"REC","11","DESCRIPCION"," SERVICIO DE ANÁLISIS QUÍMICOS, FÍSICOS, MINERALÓGICOS Y BIOLÓGICOS DE SUELOS ")</f>
        <v>242554944</v>
      </c>
      <c r="P65" s="172">
        <f t="shared" si="40"/>
        <v>0.97465393287870583</v>
      </c>
      <c r="Q65" s="171">
        <f t="shared" si="39"/>
        <v>449432</v>
      </c>
      <c r="R65" s="173">
        <f t="shared" si="41"/>
        <v>1.8059440848236946E-3</v>
      </c>
    </row>
    <row r="66" spans="2:18" ht="15" customHeight="1">
      <c r="B66" s="245"/>
      <c r="C66" s="256"/>
      <c r="D66" s="170" t="s">
        <v>280</v>
      </c>
      <c r="E66" s="168">
        <v>9216091434</v>
      </c>
      <c r="F66" s="168">
        <v>0</v>
      </c>
      <c r="G66" s="168">
        <v>0</v>
      </c>
      <c r="H66" s="168">
        <f t="shared" si="35"/>
        <v>9216091434</v>
      </c>
      <c r="I66" s="171">
        <f>GETPIVOTDATA("Suma de CDP",Validaciones!$BW$1,"REC","20","DESCRIPCION"," SERVICIO DE ANÁLISIS QUÍMICOS, FÍSICOS, MINERALÓGICOS Y BIOLÓGICOS DE SUELOS ")</f>
        <v>91942219</v>
      </c>
      <c r="J66" s="172">
        <f t="shared" si="36"/>
        <v>9.9762702723203041E-3</v>
      </c>
      <c r="K66" s="171">
        <f>GETPIVOTDATA("Suma de COMPROMISO",Validaciones!$BW$1,"REC","20","DESCRIPCION"," SERVICIO DE ANÁLISIS QUÍMICOS, FÍSICOS, MINERALÓGICOS Y BIOLÓGICOS DE SUELOS ")</f>
        <v>90745964</v>
      </c>
      <c r="L66" s="172">
        <f t="shared" si="37"/>
        <v>9.8464695852756006E-3</v>
      </c>
      <c r="M66" s="171">
        <f>GETPIVOTDATA("Suma de OBLIGACION",Validaciones!$BW$1,"REC","20","DESCRIPCION"," SERVICIO DE ANÁLISIS QUÍMICOS, FÍSICOS, MINERALÓGICOS Y BIOLÓGICOS DE SUELOS ")</f>
        <v>71890124</v>
      </c>
      <c r="N66" s="172">
        <f t="shared" si="38"/>
        <v>7.8005003004617546E-3</v>
      </c>
      <c r="O66" s="171">
        <f>GETPIVOTDATA("Suma de PAGOS",Validaciones!$BW$1,"REC","20","DESCRIPCION"," SERVICIO DE ANÁLISIS QUÍMICOS, FÍSICOS, MINERALÓGICOS Y BIOLÓGICOS DE SUELOS ")</f>
        <v>53721040</v>
      </c>
      <c r="P66" s="172">
        <f t="shared" si="40"/>
        <v>5.8290480714863965E-3</v>
      </c>
      <c r="Q66" s="171">
        <f t="shared" si="39"/>
        <v>9124149215</v>
      </c>
      <c r="R66" s="173">
        <f t="shared" si="41"/>
        <v>0.99002372972767971</v>
      </c>
    </row>
    <row r="67" spans="2:18" ht="15" customHeight="1">
      <c r="B67" s="245"/>
      <c r="C67" s="256"/>
      <c r="D67" s="174" t="s">
        <v>688</v>
      </c>
      <c r="E67" s="175"/>
      <c r="F67" s="175">
        <v>0</v>
      </c>
      <c r="G67" s="175">
        <v>0</v>
      </c>
      <c r="H67" s="175">
        <f t="shared" si="35"/>
        <v>0</v>
      </c>
      <c r="I67" s="176"/>
      <c r="J67" s="177">
        <f t="shared" si="36"/>
        <v>0</v>
      </c>
      <c r="K67" s="176"/>
      <c r="L67" s="177">
        <f t="shared" si="37"/>
        <v>0</v>
      </c>
      <c r="M67" s="176"/>
      <c r="N67" s="177">
        <f t="shared" si="38"/>
        <v>0</v>
      </c>
      <c r="O67" s="174"/>
      <c r="P67" s="177">
        <f t="shared" si="40"/>
        <v>0</v>
      </c>
      <c r="Q67" s="176">
        <f t="shared" si="39"/>
        <v>0</v>
      </c>
      <c r="R67" s="178">
        <f t="shared" si="41"/>
        <v>0</v>
      </c>
    </row>
    <row r="68" spans="2:18" ht="15" customHeight="1">
      <c r="B68" s="245"/>
      <c r="C68" s="257"/>
      <c r="D68" s="163" t="s">
        <v>677</v>
      </c>
      <c r="E68" s="164">
        <f>SUM(E65:E67)</f>
        <v>9464954067</v>
      </c>
      <c r="F68" s="164">
        <f t="shared" ref="F68" si="56">SUM(F65:F67)</f>
        <v>0</v>
      </c>
      <c r="G68" s="164">
        <f t="shared" ref="G68" si="57">SUM(G65:G67)</f>
        <v>0</v>
      </c>
      <c r="H68" s="164">
        <f t="shared" ref="H68" si="58">SUM(H65:H67)</f>
        <v>9464954067</v>
      </c>
      <c r="I68" s="169">
        <f t="shared" ref="I68" si="59">SUM(I65:I67)</f>
        <v>340355420</v>
      </c>
      <c r="J68" s="165">
        <f t="shared" ref="J68" si="60">IFERROR(I68/H68,0)</f>
        <v>3.5959542707836786E-2</v>
      </c>
      <c r="K68" s="169">
        <f t="shared" ref="K68" si="61">SUM(K65:K67)</f>
        <v>339159165</v>
      </c>
      <c r="L68" s="165">
        <f t="shared" si="37"/>
        <v>3.5833154878426102E-2</v>
      </c>
      <c r="M68" s="169">
        <f t="shared" ref="M68" si="62">SUM(M65:M67)</f>
        <v>314445068</v>
      </c>
      <c r="N68" s="165">
        <f t="shared" si="38"/>
        <v>3.3222038456195709E-2</v>
      </c>
      <c r="O68" s="164">
        <f t="shared" ref="O68" si="63">SUM(O65:O67)</f>
        <v>296275984</v>
      </c>
      <c r="P68" s="165">
        <f t="shared" si="40"/>
        <v>3.130242174475837E-2</v>
      </c>
      <c r="Q68" s="164">
        <f t="shared" ref="Q68" si="64">SUM(Q65:Q67)</f>
        <v>9124598647</v>
      </c>
      <c r="R68" s="166">
        <f t="shared" si="41"/>
        <v>0.96404045729216326</v>
      </c>
    </row>
    <row r="69" spans="2:18" ht="15" customHeight="1">
      <c r="B69" s="245"/>
      <c r="C69" s="255" t="s">
        <v>692</v>
      </c>
      <c r="D69" s="170" t="s">
        <v>267</v>
      </c>
      <c r="E69" s="168">
        <v>3839249599</v>
      </c>
      <c r="F69" s="168">
        <v>0</v>
      </c>
      <c r="G69" s="168">
        <f>GETPIVOTDATA("Suma de APR. VIGENTE",Validaciones!$BF$3,"REC","11","PRODUCTO"," SERVICIO DE INFORMACIÓN CARTOGRÁFICA ACTUALIZADO ")+GETPIVOTDATA("Suma de APR. VIGENTE",Validaciones!$BF$3,"REC","11","PRODUCTO"," SERVICIOS DE INFORMACIÓN GEODÉSICA ACTUALIZADO ")</f>
        <v>9086443</v>
      </c>
      <c r="H69" s="168">
        <f t="shared" si="35"/>
        <v>3830163156</v>
      </c>
      <c r="I69" s="171">
        <f>GETPIVOTDATA("CDP ",Validaciones!$A$1,"REC","Otros recursos del tesoro","DESCRIPCION","LEVANTAMIENTO , GENERACIÓN Y ACTUALIZACIÓN DE LA RED GEODÉSICA Y LA CARTOGRAFÍA BÁSICA A NIVEL   NACIONAL","DESCRIPCION3","Inversión","DESCRIPCION5","Inversión")-(GETPIVOTDATA("Suma de CDP",Validaciones!$BF$3,"REC","11","PRODUCTO"," SERVICIO DE INFORMACIÓN CARTOGRÁFICA ACTUALIZADO ")+GETPIVOTDATA("Suma de CDP",Validaciones!$BF$3,"REC","11","PRODUCTO"," SERVICIOS DE INFORMACIÓN GEODÉSICA ACTUALIZADO "))</f>
        <v>3803039064.2199998</v>
      </c>
      <c r="J69" s="172">
        <f t="shared" si="36"/>
        <v>0.99291829337935389</v>
      </c>
      <c r="K69" s="171">
        <f>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COMPROMISO",Validaciones!$BF$3,"REC","11","PRODUCTO"," SERVICIO DE INFORMACIÓN CARTOGRÁFICA ACTUALIZADO ")+GETPIVOTDATA("Suma de COMPROMISO",Validaciones!$BF$3,"REC","11","PRODUCTO"," SERVICIOS DE INFORMACIÓN GEODÉSICA ACTUALIZADO "))</f>
        <v>3785320825.1900001</v>
      </c>
      <c r="L69" s="172">
        <f t="shared" si="37"/>
        <v>0.98829231837297749</v>
      </c>
      <c r="M69" s="171">
        <f>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OBLIGACION",Validaciones!$BF$3,"REC","11","PRODUCTO"," SERVICIO DE INFORMACIÓN CARTOGRÁFICA ACTUALIZADO ")+GETPIVOTDATA("Suma de OBLIGACION",Validaciones!$BF$3,"REC","11","PRODUCTO"," SERVICIOS DE INFORMACIÓN GEODÉSICA ACTUALIZADO "))</f>
        <v>3688528983.5500002</v>
      </c>
      <c r="N69" s="172">
        <f t="shared" si="38"/>
        <v>0.96302137358610218</v>
      </c>
      <c r="O69" s="171">
        <f>GETPIVOTDATA("Pagos",Validaciones!$A$1,"REC","Otros recursos del tesoro","DESCRIPCION","LEVANTAMIENTO , GENERACIÓN Y ACTUALIZACIÓN DE LA RED GEODÉSICA Y LA CARTOGRAFÍA BÁSICA A NIVEL   NACIONAL","DESCRIPCION3","Inversión","DESCRIPCION5","Inversión")-(GETPIVOTDATA("Suma de PAGOS",Validaciones!$BF$3,"REC","11","PRODUCTO"," SERVICIO DE INFORMACIÓN CARTOGRÁFICA ACTUALIZADO ")+GETPIVOTDATA("Suma de PAGOS",Validaciones!$BF$3,"REC","11","PRODUCTO"," SERVICIOS DE INFORMACIÓN GEODÉSICA ACTUALIZADO "))</f>
        <v>3688528983.5500002</v>
      </c>
      <c r="P69" s="172">
        <f t="shared" si="40"/>
        <v>0.96302137358610218</v>
      </c>
      <c r="Q69" s="171">
        <f t="shared" si="39"/>
        <v>27124091.78000021</v>
      </c>
      <c r="R69" s="173">
        <f t="shared" si="41"/>
        <v>7.0817066206461648E-3</v>
      </c>
    </row>
    <row r="70" spans="2:18" ht="15" customHeight="1">
      <c r="B70" s="245"/>
      <c r="C70" s="256"/>
      <c r="D70" s="170" t="s">
        <v>280</v>
      </c>
      <c r="E70" s="168">
        <v>5990764260</v>
      </c>
      <c r="F70" s="168">
        <v>0</v>
      </c>
      <c r="G70" s="168">
        <f>GETPIVOTDATA("Suma de APR. VIGENTE",Validaciones!$BF$3,"REC","20","PRODUCTO"," SERVICIO DE INFORMACIÓN CARTOGRÁFICA ACTUALIZADO ")+GETPIVOTDATA("Suma de APR. VIGENTE",Validaciones!$BF$3,"REC","20","PRODUCTO"," SERVICIOS DE INFORMACIÓN GEODÉSICA ACTUALIZADO ")</f>
        <v>1866167</v>
      </c>
      <c r="H70" s="168">
        <f t="shared" si="35"/>
        <v>5988898093</v>
      </c>
      <c r="I70" s="171">
        <f>GETPIVOTDATA("CDP ",Validaciones!$A$1,"REC","Ingresos corrientes","DESCRIPCION","LEVANTAMIENTO , GENERACIÓN Y ACTUALIZACIÓN DE LA RED GEODÉSICA Y LA CARTOGRAFÍA BÁSICA A NIVEL   NACIONAL","DESCRIPCION3","Inversión","DESCRIPCION5","Inversión")-(GETPIVOTDATA("Suma de CDP",Validaciones!$BF$3,"REC","20","PRODUCTO"," SERVICIO DE INFORMACIÓN CARTOGRÁFICA ACTUALIZADO ")+GETPIVOTDATA("Suma de CDP",Validaciones!$BF$3,"REC","20","PRODUCTO"," SERVICIOS DE INFORMACIÓN GEODÉSICA ACTUALIZADO "))</f>
        <v>5100610454.5600004</v>
      </c>
      <c r="J70" s="172">
        <f t="shared" si="36"/>
        <v>0.85167761670911446</v>
      </c>
      <c r="K70" s="171">
        <f>GETPIVOTDATA("Compromisos",Validaciones!$A$1,"REC","Ingresos corrientes","DESCRIPCION","LEVANTAMIENTO , GENERACIÓN Y ACTUALIZACIÓN DE LA RED GEODÉSICA Y LA CARTOGRAFÍA BÁSICA A NIVEL   NACIONAL","DESCRIPCION3","Inversión","DESCRIPCION5","Inversión")-(GETPIVOTDATA("Suma de COMPROMISO",Validaciones!$BF$3,"REC","20","PRODUCTO"," SERVICIO DE INFORMACIÓN CARTOGRÁFICA ACTUALIZADO ")+GETPIVOTDATA("Suma de COMPROMISO",Validaciones!$BF$3,"REC","20","PRODUCTO"," SERVICIOS DE INFORMACIÓN GEODÉSICA ACTUALIZADO "))</f>
        <v>5081332160.5500002</v>
      </c>
      <c r="L70" s="172">
        <f t="shared" si="37"/>
        <v>0.84845861152474955</v>
      </c>
      <c r="M70" s="171">
        <f>GETPIVOTDATA("Obligaciones",Validaciones!$A$1,"REC","Ingresos corrientes","DESCRIPCION","LEVANTAMIENTO , GENERACIÓN Y ACTUALIZACIÓN DE LA RED GEODÉSICA Y LA CARTOGRAFÍA BÁSICA A NIVEL   NACIONAL","DESCRIPCION3","Inversión","DESCRIPCION5","Inversión")-(GETPIVOTDATA("Suma de OBLIGACION",Validaciones!$BF$3,"REC","20","PRODUCTO"," SERVICIO DE INFORMACIÓN CARTOGRÁFICA ACTUALIZADO ")+GETPIVOTDATA("Suma de OBLIGACION",Validaciones!$BF$3,"REC","20","PRODUCTO"," SERVICIOS DE INFORMACIÓN GEODÉSICA ACTUALIZADO "))</f>
        <v>4225611027.5</v>
      </c>
      <c r="N70" s="172">
        <f t="shared" si="38"/>
        <v>0.70557404081378816</v>
      </c>
      <c r="O70" s="171">
        <f>GETPIVOTDATA("Pagos",Validaciones!$A$1,"REC","Ingresos corrientes","DESCRIPCION","LEVANTAMIENTO , GENERACIÓN Y ACTUALIZACIÓN DE LA RED GEODÉSICA Y LA CARTOGRAFÍA BÁSICA A NIVEL   NACIONAL","DESCRIPCION3","Inversión","DESCRIPCION5","Inversión")-(GETPIVOTDATA("Suma de PAGOS",Validaciones!$BF$3,"REC","20","PRODUCTO"," SERVICIO DE INFORMACIÓN CARTOGRÁFICA ACTUALIZADO ")+GETPIVOTDATA("Suma de PAGOS",Validaciones!$BF$3,"REC","20","PRODUCTO"," SERVICIOS DE INFORMACIÓN GEODÉSICA ACTUALIZADO "))</f>
        <v>3147241606.3000002</v>
      </c>
      <c r="P70" s="172">
        <f t="shared" si="40"/>
        <v>0.52551263311335827</v>
      </c>
      <c r="Q70" s="171">
        <f t="shared" si="39"/>
        <v>888287638.43999958</v>
      </c>
      <c r="R70" s="173">
        <f t="shared" si="41"/>
        <v>0.14832238329088557</v>
      </c>
    </row>
    <row r="71" spans="2:18" ht="15" customHeight="1">
      <c r="B71" s="245"/>
      <c r="C71" s="256"/>
      <c r="D71" s="174" t="s">
        <v>688</v>
      </c>
      <c r="E71" s="175">
        <v>30734260738</v>
      </c>
      <c r="F71" s="175">
        <v>0</v>
      </c>
      <c r="G71" s="175">
        <v>0</v>
      </c>
      <c r="H71" s="175">
        <f t="shared" si="35"/>
        <v>30734260738</v>
      </c>
      <c r="I71" s="176">
        <v>22000113954</v>
      </c>
      <c r="J71" s="177">
        <f t="shared" si="36"/>
        <v>0.71581724842982619</v>
      </c>
      <c r="K71" s="176">
        <f>7214040462+41434193+8147889828</f>
        <v>15403364483</v>
      </c>
      <c r="L71" s="177">
        <f t="shared" si="37"/>
        <v>0.50117894861076651</v>
      </c>
      <c r="M71" s="176">
        <v>517932021</v>
      </c>
      <c r="N71" s="177">
        <f t="shared" si="38"/>
        <v>1.6851943354525726E-2</v>
      </c>
      <c r="O71" s="176">
        <v>522508160</v>
      </c>
      <c r="P71" s="177">
        <f t="shared" si="40"/>
        <v>1.7000837093633692E-2</v>
      </c>
      <c r="Q71" s="176">
        <f t="shared" si="39"/>
        <v>8734146784</v>
      </c>
      <c r="R71" s="178">
        <f t="shared" si="41"/>
        <v>0.28418275157017381</v>
      </c>
    </row>
    <row r="72" spans="2:18" ht="15" customHeight="1">
      <c r="B72" s="245"/>
      <c r="C72" s="257"/>
      <c r="D72" s="163" t="s">
        <v>677</v>
      </c>
      <c r="E72" s="164">
        <f>SUM(E69:E71)</f>
        <v>40564274597</v>
      </c>
      <c r="F72" s="164">
        <f t="shared" ref="F72" si="65">SUM(F69:F71)</f>
        <v>0</v>
      </c>
      <c r="G72" s="164">
        <f t="shared" ref="G72" si="66">SUM(G69:G71)</f>
        <v>10952610</v>
      </c>
      <c r="H72" s="164">
        <f t="shared" ref="H72" si="67">SUM(H69:H71)</f>
        <v>40553321987</v>
      </c>
      <c r="I72" s="169">
        <f t="shared" ref="I72" si="68">SUM(I69:I71)</f>
        <v>30903763472.779999</v>
      </c>
      <c r="J72" s="165">
        <f t="shared" ref="J72" si="69">IFERROR(I72/H72,0)</f>
        <v>0.76205257568508644</v>
      </c>
      <c r="K72" s="169">
        <f t="shared" ref="K72" si="70">SUM(K69:K71)</f>
        <v>24270017468.739998</v>
      </c>
      <c r="L72" s="165">
        <f t="shared" si="37"/>
        <v>0.59847174730889197</v>
      </c>
      <c r="M72" s="169">
        <f t="shared" ref="M72" si="71">SUM(M69:M71)</f>
        <v>8432072032.0500002</v>
      </c>
      <c r="N72" s="165">
        <f t="shared" si="38"/>
        <v>0.2079255562529016</v>
      </c>
      <c r="O72" s="164">
        <f t="shared" ref="O72" si="72">SUM(O69:O71)</f>
        <v>7358278749.8500004</v>
      </c>
      <c r="P72" s="165">
        <f t="shared" si="40"/>
        <v>0.181447003335727</v>
      </c>
      <c r="Q72" s="164">
        <f t="shared" ref="Q72" si="73">SUM(Q69:Q71)</f>
        <v>9649558514.2199993</v>
      </c>
      <c r="R72" s="166">
        <f t="shared" si="41"/>
        <v>0.23794742431491347</v>
      </c>
    </row>
    <row r="73" spans="2:18" ht="15" customHeight="1">
      <c r="B73" s="245"/>
      <c r="C73" s="255" t="s">
        <v>517</v>
      </c>
      <c r="D73" s="170" t="s">
        <v>267</v>
      </c>
      <c r="E73" s="168">
        <v>921647633</v>
      </c>
      <c r="F73" s="168">
        <v>0</v>
      </c>
      <c r="G73" s="168">
        <v>0</v>
      </c>
      <c r="H73" s="168">
        <f t="shared" si="35"/>
        <v>921647633</v>
      </c>
      <c r="I73" s="171">
        <f>GETPIVOTDATA("Suma de CDP",Validaciones!$BW$1,"REC","11","DESCRIPCION"," SERVICIO DE INFORMACIÓN AGROLÓGICA ")</f>
        <v>920502639</v>
      </c>
      <c r="J73" s="172">
        <f t="shared" si="36"/>
        <v>0.99875766620669004</v>
      </c>
      <c r="K73" s="171">
        <f>GETPIVOTDATA("Suma de COMPROMISO",Validaciones!$BW$1,"REC","11","DESCRIPCION"," SERVICIO DE INFORMACIÓN AGROLÓGICA ")</f>
        <v>919732358</v>
      </c>
      <c r="L73" s="172">
        <f t="shared" si="37"/>
        <v>0.99792190102657163</v>
      </c>
      <c r="M73" s="171">
        <f>GETPIVOTDATA("Suma de OBLIGACION",Validaciones!$BW$1,"REC","11","DESCRIPCION"," SERVICIO DE INFORMACIÓN AGROLÓGICA ")</f>
        <v>919732351</v>
      </c>
      <c r="N73" s="172">
        <f t="shared" si="38"/>
        <v>0.99792189343147808</v>
      </c>
      <c r="O73" s="171">
        <f>GETPIVOTDATA("Suma de PAGOS",Validaciones!$BW$1,"REC","11","DESCRIPCION"," SERVICIO DE INFORMACIÓN AGROLÓGICA ")</f>
        <v>919732351</v>
      </c>
      <c r="P73" s="172">
        <f t="shared" si="40"/>
        <v>0.99792189343147808</v>
      </c>
      <c r="Q73" s="171">
        <f t="shared" si="39"/>
        <v>1144994</v>
      </c>
      <c r="R73" s="173">
        <f t="shared" si="41"/>
        <v>1.242333793309921E-3</v>
      </c>
    </row>
    <row r="74" spans="2:18" ht="15" customHeight="1">
      <c r="B74" s="245"/>
      <c r="C74" s="256"/>
      <c r="D74" s="170" t="s">
        <v>280</v>
      </c>
      <c r="E74" s="168">
        <v>1900385459</v>
      </c>
      <c r="F74" s="168">
        <v>0</v>
      </c>
      <c r="G74" s="168">
        <v>0</v>
      </c>
      <c r="H74" s="168">
        <f t="shared" si="35"/>
        <v>1900385459</v>
      </c>
      <c r="I74" s="171">
        <f>GETPIVOTDATA("Suma de CDP",Validaciones!$BW$1,"REC","20","DESCRIPCION"," SERVICIO DE INFORMACIÓN AGROLÓGICA ")</f>
        <v>312009337.77999997</v>
      </c>
      <c r="J74" s="172">
        <f t="shared" si="36"/>
        <v>0.16418213278909327</v>
      </c>
      <c r="K74" s="171">
        <f>GETPIVOTDATA("Suma de COMPROMISO",Validaciones!$BW$1,"REC","20","DESCRIPCION"," SERVICIO DE INFORMACIÓN AGROLÓGICA ")</f>
        <v>311093099.77999997</v>
      </c>
      <c r="L74" s="172">
        <f t="shared" si="37"/>
        <v>0.16370000007456381</v>
      </c>
      <c r="M74" s="171">
        <f>GETPIVOTDATA("Suma de OBLIGACION",Validaciones!$BW$1,"REC","20","DESCRIPCION"," SERVICIO DE INFORMACIÓN AGROLÓGICA ")</f>
        <v>295827069.77999997</v>
      </c>
      <c r="N74" s="172">
        <f t="shared" si="38"/>
        <v>0.15566687714800073</v>
      </c>
      <c r="O74" s="171">
        <f>GETPIVOTDATA("Suma de PAGOS",Validaciones!$BW$1,"REC","20","DESCRIPCION"," SERVICIO DE INFORMACIÓN AGROLÓGICA ")</f>
        <v>277924944.77999997</v>
      </c>
      <c r="P74" s="172">
        <f t="shared" si="40"/>
        <v>0.1462466172132503</v>
      </c>
      <c r="Q74" s="171">
        <f t="shared" si="39"/>
        <v>1588376121.22</v>
      </c>
      <c r="R74" s="173">
        <f t="shared" si="41"/>
        <v>0.83581786721090667</v>
      </c>
    </row>
    <row r="75" spans="2:18" ht="15" customHeight="1">
      <c r="B75" s="245"/>
      <c r="C75" s="256"/>
      <c r="D75" s="174" t="s">
        <v>688</v>
      </c>
      <c r="E75" s="175">
        <v>3705794144</v>
      </c>
      <c r="F75" s="175">
        <v>0</v>
      </c>
      <c r="G75" s="175">
        <v>0</v>
      </c>
      <c r="H75" s="175">
        <f t="shared" si="35"/>
        <v>3705794144</v>
      </c>
      <c r="I75" s="176">
        <v>493164000</v>
      </c>
      <c r="J75" s="177">
        <f t="shared" si="36"/>
        <v>0.13307916760526889</v>
      </c>
      <c r="K75" s="176">
        <v>417781952</v>
      </c>
      <c r="L75" s="177">
        <f t="shared" si="37"/>
        <v>0.1127374958688477</v>
      </c>
      <c r="M75" s="176">
        <f>154971241+24535760</f>
        <v>179507001</v>
      </c>
      <c r="N75" s="177">
        <f t="shared" si="38"/>
        <v>4.8439550073399867E-2</v>
      </c>
      <c r="O75" s="176">
        <v>154971241</v>
      </c>
      <c r="P75" s="177">
        <f t="shared" si="40"/>
        <v>4.1818631844651108E-2</v>
      </c>
      <c r="Q75" s="176">
        <f t="shared" si="39"/>
        <v>3212630144</v>
      </c>
      <c r="R75" s="178">
        <f t="shared" si="41"/>
        <v>0.86692083239473106</v>
      </c>
    </row>
    <row r="76" spans="2:18" ht="15" customHeight="1">
      <c r="B76" s="245"/>
      <c r="C76" s="257"/>
      <c r="D76" s="163" t="s">
        <v>677</v>
      </c>
      <c r="E76" s="164">
        <f>SUM(E73:E75)</f>
        <v>6527827236</v>
      </c>
      <c r="F76" s="164">
        <f t="shared" ref="F76" si="74">SUM(F73:F75)</f>
        <v>0</v>
      </c>
      <c r="G76" s="164">
        <f t="shared" ref="G76" si="75">SUM(G73:G75)</f>
        <v>0</v>
      </c>
      <c r="H76" s="164">
        <f t="shared" ref="H76" si="76">SUM(H73:H75)</f>
        <v>6527827236</v>
      </c>
      <c r="I76" s="169">
        <f t="shared" ref="I76" si="77">SUM(I73:I75)</f>
        <v>1725675976.78</v>
      </c>
      <c r="J76" s="165">
        <f t="shared" ref="J76" si="78">IFERROR(I76/H76,0)</f>
        <v>0.2643568701180008</v>
      </c>
      <c r="K76" s="169">
        <f t="shared" ref="K76" si="79">SUM(K73:K75)</f>
        <v>1648607409.78</v>
      </c>
      <c r="L76" s="165">
        <f t="shared" si="37"/>
        <v>0.2525507110065926</v>
      </c>
      <c r="M76" s="169">
        <f t="shared" ref="M76" si="80">SUM(M73:M75)</f>
        <v>1395066421.78</v>
      </c>
      <c r="N76" s="165">
        <f t="shared" si="38"/>
        <v>0.21371068371515953</v>
      </c>
      <c r="O76" s="164">
        <f t="shared" ref="O76" si="81">SUM(O73:O75)</f>
        <v>1352628536.78</v>
      </c>
      <c r="P76" s="165">
        <f t="shared" si="40"/>
        <v>0.20720961016254444</v>
      </c>
      <c r="Q76" s="164">
        <f t="shared" ref="Q76" si="82">SUM(Q73:Q75)</f>
        <v>4802151259.2200003</v>
      </c>
      <c r="R76" s="166">
        <f t="shared" si="41"/>
        <v>0.73564312988199931</v>
      </c>
    </row>
    <row r="77" spans="2:18" ht="15" customHeight="1">
      <c r="B77" s="245"/>
      <c r="C77" s="255" t="s">
        <v>693</v>
      </c>
      <c r="D77" s="170" t="s">
        <v>267</v>
      </c>
      <c r="E77" s="168">
        <v>1036559170</v>
      </c>
      <c r="F77" s="168">
        <v>0</v>
      </c>
      <c r="G77" s="168">
        <f>GETPIVOTDATA("Suma de APR. VIGENTE",Validaciones!$BF$3,"REC","11","PRODUCTO"," DOCUMENTOS DE ESTUDIOS TÉCNICOS DE DESLINDES Y DE TERRITORIOS INDÍGENAS ")</f>
        <v>1714223</v>
      </c>
      <c r="H77" s="168">
        <f t="shared" si="35"/>
        <v>1034844947</v>
      </c>
      <c r="I77" s="171">
        <f>GETPIVOTDATA("CDP ",Validaciones!$A$1,"REC","Otros recursos del tesoro","DESCRIPCION","GENERACIÓN DE ESTUDIOS GEOGRÁFICOS E INVESTIGACIONES PARA LA CARACTERIZACIÓN, ANÁLISIS Y DELIMITACIÓN GEOGRÁFICA DEL TERRITORIO  NACIONAL","DESCRIPCION3","Inversión","DESCRIPCION5","Inversión")-GETPIVOTDATA("Suma de CDP",Validaciones!$BF$3,"REC","11","PRODUCTO"," DOCUMENTOS DE ESTUDIOS TÉCNICOS DE DESLINDES Y DE TERRITORIOS INDÍGENAS ")</f>
        <v>1031818813</v>
      </c>
      <c r="J77" s="172">
        <f t="shared" si="36"/>
        <v>0.99707576095455386</v>
      </c>
      <c r="K77" s="171">
        <f>GETPIVOTDATA("Compromisos",Validaciones!$A$1,"REC","Otros recursos del tesoro","DESCRIPCION","GENERACIÓN DE ESTUDIOS GEOGRÁFICOS E INVESTIGACIONES PARA LA CARACTERIZACIÓN, ANÁLISIS Y DELIMITACIÓN GEOGRÁFICA DEL TERRITORIO  NACIONAL","DESCRIPCION3","Inversión","DESCRIPCION5","Inversión")-GETPIVOTDATA("Suma de COMPROMISO",Validaciones!$BF$3,"REC","11","PRODUCTO"," DOCUMENTOS DE ESTUDIOS TÉCNICOS DE DESLINDES Y DE TERRITORIOS INDÍGENAS ")</f>
        <v>1031709363</v>
      </c>
      <c r="L77" s="172">
        <f t="shared" si="37"/>
        <v>0.99696999631771888</v>
      </c>
      <c r="M77" s="171">
        <f>GETPIVOTDATA("Obligaciones",Validaciones!$A$1,"REC","Otros recursos del tesoro","DESCRIPCION","GENERACIÓN DE ESTUDIOS GEOGRÁFICOS E INVESTIGACIONES PARA LA CARACTERIZACIÓN, ANÁLISIS Y DELIMITACIÓN GEOGRÁFICA DEL TERRITORIO  NACIONAL","DESCRIPCION3","Inversión","DESCRIPCION5","Inversión")-GETPIVOTDATA("Suma de OBLIGACION",Validaciones!$BF$3,"REC","11","PRODUCTO"," DOCUMENTOS DE ESTUDIOS TÉCNICOS DE DESLINDES Y DE TERRITORIOS INDÍGENAS ")</f>
        <v>1029954338</v>
      </c>
      <c r="N77" s="172">
        <f t="shared" si="38"/>
        <v>0.99527406592245748</v>
      </c>
      <c r="O77" s="171">
        <f>GETPIVOTDATA("Pagos",Validaciones!$A$1,"REC","Otros recursos del tesoro","DESCRIPCION","GENERACIÓN DE ESTUDIOS GEOGRÁFICOS E INVESTIGACIONES PARA LA CARACTERIZACIÓN, ANÁLISIS Y DELIMITACIÓN GEOGRÁFICA DEL TERRITORIO  NACIONAL","DESCRIPCION3","Inversión","DESCRIPCION5","Inversión")-GETPIVOTDATA("Suma de PAGOS",Validaciones!$BF$3,"REC","11","PRODUCTO"," DOCUMENTOS DE ESTUDIOS TÉCNICOS DE DESLINDES Y DE TERRITORIOS INDÍGENAS ")</f>
        <v>1029954338</v>
      </c>
      <c r="P77" s="172">
        <f t="shared" si="40"/>
        <v>0.99527406592245748</v>
      </c>
      <c r="Q77" s="171">
        <f t="shared" si="39"/>
        <v>3026134</v>
      </c>
      <c r="R77" s="173">
        <f t="shared" si="41"/>
        <v>2.9242390454460999E-3</v>
      </c>
    </row>
    <row r="78" spans="2:18" ht="15" customHeight="1">
      <c r="B78" s="245"/>
      <c r="C78" s="256"/>
      <c r="D78" s="170" t="s">
        <v>280</v>
      </c>
      <c r="E78" s="168">
        <v>834778624</v>
      </c>
      <c r="F78" s="168">
        <v>0</v>
      </c>
      <c r="G78" s="168">
        <f>GETPIVOTDATA("Suma de APR. VIGENTE",Validaciones!$BF$3,"REC","20","PRODUCTO"," DOCUMENTOS DE ESTUDIOS TÉCNICOS DE DESLINDES Y DE TERRITORIOS INDÍGENAS ")</f>
        <v>0</v>
      </c>
      <c r="H78" s="168">
        <f t="shared" si="35"/>
        <v>834778624</v>
      </c>
      <c r="I78" s="171">
        <f>GETPIVOTDATA("CDP ",Validaciones!$A$1,"REC","Ingresos corrientes","DESCRIPCION","GENERACIÓN DE ESTUDIOS GEOGRÁFICOS E INVESTIGACIONES PARA LA CARACTERIZACIÓN, ANÁLISIS Y DELIMITACIÓN GEOGRÁFICA DEL TERRITORIO  NACIONAL","DESCRIPCION3","Inversión","DESCRIPCION5","Inversión")-GETPIVOTDATA("Suma de CDP",Validaciones!$BF$3,"REC","20","PRODUCTO"," DOCUMENTOS DE ESTUDIOS TÉCNICOS DE DESLINDES Y DE TERRITORIOS INDÍGENAS ")</f>
        <v>797631229</v>
      </c>
      <c r="J78" s="172">
        <f t="shared" si="36"/>
        <v>0.95550030399436769</v>
      </c>
      <c r="K78" s="171">
        <f>GETPIVOTDATA("Compromisos",Validaciones!$A$1,"REC","Ingresos corrientes","DESCRIPCION","GENERACIÓN DE ESTUDIOS GEOGRÁFICOS E INVESTIGACIONES PARA LA CARACTERIZACIÓN, ANÁLISIS Y DELIMITACIÓN GEOGRÁFICA DEL TERRITORIO  NACIONAL","DESCRIPCION3","Inversión","DESCRIPCION5","Inversión")-GETPIVOTDATA("Suma de COMPROMISO",Validaciones!$BF$3,"REC","20","PRODUCTO"," DOCUMENTOS DE ESTUDIOS TÉCNICOS DE DESLINDES Y DE TERRITORIOS INDÍGENAS ")</f>
        <v>797631229</v>
      </c>
      <c r="L78" s="172">
        <f t="shared" si="37"/>
        <v>0.95550030399436769</v>
      </c>
      <c r="M78" s="171">
        <f>GETPIVOTDATA("Obligaciones",Validaciones!$A$1,"REC","Ingresos corrientes","DESCRIPCION","GENERACIÓN DE ESTUDIOS GEOGRÁFICOS E INVESTIGACIONES PARA LA CARACTERIZACIÓN, ANÁLISIS Y DELIMITACIÓN GEOGRÁFICA DEL TERRITORIO  NACIONAL","DESCRIPCION3","Inversión","DESCRIPCION5","Inversión")-GETPIVOTDATA("Suma de OBLIGACION",Validaciones!$BF$3,"REC","20","PRODUCTO"," DOCUMENTOS DE ESTUDIOS TÉCNICOS DE DESLINDES Y DE TERRITORIOS INDÍGENAS ")</f>
        <v>793987518</v>
      </c>
      <c r="N78" s="172">
        <f t="shared" si="38"/>
        <v>0.95113542102390969</v>
      </c>
      <c r="O78" s="171">
        <f>GETPIVOTDATA("Pagos",Validaciones!$A$1,"REC","Ingresos corrientes","DESCRIPCION","GENERACIÓN DE ESTUDIOS GEOGRÁFICOS E INVESTIGACIONES PARA LA CARACTERIZACIÓN, ANÁLISIS Y DELIMITACIÓN GEOGRÁFICA DEL TERRITORIO  NACIONAL","DESCRIPCION3","Inversión","DESCRIPCION5","Inversión")-GETPIVOTDATA("Suma de PAGOS",Validaciones!$BF$3,"REC","20","PRODUCTO"," DOCUMENTOS DE ESTUDIOS TÉCNICOS DE DESLINDES Y DE TERRITORIOS INDÍGENAS ")</f>
        <v>742380765</v>
      </c>
      <c r="P78" s="172">
        <f t="shared" si="40"/>
        <v>0.88931453640097047</v>
      </c>
      <c r="Q78" s="171">
        <f t="shared" si="39"/>
        <v>37147395</v>
      </c>
      <c r="R78" s="173">
        <f t="shared" si="41"/>
        <v>4.4499696005632264E-2</v>
      </c>
    </row>
    <row r="79" spans="2:18" ht="15" customHeight="1">
      <c r="B79" s="245"/>
      <c r="C79" s="256"/>
      <c r="D79" s="174" t="s">
        <v>688</v>
      </c>
      <c r="E79" s="175"/>
      <c r="F79" s="175">
        <v>0</v>
      </c>
      <c r="G79" s="175">
        <v>0</v>
      </c>
      <c r="H79" s="175">
        <f t="shared" si="35"/>
        <v>0</v>
      </c>
      <c r="I79" s="176"/>
      <c r="J79" s="177">
        <f t="shared" si="36"/>
        <v>0</v>
      </c>
      <c r="K79" s="176"/>
      <c r="L79" s="177">
        <f t="shared" si="37"/>
        <v>0</v>
      </c>
      <c r="M79" s="176"/>
      <c r="N79" s="177">
        <f t="shared" si="38"/>
        <v>0</v>
      </c>
      <c r="O79" s="174"/>
      <c r="P79" s="177">
        <f t="shared" si="40"/>
        <v>0</v>
      </c>
      <c r="Q79" s="176">
        <f t="shared" si="39"/>
        <v>0</v>
      </c>
      <c r="R79" s="178">
        <f t="shared" si="41"/>
        <v>0</v>
      </c>
    </row>
    <row r="80" spans="2:18" ht="15" customHeight="1">
      <c r="B80" s="245"/>
      <c r="C80" s="257"/>
      <c r="D80" s="163" t="s">
        <v>677</v>
      </c>
      <c r="E80" s="164">
        <f>SUM(E77:E79)</f>
        <v>1871337794</v>
      </c>
      <c r="F80" s="164">
        <f t="shared" ref="F80" si="83">SUM(F77:F79)</f>
        <v>0</v>
      </c>
      <c r="G80" s="164">
        <f t="shared" ref="G80" si="84">SUM(G77:G79)</f>
        <v>1714223</v>
      </c>
      <c r="H80" s="164">
        <f t="shared" ref="H80" si="85">SUM(H77:H79)</f>
        <v>1869623571</v>
      </c>
      <c r="I80" s="169">
        <f t="shared" ref="I80" si="86">SUM(I77:I79)</f>
        <v>1829450042</v>
      </c>
      <c r="J80" s="165">
        <f t="shared" ref="J80" si="87">IFERROR(I80/H80,0)</f>
        <v>0.97851250400180156</v>
      </c>
      <c r="K80" s="169">
        <f t="shared" ref="K80" si="88">SUM(K77:K79)</f>
        <v>1829340592</v>
      </c>
      <c r="L80" s="165">
        <f t="shared" si="37"/>
        <v>0.97845396280575669</v>
      </c>
      <c r="M80" s="169">
        <f t="shared" ref="M80" si="89">SUM(M77:M79)</f>
        <v>1823941856</v>
      </c>
      <c r="N80" s="165">
        <f t="shared" si="38"/>
        <v>0.97556635693485272</v>
      </c>
      <c r="O80" s="164">
        <f t="shared" ref="O80" si="90">SUM(O77:O79)</f>
        <v>1772335103</v>
      </c>
      <c r="P80" s="165">
        <f t="shared" si="40"/>
        <v>0.94796360641304733</v>
      </c>
      <c r="Q80" s="164">
        <f t="shared" ref="Q80" si="91">SUM(Q77:Q79)</f>
        <v>40173529</v>
      </c>
      <c r="R80" s="166">
        <f t="shared" si="41"/>
        <v>2.1487495998198453E-2</v>
      </c>
    </row>
    <row r="81" spans="2:18" ht="15" customHeight="1">
      <c r="B81" s="245" t="s">
        <v>694</v>
      </c>
      <c r="C81" s="260" t="s">
        <v>695</v>
      </c>
      <c r="D81" s="170" t="s">
        <v>267</v>
      </c>
      <c r="E81" s="168">
        <v>117931087</v>
      </c>
      <c r="F81" s="168">
        <v>0</v>
      </c>
      <c r="G81" s="168">
        <v>0</v>
      </c>
      <c r="H81" s="168">
        <f t="shared" si="35"/>
        <v>117931087</v>
      </c>
      <c r="I81" s="171">
        <f>GETPIVOTDATA("CDP ",Validaciones!$A$1,"REC","Otros recursos del tesoro","DESCRIPCION","FORTALECIMIENTO DE LA GESTIÓN DEL CONOCIMIENTO Y LA INNOVACIÓN EN EL ÁMBITO GEOGRÁFICO DEL  TERRITORIO   NACIONAL","DESCRIPCION3","Inversión","DESCRIPCION5","Inversión")</f>
        <v>117774174</v>
      </c>
      <c r="J81" s="172">
        <f t="shared" si="36"/>
        <v>0.99866945176211253</v>
      </c>
      <c r="K81" s="171">
        <f>GETPIVOTDATA("Compromisos",Validaciones!$A$1,"REC","Otros recursos del tesoro","DESCRIPCION","FORTALECIMIENTO DE LA GESTIÓN DEL CONOCIMIENTO Y LA INNOVACIÓN EN EL ÁMBITO GEOGRÁFICO DEL  TERRITORIO   NACIONAL","DESCRIPCION3","Inversión","DESCRIPCION5","Inversión")</f>
        <v>117774174</v>
      </c>
      <c r="L81" s="172">
        <f t="shared" si="37"/>
        <v>0.99866945176211253</v>
      </c>
      <c r="M81" s="171">
        <f>GETPIVOTDATA("Obligaciones",Validaciones!$A$1,"REC","Otros recursos del tesoro","DESCRIPCION","FORTALECIMIENTO DE LA GESTIÓN DEL CONOCIMIENTO Y LA INNOVACIÓN EN EL ÁMBITO GEOGRÁFICO DEL  TERRITORIO   NACIONAL","DESCRIPCION3","Inversión","DESCRIPCION5","Inversión")</f>
        <v>117529828</v>
      </c>
      <c r="N81" s="172">
        <f t="shared" si="38"/>
        <v>0.9965975129187099</v>
      </c>
      <c r="O81" s="171">
        <f>GETPIVOTDATA("Pagos",Validaciones!$A$1,"REC","Otros recursos del tesoro","DESCRIPCION","FORTALECIMIENTO DE LA GESTIÓN DEL CONOCIMIENTO Y LA INNOVACIÓN EN EL ÁMBITO GEOGRÁFICO DEL  TERRITORIO   NACIONAL","DESCRIPCION3","Inversión","DESCRIPCION5","Inversión")</f>
        <v>117529828</v>
      </c>
      <c r="P81" s="172">
        <f t="shared" si="40"/>
        <v>0.9965975129187099</v>
      </c>
      <c r="Q81" s="171">
        <f t="shared" si="39"/>
        <v>156913</v>
      </c>
      <c r="R81" s="173">
        <f t="shared" si="41"/>
        <v>1.3305482378874367E-3</v>
      </c>
    </row>
    <row r="82" spans="2:18" ht="15" customHeight="1">
      <c r="B82" s="245"/>
      <c r="C82" s="261"/>
      <c r="D82" s="170" t="s">
        <v>280</v>
      </c>
      <c r="E82" s="168">
        <v>3673814716</v>
      </c>
      <c r="F82" s="168">
        <v>0</v>
      </c>
      <c r="G82" s="168">
        <v>0</v>
      </c>
      <c r="H82" s="168">
        <f t="shared" si="35"/>
        <v>3673814716</v>
      </c>
      <c r="I82" s="171">
        <f>GETPIVOTDATA("CDP ",Validaciones!$A$1,"REC","Ingresos corrientes","DESCRIPCION","FORTALECIMIENTO DE LA GESTIÓN DEL CONOCIMIENTO Y LA INNOVACIÓN EN EL ÁMBITO GEOGRÁFICO DEL  TERRITORIO   NACIONAL","DESCRIPCION3","Inversión","DESCRIPCION5","Inversión")</f>
        <v>1084088755.8199999</v>
      </c>
      <c r="J82" s="172">
        <f t="shared" si="36"/>
        <v>0.29508531039919761</v>
      </c>
      <c r="K82" s="171">
        <f>GETPIVOTDATA("Compromisos",Validaciones!$A$1,"REC","Ingresos corrientes","DESCRIPCION","FORTALECIMIENTO DE LA GESTIÓN DEL CONOCIMIENTO Y LA INNOVACIÓN EN EL ÁMBITO GEOGRÁFICO DEL  TERRITORIO   NACIONAL","DESCRIPCION3","Inversión","DESCRIPCION5","Inversión")</f>
        <v>1059582755.8200001</v>
      </c>
      <c r="L82" s="172">
        <f t="shared" si="37"/>
        <v>0.28841485968395802</v>
      </c>
      <c r="M82" s="171">
        <f>GETPIVOTDATA("Obligaciones",Validaciones!$A$1,"REC","Ingresos corrientes","DESCRIPCION","FORTALECIMIENTO DE LA GESTIÓN DEL CONOCIMIENTO Y LA INNOVACIÓN EN EL ÁMBITO GEOGRÁFICO DEL  TERRITORIO   NACIONAL","DESCRIPCION3","Inversión","DESCRIPCION5","Inversión")</f>
        <v>977957970.75</v>
      </c>
      <c r="N82" s="172">
        <f t="shared" si="38"/>
        <v>0.26619686792881797</v>
      </c>
      <c r="O82" s="171">
        <f>GETPIVOTDATA("Pagos",Validaciones!$A$1,"REC","Ingresos corrientes","DESCRIPCION","FORTALECIMIENTO DE LA GESTIÓN DEL CONOCIMIENTO Y LA INNOVACIÓN EN EL ÁMBITO GEOGRÁFICO DEL  TERRITORIO   NACIONAL","DESCRIPCION3","Inversión","DESCRIPCION5","Inversión")</f>
        <v>874231147.82000005</v>
      </c>
      <c r="P82" s="172">
        <f t="shared" si="40"/>
        <v>0.23796277586144876</v>
      </c>
      <c r="Q82" s="171">
        <f t="shared" si="39"/>
        <v>2589725960.1800003</v>
      </c>
      <c r="R82" s="173">
        <f t="shared" si="41"/>
        <v>0.7049146896008025</v>
      </c>
    </row>
    <row r="83" spans="2:18" ht="15" customHeight="1">
      <c r="B83" s="245"/>
      <c r="C83" s="261"/>
      <c r="D83" s="174" t="s">
        <v>688</v>
      </c>
      <c r="E83" s="175"/>
      <c r="F83" s="175">
        <v>0</v>
      </c>
      <c r="G83" s="175">
        <v>0</v>
      </c>
      <c r="H83" s="175">
        <f t="shared" si="35"/>
        <v>0</v>
      </c>
      <c r="I83" s="176"/>
      <c r="J83" s="177">
        <f t="shared" si="36"/>
        <v>0</v>
      </c>
      <c r="K83" s="176"/>
      <c r="L83" s="177">
        <f t="shared" si="37"/>
        <v>0</v>
      </c>
      <c r="M83" s="176"/>
      <c r="N83" s="177">
        <f t="shared" si="38"/>
        <v>0</v>
      </c>
      <c r="O83" s="174"/>
      <c r="P83" s="177">
        <f t="shared" si="40"/>
        <v>0</v>
      </c>
      <c r="Q83" s="176">
        <f t="shared" si="39"/>
        <v>0</v>
      </c>
      <c r="R83" s="178">
        <f t="shared" si="41"/>
        <v>0</v>
      </c>
    </row>
    <row r="84" spans="2:18" ht="15" customHeight="1">
      <c r="B84" s="245"/>
      <c r="C84" s="262"/>
      <c r="D84" s="163" t="s">
        <v>677</v>
      </c>
      <c r="E84" s="164">
        <f>SUM(E81:E83)</f>
        <v>3791745803</v>
      </c>
      <c r="F84" s="164">
        <f t="shared" ref="F84" si="92">SUM(F81:F83)</f>
        <v>0</v>
      </c>
      <c r="G84" s="164">
        <f t="shared" ref="G84" si="93">SUM(G81:G83)</f>
        <v>0</v>
      </c>
      <c r="H84" s="164">
        <f t="shared" ref="H84" si="94">SUM(H81:H83)</f>
        <v>3791745803</v>
      </c>
      <c r="I84" s="169">
        <f t="shared" ref="I84" si="95">SUM(I81:I83)</f>
        <v>1201862929.8199999</v>
      </c>
      <c r="J84" s="165">
        <f t="shared" ref="J84" si="96">IFERROR(I84/H84,0)</f>
        <v>0.31696822315174589</v>
      </c>
      <c r="K84" s="169">
        <f t="shared" ref="K84" si="97">SUM(K81:K83)</f>
        <v>1177356929.8200002</v>
      </c>
      <c r="L84" s="165">
        <f t="shared" si="37"/>
        <v>0.31050523716238693</v>
      </c>
      <c r="M84" s="169">
        <f t="shared" ref="M84" si="98">SUM(M81:M83)</f>
        <v>1095487798.75</v>
      </c>
      <c r="N84" s="165">
        <f t="shared" si="38"/>
        <v>0.28891382905553914</v>
      </c>
      <c r="O84" s="164">
        <f t="shared" ref="O84" si="99">SUM(O81:O83)</f>
        <v>991760975.82000005</v>
      </c>
      <c r="P84" s="165">
        <f t="shared" si="40"/>
        <v>0.26155787527616603</v>
      </c>
      <c r="Q84" s="164">
        <f t="shared" ref="Q84" si="100">SUM(Q81:Q83)</f>
        <v>2589882873.1800003</v>
      </c>
      <c r="R84" s="166">
        <f t="shared" si="41"/>
        <v>0.68303177684825411</v>
      </c>
    </row>
    <row r="85" spans="2:18" ht="15" customHeight="1">
      <c r="B85" s="245" t="s">
        <v>696</v>
      </c>
      <c r="C85" s="255" t="s">
        <v>696</v>
      </c>
      <c r="D85" s="174" t="s">
        <v>267</v>
      </c>
      <c r="E85" s="175">
        <v>395489081</v>
      </c>
      <c r="F85" s="175">
        <v>0</v>
      </c>
      <c r="G85" s="175">
        <v>0</v>
      </c>
      <c r="H85" s="175">
        <f t="shared" si="35"/>
        <v>395489081</v>
      </c>
      <c r="I85" s="176">
        <v>392690437</v>
      </c>
      <c r="J85" s="177">
        <f t="shared" si="36"/>
        <v>0.99292358718748042</v>
      </c>
      <c r="K85" s="176">
        <v>392690437</v>
      </c>
      <c r="L85" s="177">
        <f t="shared" si="37"/>
        <v>0.99292358718748042</v>
      </c>
      <c r="M85" s="176">
        <v>223507723</v>
      </c>
      <c r="N85" s="177">
        <f t="shared" si="38"/>
        <v>0.56514258860158018</v>
      </c>
      <c r="O85" s="176">
        <v>223507723</v>
      </c>
      <c r="P85" s="177">
        <f t="shared" si="40"/>
        <v>0.56514258860158018</v>
      </c>
      <c r="Q85" s="176">
        <f t="shared" si="39"/>
        <v>2798644</v>
      </c>
      <c r="R85" s="178">
        <f t="shared" si="41"/>
        <v>7.0764128125195948E-3</v>
      </c>
    </row>
    <row r="86" spans="2:18" ht="15" customHeight="1">
      <c r="B86" s="245"/>
      <c r="C86" s="256"/>
      <c r="D86" s="174" t="s">
        <v>280</v>
      </c>
      <c r="E86" s="175">
        <v>0</v>
      </c>
      <c r="F86" s="175">
        <v>0</v>
      </c>
      <c r="G86" s="175">
        <v>0</v>
      </c>
      <c r="H86" s="175">
        <f t="shared" si="35"/>
        <v>0</v>
      </c>
      <c r="I86" s="176"/>
      <c r="J86" s="177">
        <f t="shared" si="36"/>
        <v>0</v>
      </c>
      <c r="K86" s="176"/>
      <c r="L86" s="177">
        <f t="shared" si="37"/>
        <v>0</v>
      </c>
      <c r="M86" s="176"/>
      <c r="N86" s="177">
        <f t="shared" si="38"/>
        <v>0</v>
      </c>
      <c r="O86" s="174"/>
      <c r="P86" s="177">
        <f t="shared" si="40"/>
        <v>0</v>
      </c>
      <c r="Q86" s="176">
        <f t="shared" si="39"/>
        <v>0</v>
      </c>
      <c r="R86" s="178">
        <f t="shared" si="41"/>
        <v>0</v>
      </c>
    </row>
    <row r="87" spans="2:18" ht="15" customHeight="1">
      <c r="B87" s="245"/>
      <c r="C87" s="256"/>
      <c r="D87" s="174" t="s">
        <v>688</v>
      </c>
      <c r="E87" s="175">
        <v>0</v>
      </c>
      <c r="F87" s="175">
        <v>0</v>
      </c>
      <c r="G87" s="175">
        <v>0</v>
      </c>
      <c r="H87" s="175">
        <f t="shared" si="35"/>
        <v>0</v>
      </c>
      <c r="I87" s="176"/>
      <c r="J87" s="177">
        <f t="shared" si="36"/>
        <v>0</v>
      </c>
      <c r="K87" s="176"/>
      <c r="L87" s="177">
        <f t="shared" si="37"/>
        <v>0</v>
      </c>
      <c r="M87" s="176"/>
      <c r="N87" s="177">
        <f t="shared" si="38"/>
        <v>0</v>
      </c>
      <c r="O87" s="174"/>
      <c r="P87" s="177">
        <f t="shared" si="40"/>
        <v>0</v>
      </c>
      <c r="Q87" s="176">
        <f t="shared" si="39"/>
        <v>0</v>
      </c>
      <c r="R87" s="178">
        <f t="shared" si="41"/>
        <v>0</v>
      </c>
    </row>
    <row r="88" spans="2:18" ht="15" customHeight="1">
      <c r="B88" s="245"/>
      <c r="C88" s="257"/>
      <c r="D88" s="163" t="s">
        <v>677</v>
      </c>
      <c r="E88" s="164">
        <f>SUM(E85:E87)</f>
        <v>395489081</v>
      </c>
      <c r="F88" s="164">
        <f t="shared" ref="F88" si="101">SUM(F85:F87)</f>
        <v>0</v>
      </c>
      <c r="G88" s="164">
        <f t="shared" ref="G88" si="102">SUM(G85:G87)</f>
        <v>0</v>
      </c>
      <c r="H88" s="164">
        <f t="shared" ref="H88" si="103">SUM(H85:H87)</f>
        <v>395489081</v>
      </c>
      <c r="I88" s="169">
        <f t="shared" ref="I88" si="104">SUM(I85:I87)</f>
        <v>392690437</v>
      </c>
      <c r="J88" s="165">
        <f t="shared" ref="J88" si="105">IFERROR(I88/H88,0)</f>
        <v>0.99292358718748042</v>
      </c>
      <c r="K88" s="169">
        <f t="shared" ref="K88" si="106">SUM(K85:K87)</f>
        <v>392690437</v>
      </c>
      <c r="L88" s="165">
        <f t="shared" si="37"/>
        <v>0.99292358718748042</v>
      </c>
      <c r="M88" s="169">
        <f t="shared" ref="M88" si="107">SUM(M85:M87)</f>
        <v>223507723</v>
      </c>
      <c r="N88" s="165">
        <f t="shared" si="38"/>
        <v>0.56514258860158018</v>
      </c>
      <c r="O88" s="164">
        <f t="shared" ref="O88" si="108">SUM(O85:O87)</f>
        <v>223507723</v>
      </c>
      <c r="P88" s="165">
        <f t="shared" si="40"/>
        <v>0.56514258860158018</v>
      </c>
      <c r="Q88" s="164">
        <f t="shared" ref="Q88" si="109">SUM(Q85:Q87)</f>
        <v>2798644</v>
      </c>
      <c r="R88" s="166">
        <f t="shared" si="41"/>
        <v>7.0764128125195948E-3</v>
      </c>
    </row>
    <row r="89" spans="2:18" ht="15" customHeight="1">
      <c r="B89" s="245" t="s">
        <v>697</v>
      </c>
      <c r="C89" s="255" t="s">
        <v>698</v>
      </c>
      <c r="D89" s="174" t="s">
        <v>267</v>
      </c>
      <c r="E89" s="175">
        <v>0</v>
      </c>
      <c r="F89" s="175">
        <v>0</v>
      </c>
      <c r="G89" s="175">
        <v>0</v>
      </c>
      <c r="H89" s="175">
        <f t="shared" si="35"/>
        <v>0</v>
      </c>
      <c r="I89" s="176"/>
      <c r="J89" s="177">
        <f t="shared" si="36"/>
        <v>0</v>
      </c>
      <c r="K89" s="176"/>
      <c r="L89" s="177">
        <f t="shared" si="37"/>
        <v>0</v>
      </c>
      <c r="M89" s="176"/>
      <c r="N89" s="177">
        <f t="shared" si="38"/>
        <v>0</v>
      </c>
      <c r="O89" s="174"/>
      <c r="P89" s="177">
        <f t="shared" si="40"/>
        <v>0</v>
      </c>
      <c r="Q89" s="176">
        <f t="shared" si="39"/>
        <v>0</v>
      </c>
      <c r="R89" s="178">
        <f t="shared" si="41"/>
        <v>0</v>
      </c>
    </row>
    <row r="90" spans="2:18" ht="15" customHeight="1">
      <c r="B90" s="245"/>
      <c r="C90" s="256"/>
      <c r="D90" s="174" t="s">
        <v>280</v>
      </c>
      <c r="E90" s="175">
        <v>332212187</v>
      </c>
      <c r="F90" s="175">
        <v>71646848</v>
      </c>
      <c r="G90" s="175">
        <v>0</v>
      </c>
      <c r="H90" s="175">
        <f t="shared" si="35"/>
        <v>403859035</v>
      </c>
      <c r="I90" s="175">
        <v>401539609</v>
      </c>
      <c r="J90" s="177">
        <f t="shared" si="36"/>
        <v>0.99425684261341341</v>
      </c>
      <c r="K90" s="176">
        <v>401539609</v>
      </c>
      <c r="L90" s="177">
        <f t="shared" si="37"/>
        <v>0.99425684261341341</v>
      </c>
      <c r="M90" s="176">
        <v>193194771</v>
      </c>
      <c r="N90" s="177">
        <f t="shared" si="38"/>
        <v>0.47837179376214772</v>
      </c>
      <c r="O90" s="176">
        <v>193194771</v>
      </c>
      <c r="P90" s="177">
        <f t="shared" si="40"/>
        <v>0.47837179376214772</v>
      </c>
      <c r="Q90" s="176">
        <f t="shared" si="39"/>
        <v>2319426</v>
      </c>
      <c r="R90" s="178">
        <f t="shared" si="41"/>
        <v>5.7431573865866338E-3</v>
      </c>
    </row>
    <row r="91" spans="2:18" ht="15" customHeight="1">
      <c r="B91" s="245"/>
      <c r="C91" s="256"/>
      <c r="D91" s="170" t="s">
        <v>688</v>
      </c>
      <c r="E91" s="168">
        <v>2328163163</v>
      </c>
      <c r="F91" s="168">
        <v>0</v>
      </c>
      <c r="G91" s="168">
        <v>0</v>
      </c>
      <c r="H91" s="168">
        <f t="shared" si="35"/>
        <v>2328163163</v>
      </c>
      <c r="I91" s="171">
        <f>GETPIVOTDATA("Suma de CDP",Validaciones!$BW$1,"REC","14","DESCRIPCION","FORTALECIMIENTO DE LA ICDE ")</f>
        <v>1806588996</v>
      </c>
      <c r="J91" s="172">
        <f t="shared" si="36"/>
        <v>0.7759718153396451</v>
      </c>
      <c r="K91" s="171">
        <f>GETPIVOTDATA("Suma de COMPROMISO",Validaciones!$BW$1,"REC","14","DESCRIPCION","FORTALECIMIENTO DE LA ICDE ")</f>
        <v>934662403</v>
      </c>
      <c r="L91" s="172">
        <f t="shared" si="37"/>
        <v>0.40145914936461008</v>
      </c>
      <c r="M91" s="171">
        <f>GETPIVOTDATA("Suma de OBLIGACION",Validaciones!$BW$1,"REC","14","DESCRIPCION","FORTALECIMIENTO DE LA ICDE ")</f>
        <v>804954147.59000003</v>
      </c>
      <c r="N91" s="172">
        <f t="shared" si="38"/>
        <v>0.3457464495541458</v>
      </c>
      <c r="O91" s="171">
        <f>GETPIVOTDATA("Suma de PAGOS",Validaciones!$BW$1,"REC","14","DESCRIPCION","FORTALECIMIENTO DE LA ICDE ")</f>
        <v>804954147.59000003</v>
      </c>
      <c r="P91" s="172">
        <f t="shared" si="40"/>
        <v>0.3457464495541458</v>
      </c>
      <c r="Q91" s="171">
        <f t="shared" si="39"/>
        <v>521574167</v>
      </c>
      <c r="R91" s="173">
        <f t="shared" si="41"/>
        <v>0.22402818466035493</v>
      </c>
    </row>
    <row r="92" spans="2:18" ht="15" customHeight="1">
      <c r="B92" s="245"/>
      <c r="C92" s="257"/>
      <c r="D92" s="163" t="s">
        <v>677</v>
      </c>
      <c r="E92" s="164">
        <f>SUM(E89:E91)</f>
        <v>2660375350</v>
      </c>
      <c r="F92" s="164">
        <f t="shared" ref="F92" si="110">SUM(F89:F91)</f>
        <v>71646848</v>
      </c>
      <c r="G92" s="164">
        <f t="shared" ref="G92" si="111">SUM(G89:G91)</f>
        <v>0</v>
      </c>
      <c r="H92" s="164">
        <f t="shared" ref="H92" si="112">SUM(H89:H91)</f>
        <v>2732022198</v>
      </c>
      <c r="I92" s="169">
        <f t="shared" ref="I92" si="113">SUM(I89:I91)</f>
        <v>2208128605</v>
      </c>
      <c r="J92" s="165">
        <f t="shared" ref="J92" si="114">IFERROR(I92/H92,0)</f>
        <v>0.80823962800027005</v>
      </c>
      <c r="K92" s="169">
        <f t="shared" ref="K92" si="115">SUM(K89:K91)</f>
        <v>1336202012</v>
      </c>
      <c r="L92" s="165">
        <f t="shared" si="37"/>
        <v>0.48908900263628091</v>
      </c>
      <c r="M92" s="169">
        <f t="shared" ref="M92" si="116">SUM(M89:M91)</f>
        <v>998148918.59000003</v>
      </c>
      <c r="N92" s="165">
        <f t="shared" si="38"/>
        <v>0.36535168686429542</v>
      </c>
      <c r="O92" s="164">
        <f t="shared" ref="O92" si="117">SUM(O89:O91)</f>
        <v>998148918.59000003</v>
      </c>
      <c r="P92" s="165">
        <f t="shared" si="40"/>
        <v>0.36535168686429542</v>
      </c>
      <c r="Q92" s="164">
        <f t="shared" ref="Q92" si="118">SUM(Q89:Q91)</f>
        <v>523893593</v>
      </c>
      <c r="R92" s="166">
        <f t="shared" si="41"/>
        <v>0.19176037199973001</v>
      </c>
    </row>
    <row r="93" spans="2:18" ht="15" customHeight="1">
      <c r="B93" s="245"/>
      <c r="C93" s="255" t="s">
        <v>699</v>
      </c>
      <c r="D93" s="174" t="s">
        <v>267</v>
      </c>
      <c r="E93" s="175">
        <v>1778948515</v>
      </c>
      <c r="F93" s="175">
        <v>0</v>
      </c>
      <c r="G93" s="175">
        <f>GETPIVOTDATA("Suma de APR. VIGENTE",Validaciones!$BF$3,"REC","11","PRODUCTO"," SERVICIOS TECNOLÓGICOS ")</f>
        <v>25238970</v>
      </c>
      <c r="H93" s="175">
        <f t="shared" si="35"/>
        <v>1753709545</v>
      </c>
      <c r="I93" s="176">
        <v>1751646745</v>
      </c>
      <c r="J93" s="177">
        <f t="shared" si="36"/>
        <v>0.99882375048600192</v>
      </c>
      <c r="K93" s="184">
        <v>1336889939</v>
      </c>
      <c r="L93" s="177">
        <f t="shared" si="37"/>
        <v>0.76232118529069193</v>
      </c>
      <c r="M93" s="176">
        <v>25785105.07</v>
      </c>
      <c r="N93" s="177">
        <f t="shared" si="38"/>
        <v>1.4703178837975703E-2</v>
      </c>
      <c r="O93" s="176">
        <v>25785105.07</v>
      </c>
      <c r="P93" s="177">
        <f t="shared" si="40"/>
        <v>1.4703178837975703E-2</v>
      </c>
      <c r="Q93" s="176">
        <f t="shared" si="39"/>
        <v>2062800</v>
      </c>
      <c r="R93" s="178">
        <f t="shared" si="41"/>
        <v>1.1762495139980549E-3</v>
      </c>
    </row>
    <row r="94" spans="2:18" ht="15" customHeight="1">
      <c r="B94" s="245"/>
      <c r="C94" s="256"/>
      <c r="D94" s="174" t="s">
        <v>280</v>
      </c>
      <c r="E94" s="175">
        <v>809225741</v>
      </c>
      <c r="F94" s="175">
        <v>0</v>
      </c>
      <c r="G94" s="175">
        <f>GETPIVOTDATA("Suma de APR. VIGENTE",Validaciones!$BF$3,"REC","20","PRODUCTO"," SERVICIOS TECNOLÓGICOS ")</f>
        <v>0</v>
      </c>
      <c r="H94" s="175">
        <f t="shared" si="35"/>
        <v>809225741</v>
      </c>
      <c r="I94" s="175">
        <v>741486848</v>
      </c>
      <c r="J94" s="177">
        <f t="shared" si="36"/>
        <v>0.91629172236131329</v>
      </c>
      <c r="K94" s="175">
        <v>696699028</v>
      </c>
      <c r="L94" s="177">
        <f t="shared" si="37"/>
        <v>0.86094521306138239</v>
      </c>
      <c r="M94" s="184">
        <v>434949897</v>
      </c>
      <c r="N94" s="177">
        <f t="shared" si="38"/>
        <v>0.53748895390118345</v>
      </c>
      <c r="O94" s="176">
        <v>429973473</v>
      </c>
      <c r="P94" s="177">
        <f t="shared" si="40"/>
        <v>0.53133934230596847</v>
      </c>
      <c r="Q94" s="176">
        <f t="shared" si="39"/>
        <v>67738893</v>
      </c>
      <c r="R94" s="178">
        <f t="shared" si="41"/>
        <v>8.3708277638686726E-2</v>
      </c>
    </row>
    <row r="95" spans="2:18" ht="15" customHeight="1">
      <c r="B95" s="245"/>
      <c r="C95" s="256"/>
      <c r="D95" s="174" t="s">
        <v>688</v>
      </c>
      <c r="E95" s="175"/>
      <c r="F95" s="175">
        <v>0</v>
      </c>
      <c r="G95" s="175">
        <v>0</v>
      </c>
      <c r="H95" s="175">
        <f t="shared" si="35"/>
        <v>0</v>
      </c>
      <c r="I95" s="176"/>
      <c r="J95" s="177">
        <f t="shared" si="36"/>
        <v>0</v>
      </c>
      <c r="K95" s="176"/>
      <c r="L95" s="177">
        <f t="shared" si="37"/>
        <v>0</v>
      </c>
      <c r="M95" s="176"/>
      <c r="N95" s="177">
        <f t="shared" si="38"/>
        <v>0</v>
      </c>
      <c r="O95" s="174"/>
      <c r="P95" s="177">
        <f t="shared" si="40"/>
        <v>0</v>
      </c>
      <c r="Q95" s="176">
        <f t="shared" si="39"/>
        <v>0</v>
      </c>
      <c r="R95" s="178">
        <f t="shared" si="41"/>
        <v>0</v>
      </c>
    </row>
    <row r="96" spans="2:18" ht="15" customHeight="1">
      <c r="B96" s="245"/>
      <c r="C96" s="257"/>
      <c r="D96" s="163" t="s">
        <v>677</v>
      </c>
      <c r="E96" s="164">
        <f>SUM(E93:E95)</f>
        <v>2588174256</v>
      </c>
      <c r="F96" s="164">
        <f t="shared" ref="F96" si="119">SUM(F93:F95)</f>
        <v>0</v>
      </c>
      <c r="G96" s="164">
        <f t="shared" ref="G96" si="120">SUM(G93:G95)</f>
        <v>25238970</v>
      </c>
      <c r="H96" s="164">
        <f t="shared" ref="H96" si="121">SUM(H93:H95)</f>
        <v>2562935286</v>
      </c>
      <c r="I96" s="169">
        <f t="shared" ref="I96" si="122">SUM(I93:I95)</f>
        <v>2493133593</v>
      </c>
      <c r="J96" s="165">
        <f t="shared" ref="J96" si="123">IFERROR(I96/H96,0)</f>
        <v>0.97276494128381208</v>
      </c>
      <c r="K96" s="169">
        <f t="shared" ref="K96" si="124">SUM(K93:K95)</f>
        <v>2033588967</v>
      </c>
      <c r="L96" s="165">
        <f t="shared" si="37"/>
        <v>0.79346091105321803</v>
      </c>
      <c r="M96" s="169">
        <f t="shared" ref="M96" si="125">SUM(M93:M95)</f>
        <v>460735002.06999999</v>
      </c>
      <c r="N96" s="165">
        <f t="shared" si="38"/>
        <v>0.17976848833708711</v>
      </c>
      <c r="O96" s="164">
        <f t="shared" ref="O96" si="126">SUM(O93:O95)</f>
        <v>455758578.06999999</v>
      </c>
      <c r="P96" s="165">
        <f t="shared" si="40"/>
        <v>0.17782679904544418</v>
      </c>
      <c r="Q96" s="164">
        <f t="shared" ref="Q96" si="127">SUM(Q93:Q95)</f>
        <v>69801693</v>
      </c>
      <c r="R96" s="166">
        <f t="shared" si="41"/>
        <v>2.7235058716187966E-2</v>
      </c>
    </row>
    <row r="97" spans="2:18" ht="15" customHeight="1">
      <c r="B97" s="245"/>
      <c r="C97" s="255" t="s">
        <v>700</v>
      </c>
      <c r="D97" s="174" t="s">
        <v>267</v>
      </c>
      <c r="E97" s="175">
        <v>162242850</v>
      </c>
      <c r="F97" s="175">
        <v>0</v>
      </c>
      <c r="G97" s="175">
        <v>0</v>
      </c>
      <c r="H97" s="175">
        <f t="shared" si="35"/>
        <v>162242850</v>
      </c>
      <c r="I97" s="176">
        <v>162242850</v>
      </c>
      <c r="J97" s="177">
        <f t="shared" si="36"/>
        <v>1</v>
      </c>
      <c r="K97" s="176">
        <v>134180709</v>
      </c>
      <c r="L97" s="177">
        <f t="shared" si="37"/>
        <v>0.82703619296628483</v>
      </c>
      <c r="M97" s="176"/>
      <c r="N97" s="177">
        <f t="shared" si="38"/>
        <v>0</v>
      </c>
      <c r="O97" s="174"/>
      <c r="P97" s="177">
        <f t="shared" si="40"/>
        <v>0</v>
      </c>
      <c r="Q97" s="176">
        <f t="shared" si="39"/>
        <v>0</v>
      </c>
      <c r="R97" s="178">
        <f t="shared" si="41"/>
        <v>0</v>
      </c>
    </row>
    <row r="98" spans="2:18" ht="15" customHeight="1">
      <c r="B98" s="245"/>
      <c r="C98" s="256"/>
      <c r="D98" s="174" t="s">
        <v>280</v>
      </c>
      <c r="E98" s="175">
        <v>834272550</v>
      </c>
      <c r="F98" s="175">
        <v>1400000000</v>
      </c>
      <c r="G98" s="175">
        <v>0</v>
      </c>
      <c r="H98" s="175">
        <f t="shared" si="35"/>
        <v>2234272550</v>
      </c>
      <c r="I98" s="176">
        <f>834272550+1077307523</f>
        <v>1911580073</v>
      </c>
      <c r="J98" s="177">
        <f t="shared" si="36"/>
        <v>0.85557156981586691</v>
      </c>
      <c r="K98" s="176">
        <f>834272550+1004260323</f>
        <v>1838532873</v>
      </c>
      <c r="L98" s="177">
        <f t="shared" si="37"/>
        <v>0.82287761759414713</v>
      </c>
      <c r="M98" s="176">
        <f>507500153+477257955.06</f>
        <v>984758108.05999994</v>
      </c>
      <c r="N98" s="177">
        <f t="shared" si="38"/>
        <v>0.44075111071834094</v>
      </c>
      <c r="O98" s="176">
        <f>485716145+477257955.06</f>
        <v>962974100.05999994</v>
      </c>
      <c r="P98" s="115">
        <f t="shared" si="40"/>
        <v>0.43100117756895862</v>
      </c>
      <c r="Q98" s="167">
        <f t="shared" si="39"/>
        <v>322692477</v>
      </c>
      <c r="R98" s="160">
        <f t="shared" si="41"/>
        <v>0.14442843018413309</v>
      </c>
    </row>
    <row r="99" spans="2:18" ht="15" customHeight="1">
      <c r="B99" s="245"/>
      <c r="C99" s="256"/>
      <c r="D99" s="170" t="s">
        <v>688</v>
      </c>
      <c r="E99" s="168">
        <v>30341844820</v>
      </c>
      <c r="F99" s="168">
        <v>0</v>
      </c>
      <c r="G99" s="168">
        <v>0</v>
      </c>
      <c r="H99" s="168">
        <f t="shared" si="35"/>
        <v>30341844820</v>
      </c>
      <c r="I99" s="171">
        <f>GETPIVOTDATA("Suma de CDP",Validaciones!$BW$1,"REC","14","DESCRIPCION","FORTALECIMIENTO TECNOLÓGICO DEL IGAC Y CREACIÓN DEL RMD ")</f>
        <v>9505438079</v>
      </c>
      <c r="J99" s="172">
        <f t="shared" si="36"/>
        <v>0.31327818513969974</v>
      </c>
      <c r="K99" s="171">
        <f>GETPIVOTDATA("Suma de COMPROMISO",Validaciones!$BW$1,"REC","14","DESCRIPCION","FORTALECIMIENTO TECNOLÓGICO DEL IGAC Y CREACIÓN DEL RMD ")</f>
        <v>8070355435</v>
      </c>
      <c r="L99" s="172">
        <f t="shared" si="37"/>
        <v>0.26598103981074939</v>
      </c>
      <c r="M99" s="171">
        <f>GETPIVOTDATA("Suma de OBLIGACION",Validaciones!$BW$1,"REC","14","DESCRIPCION","FORTALECIMIENTO TECNOLÓGICO DEL IGAC Y CREACIÓN DEL RMD ")</f>
        <v>2308574641</v>
      </c>
      <c r="N99" s="172">
        <f t="shared" si="38"/>
        <v>7.6085506820544074E-2</v>
      </c>
      <c r="O99" s="171">
        <f>GETPIVOTDATA("Suma de PAGOS",Validaciones!$BW$1,"REC","14","DESCRIPCION","FORTALECIMIENTO TECNOLÓGICO DEL IGAC Y CREACIÓN DEL RMD ")</f>
        <v>2308574641</v>
      </c>
      <c r="P99" s="172">
        <f t="shared" si="40"/>
        <v>7.6085506820544074E-2</v>
      </c>
      <c r="Q99" s="171">
        <f t="shared" si="39"/>
        <v>20836406741</v>
      </c>
      <c r="R99" s="173">
        <f t="shared" si="41"/>
        <v>0.68672181486030026</v>
      </c>
    </row>
    <row r="100" spans="2:18" ht="15" customHeight="1">
      <c r="B100" s="245"/>
      <c r="C100" s="257"/>
      <c r="D100" s="163" t="s">
        <v>677</v>
      </c>
      <c r="E100" s="164">
        <f>SUM(E97:E99)</f>
        <v>31338360220</v>
      </c>
      <c r="F100" s="164">
        <f t="shared" ref="F100" si="128">SUM(F97:F99)</f>
        <v>1400000000</v>
      </c>
      <c r="G100" s="164">
        <f t="shared" ref="G100" si="129">SUM(G97:G99)</f>
        <v>0</v>
      </c>
      <c r="H100" s="164">
        <f t="shared" ref="H100" si="130">SUM(H97:H99)</f>
        <v>32738360220</v>
      </c>
      <c r="I100" s="169">
        <f t="shared" ref="I100" si="131">SUM(I97:I99)</f>
        <v>11579261002</v>
      </c>
      <c r="J100" s="165">
        <f t="shared" ref="J100" si="132">IFERROR(I100/H100,0)</f>
        <v>0.35369092783474787</v>
      </c>
      <c r="K100" s="169">
        <f t="shared" ref="K100" si="133">SUM(K97:K99)</f>
        <v>10043069017</v>
      </c>
      <c r="L100" s="165">
        <f t="shared" si="37"/>
        <v>0.30676762518070921</v>
      </c>
      <c r="M100" s="169">
        <f t="shared" ref="M100" si="134">SUM(M97:M99)</f>
        <v>3293332749.0599999</v>
      </c>
      <c r="N100" s="165">
        <f t="shared" si="38"/>
        <v>0.10059553156996817</v>
      </c>
      <c r="O100" s="164">
        <f t="shared" ref="O100" si="135">SUM(O97:O99)</f>
        <v>3271548741.0599999</v>
      </c>
      <c r="P100" s="165">
        <f t="shared" si="40"/>
        <v>9.9930134529505152E-2</v>
      </c>
      <c r="Q100" s="164">
        <f t="shared" ref="Q100" si="136">SUM(Q97:Q99)</f>
        <v>21159099218</v>
      </c>
      <c r="R100" s="166">
        <f t="shared" si="41"/>
        <v>0.64630907216525213</v>
      </c>
    </row>
    <row r="101" spans="2:18" ht="15" customHeight="1">
      <c r="B101" s="245" t="s">
        <v>701</v>
      </c>
      <c r="C101" s="255" t="s">
        <v>702</v>
      </c>
      <c r="D101" s="174" t="s">
        <v>267</v>
      </c>
      <c r="E101" s="175">
        <v>17000000</v>
      </c>
      <c r="F101" s="175">
        <v>0</v>
      </c>
      <c r="G101" s="175">
        <v>0</v>
      </c>
      <c r="H101" s="175">
        <f t="shared" si="35"/>
        <v>17000000</v>
      </c>
      <c r="I101" s="176"/>
      <c r="J101" s="177">
        <f t="shared" si="36"/>
        <v>0</v>
      </c>
      <c r="K101" s="176"/>
      <c r="L101" s="177">
        <f t="shared" si="37"/>
        <v>0</v>
      </c>
      <c r="M101" s="176"/>
      <c r="N101" s="177">
        <f t="shared" si="38"/>
        <v>0</v>
      </c>
      <c r="O101" s="174"/>
      <c r="P101" s="177">
        <f t="shared" si="40"/>
        <v>0</v>
      </c>
      <c r="Q101" s="176">
        <f t="shared" si="39"/>
        <v>17000000</v>
      </c>
      <c r="R101" s="178">
        <f t="shared" si="41"/>
        <v>1</v>
      </c>
    </row>
    <row r="102" spans="2:18" ht="15" customHeight="1">
      <c r="B102" s="245"/>
      <c r="C102" s="256"/>
      <c r="D102" s="174" t="s">
        <v>280</v>
      </c>
      <c r="E102" s="175">
        <v>395367782</v>
      </c>
      <c r="F102" s="175">
        <v>0</v>
      </c>
      <c r="G102" s="175">
        <v>0</v>
      </c>
      <c r="H102" s="175">
        <f t="shared" si="35"/>
        <v>395367782</v>
      </c>
      <c r="I102" s="176">
        <v>378656924</v>
      </c>
      <c r="J102" s="177">
        <f t="shared" si="36"/>
        <v>0.95773338455787482</v>
      </c>
      <c r="K102" s="176">
        <v>378656924</v>
      </c>
      <c r="L102" s="177">
        <f t="shared" si="37"/>
        <v>0.95773338455787482</v>
      </c>
      <c r="M102" s="176">
        <v>237428634</v>
      </c>
      <c r="N102" s="177">
        <f t="shared" si="38"/>
        <v>0.60052600340611462</v>
      </c>
      <c r="O102" s="176">
        <v>237428634</v>
      </c>
      <c r="P102" s="177">
        <f t="shared" si="40"/>
        <v>0.60052600340611462</v>
      </c>
      <c r="Q102" s="176">
        <f t="shared" si="39"/>
        <v>16710858</v>
      </c>
      <c r="R102" s="178">
        <f t="shared" si="41"/>
        <v>4.2266615442125226E-2</v>
      </c>
    </row>
    <row r="103" spans="2:18" ht="15" customHeight="1">
      <c r="B103" s="245"/>
      <c r="C103" s="256"/>
      <c r="D103" s="174" t="s">
        <v>688</v>
      </c>
      <c r="E103" s="175"/>
      <c r="F103" s="175">
        <v>0</v>
      </c>
      <c r="G103" s="175">
        <v>0</v>
      </c>
      <c r="H103" s="175">
        <f t="shared" si="35"/>
        <v>0</v>
      </c>
      <c r="I103" s="176"/>
      <c r="J103" s="177">
        <f t="shared" si="36"/>
        <v>0</v>
      </c>
      <c r="K103" s="176"/>
      <c r="L103" s="177">
        <f t="shared" si="37"/>
        <v>0</v>
      </c>
      <c r="M103" s="176"/>
      <c r="N103" s="177">
        <f t="shared" si="38"/>
        <v>0</v>
      </c>
      <c r="O103" s="174"/>
      <c r="P103" s="177">
        <f t="shared" si="40"/>
        <v>0</v>
      </c>
      <c r="Q103" s="176">
        <f t="shared" si="39"/>
        <v>0</v>
      </c>
      <c r="R103" s="178">
        <f t="shared" si="41"/>
        <v>0</v>
      </c>
    </row>
    <row r="104" spans="2:18" ht="15" customHeight="1">
      <c r="B104" s="245"/>
      <c r="C104" s="257"/>
      <c r="D104" s="163" t="s">
        <v>677</v>
      </c>
      <c r="E104" s="164">
        <f>SUM(E101:E103)</f>
        <v>412367782</v>
      </c>
      <c r="F104" s="164">
        <f t="shared" ref="F104" si="137">SUM(F101:F103)</f>
        <v>0</v>
      </c>
      <c r="G104" s="164">
        <f t="shared" ref="G104" si="138">SUM(G101:G103)</f>
        <v>0</v>
      </c>
      <c r="H104" s="164">
        <f t="shared" ref="H104" si="139">SUM(H101:H103)</f>
        <v>412367782</v>
      </c>
      <c r="I104" s="169">
        <f t="shared" ref="I104" si="140">SUM(I101:I103)</f>
        <v>378656924</v>
      </c>
      <c r="J104" s="165">
        <f t="shared" ref="J104" si="141">IFERROR(I104/H104,0)</f>
        <v>0.91825050483696613</v>
      </c>
      <c r="K104" s="169">
        <f t="shared" ref="K104" si="142">SUM(K101:K103)</f>
        <v>378656924</v>
      </c>
      <c r="L104" s="165">
        <f t="shared" si="37"/>
        <v>0.91825050483696613</v>
      </c>
      <c r="M104" s="169">
        <f t="shared" ref="M104" si="143">SUM(M101:M103)</f>
        <v>237428634</v>
      </c>
      <c r="N104" s="165">
        <f t="shared" si="38"/>
        <v>0.57576911767563843</v>
      </c>
      <c r="O104" s="164">
        <f t="shared" ref="O104" si="144">SUM(O101:O103)</f>
        <v>237428634</v>
      </c>
      <c r="P104" s="165">
        <f t="shared" si="40"/>
        <v>0.57576911767563843</v>
      </c>
      <c r="Q104" s="164">
        <f t="shared" ref="Q104" si="145">SUM(Q101:Q103)</f>
        <v>33710858</v>
      </c>
      <c r="R104" s="166">
        <f t="shared" si="41"/>
        <v>8.1749495163033856E-2</v>
      </c>
    </row>
    <row r="105" spans="2:18" ht="15" customHeight="1">
      <c r="B105" s="245"/>
      <c r="C105" s="255" t="s">
        <v>703</v>
      </c>
      <c r="D105" s="174" t="s">
        <v>267</v>
      </c>
      <c r="E105" s="175">
        <v>587066975</v>
      </c>
      <c r="F105" s="175">
        <v>0</v>
      </c>
      <c r="G105" s="175">
        <v>0</v>
      </c>
      <c r="H105" s="175">
        <f t="shared" si="35"/>
        <v>587066975</v>
      </c>
      <c r="I105" s="176">
        <v>525359945</v>
      </c>
      <c r="J105" s="177">
        <f t="shared" si="36"/>
        <v>0.89488928414002511</v>
      </c>
      <c r="K105" s="176">
        <v>525359945</v>
      </c>
      <c r="L105" s="177">
        <f t="shared" si="37"/>
        <v>0.89488928414002511</v>
      </c>
      <c r="M105" s="176">
        <v>268021047</v>
      </c>
      <c r="N105" s="177">
        <f t="shared" si="38"/>
        <v>0.45654253843865089</v>
      </c>
      <c r="O105" s="176">
        <v>268021047</v>
      </c>
      <c r="P105" s="177">
        <f t="shared" si="40"/>
        <v>0.45654253843865089</v>
      </c>
      <c r="Q105" s="176">
        <f t="shared" si="39"/>
        <v>61707030</v>
      </c>
      <c r="R105" s="178">
        <f t="shared" si="41"/>
        <v>0.10511071585997492</v>
      </c>
    </row>
    <row r="106" spans="2:18" ht="15" customHeight="1">
      <c r="B106" s="245"/>
      <c r="C106" s="256"/>
      <c r="D106" s="174" t="s">
        <v>280</v>
      </c>
      <c r="E106" s="175">
        <v>693264604</v>
      </c>
      <c r="F106" s="175">
        <v>0</v>
      </c>
      <c r="G106" s="175">
        <v>71646848</v>
      </c>
      <c r="H106" s="175">
        <f t="shared" si="35"/>
        <v>621617756</v>
      </c>
      <c r="I106" s="176">
        <v>615461349</v>
      </c>
      <c r="J106" s="177">
        <f t="shared" si="36"/>
        <v>0.99009615323793931</v>
      </c>
      <c r="K106" s="176">
        <v>615461349</v>
      </c>
      <c r="L106" s="177">
        <f t="shared" si="37"/>
        <v>0.99009615323793931</v>
      </c>
      <c r="M106" s="176">
        <v>365725521</v>
      </c>
      <c r="N106" s="177">
        <f t="shared" si="38"/>
        <v>0.58834471420729495</v>
      </c>
      <c r="O106" s="176">
        <v>365725521</v>
      </c>
      <c r="P106" s="177">
        <f t="shared" si="40"/>
        <v>0.58834471420729495</v>
      </c>
      <c r="Q106" s="176">
        <f t="shared" si="39"/>
        <v>6156407</v>
      </c>
      <c r="R106" s="178">
        <f t="shared" si="41"/>
        <v>9.9038467620606377E-3</v>
      </c>
    </row>
    <row r="107" spans="2:18" ht="15" customHeight="1">
      <c r="B107" s="245"/>
      <c r="C107" s="256"/>
      <c r="D107" s="170" t="s">
        <v>688</v>
      </c>
      <c r="E107" s="168">
        <v>1140000000</v>
      </c>
      <c r="F107" s="168">
        <v>0</v>
      </c>
      <c r="G107" s="168">
        <v>0</v>
      </c>
      <c r="H107" s="168">
        <f t="shared" si="35"/>
        <v>1140000000</v>
      </c>
      <c r="I107" s="171">
        <v>549167292</v>
      </c>
      <c r="J107" s="172">
        <f t="shared" si="36"/>
        <v>0.48172569473684212</v>
      </c>
      <c r="K107" s="171">
        <v>140040684</v>
      </c>
      <c r="L107" s="172">
        <f t="shared" si="37"/>
        <v>0.12284270526315789</v>
      </c>
      <c r="M107" s="171">
        <f>69353482+13337208</f>
        <v>82690690</v>
      </c>
      <c r="N107" s="172">
        <f t="shared" si="38"/>
        <v>7.2535692982456143E-2</v>
      </c>
      <c r="O107" s="171">
        <f>69353482+13337208</f>
        <v>82690690</v>
      </c>
      <c r="P107" s="172">
        <f t="shared" si="40"/>
        <v>7.2535692982456143E-2</v>
      </c>
      <c r="Q107" s="171">
        <f t="shared" si="39"/>
        <v>590832708</v>
      </c>
      <c r="R107" s="173">
        <f t="shared" si="41"/>
        <v>0.51827430526315788</v>
      </c>
    </row>
    <row r="108" spans="2:18" ht="15" customHeight="1">
      <c r="B108" s="245"/>
      <c r="C108" s="257"/>
      <c r="D108" s="163" t="s">
        <v>677</v>
      </c>
      <c r="E108" s="164">
        <f>SUM(E105:E107)</f>
        <v>2420331579</v>
      </c>
      <c r="F108" s="164">
        <f t="shared" ref="F108" si="146">SUM(F105:F107)</f>
        <v>0</v>
      </c>
      <c r="G108" s="164">
        <f t="shared" ref="G108" si="147">SUM(G105:G107)</f>
        <v>71646848</v>
      </c>
      <c r="H108" s="164">
        <f t="shared" ref="H108" si="148">SUM(H105:H107)</f>
        <v>2348684731</v>
      </c>
      <c r="I108" s="169">
        <f t="shared" ref="I108" si="149">SUM(I105:I107)</f>
        <v>1689988586</v>
      </c>
      <c r="J108" s="165">
        <f t="shared" ref="J108:J111" si="150">IFERROR(I108/H108,0)</f>
        <v>0.7195468015328107</v>
      </c>
      <c r="K108" s="169">
        <f t="shared" ref="K108" si="151">SUM(K105:K107)</f>
        <v>1280861978</v>
      </c>
      <c r="L108" s="165">
        <f t="shared" si="37"/>
        <v>0.54535287818499467</v>
      </c>
      <c r="M108" s="169">
        <f t="shared" ref="M108" si="152">SUM(M105:M107)</f>
        <v>716437258</v>
      </c>
      <c r="N108" s="165">
        <f t="shared" si="38"/>
        <v>0.30503764449261028</v>
      </c>
      <c r="O108" s="164">
        <f t="shared" ref="O108" si="153">SUM(O105:O107)</f>
        <v>716437258</v>
      </c>
      <c r="P108" s="165">
        <f t="shared" si="40"/>
        <v>0.30503764449261028</v>
      </c>
      <c r="Q108" s="164">
        <f t="shared" ref="Q108" si="154">SUM(Q105:Q107)</f>
        <v>658696145</v>
      </c>
      <c r="R108" s="166">
        <f t="shared" si="41"/>
        <v>0.28045319846718925</v>
      </c>
    </row>
    <row r="109" spans="2:18" ht="15" customHeight="1">
      <c r="B109" s="245"/>
      <c r="C109" s="255" t="s">
        <v>704</v>
      </c>
      <c r="D109" s="174" t="s">
        <v>267</v>
      </c>
      <c r="E109" s="175">
        <v>0</v>
      </c>
      <c r="F109" s="175">
        <v>0</v>
      </c>
      <c r="G109" s="175">
        <v>0</v>
      </c>
      <c r="H109" s="175">
        <f t="shared" ref="H109:H111" si="155">(E109+F109)-G109</f>
        <v>0</v>
      </c>
      <c r="I109" s="176"/>
      <c r="J109" s="177">
        <f t="shared" si="150"/>
        <v>0</v>
      </c>
      <c r="K109" s="176"/>
      <c r="L109" s="177">
        <f t="shared" ref="L109:L112" si="156">IFERROR(K109/H109,0)</f>
        <v>0</v>
      </c>
      <c r="M109" s="176"/>
      <c r="N109" s="177">
        <f t="shared" ref="N109:N112" si="157">IFERROR(M109/H109,0)</f>
        <v>0</v>
      </c>
      <c r="O109" s="174"/>
      <c r="P109" s="177">
        <f t="shared" ref="P109:P112" si="158">IFERROR(O109/H109,0)</f>
        <v>0</v>
      </c>
      <c r="Q109" s="176">
        <f t="shared" ref="Q109:Q111" si="159">H109-I109</f>
        <v>0</v>
      </c>
      <c r="R109" s="178">
        <f t="shared" ref="R109:R112" si="160">IFERROR(Q109/H109,0)</f>
        <v>0</v>
      </c>
    </row>
    <row r="110" spans="2:18" ht="15" customHeight="1">
      <c r="B110" s="245"/>
      <c r="C110" s="256"/>
      <c r="D110" s="174" t="s">
        <v>280</v>
      </c>
      <c r="E110" s="175">
        <v>73517994</v>
      </c>
      <c r="F110" s="175">
        <v>0</v>
      </c>
      <c r="G110" s="175">
        <v>0</v>
      </c>
      <c r="H110" s="175">
        <f t="shared" si="155"/>
        <v>73517994</v>
      </c>
      <c r="I110" s="176">
        <v>73517994</v>
      </c>
      <c r="J110" s="177">
        <f t="shared" si="150"/>
        <v>1</v>
      </c>
      <c r="K110" s="176">
        <v>73517994</v>
      </c>
      <c r="L110" s="177">
        <f t="shared" si="156"/>
        <v>1</v>
      </c>
      <c r="M110" s="176">
        <v>42996887</v>
      </c>
      <c r="N110" s="177">
        <f t="shared" si="157"/>
        <v>0.58484847940763995</v>
      </c>
      <c r="O110" s="176">
        <v>42996887</v>
      </c>
      <c r="P110" s="177">
        <f t="shared" si="158"/>
        <v>0.58484847940763995</v>
      </c>
      <c r="Q110" s="176">
        <f t="shared" si="159"/>
        <v>0</v>
      </c>
      <c r="R110" s="178">
        <f t="shared" si="160"/>
        <v>0</v>
      </c>
    </row>
    <row r="111" spans="2:18" ht="15" customHeight="1">
      <c r="B111" s="245"/>
      <c r="C111" s="256"/>
      <c r="D111" s="174" t="s">
        <v>688</v>
      </c>
      <c r="E111" s="175">
        <v>0</v>
      </c>
      <c r="F111" s="175">
        <v>0</v>
      </c>
      <c r="G111" s="175">
        <v>0</v>
      </c>
      <c r="H111" s="175">
        <f t="shared" si="155"/>
        <v>0</v>
      </c>
      <c r="I111" s="176"/>
      <c r="J111" s="177">
        <f t="shared" si="150"/>
        <v>0</v>
      </c>
      <c r="K111" s="176"/>
      <c r="L111" s="177">
        <f t="shared" si="156"/>
        <v>0</v>
      </c>
      <c r="M111" s="176"/>
      <c r="N111" s="177">
        <f t="shared" si="157"/>
        <v>0</v>
      </c>
      <c r="O111" s="174"/>
      <c r="P111" s="177">
        <f t="shared" si="158"/>
        <v>0</v>
      </c>
      <c r="Q111" s="176">
        <f t="shared" si="159"/>
        <v>0</v>
      </c>
      <c r="R111" s="178">
        <f t="shared" si="160"/>
        <v>0</v>
      </c>
    </row>
    <row r="112" spans="2:18" ht="15" customHeight="1">
      <c r="B112" s="245"/>
      <c r="C112" s="257"/>
      <c r="D112" s="163" t="s">
        <v>677</v>
      </c>
      <c r="E112" s="164">
        <f>SUM(E109:E111)</f>
        <v>73517994</v>
      </c>
      <c r="F112" s="164">
        <f t="shared" ref="F112" si="161">SUM(F109:F111)</f>
        <v>0</v>
      </c>
      <c r="G112" s="164">
        <f t="shared" ref="G112" si="162">SUM(G109:G111)</f>
        <v>0</v>
      </c>
      <c r="H112" s="164">
        <f t="shared" ref="H112" si="163">SUM(H109:H111)</f>
        <v>73517994</v>
      </c>
      <c r="I112" s="169">
        <f t="shared" ref="I112" si="164">SUM(I109:I111)</f>
        <v>73517994</v>
      </c>
      <c r="J112" s="165">
        <f t="shared" ref="J112" si="165">IFERROR(I112/H112,0)</f>
        <v>1</v>
      </c>
      <c r="K112" s="169">
        <f t="shared" ref="K112" si="166">SUM(K109:K111)</f>
        <v>73517994</v>
      </c>
      <c r="L112" s="165">
        <f t="shared" si="156"/>
        <v>1</v>
      </c>
      <c r="M112" s="169">
        <f t="shared" ref="M112" si="167">SUM(M109:M111)</f>
        <v>42996887</v>
      </c>
      <c r="N112" s="165">
        <f t="shared" si="157"/>
        <v>0.58484847940763995</v>
      </c>
      <c r="O112" s="164">
        <f t="shared" ref="O112" si="168">SUM(O109:O111)</f>
        <v>42996887</v>
      </c>
      <c r="P112" s="165">
        <f t="shared" si="158"/>
        <v>0.58484847940763995</v>
      </c>
      <c r="Q112" s="164">
        <f t="shared" ref="Q112" si="169">SUM(Q109:Q111)</f>
        <v>0</v>
      </c>
      <c r="R112" s="166">
        <f t="shared" si="160"/>
        <v>0</v>
      </c>
    </row>
    <row r="113" spans="2:18" ht="15" customHeight="1">
      <c r="B113" s="245"/>
      <c r="C113" s="255" t="s">
        <v>179</v>
      </c>
      <c r="D113" s="174" t="s">
        <v>267</v>
      </c>
      <c r="E113" s="175"/>
      <c r="F113" s="175">
        <v>0</v>
      </c>
      <c r="G113" s="175">
        <v>0</v>
      </c>
      <c r="H113" s="175">
        <f t="shared" si="35"/>
        <v>0</v>
      </c>
      <c r="I113" s="176"/>
      <c r="J113" s="177">
        <f t="shared" si="36"/>
        <v>0</v>
      </c>
      <c r="K113" s="176"/>
      <c r="L113" s="177">
        <f t="shared" si="37"/>
        <v>0</v>
      </c>
      <c r="M113" s="176"/>
      <c r="N113" s="177">
        <f t="shared" si="38"/>
        <v>0</v>
      </c>
      <c r="O113" s="174"/>
      <c r="P113" s="177">
        <f t="shared" si="40"/>
        <v>0</v>
      </c>
      <c r="Q113" s="176">
        <f t="shared" si="39"/>
        <v>0</v>
      </c>
      <c r="R113" s="178">
        <f t="shared" si="41"/>
        <v>0</v>
      </c>
    </row>
    <row r="114" spans="2:18" ht="15" customHeight="1">
      <c r="B114" s="245"/>
      <c r="C114" s="256"/>
      <c r="D114" s="174" t="s">
        <v>280</v>
      </c>
      <c r="E114" s="175">
        <v>253342879</v>
      </c>
      <c r="F114" s="175">
        <v>0</v>
      </c>
      <c r="G114" s="175">
        <v>0</v>
      </c>
      <c r="H114" s="175">
        <f t="shared" si="35"/>
        <v>253342879</v>
      </c>
      <c r="I114" s="176">
        <v>252575188</v>
      </c>
      <c r="J114" s="177">
        <f t="shared" si="36"/>
        <v>0.99696975496990381</v>
      </c>
      <c r="K114" s="176">
        <v>252575188</v>
      </c>
      <c r="L114" s="177">
        <f t="shared" si="37"/>
        <v>0.99696975496990381</v>
      </c>
      <c r="M114" s="176">
        <v>150470324</v>
      </c>
      <c r="N114" s="177">
        <f t="shared" si="38"/>
        <v>0.59393942546930634</v>
      </c>
      <c r="O114" s="176">
        <v>150470324</v>
      </c>
      <c r="P114" s="177">
        <f t="shared" si="40"/>
        <v>0.59393942546930634</v>
      </c>
      <c r="Q114" s="176">
        <f t="shared" si="39"/>
        <v>767691</v>
      </c>
      <c r="R114" s="178">
        <f t="shared" si="41"/>
        <v>3.0302450300961487E-3</v>
      </c>
    </row>
    <row r="115" spans="2:18" ht="15" customHeight="1">
      <c r="B115" s="245"/>
      <c r="C115" s="256"/>
      <c r="D115" s="174" t="s">
        <v>688</v>
      </c>
      <c r="E115" s="175"/>
      <c r="F115" s="175">
        <v>0</v>
      </c>
      <c r="G115" s="175">
        <v>0</v>
      </c>
      <c r="H115" s="175">
        <f t="shared" si="35"/>
        <v>0</v>
      </c>
      <c r="I115" s="176"/>
      <c r="J115" s="177">
        <f t="shared" si="36"/>
        <v>0</v>
      </c>
      <c r="K115" s="176"/>
      <c r="L115" s="177">
        <f t="shared" si="37"/>
        <v>0</v>
      </c>
      <c r="M115" s="176"/>
      <c r="N115" s="177">
        <f t="shared" si="38"/>
        <v>0</v>
      </c>
      <c r="O115" s="174"/>
      <c r="P115" s="177">
        <f t="shared" si="40"/>
        <v>0</v>
      </c>
      <c r="Q115" s="176">
        <f t="shared" si="39"/>
        <v>0</v>
      </c>
      <c r="R115" s="178">
        <f t="shared" si="41"/>
        <v>0</v>
      </c>
    </row>
    <row r="116" spans="2:18" ht="15" customHeight="1">
      <c r="B116" s="245"/>
      <c r="C116" s="257"/>
      <c r="D116" s="163" t="s">
        <v>677</v>
      </c>
      <c r="E116" s="164">
        <f>SUM(E113:E115)</f>
        <v>253342879</v>
      </c>
      <c r="F116" s="164">
        <f t="shared" ref="F116" si="170">SUM(F113:F115)</f>
        <v>0</v>
      </c>
      <c r="G116" s="164">
        <f t="shared" ref="G116" si="171">SUM(G113:G115)</f>
        <v>0</v>
      </c>
      <c r="H116" s="164">
        <f t="shared" ref="H116" si="172">SUM(H113:H115)</f>
        <v>253342879</v>
      </c>
      <c r="I116" s="169">
        <f t="shared" ref="I116" si="173">SUM(I113:I115)</f>
        <v>252575188</v>
      </c>
      <c r="J116" s="165">
        <f t="shared" ref="J116" si="174">IFERROR(I116/H116,0)</f>
        <v>0.99696975496990381</v>
      </c>
      <c r="K116" s="169">
        <f t="shared" ref="K116" si="175">SUM(K113:K115)</f>
        <v>252575188</v>
      </c>
      <c r="L116" s="165">
        <f t="shared" si="37"/>
        <v>0.99696975496990381</v>
      </c>
      <c r="M116" s="169">
        <f t="shared" ref="M116" si="176">SUM(M113:M115)</f>
        <v>150470324</v>
      </c>
      <c r="N116" s="165">
        <f t="shared" si="38"/>
        <v>0.59393942546930634</v>
      </c>
      <c r="O116" s="164">
        <f t="shared" ref="O116" si="177">SUM(O113:O115)</f>
        <v>150470324</v>
      </c>
      <c r="P116" s="165">
        <f t="shared" si="40"/>
        <v>0.59393942546930634</v>
      </c>
      <c r="Q116" s="164">
        <f t="shared" ref="Q116" si="178">SUM(Q113:Q115)</f>
        <v>767691</v>
      </c>
      <c r="R116" s="166">
        <f t="shared" si="41"/>
        <v>3.0302450300961487E-3</v>
      </c>
    </row>
    <row r="117" spans="2:18" ht="15" customHeight="1">
      <c r="B117" s="245"/>
      <c r="C117" s="255" t="s">
        <v>705</v>
      </c>
      <c r="D117" s="174" t="s">
        <v>267</v>
      </c>
      <c r="E117" s="175">
        <v>32155860</v>
      </c>
      <c r="F117" s="175">
        <v>0</v>
      </c>
      <c r="G117" s="175">
        <v>0</v>
      </c>
      <c r="H117" s="175">
        <f t="shared" si="35"/>
        <v>32155860</v>
      </c>
      <c r="I117" s="176">
        <v>11489011</v>
      </c>
      <c r="J117" s="177">
        <f t="shared" si="36"/>
        <v>0.35729136151233398</v>
      </c>
      <c r="K117" s="176">
        <v>10241865</v>
      </c>
      <c r="L117" s="177">
        <f t="shared" si="37"/>
        <v>0.3185069533204834</v>
      </c>
      <c r="M117" s="176">
        <v>8131000</v>
      </c>
      <c r="N117" s="177">
        <f t="shared" si="38"/>
        <v>0.2528621532747064</v>
      </c>
      <c r="O117" s="176">
        <v>8131000</v>
      </c>
      <c r="P117" s="177">
        <f t="shared" si="40"/>
        <v>0.2528621532747064</v>
      </c>
      <c r="Q117" s="176">
        <f t="shared" si="39"/>
        <v>20666849</v>
      </c>
      <c r="R117" s="178">
        <f t="shared" si="41"/>
        <v>0.64270863848766602</v>
      </c>
    </row>
    <row r="118" spans="2:18" ht="15" customHeight="1">
      <c r="B118" s="245"/>
      <c r="C118" s="256"/>
      <c r="D118" s="174" t="s">
        <v>280</v>
      </c>
      <c r="E118" s="175">
        <v>197786950</v>
      </c>
      <c r="F118" s="175">
        <v>0</v>
      </c>
      <c r="G118" s="175">
        <v>0</v>
      </c>
      <c r="H118" s="175">
        <f t="shared" si="35"/>
        <v>197786950</v>
      </c>
      <c r="I118" s="176">
        <v>179624912</v>
      </c>
      <c r="J118" s="177">
        <f t="shared" si="36"/>
        <v>0.90817372935878737</v>
      </c>
      <c r="K118" s="176">
        <v>174624912</v>
      </c>
      <c r="L118" s="177">
        <f t="shared" si="37"/>
        <v>0.88289400286520425</v>
      </c>
      <c r="M118" s="176">
        <v>96548925</v>
      </c>
      <c r="N118" s="177">
        <f t="shared" si="38"/>
        <v>0.48814608344989396</v>
      </c>
      <c r="O118" s="176">
        <v>96548925</v>
      </c>
      <c r="P118" s="177">
        <f t="shared" si="40"/>
        <v>0.48814608344989396</v>
      </c>
      <c r="Q118" s="176">
        <f t="shared" si="39"/>
        <v>18162038</v>
      </c>
      <c r="R118" s="178">
        <f t="shared" si="41"/>
        <v>9.1826270641212682E-2</v>
      </c>
    </row>
    <row r="119" spans="2:18" ht="15" customHeight="1">
      <c r="B119" s="245"/>
      <c r="C119" s="256"/>
      <c r="D119" s="174" t="s">
        <v>688</v>
      </c>
      <c r="E119" s="175"/>
      <c r="F119" s="175">
        <v>0</v>
      </c>
      <c r="G119" s="175">
        <v>0</v>
      </c>
      <c r="H119" s="175">
        <f t="shared" si="35"/>
        <v>0</v>
      </c>
      <c r="I119" s="176"/>
      <c r="J119" s="177">
        <f t="shared" si="36"/>
        <v>0</v>
      </c>
      <c r="K119" s="176"/>
      <c r="L119" s="177">
        <f t="shared" si="37"/>
        <v>0</v>
      </c>
      <c r="M119" s="176"/>
      <c r="N119" s="177">
        <f t="shared" si="38"/>
        <v>0</v>
      </c>
      <c r="O119" s="174"/>
      <c r="P119" s="177">
        <f t="shared" si="40"/>
        <v>0</v>
      </c>
      <c r="Q119" s="176">
        <f t="shared" si="39"/>
        <v>0</v>
      </c>
      <c r="R119" s="178">
        <f t="shared" si="41"/>
        <v>0</v>
      </c>
    </row>
    <row r="120" spans="2:18" ht="15" customHeight="1">
      <c r="B120" s="245"/>
      <c r="C120" s="257"/>
      <c r="D120" s="163" t="s">
        <v>677</v>
      </c>
      <c r="E120" s="164">
        <f>SUM(E117:E119)</f>
        <v>229942810</v>
      </c>
      <c r="F120" s="164">
        <f t="shared" ref="F120" si="179">SUM(F117:F119)</f>
        <v>0</v>
      </c>
      <c r="G120" s="164">
        <f t="shared" ref="G120" si="180">SUM(G117:G119)</f>
        <v>0</v>
      </c>
      <c r="H120" s="164">
        <f t="shared" ref="H120" si="181">SUM(H117:H119)</f>
        <v>229942810</v>
      </c>
      <c r="I120" s="169">
        <f t="shared" ref="I120" si="182">SUM(I117:I119)</f>
        <v>191113923</v>
      </c>
      <c r="J120" s="165">
        <f t="shared" ref="J120" si="183">IFERROR(I120/H120,0)</f>
        <v>0.83113676396317848</v>
      </c>
      <c r="K120" s="169">
        <f t="shared" ref="K120" si="184">SUM(K117:K119)</f>
        <v>184866777</v>
      </c>
      <c r="L120" s="165">
        <f t="shared" si="37"/>
        <v>0.80396850416849308</v>
      </c>
      <c r="M120" s="169">
        <f t="shared" ref="M120" si="185">SUM(M117:M119)</f>
        <v>104679925</v>
      </c>
      <c r="N120" s="165">
        <f t="shared" si="38"/>
        <v>0.45524330593333184</v>
      </c>
      <c r="O120" s="164">
        <f t="shared" ref="O120" si="186">SUM(O117:O119)</f>
        <v>104679925</v>
      </c>
      <c r="P120" s="165">
        <f t="shared" si="40"/>
        <v>0.45524330593333184</v>
      </c>
      <c r="Q120" s="164">
        <f t="shared" ref="Q120" si="187">SUM(Q117:Q119)</f>
        <v>38828887</v>
      </c>
      <c r="R120" s="166">
        <f t="shared" si="41"/>
        <v>0.16886323603682149</v>
      </c>
    </row>
    <row r="121" spans="2:18" ht="15" customHeight="1">
      <c r="B121" s="245" t="s">
        <v>706</v>
      </c>
      <c r="C121" s="255" t="s">
        <v>706</v>
      </c>
      <c r="D121" s="116" t="s">
        <v>267</v>
      </c>
      <c r="E121" s="161">
        <v>0</v>
      </c>
      <c r="F121" s="161">
        <v>0</v>
      </c>
      <c r="G121" s="161">
        <v>0</v>
      </c>
      <c r="H121" s="161">
        <f t="shared" si="35"/>
        <v>0</v>
      </c>
      <c r="I121" s="167"/>
      <c r="J121" s="115">
        <f t="shared" si="36"/>
        <v>0</v>
      </c>
      <c r="K121" s="167"/>
      <c r="L121" s="115">
        <f t="shared" si="37"/>
        <v>0</v>
      </c>
      <c r="M121" s="167"/>
      <c r="N121" s="115">
        <f t="shared" si="38"/>
        <v>0</v>
      </c>
      <c r="O121" s="116"/>
      <c r="P121" s="115">
        <f t="shared" si="40"/>
        <v>0</v>
      </c>
      <c r="Q121" s="167">
        <f t="shared" si="39"/>
        <v>0</v>
      </c>
      <c r="R121" s="160">
        <f t="shared" si="41"/>
        <v>0</v>
      </c>
    </row>
    <row r="122" spans="2:18" ht="15" customHeight="1">
      <c r="B122" s="245"/>
      <c r="C122" s="256"/>
      <c r="D122" s="174" t="s">
        <v>280</v>
      </c>
      <c r="E122" s="175">
        <v>232115074</v>
      </c>
      <c r="F122" s="175">
        <v>0</v>
      </c>
      <c r="G122" s="175">
        <v>0</v>
      </c>
      <c r="H122" s="175">
        <f>(E122+F122)-G122</f>
        <v>232115074</v>
      </c>
      <c r="I122" s="176">
        <v>232115074</v>
      </c>
      <c r="J122" s="177">
        <f t="shared" si="36"/>
        <v>1</v>
      </c>
      <c r="K122" s="176">
        <v>232115074</v>
      </c>
      <c r="L122" s="177">
        <f t="shared" si="37"/>
        <v>1</v>
      </c>
      <c r="M122" s="176">
        <v>118261974</v>
      </c>
      <c r="N122" s="177">
        <f t="shared" si="38"/>
        <v>0.50949717294103869</v>
      </c>
      <c r="O122" s="176">
        <v>118261974</v>
      </c>
      <c r="P122" s="177">
        <f t="shared" si="40"/>
        <v>0.50949717294103869</v>
      </c>
      <c r="Q122" s="176">
        <f t="shared" si="39"/>
        <v>0</v>
      </c>
      <c r="R122" s="178">
        <f t="shared" si="41"/>
        <v>0</v>
      </c>
    </row>
    <row r="123" spans="2:18" ht="15" customHeight="1">
      <c r="B123" s="245"/>
      <c r="C123" s="256"/>
      <c r="D123" s="174" t="s">
        <v>688</v>
      </c>
      <c r="E123" s="175">
        <v>1600000000</v>
      </c>
      <c r="F123" s="175">
        <v>0</v>
      </c>
      <c r="G123" s="175">
        <v>0</v>
      </c>
      <c r="H123" s="175">
        <f t="shared" si="35"/>
        <v>1600000000</v>
      </c>
      <c r="I123" s="176">
        <v>1413692991</v>
      </c>
      <c r="J123" s="177">
        <f t="shared" si="36"/>
        <v>0.88355811937499995</v>
      </c>
      <c r="K123" s="176">
        <v>1305103115</v>
      </c>
      <c r="L123" s="177">
        <f t="shared" si="37"/>
        <v>0.815689446875</v>
      </c>
      <c r="M123" s="176">
        <f>516853385+28130257</f>
        <v>544983642</v>
      </c>
      <c r="N123" s="177">
        <f t="shared" si="38"/>
        <v>0.34061477624999997</v>
      </c>
      <c r="O123" s="176">
        <f>503041987+9865284</f>
        <v>512907271</v>
      </c>
      <c r="P123" s="177">
        <f t="shared" si="40"/>
        <v>0.320567044375</v>
      </c>
      <c r="Q123" s="176">
        <f t="shared" si="39"/>
        <v>186307009</v>
      </c>
      <c r="R123" s="178">
        <f t="shared" si="41"/>
        <v>0.11644188062499999</v>
      </c>
    </row>
    <row r="124" spans="2:18" ht="15" customHeight="1">
      <c r="B124" s="245"/>
      <c r="C124" s="257"/>
      <c r="D124" s="163" t="s">
        <v>677</v>
      </c>
      <c r="E124" s="164">
        <f>SUM(E121:E123)</f>
        <v>1832115074</v>
      </c>
      <c r="F124" s="164">
        <f t="shared" ref="F124" si="188">SUM(F121:F123)</f>
        <v>0</v>
      </c>
      <c r="G124" s="164">
        <f t="shared" ref="G124" si="189">SUM(G121:G123)</f>
        <v>0</v>
      </c>
      <c r="H124" s="164">
        <f t="shared" ref="H124" si="190">SUM(H121:H123)</f>
        <v>1832115074</v>
      </c>
      <c r="I124" s="169">
        <f t="shared" ref="I124" si="191">SUM(I121:I123)</f>
        <v>1645808065</v>
      </c>
      <c r="J124" s="165">
        <f t="shared" ref="J124" si="192">IFERROR(I124/H124,0)</f>
        <v>0.89831042184853505</v>
      </c>
      <c r="K124" s="169">
        <f t="shared" ref="K124" si="193">SUM(K121:K123)</f>
        <v>1537218189</v>
      </c>
      <c r="L124" s="165">
        <f t="shared" si="37"/>
        <v>0.83904019502652705</v>
      </c>
      <c r="M124" s="169">
        <f t="shared" ref="M124" si="194">SUM(M121:M123)</f>
        <v>663245616</v>
      </c>
      <c r="N124" s="165">
        <f t="shared" si="38"/>
        <v>0.36201089408208209</v>
      </c>
      <c r="O124" s="164">
        <f t="shared" ref="O124" si="195">SUM(O121:O123)</f>
        <v>631169245</v>
      </c>
      <c r="P124" s="165">
        <f t="shared" si="40"/>
        <v>0.34450305767202044</v>
      </c>
      <c r="Q124" s="164">
        <f t="shared" ref="Q124" si="196">SUM(Q121:Q123)</f>
        <v>186307009</v>
      </c>
      <c r="R124" s="166">
        <f t="shared" si="41"/>
        <v>0.10168957815146495</v>
      </c>
    </row>
    <row r="125" spans="2:18" ht="15" customHeight="1">
      <c r="B125" s="245"/>
      <c r="C125" s="255" t="s">
        <v>707</v>
      </c>
      <c r="D125" s="170" t="s">
        <v>267</v>
      </c>
      <c r="E125" s="168">
        <v>1206818844</v>
      </c>
      <c r="F125" s="168">
        <v>0</v>
      </c>
      <c r="G125" s="168">
        <f>GETPIVOTDATA("Suma de APR. VIGENTE",Validaciones!$BF$3,"REC","11","PRODUCTO"," SEDES ADECUADAS ")+GETPIVOTDATA("Suma de APR. VIGENTE",Validaciones!$BF$3,"REC","11","PRODUCTO"," SEDES MANTENIDAS ")</f>
        <v>293962073</v>
      </c>
      <c r="H125" s="168">
        <f t="shared" si="35"/>
        <v>912856771</v>
      </c>
      <c r="I125" s="171">
        <f>GETPIVOTDATA("CDP ",Validaciones!$A$1,"REC","Otros recursos del tesoro","DESCRIPCION","IMPLEMENTACIÓN DE UN SISTEMA DE GESTIÓN DOCUMENTAL EN EL IGAC A NIVEL   NACIONAL","DESCRIPCION3","Inversión","DESCRIPCION5","Inversión")+GETPIVOTDATA("CDP ",Validaciones!$A$1,"REC","Otros recursos del tesoro","DESCRIPCION","FORTALECIMIENTO DE LA INFRAESTRUCTURA FÍSICA DEL IGAC A NIVEL  NACIONAL","DESCRIPCION3","Inversión","DESCRIPCION5","Inversión")-(GETPIVOTDATA("Suma de CDP",Validaciones!$BF$3,"REC","11","PRODUCTO"," SEDES ADECUADAS ")+GETPIVOTDATA("Suma de CDP",Validaciones!$BF$3,"REC","11","PRODUCTO"," SEDES MANTENIDAS "))</f>
        <v>631328952.82999992</v>
      </c>
      <c r="J125" s="172">
        <f t="shared" ref="J125:J144" si="197">IFERROR(I125/H125,0)</f>
        <v>0.69159694366773772</v>
      </c>
      <c r="K125" s="171">
        <f>GETPIVOTDATA("Compromisos",Validaciones!$A$1,"REC","Otros recursos del tesoro","DESCRIPCION","IMPLEMENTACIÓN DE UN SISTEMA DE GESTIÓN DOCUMENTAL EN EL IGAC A NIVEL   NACIONAL","DESCRIPCION3","Inversión","DESCRIPCION5","Inversión")+GETPIVOTDATA("Compromisos",Validaciones!$A$1,"REC","Otros recursos del tesoro","DESCRIPCION","FORTALECIMIENTO DE LA INFRAESTRUCTURA FÍSICA DEL IGAC A NIVEL  NACIONAL","DESCRIPCION3","Inversión","DESCRIPCION5","Inversión")-(GETPIVOTDATA("Suma de COMPROMISO",Validaciones!$BF$3,"REC","11","PRODUCTO"," SEDES ADECUADAS ")+GETPIVOTDATA("Suma de COMPROMISO",Validaciones!$BF$3,"REC","11","PRODUCTO"," SEDES MANTENIDAS "))</f>
        <v>629170645.82999992</v>
      </c>
      <c r="L125" s="172">
        <f t="shared" ref="L125:L144" si="198">IFERROR(K125/H125,0)</f>
        <v>0.68923260013809984</v>
      </c>
      <c r="M125" s="171">
        <f>GETPIVOTDATA("Obligaciones",Validaciones!$A$1,"REC","Otros recursos del tesoro","DESCRIPCION","IMPLEMENTACIÓN DE UN SISTEMA DE GESTIÓN DOCUMENTAL EN EL IGAC A NIVEL   NACIONAL","DESCRIPCION3","Inversión","DESCRIPCION5","Inversión")+GETPIVOTDATA("Obligaciones",Validaciones!$A$1,"REC","Otros recursos del tesoro","DESCRIPCION","FORTALECIMIENTO DE LA INFRAESTRUCTURA FÍSICA DEL IGAC A NIVEL  NACIONAL","DESCRIPCION3","Inversión","DESCRIPCION5","Inversión")-(GETPIVOTDATA("Suma de OBLIGACION",Validaciones!$BF$3,"REC","11","PRODUCTO"," SEDES ADECUADAS ")+GETPIVOTDATA("Suma de OBLIGACION",Validaciones!$BF$3,"REC","11","PRODUCTO"," SEDES MANTENIDAS "))</f>
        <v>406110257.00000006</v>
      </c>
      <c r="N125" s="172">
        <f t="shared" ref="N125:N144" si="199">IFERROR(M125/H125,0)</f>
        <v>0.44487839702949417</v>
      </c>
      <c r="O125" s="171">
        <f>GETPIVOTDATA("Pagos",Validaciones!$A$1,"REC","Otros recursos del tesoro","DESCRIPCION","IMPLEMENTACIÓN DE UN SISTEMA DE GESTIÓN DOCUMENTAL EN EL IGAC A NIVEL   NACIONAL","DESCRIPCION3","Inversión","DESCRIPCION5","Inversión")+GETPIVOTDATA("Pagos",Validaciones!$A$1,"REC","Otros recursos del tesoro","DESCRIPCION","FORTALECIMIENTO DE LA INFRAESTRUCTURA FÍSICA DEL IGAC A NIVEL  NACIONAL","DESCRIPCION3","Inversión","DESCRIPCION5","Inversión")-(GETPIVOTDATA("Suma de PAGOS",Validaciones!$BF$3,"REC","11","PRODUCTO"," SEDES ADECUADAS ")+GETPIVOTDATA("Suma de PAGOS",Validaciones!$BF$3,"REC","11","PRODUCTO"," SEDES MANTENIDAS "))</f>
        <v>406110257.00000006</v>
      </c>
      <c r="P125" s="172">
        <f t="shared" si="40"/>
        <v>0.44487839702949417</v>
      </c>
      <c r="Q125" s="171">
        <f t="shared" si="39"/>
        <v>281527818.17000008</v>
      </c>
      <c r="R125" s="173">
        <f t="shared" si="41"/>
        <v>0.30840305633226234</v>
      </c>
    </row>
    <row r="126" spans="2:18" ht="15" customHeight="1">
      <c r="B126" s="245"/>
      <c r="C126" s="256"/>
      <c r="D126" s="170" t="s">
        <v>280</v>
      </c>
      <c r="E126" s="168">
        <v>793530741</v>
      </c>
      <c r="F126" s="168">
        <v>0</v>
      </c>
      <c r="G126" s="168">
        <f>GETPIVOTDATA("Suma de APR. VIGENTE",Validaciones!$BF$3,"REC","20","PRODUCTO"," SEDES ADECUADAS ")+GETPIVOTDATA("Suma de APR. VIGENTE",Validaciones!$BF$3,"REC","20","PRODUCTO"," SEDES MANTENIDAS ")</f>
        <v>0</v>
      </c>
      <c r="H126" s="168">
        <f t="shared" ref="H126:H127" si="200">(E126+F126)-G126</f>
        <v>793530741</v>
      </c>
      <c r="I126" s="171">
        <f>GETPIVOTDATA("CDP ",Validaciones!$A$1,"REC","Ingresos corrientes","DESCRIPCION","FORTALECIMIENTO DE LA INFRAESTRUCTURA FÍSICA DEL IGAC A NIVEL  NACIONAL","DESCRIPCION3","Inversión","DESCRIPCION5","Inversión")-(GETPIVOTDATA("Suma de CDP",Validaciones!$BF$3,"REC","20","PRODUCTO"," SEDES ADECUADAS ")+GETPIVOTDATA("Suma de CDP",Validaciones!$BF$3,"REC","20","PRODUCTO"," SEDES MANTENIDAS "))</f>
        <v>104087600</v>
      </c>
      <c r="J126" s="172">
        <f t="shared" si="197"/>
        <v>0.13117021763873921</v>
      </c>
      <c r="K126" s="171">
        <f>GETPIVOTDATA("Compromisos",Validaciones!$A$1,"REC","Ingresos corrientes","DESCRIPCION","FORTALECIMIENTO DE LA INFRAESTRUCTURA FÍSICA DEL IGAC A NIVEL  NACIONAL","DESCRIPCION3","Inversión","DESCRIPCION5","Inversión")-(GETPIVOTDATA("Suma de COMPROMISO",Validaciones!$BF$3,"REC","20","PRODUCTO"," SEDES ADECUADAS ")+GETPIVOTDATA("Suma de COMPROMISO",Validaciones!$BF$3,"REC","20","PRODUCTO"," SEDES MANTENIDAS "))</f>
        <v>104087600</v>
      </c>
      <c r="L126" s="172">
        <f t="shared" si="198"/>
        <v>0.13117021763873921</v>
      </c>
      <c r="M126" s="171">
        <f>GETPIVOTDATA("Obligaciones",Validaciones!$A$1,"REC","Ingresos corrientes","DESCRIPCION","FORTALECIMIENTO DE LA INFRAESTRUCTURA FÍSICA DEL IGAC A NIVEL  NACIONAL","DESCRIPCION3","Inversión","DESCRIPCION5","Inversión")-(GETPIVOTDATA("Suma de OBLIGACION",Validaciones!$BF$3,"REC","20","PRODUCTO"," SEDES ADECUADAS ")+GETPIVOTDATA("Suma de OBLIGACION",Validaciones!$BF$3,"REC","20","PRODUCTO"," SEDES MANTENIDAS "))</f>
        <v>83578903.870000005</v>
      </c>
      <c r="N126" s="172">
        <f t="shared" si="199"/>
        <v>0.10532535105656354</v>
      </c>
      <c r="O126" s="171">
        <f>GETPIVOTDATA("Pagos",Validaciones!$A$1,"REC","Ingresos corrientes","DESCRIPCION","FORTALECIMIENTO DE LA INFRAESTRUCTURA FÍSICA DEL IGAC A NIVEL  NACIONAL","DESCRIPCION3","Inversión","DESCRIPCION5","Inversión")-(GETPIVOTDATA("Suma de PAGOS",Validaciones!$BF$3,"REC","20","PRODUCTO"," SEDES ADECUADAS ")+GETPIVOTDATA("Suma de PAGOS",Validaciones!$BF$3,"REC","20","PRODUCTO"," SEDES MANTENIDAS "))</f>
        <v>83578903.870000005</v>
      </c>
      <c r="P126" s="172">
        <f t="shared" ref="P126:P144" si="201">IFERROR(O126/H126,0)</f>
        <v>0.10532535105656354</v>
      </c>
      <c r="Q126" s="171">
        <f t="shared" ref="Q126:Q127" si="202">H126-I126</f>
        <v>689443141</v>
      </c>
      <c r="R126" s="173">
        <f t="shared" ref="R126:R144" si="203">IFERROR(Q126/H126,0)</f>
        <v>0.86882978236126074</v>
      </c>
    </row>
    <row r="127" spans="2:18" ht="15" customHeight="1">
      <c r="B127" s="245"/>
      <c r="C127" s="256"/>
      <c r="D127" s="174" t="s">
        <v>688</v>
      </c>
      <c r="E127" s="175"/>
      <c r="F127" s="175">
        <v>0</v>
      </c>
      <c r="G127" s="175">
        <v>0</v>
      </c>
      <c r="H127" s="175">
        <f t="shared" si="200"/>
        <v>0</v>
      </c>
      <c r="I127" s="176"/>
      <c r="J127" s="177">
        <f t="shared" si="197"/>
        <v>0</v>
      </c>
      <c r="K127" s="176"/>
      <c r="L127" s="177">
        <f t="shared" si="198"/>
        <v>0</v>
      </c>
      <c r="M127" s="176"/>
      <c r="N127" s="177">
        <f t="shared" si="199"/>
        <v>0</v>
      </c>
      <c r="O127" s="174"/>
      <c r="P127" s="177">
        <f t="shared" si="201"/>
        <v>0</v>
      </c>
      <c r="Q127" s="176">
        <f t="shared" si="202"/>
        <v>0</v>
      </c>
      <c r="R127" s="178">
        <f t="shared" si="203"/>
        <v>0</v>
      </c>
    </row>
    <row r="128" spans="2:18" ht="15" customHeight="1">
      <c r="B128" s="245"/>
      <c r="C128" s="257"/>
      <c r="D128" s="163" t="s">
        <v>677</v>
      </c>
      <c r="E128" s="164">
        <f>SUM(E125:E127)</f>
        <v>2000349585</v>
      </c>
      <c r="F128" s="164">
        <f t="shared" ref="F128" si="204">SUM(F125:F127)</f>
        <v>0</v>
      </c>
      <c r="G128" s="164">
        <f t="shared" ref="G128" si="205">SUM(G125:G127)</f>
        <v>293962073</v>
      </c>
      <c r="H128" s="164">
        <f t="shared" ref="H128" si="206">SUM(H125:H127)</f>
        <v>1706387512</v>
      </c>
      <c r="I128" s="169">
        <f t="shared" ref="I128" si="207">SUM(I125:I127)</f>
        <v>735416552.82999992</v>
      </c>
      <c r="J128" s="165">
        <f t="shared" si="197"/>
        <v>0.43097863038627299</v>
      </c>
      <c r="K128" s="169">
        <f t="shared" ref="K128" si="208">SUM(K125:K127)</f>
        <v>733258245.82999992</v>
      </c>
      <c r="L128" s="165">
        <f t="shared" si="198"/>
        <v>0.42971379049215636</v>
      </c>
      <c r="M128" s="169">
        <f t="shared" ref="M128" si="209">SUM(M125:M127)</f>
        <v>489689160.87000006</v>
      </c>
      <c r="N128" s="165">
        <f t="shared" si="199"/>
        <v>0.28697418225714255</v>
      </c>
      <c r="O128" s="164">
        <f t="shared" ref="O128" si="210">SUM(O125:O127)</f>
        <v>489689160.87000006</v>
      </c>
      <c r="P128" s="165">
        <f t="shared" si="201"/>
        <v>0.28697418225714255</v>
      </c>
      <c r="Q128" s="164">
        <f t="shared" ref="Q128" si="211">SUM(Q125:Q127)</f>
        <v>970970959.17000008</v>
      </c>
      <c r="R128" s="166">
        <f t="shared" si="203"/>
        <v>0.56902136961372707</v>
      </c>
    </row>
    <row r="129" spans="2:18" ht="15" customHeight="1">
      <c r="B129" s="245"/>
      <c r="C129" s="255" t="s">
        <v>708</v>
      </c>
      <c r="D129" s="170" t="s">
        <v>267</v>
      </c>
      <c r="E129" s="168">
        <v>34546758</v>
      </c>
      <c r="F129" s="168">
        <v>0</v>
      </c>
      <c r="G129" s="168">
        <v>0</v>
      </c>
      <c r="H129" s="168">
        <f t="shared" ref="H129:H131" si="212">(E129+F129)-G129</f>
        <v>34546758</v>
      </c>
      <c r="I129" s="171">
        <f>GETPIVOTDATA("Suma de CDP",Validaciones!$BW$1,"REC","11","DESCRIPCION"," SERVICIO DE EDUCACIÓN INFORMAL PARA LA GESTIÓN ADMINISTRATIVA ")</f>
        <v>53163622</v>
      </c>
      <c r="J129" s="172">
        <f t="shared" si="197"/>
        <v>1.538888887924013</v>
      </c>
      <c r="K129" s="171">
        <f>GETPIVOTDATA("Suma de COMPROMISO",Validaciones!$BW$1,"REC","11","DESCRIPCION"," SERVICIO DE EDUCACIÓN INFORMAL PARA LA GESTIÓN ADMINISTRATIVA ")</f>
        <v>53163622</v>
      </c>
      <c r="L129" s="172">
        <f t="shared" si="198"/>
        <v>1.538888887924013</v>
      </c>
      <c r="M129" s="171">
        <f>GETPIVOTDATA("Suma de OBLIGACION",Validaciones!$BW$1,"REC","11","DESCRIPCION"," SERVICIO DE EDUCACIÓN INFORMAL PARA LA GESTIÓN ADMINISTRATIVA ")</f>
        <v>51052392</v>
      </c>
      <c r="N129" s="172">
        <f t="shared" si="199"/>
        <v>1.4777766411539976</v>
      </c>
      <c r="O129" s="171">
        <f>GETPIVOTDATA("Suma de PAGOS",Validaciones!$BW$1,"REC","11","DESCRIPCION"," SERVICIO DE EDUCACIÓN INFORMAL PARA LA GESTIÓN ADMINISTRATIVA ")</f>
        <v>51052392</v>
      </c>
      <c r="P129" s="172">
        <f t="shared" si="201"/>
        <v>1.4777766411539976</v>
      </c>
      <c r="Q129" s="171">
        <f t="shared" ref="Q129:Q131" si="213">H129-I129</f>
        <v>-18616864</v>
      </c>
      <c r="R129" s="173">
        <f t="shared" si="203"/>
        <v>-0.53888888792401302</v>
      </c>
    </row>
    <row r="130" spans="2:18" ht="15" customHeight="1">
      <c r="B130" s="245"/>
      <c r="C130" s="256"/>
      <c r="D130" s="170" t="s">
        <v>280</v>
      </c>
      <c r="E130" s="168">
        <v>174494211</v>
      </c>
      <c r="F130" s="168">
        <v>0</v>
      </c>
      <c r="G130" s="168">
        <v>0</v>
      </c>
      <c r="H130" s="168">
        <f t="shared" si="212"/>
        <v>174494211</v>
      </c>
      <c r="I130" s="171">
        <f>GETPIVOTDATA("Suma de CDP",Validaciones!$BW$1,"REC","20","DESCRIPCION"," SERVICIO DE EDUCACIÓN INFORMAL PARA LA GESTIÓN ADMINISTRATIVA ")</f>
        <v>174494211</v>
      </c>
      <c r="J130" s="172">
        <f t="shared" si="197"/>
        <v>1</v>
      </c>
      <c r="K130" s="171">
        <f>GETPIVOTDATA("Suma de COMPROMISO",Validaciones!$BW$1,"REC","20","DESCRIPCION"," SERVICIO DE EDUCACIÓN INFORMAL PARA LA GESTIÓN ADMINISTRATIVA ")</f>
        <v>174494211</v>
      </c>
      <c r="L130" s="172">
        <f t="shared" si="198"/>
        <v>1</v>
      </c>
      <c r="M130" s="171">
        <f>GETPIVOTDATA("Suma de OBLIGACION",Validaciones!$BW$1,"REC","20","DESCRIPCION"," SERVICIO DE EDUCACIÓN INFORMAL PARA LA GESTIÓN ADMINISTRATIVA ")</f>
        <v>174494211</v>
      </c>
      <c r="N130" s="172">
        <f t="shared" si="199"/>
        <v>1</v>
      </c>
      <c r="O130" s="171">
        <f>GETPIVOTDATA("Suma de PAGOS",Validaciones!$BW$1,"REC","20","DESCRIPCION"," SERVICIO DE EDUCACIÓN INFORMAL PARA LA GESTIÓN ADMINISTRATIVA ")</f>
        <v>174494211</v>
      </c>
      <c r="P130" s="172">
        <f t="shared" si="201"/>
        <v>1</v>
      </c>
      <c r="Q130" s="171">
        <f t="shared" si="213"/>
        <v>0</v>
      </c>
      <c r="R130" s="173">
        <f t="shared" si="203"/>
        <v>0</v>
      </c>
    </row>
    <row r="131" spans="2:18" ht="15" customHeight="1">
      <c r="B131" s="245"/>
      <c r="C131" s="256"/>
      <c r="D131" s="174" t="s">
        <v>688</v>
      </c>
      <c r="E131" s="175"/>
      <c r="F131" s="175">
        <v>0</v>
      </c>
      <c r="G131" s="175">
        <v>0</v>
      </c>
      <c r="H131" s="175">
        <f t="shared" si="212"/>
        <v>0</v>
      </c>
      <c r="I131" s="176"/>
      <c r="J131" s="177">
        <f t="shared" si="197"/>
        <v>0</v>
      </c>
      <c r="K131" s="176"/>
      <c r="L131" s="177">
        <f t="shared" si="198"/>
        <v>0</v>
      </c>
      <c r="M131" s="176"/>
      <c r="N131" s="177">
        <f t="shared" si="199"/>
        <v>0</v>
      </c>
      <c r="O131" s="174"/>
      <c r="P131" s="177">
        <f t="shared" si="201"/>
        <v>0</v>
      </c>
      <c r="Q131" s="176">
        <f t="shared" si="213"/>
        <v>0</v>
      </c>
      <c r="R131" s="178">
        <f t="shared" si="203"/>
        <v>0</v>
      </c>
    </row>
    <row r="132" spans="2:18" ht="15" customHeight="1">
      <c r="B132" s="245"/>
      <c r="C132" s="257"/>
      <c r="D132" s="163" t="s">
        <v>677</v>
      </c>
      <c r="E132" s="164">
        <f>SUM(E129:E131)</f>
        <v>209040969</v>
      </c>
      <c r="F132" s="164">
        <f t="shared" ref="F132" si="214">SUM(F129:F131)</f>
        <v>0</v>
      </c>
      <c r="G132" s="164">
        <f t="shared" ref="G132" si="215">SUM(G129:G131)</f>
        <v>0</v>
      </c>
      <c r="H132" s="164">
        <f t="shared" ref="H132" si="216">SUM(H129:H131)</f>
        <v>209040969</v>
      </c>
      <c r="I132" s="169">
        <f t="shared" ref="I132" si="217">SUM(I129:I131)</f>
        <v>227657833</v>
      </c>
      <c r="J132" s="165">
        <f t="shared" si="197"/>
        <v>1.0890584467200781</v>
      </c>
      <c r="K132" s="169">
        <f t="shared" ref="K132" si="218">SUM(K129:K131)</f>
        <v>227657833</v>
      </c>
      <c r="L132" s="165">
        <f t="shared" si="198"/>
        <v>1.0890584467200781</v>
      </c>
      <c r="M132" s="169">
        <f t="shared" ref="M132" si="219">SUM(M129:M131)</f>
        <v>225546603</v>
      </c>
      <c r="N132" s="165">
        <f t="shared" si="199"/>
        <v>1.078958847535767</v>
      </c>
      <c r="O132" s="164">
        <f t="shared" ref="O132" si="220">SUM(O129:O131)</f>
        <v>225546603</v>
      </c>
      <c r="P132" s="165">
        <f t="shared" si="201"/>
        <v>1.078958847535767</v>
      </c>
      <c r="Q132" s="164">
        <f t="shared" ref="Q132" si="221">SUM(Q129:Q131)</f>
        <v>-18616864</v>
      </c>
      <c r="R132" s="166">
        <f t="shared" si="203"/>
        <v>-8.9058446720078108E-2</v>
      </c>
    </row>
    <row r="133" spans="2:18" ht="15" customHeight="1">
      <c r="B133" s="245" t="s">
        <v>709</v>
      </c>
      <c r="C133" s="255" t="s">
        <v>710</v>
      </c>
      <c r="D133" s="174" t="s">
        <v>267</v>
      </c>
      <c r="E133" s="175">
        <v>4850240</v>
      </c>
      <c r="F133" s="175">
        <v>0</v>
      </c>
      <c r="G133" s="175">
        <v>0</v>
      </c>
      <c r="H133" s="175">
        <f t="shared" ref="H133:H135" si="222">(E133+F133)-G133</f>
        <v>4850240</v>
      </c>
      <c r="I133" s="176">
        <v>4850240</v>
      </c>
      <c r="J133" s="177">
        <f t="shared" si="197"/>
        <v>1</v>
      </c>
      <c r="K133" s="176">
        <v>4850240</v>
      </c>
      <c r="L133" s="177">
        <f t="shared" si="198"/>
        <v>1</v>
      </c>
      <c r="M133" s="176"/>
      <c r="N133" s="177">
        <f t="shared" si="199"/>
        <v>0</v>
      </c>
      <c r="O133" s="174"/>
      <c r="P133" s="177">
        <f t="shared" si="201"/>
        <v>0</v>
      </c>
      <c r="Q133" s="176">
        <f t="shared" ref="Q133:Q135" si="223">H133-I133</f>
        <v>0</v>
      </c>
      <c r="R133" s="178">
        <f t="shared" si="203"/>
        <v>0</v>
      </c>
    </row>
    <row r="134" spans="2:18" ht="15" customHeight="1">
      <c r="B134" s="245"/>
      <c r="C134" s="256"/>
      <c r="D134" s="174" t="s">
        <v>280</v>
      </c>
      <c r="E134" s="175">
        <v>375887086</v>
      </c>
      <c r="F134" s="175">
        <v>0</v>
      </c>
      <c r="G134" s="175">
        <v>0</v>
      </c>
      <c r="H134" s="175">
        <f t="shared" si="222"/>
        <v>375887086</v>
      </c>
      <c r="I134" s="176">
        <v>367636543</v>
      </c>
      <c r="J134" s="177">
        <f t="shared" si="197"/>
        <v>0.97805047497694564</v>
      </c>
      <c r="K134" s="176">
        <v>362613963</v>
      </c>
      <c r="L134" s="177">
        <f t="shared" si="198"/>
        <v>0.96468853681235545</v>
      </c>
      <c r="M134" s="176">
        <v>184626353</v>
      </c>
      <c r="N134" s="177">
        <f t="shared" si="199"/>
        <v>0.49117503600536039</v>
      </c>
      <c r="O134" s="176">
        <v>184626353</v>
      </c>
      <c r="P134" s="177">
        <f t="shared" si="201"/>
        <v>0.49117503600536039</v>
      </c>
      <c r="Q134" s="176">
        <f t="shared" si="223"/>
        <v>8250543</v>
      </c>
      <c r="R134" s="178">
        <f t="shared" si="203"/>
        <v>2.1949525023054396E-2</v>
      </c>
    </row>
    <row r="135" spans="2:18" ht="15" customHeight="1">
      <c r="B135" s="245"/>
      <c r="C135" s="256"/>
      <c r="D135" s="174" t="s">
        <v>688</v>
      </c>
      <c r="E135" s="175"/>
      <c r="F135" s="175">
        <v>0</v>
      </c>
      <c r="G135" s="175">
        <v>0</v>
      </c>
      <c r="H135" s="175">
        <f t="shared" si="222"/>
        <v>0</v>
      </c>
      <c r="I135" s="176"/>
      <c r="J135" s="177">
        <f t="shared" si="197"/>
        <v>0</v>
      </c>
      <c r="K135" s="176"/>
      <c r="L135" s="177">
        <f t="shared" si="198"/>
        <v>0</v>
      </c>
      <c r="M135" s="176"/>
      <c r="N135" s="177">
        <f t="shared" si="199"/>
        <v>0</v>
      </c>
      <c r="O135" s="174"/>
      <c r="P135" s="177">
        <f t="shared" si="201"/>
        <v>0</v>
      </c>
      <c r="Q135" s="176">
        <f t="shared" si="223"/>
        <v>0</v>
      </c>
      <c r="R135" s="178">
        <f t="shared" si="203"/>
        <v>0</v>
      </c>
    </row>
    <row r="136" spans="2:18" ht="15" customHeight="1">
      <c r="B136" s="245"/>
      <c r="C136" s="258"/>
      <c r="D136" s="163" t="s">
        <v>677</v>
      </c>
      <c r="E136" s="164">
        <f>SUM(E133:E135)</f>
        <v>380737326</v>
      </c>
      <c r="F136" s="164">
        <f t="shared" ref="F136" si="224">SUM(F133:F135)</f>
        <v>0</v>
      </c>
      <c r="G136" s="164">
        <f t="shared" ref="G136" si="225">SUM(G133:G135)</f>
        <v>0</v>
      </c>
      <c r="H136" s="164">
        <f t="shared" ref="H136" si="226">SUM(H133:H135)</f>
        <v>380737326</v>
      </c>
      <c r="I136" s="169">
        <f t="shared" ref="I136" si="227">SUM(I133:I135)</f>
        <v>372486783</v>
      </c>
      <c r="J136" s="165">
        <f t="shared" si="197"/>
        <v>0.9783300915445311</v>
      </c>
      <c r="K136" s="169">
        <f t="shared" ref="K136" si="228">SUM(K133:K135)</f>
        <v>367464203</v>
      </c>
      <c r="L136" s="165">
        <f t="shared" si="198"/>
        <v>0.96513837206494435</v>
      </c>
      <c r="M136" s="169">
        <f t="shared" ref="M136" si="229">SUM(M133:M135)</f>
        <v>184626353</v>
      </c>
      <c r="N136" s="165">
        <f t="shared" si="199"/>
        <v>0.48491792212671053</v>
      </c>
      <c r="O136" s="164">
        <f t="shared" ref="O136" si="230">SUM(O133:O135)</f>
        <v>184626353</v>
      </c>
      <c r="P136" s="165">
        <f t="shared" si="201"/>
        <v>0.48491792212671053</v>
      </c>
      <c r="Q136" s="164">
        <f t="shared" ref="Q136" si="231">SUM(Q133:Q135)</f>
        <v>8250543</v>
      </c>
      <c r="R136" s="166">
        <f t="shared" si="203"/>
        <v>2.1669908455468848E-2</v>
      </c>
    </row>
    <row r="137" spans="2:18" ht="15" customHeight="1">
      <c r="C137" s="259" t="s">
        <v>711</v>
      </c>
      <c r="D137" s="179" t="s">
        <v>267</v>
      </c>
      <c r="E137" s="180">
        <v>0</v>
      </c>
      <c r="F137" s="180">
        <f>GETPIVOTDATA("Suma de APR. VIGENTE",Validaciones!$BF$3,"REC","11")</f>
        <v>5492368690.5299997</v>
      </c>
      <c r="G137" s="180">
        <v>0</v>
      </c>
      <c r="H137" s="180">
        <f t="shared" ref="H137:H139" si="232">(E137+F137)-G137</f>
        <v>5492368690.5299997</v>
      </c>
      <c r="I137" s="181">
        <f>GETPIVOTDATA("Suma de CDP",Validaciones!$BF$3,"REC","11")</f>
        <v>5337159688.9499998</v>
      </c>
      <c r="J137" s="182">
        <f t="shared" si="197"/>
        <v>0.9717409718237574</v>
      </c>
      <c r="K137" s="181">
        <f>GETPIVOTDATA("Suma de COMPROMISO",Validaciones!$BF$3,"REC","11")</f>
        <v>5337159687.6199999</v>
      </c>
      <c r="L137" s="182">
        <f t="shared" si="198"/>
        <v>0.97174097158160322</v>
      </c>
      <c r="M137" s="181">
        <f>GETPIVOTDATA("Suma de OBLIGACION",Validaciones!$BF$3,"REC","11")</f>
        <v>5318209494.6199999</v>
      </c>
      <c r="N137" s="182">
        <f t="shared" si="199"/>
        <v>0.96829069464868833</v>
      </c>
      <c r="O137" s="180">
        <f>GETPIVOTDATA("Suma de PAGOS",Validaciones!$BF$3,"REC","11")</f>
        <v>5287464038.6199999</v>
      </c>
      <c r="P137" s="182">
        <f t="shared" si="201"/>
        <v>0.96269284466221317</v>
      </c>
      <c r="Q137" s="181">
        <f t="shared" ref="Q137:Q139" si="233">H137-I137</f>
        <v>155209001.57999992</v>
      </c>
      <c r="R137" s="183">
        <f t="shared" si="203"/>
        <v>2.8259028176242599E-2</v>
      </c>
    </row>
    <row r="138" spans="2:18" ht="15" customHeight="1">
      <c r="C138" s="259"/>
      <c r="D138" s="179" t="s">
        <v>280</v>
      </c>
      <c r="E138" s="180">
        <v>0</v>
      </c>
      <c r="F138" s="180">
        <f>GETPIVOTDATA("Suma de APR. VIGENTE",Validaciones!$BF$3,"REC","20")</f>
        <v>9000791816.9300003</v>
      </c>
      <c r="G138" s="180">
        <v>0</v>
      </c>
      <c r="H138" s="180">
        <f t="shared" si="232"/>
        <v>9000791816.9300003</v>
      </c>
      <c r="I138" s="181">
        <f>GETPIVOTDATA("Suma de CDP",Validaciones!$BF$3,"REC","20")</f>
        <v>8548370168.5900002</v>
      </c>
      <c r="J138" s="182">
        <f t="shared" si="197"/>
        <v>0.94973535022896327</v>
      </c>
      <c r="K138" s="181">
        <f>GETPIVOTDATA("Suma de COMPROMISO",Validaciones!$BF$3,"REC","20")</f>
        <v>8548276718.5900002</v>
      </c>
      <c r="L138" s="182">
        <f t="shared" si="198"/>
        <v>0.94972496780907167</v>
      </c>
      <c r="M138" s="181">
        <f>GETPIVOTDATA("Suma de OBLIGACION",Validaciones!$BF$3,"REC","20")</f>
        <v>8454120839.5900002</v>
      </c>
      <c r="N138" s="182">
        <f t="shared" si="199"/>
        <v>0.93926412381722446</v>
      </c>
      <c r="O138" s="180">
        <f>GETPIVOTDATA("Suma de PAGOS",Validaciones!$BF$3,"REC","20")</f>
        <v>7718602959.3400002</v>
      </c>
      <c r="P138" s="182">
        <f t="shared" si="201"/>
        <v>0.85754710433605708</v>
      </c>
      <c r="Q138" s="181">
        <f t="shared" si="233"/>
        <v>452421648.34000015</v>
      </c>
      <c r="R138" s="183">
        <f t="shared" si="203"/>
        <v>5.0264649771036771E-2</v>
      </c>
    </row>
    <row r="139" spans="2:18" ht="15" customHeight="1">
      <c r="C139" s="259"/>
      <c r="D139" s="116" t="s">
        <v>688</v>
      </c>
      <c r="E139" s="161">
        <v>0</v>
      </c>
      <c r="F139" s="161">
        <v>0</v>
      </c>
      <c r="G139" s="161">
        <v>0</v>
      </c>
      <c r="H139" s="161">
        <f t="shared" si="232"/>
        <v>0</v>
      </c>
      <c r="I139" s="167">
        <v>0</v>
      </c>
      <c r="J139" s="115">
        <f t="shared" si="197"/>
        <v>0</v>
      </c>
      <c r="K139" s="167"/>
      <c r="L139" s="115">
        <f t="shared" si="198"/>
        <v>0</v>
      </c>
      <c r="M139" s="167"/>
      <c r="N139" s="115">
        <f t="shared" si="199"/>
        <v>0</v>
      </c>
      <c r="O139" s="116"/>
      <c r="P139" s="115">
        <f t="shared" si="201"/>
        <v>0</v>
      </c>
      <c r="Q139" s="167">
        <f t="shared" si="233"/>
        <v>0</v>
      </c>
      <c r="R139" s="160">
        <f t="shared" si="203"/>
        <v>0</v>
      </c>
    </row>
    <row r="140" spans="2:18" ht="15" customHeight="1">
      <c r="C140" s="259"/>
      <c r="D140" s="163" t="s">
        <v>677</v>
      </c>
      <c r="E140" s="164">
        <f>SUM(E137:E139)</f>
        <v>0</v>
      </c>
      <c r="F140" s="164">
        <f t="shared" ref="F140" si="234">SUM(F137:F139)</f>
        <v>14493160507.459999</v>
      </c>
      <c r="G140" s="164">
        <f t="shared" ref="G140" si="235">SUM(G137:G139)</f>
        <v>0</v>
      </c>
      <c r="H140" s="164">
        <f t="shared" ref="H140" si="236">SUM(H137:H139)</f>
        <v>14493160507.459999</v>
      </c>
      <c r="I140" s="169">
        <f t="shared" ref="I140" si="237">SUM(I137:I139)</f>
        <v>13885529857.540001</v>
      </c>
      <c r="J140" s="165">
        <f t="shared" si="197"/>
        <v>0.9580746622099966</v>
      </c>
      <c r="K140" s="169">
        <f t="shared" ref="K140" si="238">SUM(K137:K139)</f>
        <v>13885436406.209999</v>
      </c>
      <c r="L140" s="165">
        <f t="shared" si="198"/>
        <v>0.95806821424925304</v>
      </c>
      <c r="M140" s="169">
        <f t="shared" ref="M140" si="239">SUM(M137:M139)</f>
        <v>13772330334.209999</v>
      </c>
      <c r="N140" s="165">
        <f t="shared" si="199"/>
        <v>0.95026411438147185</v>
      </c>
      <c r="O140" s="164">
        <f t="shared" ref="O140" si="240">SUM(O137:O139)</f>
        <v>13006066997.959999</v>
      </c>
      <c r="P140" s="165">
        <f t="shared" si="201"/>
        <v>0.89739342852550652</v>
      </c>
      <c r="Q140" s="164">
        <f t="shared" ref="Q140" si="241">SUM(Q137:Q139)</f>
        <v>607630649.92000008</v>
      </c>
      <c r="R140" s="166">
        <f t="shared" si="203"/>
        <v>4.1925337790003576E-2</v>
      </c>
    </row>
    <row r="141" spans="2:18" ht="15" customHeight="1">
      <c r="C141" s="255" t="s">
        <v>677</v>
      </c>
      <c r="D141" s="116" t="s">
        <v>267</v>
      </c>
      <c r="E141" s="161">
        <f t="shared" ref="E141:I143" si="242">SUMIF($D$57:$D$140,$D141,E$57:E$140)</f>
        <v>20322395945</v>
      </c>
      <c r="F141" s="161">
        <f t="shared" si="242"/>
        <v>5492368690.5299997</v>
      </c>
      <c r="G141" s="161">
        <f t="shared" si="242"/>
        <v>5492368690.5299997</v>
      </c>
      <c r="H141" s="161">
        <f t="shared" si="242"/>
        <v>20322395945</v>
      </c>
      <c r="I141" s="161">
        <f t="shared" si="242"/>
        <v>19633164463</v>
      </c>
      <c r="J141" s="115">
        <f t="shared" si="197"/>
        <v>0.96608512678006486</v>
      </c>
      <c r="K141" s="167">
        <f>SUMIF($D$57:$D$140,$D141,K$57:K$140)</f>
        <v>18527640230.439999</v>
      </c>
      <c r="L141" s="115">
        <f t="shared" si="198"/>
        <v>0.91168582093286243</v>
      </c>
      <c r="M141" s="167">
        <f>SUMIF($D$57:$D$140,$D141,M$57:M$140)</f>
        <v>15873218089.02</v>
      </c>
      <c r="N141" s="115">
        <f t="shared" si="199"/>
        <v>0.78107021101148022</v>
      </c>
      <c r="O141" s="161">
        <f>SUMIF($D$57:$D$140,$D141,O$57:O$140)</f>
        <v>15832888778.02</v>
      </c>
      <c r="P141" s="115">
        <f t="shared" si="201"/>
        <v>0.77908573481540833</v>
      </c>
      <c r="Q141" s="161">
        <f>SUMIF($D$57:$D$140,$D141,Q$57:Q$140)</f>
        <v>689231481.99999952</v>
      </c>
      <c r="R141" s="160">
        <f t="shared" si="203"/>
        <v>3.3914873219935165E-2</v>
      </c>
    </row>
    <row r="142" spans="2:18" ht="15" customHeight="1">
      <c r="C142" s="256"/>
      <c r="D142" s="116" t="s">
        <v>280</v>
      </c>
      <c r="E142" s="161">
        <f t="shared" si="242"/>
        <v>55295438877</v>
      </c>
      <c r="F142" s="161">
        <f t="shared" si="242"/>
        <v>11142039281.93</v>
      </c>
      <c r="G142" s="161">
        <f t="shared" si="242"/>
        <v>11142039281.93</v>
      </c>
      <c r="H142" s="161">
        <f t="shared" si="242"/>
        <v>55295438877</v>
      </c>
      <c r="I142" s="161">
        <f t="shared" si="242"/>
        <v>29419441635.720001</v>
      </c>
      <c r="J142" s="115">
        <f t="shared" si="197"/>
        <v>0.53204101881099175</v>
      </c>
      <c r="K142" s="167">
        <f>SUMIF($D$57:$D$140,$D142,K$57:K$140)</f>
        <v>27364979778.420002</v>
      </c>
      <c r="L142" s="115">
        <f t="shared" si="198"/>
        <v>0.49488674534785904</v>
      </c>
      <c r="M142" s="167">
        <f>SUMIF($D$57:$D$140,$D142,M$57:M$140)</f>
        <v>23216482346.510002</v>
      </c>
      <c r="N142" s="115">
        <f t="shared" si="199"/>
        <v>0.41986252063489526</v>
      </c>
      <c r="O142" s="161">
        <f>SUMIF($D$57:$D$140,$D142,O$57:O$140)</f>
        <v>20646399878.130001</v>
      </c>
      <c r="P142" s="115">
        <f t="shared" si="201"/>
        <v>0.37338341638007722</v>
      </c>
      <c r="Q142" s="161">
        <f>SUMIF($D$57:$D$140,$D142,Q$57:Q$140)</f>
        <v>25875997241.279999</v>
      </c>
      <c r="R142" s="160">
        <f t="shared" si="203"/>
        <v>0.46795898118900825</v>
      </c>
    </row>
    <row r="143" spans="2:18" ht="15" customHeight="1">
      <c r="C143" s="256"/>
      <c r="D143" s="116" t="s">
        <v>688</v>
      </c>
      <c r="E143" s="161">
        <f t="shared" si="242"/>
        <v>134445997196</v>
      </c>
      <c r="F143" s="161">
        <f t="shared" si="242"/>
        <v>0</v>
      </c>
      <c r="G143" s="161">
        <f t="shared" si="242"/>
        <v>0</v>
      </c>
      <c r="H143" s="161">
        <f t="shared" si="242"/>
        <v>134445997196</v>
      </c>
      <c r="I143" s="161">
        <f t="shared" si="242"/>
        <v>61731280157</v>
      </c>
      <c r="J143" s="115">
        <f t="shared" si="197"/>
        <v>0.45915297922188059</v>
      </c>
      <c r="K143" s="167">
        <f>SUMIF($D$57:$D$140,$D143,K$57:K$140)</f>
        <v>35001701688</v>
      </c>
      <c r="L143" s="115">
        <f t="shared" si="198"/>
        <v>0.26034022892457942</v>
      </c>
      <c r="M143" s="167">
        <f>SUMIF($D$57:$D$140,$D143,M$57:M$140)</f>
        <v>5288398425.5900002</v>
      </c>
      <c r="N143" s="115">
        <f t="shared" si="199"/>
        <v>3.933474060875454E-2</v>
      </c>
      <c r="O143" s="161">
        <f>SUMIF($D$57:$D$140,$D143,O$57:O$140)</f>
        <v>4407719794.5900002</v>
      </c>
      <c r="P143" s="115">
        <f t="shared" si="201"/>
        <v>3.2784314048147335E-2</v>
      </c>
      <c r="Q143" s="161">
        <f>SUMIF($D$57:$D$140,$D143,Q$57:Q$140)</f>
        <v>72714717039</v>
      </c>
      <c r="R143" s="160">
        <f t="shared" si="203"/>
        <v>0.54084702077811941</v>
      </c>
    </row>
    <row r="144" spans="2:18" ht="15" customHeight="1">
      <c r="C144" s="257"/>
      <c r="D144" s="116" t="s">
        <v>677</v>
      </c>
      <c r="E144" s="161">
        <f>SUM(E141:E143)</f>
        <v>210063832018</v>
      </c>
      <c r="F144" s="161">
        <f>SUM(F141:F143)</f>
        <v>16634407972.459999</v>
      </c>
      <c r="G144" s="161">
        <f>SUM(G141:G143)</f>
        <v>16634407972.459999</v>
      </c>
      <c r="H144" s="161">
        <f t="shared" ref="H144" si="243">SUM(H141:H143)</f>
        <v>210063832018</v>
      </c>
      <c r="I144" s="161">
        <f t="shared" ref="I144" si="244">SUM(I141:I143)</f>
        <v>110783886255.72</v>
      </c>
      <c r="J144" s="115">
        <f t="shared" si="197"/>
        <v>0.52738201141749674</v>
      </c>
      <c r="K144" s="167">
        <f t="shared" ref="K144" si="245">SUM(K141:K143)</f>
        <v>80894321696.860001</v>
      </c>
      <c r="L144" s="115">
        <f t="shared" si="198"/>
        <v>0.38509400176003794</v>
      </c>
      <c r="M144" s="167">
        <f t="shared" ref="M144" si="246">SUM(M141:M143)</f>
        <v>44378098861.119995</v>
      </c>
      <c r="N144" s="115">
        <f t="shared" si="199"/>
        <v>0.21126006526110269</v>
      </c>
      <c r="O144" s="161">
        <f t="shared" ref="O144" si="247">SUM(O141:O143)</f>
        <v>40887008450.740005</v>
      </c>
      <c r="P144" s="115">
        <f t="shared" si="201"/>
        <v>0.19464087681327488</v>
      </c>
      <c r="Q144" s="161">
        <f t="shared" ref="Q144" si="248">SUM(Q141:Q143)</f>
        <v>99279945762.279999</v>
      </c>
      <c r="R144" s="160">
        <f t="shared" si="203"/>
        <v>0.4726179885825032</v>
      </c>
    </row>
    <row r="146" spans="2:18">
      <c r="H146" s="119">
        <f t="shared" ref="H146:I149" si="249">H141-H10</f>
        <v>0</v>
      </c>
      <c r="I146" s="119">
        <f t="shared" si="249"/>
        <v>629826.2799987793</v>
      </c>
      <c r="K146" s="119">
        <f>K141-K10</f>
        <v>-350910649.76000214</v>
      </c>
      <c r="M146" s="119">
        <f>M141-M10</f>
        <v>-1890726856.4499969</v>
      </c>
      <c r="O146" s="119">
        <f>O141-O10</f>
        <v>-1878141387.4499969</v>
      </c>
      <c r="Q146" s="119">
        <f>Q141-Q10</f>
        <v>-629826.27999925613</v>
      </c>
    </row>
    <row r="147" spans="2:18">
      <c r="H147" s="119">
        <f t="shared" si="249"/>
        <v>0</v>
      </c>
      <c r="I147" s="119">
        <f t="shared" si="249"/>
        <v>44549905</v>
      </c>
      <c r="K147" s="119">
        <f>K142-K11</f>
        <v>52953909.000003815</v>
      </c>
      <c r="M147" s="119">
        <f>M142-M11</f>
        <v>-1562981286.9999962</v>
      </c>
      <c r="O147" s="119">
        <f>O142-O11</f>
        <v>-1526378739</v>
      </c>
      <c r="Q147" s="119">
        <f>Q142-Q11</f>
        <v>-44549905</v>
      </c>
    </row>
    <row r="148" spans="2:18">
      <c r="H148" s="119">
        <f t="shared" si="249"/>
        <v>0</v>
      </c>
      <c r="I148" s="119">
        <f t="shared" si="249"/>
        <v>-2036653650.0199966</v>
      </c>
      <c r="K148" s="119">
        <f>K143-K12</f>
        <v>-7948529268.4599991</v>
      </c>
      <c r="M148" s="119">
        <f>M143-M12</f>
        <v>-6868115231.8299999</v>
      </c>
      <c r="O148" s="119">
        <f>O143-O12</f>
        <v>-7748793862.8299999</v>
      </c>
      <c r="Q148" s="119">
        <f>Q143-Q12</f>
        <v>2036653650.019989</v>
      </c>
    </row>
    <row r="149" spans="2:18">
      <c r="H149" s="119">
        <f t="shared" si="249"/>
        <v>0</v>
      </c>
      <c r="I149" s="119">
        <f t="shared" si="249"/>
        <v>-1991473918.7399902</v>
      </c>
      <c r="K149" s="119">
        <f>K144-K13</f>
        <v>-8246486009.219986</v>
      </c>
      <c r="M149" s="119">
        <f>M144-M13</f>
        <v>-10321823375.279999</v>
      </c>
      <c r="O149" s="119">
        <f>O144-O13</f>
        <v>-11153313989.279991</v>
      </c>
      <c r="Q149" s="119">
        <f>Q144-Q13</f>
        <v>1991473918.7399902</v>
      </c>
    </row>
    <row r="154" spans="2:18" ht="21" hidden="1">
      <c r="B154" s="249" t="s">
        <v>679</v>
      </c>
      <c r="C154" s="249"/>
      <c r="D154" s="249"/>
      <c r="E154" s="249"/>
      <c r="F154" s="249"/>
      <c r="G154" s="249"/>
      <c r="H154"/>
    </row>
    <row r="155" spans="2:18" hidden="1">
      <c r="E155"/>
      <c r="F155"/>
      <c r="G155"/>
      <c r="H155"/>
    </row>
    <row r="156" spans="2:18" ht="30" hidden="1">
      <c r="B156" s="250" t="s">
        <v>680</v>
      </c>
      <c r="C156" s="250"/>
      <c r="D156" s="192" t="s">
        <v>668</v>
      </c>
      <c r="E156" s="193" t="s">
        <v>681</v>
      </c>
      <c r="F156" s="194" t="s">
        <v>670</v>
      </c>
      <c r="G156" s="194" t="s">
        <v>682</v>
      </c>
      <c r="H156" s="194" t="s">
        <v>1</v>
      </c>
      <c r="I156" s="193" t="s">
        <v>255</v>
      </c>
      <c r="J156" s="192" t="s">
        <v>673</v>
      </c>
      <c r="K156" s="193" t="s">
        <v>5</v>
      </c>
      <c r="L156" s="195" t="s">
        <v>673</v>
      </c>
      <c r="M156" s="193" t="s">
        <v>7</v>
      </c>
      <c r="N156" s="192" t="s">
        <v>673</v>
      </c>
      <c r="O156" s="193" t="s">
        <v>674</v>
      </c>
      <c r="P156" s="192" t="s">
        <v>673</v>
      </c>
      <c r="Q156" s="193" t="s">
        <v>675</v>
      </c>
      <c r="R156" s="192" t="s">
        <v>673</v>
      </c>
    </row>
    <row r="157" spans="2:18" hidden="1">
      <c r="B157" s="245" t="s">
        <v>173</v>
      </c>
      <c r="C157" s="245"/>
      <c r="D157" s="189" t="s">
        <v>267</v>
      </c>
      <c r="E157" s="190">
        <f>E57+E61+E85-E22</f>
        <v>-2</v>
      </c>
      <c r="F157" s="116">
        <v>0</v>
      </c>
      <c r="G157" s="116">
        <v>0</v>
      </c>
      <c r="H157" s="167">
        <f>E157+F157-G157</f>
        <v>-2</v>
      </c>
      <c r="I157" s="167">
        <f>GETPIVOTDATA("CDP ",Validaciones!$A$1,"REC","Otros recursos del tesoro","DESCRIPCION",$B$22,"DESCRIPCION3","Inversión","DESCRIPCION5","Inversión")</f>
        <v>10085328840.030001</v>
      </c>
      <c r="J157" s="191">
        <f t="shared" ref="J157:J187" si="250">IFERROR(I157/H157,0)</f>
        <v>-5042664420.0150003</v>
      </c>
      <c r="K157" s="167">
        <f>GETPIVOTDATA("Compromisos",Validaciones!$A$1,"REC","Otros recursos del tesoro","DESCRIPCION",$B$22,"DESCRIPCION3","Inversión","DESCRIPCION5","Inversión")</f>
        <v>9375106496.5</v>
      </c>
      <c r="L157" s="191">
        <f t="shared" ref="L157:L187" si="251">IFERROR(K157/H157,0)</f>
        <v>-4687553248.25</v>
      </c>
      <c r="M157" s="167">
        <f>GETPIVOTDATA("Obligaciones",Validaciones!$A$1,"REC","Otros recursos del tesoro","DESCRIPCION",$B$22,"DESCRIPCION3","Inversión","DESCRIPCION5","Inversión")</f>
        <v>8813193415.4799995</v>
      </c>
      <c r="N157" s="191">
        <f t="shared" ref="N157:N187" si="252">IFERROR(M157/H157,0)</f>
        <v>-4406596707.7399998</v>
      </c>
      <c r="O157" s="167">
        <f>GETPIVOTDATA("Pagos",Validaciones!$A$1,"REC","Otros recursos del tesoro","DESCRIPCION",$B$22,"DESCRIPCION3","Inversión","DESCRIPCION5","Inversión")</f>
        <v>8799654525.4799995</v>
      </c>
      <c r="P157" s="191">
        <f t="shared" ref="P157:P187" si="253">IFERROR(O157/H157,0)</f>
        <v>-4399827262.7399998</v>
      </c>
      <c r="Q157" s="167">
        <f t="shared" ref="Q157:Q183" si="254">H157-I157</f>
        <v>-10085328842.030001</v>
      </c>
      <c r="R157" s="191">
        <f t="shared" ref="R157:R186" si="255">IFERROR(Q157/H157,0)</f>
        <v>5042664421.0150003</v>
      </c>
    </row>
    <row r="158" spans="2:18" hidden="1">
      <c r="B158" s="245"/>
      <c r="C158" s="245"/>
      <c r="D158" s="189" t="s">
        <v>280</v>
      </c>
      <c r="E158" s="190">
        <f>E58+E62-E23</f>
        <v>2</v>
      </c>
      <c r="F158" s="116">
        <v>0</v>
      </c>
      <c r="G158" s="116">
        <v>0</v>
      </c>
      <c r="H158" s="167">
        <f t="shared" ref="H158:H183" si="256">E158+F158-G158</f>
        <v>2</v>
      </c>
      <c r="I158" s="167">
        <f>GETPIVOTDATA("CDP ",Validaciones!$A$1,"REC","Ingresos corrientes","DESCRIPCION",$B$22,"DESCRIPCION3","Inversión","DESCRIPCION5","Inversión")</f>
        <v>17716101038.560001</v>
      </c>
      <c r="J158" s="191">
        <f t="shared" si="250"/>
        <v>8858050519.2800007</v>
      </c>
      <c r="K158" s="167">
        <f>GETPIVOTDATA("Compromisos",Validaciones!$A$1,"REC","Ingresos corrientes","DESCRIPCION",$B$22,"DESCRIPCION3","Inversión","DESCRIPCION5","Inversión")</f>
        <v>15715188912.27</v>
      </c>
      <c r="L158" s="191">
        <f t="shared" si="251"/>
        <v>7857594456.1350002</v>
      </c>
      <c r="M158" s="167">
        <f>GETPIVOTDATA("Obligaciones",Validaciones!$A$1,"REC","Ingresos corrientes","DESCRIPCION",$B$22,"DESCRIPCION3","Inversión","DESCRIPCION5","Inversión")</f>
        <v>14261432082.610001</v>
      </c>
      <c r="N158" s="191">
        <f t="shared" si="252"/>
        <v>7130716041.3050003</v>
      </c>
      <c r="O158" s="167">
        <f>GETPIVOTDATA("Pagos",Validaciones!$A$1,"REC","Ingresos corrientes","DESCRIPCION",$B$22,"DESCRIPCION3","Inversión","DESCRIPCION5","Inversión")</f>
        <v>13113980508.360001</v>
      </c>
      <c r="P158" s="191">
        <f t="shared" si="253"/>
        <v>6556990254.1800003</v>
      </c>
      <c r="Q158" s="167">
        <f t="shared" si="254"/>
        <v>-17716101036.560001</v>
      </c>
      <c r="R158" s="191">
        <f t="shared" si="255"/>
        <v>-8858050518.2800007</v>
      </c>
    </row>
    <row r="159" spans="2:18" hidden="1">
      <c r="B159" s="245"/>
      <c r="C159" s="245"/>
      <c r="D159" s="189" t="s">
        <v>678</v>
      </c>
      <c r="E159" s="190">
        <f>E63+E71+E75+E91+E99+E107+E123-E24</f>
        <v>0</v>
      </c>
      <c r="F159" s="116">
        <v>0</v>
      </c>
      <c r="G159" s="116">
        <v>0</v>
      </c>
      <c r="H159" s="167">
        <f t="shared" si="256"/>
        <v>0</v>
      </c>
      <c r="I159" s="167">
        <f>GETPIVOTDATA("CDP ",Validaciones!$A$1,"REC","Prestamos destinación específica","DESCRIPCION",$B$22,"DESCRIPCION3","Inversión","DESCRIPCION5","Inversión")</f>
        <v>63767933807.019997</v>
      </c>
      <c r="J159" s="191">
        <f t="shared" si="250"/>
        <v>0</v>
      </c>
      <c r="K159" s="167">
        <f>GETPIVOTDATA("Compromisos",Validaciones!$A$1,"REC","Prestamos destinación específica","DESCRIPCION",$B$22,"DESCRIPCION3","Inversión","DESCRIPCION5","Inversión")</f>
        <v>42950230956.459999</v>
      </c>
      <c r="L159" s="191">
        <f t="shared" si="251"/>
        <v>0</v>
      </c>
      <c r="M159" s="167">
        <f>GETPIVOTDATA("Obligaciones",Validaciones!$A$1,"REC","Prestamos destinación específica","DESCRIPCION",$B$22,"DESCRIPCION3","Inversión","DESCRIPCION5","Inversión")</f>
        <v>12156513657.42</v>
      </c>
      <c r="N159" s="191">
        <f t="shared" si="252"/>
        <v>0</v>
      </c>
      <c r="O159" s="167">
        <f>GETPIVOTDATA("Pagos",Validaciones!$A$1,"REC","Prestamos destinación específica","DESCRIPCION",$B$22,"DESCRIPCION3","Inversión","DESCRIPCION5","Inversión")</f>
        <v>12156513657.42</v>
      </c>
      <c r="P159" s="191">
        <f t="shared" si="253"/>
        <v>0</v>
      </c>
      <c r="Q159" s="167">
        <f t="shared" si="254"/>
        <v>-63767933807.019997</v>
      </c>
      <c r="R159" s="191">
        <f t="shared" si="255"/>
        <v>0</v>
      </c>
    </row>
    <row r="160" spans="2:18" hidden="1">
      <c r="B160" s="245"/>
      <c r="C160" s="245"/>
      <c r="D160" s="196" t="s">
        <v>677</v>
      </c>
      <c r="E160" s="197">
        <f>SUM(E157:E159)</f>
        <v>0</v>
      </c>
      <c r="F160" s="197">
        <v>0</v>
      </c>
      <c r="G160" s="197">
        <v>0</v>
      </c>
      <c r="H160" s="198">
        <f t="shared" si="256"/>
        <v>0</v>
      </c>
      <c r="I160" s="198">
        <f>SUM(I157:I159)</f>
        <v>91569363685.610001</v>
      </c>
      <c r="J160" s="199">
        <f t="shared" si="250"/>
        <v>0</v>
      </c>
      <c r="K160" s="198">
        <f>SUM(K157:K159)</f>
        <v>68040526365.229996</v>
      </c>
      <c r="L160" s="199">
        <f t="shared" si="251"/>
        <v>0</v>
      </c>
      <c r="M160" s="198">
        <f>SUM(M157:M159)</f>
        <v>35231139155.510002</v>
      </c>
      <c r="N160" s="199">
        <f t="shared" si="252"/>
        <v>0</v>
      </c>
      <c r="O160" s="198">
        <f>SUM(O157:O159)</f>
        <v>34070148691.260002</v>
      </c>
      <c r="P160" s="199">
        <f t="shared" si="253"/>
        <v>0</v>
      </c>
      <c r="Q160" s="198">
        <f t="shared" si="254"/>
        <v>-91569363685.610001</v>
      </c>
      <c r="R160" s="199">
        <f t="shared" si="255"/>
        <v>0</v>
      </c>
    </row>
    <row r="161" spans="2:18" hidden="1">
      <c r="B161" s="245" t="s">
        <v>186</v>
      </c>
      <c r="C161" s="245"/>
      <c r="D161" s="189" t="s">
        <v>267</v>
      </c>
      <c r="E161" s="190">
        <f>E81-E26</f>
        <v>0</v>
      </c>
      <c r="F161" s="116">
        <v>0</v>
      </c>
      <c r="G161" s="116">
        <v>0</v>
      </c>
      <c r="H161" s="167">
        <f t="shared" si="256"/>
        <v>0</v>
      </c>
      <c r="I161" s="167">
        <f>GETPIVOTDATA("CDP ",Validaciones!$A$1,"REC","Otros recursos del tesoro","DESCRIPCION",$B$26,"DESCRIPCION3","Inversión","DESCRIPCION5","Inversión")</f>
        <v>117774174</v>
      </c>
      <c r="J161" s="191">
        <f t="shared" si="250"/>
        <v>0</v>
      </c>
      <c r="K161" s="167">
        <f>GETPIVOTDATA("Compromisos",Validaciones!$A$1,"REC","Otros recursos del tesoro","DESCRIPCION",$B$26,"DESCRIPCION3","Inversión","DESCRIPCION5","Inversión")</f>
        <v>117774174</v>
      </c>
      <c r="L161" s="191">
        <f t="shared" si="251"/>
        <v>0</v>
      </c>
      <c r="M161" s="167">
        <f>GETPIVOTDATA("Obligaciones",Validaciones!$A$1,"REC","Otros recursos del tesoro","DESCRIPCION",$B$26,"DESCRIPCION3","Inversión","DESCRIPCION5","Inversión")</f>
        <v>117529828</v>
      </c>
      <c r="N161" s="191">
        <f t="shared" si="252"/>
        <v>0</v>
      </c>
      <c r="O161" s="167">
        <f>GETPIVOTDATA("Pagos",Validaciones!$A$1,"REC","Otros recursos del tesoro","DESCRIPCION",$B$26,"DESCRIPCION3","Inversión","DESCRIPCION5","Inversión")</f>
        <v>117529828</v>
      </c>
      <c r="P161" s="191">
        <f t="shared" si="253"/>
        <v>0</v>
      </c>
      <c r="Q161" s="167">
        <f t="shared" si="254"/>
        <v>-117774174</v>
      </c>
      <c r="R161" s="191">
        <f t="shared" si="255"/>
        <v>0</v>
      </c>
    </row>
    <row r="162" spans="2:18" hidden="1">
      <c r="B162" s="245"/>
      <c r="C162" s="245"/>
      <c r="D162" s="189" t="s">
        <v>280</v>
      </c>
      <c r="E162" s="190">
        <f>E82-E27</f>
        <v>0</v>
      </c>
      <c r="F162" s="116">
        <v>0</v>
      </c>
      <c r="G162" s="116">
        <v>0</v>
      </c>
      <c r="H162" s="167">
        <f t="shared" si="256"/>
        <v>0</v>
      </c>
      <c r="I162" s="167">
        <f>GETPIVOTDATA("CDP ",Validaciones!$A$1,"REC","Ingresos corrientes","DESCRIPCION",$B$26,"DESCRIPCION3","Inversión","DESCRIPCION5","Inversión")</f>
        <v>1084088755.8199999</v>
      </c>
      <c r="J162" s="191">
        <f t="shared" si="250"/>
        <v>0</v>
      </c>
      <c r="K162" s="167">
        <f>GETPIVOTDATA("Compromisos",Validaciones!$A$1,"REC","Ingresos corrientes","DESCRIPCION",$B$26,"DESCRIPCION3","Inversión","DESCRIPCION5","Inversión")</f>
        <v>1059582755.8200001</v>
      </c>
      <c r="L162" s="191">
        <f t="shared" si="251"/>
        <v>0</v>
      </c>
      <c r="M162" s="167">
        <f>GETPIVOTDATA("Obligaciones",Validaciones!$A$1,"REC","Ingresos corrientes","DESCRIPCION",$B$26,"DESCRIPCION3","Inversión","DESCRIPCION5","Inversión")</f>
        <v>977957970.75</v>
      </c>
      <c r="N162" s="191">
        <f t="shared" si="252"/>
        <v>0</v>
      </c>
      <c r="O162" s="167">
        <f>GETPIVOTDATA("Pagos",Validaciones!$A$1,"REC","Ingresos corrientes","DESCRIPCION",$B$26,"DESCRIPCION3","Inversión","DESCRIPCION5","Inversión")</f>
        <v>874231147.82000005</v>
      </c>
      <c r="P162" s="191">
        <f t="shared" si="253"/>
        <v>0</v>
      </c>
      <c r="Q162" s="167">
        <f t="shared" si="254"/>
        <v>-1084088755.8199999</v>
      </c>
      <c r="R162" s="191">
        <f t="shared" si="255"/>
        <v>0</v>
      </c>
    </row>
    <row r="163" spans="2:18" hidden="1">
      <c r="B163" s="245"/>
      <c r="C163" s="245"/>
      <c r="D163" s="196" t="s">
        <v>677</v>
      </c>
      <c r="E163" s="197">
        <f>SUM(E161:E162)</f>
        <v>0</v>
      </c>
      <c r="F163" s="197">
        <v>0</v>
      </c>
      <c r="G163" s="197">
        <v>0</v>
      </c>
      <c r="H163" s="198">
        <f t="shared" si="256"/>
        <v>0</v>
      </c>
      <c r="I163" s="198">
        <f>SUM(I161:I162)</f>
        <v>1201862929.8199999</v>
      </c>
      <c r="J163" s="199">
        <f t="shared" si="250"/>
        <v>0</v>
      </c>
      <c r="K163" s="198">
        <f>SUM(K161:K162)</f>
        <v>1177356929.8200002</v>
      </c>
      <c r="L163" s="199">
        <f t="shared" si="251"/>
        <v>0</v>
      </c>
      <c r="M163" s="198">
        <f>SUM(M161:M162)</f>
        <v>1095487798.75</v>
      </c>
      <c r="N163" s="199">
        <f t="shared" si="252"/>
        <v>0</v>
      </c>
      <c r="O163" s="198">
        <f>SUM(O161:O162)</f>
        <v>991760975.82000005</v>
      </c>
      <c r="P163" s="199">
        <f t="shared" si="253"/>
        <v>0</v>
      </c>
      <c r="Q163" s="198">
        <f t="shared" si="254"/>
        <v>-1201862929.8199999</v>
      </c>
      <c r="R163" s="199">
        <f t="shared" si="255"/>
        <v>0</v>
      </c>
    </row>
    <row r="164" spans="2:18" hidden="1">
      <c r="B164" s="245" t="s">
        <v>190</v>
      </c>
      <c r="C164" s="245"/>
      <c r="D164" s="189" t="s">
        <v>267</v>
      </c>
      <c r="E164" s="190">
        <f>E89+E93+E97+E105+E121+E129+-E29</f>
        <v>0</v>
      </c>
      <c r="F164" s="116">
        <v>0</v>
      </c>
      <c r="G164" s="116">
        <v>0</v>
      </c>
      <c r="H164" s="167">
        <f t="shared" si="256"/>
        <v>0</v>
      </c>
      <c r="I164" s="167">
        <f>GETPIVOTDATA("CDP ",Validaciones!$A$1,"REC","Otros recursos del tesoro","DESCRIPCION",$B$29,"DESCRIPCION3","Inversión","DESCRIPCION5","Inversión")</f>
        <v>2486943557.7199998</v>
      </c>
      <c r="J164" s="191">
        <f t="shared" si="250"/>
        <v>0</v>
      </c>
      <c r="K164" s="167">
        <f>GETPIVOTDATA("Compromisos",Validaciones!$A$1,"REC","Otros recursos del tesoro","DESCRIPCION",$B$29,"DESCRIPCION3","Inversión","DESCRIPCION5","Inversión")</f>
        <v>2477054521.7600002</v>
      </c>
      <c r="L164" s="191">
        <f t="shared" si="251"/>
        <v>0</v>
      </c>
      <c r="M164" s="167">
        <f>GETPIVOTDATA("Obligaciones",Validaciones!$A$1,"REC","Otros recursos del tesoro","DESCRIPCION",$B$29,"DESCRIPCION3","Inversión","DESCRIPCION5","Inversión")</f>
        <v>2274855616.52</v>
      </c>
      <c r="N164" s="191">
        <f t="shared" si="252"/>
        <v>0</v>
      </c>
      <c r="O164" s="167">
        <f>GETPIVOTDATA("Pagos",Validaciones!$A$1,"REC","Otros recursos del tesoro","DESCRIPCION",$B$29,"DESCRIPCION3","Inversión","DESCRIPCION5","Inversión")</f>
        <v>2262270147.52</v>
      </c>
      <c r="P164" s="191">
        <f t="shared" si="253"/>
        <v>0</v>
      </c>
      <c r="Q164" s="167">
        <f t="shared" si="254"/>
        <v>-2486943557.7199998</v>
      </c>
      <c r="R164" s="191">
        <f t="shared" si="255"/>
        <v>0</v>
      </c>
    </row>
    <row r="165" spans="2:18" hidden="1">
      <c r="B165" s="245"/>
      <c r="C165" s="245"/>
      <c r="D165" s="189" t="s">
        <v>280</v>
      </c>
      <c r="E165" s="190">
        <f>E90+E94+E98+E106+E122+E110+E114+E130+-E30</f>
        <v>0</v>
      </c>
      <c r="F165" s="116">
        <v>0</v>
      </c>
      <c r="G165" s="116">
        <v>0</v>
      </c>
      <c r="H165" s="167">
        <f t="shared" si="256"/>
        <v>0</v>
      </c>
      <c r="I165" s="167">
        <f>GETPIVOTDATA("CDP ",Validaciones!$A$1,"REC","Ingresos corrientes","DESCRIPCION",$B$29,"DESCRIPCION3","Inversión","DESCRIPCION5","Inversión")</f>
        <v>3235685494</v>
      </c>
      <c r="J165" s="191">
        <f t="shared" si="250"/>
        <v>0</v>
      </c>
      <c r="K165" s="167">
        <f>GETPIVOTDATA("Compromisos",Validaciones!$A$1,"REC","Ingresos corrientes","DESCRIPCION",$B$29,"DESCRIPCION3","Inversión","DESCRIPCION5","Inversión")</f>
        <v>3234950654</v>
      </c>
      <c r="L165" s="191">
        <f t="shared" si="251"/>
        <v>0</v>
      </c>
      <c r="M165" s="167">
        <f>GETPIVOTDATA("Obligaciones",Validaciones!$A$1,"REC","Ingresos corrientes","DESCRIPCION",$B$29,"DESCRIPCION3","Inversión","DESCRIPCION5","Inversión")</f>
        <v>3181659222</v>
      </c>
      <c r="N165" s="191">
        <f t="shared" si="252"/>
        <v>0</v>
      </c>
      <c r="O165" s="167">
        <f>GETPIVOTDATA("Pagos",Validaciones!$A$1,"REC","Ingresos corrientes","DESCRIPCION",$B$29,"DESCRIPCION3","Inversión","DESCRIPCION5","Inversión")</f>
        <v>3049310511</v>
      </c>
      <c r="P165" s="191">
        <f t="shared" si="253"/>
        <v>0</v>
      </c>
      <c r="Q165" s="167">
        <f t="shared" si="254"/>
        <v>-3235685494</v>
      </c>
      <c r="R165" s="191">
        <f t="shared" si="255"/>
        <v>0</v>
      </c>
    </row>
    <row r="166" spans="2:18" hidden="1">
      <c r="B166" s="245"/>
      <c r="C166" s="245"/>
      <c r="D166" s="196" t="s">
        <v>677</v>
      </c>
      <c r="E166" s="197">
        <f>SUM(E164:E165)</f>
        <v>0</v>
      </c>
      <c r="F166" s="197">
        <v>0</v>
      </c>
      <c r="G166" s="197">
        <v>0</v>
      </c>
      <c r="H166" s="198">
        <f t="shared" si="256"/>
        <v>0</v>
      </c>
      <c r="I166" s="198">
        <f>SUM(I164:I165)</f>
        <v>5722629051.7199993</v>
      </c>
      <c r="J166" s="199">
        <f t="shared" si="250"/>
        <v>0</v>
      </c>
      <c r="K166" s="198">
        <f>SUM(K164:K165)</f>
        <v>5712005175.7600002</v>
      </c>
      <c r="L166" s="199">
        <f t="shared" si="251"/>
        <v>0</v>
      </c>
      <c r="M166" s="198">
        <f>SUM(M164:M165)</f>
        <v>5456514838.5200005</v>
      </c>
      <c r="N166" s="199">
        <f t="shared" si="252"/>
        <v>0</v>
      </c>
      <c r="O166" s="198">
        <f>SUM(O164:O165)</f>
        <v>5311580658.5200005</v>
      </c>
      <c r="P166" s="199">
        <f t="shared" si="253"/>
        <v>0</v>
      </c>
      <c r="Q166" s="198">
        <f t="shared" si="254"/>
        <v>-5722629051.7199993</v>
      </c>
      <c r="R166" s="199">
        <f t="shared" si="255"/>
        <v>0</v>
      </c>
    </row>
    <row r="167" spans="2:18" hidden="1">
      <c r="B167" s="245" t="s">
        <v>196</v>
      </c>
      <c r="C167" s="245"/>
      <c r="D167" s="189" t="s">
        <v>267</v>
      </c>
      <c r="E167" s="190">
        <f>E125-206818844-E32</f>
        <v>0</v>
      </c>
      <c r="F167" s="116">
        <v>0</v>
      </c>
      <c r="G167" s="116">
        <v>0</v>
      </c>
      <c r="H167" s="167">
        <f t="shared" si="256"/>
        <v>0</v>
      </c>
      <c r="I167" s="167">
        <f>GETPIVOTDATA("CDP ",Validaciones!$A$1,"REC","Otros recursos del tesoro","DESCRIPCION",$B$32,"DESCRIPCION3","Inversión","DESCRIPCION5","Inversión")</f>
        <v>678833242.75</v>
      </c>
      <c r="J167" s="191">
        <f t="shared" si="250"/>
        <v>0</v>
      </c>
      <c r="K167" s="167">
        <f>GETPIVOTDATA("Compromisos",Validaciones!$A$1,"REC","Otros recursos del tesoro","DESCRIPCION",$B$32,"DESCRIPCION3","Inversión","DESCRIPCION5","Inversión")</f>
        <v>676674935.75</v>
      </c>
      <c r="L167" s="191">
        <f t="shared" si="251"/>
        <v>0</v>
      </c>
      <c r="M167" s="167">
        <f>GETPIVOTDATA("Obligaciones",Validaciones!$A$1,"REC","Otros recursos del tesoro","DESCRIPCION",$B$32,"DESCRIPCION3","Inversión","DESCRIPCION5","Inversión")</f>
        <v>441344147.92000002</v>
      </c>
      <c r="N167" s="191">
        <f t="shared" si="252"/>
        <v>0</v>
      </c>
      <c r="O167" s="167">
        <f>GETPIVOTDATA("Pagos",Validaciones!$A$1,"REC","Otros recursos del tesoro","DESCRIPCION",$B$32,"DESCRIPCION3","Inversión","DESCRIPCION5","Inversión")</f>
        <v>414553726.92000002</v>
      </c>
      <c r="P167" s="191">
        <f t="shared" si="253"/>
        <v>0</v>
      </c>
      <c r="Q167" s="167">
        <f t="shared" si="254"/>
        <v>-678833242.75</v>
      </c>
      <c r="R167" s="191">
        <f t="shared" si="255"/>
        <v>0</v>
      </c>
    </row>
    <row r="168" spans="2:18" hidden="1">
      <c r="B168" s="245"/>
      <c r="C168" s="245"/>
      <c r="D168" s="189" t="s">
        <v>280</v>
      </c>
      <c r="E168" s="190">
        <f>E126-793530741</f>
        <v>0</v>
      </c>
      <c r="F168" s="116">
        <v>0</v>
      </c>
      <c r="G168" s="116">
        <v>0</v>
      </c>
      <c r="H168" s="167">
        <f t="shared" si="256"/>
        <v>0</v>
      </c>
      <c r="I168" s="167">
        <f>GETPIVOTDATA("CDP ",Validaciones!$A$1,"REC","Ingresos corrientes","DESCRIPCION",$B$32,"DESCRIPCION3","Inversión","DESCRIPCION5","Inversión")</f>
        <v>104087600</v>
      </c>
      <c r="J168" s="191">
        <f t="shared" si="250"/>
        <v>0</v>
      </c>
      <c r="K168" s="167">
        <f>GETPIVOTDATA("Compromisos",Validaciones!$A$1,"REC","Ingresos corrientes","DESCRIPCION",$B$32,"DESCRIPCION3","Inversión","DESCRIPCION5","Inversión")</f>
        <v>104087600</v>
      </c>
      <c r="L168" s="191">
        <f t="shared" si="251"/>
        <v>0</v>
      </c>
      <c r="M168" s="167">
        <f>GETPIVOTDATA("Obligaciones",Validaciones!$A$1,"REC","Ingresos corrientes","DESCRIPCION",$B$32,"DESCRIPCION3","Inversión","DESCRIPCION5","Inversión")</f>
        <v>83578903.870000005</v>
      </c>
      <c r="N168" s="191">
        <f t="shared" si="252"/>
        <v>0</v>
      </c>
      <c r="O168" s="167">
        <f>GETPIVOTDATA("Pagos",Validaciones!$A$1,"REC","Ingresos corrientes","DESCRIPCION",$B$32,"DESCRIPCION3","Inversión","DESCRIPCION5","Inversión")</f>
        <v>83578903.870000005</v>
      </c>
      <c r="P168" s="191">
        <f t="shared" si="253"/>
        <v>0</v>
      </c>
      <c r="Q168" s="167">
        <f t="shared" si="254"/>
        <v>-104087600</v>
      </c>
      <c r="R168" s="191">
        <f t="shared" si="255"/>
        <v>0</v>
      </c>
    </row>
    <row r="169" spans="2:18" hidden="1">
      <c r="B169" s="245"/>
      <c r="C169" s="245"/>
      <c r="D169" s="196" t="s">
        <v>677</v>
      </c>
      <c r="E169" s="197">
        <f>SUM(E167:E168)</f>
        <v>0</v>
      </c>
      <c r="F169" s="197">
        <v>0</v>
      </c>
      <c r="G169" s="197">
        <v>0</v>
      </c>
      <c r="H169" s="198">
        <f t="shared" si="256"/>
        <v>0</v>
      </c>
      <c r="I169" s="198">
        <f>SUM(I167:I168)</f>
        <v>782920842.75</v>
      </c>
      <c r="J169" s="199">
        <f t="shared" si="250"/>
        <v>0</v>
      </c>
      <c r="K169" s="198">
        <f>SUM(K167:K168)</f>
        <v>780762535.75</v>
      </c>
      <c r="L169" s="199">
        <f t="shared" si="251"/>
        <v>0</v>
      </c>
      <c r="M169" s="198">
        <f>SUM(M167:M168)</f>
        <v>524923051.79000002</v>
      </c>
      <c r="N169" s="199">
        <f t="shared" si="252"/>
        <v>0</v>
      </c>
      <c r="O169" s="198">
        <f>SUM(O167:O168)</f>
        <v>498132630.79000002</v>
      </c>
      <c r="P169" s="199">
        <f t="shared" si="253"/>
        <v>0</v>
      </c>
      <c r="Q169" s="198">
        <f t="shared" si="254"/>
        <v>-782920842.75</v>
      </c>
      <c r="R169" s="199">
        <f t="shared" si="255"/>
        <v>0</v>
      </c>
    </row>
    <row r="170" spans="2:18" hidden="1">
      <c r="B170" s="245" t="s">
        <v>201</v>
      </c>
      <c r="C170" s="245"/>
      <c r="D170" s="189" t="s">
        <v>267</v>
      </c>
      <c r="E170" s="190">
        <v>54006100</v>
      </c>
      <c r="F170" s="116">
        <v>0</v>
      </c>
      <c r="G170" s="116">
        <v>0</v>
      </c>
      <c r="H170" s="167">
        <f t="shared" si="256"/>
        <v>54006100</v>
      </c>
      <c r="I170" s="167">
        <f>GETPIVOTDATA("CDP ",Validaciones!$A$1,"REC","Otros recursos del tesoro","DESCRIPCION",$B$35,"DESCRIPCION3","Inversión","DESCRIPCION5","Inversión")</f>
        <v>45016722</v>
      </c>
      <c r="J170" s="191">
        <f t="shared" si="250"/>
        <v>0.83354883985327588</v>
      </c>
      <c r="K170" s="167">
        <f>GETPIVOTDATA("Compromisos",Validaciones!$A$1,"REC","Otros recursos del tesoro","DESCRIPCION",$B$35,"DESCRIPCION3","Inversión","DESCRIPCION5","Inversión")</f>
        <v>31900622</v>
      </c>
      <c r="L170" s="191">
        <f t="shared" si="251"/>
        <v>0.59068553367119636</v>
      </c>
      <c r="M170" s="167">
        <f>GETPIVOTDATA("Obligaciones",Validaciones!$A$1,"REC","Otros recursos del tesoro","DESCRIPCION",$B$35,"DESCRIPCION3","Inversión","DESCRIPCION5","Inversión")</f>
        <v>21386939</v>
      </c>
      <c r="N170" s="191">
        <f t="shared" si="252"/>
        <v>0.39600969149781229</v>
      </c>
      <c r="O170" s="167">
        <f>GETPIVOTDATA("Pagos",Validaciones!$A$1,"REC","Otros recursos del tesoro","DESCRIPCION",$B$35,"DESCRIPCION3","Inversión","DESCRIPCION5","Inversión")</f>
        <v>21386939</v>
      </c>
      <c r="P170" s="191">
        <f t="shared" si="253"/>
        <v>0.39600969149781229</v>
      </c>
      <c r="Q170" s="167">
        <f t="shared" si="254"/>
        <v>8989378</v>
      </c>
      <c r="R170" s="191">
        <f t="shared" si="255"/>
        <v>0.16645116014672418</v>
      </c>
    </row>
    <row r="171" spans="2:18" hidden="1">
      <c r="B171" s="245"/>
      <c r="C171" s="245"/>
      <c r="D171" s="189" t="s">
        <v>280</v>
      </c>
      <c r="E171" s="190">
        <v>969041818</v>
      </c>
      <c r="F171" s="116">
        <v>0</v>
      </c>
      <c r="G171" s="116">
        <v>0</v>
      </c>
      <c r="H171" s="167">
        <f t="shared" si="256"/>
        <v>969041818</v>
      </c>
      <c r="I171" s="167">
        <f>GETPIVOTDATA("CDP ",Validaciones!$A$1,"REC","Ingresos corrientes","DESCRIPCION",$B$35,"DESCRIPCION3","Inversión","DESCRIPCION5","Inversión")</f>
        <v>932735602</v>
      </c>
      <c r="J171" s="191">
        <f t="shared" si="250"/>
        <v>0.96253390171031816</v>
      </c>
      <c r="K171" s="167">
        <f>GETPIVOTDATA("Compromisos",Validaciones!$A$1,"REC","Ingresos corrientes","DESCRIPCION",$B$35,"DESCRIPCION3","Inversión","DESCRIPCION5","Inversión")</f>
        <v>917413494</v>
      </c>
      <c r="L171" s="191">
        <f t="shared" si="251"/>
        <v>0.94672229511564798</v>
      </c>
      <c r="M171" s="167">
        <f>GETPIVOTDATA("Obligaciones",Validaciones!$A$1,"REC","Ingresos corrientes","DESCRIPCION",$B$35,"DESCRIPCION3","Inversión","DESCRIPCION5","Inversión")</f>
        <v>887519715</v>
      </c>
      <c r="N171" s="191">
        <f t="shared" si="252"/>
        <v>0.91587349329438328</v>
      </c>
      <c r="O171" s="167">
        <f>GETPIVOTDATA("Pagos",Validaciones!$A$1,"REC","Ingresos corrientes","DESCRIPCION",$B$35,"DESCRIPCION3","Inversión","DESCRIPCION5","Inversión")</f>
        <v>830409190</v>
      </c>
      <c r="P171" s="191">
        <f t="shared" si="253"/>
        <v>0.85693844638601546</v>
      </c>
      <c r="Q171" s="167">
        <f t="shared" si="254"/>
        <v>36306216</v>
      </c>
      <c r="R171" s="191">
        <f t="shared" si="255"/>
        <v>3.7466098289681858E-2</v>
      </c>
    </row>
    <row r="172" spans="2:18" hidden="1">
      <c r="B172" s="245"/>
      <c r="C172" s="245"/>
      <c r="D172" s="196" t="s">
        <v>677</v>
      </c>
      <c r="E172" s="197">
        <f>SUM(E170:E171)</f>
        <v>1023047918</v>
      </c>
      <c r="F172" s="197">
        <v>0</v>
      </c>
      <c r="G172" s="197">
        <v>0</v>
      </c>
      <c r="H172" s="198">
        <f t="shared" si="256"/>
        <v>1023047918</v>
      </c>
      <c r="I172" s="198">
        <f>SUM(I170:I171)</f>
        <v>977752324</v>
      </c>
      <c r="J172" s="199">
        <f t="shared" si="250"/>
        <v>0.95572485589086553</v>
      </c>
      <c r="K172" s="198">
        <f>SUM(K170:K171)</f>
        <v>949314116</v>
      </c>
      <c r="L172" s="199">
        <f t="shared" si="251"/>
        <v>0.92792732314616766</v>
      </c>
      <c r="M172" s="198">
        <f>SUM(M170:M171)</f>
        <v>908906654</v>
      </c>
      <c r="N172" s="199">
        <f t="shared" si="252"/>
        <v>0.88843018788099426</v>
      </c>
      <c r="O172" s="198">
        <f>SUM(O170:O171)</f>
        <v>851796129</v>
      </c>
      <c r="P172" s="199">
        <f t="shared" si="253"/>
        <v>0.83260628755807697</v>
      </c>
      <c r="Q172" s="198">
        <f t="shared" si="254"/>
        <v>45295594</v>
      </c>
      <c r="R172" s="199">
        <f t="shared" si="255"/>
        <v>4.4275144109134489E-2</v>
      </c>
    </row>
    <row r="173" spans="2:18" hidden="1">
      <c r="B173" s="245" t="s">
        <v>206</v>
      </c>
      <c r="C173" s="245"/>
      <c r="D173" s="189" t="s">
        <v>267</v>
      </c>
      <c r="E173" s="190">
        <v>1170510266</v>
      </c>
      <c r="F173" s="116">
        <v>0</v>
      </c>
      <c r="G173" s="116">
        <v>0</v>
      </c>
      <c r="H173" s="167">
        <f t="shared" si="256"/>
        <v>1170510266</v>
      </c>
      <c r="I173" s="167">
        <f>GETPIVOTDATA("CDP ",Validaciones!$A$1,"REC","Otros recursos del tesoro","DESCRIPCION",$B$38,"DESCRIPCION3","Inversión","DESCRIPCION5","Inversión")</f>
        <v>1168915840</v>
      </c>
      <c r="J173" s="191">
        <f t="shared" si="250"/>
        <v>0.99863783680817375</v>
      </c>
      <c r="K173" s="167">
        <f>GETPIVOTDATA("Compromisos",Validaciones!$A$1,"REC","Otros recursos del tesoro","DESCRIPCION",$B$38,"DESCRIPCION3","Inversión","DESCRIPCION5","Inversión")</f>
        <v>1168145559</v>
      </c>
      <c r="L173" s="191">
        <f t="shared" si="251"/>
        <v>0.99797976398098498</v>
      </c>
      <c r="M173" s="167">
        <f>GETPIVOTDATA("Obligaciones",Validaciones!$A$1,"REC","Otros recursos del tesoro","DESCRIPCION",$B$38,"DESCRIPCION3","Inversión","DESCRIPCION5","Inversión")</f>
        <v>1162287295</v>
      </c>
      <c r="N173" s="191">
        <f t="shared" si="252"/>
        <v>0.9929748834855584</v>
      </c>
      <c r="O173" s="167">
        <f>GETPIVOTDATA("Pagos",Validaciones!$A$1,"REC","Otros recursos del tesoro","DESCRIPCION",$B$38,"DESCRIPCION3","Inversión","DESCRIPCION5","Inversión")</f>
        <v>1162287295</v>
      </c>
      <c r="P173" s="191">
        <f t="shared" si="253"/>
        <v>0.9929748834855584</v>
      </c>
      <c r="Q173" s="167">
        <f t="shared" si="254"/>
        <v>1594426</v>
      </c>
      <c r="R173" s="191">
        <f t="shared" si="255"/>
        <v>1.3621631918262903E-3</v>
      </c>
    </row>
    <row r="174" spans="2:18" hidden="1">
      <c r="B174" s="245"/>
      <c r="C174" s="245"/>
      <c r="D174" s="189" t="s">
        <v>280</v>
      </c>
      <c r="E174" s="190">
        <v>11116476893</v>
      </c>
      <c r="F174" s="116">
        <v>0</v>
      </c>
      <c r="G174" s="116">
        <v>0</v>
      </c>
      <c r="H174" s="167">
        <f t="shared" si="256"/>
        <v>11116476893</v>
      </c>
      <c r="I174" s="167">
        <f>GETPIVOTDATA("CDP ",Validaciones!$A$1,"REC","Ingresos corrientes","DESCRIPCION",$B$38,"DESCRIPCION3","Inversión","DESCRIPCION5","Inversión")</f>
        <v>403951556.77999997</v>
      </c>
      <c r="J174" s="191">
        <f t="shared" si="250"/>
        <v>3.6338091705508481E-2</v>
      </c>
      <c r="K174" s="167">
        <f>GETPIVOTDATA("Compromisos",Validaciones!$A$1,"REC","Ingresos corrientes","DESCRIPCION",$B$38,"DESCRIPCION3","Inversión","DESCRIPCION5","Inversión")</f>
        <v>401839063.77999997</v>
      </c>
      <c r="L174" s="191">
        <f t="shared" si="251"/>
        <v>3.6148059106121684E-2</v>
      </c>
      <c r="M174" s="167">
        <f>GETPIVOTDATA("Obligaciones",Validaciones!$A$1,"REC","Ingresos corrientes","DESCRIPCION",$B$38,"DESCRIPCION3","Inversión","DESCRIPCION5","Inversión")</f>
        <v>367717193.77999997</v>
      </c>
      <c r="N174" s="191">
        <f t="shared" si="252"/>
        <v>3.3078573123428157E-2</v>
      </c>
      <c r="O174" s="167">
        <f>GETPIVOTDATA("Pagos",Validaciones!$A$1,"REC","Ingresos corrientes","DESCRIPCION",$B$38,"DESCRIPCION3","Inversión","DESCRIPCION5","Inversión")</f>
        <v>331645984.77999997</v>
      </c>
      <c r="P174" s="191">
        <f t="shared" si="253"/>
        <v>2.9833731313635536E-2</v>
      </c>
      <c r="Q174" s="167">
        <f t="shared" si="254"/>
        <v>10712525336.219999</v>
      </c>
      <c r="R174" s="191">
        <f t="shared" si="255"/>
        <v>0.9636619082944915</v>
      </c>
    </row>
    <row r="175" spans="2:18" hidden="1">
      <c r="B175" s="245"/>
      <c r="C175" s="245"/>
      <c r="D175" s="196" t="s">
        <v>677</v>
      </c>
      <c r="E175" s="197">
        <f>SUM(E173:E174)</f>
        <v>12286987159</v>
      </c>
      <c r="F175" s="197">
        <v>0</v>
      </c>
      <c r="G175" s="197">
        <v>0</v>
      </c>
      <c r="H175" s="198">
        <f t="shared" si="256"/>
        <v>12286987159</v>
      </c>
      <c r="I175" s="198">
        <f>SUM(I173:I174)</f>
        <v>1572867396.78</v>
      </c>
      <c r="J175" s="199">
        <f t="shared" si="250"/>
        <v>0.12801082775022699</v>
      </c>
      <c r="K175" s="198">
        <f>SUM(K173:K174)</f>
        <v>1569984622.78</v>
      </c>
      <c r="L175" s="199">
        <f t="shared" si="251"/>
        <v>0.12777620766291875</v>
      </c>
      <c r="M175" s="198">
        <f>SUM(M173:M174)</f>
        <v>1530004488.78</v>
      </c>
      <c r="N175" s="199">
        <f t="shared" si="252"/>
        <v>0.12452234782871885</v>
      </c>
      <c r="O175" s="198">
        <f>SUM(O173:O174)</f>
        <v>1493933279.78</v>
      </c>
      <c r="P175" s="199">
        <f t="shared" si="253"/>
        <v>0.12158662334775212</v>
      </c>
      <c r="Q175" s="198">
        <f t="shared" si="254"/>
        <v>10714119762.219999</v>
      </c>
      <c r="R175" s="199">
        <f t="shared" si="255"/>
        <v>0.8719891722497729</v>
      </c>
    </row>
    <row r="176" spans="2:18" hidden="1">
      <c r="B176" s="245" t="s">
        <v>211</v>
      </c>
      <c r="C176" s="245"/>
      <c r="D176" s="189" t="s">
        <v>267</v>
      </c>
      <c r="E176" s="190">
        <v>1036559168</v>
      </c>
      <c r="F176" s="116">
        <v>0</v>
      </c>
      <c r="G176" s="116">
        <v>0</v>
      </c>
      <c r="H176" s="167">
        <f t="shared" si="256"/>
        <v>1036559168</v>
      </c>
      <c r="I176" s="167">
        <f>GETPIVOTDATA("CDP ",Validaciones!$A$1,"REC","Otros recursos del tesoro","DESCRIPCION",$B$41,"DESCRIPCION3","Inversión","DESCRIPCION5","Inversión")</f>
        <v>1033255847</v>
      </c>
      <c r="J176" s="191">
        <f t="shared" si="250"/>
        <v>0.996813186258944</v>
      </c>
      <c r="K176" s="167">
        <f>GETPIVOTDATA("Compromisos",Validaciones!$A$1,"REC","Otros recursos del tesoro","DESCRIPCION",$B$41,"DESCRIPCION3","Inversión","DESCRIPCION5","Inversión")</f>
        <v>1033146397</v>
      </c>
      <c r="L176" s="191">
        <f t="shared" si="251"/>
        <v>0.99670759653152763</v>
      </c>
      <c r="M176" s="167">
        <f>GETPIVOTDATA("Obligaciones",Validaciones!$A$1,"REC","Otros recursos del tesoro","DESCRIPCION",$B$41,"DESCRIPCION3","Inversión","DESCRIPCION5","Inversión")</f>
        <v>1031391372</v>
      </c>
      <c r="N176" s="191">
        <f t="shared" si="252"/>
        <v>0.99501447079960614</v>
      </c>
      <c r="O176" s="167">
        <f>GETPIVOTDATA("Pagos",Validaciones!$A$1,"REC","Otros recursos del tesoro","DESCRIPCION",$B$41,"DESCRIPCION3","Inversión","DESCRIPCION5","Inversión")</f>
        <v>1031391372</v>
      </c>
      <c r="P176" s="191">
        <f t="shared" si="253"/>
        <v>0.99501447079960614</v>
      </c>
      <c r="Q176" s="167">
        <f t="shared" si="254"/>
        <v>3303321</v>
      </c>
      <c r="R176" s="191">
        <f t="shared" si="255"/>
        <v>3.1868137410560244E-3</v>
      </c>
    </row>
    <row r="177" spans="2:18" hidden="1">
      <c r="B177" s="245"/>
      <c r="C177" s="245"/>
      <c r="D177" s="189" t="s">
        <v>280</v>
      </c>
      <c r="E177" s="190">
        <v>834778626</v>
      </c>
      <c r="F177" s="116">
        <v>0</v>
      </c>
      <c r="G177" s="116">
        <v>0</v>
      </c>
      <c r="H177" s="167">
        <f t="shared" si="256"/>
        <v>834778626</v>
      </c>
      <c r="I177" s="167">
        <f>GETPIVOTDATA("CDP ",Validaciones!$A$1,"REC","Ingresos corrientes","DESCRIPCION",$B$41,"DESCRIPCION3","Inversión","DESCRIPCION5","Inversión")</f>
        <v>797631229</v>
      </c>
      <c r="J177" s="191">
        <f t="shared" si="250"/>
        <v>0.95550030170513733</v>
      </c>
      <c r="K177" s="167">
        <f>GETPIVOTDATA("Compromisos",Validaciones!$A$1,"REC","Ingresos corrientes","DESCRIPCION",$B$41,"DESCRIPCION3","Inversión","DESCRIPCION5","Inversión")</f>
        <v>797631229</v>
      </c>
      <c r="L177" s="191">
        <f t="shared" si="251"/>
        <v>0.95550030170513733</v>
      </c>
      <c r="M177" s="167">
        <f>GETPIVOTDATA("Obligaciones",Validaciones!$A$1,"REC","Ingresos corrientes","DESCRIPCION",$B$41,"DESCRIPCION3","Inversión","DESCRIPCION5","Inversión")</f>
        <v>793987518</v>
      </c>
      <c r="N177" s="191">
        <f t="shared" si="252"/>
        <v>0.95113541874513685</v>
      </c>
      <c r="O177" s="167">
        <f>GETPIVOTDATA("Pagos",Validaciones!$A$1,"REC","Ingresos corrientes","DESCRIPCION",$B$41,"DESCRIPCION3","Inversión","DESCRIPCION5","Inversión")</f>
        <v>742380765</v>
      </c>
      <c r="P177" s="191">
        <f t="shared" si="253"/>
        <v>0.88931453427031082</v>
      </c>
      <c r="Q177" s="167">
        <f t="shared" si="254"/>
        <v>37147397</v>
      </c>
      <c r="R177" s="191">
        <f t="shared" si="255"/>
        <v>4.4499698294862666E-2</v>
      </c>
    </row>
    <row r="178" spans="2:18" hidden="1">
      <c r="B178" s="245"/>
      <c r="C178" s="245"/>
      <c r="D178" s="196" t="s">
        <v>677</v>
      </c>
      <c r="E178" s="197">
        <f>SUM(E176:E177)</f>
        <v>1871337794</v>
      </c>
      <c r="F178" s="197">
        <v>0</v>
      </c>
      <c r="G178" s="197">
        <v>0</v>
      </c>
      <c r="H178" s="198">
        <f t="shared" si="256"/>
        <v>1871337794</v>
      </c>
      <c r="I178" s="198">
        <f>SUM(I176:I177)</f>
        <v>1830887076</v>
      </c>
      <c r="J178" s="199">
        <f t="shared" si="250"/>
        <v>0.97838406399438116</v>
      </c>
      <c r="K178" s="198">
        <f>SUM(K176:K177)</f>
        <v>1830777626</v>
      </c>
      <c r="L178" s="199">
        <f t="shared" si="251"/>
        <v>0.9783255764244988</v>
      </c>
      <c r="M178" s="198">
        <f>SUM(M176:M177)</f>
        <v>1825378890</v>
      </c>
      <c r="N178" s="199">
        <f t="shared" si="252"/>
        <v>0.97544061572028506</v>
      </c>
      <c r="O178" s="198">
        <f>SUM(O176:O177)</f>
        <v>1773772137</v>
      </c>
      <c r="P178" s="199">
        <f t="shared" si="253"/>
        <v>0.9478631504622943</v>
      </c>
      <c r="Q178" s="198">
        <f t="shared" si="254"/>
        <v>40450718</v>
      </c>
      <c r="R178" s="199">
        <f t="shared" si="255"/>
        <v>2.1615936005618876E-2</v>
      </c>
    </row>
    <row r="179" spans="2:18" hidden="1">
      <c r="B179" s="245" t="s">
        <v>212</v>
      </c>
      <c r="C179" s="245"/>
      <c r="D179" s="189" t="s">
        <v>267</v>
      </c>
      <c r="E179" s="190">
        <v>206818844</v>
      </c>
      <c r="F179" s="116">
        <v>0</v>
      </c>
      <c r="G179" s="116">
        <v>0</v>
      </c>
      <c r="H179" s="167">
        <f t="shared" si="256"/>
        <v>206818844</v>
      </c>
      <c r="I179" s="167">
        <f>GETPIVOTDATA("CDP ",Validaciones!$A$1,"REC","Otros recursos del tesoro","DESCRIPCION",$B$44,"DESCRIPCION3","Inversión","DESCRIPCION5","Inversión")</f>
        <v>204340906</v>
      </c>
      <c r="J179" s="191">
        <f t="shared" si="250"/>
        <v>0.98801879967958817</v>
      </c>
      <c r="K179" s="167">
        <f>GETPIVOTDATA("Compromisos",Validaciones!$A$1,"REC","Otros recursos del tesoro","DESCRIPCION",$B$44,"DESCRIPCION3","Inversión","DESCRIPCION5","Inversión")</f>
        <v>204340906</v>
      </c>
      <c r="L179" s="191">
        <f t="shared" si="251"/>
        <v>0.98801879967958817</v>
      </c>
      <c r="M179" s="167">
        <f>GETPIVOTDATA("Obligaciones",Validaciones!$A$1,"REC","Otros recursos del tesoro","DESCRIPCION",$B$44,"DESCRIPCION3","Inversión","DESCRIPCION5","Inversión")</f>
        <v>204340905</v>
      </c>
      <c r="N179" s="191">
        <f t="shared" si="252"/>
        <v>0.98801879484443889</v>
      </c>
      <c r="O179" s="167">
        <f>GETPIVOTDATA("Pagos",Validaciones!$A$1,"REC","Otros recursos del tesoro","DESCRIPCION",$B$44,"DESCRIPCION3","Inversión","DESCRIPCION5","Inversión")</f>
        <v>204340905</v>
      </c>
      <c r="P179" s="191">
        <f t="shared" si="253"/>
        <v>0.98801879484443889</v>
      </c>
      <c r="Q179" s="167">
        <f t="shared" si="254"/>
        <v>2477938</v>
      </c>
      <c r="R179" s="191">
        <f t="shared" si="255"/>
        <v>1.1981200320411809E-2</v>
      </c>
    </row>
    <row r="180" spans="2:18" hidden="1">
      <c r="B180" s="245"/>
      <c r="C180" s="245"/>
      <c r="D180" s="196" t="s">
        <v>677</v>
      </c>
      <c r="E180" s="197">
        <f>E179</f>
        <v>206818844</v>
      </c>
      <c r="F180" s="197">
        <v>0</v>
      </c>
      <c r="G180" s="197">
        <v>0</v>
      </c>
      <c r="H180" s="198">
        <f t="shared" si="256"/>
        <v>206818844</v>
      </c>
      <c r="I180" s="198">
        <f>I179</f>
        <v>204340906</v>
      </c>
      <c r="J180" s="199">
        <f t="shared" si="250"/>
        <v>0.98801879967958817</v>
      </c>
      <c r="K180" s="198">
        <f>K179</f>
        <v>204340906</v>
      </c>
      <c r="L180" s="199">
        <f t="shared" si="251"/>
        <v>0.98801879967958817</v>
      </c>
      <c r="M180" s="198">
        <f>M179</f>
        <v>204340905</v>
      </c>
      <c r="N180" s="199">
        <f t="shared" si="252"/>
        <v>0.98801879484443889</v>
      </c>
      <c r="O180" s="198">
        <f>O179</f>
        <v>204340905</v>
      </c>
      <c r="P180" s="199">
        <f t="shared" si="253"/>
        <v>0.98801879484443889</v>
      </c>
      <c r="Q180" s="198">
        <f t="shared" si="254"/>
        <v>2477938</v>
      </c>
      <c r="R180" s="199">
        <f t="shared" si="255"/>
        <v>1.1981200320411809E-2</v>
      </c>
    </row>
    <row r="181" spans="2:18" hidden="1">
      <c r="B181" s="245" t="s">
        <v>213</v>
      </c>
      <c r="C181" s="245"/>
      <c r="D181" s="189" t="s">
        <v>267</v>
      </c>
      <c r="E181" s="190">
        <v>3839249599</v>
      </c>
      <c r="F181" s="116">
        <v>0</v>
      </c>
      <c r="G181" s="116">
        <v>0</v>
      </c>
      <c r="H181" s="167">
        <f t="shared" si="256"/>
        <v>3839249599</v>
      </c>
      <c r="I181" s="167">
        <f>GETPIVOTDATA("CDP ",Validaciones!$A$1,"REC","Otros recursos del tesoro","DESCRIPCION",$B$46,"DESCRIPCION3","Inversión","DESCRIPCION5","Inversión")</f>
        <v>3812125507.2199998</v>
      </c>
      <c r="J181" s="191">
        <f t="shared" si="250"/>
        <v>0.99293505382221958</v>
      </c>
      <c r="K181" s="167">
        <f>GETPIVOTDATA("Compromisos",Validaciones!$A$1,"REC","Otros recursos del tesoro","DESCRIPCION",$B$46,"DESCRIPCION3","Inversión","DESCRIPCION5","Inversión")</f>
        <v>3794407268.1900001</v>
      </c>
      <c r="L181" s="191">
        <f t="shared" si="251"/>
        <v>0.98832002722050682</v>
      </c>
      <c r="M181" s="167">
        <f>GETPIVOTDATA("Obligaciones",Validaciones!$A$1,"REC","Otros recursos del tesoro","DESCRIPCION",$B$46,"DESCRIPCION3","Inversión","DESCRIPCION5","Inversión")</f>
        <v>3697615426.5500002</v>
      </c>
      <c r="N181" s="191">
        <f t="shared" si="252"/>
        <v>0.96310889177747372</v>
      </c>
      <c r="O181" s="167">
        <f>GETPIVOTDATA("Pagos",Validaciones!$A$1,"REC","Otros recursos del tesoro","DESCRIPCION",$B$46,"DESCRIPCION3","Inversión","DESCRIPCION5","Inversión")</f>
        <v>3697615426.5500002</v>
      </c>
      <c r="P181" s="191">
        <f t="shared" si="253"/>
        <v>0.96310889177747372</v>
      </c>
      <c r="Q181" s="167">
        <f t="shared" si="254"/>
        <v>27124091.78000021</v>
      </c>
      <c r="R181" s="191">
        <f t="shared" si="255"/>
        <v>7.0649461777804587E-3</v>
      </c>
    </row>
    <row r="182" spans="2:18" hidden="1">
      <c r="B182" s="245"/>
      <c r="C182" s="245"/>
      <c r="D182" s="189" t="s">
        <v>280</v>
      </c>
      <c r="E182" s="190">
        <v>5990764260</v>
      </c>
      <c r="F182" s="116">
        <v>0</v>
      </c>
      <c r="G182" s="116">
        <v>0</v>
      </c>
      <c r="H182" s="167">
        <f t="shared" si="256"/>
        <v>5990764260</v>
      </c>
      <c r="I182" s="167">
        <f>GETPIVOTDATA("CDP ",Validaciones!$A$1,"REC","Ingresos corrientes","DESCRIPCION",$B$46,"DESCRIPCION3","Inversión","DESCRIPCION5","Inversión")</f>
        <v>5100610454.5600004</v>
      </c>
      <c r="J182" s="191">
        <f t="shared" si="250"/>
        <v>0.85141231288576869</v>
      </c>
      <c r="K182" s="167">
        <f>GETPIVOTDATA("Compromisos",Validaciones!$A$1,"REC","Ingresos corrientes","DESCRIPCION",$B$46,"DESCRIPCION3","Inversión","DESCRIPCION5","Inversión")</f>
        <v>5081332160.5500002</v>
      </c>
      <c r="L182" s="191">
        <f t="shared" si="251"/>
        <v>0.84819431044512505</v>
      </c>
      <c r="M182" s="167">
        <f>GETPIVOTDATA("Obligaciones",Validaciones!$A$1,"REC","Ingresos corrientes","DESCRIPCION",$B$46,"DESCRIPCION3","Inversión","DESCRIPCION5","Inversión")</f>
        <v>4225611027.5</v>
      </c>
      <c r="N182" s="191">
        <f t="shared" si="252"/>
        <v>0.70535424932577806</v>
      </c>
      <c r="O182" s="167">
        <f>GETPIVOTDATA("Pagos",Validaciones!$A$1,"REC","Ingresos corrientes","DESCRIPCION",$B$46,"DESCRIPCION3","Inversión","DESCRIPCION5","Inversión")</f>
        <v>3147241606.3000002</v>
      </c>
      <c r="P182" s="191">
        <f t="shared" si="253"/>
        <v>0.52534893207431943</v>
      </c>
      <c r="Q182" s="167">
        <f t="shared" si="254"/>
        <v>890153805.43999958</v>
      </c>
      <c r="R182" s="191">
        <f t="shared" si="255"/>
        <v>0.14858768711423131</v>
      </c>
    </row>
    <row r="183" spans="2:18" hidden="1">
      <c r="B183" s="245"/>
      <c r="C183" s="245"/>
      <c r="D183" s="196" t="s">
        <v>677</v>
      </c>
      <c r="E183" s="197">
        <f>SUM(E181:E182)</f>
        <v>9830013859</v>
      </c>
      <c r="F183" s="197">
        <v>0</v>
      </c>
      <c r="G183" s="197">
        <v>0</v>
      </c>
      <c r="H183" s="198">
        <f t="shared" si="256"/>
        <v>9830013859</v>
      </c>
      <c r="I183" s="198">
        <f>SUM(I181:I182)</f>
        <v>8912735961.7800007</v>
      </c>
      <c r="J183" s="199">
        <f t="shared" si="250"/>
        <v>0.90668600162957314</v>
      </c>
      <c r="K183" s="198">
        <f>SUM(K181:K182)</f>
        <v>8875739428.7399998</v>
      </c>
      <c r="L183" s="199">
        <f t="shared" si="251"/>
        <v>0.90292237183508128</v>
      </c>
      <c r="M183" s="198">
        <f>SUM(M181:M182)</f>
        <v>7923226454.0500002</v>
      </c>
      <c r="N183" s="199">
        <f t="shared" si="252"/>
        <v>0.80602393523543048</v>
      </c>
      <c r="O183" s="198">
        <f>SUM(O181:O182)</f>
        <v>6844857032.8500004</v>
      </c>
      <c r="P183" s="199">
        <f t="shared" si="253"/>
        <v>0.69632221592272736</v>
      </c>
      <c r="Q183" s="198">
        <f t="shared" si="254"/>
        <v>917277897.21999931</v>
      </c>
      <c r="R183" s="199">
        <f t="shared" si="255"/>
        <v>9.3313998370426851E-2</v>
      </c>
    </row>
    <row r="184" spans="2:18" hidden="1">
      <c r="B184" s="139"/>
      <c r="C184" s="246" t="s">
        <v>683</v>
      </c>
      <c r="D184" s="116" t="s">
        <v>267</v>
      </c>
      <c r="E184" s="167">
        <f>SUMIF($D$22:$D$48,$D184,E$22:E$48)</f>
        <v>20322395945</v>
      </c>
      <c r="F184" s="167">
        <f t="shared" ref="F184:Q184" si="257">SUMIF($D$22:$D$48,$D184,F$22:F$48)</f>
        <v>0</v>
      </c>
      <c r="G184" s="167">
        <f t="shared" si="257"/>
        <v>0</v>
      </c>
      <c r="H184" s="167">
        <f t="shared" si="257"/>
        <v>20322395945</v>
      </c>
      <c r="I184" s="167">
        <f t="shared" si="257"/>
        <v>19632534636.720001</v>
      </c>
      <c r="J184" s="191">
        <f t="shared" si="250"/>
        <v>0.96605413504652593</v>
      </c>
      <c r="K184" s="167">
        <f t="shared" si="257"/>
        <v>18878550880.200001</v>
      </c>
      <c r="L184" s="191">
        <f t="shared" si="251"/>
        <v>0.92895300983665585</v>
      </c>
      <c r="M184" s="167">
        <f t="shared" si="257"/>
        <v>17763944945.470001</v>
      </c>
      <c r="N184" s="191">
        <f t="shared" si="252"/>
        <v>0.87410682251964167</v>
      </c>
      <c r="O184" s="167">
        <f t="shared" si="257"/>
        <v>17711030165.470001</v>
      </c>
      <c r="P184" s="191">
        <f t="shared" si="253"/>
        <v>0.87150305571265663</v>
      </c>
      <c r="Q184" s="167">
        <f t="shared" si="257"/>
        <v>689861308.27999973</v>
      </c>
      <c r="R184" s="191">
        <f t="shared" si="255"/>
        <v>3.3945864953474104E-2</v>
      </c>
    </row>
    <row r="185" spans="2:18" hidden="1">
      <c r="B185" s="139"/>
      <c r="C185" s="247"/>
      <c r="D185" s="116" t="s">
        <v>280</v>
      </c>
      <c r="E185" s="167">
        <f>SUMIF($D$22:$D$48,$D185,E$22:E$48)</f>
        <v>55295438877</v>
      </c>
      <c r="F185" s="167">
        <f t="shared" ref="F185:I187" si="258">SUMIF($D$22:$D$48,$D185,F$22:F$48)</f>
        <v>0</v>
      </c>
      <c r="G185" s="167">
        <f t="shared" si="258"/>
        <v>0</v>
      </c>
      <c r="H185" s="167">
        <f t="shared" si="258"/>
        <v>55295438877</v>
      </c>
      <c r="I185" s="167">
        <f t="shared" si="258"/>
        <v>29374891730.720001</v>
      </c>
      <c r="J185" s="191">
        <f t="shared" si="250"/>
        <v>0.53123534829087715</v>
      </c>
      <c r="K185" s="167">
        <f>SUMIF($D$22:$D$48,$D185,K$22:K$48)</f>
        <v>27312025869.419998</v>
      </c>
      <c r="L185" s="191">
        <f t="shared" si="251"/>
        <v>0.49392909115294803</v>
      </c>
      <c r="M185" s="167">
        <f>SUMIF($D$22:$D$48,$D185,M$22:M$48)</f>
        <v>24779463633.509998</v>
      </c>
      <c r="N185" s="191">
        <f t="shared" si="252"/>
        <v>0.44812852808040476</v>
      </c>
      <c r="O185" s="167">
        <f>SUMIF($D$22:$D$48,$D185,O$22:O$48)</f>
        <v>22172778617.130001</v>
      </c>
      <c r="P185" s="191">
        <f t="shared" si="253"/>
        <v>0.40098747866802287</v>
      </c>
      <c r="Q185" s="167">
        <f>SUMIF($D$22:$D$48,$D185,Q$22:Q$48)</f>
        <v>25920547146.279995</v>
      </c>
      <c r="R185" s="191">
        <f t="shared" si="255"/>
        <v>0.46876465170912285</v>
      </c>
    </row>
    <row r="186" spans="2:18" hidden="1">
      <c r="B186" s="139"/>
      <c r="C186" s="247"/>
      <c r="D186" s="116" t="s">
        <v>712</v>
      </c>
      <c r="E186" s="167">
        <f>SUMIF($D$22:$D$48,$D186,E$22:E$48)</f>
        <v>134445997196</v>
      </c>
      <c r="F186" s="167">
        <f t="shared" si="258"/>
        <v>0</v>
      </c>
      <c r="G186" s="167">
        <f t="shared" si="258"/>
        <v>0</v>
      </c>
      <c r="H186" s="167">
        <f t="shared" si="258"/>
        <v>134445997196</v>
      </c>
      <c r="I186" s="167">
        <f t="shared" si="258"/>
        <v>63767933807.019997</v>
      </c>
      <c r="J186" s="191">
        <f t="shared" si="250"/>
        <v>0.47430146777859744</v>
      </c>
      <c r="K186" s="167">
        <f>SUMIF($D$22:$D$48,$D186,K$22:K$48)</f>
        <v>42950230956.459999</v>
      </c>
      <c r="L186" s="191">
        <f t="shared" si="251"/>
        <v>0.31946083819695781</v>
      </c>
      <c r="M186" s="167">
        <f>SUMIF($D$22:$D$48,$D186,M$22:M$48)</f>
        <v>12156513657.42</v>
      </c>
      <c r="N186" s="191">
        <f t="shared" si="252"/>
        <v>9.041930523002345E-2</v>
      </c>
      <c r="O186" s="167">
        <f>SUMIF($D$22:$D$48,$D186,O$22:O$48)</f>
        <v>12156513657.42</v>
      </c>
      <c r="P186" s="191">
        <f t="shared" si="253"/>
        <v>9.041930523002345E-2</v>
      </c>
      <c r="Q186" s="167">
        <f>SUMIF($D$22:$D$48,$D186,Q$22:Q$48)</f>
        <v>70678063388.980011</v>
      </c>
      <c r="R186" s="191">
        <f t="shared" si="255"/>
        <v>0.52569853222140261</v>
      </c>
    </row>
    <row r="187" spans="2:18" hidden="1">
      <c r="C187" s="248"/>
      <c r="D187" s="196" t="s">
        <v>677</v>
      </c>
      <c r="E187" s="198">
        <f>SUMIF($D$22:$D$48,$D187,E$22:E$48)</f>
        <v>210063832018</v>
      </c>
      <c r="F187" s="198">
        <f t="shared" si="258"/>
        <v>0</v>
      </c>
      <c r="G187" s="198">
        <f t="shared" si="258"/>
        <v>0</v>
      </c>
      <c r="H187" s="198">
        <f t="shared" si="258"/>
        <v>210063832018</v>
      </c>
      <c r="I187" s="198">
        <f t="shared" si="258"/>
        <v>112775360174.46001</v>
      </c>
      <c r="J187" s="200">
        <f t="shared" si="250"/>
        <v>0.53686233889514345</v>
      </c>
      <c r="K187" s="198">
        <f>SUMIF($D$22:$D$48,$D187,K$22:K$48)</f>
        <v>89140807706.080002</v>
      </c>
      <c r="L187" s="200">
        <f t="shared" si="251"/>
        <v>0.42435105010576823</v>
      </c>
      <c r="M187" s="198">
        <f>SUMIF($D$22:$D$48,$D187,M$22:M$48)</f>
        <v>54699922236.400002</v>
      </c>
      <c r="N187" s="200">
        <f t="shared" si="252"/>
        <v>0.26039666948336382</v>
      </c>
      <c r="O187" s="198">
        <f>SUMIF($D$22:$D$48,$D187,O$22:O$48)</f>
        <v>52040322440.020004</v>
      </c>
      <c r="P187" s="200">
        <f t="shared" si="253"/>
        <v>0.24773575698438541</v>
      </c>
      <c r="Q187" s="198">
        <f>SUMIF($D$22:$D$48,$D187,Q$22:Q$48)</f>
        <v>97288471843.540009</v>
      </c>
      <c r="R187" s="200">
        <f>IFERROR(Q187/H187,0)</f>
        <v>0.4631376611048566</v>
      </c>
    </row>
    <row r="188" spans="2:18" hidden="1"/>
    <row r="189" spans="2:18" hidden="1"/>
    <row r="190" spans="2:18" hidden="1"/>
  </sheetData>
  <mergeCells count="59">
    <mergeCell ref="C57:C60"/>
    <mergeCell ref="C61:C64"/>
    <mergeCell ref="B32:C34"/>
    <mergeCell ref="B35:C37"/>
    <mergeCell ref="B38:C40"/>
    <mergeCell ref="B41:C43"/>
    <mergeCell ref="B44:C45"/>
    <mergeCell ref="B46:C48"/>
    <mergeCell ref="C49:C52"/>
    <mergeCell ref="B54:G54"/>
    <mergeCell ref="C77:C80"/>
    <mergeCell ref="C81:C84"/>
    <mergeCell ref="C85:C88"/>
    <mergeCell ref="C89:C92"/>
    <mergeCell ref="C93:C96"/>
    <mergeCell ref="C133:C136"/>
    <mergeCell ref="C137:C140"/>
    <mergeCell ref="C97:C100"/>
    <mergeCell ref="C101:C104"/>
    <mergeCell ref="C105:C108"/>
    <mergeCell ref="C113:C116"/>
    <mergeCell ref="C117:C120"/>
    <mergeCell ref="C141:C144"/>
    <mergeCell ref="B57:B64"/>
    <mergeCell ref="B65:B80"/>
    <mergeCell ref="C65:C68"/>
    <mergeCell ref="C69:C72"/>
    <mergeCell ref="C73:C76"/>
    <mergeCell ref="B133:B136"/>
    <mergeCell ref="B121:B132"/>
    <mergeCell ref="B101:B120"/>
    <mergeCell ref="B89:B100"/>
    <mergeCell ref="B85:B88"/>
    <mergeCell ref="B81:B84"/>
    <mergeCell ref="C109:C112"/>
    <mergeCell ref="C121:C124"/>
    <mergeCell ref="C125:C128"/>
    <mergeCell ref="C129:C132"/>
    <mergeCell ref="B7:B17"/>
    <mergeCell ref="B22:C25"/>
    <mergeCell ref="B26:C28"/>
    <mergeCell ref="B29:C31"/>
    <mergeCell ref="B21:C21"/>
    <mergeCell ref="B19:G19"/>
    <mergeCell ref="C7:C9"/>
    <mergeCell ref="C10:C13"/>
    <mergeCell ref="C14:C17"/>
    <mergeCell ref="B154:G154"/>
    <mergeCell ref="B156:C156"/>
    <mergeCell ref="B157:C160"/>
    <mergeCell ref="B161:C163"/>
    <mergeCell ref="B164:C166"/>
    <mergeCell ref="B181:C183"/>
    <mergeCell ref="C184:C187"/>
    <mergeCell ref="B167:C169"/>
    <mergeCell ref="B170:C172"/>
    <mergeCell ref="B173:C175"/>
    <mergeCell ref="B176:C178"/>
    <mergeCell ref="B179:C18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ACA5-8EC6-43EC-8D9F-648CD3CD00B3}">
  <dimension ref="A1:BD223"/>
  <sheetViews>
    <sheetView zoomScale="80" zoomScaleNormal="80" workbookViewId="0">
      <selection activeCell="A3" sqref="A3"/>
    </sheetView>
  </sheetViews>
  <sheetFormatPr defaultColWidth="11" defaultRowHeight="15.75"/>
  <cols>
    <col min="10" max="11" width="15.125" bestFit="1" customWidth="1"/>
  </cols>
  <sheetData>
    <row r="1" spans="1:56">
      <c r="AH1" s="72"/>
      <c r="AI1" s="72" t="str">
        <f>IFERROR(IF(R1=0,"",IF((V1/R1)&gt;1,1,(V1/R1))),"")</f>
        <v/>
      </c>
      <c r="AJ1" s="72">
        <f t="shared" ref="AJ1" si="0">IFERROR(IF((W1+Y1+AA1+AC1)/R1&gt;1,1,(W1+Y1+AA1+AC1)/R1),0)</f>
        <v>0</v>
      </c>
      <c r="AK1" s="72" t="str">
        <f t="shared" ref="AK1" si="1">IFERROR(IF(S1=0,"",IF((W1/S1)&gt;1,1,(W1/S1))),"")</f>
        <v/>
      </c>
      <c r="AL1" s="72" t="str">
        <f t="shared" ref="AL1" si="2">IFERROR(IF(T1=0,"",IF((Y1/T1)&gt;1,1,(Y1/T1))),"")</f>
        <v/>
      </c>
      <c r="AM1" s="72" t="str">
        <f t="shared" ref="AM1" si="3">IFERROR(IF(U1=0,"",IF((AA1/U1)&gt;1,1,(AA1/U1))),"")</f>
        <v/>
      </c>
      <c r="AN1" s="72" t="str">
        <f t="shared" ref="AN1" si="4">IFERROR(IF(V1=0,"",IF((AC1/V1)&gt;1,1,(AC1/V1))),"")</f>
        <v/>
      </c>
    </row>
    <row r="2" spans="1:56" ht="15" customHeight="1">
      <c r="A2" s="145" t="s">
        <v>713</v>
      </c>
      <c r="B2" s="146" t="s">
        <v>31</v>
      </c>
      <c r="C2" s="146" t="s">
        <v>11</v>
      </c>
      <c r="D2" s="146" t="s">
        <v>714</v>
      </c>
      <c r="E2" s="146" t="s">
        <v>715</v>
      </c>
      <c r="F2" s="146" t="s">
        <v>716</v>
      </c>
      <c r="G2" s="146" t="s">
        <v>717</v>
      </c>
      <c r="H2" s="146" t="s">
        <v>718</v>
      </c>
      <c r="I2" s="147" t="s">
        <v>719</v>
      </c>
      <c r="J2" s="147" t="s">
        <v>720</v>
      </c>
      <c r="K2" s="147" t="s">
        <v>721</v>
      </c>
      <c r="L2" s="147" t="s">
        <v>722</v>
      </c>
      <c r="M2" s="147" t="s">
        <v>723</v>
      </c>
      <c r="N2" s="147" t="s">
        <v>724</v>
      </c>
      <c r="O2" s="147" t="s">
        <v>725</v>
      </c>
      <c r="P2" s="147" t="s">
        <v>726</v>
      </c>
      <c r="Q2" s="148" t="s">
        <v>727</v>
      </c>
      <c r="R2" s="145" t="s">
        <v>728</v>
      </c>
      <c r="S2" s="149" t="s">
        <v>729</v>
      </c>
      <c r="T2" s="150" t="s">
        <v>730</v>
      </c>
      <c r="U2" s="151" t="s">
        <v>731</v>
      </c>
      <c r="V2" s="152" t="s">
        <v>732</v>
      </c>
      <c r="W2" s="153" t="s">
        <v>733</v>
      </c>
      <c r="X2" s="153" t="s">
        <v>734</v>
      </c>
      <c r="Y2" s="154" t="s">
        <v>735</v>
      </c>
      <c r="Z2" s="154" t="s">
        <v>736</v>
      </c>
      <c r="AA2" s="155" t="s">
        <v>737</v>
      </c>
      <c r="AB2" s="155" t="s">
        <v>738</v>
      </c>
      <c r="AC2" s="156" t="s">
        <v>739</v>
      </c>
      <c r="AD2" s="156" t="s">
        <v>740</v>
      </c>
      <c r="AE2" s="156" t="s">
        <v>741</v>
      </c>
      <c r="AF2" s="153" t="s">
        <v>742</v>
      </c>
      <c r="AG2" s="154" t="s">
        <v>743</v>
      </c>
      <c r="AH2" s="155" t="s">
        <v>744</v>
      </c>
      <c r="AI2" s="156" t="s">
        <v>745</v>
      </c>
      <c r="AJ2" s="157" t="s">
        <v>746</v>
      </c>
      <c r="AK2" s="153" t="s">
        <v>747</v>
      </c>
      <c r="AL2" s="153" t="s">
        <v>748</v>
      </c>
      <c r="AM2" s="153" t="s">
        <v>749</v>
      </c>
      <c r="AN2" s="153" t="s">
        <v>750</v>
      </c>
      <c r="AO2" s="141" t="s">
        <v>751</v>
      </c>
      <c r="AP2" s="141" t="s">
        <v>752</v>
      </c>
      <c r="AQ2" s="141" t="s">
        <v>753</v>
      </c>
      <c r="AR2" s="141" t="s">
        <v>754</v>
      </c>
      <c r="AS2" s="142" t="s">
        <v>755</v>
      </c>
      <c r="AT2" s="142" t="s">
        <v>756</v>
      </c>
      <c r="AU2" s="142" t="s">
        <v>757</v>
      </c>
      <c r="AV2" s="142" t="s">
        <v>758</v>
      </c>
      <c r="AW2" s="143" t="s">
        <v>759</v>
      </c>
      <c r="AX2" s="143" t="s">
        <v>760</v>
      </c>
      <c r="AY2" s="143" t="s">
        <v>761</v>
      </c>
      <c r="AZ2" s="143" t="s">
        <v>762</v>
      </c>
      <c r="BA2" s="144" t="s">
        <v>763</v>
      </c>
      <c r="BB2" s="144" t="s">
        <v>764</v>
      </c>
      <c r="BC2" s="144" t="s">
        <v>765</v>
      </c>
      <c r="BD2" s="144" t="s">
        <v>766</v>
      </c>
    </row>
    <row r="3" spans="1:56" ht="15" customHeight="1">
      <c r="A3" s="185">
        <v>1</v>
      </c>
      <c r="B3" s="185" t="s">
        <v>489</v>
      </c>
      <c r="C3" s="185" t="s">
        <v>767</v>
      </c>
      <c r="D3" s="185" t="s">
        <v>768</v>
      </c>
      <c r="E3" s="185" t="s">
        <v>769</v>
      </c>
      <c r="F3" s="185" t="s">
        <v>770</v>
      </c>
      <c r="G3" s="185" t="s">
        <v>771</v>
      </c>
      <c r="H3" s="185" t="s">
        <v>772</v>
      </c>
      <c r="I3" s="185" t="s">
        <v>773</v>
      </c>
      <c r="J3" s="71">
        <v>44197</v>
      </c>
      <c r="K3" s="71">
        <v>44561</v>
      </c>
      <c r="L3" s="185" t="s">
        <v>774</v>
      </c>
      <c r="M3" s="185" t="str">
        <f>B3</f>
        <v>Atlántico</v>
      </c>
      <c r="N3" s="185" t="s">
        <v>30</v>
      </c>
      <c r="O3" s="185" t="s">
        <v>775</v>
      </c>
      <c r="P3" s="185" t="s">
        <v>776</v>
      </c>
      <c r="Q3" s="72">
        <v>0.125</v>
      </c>
      <c r="R3" s="187">
        <v>8782</v>
      </c>
      <c r="S3" s="187">
        <v>0</v>
      </c>
      <c r="T3" s="187">
        <v>0</v>
      </c>
      <c r="U3" s="187">
        <v>0</v>
      </c>
      <c r="V3" s="187">
        <v>8782</v>
      </c>
      <c r="W3" s="187">
        <v>2729</v>
      </c>
      <c r="X3" s="187" t="s">
        <v>777</v>
      </c>
      <c r="Y3" s="187">
        <v>1104</v>
      </c>
      <c r="Z3" s="187" t="s">
        <v>778</v>
      </c>
      <c r="AA3" s="187">
        <v>7923</v>
      </c>
      <c r="AB3" s="187" t="s">
        <v>779</v>
      </c>
      <c r="AC3" s="187"/>
      <c r="AD3" s="187"/>
      <c r="AE3" s="187">
        <f t="shared" ref="AE3:AE66" si="5">AC3+AA3+Y3+W3</f>
        <v>11756</v>
      </c>
      <c r="AF3" s="71">
        <v>44300</v>
      </c>
      <c r="AG3" s="71">
        <v>44386</v>
      </c>
      <c r="AH3" s="71">
        <v>44483</v>
      </c>
      <c r="AI3" s="71"/>
      <c r="AJ3" s="72">
        <f t="shared" ref="AJ3:AJ66" si="6">IFERROR(IF((W3+Y3+AA3+AC3)/R3&gt;1,1,(W3+Y3+AA3+AC3)/R3),0)</f>
        <v>1</v>
      </c>
      <c r="AK3" s="72" t="str">
        <f t="shared" ref="AK3:AK66" si="7">IFERROR(IF(S3=0,"",IF((W3/S3)&gt;1,1,(W3/S3))),"")</f>
        <v/>
      </c>
      <c r="AL3" s="72" t="str">
        <f t="shared" ref="AL3:AL66" si="8">IFERROR(IF(T3=0,"",IF((Y3/T3)&gt;1,1,(Y3/T3))),"")</f>
        <v/>
      </c>
      <c r="AM3" s="72" t="str">
        <f t="shared" ref="AM3:AM66" si="9">IFERROR(IF(U3=0,"",IF((AA3/U3)&gt;1,1,(AA3/U3))),"")</f>
        <v/>
      </c>
      <c r="AN3" s="72">
        <f t="shared" ref="AN3:AN66" si="10">IFERROR(IF(V3=0,"",IF((AC3/V3)&gt;1,1,(AC3/V3))),"")</f>
        <v>0</v>
      </c>
      <c r="AO3" s="185" t="s">
        <v>780</v>
      </c>
      <c r="AP3" s="185" t="s">
        <v>780</v>
      </c>
      <c r="AQ3" s="185" t="s">
        <v>780</v>
      </c>
      <c r="AR3" s="185"/>
      <c r="AS3" s="185" t="s">
        <v>781</v>
      </c>
      <c r="AT3" s="185" t="s">
        <v>782</v>
      </c>
      <c r="AU3" s="185" t="s">
        <v>783</v>
      </c>
      <c r="AV3" s="185"/>
      <c r="AW3" s="185" t="s">
        <v>780</v>
      </c>
      <c r="AX3" s="185" t="s">
        <v>780</v>
      </c>
      <c r="AY3" s="185" t="s">
        <v>780</v>
      </c>
      <c r="AZ3" s="185"/>
      <c r="BA3" s="185" t="s">
        <v>784</v>
      </c>
      <c r="BB3" s="185" t="s">
        <v>785</v>
      </c>
      <c r="BC3" s="185" t="s">
        <v>786</v>
      </c>
      <c r="BD3" s="140"/>
    </row>
    <row r="4" spans="1:56" ht="15" customHeight="1">
      <c r="A4" s="185">
        <v>3</v>
      </c>
      <c r="B4" s="185" t="s">
        <v>489</v>
      </c>
      <c r="C4" s="185" t="s">
        <v>767</v>
      </c>
      <c r="D4" s="185" t="s">
        <v>768</v>
      </c>
      <c r="E4" s="185" t="s">
        <v>769</v>
      </c>
      <c r="F4" s="185" t="s">
        <v>770</v>
      </c>
      <c r="G4" s="185" t="s">
        <v>771</v>
      </c>
      <c r="H4" s="185" t="s">
        <v>772</v>
      </c>
      <c r="I4" s="185" t="s">
        <v>787</v>
      </c>
      <c r="J4" s="71">
        <v>44197</v>
      </c>
      <c r="K4" s="71">
        <v>44561</v>
      </c>
      <c r="L4" s="185" t="s">
        <v>774</v>
      </c>
      <c r="M4" s="185" t="str">
        <f t="shared" ref="M4:M10" si="11">B4</f>
        <v>Atlántico</v>
      </c>
      <c r="N4" s="185" t="s">
        <v>30</v>
      </c>
      <c r="O4" s="185" t="s">
        <v>788</v>
      </c>
      <c r="P4" s="185" t="s">
        <v>776</v>
      </c>
      <c r="Q4" s="72">
        <v>0.125</v>
      </c>
      <c r="R4" s="187">
        <v>5541</v>
      </c>
      <c r="S4" s="187">
        <v>0</v>
      </c>
      <c r="T4" s="187">
        <v>0</v>
      </c>
      <c r="U4" s="187">
        <v>0</v>
      </c>
      <c r="V4" s="187">
        <v>5541</v>
      </c>
      <c r="W4" s="187">
        <v>238</v>
      </c>
      <c r="X4" s="187" t="s">
        <v>789</v>
      </c>
      <c r="Y4" s="187">
        <v>764</v>
      </c>
      <c r="Z4" s="187" t="s">
        <v>790</v>
      </c>
      <c r="AA4" s="187">
        <v>280</v>
      </c>
      <c r="AB4" s="187" t="s">
        <v>791</v>
      </c>
      <c r="AC4" s="187"/>
      <c r="AD4" s="187"/>
      <c r="AE4" s="187">
        <f t="shared" si="5"/>
        <v>1282</v>
      </c>
      <c r="AF4" s="71">
        <v>44300</v>
      </c>
      <c r="AG4" s="71">
        <v>44386</v>
      </c>
      <c r="AH4" s="71">
        <v>44483</v>
      </c>
      <c r="AI4" s="71"/>
      <c r="AJ4" s="72">
        <f t="shared" si="6"/>
        <v>0.23136617939000181</v>
      </c>
      <c r="AK4" s="72" t="str">
        <f t="shared" si="7"/>
        <v/>
      </c>
      <c r="AL4" s="72" t="str">
        <f t="shared" si="8"/>
        <v/>
      </c>
      <c r="AM4" s="72" t="str">
        <f t="shared" si="9"/>
        <v/>
      </c>
      <c r="AN4" s="72">
        <f t="shared" si="10"/>
        <v>0</v>
      </c>
      <c r="AO4" s="185" t="s">
        <v>780</v>
      </c>
      <c r="AP4" s="185" t="s">
        <v>780</v>
      </c>
      <c r="AQ4" s="185" t="s">
        <v>780</v>
      </c>
      <c r="AR4" s="185"/>
      <c r="AS4" s="185" t="s">
        <v>792</v>
      </c>
      <c r="AT4" s="185" t="s">
        <v>793</v>
      </c>
      <c r="AU4" s="185" t="s">
        <v>794</v>
      </c>
      <c r="AV4" s="185"/>
      <c r="AW4" s="185" t="s">
        <v>780</v>
      </c>
      <c r="AX4" t="s">
        <v>780</v>
      </c>
      <c r="AY4" t="s">
        <v>780</v>
      </c>
      <c r="BA4" t="s">
        <v>795</v>
      </c>
      <c r="BB4" t="s">
        <v>796</v>
      </c>
      <c r="BC4" t="s">
        <v>786</v>
      </c>
      <c r="BD4" s="140"/>
    </row>
    <row r="5" spans="1:56" ht="15" customHeight="1">
      <c r="A5" s="185">
        <v>5</v>
      </c>
      <c r="B5" s="185" t="s">
        <v>489</v>
      </c>
      <c r="C5" s="185" t="s">
        <v>797</v>
      </c>
      <c r="D5" s="185" t="s">
        <v>768</v>
      </c>
      <c r="E5" s="185" t="s">
        <v>769</v>
      </c>
      <c r="F5" s="185" t="s">
        <v>798</v>
      </c>
      <c r="G5" s="185" t="s">
        <v>771</v>
      </c>
      <c r="H5" s="185" t="s">
        <v>772</v>
      </c>
      <c r="I5" t="s">
        <v>799</v>
      </c>
      <c r="J5" s="71">
        <v>44197</v>
      </c>
      <c r="K5" s="71">
        <v>44561</v>
      </c>
      <c r="L5" s="185" t="s">
        <v>774</v>
      </c>
      <c r="M5" s="185" t="str">
        <f t="shared" si="11"/>
        <v>Atlántico</v>
      </c>
      <c r="N5" s="185" t="s">
        <v>60</v>
      </c>
      <c r="O5" s="185" t="s">
        <v>800</v>
      </c>
      <c r="P5" s="185" t="s">
        <v>776</v>
      </c>
      <c r="Q5" s="72">
        <v>0.125</v>
      </c>
      <c r="R5" s="186">
        <v>1</v>
      </c>
      <c r="S5" s="186">
        <v>0.25</v>
      </c>
      <c r="T5" s="186">
        <v>0.25</v>
      </c>
      <c r="U5" s="186">
        <v>0.25</v>
      </c>
      <c r="V5" s="186">
        <v>0.25</v>
      </c>
      <c r="W5" s="186">
        <v>0.25</v>
      </c>
      <c r="X5" s="186" t="s">
        <v>801</v>
      </c>
      <c r="Y5" s="186">
        <v>0.25</v>
      </c>
      <c r="Z5" s="186" t="s">
        <v>802</v>
      </c>
      <c r="AA5" s="186">
        <v>0.25</v>
      </c>
      <c r="AB5" s="186" t="s">
        <v>803</v>
      </c>
      <c r="AC5" s="186"/>
      <c r="AD5" s="186"/>
      <c r="AE5" s="186">
        <f t="shared" si="5"/>
        <v>0.75</v>
      </c>
      <c r="AF5" s="71">
        <v>44300</v>
      </c>
      <c r="AG5" s="71">
        <v>44386</v>
      </c>
      <c r="AH5" s="71">
        <v>44482</v>
      </c>
      <c r="AI5" s="71"/>
      <c r="AJ5" s="72">
        <f t="shared" si="6"/>
        <v>0.75</v>
      </c>
      <c r="AK5" s="72">
        <f t="shared" si="7"/>
        <v>1</v>
      </c>
      <c r="AL5" s="72">
        <f t="shared" si="8"/>
        <v>1</v>
      </c>
      <c r="AM5" s="72">
        <f t="shared" si="9"/>
        <v>1</v>
      </c>
      <c r="AN5" s="72">
        <f t="shared" si="10"/>
        <v>0</v>
      </c>
      <c r="AO5" s="185" t="s">
        <v>780</v>
      </c>
      <c r="AP5" s="185" t="s">
        <v>780</v>
      </c>
      <c r="AQ5" s="185" t="s">
        <v>780</v>
      </c>
      <c r="AR5" s="185"/>
      <c r="AS5" s="185" t="s">
        <v>781</v>
      </c>
      <c r="AT5" s="185" t="s">
        <v>804</v>
      </c>
      <c r="AU5" s="185" t="s">
        <v>805</v>
      </c>
      <c r="AV5" s="185"/>
      <c r="AW5" s="185" t="s">
        <v>780</v>
      </c>
      <c r="AX5" t="s">
        <v>780</v>
      </c>
      <c r="AY5" t="s">
        <v>780</v>
      </c>
      <c r="BA5" t="s">
        <v>806</v>
      </c>
      <c r="BB5" t="s">
        <v>807</v>
      </c>
      <c r="BC5" t="s">
        <v>808</v>
      </c>
      <c r="BD5" s="140"/>
    </row>
    <row r="6" spans="1:56" ht="15" customHeight="1">
      <c r="A6" s="185">
        <v>6</v>
      </c>
      <c r="B6" s="185" t="s">
        <v>489</v>
      </c>
      <c r="C6" s="185" t="s">
        <v>809</v>
      </c>
      <c r="D6" s="185" t="s">
        <v>768</v>
      </c>
      <c r="E6" s="185" t="s">
        <v>769</v>
      </c>
      <c r="F6" s="185" t="s">
        <v>798</v>
      </c>
      <c r="G6" s="185" t="s">
        <v>771</v>
      </c>
      <c r="H6" s="185" t="s">
        <v>772</v>
      </c>
      <c r="I6" t="s">
        <v>810</v>
      </c>
      <c r="J6" s="71">
        <v>44197</v>
      </c>
      <c r="K6" s="71">
        <v>44561</v>
      </c>
      <c r="L6" s="185" t="s">
        <v>774</v>
      </c>
      <c r="M6" s="185" t="str">
        <f t="shared" si="11"/>
        <v>Atlántico</v>
      </c>
      <c r="N6" s="185" t="s">
        <v>60</v>
      </c>
      <c r="O6" s="185" t="s">
        <v>800</v>
      </c>
      <c r="P6" s="185" t="s">
        <v>776</v>
      </c>
      <c r="Q6" s="72">
        <v>0.125</v>
      </c>
      <c r="R6" s="186">
        <v>1</v>
      </c>
      <c r="S6" s="186">
        <v>0.25</v>
      </c>
      <c r="T6" s="186">
        <v>0.25</v>
      </c>
      <c r="U6" s="186">
        <v>0.25</v>
      </c>
      <c r="V6" s="186">
        <v>0.25</v>
      </c>
      <c r="W6" s="186">
        <v>0.25</v>
      </c>
      <c r="X6" s="186" t="s">
        <v>811</v>
      </c>
      <c r="Y6" s="186">
        <v>0.25</v>
      </c>
      <c r="Z6" s="186" t="s">
        <v>812</v>
      </c>
      <c r="AA6" s="186">
        <v>0.25</v>
      </c>
      <c r="AB6" s="186" t="s">
        <v>812</v>
      </c>
      <c r="AC6" s="186"/>
      <c r="AD6" s="186"/>
      <c r="AE6" s="186">
        <f t="shared" si="5"/>
        <v>0.75</v>
      </c>
      <c r="AF6" s="71">
        <v>44300</v>
      </c>
      <c r="AG6" s="71">
        <v>44386</v>
      </c>
      <c r="AH6" s="71">
        <v>44482</v>
      </c>
      <c r="AI6" s="71"/>
      <c r="AJ6" s="72">
        <f t="shared" si="6"/>
        <v>0.75</v>
      </c>
      <c r="AK6" s="72">
        <f t="shared" si="7"/>
        <v>1</v>
      </c>
      <c r="AL6" s="72">
        <f t="shared" si="8"/>
        <v>1</v>
      </c>
      <c r="AM6" s="72">
        <f t="shared" si="9"/>
        <v>1</v>
      </c>
      <c r="AN6" s="72">
        <f t="shared" si="10"/>
        <v>0</v>
      </c>
      <c r="AO6" s="185" t="s">
        <v>780</v>
      </c>
      <c r="AP6" s="185" t="s">
        <v>780</v>
      </c>
      <c r="AQ6" s="185" t="s">
        <v>780</v>
      </c>
      <c r="AR6" s="185"/>
      <c r="AS6" s="185" t="s">
        <v>813</v>
      </c>
      <c r="AT6" s="185" t="s">
        <v>812</v>
      </c>
      <c r="AU6" s="185" t="s">
        <v>814</v>
      </c>
      <c r="AV6" s="185"/>
      <c r="AW6" s="185" t="s">
        <v>780</v>
      </c>
      <c r="AX6" t="s">
        <v>780</v>
      </c>
      <c r="AY6" t="s">
        <v>780</v>
      </c>
      <c r="BA6" t="s">
        <v>815</v>
      </c>
      <c r="BB6" t="s">
        <v>816</v>
      </c>
      <c r="BC6" t="s">
        <v>817</v>
      </c>
      <c r="BD6" s="140"/>
    </row>
    <row r="7" spans="1:56" ht="15" customHeight="1">
      <c r="A7" s="185">
        <v>7</v>
      </c>
      <c r="B7" s="185" t="s">
        <v>489</v>
      </c>
      <c r="C7" s="185" t="s">
        <v>818</v>
      </c>
      <c r="D7" s="185" t="s">
        <v>819</v>
      </c>
      <c r="E7" s="185" t="s">
        <v>820</v>
      </c>
      <c r="F7" s="185" t="s">
        <v>821</v>
      </c>
      <c r="G7" s="185" t="s">
        <v>771</v>
      </c>
      <c r="H7" s="185" t="s">
        <v>822</v>
      </c>
      <c r="I7" t="s">
        <v>823</v>
      </c>
      <c r="J7" s="71">
        <v>44197</v>
      </c>
      <c r="K7" s="71">
        <v>44561</v>
      </c>
      <c r="L7" s="185" t="s">
        <v>774</v>
      </c>
      <c r="M7" s="185" t="str">
        <f t="shared" si="11"/>
        <v>Atlántico</v>
      </c>
      <c r="N7" s="185" t="s">
        <v>60</v>
      </c>
      <c r="O7" s="185" t="s">
        <v>800</v>
      </c>
      <c r="P7" s="185" t="s">
        <v>776</v>
      </c>
      <c r="Q7" s="72">
        <v>0.125</v>
      </c>
      <c r="R7" s="186">
        <v>1</v>
      </c>
      <c r="S7" s="186">
        <v>0.25</v>
      </c>
      <c r="T7" s="186">
        <v>0.25</v>
      </c>
      <c r="U7" s="186">
        <v>0.25</v>
      </c>
      <c r="V7" s="186">
        <v>0.25</v>
      </c>
      <c r="W7" s="186">
        <v>0.21</v>
      </c>
      <c r="X7" s="186" t="s">
        <v>824</v>
      </c>
      <c r="Y7" s="186">
        <v>0.24</v>
      </c>
      <c r="Z7" s="186" t="s">
        <v>825</v>
      </c>
      <c r="AA7" s="186">
        <v>0.25</v>
      </c>
      <c r="AB7" s="186" t="s">
        <v>826</v>
      </c>
      <c r="AC7" s="186"/>
      <c r="AD7" s="186"/>
      <c r="AE7" s="186">
        <f t="shared" si="5"/>
        <v>0.7</v>
      </c>
      <c r="AF7" s="71">
        <v>44300</v>
      </c>
      <c r="AG7" s="71">
        <v>44386</v>
      </c>
      <c r="AH7" s="71">
        <v>44482</v>
      </c>
      <c r="AI7" s="71"/>
      <c r="AJ7" s="72">
        <f t="shared" si="6"/>
        <v>0.7</v>
      </c>
      <c r="AK7" s="72">
        <f t="shared" si="7"/>
        <v>0.84</v>
      </c>
      <c r="AL7" s="72">
        <f t="shared" si="8"/>
        <v>0.96</v>
      </c>
      <c r="AM7" s="72">
        <f t="shared" si="9"/>
        <v>1</v>
      </c>
      <c r="AN7" s="72">
        <f t="shared" si="10"/>
        <v>0</v>
      </c>
      <c r="AO7" s="185" t="s">
        <v>780</v>
      </c>
      <c r="AP7" s="185" t="s">
        <v>780</v>
      </c>
      <c r="AQ7" s="185" t="s">
        <v>780</v>
      </c>
      <c r="AR7" s="185"/>
      <c r="AS7" s="185" t="s">
        <v>813</v>
      </c>
      <c r="AT7" s="185" t="s">
        <v>813</v>
      </c>
      <c r="AU7" s="185" t="s">
        <v>827</v>
      </c>
      <c r="AV7" s="185"/>
      <c r="AW7" s="185" t="s">
        <v>780</v>
      </c>
      <c r="AX7" t="s">
        <v>780</v>
      </c>
      <c r="AY7" t="s">
        <v>780</v>
      </c>
      <c r="BA7" t="s">
        <v>828</v>
      </c>
      <c r="BB7" t="s">
        <v>829</v>
      </c>
      <c r="BC7" t="s">
        <v>830</v>
      </c>
      <c r="BD7" s="140"/>
    </row>
    <row r="8" spans="1:56" ht="15" customHeight="1">
      <c r="A8" s="185">
        <v>8</v>
      </c>
      <c r="B8" s="185" t="s">
        <v>489</v>
      </c>
      <c r="C8" s="185" t="s">
        <v>831</v>
      </c>
      <c r="D8" s="185" t="s">
        <v>832</v>
      </c>
      <c r="E8" s="185" t="s">
        <v>833</v>
      </c>
      <c r="F8" s="185" t="s">
        <v>834</v>
      </c>
      <c r="G8" s="185" t="s">
        <v>835</v>
      </c>
      <c r="H8" s="185" t="s">
        <v>835</v>
      </c>
      <c r="I8" t="s">
        <v>836</v>
      </c>
      <c r="J8" s="71">
        <v>44197</v>
      </c>
      <c r="K8" s="71">
        <v>44561</v>
      </c>
      <c r="L8" s="185" t="s">
        <v>774</v>
      </c>
      <c r="M8" s="185" t="str">
        <f t="shared" si="11"/>
        <v>Atlántico</v>
      </c>
      <c r="N8" s="185" t="s">
        <v>60</v>
      </c>
      <c r="O8" s="185" t="s">
        <v>837</v>
      </c>
      <c r="P8" s="185" t="s">
        <v>776</v>
      </c>
      <c r="Q8" s="72">
        <v>0.125</v>
      </c>
      <c r="R8" s="186">
        <v>1</v>
      </c>
      <c r="S8" s="186">
        <v>0.25</v>
      </c>
      <c r="T8" s="186">
        <v>0.25</v>
      </c>
      <c r="U8" s="186">
        <v>0.25</v>
      </c>
      <c r="V8" s="186">
        <v>0.25</v>
      </c>
      <c r="W8" s="186">
        <v>0.25</v>
      </c>
      <c r="X8" s="186" t="s">
        <v>838</v>
      </c>
      <c r="Y8" s="186">
        <v>0.25</v>
      </c>
      <c r="Z8" s="186" t="s">
        <v>839</v>
      </c>
      <c r="AA8" s="186">
        <v>0.25</v>
      </c>
      <c r="AB8" s="186" t="s">
        <v>840</v>
      </c>
      <c r="AC8" s="186"/>
      <c r="AD8" s="186"/>
      <c r="AE8" s="186">
        <f t="shared" si="5"/>
        <v>0.75</v>
      </c>
      <c r="AF8" s="71">
        <v>44300</v>
      </c>
      <c r="AG8" s="71">
        <v>44386</v>
      </c>
      <c r="AH8" s="71">
        <v>44482</v>
      </c>
      <c r="AI8" s="71"/>
      <c r="AJ8" s="72">
        <f t="shared" si="6"/>
        <v>0.75</v>
      </c>
      <c r="AK8" s="72">
        <f t="shared" si="7"/>
        <v>1</v>
      </c>
      <c r="AL8" s="72">
        <f t="shared" si="8"/>
        <v>1</v>
      </c>
      <c r="AM8" s="72">
        <f t="shared" si="9"/>
        <v>1</v>
      </c>
      <c r="AN8" s="72">
        <f t="shared" si="10"/>
        <v>0</v>
      </c>
      <c r="AO8" s="185" t="s">
        <v>780</v>
      </c>
      <c r="AP8" s="185" t="s">
        <v>780</v>
      </c>
      <c r="AQ8" s="185" t="s">
        <v>780</v>
      </c>
      <c r="AR8" s="185"/>
      <c r="AS8" s="185" t="s">
        <v>813</v>
      </c>
      <c r="AT8" s="185" t="s">
        <v>841</v>
      </c>
      <c r="AU8" s="185" t="s">
        <v>842</v>
      </c>
      <c r="AV8" s="185"/>
      <c r="AW8" s="185" t="s">
        <v>780</v>
      </c>
      <c r="AX8" t="s">
        <v>780</v>
      </c>
      <c r="AY8" t="s">
        <v>780</v>
      </c>
      <c r="BA8" t="s">
        <v>843</v>
      </c>
      <c r="BB8" t="s">
        <v>844</v>
      </c>
      <c r="BC8" t="s">
        <v>845</v>
      </c>
      <c r="BD8" s="140"/>
    </row>
    <row r="9" spans="1:56" ht="15" customHeight="1">
      <c r="A9" s="185">
        <v>9</v>
      </c>
      <c r="B9" s="185" t="s">
        <v>489</v>
      </c>
      <c r="C9" s="185" t="s">
        <v>831</v>
      </c>
      <c r="D9" s="185" t="s">
        <v>832</v>
      </c>
      <c r="E9" s="185" t="s">
        <v>833</v>
      </c>
      <c r="F9" s="185" t="s">
        <v>834</v>
      </c>
      <c r="G9" s="185" t="s">
        <v>835</v>
      </c>
      <c r="H9" s="185" t="s">
        <v>835</v>
      </c>
      <c r="I9" t="s">
        <v>846</v>
      </c>
      <c r="J9" s="71">
        <v>44197</v>
      </c>
      <c r="K9" s="71">
        <v>44561</v>
      </c>
      <c r="L9" s="185" t="s">
        <v>774</v>
      </c>
      <c r="M9" s="185" t="str">
        <f t="shared" si="11"/>
        <v>Atlántico</v>
      </c>
      <c r="N9" s="185" t="s">
        <v>60</v>
      </c>
      <c r="O9" s="185" t="s">
        <v>847</v>
      </c>
      <c r="P9" s="185" t="s">
        <v>776</v>
      </c>
      <c r="Q9" s="72">
        <v>0.125</v>
      </c>
      <c r="R9" s="186">
        <v>1</v>
      </c>
      <c r="S9" s="186">
        <v>0.25</v>
      </c>
      <c r="T9" s="186">
        <v>0.25</v>
      </c>
      <c r="U9" s="186">
        <v>0.25</v>
      </c>
      <c r="V9" s="186">
        <v>0.25</v>
      </c>
      <c r="W9" s="186">
        <v>0.25</v>
      </c>
      <c r="X9" s="186" t="s">
        <v>848</v>
      </c>
      <c r="Y9" s="186">
        <v>0.25</v>
      </c>
      <c r="Z9" s="186" t="s">
        <v>849</v>
      </c>
      <c r="AA9" s="186">
        <v>0.25</v>
      </c>
      <c r="AB9" s="186" t="s">
        <v>849</v>
      </c>
      <c r="AC9" s="186"/>
      <c r="AD9" s="186"/>
      <c r="AE9" s="186">
        <f t="shared" si="5"/>
        <v>0.75</v>
      </c>
      <c r="AF9" s="71">
        <v>44300</v>
      </c>
      <c r="AG9" s="71">
        <v>44386</v>
      </c>
      <c r="AH9" s="71">
        <v>44482</v>
      </c>
      <c r="AI9" s="71"/>
      <c r="AJ9" s="72">
        <f t="shared" si="6"/>
        <v>0.75</v>
      </c>
      <c r="AK9" s="72">
        <f t="shared" si="7"/>
        <v>1</v>
      </c>
      <c r="AL9" s="72">
        <f t="shared" si="8"/>
        <v>1</v>
      </c>
      <c r="AM9" s="72">
        <f t="shared" si="9"/>
        <v>1</v>
      </c>
      <c r="AN9" s="72">
        <f t="shared" si="10"/>
        <v>0</v>
      </c>
      <c r="AO9" s="185" t="s">
        <v>780</v>
      </c>
      <c r="AP9" s="185" t="s">
        <v>780</v>
      </c>
      <c r="AQ9" s="185" t="s">
        <v>780</v>
      </c>
      <c r="AR9" s="185"/>
      <c r="AS9" s="185" t="s">
        <v>813</v>
      </c>
      <c r="AT9" s="185" t="s">
        <v>850</v>
      </c>
      <c r="AU9" s="185" t="s">
        <v>851</v>
      </c>
      <c r="AV9" s="185"/>
      <c r="AW9" s="185" t="s">
        <v>780</v>
      </c>
      <c r="AX9" t="s">
        <v>780</v>
      </c>
      <c r="AY9" t="s">
        <v>780</v>
      </c>
      <c r="BA9" t="s">
        <v>852</v>
      </c>
      <c r="BB9" t="s">
        <v>853</v>
      </c>
      <c r="BC9" t="s">
        <v>854</v>
      </c>
      <c r="BD9" s="140"/>
    </row>
    <row r="10" spans="1:56" ht="15" customHeight="1">
      <c r="A10" s="185">
        <v>11</v>
      </c>
      <c r="B10" s="185" t="s">
        <v>489</v>
      </c>
      <c r="C10" s="185" t="s">
        <v>855</v>
      </c>
      <c r="D10" s="185" t="s">
        <v>768</v>
      </c>
      <c r="E10" s="185" t="s">
        <v>856</v>
      </c>
      <c r="F10" s="185" t="s">
        <v>857</v>
      </c>
      <c r="G10" s="185" t="s">
        <v>858</v>
      </c>
      <c r="H10" s="185" t="s">
        <v>859</v>
      </c>
      <c r="I10" s="185" t="s">
        <v>860</v>
      </c>
      <c r="J10" s="71">
        <v>44197</v>
      </c>
      <c r="K10" s="71">
        <v>44561</v>
      </c>
      <c r="L10" s="185" t="s">
        <v>774</v>
      </c>
      <c r="M10" s="185" t="str">
        <f t="shared" si="11"/>
        <v>Atlántico</v>
      </c>
      <c r="N10" s="185" t="s">
        <v>30</v>
      </c>
      <c r="O10" s="185" t="s">
        <v>861</v>
      </c>
      <c r="P10" s="185" t="s">
        <v>862</v>
      </c>
      <c r="Q10" s="72">
        <v>0.125</v>
      </c>
      <c r="R10" s="187">
        <f>SUM(S10:V10)</f>
        <v>136585448.58387947</v>
      </c>
      <c r="S10" s="187">
        <v>26969370.740170442</v>
      </c>
      <c r="T10" s="187">
        <v>34961206.505192727</v>
      </c>
      <c r="U10" s="187">
        <v>35594655.817368172</v>
      </c>
      <c r="V10" s="187">
        <v>39060215.521148145</v>
      </c>
      <c r="W10" s="187">
        <v>13638680</v>
      </c>
      <c r="X10" s="188" t="s">
        <v>863</v>
      </c>
      <c r="Y10" s="187">
        <v>12607715</v>
      </c>
      <c r="Z10" s="187" t="s">
        <v>864</v>
      </c>
      <c r="AA10" s="187">
        <v>23484684</v>
      </c>
      <c r="AB10" s="187" t="s">
        <v>865</v>
      </c>
      <c r="AC10" s="187"/>
      <c r="AD10" s="187"/>
      <c r="AE10" s="187">
        <f t="shared" si="5"/>
        <v>49731079</v>
      </c>
      <c r="AF10" s="71">
        <v>44300</v>
      </c>
      <c r="AG10" s="71">
        <v>44390</v>
      </c>
      <c r="AH10" s="71">
        <v>44482</v>
      </c>
      <c r="AI10" s="71"/>
      <c r="AJ10" s="72">
        <f t="shared" si="6"/>
        <v>0.36410232214055577</v>
      </c>
      <c r="AK10" s="72">
        <f t="shared" si="7"/>
        <v>0.50570998231283926</v>
      </c>
      <c r="AL10" s="72">
        <f t="shared" si="8"/>
        <v>0.36062013472353704</v>
      </c>
      <c r="AM10" s="72">
        <f t="shared" si="9"/>
        <v>0.6597811795258548</v>
      </c>
      <c r="AN10" s="72">
        <f t="shared" si="10"/>
        <v>0</v>
      </c>
      <c r="AO10" s="185" t="s">
        <v>780</v>
      </c>
      <c r="AP10" s="185" t="s">
        <v>780</v>
      </c>
      <c r="AQ10" s="185" t="s">
        <v>780</v>
      </c>
      <c r="AR10" s="185"/>
      <c r="AS10" s="185" t="s">
        <v>866</v>
      </c>
      <c r="AT10" s="185" t="s">
        <v>867</v>
      </c>
      <c r="AU10" s="185" t="s">
        <v>868</v>
      </c>
      <c r="AV10" s="185"/>
      <c r="AW10" s="185" t="s">
        <v>780</v>
      </c>
      <c r="AX10" t="s">
        <v>780</v>
      </c>
      <c r="AY10" t="s">
        <v>869</v>
      </c>
      <c r="BA10" t="s">
        <v>870</v>
      </c>
      <c r="BB10" t="s">
        <v>871</v>
      </c>
      <c r="BC10" t="s">
        <v>872</v>
      </c>
      <c r="BD10" s="140"/>
    </row>
    <row r="11" spans="1:56" ht="15" customHeight="1">
      <c r="A11" s="185">
        <v>1</v>
      </c>
      <c r="B11" s="185" t="s">
        <v>490</v>
      </c>
      <c r="C11" s="185" t="s">
        <v>873</v>
      </c>
      <c r="D11" s="185" t="s">
        <v>768</v>
      </c>
      <c r="E11" s="185" t="s">
        <v>769</v>
      </c>
      <c r="F11" s="185" t="s">
        <v>770</v>
      </c>
      <c r="G11" s="185" t="s">
        <v>771</v>
      </c>
      <c r="H11" s="185" t="s">
        <v>772</v>
      </c>
      <c r="I11" s="185" t="s">
        <v>874</v>
      </c>
      <c r="J11" s="71">
        <v>44197</v>
      </c>
      <c r="K11" s="71">
        <v>44561</v>
      </c>
      <c r="L11" s="185" t="s">
        <v>774</v>
      </c>
      <c r="M11" s="185" t="str">
        <f>B11</f>
        <v>Bolívar</v>
      </c>
      <c r="N11" s="185" t="s">
        <v>30</v>
      </c>
      <c r="O11" s="185" t="s">
        <v>875</v>
      </c>
      <c r="P11" s="185" t="s">
        <v>776</v>
      </c>
      <c r="Q11" s="72">
        <v>9.0909090909090912E-2</v>
      </c>
      <c r="R11" s="187">
        <v>167</v>
      </c>
      <c r="S11" s="187">
        <v>0</v>
      </c>
      <c r="T11" s="187">
        <v>0</v>
      </c>
      <c r="U11" s="187">
        <v>0</v>
      </c>
      <c r="V11" s="187">
        <v>167</v>
      </c>
      <c r="W11" s="187">
        <v>0</v>
      </c>
      <c r="X11" s="187" t="s">
        <v>876</v>
      </c>
      <c r="Y11" s="187">
        <v>0</v>
      </c>
      <c r="Z11" s="187" t="s">
        <v>877</v>
      </c>
      <c r="AA11" s="187">
        <v>0</v>
      </c>
      <c r="AB11" s="187" t="s">
        <v>878</v>
      </c>
      <c r="AC11" s="187"/>
      <c r="AD11" s="187"/>
      <c r="AE11" s="187">
        <f t="shared" si="5"/>
        <v>0</v>
      </c>
      <c r="AF11" s="71">
        <v>44300</v>
      </c>
      <c r="AG11" s="71">
        <v>44391</v>
      </c>
      <c r="AH11" s="71">
        <v>44477</v>
      </c>
      <c r="AI11" s="71"/>
      <c r="AJ11" s="72">
        <f t="shared" si="6"/>
        <v>0</v>
      </c>
      <c r="AK11" s="72" t="str">
        <f t="shared" si="7"/>
        <v/>
      </c>
      <c r="AL11" s="72" t="str">
        <f t="shared" si="8"/>
        <v/>
      </c>
      <c r="AM11" s="72" t="str">
        <f t="shared" si="9"/>
        <v/>
      </c>
      <c r="AN11" s="72">
        <f t="shared" si="10"/>
        <v>0</v>
      </c>
      <c r="AO11" s="185" t="s">
        <v>879</v>
      </c>
      <c r="AP11" s="185" t="s">
        <v>879</v>
      </c>
      <c r="AQ11" s="185" t="s">
        <v>780</v>
      </c>
      <c r="AR11" s="185"/>
      <c r="AS11" s="185" t="s">
        <v>879</v>
      </c>
      <c r="AT11" s="185" t="s">
        <v>880</v>
      </c>
      <c r="AU11" s="185" t="s">
        <v>881</v>
      </c>
      <c r="AV11" s="185"/>
      <c r="AW11" s="185" t="s">
        <v>879</v>
      </c>
      <c r="AX11" s="185" t="s">
        <v>879</v>
      </c>
      <c r="AY11" s="185" t="s">
        <v>879</v>
      </c>
      <c r="AZ11" s="185"/>
      <c r="BA11" s="185" t="s">
        <v>882</v>
      </c>
      <c r="BB11" s="185" t="s">
        <v>883</v>
      </c>
      <c r="BC11" s="185" t="s">
        <v>884</v>
      </c>
      <c r="BD11" s="140"/>
    </row>
    <row r="12" spans="1:56" ht="15" customHeight="1">
      <c r="A12" s="185">
        <v>2</v>
      </c>
      <c r="B12" s="185" t="s">
        <v>490</v>
      </c>
      <c r="C12" s="185" t="s">
        <v>873</v>
      </c>
      <c r="D12" s="185" t="s">
        <v>768</v>
      </c>
      <c r="E12" s="185" t="s">
        <v>769</v>
      </c>
      <c r="F12" s="185" t="s">
        <v>770</v>
      </c>
      <c r="G12" s="185" t="s">
        <v>771</v>
      </c>
      <c r="H12" s="185" t="s">
        <v>772</v>
      </c>
      <c r="I12" s="185" t="s">
        <v>885</v>
      </c>
      <c r="J12" s="71">
        <v>44197</v>
      </c>
      <c r="K12" s="71">
        <v>44561</v>
      </c>
      <c r="L12" s="185" t="s">
        <v>774</v>
      </c>
      <c r="M12" s="185" t="str">
        <f t="shared" ref="M12:M21" si="12">B12</f>
        <v>Bolívar</v>
      </c>
      <c r="N12" s="185" t="s">
        <v>30</v>
      </c>
      <c r="O12" s="185" t="s">
        <v>886</v>
      </c>
      <c r="P12" s="185" t="s">
        <v>776</v>
      </c>
      <c r="Q12" s="72">
        <v>9.0909090909090912E-2</v>
      </c>
      <c r="R12" s="187">
        <v>97882</v>
      </c>
      <c r="S12" s="187">
        <v>0</v>
      </c>
      <c r="T12" s="187">
        <v>0</v>
      </c>
      <c r="U12" s="187">
        <v>0</v>
      </c>
      <c r="V12" s="187">
        <v>97882</v>
      </c>
      <c r="W12" s="187">
        <v>0</v>
      </c>
      <c r="X12" s="187" t="s">
        <v>887</v>
      </c>
      <c r="Y12" s="187">
        <v>0</v>
      </c>
      <c r="Z12" s="187" t="s">
        <v>888</v>
      </c>
      <c r="AA12" s="187">
        <v>0</v>
      </c>
      <c r="AB12" s="187" t="s">
        <v>889</v>
      </c>
      <c r="AC12" s="187"/>
      <c r="AD12" s="187"/>
      <c r="AE12" s="187">
        <f t="shared" si="5"/>
        <v>0</v>
      </c>
      <c r="AF12" s="71">
        <v>44300</v>
      </c>
      <c r="AG12" s="71">
        <v>44391</v>
      </c>
      <c r="AH12" s="71">
        <v>44477</v>
      </c>
      <c r="AI12" s="71"/>
      <c r="AJ12" s="72">
        <f t="shared" si="6"/>
        <v>0</v>
      </c>
      <c r="AK12" s="72" t="str">
        <f t="shared" si="7"/>
        <v/>
      </c>
      <c r="AL12" s="72" t="str">
        <f t="shared" si="8"/>
        <v/>
      </c>
      <c r="AM12" s="72" t="str">
        <f t="shared" si="9"/>
        <v/>
      </c>
      <c r="AN12" s="72">
        <f t="shared" si="10"/>
        <v>0</v>
      </c>
      <c r="AO12" s="185" t="s">
        <v>879</v>
      </c>
      <c r="AP12" s="185" t="s">
        <v>879</v>
      </c>
      <c r="AQ12" s="185" t="s">
        <v>879</v>
      </c>
      <c r="AR12" s="185"/>
      <c r="AS12" s="185" t="s">
        <v>879</v>
      </c>
      <c r="AT12" s="185" t="s">
        <v>880</v>
      </c>
      <c r="AU12" s="185" t="s">
        <v>890</v>
      </c>
      <c r="AV12" s="185"/>
      <c r="AW12" s="185" t="s">
        <v>879</v>
      </c>
      <c r="AX12" t="s">
        <v>879</v>
      </c>
      <c r="AY12" t="s">
        <v>879</v>
      </c>
      <c r="BA12" t="s">
        <v>882</v>
      </c>
      <c r="BB12" t="s">
        <v>891</v>
      </c>
      <c r="BC12" t="s">
        <v>892</v>
      </c>
      <c r="BD12" s="140"/>
    </row>
    <row r="13" spans="1:56" ht="15" customHeight="1">
      <c r="A13" s="185">
        <v>3</v>
      </c>
      <c r="B13" s="185" t="s">
        <v>490</v>
      </c>
      <c r="C13" s="185" t="s">
        <v>767</v>
      </c>
      <c r="D13" s="185" t="s">
        <v>768</v>
      </c>
      <c r="E13" s="185" t="s">
        <v>769</v>
      </c>
      <c r="F13" s="185" t="s">
        <v>770</v>
      </c>
      <c r="G13" s="185" t="s">
        <v>771</v>
      </c>
      <c r="H13" s="185" t="s">
        <v>772</v>
      </c>
      <c r="I13" s="185" t="s">
        <v>773</v>
      </c>
      <c r="J13" s="71">
        <v>44197</v>
      </c>
      <c r="K13" s="71">
        <v>44561</v>
      </c>
      <c r="L13" s="185" t="s">
        <v>774</v>
      </c>
      <c r="M13" s="185" t="str">
        <f t="shared" si="12"/>
        <v>Bolívar</v>
      </c>
      <c r="N13" s="185" t="s">
        <v>30</v>
      </c>
      <c r="O13" s="185" t="s">
        <v>775</v>
      </c>
      <c r="P13" s="185" t="s">
        <v>776</v>
      </c>
      <c r="Q13" s="72">
        <v>9.0909090909090912E-2</v>
      </c>
      <c r="R13" s="187">
        <v>10162</v>
      </c>
      <c r="S13" s="187">
        <v>0</v>
      </c>
      <c r="T13" s="187">
        <v>0</v>
      </c>
      <c r="U13" s="187">
        <v>0</v>
      </c>
      <c r="V13" s="187">
        <v>10162</v>
      </c>
      <c r="W13" s="187">
        <v>1349</v>
      </c>
      <c r="X13" s="187" t="s">
        <v>893</v>
      </c>
      <c r="Y13" s="187">
        <v>2108</v>
      </c>
      <c r="Z13" s="187" t="s">
        <v>894</v>
      </c>
      <c r="AA13" s="187">
        <v>345</v>
      </c>
      <c r="AB13" s="187" t="s">
        <v>895</v>
      </c>
      <c r="AC13" s="187"/>
      <c r="AD13" s="187"/>
      <c r="AE13" s="187">
        <f t="shared" si="5"/>
        <v>3802</v>
      </c>
      <c r="AF13" s="71">
        <v>44300</v>
      </c>
      <c r="AG13" s="71">
        <v>44391</v>
      </c>
      <c r="AH13" s="71">
        <v>44477</v>
      </c>
      <c r="AI13" s="71"/>
      <c r="AJ13" s="72">
        <f t="shared" si="6"/>
        <v>0.37413894902578232</v>
      </c>
      <c r="AK13" s="72" t="str">
        <f t="shared" si="7"/>
        <v/>
      </c>
      <c r="AL13" s="72" t="str">
        <f t="shared" si="8"/>
        <v/>
      </c>
      <c r="AM13" s="72" t="str">
        <f t="shared" si="9"/>
        <v/>
      </c>
      <c r="AN13" s="72">
        <f t="shared" si="10"/>
        <v>0</v>
      </c>
      <c r="AO13" s="185" t="s">
        <v>780</v>
      </c>
      <c r="AP13" s="185" t="s">
        <v>780</v>
      </c>
      <c r="AQ13" s="185" t="s">
        <v>780</v>
      </c>
      <c r="AR13" s="185"/>
      <c r="AS13" s="185" t="s">
        <v>896</v>
      </c>
      <c r="AT13" s="185" t="s">
        <v>897</v>
      </c>
      <c r="AU13" s="185" t="s">
        <v>898</v>
      </c>
      <c r="AV13" s="185"/>
      <c r="AW13" s="185" t="s">
        <v>780</v>
      </c>
      <c r="AX13" t="s">
        <v>780</v>
      </c>
      <c r="AY13" t="s">
        <v>879</v>
      </c>
      <c r="BA13" t="s">
        <v>899</v>
      </c>
      <c r="BB13" t="s">
        <v>900</v>
      </c>
      <c r="BC13" t="s">
        <v>901</v>
      </c>
      <c r="BD13" s="140"/>
    </row>
    <row r="14" spans="1:56" ht="15" customHeight="1">
      <c r="A14" s="185">
        <v>5</v>
      </c>
      <c r="B14" s="185" t="s">
        <v>490</v>
      </c>
      <c r="C14" s="185" t="s">
        <v>767</v>
      </c>
      <c r="D14" s="185" t="s">
        <v>768</v>
      </c>
      <c r="E14" s="185" t="s">
        <v>769</v>
      </c>
      <c r="F14" s="185" t="s">
        <v>770</v>
      </c>
      <c r="G14" s="185" t="s">
        <v>771</v>
      </c>
      <c r="H14" s="185" t="s">
        <v>772</v>
      </c>
      <c r="I14" t="s">
        <v>787</v>
      </c>
      <c r="J14" s="71">
        <v>44197</v>
      </c>
      <c r="K14" s="71">
        <v>44561</v>
      </c>
      <c r="L14" s="185" t="s">
        <v>774</v>
      </c>
      <c r="M14" s="185" t="str">
        <f t="shared" si="12"/>
        <v>Bolívar</v>
      </c>
      <c r="N14" s="185" t="s">
        <v>30</v>
      </c>
      <c r="O14" s="185" t="s">
        <v>788</v>
      </c>
      <c r="P14" s="185" t="s">
        <v>776</v>
      </c>
      <c r="Q14" s="72">
        <v>9.0909090909090912E-2</v>
      </c>
      <c r="R14" s="187">
        <v>6930</v>
      </c>
      <c r="S14" s="187">
        <v>0</v>
      </c>
      <c r="T14" s="187">
        <v>0</v>
      </c>
      <c r="U14" s="187">
        <v>0</v>
      </c>
      <c r="V14" s="187">
        <v>6930</v>
      </c>
      <c r="W14" s="187">
        <v>890</v>
      </c>
      <c r="X14" s="187" t="s">
        <v>902</v>
      </c>
      <c r="Y14" s="187">
        <v>1543</v>
      </c>
      <c r="Z14" s="187" t="s">
        <v>903</v>
      </c>
      <c r="AA14" s="187">
        <v>1</v>
      </c>
      <c r="AB14" s="187" t="s">
        <v>904</v>
      </c>
      <c r="AC14" s="187"/>
      <c r="AD14" s="187"/>
      <c r="AE14" s="187">
        <f t="shared" si="5"/>
        <v>2434</v>
      </c>
      <c r="AF14" s="71">
        <v>44300</v>
      </c>
      <c r="AG14" s="71">
        <v>44391</v>
      </c>
      <c r="AH14" s="71">
        <v>44477</v>
      </c>
      <c r="AI14" s="71"/>
      <c r="AJ14" s="72">
        <f t="shared" si="6"/>
        <v>0.35122655122655122</v>
      </c>
      <c r="AK14" s="72" t="str">
        <f t="shared" si="7"/>
        <v/>
      </c>
      <c r="AL14" s="72" t="str">
        <f t="shared" si="8"/>
        <v/>
      </c>
      <c r="AM14" s="72" t="str">
        <f t="shared" si="9"/>
        <v/>
      </c>
      <c r="AN14" s="72">
        <f t="shared" si="10"/>
        <v>0</v>
      </c>
      <c r="AO14" s="185" t="s">
        <v>780</v>
      </c>
      <c r="AP14" s="185" t="s">
        <v>780</v>
      </c>
      <c r="AQ14" s="185" t="s">
        <v>780</v>
      </c>
      <c r="AR14" s="185"/>
      <c r="AS14" s="185" t="s">
        <v>905</v>
      </c>
      <c r="AT14" s="185" t="s">
        <v>906</v>
      </c>
      <c r="AU14" s="185" t="s">
        <v>907</v>
      </c>
      <c r="AV14" s="185"/>
      <c r="AW14" s="185" t="s">
        <v>780</v>
      </c>
      <c r="AX14" t="s">
        <v>780</v>
      </c>
      <c r="AY14" t="s">
        <v>879</v>
      </c>
      <c r="BA14" t="s">
        <v>908</v>
      </c>
      <c r="BB14" t="s">
        <v>909</v>
      </c>
      <c r="BC14" t="s">
        <v>910</v>
      </c>
      <c r="BD14" s="140"/>
    </row>
    <row r="15" spans="1:56" ht="15" customHeight="1">
      <c r="A15" s="185">
        <v>7</v>
      </c>
      <c r="B15" s="185" t="s">
        <v>490</v>
      </c>
      <c r="C15" s="185" t="s">
        <v>797</v>
      </c>
      <c r="D15" s="185" t="s">
        <v>768</v>
      </c>
      <c r="E15" s="185" t="s">
        <v>769</v>
      </c>
      <c r="F15" s="185" t="s">
        <v>798</v>
      </c>
      <c r="G15" s="185" t="s">
        <v>771</v>
      </c>
      <c r="H15" s="185" t="s">
        <v>772</v>
      </c>
      <c r="I15" t="s">
        <v>799</v>
      </c>
      <c r="J15" s="71">
        <v>44197</v>
      </c>
      <c r="K15" s="71">
        <v>44561</v>
      </c>
      <c r="L15" s="185" t="s">
        <v>774</v>
      </c>
      <c r="M15" s="185" t="str">
        <f t="shared" si="12"/>
        <v>Bolívar</v>
      </c>
      <c r="N15" s="185" t="s">
        <v>60</v>
      </c>
      <c r="O15" s="185" t="s">
        <v>800</v>
      </c>
      <c r="P15" s="185" t="s">
        <v>776</v>
      </c>
      <c r="Q15" s="72">
        <v>9.0909090909090912E-2</v>
      </c>
      <c r="R15" s="186">
        <v>1</v>
      </c>
      <c r="S15" s="186">
        <v>0.25</v>
      </c>
      <c r="T15" s="186">
        <v>0.25</v>
      </c>
      <c r="U15" s="186">
        <v>0.25</v>
      </c>
      <c r="V15" s="186">
        <v>0.25</v>
      </c>
      <c r="W15" s="186">
        <v>0.25</v>
      </c>
      <c r="X15" s="186" t="s">
        <v>911</v>
      </c>
      <c r="Y15" s="186">
        <v>0.25</v>
      </c>
      <c r="Z15" s="186" t="s">
        <v>912</v>
      </c>
      <c r="AA15" s="186">
        <v>0.25</v>
      </c>
      <c r="AB15" s="186" t="s">
        <v>913</v>
      </c>
      <c r="AC15" s="186"/>
      <c r="AD15" s="186"/>
      <c r="AE15" s="186">
        <f t="shared" si="5"/>
        <v>0.75</v>
      </c>
      <c r="AF15" s="71">
        <v>44299</v>
      </c>
      <c r="AG15" s="71">
        <v>44391</v>
      </c>
      <c r="AH15" s="71">
        <v>44477</v>
      </c>
      <c r="AI15" s="71"/>
      <c r="AJ15" s="72">
        <f t="shared" si="6"/>
        <v>0.75</v>
      </c>
      <c r="AK15" s="72">
        <f t="shared" si="7"/>
        <v>1</v>
      </c>
      <c r="AL15" s="72">
        <f t="shared" si="8"/>
        <v>1</v>
      </c>
      <c r="AM15" s="72">
        <f t="shared" si="9"/>
        <v>1</v>
      </c>
      <c r="AN15" s="72">
        <f t="shared" si="10"/>
        <v>0</v>
      </c>
      <c r="AO15" s="185" t="s">
        <v>869</v>
      </c>
      <c r="AP15" s="185" t="s">
        <v>780</v>
      </c>
      <c r="AQ15" s="185" t="s">
        <v>780</v>
      </c>
      <c r="AR15" s="185"/>
      <c r="AS15" s="185" t="s">
        <v>914</v>
      </c>
      <c r="AT15" s="185" t="s">
        <v>915</v>
      </c>
      <c r="AU15" s="185" t="s">
        <v>916</v>
      </c>
      <c r="AV15" s="185"/>
      <c r="AW15" s="185" t="s">
        <v>869</v>
      </c>
      <c r="AX15" t="s">
        <v>780</v>
      </c>
      <c r="AY15" t="s">
        <v>780</v>
      </c>
      <c r="BA15" t="s">
        <v>917</v>
      </c>
      <c r="BB15" t="s">
        <v>918</v>
      </c>
      <c r="BC15" t="s">
        <v>919</v>
      </c>
      <c r="BD15" s="140"/>
    </row>
    <row r="16" spans="1:56" ht="15" customHeight="1">
      <c r="A16" s="185">
        <v>8</v>
      </c>
      <c r="B16" s="185" t="s">
        <v>490</v>
      </c>
      <c r="C16" s="185" t="s">
        <v>809</v>
      </c>
      <c r="D16" s="185" t="s">
        <v>768</v>
      </c>
      <c r="E16" s="185" t="s">
        <v>769</v>
      </c>
      <c r="F16" s="185" t="s">
        <v>798</v>
      </c>
      <c r="G16" s="185" t="s">
        <v>771</v>
      </c>
      <c r="H16" s="185" t="s">
        <v>772</v>
      </c>
      <c r="I16" t="s">
        <v>810</v>
      </c>
      <c r="J16" s="71">
        <v>44197</v>
      </c>
      <c r="K16" s="71">
        <v>44561</v>
      </c>
      <c r="L16" s="185" t="s">
        <v>774</v>
      </c>
      <c r="M16" s="185" t="str">
        <f t="shared" si="12"/>
        <v>Bolívar</v>
      </c>
      <c r="N16" s="185" t="s">
        <v>60</v>
      </c>
      <c r="O16" s="185" t="s">
        <v>800</v>
      </c>
      <c r="P16" s="185" t="s">
        <v>776</v>
      </c>
      <c r="Q16" s="72">
        <v>9.0909090909090912E-2</v>
      </c>
      <c r="R16" s="186">
        <v>1</v>
      </c>
      <c r="S16" s="186">
        <v>0.25</v>
      </c>
      <c r="T16" s="186">
        <v>0.25</v>
      </c>
      <c r="U16" s="186">
        <v>0.25</v>
      </c>
      <c r="V16" s="186">
        <v>0.25</v>
      </c>
      <c r="W16" s="186">
        <v>0.25</v>
      </c>
      <c r="X16" s="186" t="s">
        <v>920</v>
      </c>
      <c r="Y16" s="186">
        <v>0.22</v>
      </c>
      <c r="Z16" s="186" t="s">
        <v>921</v>
      </c>
      <c r="AA16" s="186">
        <v>0.25</v>
      </c>
      <c r="AB16" s="186" t="s">
        <v>922</v>
      </c>
      <c r="AC16" s="186"/>
      <c r="AD16" s="186"/>
      <c r="AE16" s="186">
        <f t="shared" si="5"/>
        <v>0.72</v>
      </c>
      <c r="AF16" s="71">
        <v>44299</v>
      </c>
      <c r="AG16" s="71">
        <v>44391</v>
      </c>
      <c r="AH16" s="71">
        <v>44477</v>
      </c>
      <c r="AI16" s="71"/>
      <c r="AJ16" s="72">
        <f t="shared" si="6"/>
        <v>0.72</v>
      </c>
      <c r="AK16" s="72">
        <f t="shared" si="7"/>
        <v>1</v>
      </c>
      <c r="AL16" s="72">
        <f t="shared" si="8"/>
        <v>0.88</v>
      </c>
      <c r="AM16" s="72">
        <f t="shared" si="9"/>
        <v>1</v>
      </c>
      <c r="AN16" s="72">
        <f t="shared" si="10"/>
        <v>0</v>
      </c>
      <c r="AO16" s="185" t="s">
        <v>869</v>
      </c>
      <c r="AP16" s="185" t="s">
        <v>780</v>
      </c>
      <c r="AQ16" s="185" t="s">
        <v>780</v>
      </c>
      <c r="AR16" s="185"/>
      <c r="AS16" s="185" t="s">
        <v>923</v>
      </c>
      <c r="AT16" s="185" t="s">
        <v>924</v>
      </c>
      <c r="AU16" s="185" t="s">
        <v>925</v>
      </c>
      <c r="AV16" s="185"/>
      <c r="AW16" s="185" t="s">
        <v>869</v>
      </c>
      <c r="AX16" t="s">
        <v>780</v>
      </c>
      <c r="AY16" t="s">
        <v>780</v>
      </c>
      <c r="BA16" t="s">
        <v>926</v>
      </c>
      <c r="BB16" t="s">
        <v>927</v>
      </c>
      <c r="BC16" t="s">
        <v>919</v>
      </c>
      <c r="BD16" s="140"/>
    </row>
    <row r="17" spans="1:56" ht="15" customHeight="1">
      <c r="A17" s="185">
        <v>9</v>
      </c>
      <c r="B17" s="185" t="s">
        <v>490</v>
      </c>
      <c r="C17" s="185" t="s">
        <v>818</v>
      </c>
      <c r="D17" s="185" t="s">
        <v>819</v>
      </c>
      <c r="E17" s="185" t="s">
        <v>820</v>
      </c>
      <c r="F17" s="185" t="s">
        <v>821</v>
      </c>
      <c r="G17" s="185" t="s">
        <v>771</v>
      </c>
      <c r="H17" s="185" t="s">
        <v>822</v>
      </c>
      <c r="I17" t="s">
        <v>823</v>
      </c>
      <c r="J17" s="71">
        <v>44197</v>
      </c>
      <c r="K17" s="71">
        <v>44561</v>
      </c>
      <c r="L17" s="185" t="s">
        <v>774</v>
      </c>
      <c r="M17" s="185" t="str">
        <f t="shared" si="12"/>
        <v>Bolívar</v>
      </c>
      <c r="N17" s="185" t="s">
        <v>60</v>
      </c>
      <c r="O17" s="185" t="s">
        <v>800</v>
      </c>
      <c r="P17" s="185" t="s">
        <v>776</v>
      </c>
      <c r="Q17" s="72">
        <v>9.0909090909090912E-2</v>
      </c>
      <c r="R17" s="186">
        <v>1</v>
      </c>
      <c r="S17" s="186">
        <v>0.25</v>
      </c>
      <c r="T17" s="186">
        <v>0.25</v>
      </c>
      <c r="U17" s="186">
        <v>0.25</v>
      </c>
      <c r="V17" s="186">
        <v>0.25</v>
      </c>
      <c r="W17" s="186">
        <v>0.17</v>
      </c>
      <c r="X17" s="186" t="s">
        <v>928</v>
      </c>
      <c r="Y17" s="186">
        <v>0.17</v>
      </c>
      <c r="Z17" s="186" t="s">
        <v>929</v>
      </c>
      <c r="AA17" s="186">
        <v>0.17</v>
      </c>
      <c r="AB17" s="186" t="s">
        <v>930</v>
      </c>
      <c r="AC17" s="186"/>
      <c r="AD17" s="186"/>
      <c r="AE17" s="186">
        <f t="shared" si="5"/>
        <v>0.51</v>
      </c>
      <c r="AF17" s="71">
        <v>44299</v>
      </c>
      <c r="AG17" s="71">
        <v>44392</v>
      </c>
      <c r="AH17" s="71">
        <v>44477</v>
      </c>
      <c r="AI17" s="71"/>
      <c r="AJ17" s="72">
        <f t="shared" si="6"/>
        <v>0.51</v>
      </c>
      <c r="AK17" s="72">
        <f t="shared" si="7"/>
        <v>0.68</v>
      </c>
      <c r="AL17" s="72">
        <f t="shared" si="8"/>
        <v>0.68</v>
      </c>
      <c r="AM17" s="72">
        <f t="shared" si="9"/>
        <v>0.68</v>
      </c>
      <c r="AN17" s="72">
        <f t="shared" si="10"/>
        <v>0</v>
      </c>
      <c r="AO17" s="185" t="s">
        <v>780</v>
      </c>
      <c r="AP17" s="185" t="s">
        <v>869</v>
      </c>
      <c r="AQ17" s="185" t="s">
        <v>780</v>
      </c>
      <c r="AR17" s="185"/>
      <c r="AS17" s="185" t="s">
        <v>931</v>
      </c>
      <c r="AT17" s="185" t="s">
        <v>932</v>
      </c>
      <c r="AU17" s="185" t="s">
        <v>933</v>
      </c>
      <c r="AV17" s="185"/>
      <c r="AW17" s="185" t="s">
        <v>780</v>
      </c>
      <c r="AX17" t="s">
        <v>869</v>
      </c>
      <c r="AY17" t="s">
        <v>869</v>
      </c>
      <c r="BA17" t="s">
        <v>934</v>
      </c>
      <c r="BB17" t="s">
        <v>935</v>
      </c>
      <c r="BC17" t="s">
        <v>936</v>
      </c>
      <c r="BD17" s="140"/>
    </row>
    <row r="18" spans="1:56" ht="15" customHeight="1">
      <c r="A18" s="185">
        <v>10</v>
      </c>
      <c r="B18" s="185" t="s">
        <v>490</v>
      </c>
      <c r="C18" s="185" t="s">
        <v>831</v>
      </c>
      <c r="D18" s="185" t="s">
        <v>832</v>
      </c>
      <c r="E18" s="185" t="s">
        <v>833</v>
      </c>
      <c r="F18" s="185" t="s">
        <v>834</v>
      </c>
      <c r="G18" s="185" t="s">
        <v>835</v>
      </c>
      <c r="H18" s="185" t="s">
        <v>835</v>
      </c>
      <c r="I18" t="s">
        <v>836</v>
      </c>
      <c r="J18" s="71">
        <v>44197</v>
      </c>
      <c r="K18" s="71">
        <v>44561</v>
      </c>
      <c r="L18" s="185" t="s">
        <v>774</v>
      </c>
      <c r="M18" s="185" t="str">
        <f t="shared" si="12"/>
        <v>Bolívar</v>
      </c>
      <c r="N18" s="185" t="s">
        <v>60</v>
      </c>
      <c r="O18" s="185" t="s">
        <v>837</v>
      </c>
      <c r="P18" s="185" t="s">
        <v>776</v>
      </c>
      <c r="Q18" s="72">
        <v>9.0909090909090912E-2</v>
      </c>
      <c r="R18" s="186">
        <v>1</v>
      </c>
      <c r="S18" s="186">
        <v>0.25</v>
      </c>
      <c r="T18" s="186">
        <v>0.25</v>
      </c>
      <c r="U18" s="186">
        <v>0.25</v>
      </c>
      <c r="V18" s="186">
        <v>0.25</v>
      </c>
      <c r="W18" s="186">
        <v>0.25</v>
      </c>
      <c r="X18" s="186" t="s">
        <v>937</v>
      </c>
      <c r="Y18" s="186">
        <v>0.25</v>
      </c>
      <c r="Z18" s="186" t="s">
        <v>938</v>
      </c>
      <c r="AA18" s="186">
        <v>0.25</v>
      </c>
      <c r="AB18" s="186" t="s">
        <v>939</v>
      </c>
      <c r="AC18" s="186"/>
      <c r="AD18" s="186"/>
      <c r="AE18" s="186">
        <f t="shared" si="5"/>
        <v>0.75</v>
      </c>
      <c r="AF18" s="71">
        <v>44300</v>
      </c>
      <c r="AG18" s="71">
        <v>44391</v>
      </c>
      <c r="AH18" s="71">
        <v>44483</v>
      </c>
      <c r="AI18" s="71"/>
      <c r="AJ18" s="72">
        <f t="shared" si="6"/>
        <v>0.75</v>
      </c>
      <c r="AK18" s="72">
        <f t="shared" si="7"/>
        <v>1</v>
      </c>
      <c r="AL18" s="72">
        <f t="shared" si="8"/>
        <v>1</v>
      </c>
      <c r="AM18" s="72">
        <f t="shared" si="9"/>
        <v>1</v>
      </c>
      <c r="AN18" s="72">
        <f t="shared" si="10"/>
        <v>0</v>
      </c>
      <c r="AO18" s="185" t="s">
        <v>780</v>
      </c>
      <c r="AP18" s="185" t="s">
        <v>780</v>
      </c>
      <c r="AQ18" s="185" t="s">
        <v>780</v>
      </c>
      <c r="AR18" s="185"/>
      <c r="AS18" s="185" t="s">
        <v>940</v>
      </c>
      <c r="AT18" s="185" t="s">
        <v>941</v>
      </c>
      <c r="AU18" s="185" t="s">
        <v>942</v>
      </c>
      <c r="AV18" s="185"/>
      <c r="AW18" s="185" t="s">
        <v>780</v>
      </c>
      <c r="AX18" t="s">
        <v>780</v>
      </c>
      <c r="AY18" t="s">
        <v>780</v>
      </c>
      <c r="BA18" t="s">
        <v>943</v>
      </c>
      <c r="BB18" t="s">
        <v>944</v>
      </c>
      <c r="BC18" t="s">
        <v>945</v>
      </c>
      <c r="BD18" s="140"/>
    </row>
    <row r="19" spans="1:56" ht="15" customHeight="1">
      <c r="A19" s="185">
        <v>11</v>
      </c>
      <c r="B19" s="185" t="s">
        <v>490</v>
      </c>
      <c r="C19" s="185" t="s">
        <v>831</v>
      </c>
      <c r="D19" s="185" t="s">
        <v>832</v>
      </c>
      <c r="E19" s="185" t="s">
        <v>833</v>
      </c>
      <c r="F19" s="185" t="s">
        <v>834</v>
      </c>
      <c r="G19" s="185" t="s">
        <v>835</v>
      </c>
      <c r="H19" s="185" t="s">
        <v>835</v>
      </c>
      <c r="I19" s="185" t="s">
        <v>846</v>
      </c>
      <c r="J19" s="71">
        <v>44197</v>
      </c>
      <c r="K19" s="71">
        <v>44561</v>
      </c>
      <c r="L19" s="185" t="s">
        <v>774</v>
      </c>
      <c r="M19" s="185" t="str">
        <f t="shared" si="12"/>
        <v>Bolívar</v>
      </c>
      <c r="N19" s="185" t="s">
        <v>60</v>
      </c>
      <c r="O19" s="185" t="s">
        <v>847</v>
      </c>
      <c r="P19" s="185" t="s">
        <v>776</v>
      </c>
      <c r="Q19" s="72">
        <v>9.0909090909090912E-2</v>
      </c>
      <c r="R19" s="186">
        <v>1</v>
      </c>
      <c r="S19" s="186">
        <v>0.25</v>
      </c>
      <c r="T19" s="186">
        <v>0.25</v>
      </c>
      <c r="U19" s="186">
        <v>0.25</v>
      </c>
      <c r="V19" s="186">
        <v>0.25</v>
      </c>
      <c r="W19" s="186">
        <v>0.25</v>
      </c>
      <c r="X19" s="186" t="s">
        <v>946</v>
      </c>
      <c r="Y19" s="186">
        <v>0.25</v>
      </c>
      <c r="Z19" s="186" t="s">
        <v>947</v>
      </c>
      <c r="AA19" s="186">
        <v>0.25</v>
      </c>
      <c r="AB19" s="186" t="s">
        <v>948</v>
      </c>
      <c r="AC19" s="186"/>
      <c r="AD19" s="186"/>
      <c r="AE19" s="186">
        <f t="shared" si="5"/>
        <v>0.75</v>
      </c>
      <c r="AF19" s="71">
        <v>44300</v>
      </c>
      <c r="AG19" s="71">
        <v>44392</v>
      </c>
      <c r="AH19" s="71">
        <v>44483</v>
      </c>
      <c r="AI19" s="71"/>
      <c r="AJ19" s="72">
        <f t="shared" si="6"/>
        <v>0.75</v>
      </c>
      <c r="AK19" s="72">
        <f t="shared" si="7"/>
        <v>1</v>
      </c>
      <c r="AL19" s="72">
        <f t="shared" si="8"/>
        <v>1</v>
      </c>
      <c r="AM19" s="72">
        <f t="shared" si="9"/>
        <v>1</v>
      </c>
      <c r="AN19" s="72">
        <f t="shared" si="10"/>
        <v>0</v>
      </c>
      <c r="AO19" s="185" t="s">
        <v>869</v>
      </c>
      <c r="AP19" s="185" t="s">
        <v>780</v>
      </c>
      <c r="AQ19" s="185" t="s">
        <v>780</v>
      </c>
      <c r="AR19" s="185"/>
      <c r="AS19" s="185" t="s">
        <v>949</v>
      </c>
      <c r="AT19" s="185" t="s">
        <v>950</v>
      </c>
      <c r="AU19" s="185" t="s">
        <v>951</v>
      </c>
      <c r="AV19" s="185"/>
      <c r="AW19" s="185" t="s">
        <v>869</v>
      </c>
      <c r="AX19" t="s">
        <v>780</v>
      </c>
      <c r="AY19" t="s">
        <v>780</v>
      </c>
      <c r="BA19" t="s">
        <v>952</v>
      </c>
      <c r="BB19" t="s">
        <v>953</v>
      </c>
      <c r="BC19" t="s">
        <v>954</v>
      </c>
      <c r="BD19" s="140"/>
    </row>
    <row r="20" spans="1:56" ht="15" customHeight="1">
      <c r="A20" s="185">
        <v>13</v>
      </c>
      <c r="B20" s="185" t="s">
        <v>490</v>
      </c>
      <c r="C20" s="185" t="s">
        <v>855</v>
      </c>
      <c r="D20" s="185" t="s">
        <v>768</v>
      </c>
      <c r="E20" s="185" t="s">
        <v>856</v>
      </c>
      <c r="F20" s="185" t="s">
        <v>857</v>
      </c>
      <c r="G20" s="185" t="s">
        <v>858</v>
      </c>
      <c r="H20" s="185" t="s">
        <v>859</v>
      </c>
      <c r="I20" t="s">
        <v>860</v>
      </c>
      <c r="J20" s="71">
        <v>44197</v>
      </c>
      <c r="K20" s="71">
        <v>44561</v>
      </c>
      <c r="L20" s="185" t="s">
        <v>774</v>
      </c>
      <c r="M20" s="185" t="str">
        <f t="shared" si="12"/>
        <v>Bolívar</v>
      </c>
      <c r="N20" s="185" t="s">
        <v>30</v>
      </c>
      <c r="O20" s="185" t="s">
        <v>861</v>
      </c>
      <c r="P20" s="185" t="s">
        <v>862</v>
      </c>
      <c r="Q20" s="72">
        <v>9.0909090909090912E-2</v>
      </c>
      <c r="R20" s="187">
        <f>SUM(S20:V20)</f>
        <v>341900533.71547437</v>
      </c>
      <c r="S20" s="187">
        <v>67509697.011187047</v>
      </c>
      <c r="T20" s="187">
        <v>87514850.867306024</v>
      </c>
      <c r="U20" s="187">
        <v>89100500.438032269</v>
      </c>
      <c r="V20" s="187">
        <v>97775485.398948997</v>
      </c>
      <c r="W20" s="187">
        <v>45801069</v>
      </c>
      <c r="X20" s="188" t="s">
        <v>955</v>
      </c>
      <c r="Y20" s="187">
        <v>36831112</v>
      </c>
      <c r="Z20" s="188" t="s">
        <v>956</v>
      </c>
      <c r="AA20" s="187">
        <v>52623975</v>
      </c>
      <c r="AB20" s="188" t="s">
        <v>957</v>
      </c>
      <c r="AC20" s="188"/>
      <c r="AD20" s="188"/>
      <c r="AE20" s="187">
        <f t="shared" si="5"/>
        <v>135256156</v>
      </c>
      <c r="AF20" s="57">
        <v>44299</v>
      </c>
      <c r="AG20" s="57">
        <v>44391</v>
      </c>
      <c r="AH20" s="57">
        <v>44483</v>
      </c>
      <c r="AI20" s="57"/>
      <c r="AJ20" s="72">
        <f t="shared" si="6"/>
        <v>0.39560089166915019</v>
      </c>
      <c r="AK20" s="72">
        <f t="shared" si="7"/>
        <v>0.67843689170179944</v>
      </c>
      <c r="AL20" s="72">
        <f t="shared" si="8"/>
        <v>0.42085556491257692</v>
      </c>
      <c r="AM20" s="72">
        <f t="shared" si="9"/>
        <v>0.59061368613298626</v>
      </c>
      <c r="AN20" s="72">
        <f t="shared" si="10"/>
        <v>0</v>
      </c>
      <c r="AO20" s="185" t="s">
        <v>780</v>
      </c>
      <c r="AP20" s="185" t="s">
        <v>780</v>
      </c>
      <c r="AQ20" s="185" t="s">
        <v>780</v>
      </c>
      <c r="AR20" s="185"/>
      <c r="AS20" s="185" t="s">
        <v>958</v>
      </c>
      <c r="AT20" s="185" t="s">
        <v>959</v>
      </c>
      <c r="AU20" s="185" t="s">
        <v>960</v>
      </c>
      <c r="AV20" s="185"/>
      <c r="AW20" s="185" t="s">
        <v>780</v>
      </c>
      <c r="AX20" t="s">
        <v>780</v>
      </c>
      <c r="AY20" t="s">
        <v>869</v>
      </c>
      <c r="BA20" t="s">
        <v>961</v>
      </c>
      <c r="BB20" t="s">
        <v>962</v>
      </c>
      <c r="BC20" t="s">
        <v>963</v>
      </c>
      <c r="BD20" s="140"/>
    </row>
    <row r="21" spans="1:56" ht="15" customHeight="1">
      <c r="A21" s="185">
        <v>14</v>
      </c>
      <c r="B21" s="185" t="s">
        <v>490</v>
      </c>
      <c r="C21" s="185" t="s">
        <v>855</v>
      </c>
      <c r="D21" s="185" t="s">
        <v>768</v>
      </c>
      <c r="E21" s="185" t="s">
        <v>856</v>
      </c>
      <c r="F21" s="185" t="s">
        <v>857</v>
      </c>
      <c r="G21" s="185" t="s">
        <v>858</v>
      </c>
      <c r="H21" s="185" t="s">
        <v>859</v>
      </c>
      <c r="I21" t="s">
        <v>964</v>
      </c>
      <c r="J21" s="71">
        <v>44197</v>
      </c>
      <c r="K21" s="71">
        <v>44561</v>
      </c>
      <c r="L21" s="185" t="s">
        <v>774</v>
      </c>
      <c r="M21" s="185" t="str">
        <f t="shared" si="12"/>
        <v>Bolívar</v>
      </c>
      <c r="N21" s="185" t="s">
        <v>60</v>
      </c>
      <c r="O21" s="185" t="s">
        <v>965</v>
      </c>
      <c r="P21" s="185" t="s">
        <v>862</v>
      </c>
      <c r="Q21" s="72">
        <v>9.0909090909090912E-2</v>
      </c>
      <c r="R21" s="186">
        <v>1</v>
      </c>
      <c r="S21" s="186">
        <v>0.25</v>
      </c>
      <c r="T21" s="186">
        <v>0.25</v>
      </c>
      <c r="U21" s="186">
        <v>0.25</v>
      </c>
      <c r="V21" s="186">
        <v>0.25</v>
      </c>
      <c r="W21" s="186">
        <v>0</v>
      </c>
      <c r="X21" s="186" t="s">
        <v>966</v>
      </c>
      <c r="Y21" s="186">
        <v>0.25</v>
      </c>
      <c r="Z21" s="186" t="s">
        <v>967</v>
      </c>
      <c r="AA21" s="186">
        <v>0.25</v>
      </c>
      <c r="AB21" s="186" t="s">
        <v>968</v>
      </c>
      <c r="AC21" s="186"/>
      <c r="AD21" s="186"/>
      <c r="AE21" s="186">
        <f t="shared" si="5"/>
        <v>0.5</v>
      </c>
      <c r="AF21" s="57">
        <v>44300</v>
      </c>
      <c r="AG21" s="57">
        <v>44391</v>
      </c>
      <c r="AH21" s="57">
        <v>44483</v>
      </c>
      <c r="AI21" s="57"/>
      <c r="AJ21" s="72">
        <f t="shared" si="6"/>
        <v>0.5</v>
      </c>
      <c r="AK21" s="72">
        <f t="shared" si="7"/>
        <v>0</v>
      </c>
      <c r="AL21" s="72">
        <f t="shared" si="8"/>
        <v>1</v>
      </c>
      <c r="AM21" s="72">
        <f t="shared" si="9"/>
        <v>1</v>
      </c>
      <c r="AN21" s="72">
        <f t="shared" si="10"/>
        <v>0</v>
      </c>
      <c r="AO21" s="185" t="s">
        <v>869</v>
      </c>
      <c r="AP21" s="185" t="s">
        <v>780</v>
      </c>
      <c r="AQ21" s="185" t="s">
        <v>780</v>
      </c>
      <c r="AR21" s="185"/>
      <c r="AS21" s="185" t="s">
        <v>969</v>
      </c>
      <c r="AT21" s="185" t="s">
        <v>970</v>
      </c>
      <c r="AU21" s="185" t="s">
        <v>971</v>
      </c>
      <c r="AV21" s="185"/>
      <c r="AW21" s="185" t="s">
        <v>869</v>
      </c>
      <c r="AX21" t="s">
        <v>780</v>
      </c>
      <c r="AY21" t="s">
        <v>780</v>
      </c>
      <c r="BA21" t="s">
        <v>972</v>
      </c>
      <c r="BB21" t="s">
        <v>973</v>
      </c>
      <c r="BC21" t="s">
        <v>974</v>
      </c>
      <c r="BD21" s="140"/>
    </row>
    <row r="22" spans="1:56" ht="15" customHeight="1">
      <c r="A22" s="185">
        <v>1</v>
      </c>
      <c r="B22" s="185" t="s">
        <v>491</v>
      </c>
      <c r="C22" s="185" t="s">
        <v>873</v>
      </c>
      <c r="D22" s="185" t="s">
        <v>768</v>
      </c>
      <c r="E22" s="185" t="s">
        <v>769</v>
      </c>
      <c r="F22" s="185" t="s">
        <v>770</v>
      </c>
      <c r="G22" s="185" t="s">
        <v>771</v>
      </c>
      <c r="H22" s="185" t="s">
        <v>772</v>
      </c>
      <c r="I22" s="185" t="s">
        <v>874</v>
      </c>
      <c r="J22" s="71">
        <v>44197</v>
      </c>
      <c r="K22" s="71">
        <v>44561</v>
      </c>
      <c r="L22" s="185" t="s">
        <v>774</v>
      </c>
      <c r="M22" s="185" t="str">
        <f>B22</f>
        <v>Boyacá</v>
      </c>
      <c r="N22" s="185" t="s">
        <v>30</v>
      </c>
      <c r="O22" s="185" t="s">
        <v>875</v>
      </c>
      <c r="P22" s="185" t="s">
        <v>776</v>
      </c>
      <c r="Q22" s="72">
        <v>8.3333333333333329E-2</v>
      </c>
      <c r="R22" s="187">
        <v>258</v>
      </c>
      <c r="S22" s="187">
        <v>0</v>
      </c>
      <c r="T22" s="187">
        <v>0</v>
      </c>
      <c r="U22" s="187">
        <v>0</v>
      </c>
      <c r="V22" s="187">
        <v>258</v>
      </c>
      <c r="W22" s="187">
        <v>0</v>
      </c>
      <c r="X22" s="187" t="s">
        <v>975</v>
      </c>
      <c r="Y22" s="187">
        <v>0</v>
      </c>
      <c r="Z22" s="187" t="s">
        <v>976</v>
      </c>
      <c r="AA22" s="187">
        <v>64</v>
      </c>
      <c r="AB22" s="187" t="s">
        <v>977</v>
      </c>
      <c r="AC22" s="187"/>
      <c r="AD22" s="187"/>
      <c r="AE22" s="187">
        <f t="shared" si="5"/>
        <v>64</v>
      </c>
      <c r="AF22" s="71">
        <v>44300</v>
      </c>
      <c r="AG22" s="71">
        <v>44392</v>
      </c>
      <c r="AH22" s="71">
        <v>44482</v>
      </c>
      <c r="AI22" s="71"/>
      <c r="AJ22" s="72">
        <f t="shared" si="6"/>
        <v>0.24806201550387597</v>
      </c>
      <c r="AK22" s="72" t="str">
        <f t="shared" si="7"/>
        <v/>
      </c>
      <c r="AL22" s="72" t="str">
        <f t="shared" si="8"/>
        <v/>
      </c>
      <c r="AM22" s="72" t="str">
        <f t="shared" si="9"/>
        <v/>
      </c>
      <c r="AN22" s="72">
        <f t="shared" si="10"/>
        <v>0</v>
      </c>
      <c r="AO22" s="185" t="s">
        <v>879</v>
      </c>
      <c r="AP22" s="185" t="s">
        <v>879</v>
      </c>
      <c r="AQ22" s="185" t="s">
        <v>780</v>
      </c>
      <c r="AR22" s="185"/>
      <c r="AS22" s="185" t="s">
        <v>978</v>
      </c>
      <c r="AT22" s="185" t="s">
        <v>979</v>
      </c>
      <c r="AU22" s="185" t="s">
        <v>980</v>
      </c>
      <c r="AV22" s="185"/>
      <c r="AW22" s="185" t="s">
        <v>879</v>
      </c>
      <c r="AX22" s="185" t="s">
        <v>879</v>
      </c>
      <c r="AY22" s="185" t="s">
        <v>780</v>
      </c>
      <c r="AZ22" s="185"/>
      <c r="BA22" s="185" t="s">
        <v>981</v>
      </c>
      <c r="BB22" s="185" t="s">
        <v>883</v>
      </c>
      <c r="BC22" s="185" t="s">
        <v>982</v>
      </c>
      <c r="BD22" s="140"/>
    </row>
    <row r="23" spans="1:56" ht="15" customHeight="1">
      <c r="A23" s="185">
        <v>2</v>
      </c>
      <c r="B23" s="185" t="s">
        <v>491</v>
      </c>
      <c r="C23" s="185" t="s">
        <v>873</v>
      </c>
      <c r="D23" s="185" t="s">
        <v>768</v>
      </c>
      <c r="E23" s="185" t="s">
        <v>769</v>
      </c>
      <c r="F23" s="185" t="s">
        <v>770</v>
      </c>
      <c r="G23" s="185" t="s">
        <v>771</v>
      </c>
      <c r="H23" s="185" t="s">
        <v>772</v>
      </c>
      <c r="I23" s="185" t="s">
        <v>885</v>
      </c>
      <c r="J23" s="71">
        <v>44197</v>
      </c>
      <c r="K23" s="71">
        <v>44561</v>
      </c>
      <c r="L23" s="185" t="s">
        <v>774</v>
      </c>
      <c r="M23" s="185" t="str">
        <f t="shared" ref="M23:M33" si="13">B23</f>
        <v>Boyacá</v>
      </c>
      <c r="N23" s="185" t="s">
        <v>30</v>
      </c>
      <c r="O23" s="185" t="s">
        <v>886</v>
      </c>
      <c r="P23" s="185" t="s">
        <v>776</v>
      </c>
      <c r="Q23" s="72">
        <v>8.3333333333333329E-2</v>
      </c>
      <c r="R23" s="187">
        <v>129197</v>
      </c>
      <c r="S23" s="187">
        <v>0</v>
      </c>
      <c r="T23" s="187">
        <v>0</v>
      </c>
      <c r="U23" s="187">
        <v>0</v>
      </c>
      <c r="V23" s="187">
        <v>129197</v>
      </c>
      <c r="W23" s="187">
        <v>0</v>
      </c>
      <c r="X23" s="187" t="s">
        <v>975</v>
      </c>
      <c r="Y23" s="187">
        <v>0</v>
      </c>
      <c r="Z23" s="187" t="s">
        <v>983</v>
      </c>
      <c r="AA23" s="187">
        <v>32000</v>
      </c>
      <c r="AB23" s="187" t="s">
        <v>984</v>
      </c>
      <c r="AC23" s="187"/>
      <c r="AD23" s="187"/>
      <c r="AE23" s="187">
        <f t="shared" si="5"/>
        <v>32000</v>
      </c>
      <c r="AF23" s="71">
        <v>44300</v>
      </c>
      <c r="AG23" s="71">
        <v>44392</v>
      </c>
      <c r="AH23" s="71">
        <v>44482</v>
      </c>
      <c r="AI23" s="71"/>
      <c r="AJ23" s="72">
        <f t="shared" si="6"/>
        <v>0.24768376974697556</v>
      </c>
      <c r="AK23" s="72" t="str">
        <f t="shared" si="7"/>
        <v/>
      </c>
      <c r="AL23" s="72" t="str">
        <f t="shared" si="8"/>
        <v/>
      </c>
      <c r="AM23" s="72" t="str">
        <f t="shared" si="9"/>
        <v/>
      </c>
      <c r="AN23" s="72">
        <f t="shared" si="10"/>
        <v>0</v>
      </c>
      <c r="AO23" s="185" t="s">
        <v>879</v>
      </c>
      <c r="AP23" s="185" t="s">
        <v>879</v>
      </c>
      <c r="AQ23" s="185" t="s">
        <v>780</v>
      </c>
      <c r="AR23" s="185"/>
      <c r="AS23" s="185" t="s">
        <v>978</v>
      </c>
      <c r="AT23" s="185" t="s">
        <v>985</v>
      </c>
      <c r="AU23" s="185" t="s">
        <v>986</v>
      </c>
      <c r="AV23" s="185"/>
      <c r="AW23" s="185" t="s">
        <v>879</v>
      </c>
      <c r="AX23" t="s">
        <v>879</v>
      </c>
      <c r="AY23" t="s">
        <v>780</v>
      </c>
      <c r="BA23" t="s">
        <v>891</v>
      </c>
      <c r="BB23" t="s">
        <v>883</v>
      </c>
      <c r="BC23" t="s">
        <v>982</v>
      </c>
      <c r="BD23" s="140"/>
    </row>
    <row r="24" spans="1:56" ht="15" customHeight="1">
      <c r="A24" s="185">
        <v>3</v>
      </c>
      <c r="B24" s="185" t="s">
        <v>491</v>
      </c>
      <c r="C24" s="185" t="s">
        <v>767</v>
      </c>
      <c r="D24" s="185" t="s">
        <v>768</v>
      </c>
      <c r="E24" s="185" t="s">
        <v>769</v>
      </c>
      <c r="F24" s="185" t="s">
        <v>770</v>
      </c>
      <c r="G24" s="185" t="s">
        <v>771</v>
      </c>
      <c r="H24" s="185" t="s">
        <v>772</v>
      </c>
      <c r="I24" s="185" t="s">
        <v>773</v>
      </c>
      <c r="J24" s="71">
        <v>44197</v>
      </c>
      <c r="K24" s="71">
        <v>44561</v>
      </c>
      <c r="L24" s="185" t="s">
        <v>774</v>
      </c>
      <c r="M24" s="185" t="str">
        <f t="shared" si="13"/>
        <v>Boyacá</v>
      </c>
      <c r="N24" s="185" t="s">
        <v>30</v>
      </c>
      <c r="O24" s="185" t="s">
        <v>775</v>
      </c>
      <c r="P24" s="185" t="s">
        <v>776</v>
      </c>
      <c r="Q24" s="72">
        <v>8.3333333333333329E-2</v>
      </c>
      <c r="R24" s="187">
        <v>17725</v>
      </c>
      <c r="S24" s="187">
        <v>0</v>
      </c>
      <c r="T24" s="187">
        <v>0</v>
      </c>
      <c r="U24" s="187">
        <v>0</v>
      </c>
      <c r="V24" s="187">
        <v>17725</v>
      </c>
      <c r="W24" s="187">
        <v>1873</v>
      </c>
      <c r="X24" s="187" t="s">
        <v>987</v>
      </c>
      <c r="Y24" s="187">
        <v>4332</v>
      </c>
      <c r="Z24" s="187" t="s">
        <v>988</v>
      </c>
      <c r="AA24" s="187">
        <v>4309</v>
      </c>
      <c r="AB24" s="187" t="s">
        <v>989</v>
      </c>
      <c r="AC24" s="187"/>
      <c r="AD24" s="187"/>
      <c r="AE24" s="187">
        <f t="shared" si="5"/>
        <v>10514</v>
      </c>
      <c r="AF24" s="71">
        <v>44300</v>
      </c>
      <c r="AG24" s="71">
        <v>44392</v>
      </c>
      <c r="AH24" s="71">
        <v>44482</v>
      </c>
      <c r="AI24" s="71"/>
      <c r="AJ24" s="72">
        <f t="shared" si="6"/>
        <v>0.59317348377997181</v>
      </c>
      <c r="AK24" s="72" t="str">
        <f t="shared" si="7"/>
        <v/>
      </c>
      <c r="AL24" s="72" t="str">
        <f t="shared" si="8"/>
        <v/>
      </c>
      <c r="AM24" s="72" t="str">
        <f t="shared" si="9"/>
        <v/>
      </c>
      <c r="AN24" s="72">
        <f t="shared" si="10"/>
        <v>0</v>
      </c>
      <c r="AO24" s="185" t="s">
        <v>780</v>
      </c>
      <c r="AP24" s="185" t="s">
        <v>780</v>
      </c>
      <c r="AQ24" s="185" t="s">
        <v>780</v>
      </c>
      <c r="AR24" s="185"/>
      <c r="AS24" s="185" t="s">
        <v>990</v>
      </c>
      <c r="AT24" s="185" t="s">
        <v>991</v>
      </c>
      <c r="AU24" s="185" t="s">
        <v>992</v>
      </c>
      <c r="AV24" s="185"/>
      <c r="AW24" s="185" t="s">
        <v>780</v>
      </c>
      <c r="AX24" t="s">
        <v>780</v>
      </c>
      <c r="AY24" t="s">
        <v>780</v>
      </c>
      <c r="BA24" t="s">
        <v>993</v>
      </c>
      <c r="BB24" t="s">
        <v>994</v>
      </c>
      <c r="BC24" t="s">
        <v>995</v>
      </c>
      <c r="BD24" s="140"/>
    </row>
    <row r="25" spans="1:56" ht="15" customHeight="1">
      <c r="A25" s="185">
        <v>5</v>
      </c>
      <c r="B25" s="185" t="s">
        <v>491</v>
      </c>
      <c r="C25" s="185" t="s">
        <v>767</v>
      </c>
      <c r="D25" s="185" t="s">
        <v>768</v>
      </c>
      <c r="E25" s="185" t="s">
        <v>769</v>
      </c>
      <c r="F25" s="185" t="s">
        <v>770</v>
      </c>
      <c r="G25" s="185" t="s">
        <v>771</v>
      </c>
      <c r="H25" s="185" t="s">
        <v>772</v>
      </c>
      <c r="I25" t="s">
        <v>787</v>
      </c>
      <c r="J25" s="71">
        <v>44197</v>
      </c>
      <c r="K25" s="71">
        <v>44561</v>
      </c>
      <c r="L25" s="185" t="s">
        <v>774</v>
      </c>
      <c r="M25" s="185" t="str">
        <f t="shared" si="13"/>
        <v>Boyacá</v>
      </c>
      <c r="N25" s="185" t="s">
        <v>30</v>
      </c>
      <c r="O25" s="185" t="s">
        <v>788</v>
      </c>
      <c r="P25" s="185" t="s">
        <v>776</v>
      </c>
      <c r="Q25" s="72">
        <v>8.3333333333333329E-2</v>
      </c>
      <c r="R25" s="187">
        <v>16539</v>
      </c>
      <c r="S25" s="187">
        <v>0</v>
      </c>
      <c r="T25" s="187">
        <v>0</v>
      </c>
      <c r="U25" s="187">
        <v>0</v>
      </c>
      <c r="V25" s="187">
        <v>16539</v>
      </c>
      <c r="W25" s="187">
        <v>830</v>
      </c>
      <c r="X25" s="187" t="s">
        <v>996</v>
      </c>
      <c r="Y25" s="187">
        <v>1661</v>
      </c>
      <c r="Z25" s="187" t="s">
        <v>997</v>
      </c>
      <c r="AA25" s="187">
        <v>1339</v>
      </c>
      <c r="AB25" s="187" t="s">
        <v>998</v>
      </c>
      <c r="AC25" s="187"/>
      <c r="AD25" s="187"/>
      <c r="AE25" s="187">
        <f t="shared" si="5"/>
        <v>3830</v>
      </c>
      <c r="AF25" s="71">
        <v>44300</v>
      </c>
      <c r="AG25" s="71">
        <v>44392</v>
      </c>
      <c r="AH25" s="71">
        <v>44482</v>
      </c>
      <c r="AI25" s="71"/>
      <c r="AJ25" s="72">
        <f t="shared" si="6"/>
        <v>0.23157385573492956</v>
      </c>
      <c r="AK25" s="72" t="str">
        <f t="shared" si="7"/>
        <v/>
      </c>
      <c r="AL25" s="72" t="str">
        <f t="shared" si="8"/>
        <v/>
      </c>
      <c r="AM25" s="72" t="str">
        <f t="shared" si="9"/>
        <v/>
      </c>
      <c r="AN25" s="72">
        <f t="shared" si="10"/>
        <v>0</v>
      </c>
      <c r="AO25" s="185" t="s">
        <v>780</v>
      </c>
      <c r="AP25" s="185" t="s">
        <v>780</v>
      </c>
      <c r="AQ25" s="185" t="s">
        <v>780</v>
      </c>
      <c r="AR25" s="185"/>
      <c r="AS25" s="185" t="s">
        <v>999</v>
      </c>
      <c r="AT25" s="185" t="s">
        <v>1000</v>
      </c>
      <c r="AU25" s="185" t="s">
        <v>1001</v>
      </c>
      <c r="AV25" s="185"/>
      <c r="AW25" s="185" t="s">
        <v>780</v>
      </c>
      <c r="AX25" t="s">
        <v>780</v>
      </c>
      <c r="AY25" t="s">
        <v>780</v>
      </c>
      <c r="BA25" t="s">
        <v>1002</v>
      </c>
      <c r="BB25" t="s">
        <v>1003</v>
      </c>
      <c r="BC25" t="s">
        <v>1004</v>
      </c>
      <c r="BD25" s="140"/>
    </row>
    <row r="26" spans="1:56" ht="15" customHeight="1">
      <c r="A26" s="185">
        <v>7</v>
      </c>
      <c r="B26" s="185" t="s">
        <v>491</v>
      </c>
      <c r="C26" s="185" t="s">
        <v>1005</v>
      </c>
      <c r="D26" s="185" t="s">
        <v>768</v>
      </c>
      <c r="E26" s="185" t="s">
        <v>856</v>
      </c>
      <c r="F26" s="185" t="s">
        <v>1006</v>
      </c>
      <c r="G26" s="185" t="s">
        <v>771</v>
      </c>
      <c r="H26" s="185" t="s">
        <v>772</v>
      </c>
      <c r="I26" t="s">
        <v>1007</v>
      </c>
      <c r="J26" s="71">
        <v>44197</v>
      </c>
      <c r="K26" s="71">
        <v>44561</v>
      </c>
      <c r="L26" s="185" t="s">
        <v>774</v>
      </c>
      <c r="M26" s="185" t="str">
        <f t="shared" si="13"/>
        <v>Boyacá</v>
      </c>
      <c r="N26" s="185" t="s">
        <v>30</v>
      </c>
      <c r="O26" s="185" t="s">
        <v>1008</v>
      </c>
      <c r="P26" s="185" t="s">
        <v>776</v>
      </c>
      <c r="Q26" s="72">
        <v>8.3333333333333329E-2</v>
      </c>
      <c r="R26" s="187">
        <v>20</v>
      </c>
      <c r="S26" s="187">
        <v>0</v>
      </c>
      <c r="T26" s="187">
        <v>0</v>
      </c>
      <c r="U26" s="187">
        <v>0</v>
      </c>
      <c r="V26" s="187">
        <v>20</v>
      </c>
      <c r="W26" s="187">
        <v>0</v>
      </c>
      <c r="X26" s="187" t="s">
        <v>1009</v>
      </c>
      <c r="Y26" s="187">
        <v>0</v>
      </c>
      <c r="Z26" s="187" t="s">
        <v>1010</v>
      </c>
      <c r="AA26" s="187">
        <v>4</v>
      </c>
      <c r="AB26" s="187" t="s">
        <v>1011</v>
      </c>
      <c r="AC26" s="187"/>
      <c r="AD26" s="187"/>
      <c r="AE26" s="187">
        <f t="shared" si="5"/>
        <v>4</v>
      </c>
      <c r="AF26" s="71">
        <v>44300</v>
      </c>
      <c r="AG26" s="71">
        <v>44392</v>
      </c>
      <c r="AH26" s="71">
        <v>44482</v>
      </c>
      <c r="AI26" s="71"/>
      <c r="AJ26" s="72">
        <f t="shared" si="6"/>
        <v>0.2</v>
      </c>
      <c r="AK26" s="72" t="str">
        <f t="shared" si="7"/>
        <v/>
      </c>
      <c r="AL26" s="72" t="str">
        <f t="shared" si="8"/>
        <v/>
      </c>
      <c r="AM26" s="72" t="str">
        <f t="shared" si="9"/>
        <v/>
      </c>
      <c r="AN26" s="72">
        <f t="shared" si="10"/>
        <v>0</v>
      </c>
      <c r="AO26" s="185" t="s">
        <v>879</v>
      </c>
      <c r="AP26" s="185" t="s">
        <v>879</v>
      </c>
      <c r="AQ26" s="185" t="s">
        <v>780</v>
      </c>
      <c r="AR26" s="185"/>
      <c r="AS26" s="185" t="s">
        <v>1012</v>
      </c>
      <c r="AT26" s="185" t="s">
        <v>1013</v>
      </c>
      <c r="AU26" s="185" t="s">
        <v>1014</v>
      </c>
      <c r="AV26" s="185"/>
      <c r="AW26" s="185" t="s">
        <v>879</v>
      </c>
      <c r="AX26" t="s">
        <v>879</v>
      </c>
      <c r="AY26" t="s">
        <v>780</v>
      </c>
      <c r="BA26" t="s">
        <v>891</v>
      </c>
      <c r="BB26" t="s">
        <v>891</v>
      </c>
      <c r="BC26" t="s">
        <v>1015</v>
      </c>
      <c r="BD26" s="140"/>
    </row>
    <row r="27" spans="1:56" ht="15" customHeight="1">
      <c r="A27" s="185">
        <v>8</v>
      </c>
      <c r="B27" s="185" t="s">
        <v>491</v>
      </c>
      <c r="C27" s="185" t="s">
        <v>797</v>
      </c>
      <c r="D27" s="185" t="s">
        <v>768</v>
      </c>
      <c r="E27" s="185" t="s">
        <v>769</v>
      </c>
      <c r="F27" s="185" t="s">
        <v>798</v>
      </c>
      <c r="G27" s="185" t="s">
        <v>771</v>
      </c>
      <c r="H27" s="185" t="s">
        <v>772</v>
      </c>
      <c r="I27" t="s">
        <v>799</v>
      </c>
      <c r="J27" s="71">
        <v>44197</v>
      </c>
      <c r="K27" s="71">
        <v>44561</v>
      </c>
      <c r="L27" s="185" t="s">
        <v>774</v>
      </c>
      <c r="M27" s="185" t="str">
        <f t="shared" si="13"/>
        <v>Boyacá</v>
      </c>
      <c r="N27" s="185" t="s">
        <v>60</v>
      </c>
      <c r="O27" s="185" t="s">
        <v>800</v>
      </c>
      <c r="P27" s="185" t="s">
        <v>776</v>
      </c>
      <c r="Q27" s="72">
        <v>8.3333333333333329E-2</v>
      </c>
      <c r="R27" s="186">
        <v>1</v>
      </c>
      <c r="S27" s="186">
        <v>0.25</v>
      </c>
      <c r="T27" s="186">
        <v>0.25</v>
      </c>
      <c r="U27" s="186">
        <v>0.25</v>
      </c>
      <c r="V27" s="186">
        <v>0.25</v>
      </c>
      <c r="W27" s="186">
        <v>0.25</v>
      </c>
      <c r="X27" s="186" t="s">
        <v>1016</v>
      </c>
      <c r="Y27" s="186">
        <v>0.25</v>
      </c>
      <c r="Z27" s="186" t="s">
        <v>1017</v>
      </c>
      <c r="AA27" s="186">
        <v>0.25</v>
      </c>
      <c r="AB27" s="186" t="s">
        <v>1018</v>
      </c>
      <c r="AC27" s="186"/>
      <c r="AD27" s="186"/>
      <c r="AE27" s="186">
        <f t="shared" si="5"/>
        <v>0.75</v>
      </c>
      <c r="AF27" s="71">
        <v>44300</v>
      </c>
      <c r="AG27" s="71">
        <v>44392</v>
      </c>
      <c r="AH27" s="71">
        <v>44482</v>
      </c>
      <c r="AI27" s="71"/>
      <c r="AJ27" s="72">
        <f t="shared" si="6"/>
        <v>0.75</v>
      </c>
      <c r="AK27" s="72">
        <f t="shared" si="7"/>
        <v>1</v>
      </c>
      <c r="AL27" s="72">
        <f t="shared" si="8"/>
        <v>1</v>
      </c>
      <c r="AM27" s="72">
        <f t="shared" si="9"/>
        <v>1</v>
      </c>
      <c r="AN27" s="72">
        <f t="shared" si="10"/>
        <v>0</v>
      </c>
      <c r="AO27" s="185" t="s">
        <v>780</v>
      </c>
      <c r="AP27" s="185" t="s">
        <v>780</v>
      </c>
      <c r="AQ27" s="185" t="s">
        <v>780</v>
      </c>
      <c r="AR27" s="185"/>
      <c r="AS27" s="185" t="s">
        <v>1019</v>
      </c>
      <c r="AT27" s="185" t="s">
        <v>1020</v>
      </c>
      <c r="AU27" s="185" t="s">
        <v>1021</v>
      </c>
      <c r="AV27" s="185"/>
      <c r="AW27" s="185" t="s">
        <v>780</v>
      </c>
      <c r="AX27" t="s">
        <v>780</v>
      </c>
      <c r="AY27" t="s">
        <v>780</v>
      </c>
      <c r="BA27" t="s">
        <v>1022</v>
      </c>
      <c r="BB27" t="s">
        <v>1023</v>
      </c>
      <c r="BC27" t="s">
        <v>1024</v>
      </c>
      <c r="BD27" s="140"/>
    </row>
    <row r="28" spans="1:56" ht="15" customHeight="1">
      <c r="A28" s="185">
        <v>9</v>
      </c>
      <c r="B28" s="185" t="s">
        <v>491</v>
      </c>
      <c r="C28" s="185" t="s">
        <v>809</v>
      </c>
      <c r="D28" s="185" t="s">
        <v>768</v>
      </c>
      <c r="E28" s="185" t="s">
        <v>769</v>
      </c>
      <c r="F28" s="185" t="s">
        <v>798</v>
      </c>
      <c r="G28" s="185" t="s">
        <v>771</v>
      </c>
      <c r="H28" s="185" t="s">
        <v>772</v>
      </c>
      <c r="I28" t="s">
        <v>810</v>
      </c>
      <c r="J28" s="71">
        <v>44197</v>
      </c>
      <c r="K28" s="71">
        <v>44561</v>
      </c>
      <c r="L28" s="185" t="s">
        <v>774</v>
      </c>
      <c r="M28" s="185" t="str">
        <f t="shared" si="13"/>
        <v>Boyacá</v>
      </c>
      <c r="N28" s="185" t="s">
        <v>60</v>
      </c>
      <c r="O28" s="185" t="s">
        <v>800</v>
      </c>
      <c r="P28" s="185" t="s">
        <v>776</v>
      </c>
      <c r="Q28" s="72">
        <v>8.3333333333333329E-2</v>
      </c>
      <c r="R28" s="186">
        <v>1</v>
      </c>
      <c r="S28" s="186">
        <v>0.25</v>
      </c>
      <c r="T28" s="186">
        <v>0.25</v>
      </c>
      <c r="U28" s="186">
        <v>0.25</v>
      </c>
      <c r="V28" s="186">
        <v>0.25</v>
      </c>
      <c r="W28" s="186">
        <v>0.25</v>
      </c>
      <c r="X28" s="186" t="s">
        <v>1025</v>
      </c>
      <c r="Y28" s="186">
        <v>0.25</v>
      </c>
      <c r="Z28" s="186" t="s">
        <v>1026</v>
      </c>
      <c r="AA28" s="186">
        <v>0.25</v>
      </c>
      <c r="AB28" s="186" t="s">
        <v>1027</v>
      </c>
      <c r="AC28" s="186"/>
      <c r="AD28" s="186"/>
      <c r="AE28" s="186">
        <f t="shared" si="5"/>
        <v>0.75</v>
      </c>
      <c r="AF28" s="71">
        <v>44300</v>
      </c>
      <c r="AG28" s="71">
        <v>44392</v>
      </c>
      <c r="AH28" s="71">
        <v>44483</v>
      </c>
      <c r="AI28" s="71"/>
      <c r="AJ28" s="72">
        <f t="shared" si="6"/>
        <v>0.75</v>
      </c>
      <c r="AK28" s="72">
        <f t="shared" si="7"/>
        <v>1</v>
      </c>
      <c r="AL28" s="72">
        <f t="shared" si="8"/>
        <v>1</v>
      </c>
      <c r="AM28" s="72">
        <f t="shared" si="9"/>
        <v>1</v>
      </c>
      <c r="AN28" s="72">
        <f t="shared" si="10"/>
        <v>0</v>
      </c>
      <c r="AO28" s="185" t="s">
        <v>780</v>
      </c>
      <c r="AP28" s="185" t="s">
        <v>780</v>
      </c>
      <c r="AQ28" s="185" t="s">
        <v>780</v>
      </c>
      <c r="AR28" s="185"/>
      <c r="AS28" s="185" t="s">
        <v>1028</v>
      </c>
      <c r="AT28" s="185" t="s">
        <v>1029</v>
      </c>
      <c r="AU28" s="185" t="s">
        <v>1021</v>
      </c>
      <c r="AV28" s="185"/>
      <c r="AW28" s="185" t="s">
        <v>780</v>
      </c>
      <c r="AX28" t="s">
        <v>780</v>
      </c>
      <c r="AY28" t="s">
        <v>780</v>
      </c>
      <c r="BA28" t="s">
        <v>1030</v>
      </c>
      <c r="BB28" t="s">
        <v>1031</v>
      </c>
      <c r="BC28" t="s">
        <v>1032</v>
      </c>
      <c r="BD28" s="140"/>
    </row>
    <row r="29" spans="1:56" ht="15" customHeight="1">
      <c r="A29" s="185">
        <v>10</v>
      </c>
      <c r="B29" s="185" t="s">
        <v>491</v>
      </c>
      <c r="C29" s="185" t="s">
        <v>818</v>
      </c>
      <c r="D29" s="185" t="s">
        <v>819</v>
      </c>
      <c r="E29" s="185" t="s">
        <v>820</v>
      </c>
      <c r="F29" s="185" t="s">
        <v>821</v>
      </c>
      <c r="G29" s="185" t="s">
        <v>771</v>
      </c>
      <c r="H29" s="185" t="s">
        <v>822</v>
      </c>
      <c r="I29" t="s">
        <v>823</v>
      </c>
      <c r="J29" s="71">
        <v>44197</v>
      </c>
      <c r="K29" s="71">
        <v>44561</v>
      </c>
      <c r="L29" s="185" t="s">
        <v>774</v>
      </c>
      <c r="M29" s="185" t="str">
        <f t="shared" si="13"/>
        <v>Boyacá</v>
      </c>
      <c r="N29" s="185" t="s">
        <v>60</v>
      </c>
      <c r="O29" s="185" t="s">
        <v>800</v>
      </c>
      <c r="P29" s="185" t="s">
        <v>776</v>
      </c>
      <c r="Q29" s="72">
        <v>8.3333333333333329E-2</v>
      </c>
      <c r="R29" s="186">
        <v>1</v>
      </c>
      <c r="S29" s="186">
        <v>0.25</v>
      </c>
      <c r="T29" s="186">
        <v>0.25</v>
      </c>
      <c r="U29" s="186">
        <v>0.25</v>
      </c>
      <c r="V29" s="186">
        <v>0.25</v>
      </c>
      <c r="W29" s="186">
        <v>0.25</v>
      </c>
      <c r="X29" s="186" t="s">
        <v>1033</v>
      </c>
      <c r="Y29" s="186">
        <v>0.17</v>
      </c>
      <c r="Z29" s="186" t="s">
        <v>1034</v>
      </c>
      <c r="AA29" s="186">
        <v>0.17</v>
      </c>
      <c r="AB29" s="186" t="s">
        <v>1035</v>
      </c>
      <c r="AC29" s="186"/>
      <c r="AD29" s="186"/>
      <c r="AE29" s="186">
        <f t="shared" si="5"/>
        <v>0.59000000000000008</v>
      </c>
      <c r="AF29" s="71">
        <v>44300</v>
      </c>
      <c r="AG29" s="71">
        <v>44392</v>
      </c>
      <c r="AH29" s="71">
        <v>44482</v>
      </c>
      <c r="AI29" s="71"/>
      <c r="AJ29" s="72">
        <f t="shared" si="6"/>
        <v>0.59000000000000008</v>
      </c>
      <c r="AK29" s="72">
        <f t="shared" si="7"/>
        <v>1</v>
      </c>
      <c r="AL29" s="72">
        <f t="shared" si="8"/>
        <v>0.68</v>
      </c>
      <c r="AM29" s="72">
        <f t="shared" si="9"/>
        <v>0.68</v>
      </c>
      <c r="AN29" s="72">
        <f t="shared" si="10"/>
        <v>0</v>
      </c>
      <c r="AO29" s="185" t="s">
        <v>869</v>
      </c>
      <c r="AP29" s="185" t="s">
        <v>780</v>
      </c>
      <c r="AQ29" s="185" t="s">
        <v>780</v>
      </c>
      <c r="AR29" s="185"/>
      <c r="AS29" s="185" t="s">
        <v>1036</v>
      </c>
      <c r="AT29" s="185" t="s">
        <v>1037</v>
      </c>
      <c r="AU29" s="185" t="s">
        <v>1038</v>
      </c>
      <c r="AV29" s="185"/>
      <c r="AW29" s="185" t="s">
        <v>869</v>
      </c>
      <c r="AX29" t="s">
        <v>780</v>
      </c>
      <c r="AY29" t="s">
        <v>869</v>
      </c>
      <c r="BA29" t="s">
        <v>1039</v>
      </c>
      <c r="BB29" t="s">
        <v>1040</v>
      </c>
      <c r="BC29" t="s">
        <v>1041</v>
      </c>
      <c r="BD29" s="140"/>
    </row>
    <row r="30" spans="1:56" ht="15" customHeight="1">
      <c r="A30" s="185">
        <v>11</v>
      </c>
      <c r="B30" s="185" t="s">
        <v>491</v>
      </c>
      <c r="C30" s="185" t="s">
        <v>831</v>
      </c>
      <c r="D30" s="185" t="s">
        <v>832</v>
      </c>
      <c r="E30" s="185" t="s">
        <v>833</v>
      </c>
      <c r="F30" s="185" t="s">
        <v>834</v>
      </c>
      <c r="G30" s="185" t="s">
        <v>835</v>
      </c>
      <c r="H30" s="185" t="s">
        <v>835</v>
      </c>
      <c r="I30" s="185" t="s">
        <v>836</v>
      </c>
      <c r="J30" s="71">
        <v>44197</v>
      </c>
      <c r="K30" s="71">
        <v>44561</v>
      </c>
      <c r="L30" s="185" t="s">
        <v>774</v>
      </c>
      <c r="M30" s="185" t="str">
        <f t="shared" si="13"/>
        <v>Boyacá</v>
      </c>
      <c r="N30" s="185" t="s">
        <v>60</v>
      </c>
      <c r="O30" s="185" t="s">
        <v>837</v>
      </c>
      <c r="P30" s="185" t="s">
        <v>776</v>
      </c>
      <c r="Q30" s="72">
        <v>8.3333333333333329E-2</v>
      </c>
      <c r="R30" s="186">
        <v>1</v>
      </c>
      <c r="S30" s="186">
        <v>0.25</v>
      </c>
      <c r="T30" s="186">
        <v>0.25</v>
      </c>
      <c r="U30" s="186">
        <v>0.25</v>
      </c>
      <c r="V30" s="186">
        <v>0.25</v>
      </c>
      <c r="W30" s="186">
        <v>0.25</v>
      </c>
      <c r="X30" s="186" t="s">
        <v>1042</v>
      </c>
      <c r="Y30" s="186">
        <v>0.25</v>
      </c>
      <c r="Z30" s="186" t="s">
        <v>1043</v>
      </c>
      <c r="AA30" s="186">
        <v>0.25</v>
      </c>
      <c r="AB30" s="186" t="s">
        <v>1044</v>
      </c>
      <c r="AC30" s="186"/>
      <c r="AD30" s="186"/>
      <c r="AE30" s="186">
        <f t="shared" si="5"/>
        <v>0.75</v>
      </c>
      <c r="AF30" s="71">
        <v>44300</v>
      </c>
      <c r="AG30" s="71">
        <v>44391</v>
      </c>
      <c r="AH30" s="71">
        <v>44482</v>
      </c>
      <c r="AI30" s="71"/>
      <c r="AJ30" s="72">
        <f t="shared" si="6"/>
        <v>0.75</v>
      </c>
      <c r="AK30" s="72">
        <f t="shared" si="7"/>
        <v>1</v>
      </c>
      <c r="AL30" s="72">
        <f t="shared" si="8"/>
        <v>1</v>
      </c>
      <c r="AM30" s="72">
        <f t="shared" si="9"/>
        <v>1</v>
      </c>
      <c r="AN30" s="72">
        <f t="shared" si="10"/>
        <v>0</v>
      </c>
      <c r="AO30" s="185" t="s">
        <v>780</v>
      </c>
      <c r="AP30" s="185" t="s">
        <v>780</v>
      </c>
      <c r="AQ30" s="185" t="s">
        <v>780</v>
      </c>
      <c r="AR30" s="185"/>
      <c r="AS30" s="185" t="s">
        <v>1045</v>
      </c>
      <c r="AT30" s="185" t="s">
        <v>1046</v>
      </c>
      <c r="AU30" s="185" t="s">
        <v>1047</v>
      </c>
      <c r="AV30" s="185"/>
      <c r="AW30" s="185" t="s">
        <v>780</v>
      </c>
      <c r="AX30" t="s">
        <v>780</v>
      </c>
      <c r="AY30" t="s">
        <v>780</v>
      </c>
      <c r="BA30" t="s">
        <v>1048</v>
      </c>
      <c r="BB30" t="s">
        <v>1049</v>
      </c>
      <c r="BC30" t="s">
        <v>1050</v>
      </c>
      <c r="BD30" s="140"/>
    </row>
    <row r="31" spans="1:56" ht="15" customHeight="1">
      <c r="A31" s="185">
        <v>12</v>
      </c>
      <c r="B31" s="185" t="s">
        <v>491</v>
      </c>
      <c r="C31" s="185" t="s">
        <v>831</v>
      </c>
      <c r="D31" s="185" t="s">
        <v>832</v>
      </c>
      <c r="E31" s="185" t="s">
        <v>833</v>
      </c>
      <c r="F31" s="185" t="s">
        <v>834</v>
      </c>
      <c r="G31" s="185" t="s">
        <v>835</v>
      </c>
      <c r="H31" s="185" t="s">
        <v>835</v>
      </c>
      <c r="I31" t="s">
        <v>846</v>
      </c>
      <c r="J31" s="71">
        <v>44197</v>
      </c>
      <c r="K31" s="71">
        <v>44561</v>
      </c>
      <c r="L31" s="185" t="s">
        <v>774</v>
      </c>
      <c r="M31" s="185" t="str">
        <f t="shared" si="13"/>
        <v>Boyacá</v>
      </c>
      <c r="N31" s="185" t="s">
        <v>60</v>
      </c>
      <c r="O31" s="185" t="s">
        <v>847</v>
      </c>
      <c r="P31" s="185" t="s">
        <v>776</v>
      </c>
      <c r="Q31" s="72">
        <v>8.3333333333333329E-2</v>
      </c>
      <c r="R31" s="186">
        <v>1</v>
      </c>
      <c r="S31" s="186">
        <v>0.25</v>
      </c>
      <c r="T31" s="186">
        <v>0.25</v>
      </c>
      <c r="U31" s="186">
        <v>0.25</v>
      </c>
      <c r="V31" s="186">
        <v>0.25</v>
      </c>
      <c r="W31" s="186">
        <v>0.25</v>
      </c>
      <c r="X31" s="186" t="s">
        <v>1051</v>
      </c>
      <c r="Y31" s="186">
        <v>0.25</v>
      </c>
      <c r="Z31" s="186" t="s">
        <v>1052</v>
      </c>
      <c r="AA31" s="186">
        <v>0.25</v>
      </c>
      <c r="AB31" s="186" t="s">
        <v>1053</v>
      </c>
      <c r="AC31" s="186"/>
      <c r="AD31" s="186"/>
      <c r="AE31" s="186">
        <f t="shared" si="5"/>
        <v>0.75</v>
      </c>
      <c r="AF31" s="71">
        <v>44300</v>
      </c>
      <c r="AG31" s="71">
        <v>44392</v>
      </c>
      <c r="AH31" s="71">
        <v>44482</v>
      </c>
      <c r="AI31" s="71"/>
      <c r="AJ31" s="72">
        <f t="shared" si="6"/>
        <v>0.75</v>
      </c>
      <c r="AK31" s="72">
        <f t="shared" si="7"/>
        <v>1</v>
      </c>
      <c r="AL31" s="72">
        <f t="shared" si="8"/>
        <v>1</v>
      </c>
      <c r="AM31" s="72">
        <f t="shared" si="9"/>
        <v>1</v>
      </c>
      <c r="AN31" s="72">
        <f t="shared" si="10"/>
        <v>0</v>
      </c>
      <c r="AO31" s="185" t="s">
        <v>869</v>
      </c>
      <c r="AP31" s="185" t="s">
        <v>780</v>
      </c>
      <c r="AQ31" s="185" t="s">
        <v>780</v>
      </c>
      <c r="AR31" s="185"/>
      <c r="AS31" s="185" t="s">
        <v>1054</v>
      </c>
      <c r="AT31" s="185" t="s">
        <v>1055</v>
      </c>
      <c r="AU31" s="185" t="s">
        <v>1056</v>
      </c>
      <c r="AV31" s="185"/>
      <c r="AW31" s="185" t="s">
        <v>869</v>
      </c>
      <c r="AX31" t="s">
        <v>780</v>
      </c>
      <c r="AY31" t="s">
        <v>780</v>
      </c>
      <c r="BA31" t="s">
        <v>1057</v>
      </c>
      <c r="BB31" t="s">
        <v>1058</v>
      </c>
      <c r="BC31" t="s">
        <v>1059</v>
      </c>
      <c r="BD31" s="140"/>
    </row>
    <row r="32" spans="1:56" ht="15" customHeight="1">
      <c r="A32" s="185">
        <v>14</v>
      </c>
      <c r="B32" s="185" t="s">
        <v>491</v>
      </c>
      <c r="C32" s="185" t="s">
        <v>855</v>
      </c>
      <c r="D32" s="185" t="s">
        <v>768</v>
      </c>
      <c r="E32" s="185" t="s">
        <v>856</v>
      </c>
      <c r="F32" s="185" t="s">
        <v>857</v>
      </c>
      <c r="G32" s="185" t="s">
        <v>858</v>
      </c>
      <c r="H32" s="185" t="s">
        <v>859</v>
      </c>
      <c r="I32" t="s">
        <v>860</v>
      </c>
      <c r="J32" s="71">
        <v>44197</v>
      </c>
      <c r="K32" s="71">
        <v>44561</v>
      </c>
      <c r="L32" s="185" t="s">
        <v>774</v>
      </c>
      <c r="M32" s="185" t="str">
        <f t="shared" si="13"/>
        <v>Boyacá</v>
      </c>
      <c r="N32" s="185" t="s">
        <v>30</v>
      </c>
      <c r="O32" s="185" t="s">
        <v>861</v>
      </c>
      <c r="P32" s="185" t="s">
        <v>862</v>
      </c>
      <c r="Q32" s="72">
        <v>8.3333333333333329E-2</v>
      </c>
      <c r="R32" s="187">
        <f>SUM(S32:V32)</f>
        <v>609744234.60280323</v>
      </c>
      <c r="S32" s="187">
        <v>120396561.20165437</v>
      </c>
      <c r="T32" s="187">
        <v>156073683.70729411</v>
      </c>
      <c r="U32" s="187">
        <v>158901525.69204906</v>
      </c>
      <c r="V32" s="187">
        <v>174372464.00180572</v>
      </c>
      <c r="W32" s="187">
        <v>72061730</v>
      </c>
      <c r="X32" s="188" t="s">
        <v>1060</v>
      </c>
      <c r="Y32" s="187">
        <v>94970665</v>
      </c>
      <c r="Z32" s="187" t="s">
        <v>1061</v>
      </c>
      <c r="AA32" s="187">
        <v>128393722</v>
      </c>
      <c r="AB32" s="187" t="s">
        <v>1062</v>
      </c>
      <c r="AC32" s="187"/>
      <c r="AD32" s="187"/>
      <c r="AE32" s="187">
        <f t="shared" si="5"/>
        <v>295426117</v>
      </c>
      <c r="AF32" s="57">
        <v>44300</v>
      </c>
      <c r="AG32" s="57">
        <v>44392</v>
      </c>
      <c r="AH32" s="57">
        <v>44482</v>
      </c>
      <c r="AI32" s="57"/>
      <c r="AJ32" s="72">
        <f t="shared" si="6"/>
        <v>0.48450825810996823</v>
      </c>
      <c r="AK32" s="72">
        <f t="shared" si="7"/>
        <v>0.59853644722711397</v>
      </c>
      <c r="AL32" s="72">
        <f t="shared" si="8"/>
        <v>0.60849890093009662</v>
      </c>
      <c r="AM32" s="72">
        <f t="shared" si="9"/>
        <v>0.80800811345780821</v>
      </c>
      <c r="AN32" s="72">
        <f t="shared" si="10"/>
        <v>0</v>
      </c>
      <c r="AO32" s="185" t="s">
        <v>780</v>
      </c>
      <c r="AP32" s="185" t="s">
        <v>780</v>
      </c>
      <c r="AQ32" s="185" t="s">
        <v>780</v>
      </c>
      <c r="AR32" s="185"/>
      <c r="AS32" s="185" t="s">
        <v>1063</v>
      </c>
      <c r="AT32" s="185" t="s">
        <v>1064</v>
      </c>
      <c r="AU32" s="185" t="s">
        <v>1056</v>
      </c>
      <c r="AV32" s="185"/>
      <c r="AW32" s="185" t="s">
        <v>780</v>
      </c>
      <c r="AX32" t="s">
        <v>780</v>
      </c>
      <c r="AY32" t="s">
        <v>869</v>
      </c>
      <c r="BA32" t="s">
        <v>1065</v>
      </c>
      <c r="BB32" t="s">
        <v>1066</v>
      </c>
      <c r="BC32" t="s">
        <v>1067</v>
      </c>
      <c r="BD32" s="140"/>
    </row>
    <row r="33" spans="1:56" ht="15" customHeight="1">
      <c r="A33" s="185">
        <v>15</v>
      </c>
      <c r="B33" s="185" t="s">
        <v>491</v>
      </c>
      <c r="C33" s="185" t="s">
        <v>855</v>
      </c>
      <c r="D33" s="185" t="s">
        <v>768</v>
      </c>
      <c r="E33" s="185" t="s">
        <v>856</v>
      </c>
      <c r="F33" s="185" t="s">
        <v>857</v>
      </c>
      <c r="G33" s="185" t="s">
        <v>858</v>
      </c>
      <c r="H33" s="185" t="s">
        <v>859</v>
      </c>
      <c r="I33" t="s">
        <v>964</v>
      </c>
      <c r="J33" s="71">
        <v>44197</v>
      </c>
      <c r="K33" s="71">
        <v>44561</v>
      </c>
      <c r="L33" s="185" t="s">
        <v>774</v>
      </c>
      <c r="M33" s="185" t="str">
        <f t="shared" si="13"/>
        <v>Boyacá</v>
      </c>
      <c r="N33" s="185" t="s">
        <v>60</v>
      </c>
      <c r="O33" s="185" t="s">
        <v>965</v>
      </c>
      <c r="P33" s="185" t="s">
        <v>862</v>
      </c>
      <c r="Q33" s="72">
        <v>8.3333333333333329E-2</v>
      </c>
      <c r="R33" s="186">
        <v>1</v>
      </c>
      <c r="S33" s="186">
        <v>0.25</v>
      </c>
      <c r="T33" s="186">
        <v>0.25</v>
      </c>
      <c r="U33" s="186">
        <v>0.25</v>
      </c>
      <c r="V33" s="186">
        <v>0.25</v>
      </c>
      <c r="W33" s="186">
        <v>0.25</v>
      </c>
      <c r="X33" s="186" t="s">
        <v>1068</v>
      </c>
      <c r="Y33" s="186">
        <v>0.25</v>
      </c>
      <c r="Z33" s="186" t="s">
        <v>1069</v>
      </c>
      <c r="AA33" s="186">
        <v>0.25</v>
      </c>
      <c r="AB33" s="186" t="s">
        <v>1070</v>
      </c>
      <c r="AC33" s="186"/>
      <c r="AD33" s="186"/>
      <c r="AE33" s="186">
        <f t="shared" si="5"/>
        <v>0.75</v>
      </c>
      <c r="AF33" s="57">
        <v>44300</v>
      </c>
      <c r="AG33" s="57">
        <v>44392</v>
      </c>
      <c r="AH33" s="57">
        <v>44482</v>
      </c>
      <c r="AI33" s="57"/>
      <c r="AJ33" s="72">
        <f t="shared" si="6"/>
        <v>0.75</v>
      </c>
      <c r="AK33" s="72">
        <f t="shared" si="7"/>
        <v>1</v>
      </c>
      <c r="AL33" s="72">
        <f t="shared" si="8"/>
        <v>1</v>
      </c>
      <c r="AM33" s="72">
        <f t="shared" si="9"/>
        <v>1</v>
      </c>
      <c r="AN33" s="72">
        <f t="shared" si="10"/>
        <v>0</v>
      </c>
      <c r="AO33" s="185" t="s">
        <v>780</v>
      </c>
      <c r="AP33" s="185" t="s">
        <v>780</v>
      </c>
      <c r="AQ33" s="185" t="s">
        <v>780</v>
      </c>
      <c r="AR33" s="185"/>
      <c r="AS33" s="185" t="s">
        <v>1071</v>
      </c>
      <c r="AT33" s="185" t="s">
        <v>1072</v>
      </c>
      <c r="AU33" s="185" t="s">
        <v>1073</v>
      </c>
      <c r="AV33" s="185"/>
      <c r="AW33" s="185" t="s">
        <v>780</v>
      </c>
      <c r="AX33" t="s">
        <v>780</v>
      </c>
      <c r="AY33" t="s">
        <v>780</v>
      </c>
      <c r="BA33" t="s">
        <v>1074</v>
      </c>
      <c r="BB33" t="s">
        <v>1075</v>
      </c>
      <c r="BC33" t="s">
        <v>1076</v>
      </c>
      <c r="BD33" s="140"/>
    </row>
    <row r="34" spans="1:56" ht="15" customHeight="1">
      <c r="A34" s="185">
        <v>1</v>
      </c>
      <c r="B34" s="185" t="s">
        <v>492</v>
      </c>
      <c r="C34" s="185" t="s">
        <v>767</v>
      </c>
      <c r="D34" s="185" t="s">
        <v>768</v>
      </c>
      <c r="E34" s="185" t="s">
        <v>769</v>
      </c>
      <c r="F34" s="185" t="s">
        <v>770</v>
      </c>
      <c r="G34" s="185" t="s">
        <v>771</v>
      </c>
      <c r="H34" s="185" t="s">
        <v>772</v>
      </c>
      <c r="I34" s="185" t="s">
        <v>773</v>
      </c>
      <c r="J34" s="71">
        <v>44197</v>
      </c>
      <c r="K34" s="71">
        <v>44561</v>
      </c>
      <c r="L34" s="185" t="s">
        <v>774</v>
      </c>
      <c r="M34" s="185" t="str">
        <f>B34</f>
        <v>Caldas</v>
      </c>
      <c r="N34" s="185" t="s">
        <v>30</v>
      </c>
      <c r="O34" s="185" t="s">
        <v>775</v>
      </c>
      <c r="P34" s="185" t="s">
        <v>776</v>
      </c>
      <c r="Q34" s="72">
        <v>0.1</v>
      </c>
      <c r="R34" s="187">
        <v>7978</v>
      </c>
      <c r="S34" s="187">
        <v>0</v>
      </c>
      <c r="T34" s="187">
        <v>0</v>
      </c>
      <c r="U34" s="187">
        <v>0</v>
      </c>
      <c r="V34" s="187">
        <v>7978</v>
      </c>
      <c r="W34" s="187">
        <v>4683</v>
      </c>
      <c r="X34" s="187" t="s">
        <v>1077</v>
      </c>
      <c r="Y34" s="187">
        <v>2286</v>
      </c>
      <c r="Z34" s="187" t="s">
        <v>1078</v>
      </c>
      <c r="AA34" s="187">
        <v>4307</v>
      </c>
      <c r="AB34" s="187" t="s">
        <v>1079</v>
      </c>
      <c r="AC34" s="187"/>
      <c r="AD34" s="187"/>
      <c r="AE34" s="187">
        <f t="shared" si="5"/>
        <v>11276</v>
      </c>
      <c r="AF34" s="71">
        <v>44299</v>
      </c>
      <c r="AG34" s="71">
        <v>44391</v>
      </c>
      <c r="AH34" s="71">
        <v>44480</v>
      </c>
      <c r="AI34" s="71"/>
      <c r="AJ34" s="72">
        <f t="shared" si="6"/>
        <v>1</v>
      </c>
      <c r="AK34" s="72" t="str">
        <f t="shared" si="7"/>
        <v/>
      </c>
      <c r="AL34" s="72" t="str">
        <f t="shared" si="8"/>
        <v/>
      </c>
      <c r="AM34" s="72" t="str">
        <f t="shared" si="9"/>
        <v/>
      </c>
      <c r="AN34" s="72">
        <f t="shared" si="10"/>
        <v>0</v>
      </c>
      <c r="AO34" s="185" t="s">
        <v>780</v>
      </c>
      <c r="AP34" s="185" t="s">
        <v>780</v>
      </c>
      <c r="AQ34" s="185" t="s">
        <v>780</v>
      </c>
      <c r="AR34" s="185"/>
      <c r="AS34" s="185" t="s">
        <v>1080</v>
      </c>
      <c r="AT34" s="185" t="s">
        <v>1081</v>
      </c>
      <c r="AU34" s="185" t="s">
        <v>1082</v>
      </c>
      <c r="AV34" s="185"/>
      <c r="AW34" s="185" t="s">
        <v>780</v>
      </c>
      <c r="AX34" s="185" t="s">
        <v>780</v>
      </c>
      <c r="AY34" s="185" t="s">
        <v>780</v>
      </c>
      <c r="AZ34" s="185"/>
      <c r="BA34" s="185" t="s">
        <v>1083</v>
      </c>
      <c r="BB34" s="185" t="s">
        <v>1084</v>
      </c>
      <c r="BC34" s="185" t="s">
        <v>1085</v>
      </c>
      <c r="BD34" s="140"/>
    </row>
    <row r="35" spans="1:56" ht="15" customHeight="1">
      <c r="A35" s="185">
        <v>3</v>
      </c>
      <c r="B35" s="185" t="s">
        <v>492</v>
      </c>
      <c r="C35" s="185" t="s">
        <v>767</v>
      </c>
      <c r="D35" s="185" t="s">
        <v>768</v>
      </c>
      <c r="E35" s="185" t="s">
        <v>769</v>
      </c>
      <c r="F35" s="185" t="s">
        <v>770</v>
      </c>
      <c r="G35" s="185" t="s">
        <v>771</v>
      </c>
      <c r="H35" s="185" t="s">
        <v>772</v>
      </c>
      <c r="I35" s="185" t="s">
        <v>787</v>
      </c>
      <c r="J35" s="71">
        <v>44197</v>
      </c>
      <c r="K35" s="71">
        <v>44561</v>
      </c>
      <c r="L35" s="185" t="s">
        <v>774</v>
      </c>
      <c r="M35" s="185" t="str">
        <f t="shared" ref="M35:M43" si="14">B35</f>
        <v>Caldas</v>
      </c>
      <c r="N35" s="185" t="s">
        <v>30</v>
      </c>
      <c r="O35" s="185" t="s">
        <v>788</v>
      </c>
      <c r="P35" s="185" t="s">
        <v>776</v>
      </c>
      <c r="Q35" s="72">
        <v>0.1</v>
      </c>
      <c r="R35" s="187">
        <v>15885</v>
      </c>
      <c r="S35" s="187">
        <v>0</v>
      </c>
      <c r="T35" s="187">
        <v>0</v>
      </c>
      <c r="U35" s="187">
        <v>0</v>
      </c>
      <c r="V35" s="187">
        <v>15885</v>
      </c>
      <c r="W35" s="187">
        <v>1050</v>
      </c>
      <c r="X35" s="187" t="s">
        <v>1086</v>
      </c>
      <c r="Y35" s="187">
        <v>500</v>
      </c>
      <c r="Z35" s="187" t="s">
        <v>1087</v>
      </c>
      <c r="AA35" s="187">
        <v>2580</v>
      </c>
      <c r="AB35" s="187" t="s">
        <v>1088</v>
      </c>
      <c r="AC35" s="187"/>
      <c r="AD35" s="187"/>
      <c r="AE35" s="187">
        <f t="shared" si="5"/>
        <v>4130</v>
      </c>
      <c r="AF35" s="71">
        <v>44300</v>
      </c>
      <c r="AG35" s="71">
        <v>44389</v>
      </c>
      <c r="AH35" s="71">
        <v>44480</v>
      </c>
      <c r="AI35" s="71"/>
      <c r="AJ35" s="72">
        <f t="shared" si="6"/>
        <v>0.25999370475291156</v>
      </c>
      <c r="AK35" s="72" t="str">
        <f t="shared" si="7"/>
        <v/>
      </c>
      <c r="AL35" s="72" t="str">
        <f t="shared" si="8"/>
        <v/>
      </c>
      <c r="AM35" s="72" t="str">
        <f t="shared" si="9"/>
        <v/>
      </c>
      <c r="AN35" s="72">
        <f t="shared" si="10"/>
        <v>0</v>
      </c>
      <c r="AO35" s="185" t="s">
        <v>780</v>
      </c>
      <c r="AP35" s="185" t="s">
        <v>780</v>
      </c>
      <c r="AQ35" s="185" t="s">
        <v>780</v>
      </c>
      <c r="AR35" s="185"/>
      <c r="AS35" s="185" t="s">
        <v>1089</v>
      </c>
      <c r="AT35" s="185" t="s">
        <v>1081</v>
      </c>
      <c r="AU35" s="185" t="s">
        <v>1082</v>
      </c>
      <c r="AV35" s="185"/>
      <c r="AW35" s="185" t="s">
        <v>780</v>
      </c>
      <c r="AX35" t="s">
        <v>879</v>
      </c>
      <c r="AY35" t="s">
        <v>780</v>
      </c>
      <c r="BA35" t="s">
        <v>1090</v>
      </c>
      <c r="BB35" t="s">
        <v>1084</v>
      </c>
      <c r="BC35" t="s">
        <v>1085</v>
      </c>
      <c r="BD35" s="140"/>
    </row>
    <row r="36" spans="1:56" ht="15" customHeight="1">
      <c r="A36" s="185">
        <v>5</v>
      </c>
      <c r="B36" s="185" t="s">
        <v>492</v>
      </c>
      <c r="C36" s="185" t="s">
        <v>1005</v>
      </c>
      <c r="D36" s="185" t="s">
        <v>768</v>
      </c>
      <c r="E36" s="185" t="s">
        <v>856</v>
      </c>
      <c r="F36" s="185" t="s">
        <v>1006</v>
      </c>
      <c r="G36" s="185" t="s">
        <v>771</v>
      </c>
      <c r="H36" s="185" t="s">
        <v>772</v>
      </c>
      <c r="I36" t="s">
        <v>1007</v>
      </c>
      <c r="J36" s="71">
        <v>44197</v>
      </c>
      <c r="K36" s="71">
        <v>44561</v>
      </c>
      <c r="L36" s="185" t="s">
        <v>774</v>
      </c>
      <c r="M36" s="185" t="str">
        <f t="shared" si="14"/>
        <v>Caldas</v>
      </c>
      <c r="N36" s="185" t="s">
        <v>30</v>
      </c>
      <c r="O36" s="185" t="s">
        <v>1008</v>
      </c>
      <c r="P36" s="185" t="s">
        <v>776</v>
      </c>
      <c r="Q36" s="72">
        <v>0.1</v>
      </c>
      <c r="R36" s="187">
        <v>40</v>
      </c>
      <c r="S36" s="187">
        <v>0</v>
      </c>
      <c r="T36" s="187">
        <v>0</v>
      </c>
      <c r="U36" s="187">
        <v>0</v>
      </c>
      <c r="V36" s="187">
        <v>40</v>
      </c>
      <c r="W36" s="187">
        <v>0</v>
      </c>
      <c r="X36" s="187" t="s">
        <v>1091</v>
      </c>
      <c r="Y36" s="187">
        <v>3</v>
      </c>
      <c r="Z36" s="187" t="s">
        <v>1092</v>
      </c>
      <c r="AA36" s="187">
        <v>15</v>
      </c>
      <c r="AB36" s="187" t="s">
        <v>1093</v>
      </c>
      <c r="AC36" s="187"/>
      <c r="AD36" s="187"/>
      <c r="AE36" s="187">
        <f t="shared" si="5"/>
        <v>18</v>
      </c>
      <c r="AF36" s="71">
        <v>44299</v>
      </c>
      <c r="AG36" s="71">
        <v>44391</v>
      </c>
      <c r="AH36" s="71">
        <v>44480</v>
      </c>
      <c r="AI36" s="71"/>
      <c r="AJ36" s="72">
        <f t="shared" si="6"/>
        <v>0.45</v>
      </c>
      <c r="AK36" s="72" t="str">
        <f t="shared" si="7"/>
        <v/>
      </c>
      <c r="AL36" s="72" t="str">
        <f t="shared" si="8"/>
        <v/>
      </c>
      <c r="AM36" s="72" t="str">
        <f t="shared" si="9"/>
        <v/>
      </c>
      <c r="AN36" s="72">
        <f t="shared" si="10"/>
        <v>0</v>
      </c>
      <c r="AO36" s="185" t="s">
        <v>869</v>
      </c>
      <c r="AP36" s="185" t="s">
        <v>780</v>
      </c>
      <c r="AQ36" s="185" t="s">
        <v>780</v>
      </c>
      <c r="AR36" s="185"/>
      <c r="AS36" s="185" t="s">
        <v>1094</v>
      </c>
      <c r="AT36" s="185" t="s">
        <v>1081</v>
      </c>
      <c r="AU36" s="185" t="s">
        <v>1082</v>
      </c>
      <c r="AV36" s="185"/>
      <c r="AW36" s="185" t="s">
        <v>879</v>
      </c>
      <c r="AX36" t="s">
        <v>879</v>
      </c>
      <c r="AY36" t="s">
        <v>780</v>
      </c>
      <c r="BA36" t="s">
        <v>1095</v>
      </c>
      <c r="BB36" t="s">
        <v>1096</v>
      </c>
      <c r="BC36" t="s">
        <v>1097</v>
      </c>
      <c r="BD36" s="140"/>
    </row>
    <row r="37" spans="1:56" ht="15" customHeight="1">
      <c r="A37" s="185">
        <v>6</v>
      </c>
      <c r="B37" s="185" t="s">
        <v>492</v>
      </c>
      <c r="C37" s="185" t="s">
        <v>797</v>
      </c>
      <c r="D37" s="185" t="s">
        <v>768</v>
      </c>
      <c r="E37" s="185" t="s">
        <v>769</v>
      </c>
      <c r="F37" s="185" t="s">
        <v>798</v>
      </c>
      <c r="G37" s="185" t="s">
        <v>771</v>
      </c>
      <c r="H37" s="185" t="s">
        <v>772</v>
      </c>
      <c r="I37" t="s">
        <v>799</v>
      </c>
      <c r="J37" s="71">
        <v>44197</v>
      </c>
      <c r="K37" s="71">
        <v>44561</v>
      </c>
      <c r="L37" s="185" t="s">
        <v>774</v>
      </c>
      <c r="M37" s="185" t="str">
        <f t="shared" si="14"/>
        <v>Caldas</v>
      </c>
      <c r="N37" s="185" t="s">
        <v>60</v>
      </c>
      <c r="O37" s="185" t="s">
        <v>800</v>
      </c>
      <c r="P37" s="185" t="s">
        <v>776</v>
      </c>
      <c r="Q37" s="72">
        <v>0.1</v>
      </c>
      <c r="R37" s="186">
        <v>1</v>
      </c>
      <c r="S37" s="186">
        <v>0.25</v>
      </c>
      <c r="T37" s="186">
        <v>0.25</v>
      </c>
      <c r="U37" s="186">
        <v>0.25</v>
      </c>
      <c r="V37" s="186">
        <v>0.25</v>
      </c>
      <c r="W37" s="186">
        <v>0.25</v>
      </c>
      <c r="X37" s="186" t="s">
        <v>1098</v>
      </c>
      <c r="Y37" s="186">
        <v>0.25</v>
      </c>
      <c r="Z37" s="186" t="s">
        <v>1099</v>
      </c>
      <c r="AA37" s="186">
        <v>0.25</v>
      </c>
      <c r="AB37" s="186" t="s">
        <v>1100</v>
      </c>
      <c r="AC37" s="186"/>
      <c r="AD37" s="186"/>
      <c r="AE37" s="186">
        <f t="shared" si="5"/>
        <v>0.75</v>
      </c>
      <c r="AF37" s="71">
        <v>44300</v>
      </c>
      <c r="AG37" s="71">
        <v>44389</v>
      </c>
      <c r="AH37" s="71">
        <v>44480</v>
      </c>
      <c r="AI37" s="71"/>
      <c r="AJ37" s="72">
        <f t="shared" si="6"/>
        <v>0.75</v>
      </c>
      <c r="AK37" s="72">
        <f t="shared" si="7"/>
        <v>1</v>
      </c>
      <c r="AL37" s="72">
        <f t="shared" si="8"/>
        <v>1</v>
      </c>
      <c r="AM37" s="72">
        <f t="shared" si="9"/>
        <v>1</v>
      </c>
      <c r="AN37" s="72">
        <f t="shared" si="10"/>
        <v>0</v>
      </c>
      <c r="AO37" s="185" t="s">
        <v>780</v>
      </c>
      <c r="AP37" s="185" t="s">
        <v>780</v>
      </c>
      <c r="AQ37" s="185" t="s">
        <v>780</v>
      </c>
      <c r="AR37" s="185"/>
      <c r="AS37" s="185" t="s">
        <v>1101</v>
      </c>
      <c r="AT37" s="185" t="s">
        <v>1081</v>
      </c>
      <c r="AU37" s="185" t="s">
        <v>1082</v>
      </c>
      <c r="AV37" s="185"/>
      <c r="AW37" s="185" t="s">
        <v>780</v>
      </c>
      <c r="AX37" t="s">
        <v>780</v>
      </c>
      <c r="AY37" t="s">
        <v>780</v>
      </c>
      <c r="BA37" t="s">
        <v>1102</v>
      </c>
      <c r="BB37" t="s">
        <v>1103</v>
      </c>
      <c r="BC37" t="s">
        <v>1104</v>
      </c>
      <c r="BD37" s="140"/>
    </row>
    <row r="38" spans="1:56" ht="15" customHeight="1">
      <c r="A38" s="185">
        <v>7</v>
      </c>
      <c r="B38" s="185" t="s">
        <v>492</v>
      </c>
      <c r="C38" s="185" t="s">
        <v>809</v>
      </c>
      <c r="D38" s="185" t="s">
        <v>768</v>
      </c>
      <c r="E38" s="185" t="s">
        <v>769</v>
      </c>
      <c r="F38" s="185" t="s">
        <v>798</v>
      </c>
      <c r="G38" s="185" t="s">
        <v>771</v>
      </c>
      <c r="H38" s="185" t="s">
        <v>772</v>
      </c>
      <c r="I38" t="s">
        <v>810</v>
      </c>
      <c r="J38" s="71">
        <v>44197</v>
      </c>
      <c r="K38" s="71">
        <v>44561</v>
      </c>
      <c r="L38" s="185" t="s">
        <v>774</v>
      </c>
      <c r="M38" s="185" t="str">
        <f t="shared" si="14"/>
        <v>Caldas</v>
      </c>
      <c r="N38" s="185" t="s">
        <v>60</v>
      </c>
      <c r="O38" s="185" t="s">
        <v>800</v>
      </c>
      <c r="P38" s="185" t="s">
        <v>776</v>
      </c>
      <c r="Q38" s="72">
        <v>0.1</v>
      </c>
      <c r="R38" s="186">
        <v>1</v>
      </c>
      <c r="S38" s="186">
        <v>0.25</v>
      </c>
      <c r="T38" s="186">
        <v>0.25</v>
      </c>
      <c r="U38" s="186">
        <v>0.25</v>
      </c>
      <c r="V38" s="186">
        <v>0.25</v>
      </c>
      <c r="W38" s="186">
        <v>0.24</v>
      </c>
      <c r="X38" s="186" t="s">
        <v>1105</v>
      </c>
      <c r="Y38" s="186">
        <v>0.24</v>
      </c>
      <c r="Z38" s="186" t="s">
        <v>1106</v>
      </c>
      <c r="AA38" s="186">
        <v>0.24</v>
      </c>
      <c r="AB38" s="186" t="s">
        <v>1107</v>
      </c>
      <c r="AC38" s="186"/>
      <c r="AD38" s="186"/>
      <c r="AE38" s="186">
        <f t="shared" si="5"/>
        <v>0.72</v>
      </c>
      <c r="AF38" s="71">
        <v>44300</v>
      </c>
      <c r="AG38" s="71">
        <v>44389</v>
      </c>
      <c r="AH38" s="71">
        <v>44480</v>
      </c>
      <c r="AI38" s="71"/>
      <c r="AJ38" s="72">
        <f t="shared" si="6"/>
        <v>0.72</v>
      </c>
      <c r="AK38" s="72">
        <f t="shared" si="7"/>
        <v>0.96</v>
      </c>
      <c r="AL38" s="72">
        <f t="shared" si="8"/>
        <v>0.96</v>
      </c>
      <c r="AM38" s="72">
        <f t="shared" si="9"/>
        <v>0.96</v>
      </c>
      <c r="AN38" s="72">
        <f t="shared" si="10"/>
        <v>0</v>
      </c>
      <c r="AO38" s="185" t="s">
        <v>780</v>
      </c>
      <c r="AP38" s="185" t="s">
        <v>780</v>
      </c>
      <c r="AQ38" s="185" t="s">
        <v>780</v>
      </c>
      <c r="AR38" s="185"/>
      <c r="AS38" s="185" t="s">
        <v>1101</v>
      </c>
      <c r="AT38" s="185" t="s">
        <v>1081</v>
      </c>
      <c r="AU38" s="185" t="s">
        <v>1082</v>
      </c>
      <c r="AV38" s="185"/>
      <c r="AW38" s="185" t="s">
        <v>780</v>
      </c>
      <c r="AX38" t="s">
        <v>780</v>
      </c>
      <c r="AY38" t="s">
        <v>869</v>
      </c>
      <c r="BA38" t="s">
        <v>1108</v>
      </c>
      <c r="BB38" t="s">
        <v>1109</v>
      </c>
      <c r="BC38" t="s">
        <v>1110</v>
      </c>
      <c r="BD38" s="140"/>
    </row>
    <row r="39" spans="1:56" ht="15" customHeight="1">
      <c r="A39" s="185">
        <v>8</v>
      </c>
      <c r="B39" s="185" t="s">
        <v>492</v>
      </c>
      <c r="C39" s="185" t="s">
        <v>818</v>
      </c>
      <c r="D39" s="185" t="s">
        <v>819</v>
      </c>
      <c r="E39" s="185" t="s">
        <v>820</v>
      </c>
      <c r="F39" s="185" t="s">
        <v>821</v>
      </c>
      <c r="G39" s="185" t="s">
        <v>771</v>
      </c>
      <c r="H39" s="185" t="s">
        <v>822</v>
      </c>
      <c r="I39" t="s">
        <v>823</v>
      </c>
      <c r="J39" s="71">
        <v>44197</v>
      </c>
      <c r="K39" s="71">
        <v>44561</v>
      </c>
      <c r="L39" s="185" t="s">
        <v>774</v>
      </c>
      <c r="M39" s="185" t="str">
        <f t="shared" si="14"/>
        <v>Caldas</v>
      </c>
      <c r="N39" s="185" t="s">
        <v>60</v>
      </c>
      <c r="O39" s="185" t="s">
        <v>800</v>
      </c>
      <c r="P39" s="185" t="s">
        <v>776</v>
      </c>
      <c r="Q39" s="72">
        <v>0.1</v>
      </c>
      <c r="R39" s="186">
        <v>1</v>
      </c>
      <c r="S39" s="186">
        <v>0.25</v>
      </c>
      <c r="T39" s="186">
        <v>0.25</v>
      </c>
      <c r="U39" s="186">
        <v>0.25</v>
      </c>
      <c r="V39" s="186">
        <v>0.25</v>
      </c>
      <c r="W39" s="186">
        <v>0.21</v>
      </c>
      <c r="X39" s="186" t="s">
        <v>1111</v>
      </c>
      <c r="Y39" s="186">
        <v>0.22</v>
      </c>
      <c r="Z39" s="186" t="s">
        <v>1112</v>
      </c>
      <c r="AA39" s="186">
        <v>0.24</v>
      </c>
      <c r="AB39" s="186" t="s">
        <v>1113</v>
      </c>
      <c r="AC39" s="186"/>
      <c r="AD39" s="186"/>
      <c r="AE39" s="186">
        <f t="shared" si="5"/>
        <v>0.66999999999999993</v>
      </c>
      <c r="AF39" s="71">
        <v>44300</v>
      </c>
      <c r="AG39" s="71">
        <v>44391</v>
      </c>
      <c r="AH39" s="71">
        <v>44480</v>
      </c>
      <c r="AI39" s="71"/>
      <c r="AJ39" s="72">
        <f t="shared" si="6"/>
        <v>0.66999999999999993</v>
      </c>
      <c r="AK39" s="72">
        <f t="shared" si="7"/>
        <v>0.84</v>
      </c>
      <c r="AL39" s="72">
        <f t="shared" si="8"/>
        <v>0.88</v>
      </c>
      <c r="AM39" s="72">
        <f t="shared" si="9"/>
        <v>0.96</v>
      </c>
      <c r="AN39" s="72">
        <f t="shared" si="10"/>
        <v>0</v>
      </c>
      <c r="AO39" s="185" t="s">
        <v>780</v>
      </c>
      <c r="AP39" s="185" t="s">
        <v>780</v>
      </c>
      <c r="AQ39" s="185" t="s">
        <v>780</v>
      </c>
      <c r="AR39" s="185"/>
      <c r="AS39" s="185" t="s">
        <v>1101</v>
      </c>
      <c r="AT39" s="185" t="s">
        <v>1101</v>
      </c>
      <c r="AU39" s="185" t="s">
        <v>1082</v>
      </c>
      <c r="AV39" s="185"/>
      <c r="AW39" s="185" t="s">
        <v>780</v>
      </c>
      <c r="AX39" t="s">
        <v>780</v>
      </c>
      <c r="AY39" t="s">
        <v>869</v>
      </c>
      <c r="BA39" t="s">
        <v>1114</v>
      </c>
      <c r="BB39" t="s">
        <v>1115</v>
      </c>
      <c r="BC39" t="s">
        <v>1116</v>
      </c>
      <c r="BD39" s="140"/>
    </row>
    <row r="40" spans="1:56" ht="15" customHeight="1">
      <c r="A40" s="185">
        <v>9</v>
      </c>
      <c r="B40" s="185" t="s">
        <v>492</v>
      </c>
      <c r="C40" s="185" t="s">
        <v>831</v>
      </c>
      <c r="D40" s="185" t="s">
        <v>832</v>
      </c>
      <c r="E40" s="185" t="s">
        <v>833</v>
      </c>
      <c r="F40" s="185" t="s">
        <v>834</v>
      </c>
      <c r="G40" s="185" t="s">
        <v>835</v>
      </c>
      <c r="H40" s="185" t="s">
        <v>835</v>
      </c>
      <c r="I40" t="s">
        <v>836</v>
      </c>
      <c r="J40" s="71">
        <v>44197</v>
      </c>
      <c r="K40" s="71">
        <v>44561</v>
      </c>
      <c r="L40" s="185" t="s">
        <v>774</v>
      </c>
      <c r="M40" s="185" t="str">
        <f t="shared" si="14"/>
        <v>Caldas</v>
      </c>
      <c r="N40" s="185" t="s">
        <v>60</v>
      </c>
      <c r="O40" s="185" t="s">
        <v>837</v>
      </c>
      <c r="P40" s="185" t="s">
        <v>776</v>
      </c>
      <c r="Q40" s="72">
        <v>0.1</v>
      </c>
      <c r="R40" s="186">
        <v>1</v>
      </c>
      <c r="S40" s="186">
        <v>0.25</v>
      </c>
      <c r="T40" s="186">
        <v>0.25</v>
      </c>
      <c r="U40" s="186">
        <v>0.25</v>
      </c>
      <c r="V40" s="186">
        <v>0.25</v>
      </c>
      <c r="W40" s="186">
        <v>0.25</v>
      </c>
      <c r="X40" s="186" t="s">
        <v>1117</v>
      </c>
      <c r="Y40" s="186">
        <v>0.25</v>
      </c>
      <c r="Z40" s="186" t="s">
        <v>1118</v>
      </c>
      <c r="AA40" s="186">
        <v>0.25</v>
      </c>
      <c r="AB40" s="186" t="s">
        <v>1119</v>
      </c>
      <c r="AC40" s="186"/>
      <c r="AD40" s="186"/>
      <c r="AE40" s="186">
        <f t="shared" si="5"/>
        <v>0.75</v>
      </c>
      <c r="AF40" s="71">
        <v>44300</v>
      </c>
      <c r="AG40" s="71">
        <v>44389</v>
      </c>
      <c r="AH40" s="71">
        <v>44480</v>
      </c>
      <c r="AI40" s="71"/>
      <c r="AJ40" s="72">
        <f t="shared" si="6"/>
        <v>0.75</v>
      </c>
      <c r="AK40" s="72">
        <f t="shared" si="7"/>
        <v>1</v>
      </c>
      <c r="AL40" s="72">
        <f t="shared" si="8"/>
        <v>1</v>
      </c>
      <c r="AM40" s="72">
        <f t="shared" si="9"/>
        <v>1</v>
      </c>
      <c r="AN40" s="72">
        <f t="shared" si="10"/>
        <v>0</v>
      </c>
      <c r="AO40" s="185" t="s">
        <v>780</v>
      </c>
      <c r="AP40" s="185" t="s">
        <v>780</v>
      </c>
      <c r="AQ40" s="185" t="s">
        <v>780</v>
      </c>
      <c r="AR40" s="185"/>
      <c r="AS40" s="185" t="s">
        <v>1101</v>
      </c>
      <c r="AT40" s="185" t="s">
        <v>1081</v>
      </c>
      <c r="AU40" s="185" t="s">
        <v>1082</v>
      </c>
      <c r="AV40" s="185"/>
      <c r="AW40" s="185" t="s">
        <v>780</v>
      </c>
      <c r="AX40" t="s">
        <v>780</v>
      </c>
      <c r="AY40" t="s">
        <v>780</v>
      </c>
      <c r="BA40" t="s">
        <v>1120</v>
      </c>
      <c r="BB40" t="s">
        <v>1120</v>
      </c>
      <c r="BC40" t="s">
        <v>1121</v>
      </c>
      <c r="BD40" s="140"/>
    </row>
    <row r="41" spans="1:56" ht="15" customHeight="1">
      <c r="A41" s="185">
        <v>10</v>
      </c>
      <c r="B41" s="185" t="s">
        <v>492</v>
      </c>
      <c r="C41" s="185" t="s">
        <v>831</v>
      </c>
      <c r="D41" s="185" t="s">
        <v>832</v>
      </c>
      <c r="E41" s="185" t="s">
        <v>833</v>
      </c>
      <c r="F41" s="185" t="s">
        <v>834</v>
      </c>
      <c r="G41" s="185" t="s">
        <v>835</v>
      </c>
      <c r="H41" s="185" t="s">
        <v>835</v>
      </c>
      <c r="I41" t="s">
        <v>846</v>
      </c>
      <c r="J41" s="71">
        <v>44197</v>
      </c>
      <c r="K41" s="71">
        <v>44561</v>
      </c>
      <c r="L41" s="185" t="s">
        <v>774</v>
      </c>
      <c r="M41" s="185" t="str">
        <f t="shared" si="14"/>
        <v>Caldas</v>
      </c>
      <c r="N41" s="185" t="s">
        <v>60</v>
      </c>
      <c r="O41" s="185" t="s">
        <v>847</v>
      </c>
      <c r="P41" s="185" t="s">
        <v>776</v>
      </c>
      <c r="Q41" s="72">
        <v>0.1</v>
      </c>
      <c r="R41" s="186">
        <v>1</v>
      </c>
      <c r="S41" s="186">
        <v>0.25</v>
      </c>
      <c r="T41" s="186">
        <v>0.25</v>
      </c>
      <c r="U41" s="186">
        <v>0.25</v>
      </c>
      <c r="V41" s="186">
        <v>0.25</v>
      </c>
      <c r="W41" s="186">
        <v>0.25</v>
      </c>
      <c r="X41" s="186" t="s">
        <v>1122</v>
      </c>
      <c r="Y41" s="186">
        <v>0.25</v>
      </c>
      <c r="Z41" s="186" t="s">
        <v>1123</v>
      </c>
      <c r="AA41" s="186">
        <v>0.25</v>
      </c>
      <c r="AB41" s="186" t="s">
        <v>1123</v>
      </c>
      <c r="AC41" s="186"/>
      <c r="AD41" s="186"/>
      <c r="AE41" s="186">
        <f t="shared" si="5"/>
        <v>0.75</v>
      </c>
      <c r="AF41" s="71">
        <v>44300</v>
      </c>
      <c r="AG41" s="71">
        <v>44389</v>
      </c>
      <c r="AH41" s="71">
        <v>44480</v>
      </c>
      <c r="AI41" s="71"/>
      <c r="AJ41" s="72">
        <f t="shared" si="6"/>
        <v>0.75</v>
      </c>
      <c r="AK41" s="72">
        <f t="shared" si="7"/>
        <v>1</v>
      </c>
      <c r="AL41" s="72">
        <f t="shared" si="8"/>
        <v>1</v>
      </c>
      <c r="AM41" s="72">
        <f t="shared" si="9"/>
        <v>1</v>
      </c>
      <c r="AN41" s="72">
        <f t="shared" si="10"/>
        <v>0</v>
      </c>
      <c r="AO41" s="185" t="s">
        <v>780</v>
      </c>
      <c r="AP41" s="185" t="s">
        <v>780</v>
      </c>
      <c r="AQ41" s="185" t="s">
        <v>780</v>
      </c>
      <c r="AR41" s="185"/>
      <c r="AS41" s="185" t="s">
        <v>1101</v>
      </c>
      <c r="AT41" s="185" t="s">
        <v>1081</v>
      </c>
      <c r="AU41" s="185" t="s">
        <v>1082</v>
      </c>
      <c r="AV41" s="185"/>
      <c r="AW41" s="185" t="s">
        <v>780</v>
      </c>
      <c r="AX41" t="s">
        <v>780</v>
      </c>
      <c r="AY41" t="s">
        <v>780</v>
      </c>
      <c r="BA41" t="s">
        <v>1124</v>
      </c>
      <c r="BB41" t="s">
        <v>1125</v>
      </c>
      <c r="BC41" t="s">
        <v>1126</v>
      </c>
      <c r="BD41" s="140"/>
    </row>
    <row r="42" spans="1:56" ht="15" customHeight="1">
      <c r="A42" s="185">
        <v>12</v>
      </c>
      <c r="B42" s="185" t="s">
        <v>492</v>
      </c>
      <c r="C42" s="185" t="s">
        <v>855</v>
      </c>
      <c r="D42" s="185" t="s">
        <v>768</v>
      </c>
      <c r="E42" s="185" t="s">
        <v>856</v>
      </c>
      <c r="F42" s="185" t="s">
        <v>857</v>
      </c>
      <c r="G42" s="185" t="s">
        <v>858</v>
      </c>
      <c r="H42" s="185" t="s">
        <v>859</v>
      </c>
      <c r="I42" t="s">
        <v>860</v>
      </c>
      <c r="J42" s="71">
        <v>44197</v>
      </c>
      <c r="K42" s="71">
        <v>44561</v>
      </c>
      <c r="L42" s="185" t="s">
        <v>774</v>
      </c>
      <c r="M42" s="185" t="str">
        <f t="shared" si="14"/>
        <v>Caldas</v>
      </c>
      <c r="N42" s="185" t="s">
        <v>30</v>
      </c>
      <c r="O42" s="185" t="s">
        <v>861</v>
      </c>
      <c r="P42" s="185" t="s">
        <v>862</v>
      </c>
      <c r="Q42" s="72">
        <v>0.1</v>
      </c>
      <c r="R42" s="187">
        <f>SUM(S42:V42)</f>
        <v>187394188.88479376</v>
      </c>
      <c r="S42" s="187">
        <v>37001770.005417816</v>
      </c>
      <c r="T42" s="187">
        <v>47966507.4383891</v>
      </c>
      <c r="U42" s="187">
        <v>48835595.040952027</v>
      </c>
      <c r="V42" s="187">
        <v>53590316.400034815</v>
      </c>
      <c r="W42" s="187">
        <v>32520643</v>
      </c>
      <c r="X42" s="187" t="s">
        <v>1127</v>
      </c>
      <c r="Y42" s="187">
        <v>35375340</v>
      </c>
      <c r="Z42" s="187" t="s">
        <v>1128</v>
      </c>
      <c r="AA42" s="187">
        <v>36764709</v>
      </c>
      <c r="AB42" s="187" t="s">
        <v>1129</v>
      </c>
      <c r="AC42" s="187"/>
      <c r="AD42" s="187"/>
      <c r="AE42" s="187">
        <f t="shared" si="5"/>
        <v>104660692</v>
      </c>
      <c r="AF42" s="71">
        <v>44299</v>
      </c>
      <c r="AG42" s="71">
        <v>44389</v>
      </c>
      <c r="AH42" s="71">
        <v>44480</v>
      </c>
      <c r="AI42" s="71"/>
      <c r="AJ42" s="72">
        <f t="shared" si="6"/>
        <v>0.55850553649955137</v>
      </c>
      <c r="AK42" s="72">
        <f t="shared" si="7"/>
        <v>0.87889425276786248</v>
      </c>
      <c r="AL42" s="72">
        <f t="shared" si="8"/>
        <v>0.73750084984690811</v>
      </c>
      <c r="AM42" s="72">
        <f t="shared" si="9"/>
        <v>0.75282606814087649</v>
      </c>
      <c r="AN42" s="72">
        <f t="shared" si="10"/>
        <v>0</v>
      </c>
      <c r="AO42" s="185" t="s">
        <v>780</v>
      </c>
      <c r="AP42" s="185" t="s">
        <v>780</v>
      </c>
      <c r="AQ42" s="185" t="s">
        <v>780</v>
      </c>
      <c r="AR42" s="185"/>
      <c r="AS42" s="185" t="s">
        <v>1101</v>
      </c>
      <c r="AT42" s="185" t="s">
        <v>1081</v>
      </c>
      <c r="AU42" s="185" t="s">
        <v>1082</v>
      </c>
      <c r="AV42" s="185"/>
      <c r="AW42" s="185" t="s">
        <v>780</v>
      </c>
      <c r="AX42" t="s">
        <v>780</v>
      </c>
      <c r="AY42" t="s">
        <v>869</v>
      </c>
      <c r="BA42" t="s">
        <v>1130</v>
      </c>
      <c r="BB42" t="s">
        <v>1131</v>
      </c>
      <c r="BC42" t="s">
        <v>1132</v>
      </c>
      <c r="BD42" s="140"/>
    </row>
    <row r="43" spans="1:56" ht="15" customHeight="1">
      <c r="A43" s="185">
        <v>13</v>
      </c>
      <c r="B43" s="185" t="s">
        <v>492</v>
      </c>
      <c r="C43" s="185" t="s">
        <v>855</v>
      </c>
      <c r="D43" s="185" t="s">
        <v>768</v>
      </c>
      <c r="E43" s="185" t="s">
        <v>856</v>
      </c>
      <c r="F43" s="185" t="s">
        <v>857</v>
      </c>
      <c r="G43" s="185" t="s">
        <v>858</v>
      </c>
      <c r="H43" s="185" t="s">
        <v>859</v>
      </c>
      <c r="I43" t="s">
        <v>964</v>
      </c>
      <c r="J43" s="71">
        <v>44197</v>
      </c>
      <c r="K43" s="71">
        <v>44561</v>
      </c>
      <c r="L43" s="185" t="s">
        <v>774</v>
      </c>
      <c r="M43" s="185" t="str">
        <f t="shared" si="14"/>
        <v>Caldas</v>
      </c>
      <c r="N43" s="185" t="s">
        <v>60</v>
      </c>
      <c r="O43" s="185" t="s">
        <v>965</v>
      </c>
      <c r="P43" s="185" t="s">
        <v>862</v>
      </c>
      <c r="Q43" s="72">
        <v>0.1</v>
      </c>
      <c r="R43" s="186">
        <v>1</v>
      </c>
      <c r="S43" s="186">
        <v>0.25</v>
      </c>
      <c r="T43" s="186">
        <v>0.25</v>
      </c>
      <c r="U43" s="186">
        <v>0.25</v>
      </c>
      <c r="V43" s="186">
        <v>0.25</v>
      </c>
      <c r="W43" s="186">
        <v>0</v>
      </c>
      <c r="X43" s="186" t="s">
        <v>1133</v>
      </c>
      <c r="Y43" s="186">
        <v>0.24</v>
      </c>
      <c r="Z43" s="186" t="s">
        <v>1134</v>
      </c>
      <c r="AA43" s="186">
        <v>0.72</v>
      </c>
      <c r="AB43" s="186" t="s">
        <v>1135</v>
      </c>
      <c r="AC43" s="186"/>
      <c r="AD43" s="186"/>
      <c r="AE43" s="186">
        <f t="shared" si="5"/>
        <v>0.96</v>
      </c>
      <c r="AF43" s="57">
        <v>44299</v>
      </c>
      <c r="AG43" s="57">
        <v>44389</v>
      </c>
      <c r="AH43" s="57">
        <v>44477</v>
      </c>
      <c r="AI43" s="57"/>
      <c r="AJ43" s="72">
        <f t="shared" si="6"/>
        <v>0.96</v>
      </c>
      <c r="AK43" s="72">
        <f t="shared" si="7"/>
        <v>0</v>
      </c>
      <c r="AL43" s="72">
        <f t="shared" si="8"/>
        <v>0.96</v>
      </c>
      <c r="AM43" s="72">
        <f t="shared" si="9"/>
        <v>1</v>
      </c>
      <c r="AN43" s="72">
        <f t="shared" si="10"/>
        <v>0</v>
      </c>
      <c r="AO43" s="185" t="s">
        <v>869</v>
      </c>
      <c r="AP43" s="185" t="s">
        <v>780</v>
      </c>
      <c r="AQ43" s="185" t="s">
        <v>780</v>
      </c>
      <c r="AR43" s="185"/>
      <c r="AS43" s="185" t="s">
        <v>1094</v>
      </c>
      <c r="AT43" s="185" t="s">
        <v>1081</v>
      </c>
      <c r="AU43" s="185" t="s">
        <v>1082</v>
      </c>
      <c r="AV43" s="185"/>
      <c r="AW43" s="185" t="s">
        <v>869</v>
      </c>
      <c r="AX43" t="s">
        <v>780</v>
      </c>
      <c r="AY43" t="s">
        <v>780</v>
      </c>
      <c r="BA43" t="s">
        <v>1136</v>
      </c>
      <c r="BB43" t="s">
        <v>1137</v>
      </c>
      <c r="BC43" t="s">
        <v>1138</v>
      </c>
      <c r="BD43" s="140"/>
    </row>
    <row r="44" spans="1:56" ht="15" customHeight="1">
      <c r="A44" s="185">
        <v>1</v>
      </c>
      <c r="B44" s="185" t="s">
        <v>493</v>
      </c>
      <c r="C44" s="185" t="s">
        <v>767</v>
      </c>
      <c r="D44" s="185" t="s">
        <v>768</v>
      </c>
      <c r="E44" s="185" t="s">
        <v>769</v>
      </c>
      <c r="F44" s="185" t="s">
        <v>770</v>
      </c>
      <c r="G44" s="185" t="s">
        <v>771</v>
      </c>
      <c r="H44" s="185" t="s">
        <v>772</v>
      </c>
      <c r="I44" s="185" t="s">
        <v>773</v>
      </c>
      <c r="J44" s="71">
        <v>44197</v>
      </c>
      <c r="K44" s="71">
        <v>44561</v>
      </c>
      <c r="L44" s="185" t="s">
        <v>774</v>
      </c>
      <c r="M44" s="185" t="str">
        <f>B44</f>
        <v>Caquetá</v>
      </c>
      <c r="N44" s="185" t="s">
        <v>30</v>
      </c>
      <c r="O44" s="185" t="s">
        <v>775</v>
      </c>
      <c r="P44" s="185" t="s">
        <v>776</v>
      </c>
      <c r="Q44" s="72">
        <v>0.1111111111111111</v>
      </c>
      <c r="R44" s="187">
        <v>3256</v>
      </c>
      <c r="S44" s="187">
        <v>0</v>
      </c>
      <c r="T44" s="187">
        <v>0</v>
      </c>
      <c r="U44" s="187">
        <v>0</v>
      </c>
      <c r="V44" s="187">
        <v>3256</v>
      </c>
      <c r="W44" s="187">
        <v>1165</v>
      </c>
      <c r="X44" s="187" t="s">
        <v>1139</v>
      </c>
      <c r="Y44" s="187">
        <v>689</v>
      </c>
      <c r="Z44" s="187" t="s">
        <v>1140</v>
      </c>
      <c r="AA44" s="187">
        <v>1121</v>
      </c>
      <c r="AB44" s="187" t="s">
        <v>1141</v>
      </c>
      <c r="AC44" s="187"/>
      <c r="AD44" s="187"/>
      <c r="AE44" s="187">
        <f t="shared" si="5"/>
        <v>2975</v>
      </c>
      <c r="AF44" s="71">
        <v>44300</v>
      </c>
      <c r="AG44" s="71">
        <v>44392</v>
      </c>
      <c r="AH44" s="71">
        <v>44482</v>
      </c>
      <c r="AI44" s="71"/>
      <c r="AJ44" s="72">
        <f t="shared" si="6"/>
        <v>0.91369778869778873</v>
      </c>
      <c r="AK44" s="72" t="str">
        <f t="shared" si="7"/>
        <v/>
      </c>
      <c r="AL44" s="72" t="str">
        <f t="shared" si="8"/>
        <v/>
      </c>
      <c r="AM44" s="72" t="str">
        <f t="shared" si="9"/>
        <v/>
      </c>
      <c r="AN44" s="72">
        <f t="shared" si="10"/>
        <v>0</v>
      </c>
      <c r="AO44" s="185" t="s">
        <v>780</v>
      </c>
      <c r="AP44" s="185" t="s">
        <v>780</v>
      </c>
      <c r="AQ44" s="185" t="s">
        <v>780</v>
      </c>
      <c r="AR44" s="185"/>
      <c r="AS44" s="185" t="s">
        <v>1142</v>
      </c>
      <c r="AT44" s="185" t="s">
        <v>1143</v>
      </c>
      <c r="AU44" s="185" t="s">
        <v>1144</v>
      </c>
      <c r="AV44" s="185"/>
      <c r="AW44" s="185" t="s">
        <v>780</v>
      </c>
      <c r="AX44" s="185" t="s">
        <v>780</v>
      </c>
      <c r="AY44" s="185" t="s">
        <v>780</v>
      </c>
      <c r="AZ44" s="185"/>
      <c r="BA44" s="185" t="s">
        <v>1145</v>
      </c>
      <c r="BB44" s="185" t="s">
        <v>1146</v>
      </c>
      <c r="BC44" s="185" t="s">
        <v>1147</v>
      </c>
      <c r="BD44" s="140"/>
    </row>
    <row r="45" spans="1:56" ht="15" customHeight="1">
      <c r="A45" s="185">
        <v>3</v>
      </c>
      <c r="B45" s="185" t="s">
        <v>493</v>
      </c>
      <c r="C45" s="185" t="s">
        <v>767</v>
      </c>
      <c r="D45" s="185" t="s">
        <v>768</v>
      </c>
      <c r="E45" s="185" t="s">
        <v>769</v>
      </c>
      <c r="F45" s="185" t="s">
        <v>770</v>
      </c>
      <c r="G45" s="185" t="s">
        <v>771</v>
      </c>
      <c r="H45" s="185" t="s">
        <v>772</v>
      </c>
      <c r="I45" s="185" t="s">
        <v>787</v>
      </c>
      <c r="J45" s="71">
        <v>44197</v>
      </c>
      <c r="K45" s="71">
        <v>44561</v>
      </c>
      <c r="L45" s="185" t="s">
        <v>774</v>
      </c>
      <c r="M45" s="185" t="str">
        <f t="shared" ref="M45:M52" si="15">B45</f>
        <v>Caquetá</v>
      </c>
      <c r="N45" s="185" t="s">
        <v>30</v>
      </c>
      <c r="O45" s="185" t="s">
        <v>788</v>
      </c>
      <c r="P45" s="185" t="s">
        <v>776</v>
      </c>
      <c r="Q45" s="72">
        <v>0.1111111111111111</v>
      </c>
      <c r="R45" s="187">
        <v>3209</v>
      </c>
      <c r="S45" s="187">
        <v>0</v>
      </c>
      <c r="T45" s="187">
        <v>0</v>
      </c>
      <c r="U45" s="187">
        <v>0</v>
      </c>
      <c r="V45" s="187">
        <v>3209</v>
      </c>
      <c r="W45" s="187">
        <v>293</v>
      </c>
      <c r="X45" s="187" t="s">
        <v>1148</v>
      </c>
      <c r="Y45" s="187">
        <v>868</v>
      </c>
      <c r="Z45" s="187" t="s">
        <v>1149</v>
      </c>
      <c r="AA45" s="187">
        <v>487</v>
      </c>
      <c r="AB45" s="187" t="s">
        <v>1150</v>
      </c>
      <c r="AC45" s="187"/>
      <c r="AD45" s="187"/>
      <c r="AE45" s="187">
        <f t="shared" si="5"/>
        <v>1648</v>
      </c>
      <c r="AF45" s="71">
        <v>44300</v>
      </c>
      <c r="AG45" s="71">
        <v>44392</v>
      </c>
      <c r="AH45" s="71">
        <v>44483</v>
      </c>
      <c r="AI45" s="71"/>
      <c r="AJ45" s="72">
        <f t="shared" si="6"/>
        <v>0.51355562480523531</v>
      </c>
      <c r="AK45" s="72" t="str">
        <f t="shared" si="7"/>
        <v/>
      </c>
      <c r="AL45" s="72" t="str">
        <f t="shared" si="8"/>
        <v/>
      </c>
      <c r="AM45" s="72" t="str">
        <f t="shared" si="9"/>
        <v/>
      </c>
      <c r="AN45" s="72">
        <f t="shared" si="10"/>
        <v>0</v>
      </c>
      <c r="AO45" s="185" t="s">
        <v>780</v>
      </c>
      <c r="AP45" s="185" t="s">
        <v>780</v>
      </c>
      <c r="AQ45" s="185" t="s">
        <v>780</v>
      </c>
      <c r="AR45" s="185"/>
      <c r="AS45" s="185" t="s">
        <v>1142</v>
      </c>
      <c r="AT45" s="185" t="s">
        <v>1151</v>
      </c>
      <c r="AU45" s="185" t="s">
        <v>986</v>
      </c>
      <c r="AV45" s="185"/>
      <c r="AW45" s="185" t="s">
        <v>780</v>
      </c>
      <c r="AX45" t="s">
        <v>780</v>
      </c>
      <c r="AY45" t="s">
        <v>780</v>
      </c>
      <c r="BA45" t="s">
        <v>1152</v>
      </c>
      <c r="BB45" t="s">
        <v>1153</v>
      </c>
      <c r="BC45" t="s">
        <v>1154</v>
      </c>
      <c r="BD45" s="140"/>
    </row>
    <row r="46" spans="1:56" ht="15" customHeight="1">
      <c r="A46" s="185">
        <v>5</v>
      </c>
      <c r="B46" s="185" t="s">
        <v>493</v>
      </c>
      <c r="C46" s="185" t="s">
        <v>1005</v>
      </c>
      <c r="D46" s="185" t="s">
        <v>768</v>
      </c>
      <c r="E46" s="185" t="s">
        <v>856</v>
      </c>
      <c r="F46" s="185" t="s">
        <v>1006</v>
      </c>
      <c r="G46" s="185" t="s">
        <v>771</v>
      </c>
      <c r="H46" s="185" t="s">
        <v>772</v>
      </c>
      <c r="I46" t="s">
        <v>1007</v>
      </c>
      <c r="J46" s="71">
        <v>44197</v>
      </c>
      <c r="K46" s="71">
        <v>44561</v>
      </c>
      <c r="L46" s="185" t="s">
        <v>774</v>
      </c>
      <c r="M46" s="185" t="str">
        <f t="shared" si="15"/>
        <v>Caquetá</v>
      </c>
      <c r="N46" s="185" t="s">
        <v>30</v>
      </c>
      <c r="O46" s="185" t="s">
        <v>1008</v>
      </c>
      <c r="P46" s="185" t="s">
        <v>776</v>
      </c>
      <c r="Q46" s="72">
        <v>0.1111111111111111</v>
      </c>
      <c r="R46" s="187">
        <v>20</v>
      </c>
      <c r="S46" s="187">
        <v>0</v>
      </c>
      <c r="T46" s="187">
        <v>0</v>
      </c>
      <c r="U46" s="187">
        <v>0</v>
      </c>
      <c r="V46" s="187">
        <v>20</v>
      </c>
      <c r="W46" s="187">
        <v>0</v>
      </c>
      <c r="X46" s="187" t="s">
        <v>1155</v>
      </c>
      <c r="Y46" s="187">
        <v>1</v>
      </c>
      <c r="Z46" s="187" t="s">
        <v>1156</v>
      </c>
      <c r="AA46" s="187">
        <v>1</v>
      </c>
      <c r="AB46" s="187" t="s">
        <v>1157</v>
      </c>
      <c r="AC46" s="187"/>
      <c r="AD46" s="187"/>
      <c r="AE46" s="187">
        <f t="shared" si="5"/>
        <v>2</v>
      </c>
      <c r="AF46" s="71">
        <v>44300</v>
      </c>
      <c r="AG46" s="71">
        <v>44392</v>
      </c>
      <c r="AH46" s="71">
        <v>44483</v>
      </c>
      <c r="AI46" s="71"/>
      <c r="AJ46" s="72">
        <f t="shared" si="6"/>
        <v>0.1</v>
      </c>
      <c r="AK46" s="72" t="str">
        <f t="shared" si="7"/>
        <v/>
      </c>
      <c r="AL46" s="72" t="str">
        <f t="shared" si="8"/>
        <v/>
      </c>
      <c r="AM46" s="72" t="str">
        <f t="shared" si="9"/>
        <v/>
      </c>
      <c r="AN46" s="72">
        <f t="shared" si="10"/>
        <v>0</v>
      </c>
      <c r="AO46" s="185" t="s">
        <v>879</v>
      </c>
      <c r="AP46" s="185" t="s">
        <v>780</v>
      </c>
      <c r="AQ46" s="185" t="s">
        <v>780</v>
      </c>
      <c r="AR46" s="185"/>
      <c r="AS46" s="185" t="s">
        <v>1158</v>
      </c>
      <c r="AT46" s="185" t="s">
        <v>1159</v>
      </c>
      <c r="AU46" s="185" t="s">
        <v>1144</v>
      </c>
      <c r="AV46" s="185"/>
      <c r="AW46" s="185" t="s">
        <v>879</v>
      </c>
      <c r="AX46" t="s">
        <v>780</v>
      </c>
      <c r="AY46" t="s">
        <v>780</v>
      </c>
      <c r="BA46" t="s">
        <v>1160</v>
      </c>
      <c r="BB46" t="s">
        <v>1161</v>
      </c>
      <c r="BC46" t="s">
        <v>1162</v>
      </c>
      <c r="BD46" s="140"/>
    </row>
    <row r="47" spans="1:56" ht="15" customHeight="1">
      <c r="A47" s="185">
        <v>6</v>
      </c>
      <c r="B47" s="185" t="s">
        <v>493</v>
      </c>
      <c r="C47" s="185" t="s">
        <v>797</v>
      </c>
      <c r="D47" s="185" t="s">
        <v>768</v>
      </c>
      <c r="E47" s="185" t="s">
        <v>769</v>
      </c>
      <c r="F47" s="185" t="s">
        <v>798</v>
      </c>
      <c r="G47" s="185" t="s">
        <v>771</v>
      </c>
      <c r="H47" s="185" t="s">
        <v>772</v>
      </c>
      <c r="I47" t="s">
        <v>799</v>
      </c>
      <c r="J47" s="71">
        <v>44197</v>
      </c>
      <c r="K47" s="71">
        <v>44561</v>
      </c>
      <c r="L47" s="185" t="s">
        <v>774</v>
      </c>
      <c r="M47" s="185" t="str">
        <f t="shared" si="15"/>
        <v>Caquetá</v>
      </c>
      <c r="N47" s="185" t="s">
        <v>60</v>
      </c>
      <c r="O47" s="185" t="s">
        <v>800</v>
      </c>
      <c r="P47" s="185" t="s">
        <v>776</v>
      </c>
      <c r="Q47" s="72">
        <v>0.1111111111111111</v>
      </c>
      <c r="R47" s="186">
        <v>1</v>
      </c>
      <c r="S47" s="186">
        <v>0.25</v>
      </c>
      <c r="T47" s="186">
        <v>0.25</v>
      </c>
      <c r="U47" s="186">
        <v>0.25</v>
      </c>
      <c r="V47" s="186">
        <v>0.25</v>
      </c>
      <c r="W47" s="186">
        <v>0.25</v>
      </c>
      <c r="X47" s="186" t="s">
        <v>1163</v>
      </c>
      <c r="Y47" s="186">
        <v>0.25</v>
      </c>
      <c r="Z47" s="186" t="s">
        <v>1164</v>
      </c>
      <c r="AA47" s="186">
        <v>0.25</v>
      </c>
      <c r="AB47" s="186" t="s">
        <v>1165</v>
      </c>
      <c r="AC47" s="186"/>
      <c r="AD47" s="186"/>
      <c r="AE47" s="186">
        <f t="shared" si="5"/>
        <v>0.75</v>
      </c>
      <c r="AF47" s="71">
        <v>44300</v>
      </c>
      <c r="AG47" s="71">
        <v>44392</v>
      </c>
      <c r="AH47" s="71">
        <v>44483</v>
      </c>
      <c r="AI47" s="71"/>
      <c r="AJ47" s="72">
        <f t="shared" si="6"/>
        <v>0.75</v>
      </c>
      <c r="AK47" s="72">
        <f t="shared" si="7"/>
        <v>1</v>
      </c>
      <c r="AL47" s="72">
        <f t="shared" si="8"/>
        <v>1</v>
      </c>
      <c r="AM47" s="72">
        <f t="shared" si="9"/>
        <v>1</v>
      </c>
      <c r="AN47" s="72">
        <f t="shared" si="10"/>
        <v>0</v>
      </c>
      <c r="AO47" s="185" t="s">
        <v>780</v>
      </c>
      <c r="AP47" s="185" t="s">
        <v>780</v>
      </c>
      <c r="AQ47" s="185" t="s">
        <v>780</v>
      </c>
      <c r="AR47" s="185"/>
      <c r="AS47" s="185" t="s">
        <v>1166</v>
      </c>
      <c r="AT47" s="185" t="s">
        <v>1167</v>
      </c>
      <c r="AU47" s="185" t="s">
        <v>1168</v>
      </c>
      <c r="AV47" s="185"/>
      <c r="AW47" s="185" t="s">
        <v>780</v>
      </c>
      <c r="AX47" t="s">
        <v>780</v>
      </c>
      <c r="AY47" t="s">
        <v>780</v>
      </c>
      <c r="BA47" t="s">
        <v>1169</v>
      </c>
      <c r="BB47" t="s">
        <v>1170</v>
      </c>
      <c r="BC47" t="s">
        <v>1171</v>
      </c>
      <c r="BD47" s="140"/>
    </row>
    <row r="48" spans="1:56" ht="15" customHeight="1">
      <c r="A48" s="185">
        <v>7</v>
      </c>
      <c r="B48" s="185" t="s">
        <v>493</v>
      </c>
      <c r="C48" s="185" t="s">
        <v>809</v>
      </c>
      <c r="D48" s="185" t="s">
        <v>768</v>
      </c>
      <c r="E48" s="185" t="s">
        <v>769</v>
      </c>
      <c r="F48" s="185" t="s">
        <v>798</v>
      </c>
      <c r="G48" s="185" t="s">
        <v>771</v>
      </c>
      <c r="H48" s="185" t="s">
        <v>772</v>
      </c>
      <c r="I48" t="s">
        <v>810</v>
      </c>
      <c r="J48" s="71">
        <v>44197</v>
      </c>
      <c r="K48" s="71">
        <v>44561</v>
      </c>
      <c r="L48" s="185" t="s">
        <v>774</v>
      </c>
      <c r="M48" s="185" t="str">
        <f t="shared" si="15"/>
        <v>Caquetá</v>
      </c>
      <c r="N48" s="185" t="s">
        <v>60</v>
      </c>
      <c r="O48" s="185" t="s">
        <v>800</v>
      </c>
      <c r="P48" s="185" t="s">
        <v>776</v>
      </c>
      <c r="Q48" s="72">
        <v>0.1111111111111111</v>
      </c>
      <c r="R48" s="186">
        <v>1</v>
      </c>
      <c r="S48" s="186">
        <v>0.25</v>
      </c>
      <c r="T48" s="186">
        <v>0.25</v>
      </c>
      <c r="U48" s="186">
        <v>0.25</v>
      </c>
      <c r="V48" s="186">
        <v>0.25</v>
      </c>
      <c r="W48" s="186">
        <v>0.25</v>
      </c>
      <c r="X48" s="186" t="s">
        <v>1172</v>
      </c>
      <c r="Y48" s="186">
        <v>0.25</v>
      </c>
      <c r="Z48" s="186" t="s">
        <v>1173</v>
      </c>
      <c r="AA48" s="186">
        <v>0.25</v>
      </c>
      <c r="AB48" s="186" t="s">
        <v>1174</v>
      </c>
      <c r="AC48" s="186"/>
      <c r="AD48" s="186"/>
      <c r="AE48" s="186">
        <f t="shared" si="5"/>
        <v>0.75</v>
      </c>
      <c r="AF48" s="71">
        <v>44300</v>
      </c>
      <c r="AG48" s="71">
        <v>44392</v>
      </c>
      <c r="AH48" s="71">
        <v>44483</v>
      </c>
      <c r="AI48" s="71"/>
      <c r="AJ48" s="72">
        <f t="shared" si="6"/>
        <v>0.75</v>
      </c>
      <c r="AK48" s="72">
        <f t="shared" si="7"/>
        <v>1</v>
      </c>
      <c r="AL48" s="72">
        <f t="shared" si="8"/>
        <v>1</v>
      </c>
      <c r="AM48" s="72">
        <f t="shared" si="9"/>
        <v>1</v>
      </c>
      <c r="AN48" s="72">
        <f t="shared" si="10"/>
        <v>0</v>
      </c>
      <c r="AO48" s="185" t="s">
        <v>780</v>
      </c>
      <c r="AP48" s="185" t="s">
        <v>780</v>
      </c>
      <c r="AQ48" s="185" t="s">
        <v>780</v>
      </c>
      <c r="AR48" s="185"/>
      <c r="AS48" s="185" t="s">
        <v>1175</v>
      </c>
      <c r="AT48" s="185" t="s">
        <v>1176</v>
      </c>
      <c r="AU48" s="185" t="s">
        <v>1177</v>
      </c>
      <c r="AV48" s="185"/>
      <c r="AW48" s="185" t="s">
        <v>780</v>
      </c>
      <c r="AX48" t="s">
        <v>780</v>
      </c>
      <c r="AY48" t="s">
        <v>869</v>
      </c>
      <c r="BA48" t="s">
        <v>1178</v>
      </c>
      <c r="BB48" t="s">
        <v>1179</v>
      </c>
      <c r="BC48" t="s">
        <v>1180</v>
      </c>
      <c r="BD48" s="140"/>
    </row>
    <row r="49" spans="1:56" ht="15" customHeight="1">
      <c r="A49" s="185">
        <v>8</v>
      </c>
      <c r="B49" s="185" t="s">
        <v>493</v>
      </c>
      <c r="C49" s="185" t="s">
        <v>818</v>
      </c>
      <c r="D49" s="185" t="s">
        <v>819</v>
      </c>
      <c r="E49" s="185" t="s">
        <v>820</v>
      </c>
      <c r="F49" s="185" t="s">
        <v>821</v>
      </c>
      <c r="G49" s="185" t="s">
        <v>771</v>
      </c>
      <c r="H49" s="185" t="s">
        <v>822</v>
      </c>
      <c r="I49" t="s">
        <v>823</v>
      </c>
      <c r="J49" s="71">
        <v>44197</v>
      </c>
      <c r="K49" s="71">
        <v>44561</v>
      </c>
      <c r="L49" s="185" t="s">
        <v>774</v>
      </c>
      <c r="M49" s="185" t="str">
        <f t="shared" si="15"/>
        <v>Caquetá</v>
      </c>
      <c r="N49" s="185" t="s">
        <v>60</v>
      </c>
      <c r="O49" s="185" t="s">
        <v>800</v>
      </c>
      <c r="P49" s="185" t="s">
        <v>776</v>
      </c>
      <c r="Q49" s="72">
        <v>0.1111111111111111</v>
      </c>
      <c r="R49" s="186">
        <v>1</v>
      </c>
      <c r="S49" s="186">
        <v>0.25</v>
      </c>
      <c r="T49" s="186">
        <v>0.25</v>
      </c>
      <c r="U49" s="186">
        <v>0.25</v>
      </c>
      <c r="V49" s="186">
        <v>0.25</v>
      </c>
      <c r="W49" s="186">
        <v>0.25</v>
      </c>
      <c r="X49" s="186" t="s">
        <v>1181</v>
      </c>
      <c r="Y49" s="186">
        <v>0.25</v>
      </c>
      <c r="Z49" s="186" t="s">
        <v>1182</v>
      </c>
      <c r="AA49" s="186">
        <v>0.25</v>
      </c>
      <c r="AB49" s="186" t="s">
        <v>1183</v>
      </c>
      <c r="AC49" s="186"/>
      <c r="AD49" s="186"/>
      <c r="AE49" s="186">
        <f t="shared" si="5"/>
        <v>0.75</v>
      </c>
      <c r="AF49" s="71">
        <v>44300</v>
      </c>
      <c r="AG49" s="71">
        <v>44392</v>
      </c>
      <c r="AH49" s="71">
        <v>44483</v>
      </c>
      <c r="AI49" s="71"/>
      <c r="AJ49" s="72">
        <f t="shared" si="6"/>
        <v>0.75</v>
      </c>
      <c r="AK49" s="72">
        <f t="shared" si="7"/>
        <v>1</v>
      </c>
      <c r="AL49" s="72">
        <f t="shared" si="8"/>
        <v>1</v>
      </c>
      <c r="AM49" s="72">
        <f t="shared" si="9"/>
        <v>1</v>
      </c>
      <c r="AN49" s="72">
        <f t="shared" si="10"/>
        <v>0</v>
      </c>
      <c r="AO49" s="185" t="s">
        <v>780</v>
      </c>
      <c r="AP49" s="185" t="s">
        <v>780</v>
      </c>
      <c r="AQ49" s="185" t="s">
        <v>780</v>
      </c>
      <c r="AR49" s="185"/>
      <c r="AS49" s="185" t="s">
        <v>1184</v>
      </c>
      <c r="AT49" s="185" t="s">
        <v>1185</v>
      </c>
      <c r="AU49" s="185" t="s">
        <v>1186</v>
      </c>
      <c r="AV49" s="185"/>
      <c r="AW49" s="185" t="s">
        <v>780</v>
      </c>
      <c r="AX49" t="s">
        <v>780</v>
      </c>
      <c r="AY49" t="s">
        <v>780</v>
      </c>
      <c r="BA49" t="s">
        <v>1187</v>
      </c>
      <c r="BB49" t="s">
        <v>1188</v>
      </c>
      <c r="BC49" t="s">
        <v>1189</v>
      </c>
      <c r="BD49" s="140"/>
    </row>
    <row r="50" spans="1:56" ht="15" customHeight="1">
      <c r="A50" s="185">
        <v>9</v>
      </c>
      <c r="B50" s="185" t="s">
        <v>493</v>
      </c>
      <c r="C50" s="185" t="s">
        <v>831</v>
      </c>
      <c r="D50" s="185" t="s">
        <v>832</v>
      </c>
      <c r="E50" s="185" t="s">
        <v>833</v>
      </c>
      <c r="F50" s="185" t="s">
        <v>834</v>
      </c>
      <c r="G50" s="185" t="s">
        <v>835</v>
      </c>
      <c r="H50" s="185" t="s">
        <v>835</v>
      </c>
      <c r="I50" t="s">
        <v>836</v>
      </c>
      <c r="J50" s="71">
        <v>44197</v>
      </c>
      <c r="K50" s="71">
        <v>44561</v>
      </c>
      <c r="L50" s="185" t="s">
        <v>774</v>
      </c>
      <c r="M50" s="185" t="str">
        <f t="shared" si="15"/>
        <v>Caquetá</v>
      </c>
      <c r="N50" s="185" t="s">
        <v>60</v>
      </c>
      <c r="O50" s="185" t="s">
        <v>837</v>
      </c>
      <c r="P50" s="185" t="s">
        <v>776</v>
      </c>
      <c r="Q50" s="72">
        <v>0.1111111111111111</v>
      </c>
      <c r="R50" s="186">
        <v>1</v>
      </c>
      <c r="S50" s="186">
        <v>0.25</v>
      </c>
      <c r="T50" s="186">
        <v>0.25</v>
      </c>
      <c r="U50" s="186">
        <v>0.25</v>
      </c>
      <c r="V50" s="186">
        <v>0.25</v>
      </c>
      <c r="W50" s="186">
        <v>0.25</v>
      </c>
      <c r="X50" s="186" t="s">
        <v>1190</v>
      </c>
      <c r="Y50" s="186">
        <v>0.25</v>
      </c>
      <c r="Z50" s="186" t="s">
        <v>1191</v>
      </c>
      <c r="AA50" s="186">
        <v>0.25</v>
      </c>
      <c r="AB50" s="186" t="s">
        <v>1192</v>
      </c>
      <c r="AC50" s="186"/>
      <c r="AD50" s="186"/>
      <c r="AE50" s="186">
        <f t="shared" si="5"/>
        <v>0.75</v>
      </c>
      <c r="AF50" s="71">
        <v>44300</v>
      </c>
      <c r="AG50" s="71">
        <v>44392</v>
      </c>
      <c r="AH50" s="71">
        <v>44483</v>
      </c>
      <c r="AI50" s="71"/>
      <c r="AJ50" s="72">
        <f t="shared" si="6"/>
        <v>0.75</v>
      </c>
      <c r="AK50" s="72">
        <f t="shared" si="7"/>
        <v>1</v>
      </c>
      <c r="AL50" s="72">
        <f t="shared" si="8"/>
        <v>1</v>
      </c>
      <c r="AM50" s="72">
        <f t="shared" si="9"/>
        <v>1</v>
      </c>
      <c r="AN50" s="72">
        <f t="shared" si="10"/>
        <v>0</v>
      </c>
      <c r="AO50" s="185" t="s">
        <v>780</v>
      </c>
      <c r="AP50" s="185" t="s">
        <v>780</v>
      </c>
      <c r="AQ50" s="185" t="s">
        <v>780</v>
      </c>
      <c r="AR50" s="185"/>
      <c r="AS50" s="185" t="s">
        <v>1193</v>
      </c>
      <c r="AT50" s="185" t="s">
        <v>1194</v>
      </c>
      <c r="AU50" s="185" t="s">
        <v>1195</v>
      </c>
      <c r="AV50" s="185"/>
      <c r="AW50" s="185" t="s">
        <v>780</v>
      </c>
      <c r="AX50" t="s">
        <v>780</v>
      </c>
      <c r="AY50" t="s">
        <v>780</v>
      </c>
      <c r="BA50" t="s">
        <v>1196</v>
      </c>
      <c r="BB50" t="s">
        <v>1197</v>
      </c>
      <c r="BC50" t="s">
        <v>1198</v>
      </c>
      <c r="BD50" s="140"/>
    </row>
    <row r="51" spans="1:56" ht="15" customHeight="1">
      <c r="A51" s="185">
        <v>10</v>
      </c>
      <c r="B51" s="185" t="s">
        <v>493</v>
      </c>
      <c r="C51" s="185" t="s">
        <v>831</v>
      </c>
      <c r="D51" s="185" t="s">
        <v>832</v>
      </c>
      <c r="E51" s="185" t="s">
        <v>833</v>
      </c>
      <c r="F51" s="185" t="s">
        <v>834</v>
      </c>
      <c r="G51" s="185" t="s">
        <v>835</v>
      </c>
      <c r="H51" s="185" t="s">
        <v>835</v>
      </c>
      <c r="I51" t="s">
        <v>846</v>
      </c>
      <c r="J51" s="71">
        <v>44197</v>
      </c>
      <c r="K51" s="71">
        <v>44561</v>
      </c>
      <c r="L51" s="185" t="s">
        <v>774</v>
      </c>
      <c r="M51" s="185" t="str">
        <f t="shared" si="15"/>
        <v>Caquetá</v>
      </c>
      <c r="N51" s="185" t="s">
        <v>60</v>
      </c>
      <c r="O51" s="185" t="s">
        <v>847</v>
      </c>
      <c r="P51" s="185" t="s">
        <v>776</v>
      </c>
      <c r="Q51" s="72">
        <v>0.1111111111111111</v>
      </c>
      <c r="R51" s="186">
        <v>1</v>
      </c>
      <c r="S51" s="186">
        <v>0.25</v>
      </c>
      <c r="T51" s="186">
        <v>0.25</v>
      </c>
      <c r="U51" s="186">
        <v>0.25</v>
      </c>
      <c r="V51" s="186">
        <v>0.25</v>
      </c>
      <c r="W51" s="186">
        <v>0.25</v>
      </c>
      <c r="X51" s="186" t="s">
        <v>1199</v>
      </c>
      <c r="Y51" s="186">
        <v>0.25</v>
      </c>
      <c r="Z51" s="186" t="s">
        <v>1200</v>
      </c>
      <c r="AA51" s="186">
        <v>0.25</v>
      </c>
      <c r="AB51" s="186" t="s">
        <v>1201</v>
      </c>
      <c r="AC51" s="186"/>
      <c r="AD51" s="186"/>
      <c r="AE51" s="186">
        <f t="shared" si="5"/>
        <v>0.75</v>
      </c>
      <c r="AF51" s="71">
        <v>44300</v>
      </c>
      <c r="AG51" s="71">
        <v>44392</v>
      </c>
      <c r="AH51" s="71">
        <v>44483</v>
      </c>
      <c r="AI51" s="71"/>
      <c r="AJ51" s="72">
        <f t="shared" si="6"/>
        <v>0.75</v>
      </c>
      <c r="AK51" s="72">
        <f t="shared" si="7"/>
        <v>1</v>
      </c>
      <c r="AL51" s="72">
        <f t="shared" si="8"/>
        <v>1</v>
      </c>
      <c r="AM51" s="72">
        <f t="shared" si="9"/>
        <v>1</v>
      </c>
      <c r="AN51" s="72">
        <f t="shared" si="10"/>
        <v>0</v>
      </c>
      <c r="AO51" s="185" t="s">
        <v>780</v>
      </c>
      <c r="AP51" s="185" t="s">
        <v>780</v>
      </c>
      <c r="AQ51" s="185" t="s">
        <v>780</v>
      </c>
      <c r="AR51" s="185"/>
      <c r="AS51" s="185" t="s">
        <v>1202</v>
      </c>
      <c r="AT51" s="185" t="s">
        <v>1203</v>
      </c>
      <c r="AU51" s="185" t="s">
        <v>1144</v>
      </c>
      <c r="AV51" s="185"/>
      <c r="AW51" s="185" t="s">
        <v>780</v>
      </c>
      <c r="AX51" t="s">
        <v>780</v>
      </c>
      <c r="AY51" t="s">
        <v>780</v>
      </c>
      <c r="BA51" t="s">
        <v>1204</v>
      </c>
      <c r="BB51" t="s">
        <v>1205</v>
      </c>
      <c r="BC51" t="s">
        <v>1206</v>
      </c>
      <c r="BD51" s="140"/>
    </row>
    <row r="52" spans="1:56" ht="15" customHeight="1">
      <c r="A52" s="185">
        <v>12</v>
      </c>
      <c r="B52" s="185" t="s">
        <v>493</v>
      </c>
      <c r="C52" s="185" t="s">
        <v>855</v>
      </c>
      <c r="D52" s="185" t="s">
        <v>768</v>
      </c>
      <c r="E52" s="185" t="s">
        <v>856</v>
      </c>
      <c r="F52" s="185" t="s">
        <v>857</v>
      </c>
      <c r="G52" s="185" t="s">
        <v>858</v>
      </c>
      <c r="H52" s="185" t="s">
        <v>859</v>
      </c>
      <c r="I52" t="s">
        <v>860</v>
      </c>
      <c r="J52" s="71">
        <v>44197</v>
      </c>
      <c r="K52" s="71">
        <v>44561</v>
      </c>
      <c r="L52" s="185" t="s">
        <v>774</v>
      </c>
      <c r="M52" s="185" t="str">
        <f t="shared" si="15"/>
        <v>Caquetá</v>
      </c>
      <c r="N52" s="185" t="s">
        <v>30</v>
      </c>
      <c r="O52" s="185" t="s">
        <v>861</v>
      </c>
      <c r="P52" s="185" t="s">
        <v>862</v>
      </c>
      <c r="Q52" s="72">
        <v>0.1111111111111111</v>
      </c>
      <c r="R52" s="187">
        <f>SUM(S52:V52)</f>
        <v>102297250.41641048</v>
      </c>
      <c r="S52" s="187">
        <v>20199021.936703201</v>
      </c>
      <c r="T52" s="187">
        <v>26184599.705181543</v>
      </c>
      <c r="U52" s="187">
        <v>26659028.88915072</v>
      </c>
      <c r="V52" s="187">
        <v>29254599.885375008</v>
      </c>
      <c r="W52" s="187">
        <v>22555302</v>
      </c>
      <c r="X52" s="187" t="s">
        <v>1207</v>
      </c>
      <c r="Y52" s="187">
        <v>23023789</v>
      </c>
      <c r="Z52" s="187" t="s">
        <v>1208</v>
      </c>
      <c r="AA52" s="187">
        <v>27211925</v>
      </c>
      <c r="AB52" s="187" t="s">
        <v>1209</v>
      </c>
      <c r="AC52" s="187"/>
      <c r="AD52" s="187"/>
      <c r="AE52" s="187">
        <f t="shared" si="5"/>
        <v>72791016</v>
      </c>
      <c r="AF52" s="71">
        <v>44300</v>
      </c>
      <c r="AG52" s="71">
        <v>44392</v>
      </c>
      <c r="AH52" s="71">
        <v>44483</v>
      </c>
      <c r="AI52" s="71"/>
      <c r="AJ52" s="72">
        <f t="shared" si="6"/>
        <v>0.71156375859270304</v>
      </c>
      <c r="AK52" s="72">
        <f t="shared" si="7"/>
        <v>1</v>
      </c>
      <c r="AL52" s="72">
        <f t="shared" si="8"/>
        <v>0.87928741547436884</v>
      </c>
      <c r="AM52" s="72">
        <f t="shared" si="9"/>
        <v>1</v>
      </c>
      <c r="AN52" s="72">
        <f t="shared" si="10"/>
        <v>0</v>
      </c>
      <c r="AO52" s="185" t="s">
        <v>780</v>
      </c>
      <c r="AP52" s="185" t="s">
        <v>780</v>
      </c>
      <c r="AQ52" s="185" t="s">
        <v>780</v>
      </c>
      <c r="AR52" s="185"/>
      <c r="AS52" s="185" t="s">
        <v>1210</v>
      </c>
      <c r="AT52" s="185" t="s">
        <v>1211</v>
      </c>
      <c r="AU52" s="185" t="s">
        <v>1212</v>
      </c>
      <c r="AV52" s="185"/>
      <c r="AW52" s="185" t="s">
        <v>780</v>
      </c>
      <c r="AX52" t="s">
        <v>780</v>
      </c>
      <c r="AY52" t="s">
        <v>780</v>
      </c>
      <c r="BA52" t="s">
        <v>1213</v>
      </c>
      <c r="BB52" t="s">
        <v>1214</v>
      </c>
      <c r="BC52" t="s">
        <v>1215</v>
      </c>
      <c r="BD52" s="140"/>
    </row>
    <row r="53" spans="1:56" ht="15" customHeight="1">
      <c r="A53" s="185">
        <v>1</v>
      </c>
      <c r="B53" s="185" t="s">
        <v>494</v>
      </c>
      <c r="C53" s="185" t="s">
        <v>873</v>
      </c>
      <c r="D53" s="185" t="s">
        <v>768</v>
      </c>
      <c r="E53" s="185" t="s">
        <v>769</v>
      </c>
      <c r="F53" s="185" t="s">
        <v>770</v>
      </c>
      <c r="G53" s="185" t="s">
        <v>771</v>
      </c>
      <c r="H53" s="185" t="s">
        <v>772</v>
      </c>
      <c r="I53" s="185" t="s">
        <v>874</v>
      </c>
      <c r="J53" s="71">
        <v>44197</v>
      </c>
      <c r="K53" s="71">
        <v>44561</v>
      </c>
      <c r="L53" s="185" t="s">
        <v>774</v>
      </c>
      <c r="M53" s="185" t="str">
        <f>B53</f>
        <v>Casanare</v>
      </c>
      <c r="N53" s="185" t="s">
        <v>30</v>
      </c>
      <c r="O53" s="185" t="s">
        <v>875</v>
      </c>
      <c r="P53" s="185" t="s">
        <v>776</v>
      </c>
      <c r="Q53" s="72">
        <v>0.1</v>
      </c>
      <c r="R53" s="187">
        <v>258</v>
      </c>
      <c r="S53" s="187">
        <v>0</v>
      </c>
      <c r="T53" s="187">
        <v>0</v>
      </c>
      <c r="U53" s="187">
        <v>0</v>
      </c>
      <c r="V53" s="187">
        <v>258</v>
      </c>
      <c r="W53" s="187">
        <v>0</v>
      </c>
      <c r="X53" s="187" t="s">
        <v>1216</v>
      </c>
      <c r="Y53" s="187">
        <v>0</v>
      </c>
      <c r="Z53" s="187" t="s">
        <v>1217</v>
      </c>
      <c r="AA53" s="187">
        <v>0</v>
      </c>
      <c r="AB53" s="187" t="s">
        <v>1218</v>
      </c>
      <c r="AC53" s="187"/>
      <c r="AD53" s="187"/>
      <c r="AE53" s="187">
        <f t="shared" si="5"/>
        <v>0</v>
      </c>
      <c r="AF53" s="71">
        <v>44300</v>
      </c>
      <c r="AG53" s="71">
        <v>44392</v>
      </c>
      <c r="AH53" s="71">
        <v>44483</v>
      </c>
      <c r="AI53" s="71"/>
      <c r="AJ53" s="72">
        <f t="shared" si="6"/>
        <v>0</v>
      </c>
      <c r="AK53" s="72" t="str">
        <f t="shared" si="7"/>
        <v/>
      </c>
      <c r="AL53" s="72" t="str">
        <f t="shared" si="8"/>
        <v/>
      </c>
      <c r="AM53" s="72" t="str">
        <f t="shared" si="9"/>
        <v/>
      </c>
      <c r="AN53" s="72">
        <f t="shared" si="10"/>
        <v>0</v>
      </c>
      <c r="AO53" s="185" t="s">
        <v>879</v>
      </c>
      <c r="AP53" s="185" t="s">
        <v>879</v>
      </c>
      <c r="AQ53" s="185" t="s">
        <v>879</v>
      </c>
      <c r="AR53" s="185"/>
      <c r="AS53" s="185" t="s">
        <v>1219</v>
      </c>
      <c r="AT53" s="185" t="s">
        <v>1220</v>
      </c>
      <c r="AU53" s="185" t="s">
        <v>879</v>
      </c>
      <c r="AV53" s="185"/>
      <c r="AW53" s="185" t="s">
        <v>879</v>
      </c>
      <c r="AX53" s="185" t="s">
        <v>879</v>
      </c>
      <c r="AY53" s="185" t="s">
        <v>879</v>
      </c>
      <c r="AZ53" s="185"/>
      <c r="BA53" s="185" t="s">
        <v>879</v>
      </c>
      <c r="BB53" s="185" t="s">
        <v>879</v>
      </c>
      <c r="BC53" s="185" t="s">
        <v>882</v>
      </c>
      <c r="BD53" s="140"/>
    </row>
    <row r="54" spans="1:56" ht="15" customHeight="1">
      <c r="A54" s="185">
        <v>2</v>
      </c>
      <c r="B54" s="185" t="s">
        <v>494</v>
      </c>
      <c r="C54" s="185" t="s">
        <v>873</v>
      </c>
      <c r="D54" s="185" t="s">
        <v>768</v>
      </c>
      <c r="E54" s="185" t="s">
        <v>769</v>
      </c>
      <c r="F54" s="185" t="s">
        <v>770</v>
      </c>
      <c r="G54" s="185" t="s">
        <v>771</v>
      </c>
      <c r="H54" s="185" t="s">
        <v>772</v>
      </c>
      <c r="I54" s="185" t="s">
        <v>885</v>
      </c>
      <c r="J54" s="71">
        <v>44197</v>
      </c>
      <c r="K54" s="71">
        <v>44561</v>
      </c>
      <c r="L54" s="185" t="s">
        <v>774</v>
      </c>
      <c r="M54" s="185" t="str">
        <f t="shared" ref="M54:M62" si="16">B54</f>
        <v>Casanare</v>
      </c>
      <c r="N54" s="185" t="s">
        <v>30</v>
      </c>
      <c r="O54" s="185" t="s">
        <v>886</v>
      </c>
      <c r="P54" s="185" t="s">
        <v>776</v>
      </c>
      <c r="Q54" s="72">
        <v>0.1</v>
      </c>
      <c r="R54" s="187">
        <v>129197</v>
      </c>
      <c r="S54" s="187">
        <v>0</v>
      </c>
      <c r="T54" s="187">
        <v>0</v>
      </c>
      <c r="U54" s="187">
        <v>0</v>
      </c>
      <c r="V54" s="187">
        <v>129197</v>
      </c>
      <c r="W54" s="187">
        <v>0</v>
      </c>
      <c r="X54" s="187" t="s">
        <v>1221</v>
      </c>
      <c r="Y54" s="187">
        <v>0</v>
      </c>
      <c r="Z54" s="187" t="s">
        <v>1222</v>
      </c>
      <c r="AA54" s="187">
        <v>0</v>
      </c>
      <c r="AB54" s="187" t="s">
        <v>1223</v>
      </c>
      <c r="AC54" s="187"/>
      <c r="AD54" s="187"/>
      <c r="AE54" s="187">
        <f t="shared" si="5"/>
        <v>0</v>
      </c>
      <c r="AF54" s="71">
        <v>44300</v>
      </c>
      <c r="AG54" s="71">
        <v>44392</v>
      </c>
      <c r="AH54" s="71">
        <v>44483</v>
      </c>
      <c r="AI54" s="71"/>
      <c r="AJ54" s="72">
        <f t="shared" si="6"/>
        <v>0</v>
      </c>
      <c r="AK54" s="72" t="str">
        <f t="shared" si="7"/>
        <v/>
      </c>
      <c r="AL54" s="72" t="str">
        <f t="shared" si="8"/>
        <v/>
      </c>
      <c r="AM54" s="72" t="str">
        <f t="shared" si="9"/>
        <v/>
      </c>
      <c r="AN54" s="72">
        <f t="shared" si="10"/>
        <v>0</v>
      </c>
      <c r="AO54" s="185" t="s">
        <v>879</v>
      </c>
      <c r="AP54" s="185" t="s">
        <v>879</v>
      </c>
      <c r="AQ54" s="185" t="s">
        <v>879</v>
      </c>
      <c r="AR54" s="185"/>
      <c r="AS54" s="185" t="s">
        <v>1224</v>
      </c>
      <c r="AT54" s="185" t="s">
        <v>1225</v>
      </c>
      <c r="AU54" s="185" t="s">
        <v>879</v>
      </c>
      <c r="AV54" s="185"/>
      <c r="AW54" s="185" t="s">
        <v>879</v>
      </c>
      <c r="AX54" t="s">
        <v>879</v>
      </c>
      <c r="AY54" t="s">
        <v>879</v>
      </c>
      <c r="BA54" t="s">
        <v>879</v>
      </c>
      <c r="BB54" t="s">
        <v>879</v>
      </c>
      <c r="BC54" t="s">
        <v>879</v>
      </c>
      <c r="BD54" s="140"/>
    </row>
    <row r="55" spans="1:56" ht="15" customHeight="1">
      <c r="A55" s="185">
        <v>3</v>
      </c>
      <c r="B55" s="185" t="s">
        <v>494</v>
      </c>
      <c r="C55" s="185" t="s">
        <v>767</v>
      </c>
      <c r="D55" s="185" t="s">
        <v>768</v>
      </c>
      <c r="E55" s="185" t="s">
        <v>769</v>
      </c>
      <c r="F55" s="185" t="s">
        <v>770</v>
      </c>
      <c r="G55" s="185" t="s">
        <v>771</v>
      </c>
      <c r="H55" s="185" t="s">
        <v>772</v>
      </c>
      <c r="I55" s="185" t="s">
        <v>773</v>
      </c>
      <c r="J55" s="71">
        <v>44197</v>
      </c>
      <c r="K55" s="71">
        <v>44561</v>
      </c>
      <c r="L55" s="185" t="s">
        <v>774</v>
      </c>
      <c r="M55" s="185" t="str">
        <f t="shared" si="16"/>
        <v>Casanare</v>
      </c>
      <c r="N55" s="185" t="s">
        <v>30</v>
      </c>
      <c r="O55" s="185" t="s">
        <v>775</v>
      </c>
      <c r="P55" s="185" t="s">
        <v>776</v>
      </c>
      <c r="Q55" s="72">
        <v>0.1</v>
      </c>
      <c r="R55" s="187">
        <v>17725</v>
      </c>
      <c r="S55" s="187">
        <v>0</v>
      </c>
      <c r="T55" s="187">
        <v>0</v>
      </c>
      <c r="U55" s="187">
        <v>0</v>
      </c>
      <c r="V55" s="187">
        <v>17725</v>
      </c>
      <c r="W55" s="187">
        <v>35</v>
      </c>
      <c r="X55" s="187" t="s">
        <v>1226</v>
      </c>
      <c r="Y55" s="187">
        <v>40</v>
      </c>
      <c r="Z55" s="187" t="s">
        <v>1227</v>
      </c>
      <c r="AA55" s="187">
        <v>12397</v>
      </c>
      <c r="AB55" s="187" t="s">
        <v>1228</v>
      </c>
      <c r="AC55" s="187"/>
      <c r="AD55" s="187"/>
      <c r="AE55" s="187">
        <f t="shared" si="5"/>
        <v>12472</v>
      </c>
      <c r="AF55" s="71">
        <v>44300</v>
      </c>
      <c r="AG55" s="71">
        <v>44391</v>
      </c>
      <c r="AH55" s="71">
        <v>44482</v>
      </c>
      <c r="AI55" s="71"/>
      <c r="AJ55" s="72">
        <f t="shared" si="6"/>
        <v>0.70363892806770101</v>
      </c>
      <c r="AK55" s="72" t="str">
        <f t="shared" si="7"/>
        <v/>
      </c>
      <c r="AL55" s="72" t="str">
        <f t="shared" si="8"/>
        <v/>
      </c>
      <c r="AM55" s="72" t="str">
        <f t="shared" si="9"/>
        <v/>
      </c>
      <c r="AN55" s="72">
        <f t="shared" si="10"/>
        <v>0</v>
      </c>
      <c r="AO55" s="185" t="s">
        <v>780</v>
      </c>
      <c r="AP55" s="185" t="s">
        <v>780</v>
      </c>
      <c r="AQ55" s="185" t="s">
        <v>780</v>
      </c>
      <c r="AR55" s="185"/>
      <c r="AS55" s="185" t="s">
        <v>1229</v>
      </c>
      <c r="AT55" s="185" t="s">
        <v>1230</v>
      </c>
      <c r="AU55" s="185" t="s">
        <v>1231</v>
      </c>
      <c r="AV55" s="185"/>
      <c r="AW55" s="185" t="s">
        <v>780</v>
      </c>
      <c r="AX55" t="s">
        <v>780</v>
      </c>
      <c r="AY55" t="s">
        <v>780</v>
      </c>
      <c r="BA55" t="s">
        <v>1232</v>
      </c>
      <c r="BB55" t="s">
        <v>1233</v>
      </c>
      <c r="BC55" t="s">
        <v>1234</v>
      </c>
      <c r="BD55" s="140"/>
    </row>
    <row r="56" spans="1:56" ht="15" customHeight="1">
      <c r="A56" s="185">
        <v>5</v>
      </c>
      <c r="B56" s="185" t="s">
        <v>494</v>
      </c>
      <c r="C56" s="185" t="s">
        <v>767</v>
      </c>
      <c r="D56" s="185" t="s">
        <v>768</v>
      </c>
      <c r="E56" s="185" t="s">
        <v>769</v>
      </c>
      <c r="F56" s="185" t="s">
        <v>770</v>
      </c>
      <c r="G56" s="185" t="s">
        <v>771</v>
      </c>
      <c r="H56" s="185" t="s">
        <v>772</v>
      </c>
      <c r="I56" t="s">
        <v>787</v>
      </c>
      <c r="J56" s="71">
        <v>44197</v>
      </c>
      <c r="K56" s="71">
        <v>44561</v>
      </c>
      <c r="L56" s="185" t="s">
        <v>774</v>
      </c>
      <c r="M56" s="185" t="str">
        <f t="shared" si="16"/>
        <v>Casanare</v>
      </c>
      <c r="N56" s="185" t="s">
        <v>30</v>
      </c>
      <c r="O56" s="185" t="s">
        <v>788</v>
      </c>
      <c r="P56" s="185" t="s">
        <v>776</v>
      </c>
      <c r="Q56" s="72">
        <v>0.1</v>
      </c>
      <c r="R56" s="187">
        <v>16539</v>
      </c>
      <c r="S56" s="187">
        <v>0</v>
      </c>
      <c r="T56" s="187">
        <v>0</v>
      </c>
      <c r="U56" s="187">
        <v>0</v>
      </c>
      <c r="V56" s="187">
        <v>16539</v>
      </c>
      <c r="W56" s="187">
        <v>0</v>
      </c>
      <c r="X56" s="187" t="s">
        <v>1235</v>
      </c>
      <c r="Y56" s="187">
        <v>0</v>
      </c>
      <c r="Z56" s="187" t="s">
        <v>1236</v>
      </c>
      <c r="AA56" s="187">
        <v>391</v>
      </c>
      <c r="AB56" s="187" t="s">
        <v>1237</v>
      </c>
      <c r="AC56" s="187"/>
      <c r="AD56" s="187"/>
      <c r="AE56" s="187">
        <f t="shared" si="5"/>
        <v>391</v>
      </c>
      <c r="AF56" s="71">
        <v>44300</v>
      </c>
      <c r="AG56" s="71">
        <v>44392</v>
      </c>
      <c r="AH56" s="71">
        <v>44482</v>
      </c>
      <c r="AI56" s="71"/>
      <c r="AJ56" s="72">
        <f t="shared" si="6"/>
        <v>2.3641090755184713E-2</v>
      </c>
      <c r="AK56" s="72" t="str">
        <f t="shared" si="7"/>
        <v/>
      </c>
      <c r="AL56" s="72" t="str">
        <f t="shared" si="8"/>
        <v/>
      </c>
      <c r="AM56" s="72" t="str">
        <f t="shared" si="9"/>
        <v/>
      </c>
      <c r="AN56" s="72">
        <f t="shared" si="10"/>
        <v>0</v>
      </c>
      <c r="AO56" s="185" t="s">
        <v>869</v>
      </c>
      <c r="AP56" s="185" t="s">
        <v>879</v>
      </c>
      <c r="AQ56" s="185" t="s">
        <v>780</v>
      </c>
      <c r="AR56" s="185"/>
      <c r="AS56" s="185" t="s">
        <v>1238</v>
      </c>
      <c r="AT56" s="185" t="s">
        <v>1239</v>
      </c>
      <c r="AU56" s="185" t="s">
        <v>1240</v>
      </c>
      <c r="AV56" s="185"/>
      <c r="AW56" s="185" t="s">
        <v>869</v>
      </c>
      <c r="AX56" t="s">
        <v>879</v>
      </c>
      <c r="AY56" t="s">
        <v>780</v>
      </c>
      <c r="BA56" t="s">
        <v>1241</v>
      </c>
      <c r="BB56" t="s">
        <v>879</v>
      </c>
      <c r="BC56" t="s">
        <v>1242</v>
      </c>
      <c r="BD56" s="140"/>
    </row>
    <row r="57" spans="1:56" ht="15" customHeight="1">
      <c r="A57" s="185">
        <v>7</v>
      </c>
      <c r="B57" s="185" t="s">
        <v>494</v>
      </c>
      <c r="C57" s="185" t="s">
        <v>797</v>
      </c>
      <c r="D57" s="185" t="s">
        <v>768</v>
      </c>
      <c r="E57" s="185" t="s">
        <v>769</v>
      </c>
      <c r="F57" s="185" t="s">
        <v>798</v>
      </c>
      <c r="G57" s="185" t="s">
        <v>771</v>
      </c>
      <c r="H57" s="185" t="s">
        <v>772</v>
      </c>
      <c r="I57" t="s">
        <v>799</v>
      </c>
      <c r="J57" s="71">
        <v>44197</v>
      </c>
      <c r="K57" s="71">
        <v>44561</v>
      </c>
      <c r="L57" s="185" t="s">
        <v>774</v>
      </c>
      <c r="M57" s="185" t="str">
        <f t="shared" si="16"/>
        <v>Casanare</v>
      </c>
      <c r="N57" s="185" t="s">
        <v>60</v>
      </c>
      <c r="O57" s="185" t="s">
        <v>800</v>
      </c>
      <c r="P57" s="185" t="s">
        <v>776</v>
      </c>
      <c r="Q57" s="72">
        <v>0.1</v>
      </c>
      <c r="R57" s="186">
        <v>1</v>
      </c>
      <c r="S57" s="186">
        <v>0.25</v>
      </c>
      <c r="T57" s="186">
        <v>0.25</v>
      </c>
      <c r="U57" s="186">
        <v>0.25</v>
      </c>
      <c r="V57" s="186">
        <v>0.25</v>
      </c>
      <c r="W57" s="186">
        <v>0.25</v>
      </c>
      <c r="X57" s="186" t="s">
        <v>1243</v>
      </c>
      <c r="Y57" s="186">
        <v>0.25</v>
      </c>
      <c r="Z57" s="186" t="s">
        <v>1244</v>
      </c>
      <c r="AA57" s="186">
        <v>0.25</v>
      </c>
      <c r="AB57" s="186" t="s">
        <v>1245</v>
      </c>
      <c r="AC57" s="186"/>
      <c r="AD57" s="186"/>
      <c r="AE57" s="186">
        <f t="shared" si="5"/>
        <v>0.75</v>
      </c>
      <c r="AF57" s="71">
        <v>44300</v>
      </c>
      <c r="AG57" s="71">
        <v>44391</v>
      </c>
      <c r="AH57" s="71">
        <v>44483</v>
      </c>
      <c r="AI57" s="71"/>
      <c r="AJ57" s="72">
        <f t="shared" si="6"/>
        <v>0.75</v>
      </c>
      <c r="AK57" s="72">
        <f t="shared" si="7"/>
        <v>1</v>
      </c>
      <c r="AL57" s="72">
        <f t="shared" si="8"/>
        <v>1</v>
      </c>
      <c r="AM57" s="72">
        <f t="shared" si="9"/>
        <v>1</v>
      </c>
      <c r="AN57" s="72">
        <f t="shared" si="10"/>
        <v>0</v>
      </c>
      <c r="AO57" s="185" t="s">
        <v>879</v>
      </c>
      <c r="AP57" s="185" t="s">
        <v>780</v>
      </c>
      <c r="AQ57" s="185" t="s">
        <v>780</v>
      </c>
      <c r="AR57" s="185"/>
      <c r="AS57" s="185" t="s">
        <v>1246</v>
      </c>
      <c r="AT57" s="185" t="s">
        <v>1247</v>
      </c>
      <c r="AU57" s="185" t="s">
        <v>1248</v>
      </c>
      <c r="AV57" s="185"/>
      <c r="AW57" s="185" t="s">
        <v>879</v>
      </c>
      <c r="AX57" t="s">
        <v>780</v>
      </c>
      <c r="AY57" t="s">
        <v>780</v>
      </c>
      <c r="BA57" t="s">
        <v>879</v>
      </c>
      <c r="BB57" t="s">
        <v>1249</v>
      </c>
      <c r="BC57" t="s">
        <v>1250</v>
      </c>
      <c r="BD57" s="140"/>
    </row>
    <row r="58" spans="1:56" ht="15" customHeight="1">
      <c r="A58" s="185">
        <v>8</v>
      </c>
      <c r="B58" s="185" t="s">
        <v>494</v>
      </c>
      <c r="C58" s="185" t="s">
        <v>809</v>
      </c>
      <c r="D58" s="185" t="s">
        <v>768</v>
      </c>
      <c r="E58" s="185" t="s">
        <v>769</v>
      </c>
      <c r="F58" s="185" t="s">
        <v>798</v>
      </c>
      <c r="G58" s="185" t="s">
        <v>771</v>
      </c>
      <c r="H58" s="185" t="s">
        <v>772</v>
      </c>
      <c r="I58" t="s">
        <v>810</v>
      </c>
      <c r="J58" s="71">
        <v>44197</v>
      </c>
      <c r="K58" s="71">
        <v>44561</v>
      </c>
      <c r="L58" s="185" t="s">
        <v>774</v>
      </c>
      <c r="M58" s="185" t="str">
        <f t="shared" si="16"/>
        <v>Casanare</v>
      </c>
      <c r="N58" s="185" t="s">
        <v>60</v>
      </c>
      <c r="O58" s="185" t="s">
        <v>800</v>
      </c>
      <c r="P58" s="185" t="s">
        <v>776</v>
      </c>
      <c r="Q58" s="72">
        <v>0.1</v>
      </c>
      <c r="R58" s="186">
        <v>1</v>
      </c>
      <c r="S58" s="186">
        <v>0.25</v>
      </c>
      <c r="T58" s="186">
        <v>0.25</v>
      </c>
      <c r="U58" s="186">
        <v>0.25</v>
      </c>
      <c r="V58" s="186">
        <v>0.25</v>
      </c>
      <c r="W58" s="186">
        <v>0.25</v>
      </c>
      <c r="X58" s="186" t="s">
        <v>1251</v>
      </c>
      <c r="Y58" s="186">
        <v>0.25</v>
      </c>
      <c r="Z58" s="186" t="s">
        <v>1252</v>
      </c>
      <c r="AA58" s="186">
        <v>0.25</v>
      </c>
      <c r="AB58" s="186" t="s">
        <v>1253</v>
      </c>
      <c r="AC58" s="186"/>
      <c r="AD58" s="186"/>
      <c r="AE58" s="186">
        <f t="shared" si="5"/>
        <v>0.75</v>
      </c>
      <c r="AF58" s="71">
        <v>44300</v>
      </c>
      <c r="AG58" s="71">
        <v>44392</v>
      </c>
      <c r="AH58" s="71">
        <v>44482</v>
      </c>
      <c r="AI58" s="71"/>
      <c r="AJ58" s="72">
        <f t="shared" si="6"/>
        <v>0.75</v>
      </c>
      <c r="AK58" s="72">
        <f t="shared" si="7"/>
        <v>1</v>
      </c>
      <c r="AL58" s="72">
        <f t="shared" si="8"/>
        <v>1</v>
      </c>
      <c r="AM58" s="72">
        <f t="shared" si="9"/>
        <v>1</v>
      </c>
      <c r="AN58" s="72">
        <f t="shared" si="10"/>
        <v>0</v>
      </c>
      <c r="AO58" s="185" t="s">
        <v>780</v>
      </c>
      <c r="AP58" s="185" t="s">
        <v>780</v>
      </c>
      <c r="AQ58" s="185" t="s">
        <v>780</v>
      </c>
      <c r="AR58" s="185"/>
      <c r="AS58" s="185" t="s">
        <v>1254</v>
      </c>
      <c r="AT58" s="185" t="s">
        <v>1255</v>
      </c>
      <c r="AU58" s="185" t="s">
        <v>1256</v>
      </c>
      <c r="AV58" s="185"/>
      <c r="AW58" s="185" t="s">
        <v>780</v>
      </c>
      <c r="AX58" t="s">
        <v>780</v>
      </c>
      <c r="AY58" t="s">
        <v>780</v>
      </c>
      <c r="BA58" t="s">
        <v>1257</v>
      </c>
      <c r="BB58" t="s">
        <v>1258</v>
      </c>
      <c r="BC58" t="s">
        <v>1259</v>
      </c>
      <c r="BD58" s="140"/>
    </row>
    <row r="59" spans="1:56" ht="15" customHeight="1">
      <c r="A59" s="185">
        <v>9</v>
      </c>
      <c r="B59" s="185" t="s">
        <v>494</v>
      </c>
      <c r="C59" s="185" t="s">
        <v>818</v>
      </c>
      <c r="D59" s="185" t="s">
        <v>819</v>
      </c>
      <c r="E59" s="185" t="s">
        <v>820</v>
      </c>
      <c r="F59" s="185" t="s">
        <v>821</v>
      </c>
      <c r="G59" s="185" t="s">
        <v>771</v>
      </c>
      <c r="H59" s="185" t="s">
        <v>822</v>
      </c>
      <c r="I59" t="s">
        <v>823</v>
      </c>
      <c r="J59" s="71">
        <v>44197</v>
      </c>
      <c r="K59" s="71">
        <v>44561</v>
      </c>
      <c r="L59" s="185" t="s">
        <v>774</v>
      </c>
      <c r="M59" s="185" t="str">
        <f t="shared" si="16"/>
        <v>Casanare</v>
      </c>
      <c r="N59" s="185" t="s">
        <v>60</v>
      </c>
      <c r="O59" s="185" t="s">
        <v>800</v>
      </c>
      <c r="P59" s="185" t="s">
        <v>776</v>
      </c>
      <c r="Q59" s="72">
        <v>0.1</v>
      </c>
      <c r="R59" s="186">
        <v>1</v>
      </c>
      <c r="S59" s="186">
        <v>0.25</v>
      </c>
      <c r="T59" s="186">
        <v>0.25</v>
      </c>
      <c r="U59" s="186">
        <v>0.25</v>
      </c>
      <c r="V59" s="186">
        <v>0.25</v>
      </c>
      <c r="W59" s="186">
        <v>0.17</v>
      </c>
      <c r="X59" s="186" t="s">
        <v>1260</v>
      </c>
      <c r="Y59" s="186">
        <v>0.1</v>
      </c>
      <c r="Z59" s="186" t="s">
        <v>1261</v>
      </c>
      <c r="AA59" s="186">
        <v>0.25</v>
      </c>
      <c r="AB59" s="186" t="s">
        <v>1262</v>
      </c>
      <c r="AC59" s="186"/>
      <c r="AD59" s="186"/>
      <c r="AE59" s="186">
        <f t="shared" si="5"/>
        <v>0.52</v>
      </c>
      <c r="AF59" s="71">
        <v>44300</v>
      </c>
      <c r="AG59" s="71">
        <v>44392</v>
      </c>
      <c r="AH59" s="71">
        <v>44483</v>
      </c>
      <c r="AI59" s="71"/>
      <c r="AJ59" s="72">
        <f t="shared" si="6"/>
        <v>0.52</v>
      </c>
      <c r="AK59" s="72">
        <f t="shared" si="7"/>
        <v>0.68</v>
      </c>
      <c r="AL59" s="72">
        <f t="shared" si="8"/>
        <v>0.4</v>
      </c>
      <c r="AM59" s="72">
        <f t="shared" si="9"/>
        <v>1</v>
      </c>
      <c r="AN59" s="72">
        <f t="shared" si="10"/>
        <v>0</v>
      </c>
      <c r="AO59" s="185" t="s">
        <v>780</v>
      </c>
      <c r="AP59" s="185" t="s">
        <v>780</v>
      </c>
      <c r="AQ59" s="185" t="s">
        <v>869</v>
      </c>
      <c r="AR59" s="185"/>
      <c r="AS59" s="185" t="s">
        <v>1263</v>
      </c>
      <c r="AT59" s="185" t="s">
        <v>1264</v>
      </c>
      <c r="AU59" s="185" t="s">
        <v>1265</v>
      </c>
      <c r="AV59" s="185"/>
      <c r="AW59" s="185" t="s">
        <v>780</v>
      </c>
      <c r="AX59" t="s">
        <v>780</v>
      </c>
      <c r="AY59" t="s">
        <v>869</v>
      </c>
      <c r="BA59" t="s">
        <v>1266</v>
      </c>
      <c r="BB59" t="s">
        <v>1267</v>
      </c>
      <c r="BC59" t="s">
        <v>1268</v>
      </c>
      <c r="BD59" s="140"/>
    </row>
    <row r="60" spans="1:56" ht="15" customHeight="1">
      <c r="A60" s="185">
        <v>10</v>
      </c>
      <c r="B60" s="185" t="s">
        <v>494</v>
      </c>
      <c r="C60" s="185" t="s">
        <v>831</v>
      </c>
      <c r="D60" s="185" t="s">
        <v>832</v>
      </c>
      <c r="E60" s="185" t="s">
        <v>833</v>
      </c>
      <c r="F60" s="185" t="s">
        <v>834</v>
      </c>
      <c r="G60" s="185" t="s">
        <v>835</v>
      </c>
      <c r="H60" s="185" t="s">
        <v>835</v>
      </c>
      <c r="I60" t="s">
        <v>836</v>
      </c>
      <c r="J60" s="71">
        <v>44197</v>
      </c>
      <c r="K60" s="71">
        <v>44561</v>
      </c>
      <c r="L60" s="185" t="s">
        <v>774</v>
      </c>
      <c r="M60" s="185" t="str">
        <f t="shared" si="16"/>
        <v>Casanare</v>
      </c>
      <c r="N60" s="185" t="s">
        <v>60</v>
      </c>
      <c r="O60" s="185" t="s">
        <v>837</v>
      </c>
      <c r="P60" s="185" t="s">
        <v>776</v>
      </c>
      <c r="Q60" s="72">
        <v>0.1</v>
      </c>
      <c r="R60" s="186">
        <v>1</v>
      </c>
      <c r="S60" s="186">
        <v>0.25</v>
      </c>
      <c r="T60" s="186">
        <v>0.25</v>
      </c>
      <c r="U60" s="186">
        <v>0.25</v>
      </c>
      <c r="V60" s="186">
        <v>0.25</v>
      </c>
      <c r="W60" s="186">
        <v>0.25</v>
      </c>
      <c r="X60" s="186" t="s">
        <v>1269</v>
      </c>
      <c r="Y60" s="186">
        <v>0.25</v>
      </c>
      <c r="Z60" s="186" t="s">
        <v>1270</v>
      </c>
      <c r="AA60" s="186">
        <v>0.25</v>
      </c>
      <c r="AB60" s="186" t="s">
        <v>1271</v>
      </c>
      <c r="AC60" s="186"/>
      <c r="AD60" s="186"/>
      <c r="AE60" s="186">
        <f t="shared" si="5"/>
        <v>0.75</v>
      </c>
      <c r="AF60" s="71">
        <v>44299</v>
      </c>
      <c r="AG60" s="71">
        <v>44392</v>
      </c>
      <c r="AH60" s="71">
        <v>44483</v>
      </c>
      <c r="AI60" s="71"/>
      <c r="AJ60" s="72">
        <f t="shared" si="6"/>
        <v>0.75</v>
      </c>
      <c r="AK60" s="72">
        <f t="shared" si="7"/>
        <v>1</v>
      </c>
      <c r="AL60" s="72">
        <f t="shared" si="8"/>
        <v>1</v>
      </c>
      <c r="AM60" s="72">
        <f t="shared" si="9"/>
        <v>1</v>
      </c>
      <c r="AN60" s="72">
        <f t="shared" si="10"/>
        <v>0</v>
      </c>
      <c r="AO60" s="185" t="s">
        <v>780</v>
      </c>
      <c r="AP60" s="185" t="s">
        <v>879</v>
      </c>
      <c r="AQ60" s="185" t="s">
        <v>780</v>
      </c>
      <c r="AR60" s="185"/>
      <c r="AS60" s="185" t="s">
        <v>1272</v>
      </c>
      <c r="AT60" s="185" t="s">
        <v>1273</v>
      </c>
      <c r="AU60" s="185" t="s">
        <v>1274</v>
      </c>
      <c r="AV60" s="185"/>
      <c r="AW60" s="185" t="s">
        <v>780</v>
      </c>
      <c r="AX60" t="s">
        <v>879</v>
      </c>
      <c r="AY60" t="s">
        <v>780</v>
      </c>
      <c r="BA60" t="s">
        <v>1275</v>
      </c>
      <c r="BB60" t="s">
        <v>879</v>
      </c>
      <c r="BC60" t="s">
        <v>1276</v>
      </c>
      <c r="BD60" s="140"/>
    </row>
    <row r="61" spans="1:56" ht="15" customHeight="1">
      <c r="A61" s="185">
        <v>11</v>
      </c>
      <c r="B61" s="185" t="s">
        <v>494</v>
      </c>
      <c r="C61" s="185" t="s">
        <v>831</v>
      </c>
      <c r="D61" s="185" t="s">
        <v>832</v>
      </c>
      <c r="E61" s="185" t="s">
        <v>833</v>
      </c>
      <c r="F61" s="185" t="s">
        <v>834</v>
      </c>
      <c r="G61" s="185" t="s">
        <v>835</v>
      </c>
      <c r="H61" s="185" t="s">
        <v>835</v>
      </c>
      <c r="I61" s="185" t="s">
        <v>846</v>
      </c>
      <c r="J61" s="71">
        <v>44197</v>
      </c>
      <c r="K61" s="71">
        <v>44561</v>
      </c>
      <c r="L61" s="185" t="s">
        <v>774</v>
      </c>
      <c r="M61" s="185" t="str">
        <f t="shared" si="16"/>
        <v>Casanare</v>
      </c>
      <c r="N61" s="185" t="s">
        <v>60</v>
      </c>
      <c r="O61" s="185" t="s">
        <v>847</v>
      </c>
      <c r="P61" s="185" t="s">
        <v>776</v>
      </c>
      <c r="Q61" s="72">
        <v>0.1</v>
      </c>
      <c r="R61" s="186">
        <v>1</v>
      </c>
      <c r="S61" s="186">
        <v>0.25</v>
      </c>
      <c r="T61" s="186">
        <v>0.25</v>
      </c>
      <c r="U61" s="186">
        <v>0.25</v>
      </c>
      <c r="V61" s="186">
        <v>0.25</v>
      </c>
      <c r="W61" s="186">
        <v>0</v>
      </c>
      <c r="X61" s="186" t="s">
        <v>1277</v>
      </c>
      <c r="Y61" s="186">
        <v>0.25</v>
      </c>
      <c r="Z61" s="186" t="s">
        <v>1278</v>
      </c>
      <c r="AA61" s="186">
        <v>0.25</v>
      </c>
      <c r="AB61" s="186" t="s">
        <v>1279</v>
      </c>
      <c r="AC61" s="186"/>
      <c r="AD61" s="186"/>
      <c r="AE61" s="186">
        <f t="shared" si="5"/>
        <v>0.5</v>
      </c>
      <c r="AF61" s="71">
        <v>44300</v>
      </c>
      <c r="AG61" s="71">
        <v>44392</v>
      </c>
      <c r="AH61" s="71">
        <v>44482</v>
      </c>
      <c r="AI61" s="71"/>
      <c r="AJ61" s="72">
        <f t="shared" si="6"/>
        <v>0.5</v>
      </c>
      <c r="AK61" s="72">
        <f t="shared" si="7"/>
        <v>0</v>
      </c>
      <c r="AL61" s="72">
        <f t="shared" si="8"/>
        <v>1</v>
      </c>
      <c r="AM61" s="72">
        <f t="shared" si="9"/>
        <v>1</v>
      </c>
      <c r="AN61" s="72">
        <f t="shared" si="10"/>
        <v>0</v>
      </c>
      <c r="AO61" s="185" t="s">
        <v>780</v>
      </c>
      <c r="AP61" s="185" t="s">
        <v>780</v>
      </c>
      <c r="AQ61" s="185" t="s">
        <v>780</v>
      </c>
      <c r="AR61" s="185"/>
      <c r="AS61" s="185" t="s">
        <v>1280</v>
      </c>
      <c r="AT61" s="185" t="s">
        <v>1281</v>
      </c>
      <c r="AU61" s="185" t="s">
        <v>1282</v>
      </c>
      <c r="AV61" s="185"/>
      <c r="AW61" s="185" t="s">
        <v>780</v>
      </c>
      <c r="AX61" t="s">
        <v>780</v>
      </c>
      <c r="AY61" t="s">
        <v>780</v>
      </c>
      <c r="BA61" t="s">
        <v>1283</v>
      </c>
      <c r="BB61" t="s">
        <v>1284</v>
      </c>
      <c r="BC61" t="s">
        <v>1285</v>
      </c>
      <c r="BD61" s="140"/>
    </row>
    <row r="62" spans="1:56" ht="15" customHeight="1">
      <c r="A62" s="185">
        <v>13</v>
      </c>
      <c r="B62" s="185" t="s">
        <v>494</v>
      </c>
      <c r="C62" s="185" t="s">
        <v>855</v>
      </c>
      <c r="D62" s="185" t="s">
        <v>768</v>
      </c>
      <c r="E62" s="185" t="s">
        <v>856</v>
      </c>
      <c r="F62" s="185" t="s">
        <v>857</v>
      </c>
      <c r="G62" s="185" t="s">
        <v>858</v>
      </c>
      <c r="H62" s="185" t="s">
        <v>859</v>
      </c>
      <c r="I62" t="s">
        <v>860</v>
      </c>
      <c r="J62" s="71">
        <v>44197</v>
      </c>
      <c r="K62" s="71">
        <v>44561</v>
      </c>
      <c r="L62" s="185" t="s">
        <v>774</v>
      </c>
      <c r="M62" s="185" t="str">
        <f t="shared" si="16"/>
        <v>Casanare</v>
      </c>
      <c r="N62" s="185" t="s">
        <v>30</v>
      </c>
      <c r="O62" s="185" t="s">
        <v>861</v>
      </c>
      <c r="P62" s="185" t="s">
        <v>862</v>
      </c>
      <c r="Q62" s="72">
        <v>0.1</v>
      </c>
      <c r="R62" s="187">
        <f>SUM(S62:V62)</f>
        <v>229167265.84571284</v>
      </c>
      <c r="S62" s="187">
        <v>45250039.577302985</v>
      </c>
      <c r="T62" s="187">
        <v>58658987.385044038</v>
      </c>
      <c r="U62" s="187">
        <v>59721808.120548248</v>
      </c>
      <c r="V62" s="187">
        <v>65536430.762817577</v>
      </c>
      <c r="W62" s="187">
        <v>19535840</v>
      </c>
      <c r="X62" s="187" t="s">
        <v>1286</v>
      </c>
      <c r="Y62" s="187">
        <v>10000841</v>
      </c>
      <c r="Z62" s="187" t="s">
        <v>1287</v>
      </c>
      <c r="AA62" s="187">
        <v>17098625</v>
      </c>
      <c r="AB62" s="187" t="s">
        <v>1288</v>
      </c>
      <c r="AC62" s="187"/>
      <c r="AD62" s="187"/>
      <c r="AE62" s="187">
        <f t="shared" si="5"/>
        <v>46635306</v>
      </c>
      <c r="AF62" s="57">
        <v>44299</v>
      </c>
      <c r="AG62" s="57">
        <v>44390</v>
      </c>
      <c r="AH62" s="57">
        <v>44482</v>
      </c>
      <c r="AI62" s="57"/>
      <c r="AJ62" s="72">
        <f t="shared" si="6"/>
        <v>0.20349898502256986</v>
      </c>
      <c r="AK62" s="72">
        <f t="shared" si="7"/>
        <v>0.43173089311062179</v>
      </c>
      <c r="AL62" s="72">
        <f t="shared" si="8"/>
        <v>0.17049119744180685</v>
      </c>
      <c r="AM62" s="72">
        <f t="shared" si="9"/>
        <v>0.2863045433166807</v>
      </c>
      <c r="AN62" s="72">
        <f t="shared" si="10"/>
        <v>0</v>
      </c>
      <c r="AO62" s="185" t="s">
        <v>780</v>
      </c>
      <c r="AP62" s="185" t="s">
        <v>780</v>
      </c>
      <c r="AQ62" s="185" t="s">
        <v>780</v>
      </c>
      <c r="AR62" s="185"/>
      <c r="AS62" s="185" t="s">
        <v>1289</v>
      </c>
      <c r="AT62" s="185" t="s">
        <v>1290</v>
      </c>
      <c r="AU62" s="185" t="s">
        <v>1291</v>
      </c>
      <c r="AV62" s="185"/>
      <c r="AW62" s="185" t="s">
        <v>780</v>
      </c>
      <c r="AX62" t="s">
        <v>780</v>
      </c>
      <c r="AY62" t="s">
        <v>780</v>
      </c>
      <c r="BA62" t="s">
        <v>1292</v>
      </c>
      <c r="BB62" t="s">
        <v>1293</v>
      </c>
      <c r="BC62" t="s">
        <v>1294</v>
      </c>
      <c r="BD62" s="140"/>
    </row>
    <row r="63" spans="1:56" ht="15" customHeight="1">
      <c r="A63" s="185">
        <v>1</v>
      </c>
      <c r="B63" s="185" t="s">
        <v>495</v>
      </c>
      <c r="C63" s="185" t="s">
        <v>873</v>
      </c>
      <c r="D63" s="185" t="s">
        <v>768</v>
      </c>
      <c r="E63" s="185" t="s">
        <v>769</v>
      </c>
      <c r="F63" s="185" t="s">
        <v>770</v>
      </c>
      <c r="G63" s="185" t="s">
        <v>771</v>
      </c>
      <c r="H63" s="185" t="s">
        <v>772</v>
      </c>
      <c r="I63" s="185" t="s">
        <v>874</v>
      </c>
      <c r="J63" s="71">
        <v>44197</v>
      </c>
      <c r="K63" s="71">
        <v>44561</v>
      </c>
      <c r="L63" s="185" t="s">
        <v>774</v>
      </c>
      <c r="M63" s="185" t="str">
        <f>B63</f>
        <v>Cauca</v>
      </c>
      <c r="N63" s="185" t="s">
        <v>30</v>
      </c>
      <c r="O63" s="185" t="s">
        <v>875</v>
      </c>
      <c r="P63" s="185" t="s">
        <v>776</v>
      </c>
      <c r="Q63" s="72">
        <v>9.0909090909090912E-2</v>
      </c>
      <c r="R63" s="187">
        <v>3200</v>
      </c>
      <c r="S63" s="187">
        <v>0</v>
      </c>
      <c r="T63" s="187">
        <v>0</v>
      </c>
      <c r="U63" s="187">
        <v>0</v>
      </c>
      <c r="V63" s="187">
        <v>3200</v>
      </c>
      <c r="W63" s="187">
        <v>0</v>
      </c>
      <c r="X63" s="187" t="s">
        <v>1295</v>
      </c>
      <c r="Y63" s="187">
        <v>561</v>
      </c>
      <c r="Z63" s="187" t="s">
        <v>1296</v>
      </c>
      <c r="AA63" s="187">
        <v>1322</v>
      </c>
      <c r="AB63" s="187" t="s">
        <v>1297</v>
      </c>
      <c r="AC63" s="187"/>
      <c r="AD63" s="187"/>
      <c r="AE63" s="187">
        <f t="shared" si="5"/>
        <v>1883</v>
      </c>
      <c r="AF63" s="71">
        <v>44304</v>
      </c>
      <c r="AG63" s="71">
        <v>44392</v>
      </c>
      <c r="AH63" s="71">
        <v>44483</v>
      </c>
      <c r="AI63" s="71"/>
      <c r="AJ63" s="72">
        <f t="shared" si="6"/>
        <v>0.58843749999999995</v>
      </c>
      <c r="AK63" s="72" t="str">
        <f t="shared" si="7"/>
        <v/>
      </c>
      <c r="AL63" s="72" t="str">
        <f t="shared" si="8"/>
        <v/>
      </c>
      <c r="AM63" s="72" t="str">
        <f t="shared" si="9"/>
        <v/>
      </c>
      <c r="AN63" s="72">
        <f t="shared" si="10"/>
        <v>0</v>
      </c>
      <c r="AO63" s="185" t="s">
        <v>780</v>
      </c>
      <c r="AP63" s="185" t="s">
        <v>780</v>
      </c>
      <c r="AQ63" s="185" t="s">
        <v>780</v>
      </c>
      <c r="AR63" s="185"/>
      <c r="AS63" s="185" t="s">
        <v>1298</v>
      </c>
      <c r="AT63" s="185" t="s">
        <v>1299</v>
      </c>
      <c r="AU63" s="185" t="s">
        <v>1300</v>
      </c>
      <c r="AV63" s="185"/>
      <c r="AW63" s="185" t="s">
        <v>780</v>
      </c>
      <c r="AX63" s="185" t="s">
        <v>780</v>
      </c>
      <c r="AY63" s="185" t="s">
        <v>780</v>
      </c>
      <c r="AZ63" s="185"/>
      <c r="BA63" s="185" t="s">
        <v>1301</v>
      </c>
      <c r="BB63" s="185" t="s">
        <v>1302</v>
      </c>
      <c r="BC63" s="185" t="s">
        <v>1303</v>
      </c>
      <c r="BD63" s="140"/>
    </row>
    <row r="64" spans="1:56" ht="15" customHeight="1">
      <c r="A64" s="185">
        <v>2</v>
      </c>
      <c r="B64" s="185" t="s">
        <v>495</v>
      </c>
      <c r="C64" s="185" t="s">
        <v>873</v>
      </c>
      <c r="D64" s="185" t="s">
        <v>768</v>
      </c>
      <c r="E64" s="185" t="s">
        <v>769</v>
      </c>
      <c r="F64" s="185" t="s">
        <v>770</v>
      </c>
      <c r="G64" s="185" t="s">
        <v>771</v>
      </c>
      <c r="H64" s="185" t="s">
        <v>772</v>
      </c>
      <c r="I64" s="185" t="s">
        <v>885</v>
      </c>
      <c r="J64" s="71">
        <v>44197</v>
      </c>
      <c r="K64" s="71">
        <v>44561</v>
      </c>
      <c r="L64" s="185" t="s">
        <v>774</v>
      </c>
      <c r="M64" s="185" t="str">
        <f t="shared" ref="M64:M73" si="17">B64</f>
        <v>Cauca</v>
      </c>
      <c r="N64" s="185" t="s">
        <v>30</v>
      </c>
      <c r="O64" s="185" t="s">
        <v>886</v>
      </c>
      <c r="P64" s="185" t="s">
        <v>776</v>
      </c>
      <c r="Q64" s="72">
        <v>9.0909090909090912E-2</v>
      </c>
      <c r="R64" s="187">
        <v>44818</v>
      </c>
      <c r="S64" s="187">
        <v>0</v>
      </c>
      <c r="T64" s="187">
        <v>0</v>
      </c>
      <c r="U64" s="187">
        <v>0</v>
      </c>
      <c r="V64" s="187">
        <v>44818</v>
      </c>
      <c r="W64" s="187">
        <v>0</v>
      </c>
      <c r="X64" s="187" t="s">
        <v>1295</v>
      </c>
      <c r="Y64" s="187">
        <v>0</v>
      </c>
      <c r="Z64" s="187" t="s">
        <v>1304</v>
      </c>
      <c r="AA64" s="187">
        <v>1138</v>
      </c>
      <c r="AB64" s="187" t="s">
        <v>1305</v>
      </c>
      <c r="AC64" s="187"/>
      <c r="AD64" s="187"/>
      <c r="AE64" s="187">
        <f t="shared" si="5"/>
        <v>1138</v>
      </c>
      <c r="AF64" s="71">
        <v>44304</v>
      </c>
      <c r="AG64" s="71">
        <v>44392</v>
      </c>
      <c r="AH64" s="71">
        <v>44481</v>
      </c>
      <c r="AI64" s="71"/>
      <c r="AJ64" s="72">
        <f t="shared" si="6"/>
        <v>2.5391583738676424E-2</v>
      </c>
      <c r="AK64" s="72" t="str">
        <f t="shared" si="7"/>
        <v/>
      </c>
      <c r="AL64" s="72" t="str">
        <f t="shared" si="8"/>
        <v/>
      </c>
      <c r="AM64" s="72" t="str">
        <f t="shared" si="9"/>
        <v/>
      </c>
      <c r="AN64" s="72">
        <f t="shared" si="10"/>
        <v>0</v>
      </c>
      <c r="AO64" s="185" t="s">
        <v>780</v>
      </c>
      <c r="AP64" s="185" t="s">
        <v>780</v>
      </c>
      <c r="AQ64" s="185" t="s">
        <v>780</v>
      </c>
      <c r="AR64" s="185"/>
      <c r="AS64" s="185" t="s">
        <v>1298</v>
      </c>
      <c r="AT64" s="185" t="s">
        <v>1299</v>
      </c>
      <c r="AU64" s="185" t="s">
        <v>1306</v>
      </c>
      <c r="AV64" s="185"/>
      <c r="AW64" s="185" t="s">
        <v>780</v>
      </c>
      <c r="AX64" t="s">
        <v>869</v>
      </c>
      <c r="AY64" t="s">
        <v>780</v>
      </c>
      <c r="BA64" t="s">
        <v>1307</v>
      </c>
      <c r="BB64" t="s">
        <v>1304</v>
      </c>
      <c r="BC64" t="s">
        <v>1308</v>
      </c>
      <c r="BD64" s="140"/>
    </row>
    <row r="65" spans="1:56" ht="15" customHeight="1">
      <c r="A65" s="185">
        <v>3</v>
      </c>
      <c r="B65" s="185" t="s">
        <v>495</v>
      </c>
      <c r="C65" s="185" t="s">
        <v>767</v>
      </c>
      <c r="D65" s="185" t="s">
        <v>768</v>
      </c>
      <c r="E65" s="185" t="s">
        <v>769</v>
      </c>
      <c r="F65" s="185" t="s">
        <v>770</v>
      </c>
      <c r="G65" s="185" t="s">
        <v>771</v>
      </c>
      <c r="H65" s="185" t="s">
        <v>772</v>
      </c>
      <c r="I65" s="185" t="s">
        <v>773</v>
      </c>
      <c r="J65" s="71">
        <v>44197</v>
      </c>
      <c r="K65" s="71">
        <v>44561</v>
      </c>
      <c r="L65" s="185" t="s">
        <v>774</v>
      </c>
      <c r="M65" s="185" t="str">
        <f t="shared" si="17"/>
        <v>Cauca</v>
      </c>
      <c r="N65" s="185" t="s">
        <v>30</v>
      </c>
      <c r="O65" s="185" t="s">
        <v>775</v>
      </c>
      <c r="P65" s="185" t="s">
        <v>776</v>
      </c>
      <c r="Q65" s="72">
        <v>9.0909090909090912E-2</v>
      </c>
      <c r="R65" s="187">
        <v>6064</v>
      </c>
      <c r="S65" s="187">
        <v>0</v>
      </c>
      <c r="T65" s="187">
        <v>0</v>
      </c>
      <c r="U65" s="187">
        <v>0</v>
      </c>
      <c r="V65" s="187">
        <v>6064</v>
      </c>
      <c r="W65" s="187">
        <v>1017</v>
      </c>
      <c r="X65" s="187" t="s">
        <v>1309</v>
      </c>
      <c r="Y65" s="187">
        <v>1751</v>
      </c>
      <c r="Z65" s="187" t="s">
        <v>1310</v>
      </c>
      <c r="AA65" s="187">
        <v>12219</v>
      </c>
      <c r="AB65" s="187" t="s">
        <v>1311</v>
      </c>
      <c r="AC65" s="187"/>
      <c r="AD65" s="187"/>
      <c r="AE65" s="187">
        <f t="shared" si="5"/>
        <v>14987</v>
      </c>
      <c r="AF65" s="71">
        <v>44305</v>
      </c>
      <c r="AG65" s="71">
        <v>44392</v>
      </c>
      <c r="AH65" s="71">
        <v>44483</v>
      </c>
      <c r="AI65" s="71"/>
      <c r="AJ65" s="72">
        <f t="shared" si="6"/>
        <v>1</v>
      </c>
      <c r="AK65" s="72" t="str">
        <f t="shared" si="7"/>
        <v/>
      </c>
      <c r="AL65" s="72" t="str">
        <f t="shared" si="8"/>
        <v/>
      </c>
      <c r="AM65" s="72" t="str">
        <f t="shared" si="9"/>
        <v/>
      </c>
      <c r="AN65" s="72">
        <f t="shared" si="10"/>
        <v>0</v>
      </c>
      <c r="AO65" s="185" t="s">
        <v>780</v>
      </c>
      <c r="AP65" s="185" t="s">
        <v>780</v>
      </c>
      <c r="AQ65" s="185" t="s">
        <v>780</v>
      </c>
      <c r="AR65" s="185"/>
      <c r="AS65" s="185" t="s">
        <v>1298</v>
      </c>
      <c r="AT65" s="185" t="s">
        <v>1299</v>
      </c>
      <c r="AU65" s="185" t="s">
        <v>1312</v>
      </c>
      <c r="AV65" s="185"/>
      <c r="AW65" s="185" t="s">
        <v>780</v>
      </c>
      <c r="AX65" t="s">
        <v>780</v>
      </c>
      <c r="AY65" t="s">
        <v>780</v>
      </c>
      <c r="BA65" t="s">
        <v>1313</v>
      </c>
      <c r="BB65" t="s">
        <v>1314</v>
      </c>
      <c r="BC65" t="s">
        <v>1315</v>
      </c>
      <c r="BD65" s="140"/>
    </row>
    <row r="66" spans="1:56" ht="15" customHeight="1">
      <c r="A66" s="185">
        <v>5</v>
      </c>
      <c r="B66" s="185" t="s">
        <v>495</v>
      </c>
      <c r="C66" s="185" t="s">
        <v>767</v>
      </c>
      <c r="D66" s="185" t="s">
        <v>768</v>
      </c>
      <c r="E66" s="185" t="s">
        <v>769</v>
      </c>
      <c r="F66" s="185" t="s">
        <v>770</v>
      </c>
      <c r="G66" s="185" t="s">
        <v>771</v>
      </c>
      <c r="H66" s="185" t="s">
        <v>772</v>
      </c>
      <c r="I66" t="s">
        <v>787</v>
      </c>
      <c r="J66" s="71">
        <v>44197</v>
      </c>
      <c r="K66" s="71">
        <v>44561</v>
      </c>
      <c r="L66" s="185" t="s">
        <v>774</v>
      </c>
      <c r="M66" s="185" t="str">
        <f t="shared" si="17"/>
        <v>Cauca</v>
      </c>
      <c r="N66" s="185" t="s">
        <v>30</v>
      </c>
      <c r="O66" s="185" t="s">
        <v>788</v>
      </c>
      <c r="P66" s="185" t="s">
        <v>776</v>
      </c>
      <c r="Q66" s="72">
        <v>9.0909090909090912E-2</v>
      </c>
      <c r="R66" s="187">
        <v>5038</v>
      </c>
      <c r="S66" s="187">
        <v>0</v>
      </c>
      <c r="T66" s="187">
        <v>0</v>
      </c>
      <c r="U66" s="187">
        <v>0</v>
      </c>
      <c r="V66" s="187">
        <v>5038</v>
      </c>
      <c r="W66" s="187">
        <v>121</v>
      </c>
      <c r="X66" s="187" t="s">
        <v>1316</v>
      </c>
      <c r="Y66" s="187">
        <v>402</v>
      </c>
      <c r="Z66" s="187" t="s">
        <v>1317</v>
      </c>
      <c r="AA66" s="187">
        <v>877</v>
      </c>
      <c r="AB66" s="187" t="s">
        <v>1318</v>
      </c>
      <c r="AC66" s="187"/>
      <c r="AD66" s="187"/>
      <c r="AE66" s="187">
        <f t="shared" si="5"/>
        <v>1400</v>
      </c>
      <c r="AF66" s="71">
        <v>44305</v>
      </c>
      <c r="AG66" s="71">
        <v>44392</v>
      </c>
      <c r="AH66" s="71">
        <v>44483</v>
      </c>
      <c r="AI66" s="71"/>
      <c r="AJ66" s="72">
        <f t="shared" si="6"/>
        <v>0.27788805081381501</v>
      </c>
      <c r="AK66" s="72" t="str">
        <f t="shared" si="7"/>
        <v/>
      </c>
      <c r="AL66" s="72" t="str">
        <f t="shared" si="8"/>
        <v/>
      </c>
      <c r="AM66" s="72" t="str">
        <f t="shared" si="9"/>
        <v/>
      </c>
      <c r="AN66" s="72">
        <f t="shared" si="10"/>
        <v>0</v>
      </c>
      <c r="AO66" s="185" t="s">
        <v>780</v>
      </c>
      <c r="AP66" s="185" t="s">
        <v>780</v>
      </c>
      <c r="AQ66" s="185" t="s">
        <v>780</v>
      </c>
      <c r="AR66" s="185"/>
      <c r="AS66" s="185" t="s">
        <v>1298</v>
      </c>
      <c r="AT66" s="185" t="s">
        <v>1299</v>
      </c>
      <c r="AU66" s="185" t="s">
        <v>1319</v>
      </c>
      <c r="AV66" s="185"/>
      <c r="AW66" s="185" t="s">
        <v>780</v>
      </c>
      <c r="AX66" t="s">
        <v>780</v>
      </c>
      <c r="AY66" t="s">
        <v>780</v>
      </c>
      <c r="BA66" t="s">
        <v>1320</v>
      </c>
      <c r="BB66" t="s">
        <v>1321</v>
      </c>
      <c r="BC66" t="s">
        <v>1322</v>
      </c>
      <c r="BD66" s="140"/>
    </row>
    <row r="67" spans="1:56" ht="15" customHeight="1">
      <c r="A67" s="185">
        <v>7</v>
      </c>
      <c r="B67" s="185" t="s">
        <v>495</v>
      </c>
      <c r="C67" s="185" t="s">
        <v>1005</v>
      </c>
      <c r="D67" s="185" t="s">
        <v>768</v>
      </c>
      <c r="E67" s="185" t="s">
        <v>856</v>
      </c>
      <c r="F67" s="185" t="s">
        <v>1006</v>
      </c>
      <c r="G67" s="185" t="s">
        <v>771</v>
      </c>
      <c r="H67" s="185" t="s">
        <v>772</v>
      </c>
      <c r="I67" t="s">
        <v>1007</v>
      </c>
      <c r="J67" s="71">
        <v>44197</v>
      </c>
      <c r="K67" s="71">
        <v>44561</v>
      </c>
      <c r="L67" s="185" t="s">
        <v>774</v>
      </c>
      <c r="M67" s="185" t="str">
        <f t="shared" si="17"/>
        <v>Cauca</v>
      </c>
      <c r="N67" s="185" t="s">
        <v>30</v>
      </c>
      <c r="O67" s="185" t="s">
        <v>1008</v>
      </c>
      <c r="P67" s="185" t="s">
        <v>776</v>
      </c>
      <c r="Q67" s="72">
        <v>9.0909090909090912E-2</v>
      </c>
      <c r="R67" s="187">
        <v>50</v>
      </c>
      <c r="S67" s="187">
        <v>0</v>
      </c>
      <c r="T67" s="187">
        <v>0</v>
      </c>
      <c r="U67" s="187">
        <v>0</v>
      </c>
      <c r="V67" s="187">
        <v>50</v>
      </c>
      <c r="W67" s="187">
        <v>0</v>
      </c>
      <c r="X67" s="187" t="s">
        <v>1323</v>
      </c>
      <c r="Y67" s="187">
        <v>8</v>
      </c>
      <c r="Z67" s="187" t="s">
        <v>1324</v>
      </c>
      <c r="AA67" s="187">
        <v>13</v>
      </c>
      <c r="AB67" s="187" t="s">
        <v>1325</v>
      </c>
      <c r="AC67" s="187"/>
      <c r="AD67" s="187"/>
      <c r="AE67" s="187">
        <f t="shared" ref="AE67:AE130" si="18">AC67+AA67+Y67+W67</f>
        <v>21</v>
      </c>
      <c r="AF67" s="71">
        <v>44304</v>
      </c>
      <c r="AG67" s="71">
        <v>44392</v>
      </c>
      <c r="AH67" s="71">
        <v>44481</v>
      </c>
      <c r="AI67" s="71"/>
      <c r="AJ67" s="72">
        <f t="shared" ref="AJ67:AJ130" si="19">IFERROR(IF((W67+Y67+AA67+AC67)/R67&gt;1,1,(W67+Y67+AA67+AC67)/R67),0)</f>
        <v>0.42</v>
      </c>
      <c r="AK67" s="72" t="str">
        <f t="shared" ref="AK67:AK130" si="20">IFERROR(IF(S67=0,"",IF((W67/S67)&gt;1,1,(W67/S67))),"")</f>
        <v/>
      </c>
      <c r="AL67" s="72" t="str">
        <f t="shared" ref="AL67:AL130" si="21">IFERROR(IF(T67=0,"",IF((Y67/T67)&gt;1,1,(Y67/T67))),"")</f>
        <v/>
      </c>
      <c r="AM67" s="72" t="str">
        <f t="shared" ref="AM67:AM130" si="22">IFERROR(IF(U67=0,"",IF((AA67/U67)&gt;1,1,(AA67/U67))),"")</f>
        <v/>
      </c>
      <c r="AN67" s="72">
        <f t="shared" ref="AN67:AN130" si="23">IFERROR(IF(V67=0,"",IF((AC67/V67)&gt;1,1,(AC67/V67))),"")</f>
        <v>0</v>
      </c>
      <c r="AO67" s="185" t="s">
        <v>780</v>
      </c>
      <c r="AP67" s="185" t="s">
        <v>780</v>
      </c>
      <c r="AQ67" s="185" t="s">
        <v>780</v>
      </c>
      <c r="AR67" s="185"/>
      <c r="AS67" s="185" t="s">
        <v>1326</v>
      </c>
      <c r="AT67" s="185" t="s">
        <v>1299</v>
      </c>
      <c r="AU67" s="185" t="s">
        <v>1327</v>
      </c>
      <c r="AV67" s="185"/>
      <c r="AW67" s="185" t="s">
        <v>879</v>
      </c>
      <c r="AX67" t="s">
        <v>780</v>
      </c>
      <c r="AY67" t="s">
        <v>780</v>
      </c>
      <c r="BA67" t="s">
        <v>879</v>
      </c>
      <c r="BB67" t="s">
        <v>1328</v>
      </c>
      <c r="BC67" t="s">
        <v>1329</v>
      </c>
      <c r="BD67" s="140"/>
    </row>
    <row r="68" spans="1:56" ht="15" customHeight="1">
      <c r="A68" s="185">
        <v>8</v>
      </c>
      <c r="B68" s="185" t="s">
        <v>495</v>
      </c>
      <c r="C68" s="185" t="s">
        <v>797</v>
      </c>
      <c r="D68" s="185" t="s">
        <v>768</v>
      </c>
      <c r="E68" s="185" t="s">
        <v>769</v>
      </c>
      <c r="F68" s="185" t="s">
        <v>798</v>
      </c>
      <c r="G68" s="185" t="s">
        <v>771</v>
      </c>
      <c r="H68" s="185" t="s">
        <v>772</v>
      </c>
      <c r="I68" t="s">
        <v>799</v>
      </c>
      <c r="J68" s="71">
        <v>44197</v>
      </c>
      <c r="K68" s="71">
        <v>44561</v>
      </c>
      <c r="L68" s="185" t="s">
        <v>774</v>
      </c>
      <c r="M68" s="185" t="str">
        <f t="shared" si="17"/>
        <v>Cauca</v>
      </c>
      <c r="N68" s="185" t="s">
        <v>60</v>
      </c>
      <c r="O68" s="185" t="s">
        <v>800</v>
      </c>
      <c r="P68" s="185" t="s">
        <v>776</v>
      </c>
      <c r="Q68" s="72">
        <v>9.0909090909090912E-2</v>
      </c>
      <c r="R68" s="186">
        <v>1</v>
      </c>
      <c r="S68" s="186">
        <v>0.25</v>
      </c>
      <c r="T68" s="186">
        <v>0.25</v>
      </c>
      <c r="U68" s="186">
        <v>0.25</v>
      </c>
      <c r="V68" s="186">
        <v>0.25</v>
      </c>
      <c r="W68" s="186">
        <v>0.2475</v>
      </c>
      <c r="X68" s="186" t="s">
        <v>1330</v>
      </c>
      <c r="Y68" s="186">
        <v>0.25</v>
      </c>
      <c r="Z68" s="186" t="s">
        <v>1331</v>
      </c>
      <c r="AA68" s="186">
        <v>0.25</v>
      </c>
      <c r="AB68" s="186" t="s">
        <v>1332</v>
      </c>
      <c r="AC68" s="186"/>
      <c r="AD68" s="186"/>
      <c r="AE68" s="186">
        <f t="shared" si="18"/>
        <v>0.74750000000000005</v>
      </c>
      <c r="AF68" s="71">
        <v>44305</v>
      </c>
      <c r="AG68" s="71">
        <v>44392</v>
      </c>
      <c r="AH68" s="71">
        <v>44481</v>
      </c>
      <c r="AI68" s="71"/>
      <c r="AJ68" s="72">
        <f t="shared" si="19"/>
        <v>0.74750000000000005</v>
      </c>
      <c r="AK68" s="72">
        <f t="shared" si="20"/>
        <v>0.99</v>
      </c>
      <c r="AL68" s="72">
        <f t="shared" si="21"/>
        <v>1</v>
      </c>
      <c r="AM68" s="72">
        <f t="shared" si="22"/>
        <v>1</v>
      </c>
      <c r="AN68" s="72">
        <f t="shared" si="23"/>
        <v>0</v>
      </c>
      <c r="AO68" s="185" t="s">
        <v>780</v>
      </c>
      <c r="AP68" s="185" t="s">
        <v>780</v>
      </c>
      <c r="AQ68" s="185" t="s">
        <v>780</v>
      </c>
      <c r="AR68" s="185"/>
      <c r="AS68" s="185" t="s">
        <v>1298</v>
      </c>
      <c r="AT68" s="185" t="s">
        <v>1299</v>
      </c>
      <c r="AU68" s="185" t="s">
        <v>1333</v>
      </c>
      <c r="AV68" s="185"/>
      <c r="AW68" s="185" t="s">
        <v>780</v>
      </c>
      <c r="AX68" t="s">
        <v>780</v>
      </c>
      <c r="AY68" t="s">
        <v>780</v>
      </c>
      <c r="BA68" t="s">
        <v>1334</v>
      </c>
      <c r="BB68" t="s">
        <v>1335</v>
      </c>
      <c r="BC68" t="s">
        <v>1336</v>
      </c>
      <c r="BD68" s="140"/>
    </row>
    <row r="69" spans="1:56" ht="15" customHeight="1">
      <c r="A69" s="185">
        <v>9</v>
      </c>
      <c r="B69" s="185" t="s">
        <v>495</v>
      </c>
      <c r="C69" s="185" t="s">
        <v>809</v>
      </c>
      <c r="D69" s="185" t="s">
        <v>768</v>
      </c>
      <c r="E69" s="185" t="s">
        <v>769</v>
      </c>
      <c r="F69" s="185" t="s">
        <v>798</v>
      </c>
      <c r="G69" s="185" t="s">
        <v>771</v>
      </c>
      <c r="H69" s="185" t="s">
        <v>772</v>
      </c>
      <c r="I69" t="s">
        <v>810</v>
      </c>
      <c r="J69" s="71">
        <v>44197</v>
      </c>
      <c r="K69" s="71">
        <v>44561</v>
      </c>
      <c r="L69" s="185" t="s">
        <v>774</v>
      </c>
      <c r="M69" s="185" t="str">
        <f t="shared" si="17"/>
        <v>Cauca</v>
      </c>
      <c r="N69" s="185" t="s">
        <v>60</v>
      </c>
      <c r="O69" s="185" t="s">
        <v>800</v>
      </c>
      <c r="P69" s="185" t="s">
        <v>776</v>
      </c>
      <c r="Q69" s="72">
        <v>9.0909090909090912E-2</v>
      </c>
      <c r="R69" s="186">
        <v>1</v>
      </c>
      <c r="S69" s="186">
        <v>0.25</v>
      </c>
      <c r="T69" s="186">
        <v>0.25</v>
      </c>
      <c r="U69" s="186">
        <v>0.25</v>
      </c>
      <c r="V69" s="186">
        <v>0.25</v>
      </c>
      <c r="W69" s="186">
        <v>0.25</v>
      </c>
      <c r="X69" s="186" t="s">
        <v>1337</v>
      </c>
      <c r="Y69" s="186">
        <v>0.25</v>
      </c>
      <c r="Z69" s="186" t="s">
        <v>1338</v>
      </c>
      <c r="AA69" s="186">
        <v>0.25</v>
      </c>
      <c r="AB69" s="186" t="s">
        <v>1339</v>
      </c>
      <c r="AC69" s="186"/>
      <c r="AD69" s="186"/>
      <c r="AE69" s="186">
        <f t="shared" si="18"/>
        <v>0.75</v>
      </c>
      <c r="AF69" s="71">
        <v>44305</v>
      </c>
      <c r="AG69" s="71">
        <v>44392</v>
      </c>
      <c r="AH69" s="71">
        <v>44483</v>
      </c>
      <c r="AI69" s="71"/>
      <c r="AJ69" s="72">
        <f t="shared" si="19"/>
        <v>0.75</v>
      </c>
      <c r="AK69" s="72">
        <f t="shared" si="20"/>
        <v>1</v>
      </c>
      <c r="AL69" s="72">
        <f t="shared" si="21"/>
        <v>1</v>
      </c>
      <c r="AM69" s="72">
        <f t="shared" si="22"/>
        <v>1</v>
      </c>
      <c r="AN69" s="72">
        <f t="shared" si="23"/>
        <v>0</v>
      </c>
      <c r="AO69" s="185" t="s">
        <v>780</v>
      </c>
      <c r="AP69" s="185" t="s">
        <v>780</v>
      </c>
      <c r="AQ69" s="185" t="s">
        <v>780</v>
      </c>
      <c r="AR69" s="185"/>
      <c r="AS69" s="185" t="s">
        <v>1298</v>
      </c>
      <c r="AT69" s="185" t="s">
        <v>1299</v>
      </c>
      <c r="AU69" s="185" t="s">
        <v>1340</v>
      </c>
      <c r="AV69" s="185"/>
      <c r="AW69" s="185" t="s">
        <v>780</v>
      </c>
      <c r="AX69" t="s">
        <v>780</v>
      </c>
      <c r="AY69" t="s">
        <v>780</v>
      </c>
      <c r="BA69" t="s">
        <v>1341</v>
      </c>
      <c r="BB69" t="s">
        <v>1342</v>
      </c>
      <c r="BC69" t="s">
        <v>1343</v>
      </c>
      <c r="BD69" s="140"/>
    </row>
    <row r="70" spans="1:56" ht="15" customHeight="1">
      <c r="A70" s="185">
        <v>10</v>
      </c>
      <c r="B70" s="185" t="s">
        <v>495</v>
      </c>
      <c r="C70" s="185" t="s">
        <v>818</v>
      </c>
      <c r="D70" s="185" t="s">
        <v>819</v>
      </c>
      <c r="E70" s="185" t="s">
        <v>820</v>
      </c>
      <c r="F70" s="185" t="s">
        <v>821</v>
      </c>
      <c r="G70" s="185" t="s">
        <v>771</v>
      </c>
      <c r="H70" s="185" t="s">
        <v>822</v>
      </c>
      <c r="I70" t="s">
        <v>823</v>
      </c>
      <c r="J70" s="71">
        <v>44197</v>
      </c>
      <c r="K70" s="71">
        <v>44561</v>
      </c>
      <c r="L70" s="185" t="s">
        <v>774</v>
      </c>
      <c r="M70" s="185" t="str">
        <f t="shared" si="17"/>
        <v>Cauca</v>
      </c>
      <c r="N70" s="185" t="s">
        <v>60</v>
      </c>
      <c r="O70" s="185" t="s">
        <v>800</v>
      </c>
      <c r="P70" s="185" t="s">
        <v>776</v>
      </c>
      <c r="Q70" s="72">
        <v>9.0909090909090912E-2</v>
      </c>
      <c r="R70" s="186">
        <v>1</v>
      </c>
      <c r="S70" s="186">
        <v>0.25</v>
      </c>
      <c r="T70" s="186">
        <v>0.25</v>
      </c>
      <c r="U70" s="186">
        <v>0.25</v>
      </c>
      <c r="V70" s="186">
        <v>0.25</v>
      </c>
      <c r="W70" s="186">
        <v>0.15</v>
      </c>
      <c r="X70" s="186" t="s">
        <v>1344</v>
      </c>
      <c r="Y70" s="186">
        <v>0.2</v>
      </c>
      <c r="Z70" s="186" t="s">
        <v>1345</v>
      </c>
      <c r="AA70" s="186">
        <v>0.2</v>
      </c>
      <c r="AB70" s="186" t="s">
        <v>1346</v>
      </c>
      <c r="AC70" s="186"/>
      <c r="AD70" s="186"/>
      <c r="AE70" s="186">
        <f t="shared" si="18"/>
        <v>0.55000000000000004</v>
      </c>
      <c r="AF70" s="71">
        <v>44305</v>
      </c>
      <c r="AG70" s="71">
        <v>44392</v>
      </c>
      <c r="AH70" s="71">
        <v>44481</v>
      </c>
      <c r="AI70" s="71"/>
      <c r="AJ70" s="72">
        <f t="shared" si="19"/>
        <v>0.55000000000000004</v>
      </c>
      <c r="AK70" s="72">
        <f t="shared" si="20"/>
        <v>0.6</v>
      </c>
      <c r="AL70" s="72">
        <f t="shared" si="21"/>
        <v>0.8</v>
      </c>
      <c r="AM70" s="72">
        <f t="shared" si="22"/>
        <v>0.8</v>
      </c>
      <c r="AN70" s="72">
        <f t="shared" si="23"/>
        <v>0</v>
      </c>
      <c r="AO70" s="185" t="s">
        <v>780</v>
      </c>
      <c r="AP70" s="185" t="s">
        <v>780</v>
      </c>
      <c r="AQ70" s="185" t="s">
        <v>780</v>
      </c>
      <c r="AR70" s="185"/>
      <c r="AS70" s="185" t="s">
        <v>1298</v>
      </c>
      <c r="AT70" s="185" t="s">
        <v>1299</v>
      </c>
      <c r="AU70" s="185" t="s">
        <v>1347</v>
      </c>
      <c r="AV70" s="185"/>
      <c r="AW70" s="185" t="s">
        <v>780</v>
      </c>
      <c r="AX70" t="s">
        <v>780</v>
      </c>
      <c r="AY70" t="s">
        <v>780</v>
      </c>
      <c r="BA70" t="s">
        <v>1348</v>
      </c>
      <c r="BB70" t="s">
        <v>1349</v>
      </c>
      <c r="BC70" t="s">
        <v>1350</v>
      </c>
      <c r="BD70" s="140"/>
    </row>
    <row r="71" spans="1:56" ht="15" customHeight="1">
      <c r="A71" s="185">
        <v>11</v>
      </c>
      <c r="B71" s="185" t="s">
        <v>495</v>
      </c>
      <c r="C71" s="185" t="s">
        <v>831</v>
      </c>
      <c r="D71" s="185" t="s">
        <v>832</v>
      </c>
      <c r="E71" s="185" t="s">
        <v>833</v>
      </c>
      <c r="F71" s="185" t="s">
        <v>834</v>
      </c>
      <c r="G71" s="185" t="s">
        <v>835</v>
      </c>
      <c r="H71" s="185" t="s">
        <v>835</v>
      </c>
      <c r="I71" s="185" t="s">
        <v>836</v>
      </c>
      <c r="J71" s="71">
        <v>44197</v>
      </c>
      <c r="K71" s="71">
        <v>44561</v>
      </c>
      <c r="L71" s="185" t="s">
        <v>774</v>
      </c>
      <c r="M71" s="185" t="str">
        <f t="shared" si="17"/>
        <v>Cauca</v>
      </c>
      <c r="N71" s="185" t="s">
        <v>60</v>
      </c>
      <c r="O71" s="185" t="s">
        <v>837</v>
      </c>
      <c r="P71" s="185" t="s">
        <v>776</v>
      </c>
      <c r="Q71" s="72">
        <v>9.0909090909090912E-2</v>
      </c>
      <c r="R71" s="186">
        <v>1</v>
      </c>
      <c r="S71" s="186">
        <v>0.25</v>
      </c>
      <c r="T71" s="186">
        <v>0.25</v>
      </c>
      <c r="U71" s="186">
        <v>0.25</v>
      </c>
      <c r="V71" s="186">
        <v>0.25</v>
      </c>
      <c r="W71" s="186">
        <v>0.25</v>
      </c>
      <c r="X71" s="186" t="s">
        <v>1351</v>
      </c>
      <c r="Y71" s="186">
        <v>0.25</v>
      </c>
      <c r="Z71" s="186" t="s">
        <v>1352</v>
      </c>
      <c r="AA71" s="186">
        <v>0.25</v>
      </c>
      <c r="AB71" s="186" t="s">
        <v>1353</v>
      </c>
      <c r="AC71" s="186"/>
      <c r="AD71" s="186"/>
      <c r="AE71" s="186">
        <f t="shared" si="18"/>
        <v>0.75</v>
      </c>
      <c r="AF71" s="71">
        <v>44305</v>
      </c>
      <c r="AG71" s="71">
        <v>44392</v>
      </c>
      <c r="AH71" s="71">
        <v>44483</v>
      </c>
      <c r="AI71" s="71"/>
      <c r="AJ71" s="72">
        <f t="shared" si="19"/>
        <v>0.75</v>
      </c>
      <c r="AK71" s="72">
        <f t="shared" si="20"/>
        <v>1</v>
      </c>
      <c r="AL71" s="72">
        <f t="shared" si="21"/>
        <v>1</v>
      </c>
      <c r="AM71" s="72">
        <f t="shared" si="22"/>
        <v>1</v>
      </c>
      <c r="AN71" s="72">
        <f t="shared" si="23"/>
        <v>0</v>
      </c>
      <c r="AO71" s="185" t="s">
        <v>780</v>
      </c>
      <c r="AP71" s="185" t="s">
        <v>780</v>
      </c>
      <c r="AQ71" s="185" t="s">
        <v>780</v>
      </c>
      <c r="AR71" s="185"/>
      <c r="AS71" s="185" t="s">
        <v>1298</v>
      </c>
      <c r="AT71" s="185" t="s">
        <v>1299</v>
      </c>
      <c r="AU71" s="185" t="s">
        <v>1354</v>
      </c>
      <c r="AV71" s="185"/>
      <c r="AW71" s="185" t="s">
        <v>780</v>
      </c>
      <c r="AX71" t="s">
        <v>780</v>
      </c>
      <c r="AY71" t="s">
        <v>780</v>
      </c>
      <c r="BA71" t="s">
        <v>1355</v>
      </c>
      <c r="BB71" t="s">
        <v>1356</v>
      </c>
      <c r="BC71" t="s">
        <v>1357</v>
      </c>
      <c r="BD71" s="140"/>
    </row>
    <row r="72" spans="1:56" ht="15" customHeight="1">
      <c r="A72" s="185">
        <v>12</v>
      </c>
      <c r="B72" s="185" t="s">
        <v>495</v>
      </c>
      <c r="C72" s="185" t="s">
        <v>831</v>
      </c>
      <c r="D72" s="185" t="s">
        <v>832</v>
      </c>
      <c r="E72" s="185" t="s">
        <v>833</v>
      </c>
      <c r="F72" s="185" t="s">
        <v>834</v>
      </c>
      <c r="G72" s="185" t="s">
        <v>835</v>
      </c>
      <c r="H72" s="185" t="s">
        <v>835</v>
      </c>
      <c r="I72" t="s">
        <v>846</v>
      </c>
      <c r="J72" s="71">
        <v>44197</v>
      </c>
      <c r="K72" s="71">
        <v>44561</v>
      </c>
      <c r="L72" s="185" t="s">
        <v>774</v>
      </c>
      <c r="M72" s="185" t="str">
        <f t="shared" si="17"/>
        <v>Cauca</v>
      </c>
      <c r="N72" s="185" t="s">
        <v>60</v>
      </c>
      <c r="O72" s="185" t="s">
        <v>847</v>
      </c>
      <c r="P72" s="185" t="s">
        <v>776</v>
      </c>
      <c r="Q72" s="72">
        <v>9.0909090909090912E-2</v>
      </c>
      <c r="R72" s="186">
        <v>1</v>
      </c>
      <c r="S72" s="186">
        <v>0.25</v>
      </c>
      <c r="T72" s="186">
        <v>0.25</v>
      </c>
      <c r="U72" s="186">
        <v>0.25</v>
      </c>
      <c r="V72" s="186">
        <v>0.25</v>
      </c>
      <c r="W72" s="186">
        <v>0.25</v>
      </c>
      <c r="X72" s="186" t="s">
        <v>1358</v>
      </c>
      <c r="Y72" s="186">
        <v>0.25</v>
      </c>
      <c r="Z72" s="186" t="s">
        <v>1359</v>
      </c>
      <c r="AA72" s="186">
        <v>0.25</v>
      </c>
      <c r="AB72" s="186" t="s">
        <v>1359</v>
      </c>
      <c r="AC72" s="186"/>
      <c r="AD72" s="186"/>
      <c r="AE72" s="186">
        <f t="shared" si="18"/>
        <v>0.75</v>
      </c>
      <c r="AF72" s="71">
        <v>44305</v>
      </c>
      <c r="AG72" s="71">
        <v>44392</v>
      </c>
      <c r="AH72" s="71">
        <v>44481</v>
      </c>
      <c r="AI72" s="71"/>
      <c r="AJ72" s="72">
        <f t="shared" si="19"/>
        <v>0.75</v>
      </c>
      <c r="AK72" s="72">
        <f t="shared" si="20"/>
        <v>1</v>
      </c>
      <c r="AL72" s="72">
        <f t="shared" si="21"/>
        <v>1</v>
      </c>
      <c r="AM72" s="72">
        <f t="shared" si="22"/>
        <v>1</v>
      </c>
      <c r="AN72" s="72">
        <f t="shared" si="23"/>
        <v>0</v>
      </c>
      <c r="AO72" s="185" t="s">
        <v>780</v>
      </c>
      <c r="AP72" s="185" t="s">
        <v>780</v>
      </c>
      <c r="AQ72" s="185" t="s">
        <v>780</v>
      </c>
      <c r="AR72" s="185"/>
      <c r="AS72" s="185" t="s">
        <v>1298</v>
      </c>
      <c r="AT72" s="185" t="s">
        <v>1299</v>
      </c>
      <c r="AU72" s="185" t="s">
        <v>1360</v>
      </c>
      <c r="AV72" s="185"/>
      <c r="AW72" s="185" t="s">
        <v>780</v>
      </c>
      <c r="AX72" t="s">
        <v>780</v>
      </c>
      <c r="AY72" t="s">
        <v>780</v>
      </c>
      <c r="BA72" t="s">
        <v>1361</v>
      </c>
      <c r="BB72" t="s">
        <v>1362</v>
      </c>
      <c r="BC72" t="s">
        <v>1363</v>
      </c>
      <c r="BD72" s="140"/>
    </row>
    <row r="73" spans="1:56" ht="15" customHeight="1">
      <c r="A73" s="185">
        <v>14</v>
      </c>
      <c r="B73" s="185" t="s">
        <v>495</v>
      </c>
      <c r="C73" s="185" t="s">
        <v>855</v>
      </c>
      <c r="D73" s="185" t="s">
        <v>768</v>
      </c>
      <c r="E73" s="185" t="s">
        <v>856</v>
      </c>
      <c r="F73" s="185" t="s">
        <v>857</v>
      </c>
      <c r="G73" s="185" t="s">
        <v>858</v>
      </c>
      <c r="H73" s="185" t="s">
        <v>859</v>
      </c>
      <c r="I73" t="s">
        <v>860</v>
      </c>
      <c r="J73" s="71">
        <v>44197</v>
      </c>
      <c r="K73" s="71">
        <v>44561</v>
      </c>
      <c r="L73" s="185" t="s">
        <v>774</v>
      </c>
      <c r="M73" s="185" t="str">
        <f t="shared" si="17"/>
        <v>Cauca</v>
      </c>
      <c r="N73" s="185" t="s">
        <v>30</v>
      </c>
      <c r="O73" s="185" t="s">
        <v>861</v>
      </c>
      <c r="P73" s="185" t="s">
        <v>862</v>
      </c>
      <c r="Q73" s="72">
        <v>9.0909090909090912E-2</v>
      </c>
      <c r="R73" s="187">
        <f>SUM(S73:V73)</f>
        <v>279042227.08234406</v>
      </c>
      <c r="S73" s="187">
        <v>55098060.242669024</v>
      </c>
      <c r="T73" s="187">
        <v>71425272.793269768</v>
      </c>
      <c r="U73" s="187">
        <v>72719401.184294254</v>
      </c>
      <c r="V73" s="187">
        <v>79799492.862111002</v>
      </c>
      <c r="W73" s="187">
        <v>30828410</v>
      </c>
      <c r="X73" s="187" t="s">
        <v>1364</v>
      </c>
      <c r="Y73" s="187">
        <v>32575749</v>
      </c>
      <c r="Z73" s="187" t="s">
        <v>1365</v>
      </c>
      <c r="AA73" s="187">
        <v>47432783</v>
      </c>
      <c r="AB73" s="187" t="s">
        <v>1366</v>
      </c>
      <c r="AC73" s="187"/>
      <c r="AD73" s="187"/>
      <c r="AE73" s="187">
        <f t="shared" si="18"/>
        <v>110836942</v>
      </c>
      <c r="AF73" s="57">
        <v>44305</v>
      </c>
      <c r="AG73" s="57">
        <v>44392</v>
      </c>
      <c r="AH73" s="57">
        <v>44483</v>
      </c>
      <c r="AI73" s="57"/>
      <c r="AJ73" s="72">
        <f t="shared" si="19"/>
        <v>0.39720490751133714</v>
      </c>
      <c r="AK73" s="72">
        <f t="shared" si="20"/>
        <v>0.55951897152498797</v>
      </c>
      <c r="AL73" s="72">
        <f t="shared" si="21"/>
        <v>0.45608154825373709</v>
      </c>
      <c r="AM73" s="72">
        <f t="shared" si="22"/>
        <v>0.65227136400353647</v>
      </c>
      <c r="AN73" s="72">
        <f t="shared" si="23"/>
        <v>0</v>
      </c>
      <c r="AO73" s="185" t="s">
        <v>780</v>
      </c>
      <c r="AP73" s="185" t="s">
        <v>780</v>
      </c>
      <c r="AQ73" s="185" t="s">
        <v>780</v>
      </c>
      <c r="AR73" s="185"/>
      <c r="AS73" s="185" t="s">
        <v>1298</v>
      </c>
      <c r="AT73" s="185" t="s">
        <v>1299</v>
      </c>
      <c r="AU73" s="185" t="s">
        <v>1367</v>
      </c>
      <c r="AV73" s="185"/>
      <c r="AW73" s="185" t="s">
        <v>780</v>
      </c>
      <c r="AX73" t="s">
        <v>780</v>
      </c>
      <c r="AY73" t="s">
        <v>780</v>
      </c>
      <c r="BA73" t="s">
        <v>1368</v>
      </c>
      <c r="BB73" t="s">
        <v>1369</v>
      </c>
      <c r="BC73" t="s">
        <v>1370</v>
      </c>
      <c r="BD73" s="140"/>
    </row>
    <row r="74" spans="1:56" ht="15" customHeight="1">
      <c r="A74" s="185">
        <v>1</v>
      </c>
      <c r="B74" s="185" t="s">
        <v>496</v>
      </c>
      <c r="C74" s="185" t="s">
        <v>767</v>
      </c>
      <c r="D74" s="185" t="s">
        <v>768</v>
      </c>
      <c r="E74" s="185" t="s">
        <v>769</v>
      </c>
      <c r="F74" s="185" t="s">
        <v>770</v>
      </c>
      <c r="G74" s="185" t="s">
        <v>771</v>
      </c>
      <c r="H74" s="185" t="s">
        <v>772</v>
      </c>
      <c r="I74" s="185" t="s">
        <v>773</v>
      </c>
      <c r="J74" s="71">
        <v>44197</v>
      </c>
      <c r="K74" s="71">
        <v>44561</v>
      </c>
      <c r="L74" s="185" t="s">
        <v>774</v>
      </c>
      <c r="M74" s="185" t="str">
        <f>B74</f>
        <v>Cesar</v>
      </c>
      <c r="N74" s="185" t="s">
        <v>30</v>
      </c>
      <c r="O74" s="185" t="s">
        <v>775</v>
      </c>
      <c r="P74" s="185" t="s">
        <v>776</v>
      </c>
      <c r="Q74" s="72">
        <v>0.1</v>
      </c>
      <c r="R74" s="187">
        <v>5530</v>
      </c>
      <c r="S74" s="187">
        <v>0</v>
      </c>
      <c r="T74" s="187">
        <v>0</v>
      </c>
      <c r="U74" s="187">
        <v>0</v>
      </c>
      <c r="V74" s="187">
        <v>5530</v>
      </c>
      <c r="W74" s="187">
        <v>573</v>
      </c>
      <c r="X74" s="187" t="s">
        <v>1371</v>
      </c>
      <c r="Y74" s="187">
        <v>1883</v>
      </c>
      <c r="Z74" s="187" t="s">
        <v>1372</v>
      </c>
      <c r="AA74" s="187">
        <v>1806</v>
      </c>
      <c r="AB74" s="187" t="s">
        <v>1373</v>
      </c>
      <c r="AC74" s="187"/>
      <c r="AD74" s="187"/>
      <c r="AE74" s="187">
        <f t="shared" si="18"/>
        <v>4262</v>
      </c>
      <c r="AF74" s="71">
        <v>44300</v>
      </c>
      <c r="AG74" s="71">
        <v>44387</v>
      </c>
      <c r="AH74" s="71">
        <v>44482</v>
      </c>
      <c r="AI74" s="71"/>
      <c r="AJ74" s="72">
        <f t="shared" si="19"/>
        <v>0.77070524412296559</v>
      </c>
      <c r="AK74" s="72" t="str">
        <f t="shared" si="20"/>
        <v/>
      </c>
      <c r="AL74" s="72" t="str">
        <f t="shared" si="21"/>
        <v/>
      </c>
      <c r="AM74" s="72" t="str">
        <f t="shared" si="22"/>
        <v/>
      </c>
      <c r="AN74" s="72">
        <f t="shared" si="23"/>
        <v>0</v>
      </c>
      <c r="AO74" s="185" t="s">
        <v>780</v>
      </c>
      <c r="AP74" s="185" t="s">
        <v>780</v>
      </c>
      <c r="AQ74" s="185" t="s">
        <v>780</v>
      </c>
      <c r="AR74" s="185"/>
      <c r="AS74" s="185" t="s">
        <v>1374</v>
      </c>
      <c r="AT74" s="185" t="s">
        <v>1375</v>
      </c>
      <c r="AU74" s="185" t="s">
        <v>1376</v>
      </c>
      <c r="AV74" s="185"/>
      <c r="AW74" s="185" t="s">
        <v>780</v>
      </c>
      <c r="AX74" s="185" t="s">
        <v>780</v>
      </c>
      <c r="AY74" s="185" t="s">
        <v>780</v>
      </c>
      <c r="AZ74" s="185"/>
      <c r="BA74" s="185" t="s">
        <v>1377</v>
      </c>
      <c r="BB74" s="185" t="s">
        <v>1378</v>
      </c>
      <c r="BC74" s="185" t="s">
        <v>1379</v>
      </c>
      <c r="BD74" s="140"/>
    </row>
    <row r="75" spans="1:56" ht="15" customHeight="1">
      <c r="A75" s="185">
        <v>3</v>
      </c>
      <c r="B75" s="185" t="s">
        <v>496</v>
      </c>
      <c r="C75" s="185" t="s">
        <v>767</v>
      </c>
      <c r="D75" s="185" t="s">
        <v>768</v>
      </c>
      <c r="E75" s="185" t="s">
        <v>769</v>
      </c>
      <c r="F75" s="185" t="s">
        <v>770</v>
      </c>
      <c r="G75" s="185" t="s">
        <v>771</v>
      </c>
      <c r="H75" s="185" t="s">
        <v>772</v>
      </c>
      <c r="I75" s="185" t="s">
        <v>787</v>
      </c>
      <c r="J75" s="71">
        <v>44197</v>
      </c>
      <c r="K75" s="71">
        <v>44561</v>
      </c>
      <c r="L75" s="185" t="s">
        <v>774</v>
      </c>
      <c r="M75" s="185" t="str">
        <f t="shared" ref="M75:M83" si="24">B75</f>
        <v>Cesar</v>
      </c>
      <c r="N75" s="185" t="s">
        <v>30</v>
      </c>
      <c r="O75" s="185" t="s">
        <v>788</v>
      </c>
      <c r="P75" s="185" t="s">
        <v>776</v>
      </c>
      <c r="Q75" s="72">
        <v>0.1</v>
      </c>
      <c r="R75" s="187">
        <v>9524</v>
      </c>
      <c r="S75" s="187">
        <v>0</v>
      </c>
      <c r="T75" s="187">
        <v>0</v>
      </c>
      <c r="U75" s="187">
        <v>0</v>
      </c>
      <c r="V75" s="187">
        <v>9524</v>
      </c>
      <c r="W75" s="187">
        <v>724</v>
      </c>
      <c r="X75" s="187" t="s">
        <v>1380</v>
      </c>
      <c r="Y75" s="187">
        <v>1116</v>
      </c>
      <c r="Z75" s="187" t="s">
        <v>1381</v>
      </c>
      <c r="AA75" s="187">
        <v>2946</v>
      </c>
      <c r="AB75" s="187" t="s">
        <v>1382</v>
      </c>
      <c r="AC75" s="187"/>
      <c r="AD75" s="187"/>
      <c r="AE75" s="187">
        <f t="shared" si="18"/>
        <v>4786</v>
      </c>
      <c r="AF75" s="71">
        <v>44300</v>
      </c>
      <c r="AG75" s="71">
        <v>44387</v>
      </c>
      <c r="AH75" s="71">
        <v>44482</v>
      </c>
      <c r="AI75" s="71"/>
      <c r="AJ75" s="72">
        <f t="shared" si="19"/>
        <v>0.50251994960100799</v>
      </c>
      <c r="AK75" s="72" t="str">
        <f t="shared" si="20"/>
        <v/>
      </c>
      <c r="AL75" s="72" t="str">
        <f t="shared" si="21"/>
        <v/>
      </c>
      <c r="AM75" s="72" t="str">
        <f t="shared" si="22"/>
        <v/>
      </c>
      <c r="AN75" s="72">
        <f t="shared" si="23"/>
        <v>0</v>
      </c>
      <c r="AO75" s="185" t="s">
        <v>780</v>
      </c>
      <c r="AP75" s="185" t="s">
        <v>780</v>
      </c>
      <c r="AQ75" s="185" t="s">
        <v>780</v>
      </c>
      <c r="AR75" s="185"/>
      <c r="AS75" s="185" t="s">
        <v>1383</v>
      </c>
      <c r="AT75" s="185" t="s">
        <v>1384</v>
      </c>
      <c r="AU75" s="185" t="s">
        <v>1385</v>
      </c>
      <c r="AV75" s="185"/>
      <c r="AW75" s="185" t="s">
        <v>869</v>
      </c>
      <c r="AX75" t="s">
        <v>780</v>
      </c>
      <c r="AY75" t="s">
        <v>780</v>
      </c>
      <c r="BA75" t="s">
        <v>1386</v>
      </c>
      <c r="BB75" t="s">
        <v>1387</v>
      </c>
      <c r="BC75" t="s">
        <v>1388</v>
      </c>
      <c r="BD75" s="140"/>
    </row>
    <row r="76" spans="1:56" ht="15" customHeight="1">
      <c r="A76" s="185">
        <v>5</v>
      </c>
      <c r="B76" s="185" t="s">
        <v>496</v>
      </c>
      <c r="C76" s="185" t="s">
        <v>1005</v>
      </c>
      <c r="D76" s="185" t="s">
        <v>768</v>
      </c>
      <c r="E76" s="185" t="s">
        <v>856</v>
      </c>
      <c r="F76" s="185" t="s">
        <v>1006</v>
      </c>
      <c r="G76" s="185" t="s">
        <v>771</v>
      </c>
      <c r="H76" s="185" t="s">
        <v>772</v>
      </c>
      <c r="I76" t="s">
        <v>1007</v>
      </c>
      <c r="J76" s="71">
        <v>44197</v>
      </c>
      <c r="K76" s="71">
        <v>44561</v>
      </c>
      <c r="L76" s="185" t="s">
        <v>774</v>
      </c>
      <c r="M76" s="185" t="str">
        <f t="shared" si="24"/>
        <v>Cesar</v>
      </c>
      <c r="N76" s="185" t="s">
        <v>30</v>
      </c>
      <c r="O76" s="185" t="s">
        <v>1008</v>
      </c>
      <c r="P76" s="185" t="s">
        <v>776</v>
      </c>
      <c r="Q76" s="72">
        <v>0.1</v>
      </c>
      <c r="R76" s="187">
        <v>90</v>
      </c>
      <c r="S76" s="187">
        <v>0</v>
      </c>
      <c r="T76" s="187">
        <v>0</v>
      </c>
      <c r="U76" s="187">
        <v>0</v>
      </c>
      <c r="V76" s="187">
        <v>90</v>
      </c>
      <c r="W76" s="187">
        <v>2</v>
      </c>
      <c r="X76" s="187" t="s">
        <v>1389</v>
      </c>
      <c r="Y76" s="187">
        <v>18</v>
      </c>
      <c r="Z76" s="187" t="s">
        <v>1390</v>
      </c>
      <c r="AA76" s="187">
        <v>52</v>
      </c>
      <c r="AB76" s="187" t="s">
        <v>1391</v>
      </c>
      <c r="AC76" s="187"/>
      <c r="AD76" s="187"/>
      <c r="AE76" s="187">
        <f t="shared" si="18"/>
        <v>72</v>
      </c>
      <c r="AF76" s="71">
        <v>44300</v>
      </c>
      <c r="AG76" s="71">
        <v>44387</v>
      </c>
      <c r="AH76" s="71">
        <v>44482</v>
      </c>
      <c r="AI76" s="71"/>
      <c r="AJ76" s="72">
        <f t="shared" si="19"/>
        <v>0.8</v>
      </c>
      <c r="AK76" s="72" t="str">
        <f t="shared" si="20"/>
        <v/>
      </c>
      <c r="AL76" s="72" t="str">
        <f t="shared" si="21"/>
        <v/>
      </c>
      <c r="AM76" s="72" t="str">
        <f t="shared" si="22"/>
        <v/>
      </c>
      <c r="AN76" s="72">
        <f t="shared" si="23"/>
        <v>0</v>
      </c>
      <c r="AO76" s="185" t="s">
        <v>780</v>
      </c>
      <c r="AP76" s="185" t="s">
        <v>869</v>
      </c>
      <c r="AQ76" s="185" t="s">
        <v>780</v>
      </c>
      <c r="AR76" s="185"/>
      <c r="AS76" s="185" t="s">
        <v>1374</v>
      </c>
      <c r="AT76" s="185" t="s">
        <v>1392</v>
      </c>
      <c r="AU76" s="185" t="s">
        <v>1393</v>
      </c>
      <c r="AV76" s="185"/>
      <c r="AW76" s="185" t="s">
        <v>780</v>
      </c>
      <c r="AX76" t="s">
        <v>780</v>
      </c>
      <c r="AY76" t="s">
        <v>780</v>
      </c>
      <c r="BA76" t="s">
        <v>1394</v>
      </c>
      <c r="BB76" t="s">
        <v>1395</v>
      </c>
      <c r="BC76" t="s">
        <v>1396</v>
      </c>
      <c r="BD76" s="140"/>
    </row>
    <row r="77" spans="1:56" ht="15" customHeight="1">
      <c r="A77" s="185">
        <v>6</v>
      </c>
      <c r="B77" s="185" t="s">
        <v>496</v>
      </c>
      <c r="C77" s="185" t="s">
        <v>797</v>
      </c>
      <c r="D77" s="185" t="s">
        <v>768</v>
      </c>
      <c r="E77" s="185" t="s">
        <v>769</v>
      </c>
      <c r="F77" s="185" t="s">
        <v>798</v>
      </c>
      <c r="G77" s="185" t="s">
        <v>771</v>
      </c>
      <c r="H77" s="185" t="s">
        <v>772</v>
      </c>
      <c r="I77" t="s">
        <v>799</v>
      </c>
      <c r="J77" s="71">
        <v>44197</v>
      </c>
      <c r="K77" s="71">
        <v>44561</v>
      </c>
      <c r="L77" s="185" t="s">
        <v>774</v>
      </c>
      <c r="M77" s="185" t="str">
        <f t="shared" si="24"/>
        <v>Cesar</v>
      </c>
      <c r="N77" s="185" t="s">
        <v>60</v>
      </c>
      <c r="O77" s="185" t="s">
        <v>800</v>
      </c>
      <c r="P77" s="185" t="s">
        <v>776</v>
      </c>
      <c r="Q77" s="72">
        <v>0.1</v>
      </c>
      <c r="R77" s="186">
        <v>1</v>
      </c>
      <c r="S77" s="186">
        <v>0.25</v>
      </c>
      <c r="T77" s="186">
        <v>0.25</v>
      </c>
      <c r="U77" s="186">
        <v>0.25</v>
      </c>
      <c r="V77" s="186">
        <v>0.25</v>
      </c>
      <c r="W77" s="186">
        <v>0.2059</v>
      </c>
      <c r="X77" s="186" t="s">
        <v>1397</v>
      </c>
      <c r="Y77" s="186">
        <v>0.3</v>
      </c>
      <c r="Z77" s="186" t="s">
        <v>1398</v>
      </c>
      <c r="AA77" s="186">
        <v>0.25</v>
      </c>
      <c r="AB77" s="186" t="s">
        <v>1399</v>
      </c>
      <c r="AC77" s="186"/>
      <c r="AD77" s="186"/>
      <c r="AE77" s="186">
        <f t="shared" si="18"/>
        <v>0.75590000000000002</v>
      </c>
      <c r="AF77" s="71">
        <v>44300</v>
      </c>
      <c r="AG77" s="71">
        <v>44389</v>
      </c>
      <c r="AH77" s="71">
        <v>44482</v>
      </c>
      <c r="AI77" s="71"/>
      <c r="AJ77" s="72">
        <f t="shared" si="19"/>
        <v>0.75590000000000002</v>
      </c>
      <c r="AK77" s="72">
        <f t="shared" si="20"/>
        <v>0.8236</v>
      </c>
      <c r="AL77" s="72">
        <f t="shared" si="21"/>
        <v>1</v>
      </c>
      <c r="AM77" s="72">
        <f t="shared" si="22"/>
        <v>1</v>
      </c>
      <c r="AN77" s="72">
        <f t="shared" si="23"/>
        <v>0</v>
      </c>
      <c r="AO77" s="185" t="s">
        <v>780</v>
      </c>
      <c r="AP77" s="185" t="s">
        <v>780</v>
      </c>
      <c r="AQ77" s="185" t="s">
        <v>780</v>
      </c>
      <c r="AR77" s="185"/>
      <c r="AS77" s="185" t="s">
        <v>813</v>
      </c>
      <c r="AT77" s="185" t="s">
        <v>1400</v>
      </c>
      <c r="AU77" s="185" t="s">
        <v>1401</v>
      </c>
      <c r="AV77" s="185"/>
      <c r="AW77" s="185" t="s">
        <v>869</v>
      </c>
      <c r="AX77" t="s">
        <v>780</v>
      </c>
      <c r="AY77" t="s">
        <v>780</v>
      </c>
      <c r="BA77" t="s">
        <v>1402</v>
      </c>
      <c r="BB77" t="s">
        <v>1403</v>
      </c>
      <c r="BC77" t="s">
        <v>1404</v>
      </c>
      <c r="BD77" s="140"/>
    </row>
    <row r="78" spans="1:56" ht="15" customHeight="1">
      <c r="A78" s="185">
        <v>7</v>
      </c>
      <c r="B78" s="185" t="s">
        <v>496</v>
      </c>
      <c r="C78" s="185" t="s">
        <v>809</v>
      </c>
      <c r="D78" s="185" t="s">
        <v>768</v>
      </c>
      <c r="E78" s="185" t="s">
        <v>769</v>
      </c>
      <c r="F78" s="185" t="s">
        <v>798</v>
      </c>
      <c r="G78" s="185" t="s">
        <v>771</v>
      </c>
      <c r="H78" s="185" t="s">
        <v>772</v>
      </c>
      <c r="I78" t="s">
        <v>810</v>
      </c>
      <c r="J78" s="71">
        <v>44197</v>
      </c>
      <c r="K78" s="71">
        <v>44561</v>
      </c>
      <c r="L78" s="185" t="s">
        <v>774</v>
      </c>
      <c r="M78" s="185" t="str">
        <f t="shared" si="24"/>
        <v>Cesar</v>
      </c>
      <c r="N78" s="185" t="s">
        <v>60</v>
      </c>
      <c r="O78" s="185" t="s">
        <v>800</v>
      </c>
      <c r="P78" s="185" t="s">
        <v>776</v>
      </c>
      <c r="Q78" s="72">
        <v>0.1</v>
      </c>
      <c r="R78" s="186">
        <v>1</v>
      </c>
      <c r="S78" s="186">
        <v>0.25</v>
      </c>
      <c r="T78" s="186">
        <v>0.25</v>
      </c>
      <c r="U78" s="186">
        <v>0.25</v>
      </c>
      <c r="V78" s="186">
        <v>0.25</v>
      </c>
      <c r="W78" s="186">
        <v>0.21609999999999999</v>
      </c>
      <c r="X78" s="186" t="s">
        <v>1405</v>
      </c>
      <c r="Y78" s="186">
        <v>0.21</v>
      </c>
      <c r="Z78" s="186" t="s">
        <v>1406</v>
      </c>
      <c r="AA78" s="186">
        <v>0.25</v>
      </c>
      <c r="AB78" s="186" t="s">
        <v>1407</v>
      </c>
      <c r="AC78" s="186"/>
      <c r="AD78" s="186"/>
      <c r="AE78" s="186">
        <f t="shared" si="18"/>
        <v>0.67609999999999992</v>
      </c>
      <c r="AF78" s="71">
        <v>44300</v>
      </c>
      <c r="AG78" s="71">
        <v>44390</v>
      </c>
      <c r="AH78" s="71">
        <v>44482</v>
      </c>
      <c r="AI78" s="71"/>
      <c r="AJ78" s="72">
        <f t="shared" si="19"/>
        <v>0.67609999999999992</v>
      </c>
      <c r="AK78" s="72">
        <f t="shared" si="20"/>
        <v>0.86439999999999995</v>
      </c>
      <c r="AL78" s="72">
        <f t="shared" si="21"/>
        <v>0.84</v>
      </c>
      <c r="AM78" s="72">
        <f t="shared" si="22"/>
        <v>1</v>
      </c>
      <c r="AN78" s="72">
        <f t="shared" si="23"/>
        <v>0</v>
      </c>
      <c r="AO78" s="185" t="s">
        <v>780</v>
      </c>
      <c r="AP78" s="185" t="s">
        <v>780</v>
      </c>
      <c r="AQ78" s="185" t="s">
        <v>780</v>
      </c>
      <c r="AR78" s="185"/>
      <c r="AS78" s="185" t="s">
        <v>1408</v>
      </c>
      <c r="AT78" s="185" t="s">
        <v>1409</v>
      </c>
      <c r="AU78" s="185" t="s">
        <v>1410</v>
      </c>
      <c r="AV78" s="185"/>
      <c r="AW78" s="185" t="s">
        <v>780</v>
      </c>
      <c r="AX78" t="s">
        <v>780</v>
      </c>
      <c r="BA78" t="s">
        <v>1411</v>
      </c>
      <c r="BB78" t="s">
        <v>1412</v>
      </c>
      <c r="BD78" s="140"/>
    </row>
    <row r="79" spans="1:56" ht="15" customHeight="1">
      <c r="A79" s="185">
        <v>8</v>
      </c>
      <c r="B79" s="185" t="s">
        <v>496</v>
      </c>
      <c r="C79" s="185" t="s">
        <v>818</v>
      </c>
      <c r="D79" s="185" t="s">
        <v>819</v>
      </c>
      <c r="E79" s="185" t="s">
        <v>820</v>
      </c>
      <c r="F79" s="185" t="s">
        <v>821</v>
      </c>
      <c r="G79" s="185" t="s">
        <v>771</v>
      </c>
      <c r="H79" s="185" t="s">
        <v>822</v>
      </c>
      <c r="I79" t="s">
        <v>823</v>
      </c>
      <c r="J79" s="71">
        <v>44197</v>
      </c>
      <c r="K79" s="71">
        <v>44561</v>
      </c>
      <c r="L79" s="185" t="s">
        <v>774</v>
      </c>
      <c r="M79" s="185" t="str">
        <f t="shared" si="24"/>
        <v>Cesar</v>
      </c>
      <c r="N79" s="185" t="s">
        <v>60</v>
      </c>
      <c r="O79" s="185" t="s">
        <v>800</v>
      </c>
      <c r="P79" s="185" t="s">
        <v>776</v>
      </c>
      <c r="Q79" s="72">
        <v>0.1</v>
      </c>
      <c r="R79" s="186">
        <v>1</v>
      </c>
      <c r="S79" s="186">
        <v>0.25</v>
      </c>
      <c r="T79" s="186">
        <v>0.25</v>
      </c>
      <c r="U79" s="186">
        <v>0.25</v>
      </c>
      <c r="V79" s="186">
        <v>0.25</v>
      </c>
      <c r="W79" s="186">
        <v>0.151</v>
      </c>
      <c r="X79" s="186" t="s">
        <v>1413</v>
      </c>
      <c r="Y79" s="186">
        <v>0.14000000000000001</v>
      </c>
      <c r="Z79" s="186" t="s">
        <v>1414</v>
      </c>
      <c r="AA79" s="186">
        <v>0.18</v>
      </c>
      <c r="AB79" s="186" t="s">
        <v>1415</v>
      </c>
      <c r="AC79" s="186"/>
      <c r="AD79" s="186"/>
      <c r="AE79" s="186">
        <f t="shared" si="18"/>
        <v>0.47099999999999997</v>
      </c>
      <c r="AF79" s="71">
        <v>44300</v>
      </c>
      <c r="AG79" s="71">
        <v>44390</v>
      </c>
      <c r="AH79" s="71">
        <v>44482</v>
      </c>
      <c r="AI79" s="71"/>
      <c r="AJ79" s="72">
        <f t="shared" si="19"/>
        <v>0.47100000000000003</v>
      </c>
      <c r="AK79" s="72">
        <f t="shared" si="20"/>
        <v>0.60399999999999998</v>
      </c>
      <c r="AL79" s="72">
        <f t="shared" si="21"/>
        <v>0.56000000000000005</v>
      </c>
      <c r="AM79" s="72">
        <f t="shared" si="22"/>
        <v>0.72</v>
      </c>
      <c r="AN79" s="72">
        <f t="shared" si="23"/>
        <v>0</v>
      </c>
      <c r="AO79" s="185" t="s">
        <v>780</v>
      </c>
      <c r="AP79" s="185" t="s">
        <v>780</v>
      </c>
      <c r="AQ79" s="185" t="s">
        <v>780</v>
      </c>
      <c r="AR79" s="185"/>
      <c r="AS79" s="185" t="s">
        <v>1416</v>
      </c>
      <c r="AT79" s="185" t="s">
        <v>1417</v>
      </c>
      <c r="AU79" s="185" t="s">
        <v>1418</v>
      </c>
      <c r="AV79" s="185"/>
      <c r="AW79" s="185" t="s">
        <v>780</v>
      </c>
      <c r="AX79" t="s">
        <v>780</v>
      </c>
      <c r="AY79" t="s">
        <v>869</v>
      </c>
      <c r="BA79" t="s">
        <v>1419</v>
      </c>
      <c r="BB79" t="s">
        <v>1420</v>
      </c>
      <c r="BC79" t="s">
        <v>1421</v>
      </c>
      <c r="BD79" s="140"/>
    </row>
    <row r="80" spans="1:56" ht="15" customHeight="1">
      <c r="A80" s="185">
        <v>9</v>
      </c>
      <c r="B80" s="185" t="s">
        <v>496</v>
      </c>
      <c r="C80" s="185" t="s">
        <v>831</v>
      </c>
      <c r="D80" s="185" t="s">
        <v>832</v>
      </c>
      <c r="E80" s="185" t="s">
        <v>833</v>
      </c>
      <c r="F80" s="185" t="s">
        <v>834</v>
      </c>
      <c r="G80" s="185" t="s">
        <v>835</v>
      </c>
      <c r="H80" s="185" t="s">
        <v>835</v>
      </c>
      <c r="I80" t="s">
        <v>836</v>
      </c>
      <c r="J80" s="71">
        <v>44197</v>
      </c>
      <c r="K80" s="71">
        <v>44561</v>
      </c>
      <c r="L80" s="185" t="s">
        <v>774</v>
      </c>
      <c r="M80" s="185" t="str">
        <f t="shared" si="24"/>
        <v>Cesar</v>
      </c>
      <c r="N80" s="185" t="s">
        <v>60</v>
      </c>
      <c r="O80" s="185" t="s">
        <v>837</v>
      </c>
      <c r="P80" s="185" t="s">
        <v>776</v>
      </c>
      <c r="Q80" s="72">
        <v>0.1</v>
      </c>
      <c r="R80" s="186">
        <v>1</v>
      </c>
      <c r="S80" s="186">
        <v>0.25</v>
      </c>
      <c r="T80" s="186">
        <v>0.25</v>
      </c>
      <c r="U80" s="186">
        <v>0.25</v>
      </c>
      <c r="V80" s="186">
        <v>0.25</v>
      </c>
      <c r="W80" s="186">
        <v>0.25</v>
      </c>
      <c r="X80" s="186" t="s">
        <v>1422</v>
      </c>
      <c r="Y80" s="186">
        <v>0.25</v>
      </c>
      <c r="Z80" s="186" t="s">
        <v>1423</v>
      </c>
      <c r="AA80" s="186">
        <v>0.25</v>
      </c>
      <c r="AB80" s="186" t="s">
        <v>1424</v>
      </c>
      <c r="AC80" s="186"/>
      <c r="AD80" s="186"/>
      <c r="AE80" s="186">
        <f t="shared" si="18"/>
        <v>0.75</v>
      </c>
      <c r="AF80" s="71">
        <v>44300</v>
      </c>
      <c r="AG80" s="71">
        <v>44390</v>
      </c>
      <c r="AH80" s="71">
        <v>44482</v>
      </c>
      <c r="AI80" s="71"/>
      <c r="AJ80" s="72">
        <f t="shared" si="19"/>
        <v>0.75</v>
      </c>
      <c r="AK80" s="72">
        <f t="shared" si="20"/>
        <v>1</v>
      </c>
      <c r="AL80" s="72">
        <f t="shared" si="21"/>
        <v>1</v>
      </c>
      <c r="AM80" s="72">
        <f t="shared" si="22"/>
        <v>1</v>
      </c>
      <c r="AN80" s="72">
        <f t="shared" si="23"/>
        <v>0</v>
      </c>
      <c r="AO80" s="185" t="s">
        <v>780</v>
      </c>
      <c r="AP80" s="185" t="s">
        <v>780</v>
      </c>
      <c r="AQ80" s="185" t="s">
        <v>780</v>
      </c>
      <c r="AR80" s="185"/>
      <c r="AS80" s="185" t="s">
        <v>1374</v>
      </c>
      <c r="AT80" s="185" t="s">
        <v>1425</v>
      </c>
      <c r="AU80" s="185" t="s">
        <v>1426</v>
      </c>
      <c r="AV80" s="185"/>
      <c r="AW80" s="185" t="s">
        <v>780</v>
      </c>
      <c r="AX80" t="s">
        <v>780</v>
      </c>
      <c r="AY80" t="s">
        <v>780</v>
      </c>
      <c r="BA80" t="s">
        <v>1427</v>
      </c>
      <c r="BB80" t="s">
        <v>1428</v>
      </c>
      <c r="BC80" t="s">
        <v>1429</v>
      </c>
      <c r="BD80" s="140"/>
    </row>
    <row r="81" spans="1:56" ht="15" customHeight="1">
      <c r="A81" s="185">
        <v>10</v>
      </c>
      <c r="B81" s="185" t="s">
        <v>496</v>
      </c>
      <c r="C81" s="185" t="s">
        <v>831</v>
      </c>
      <c r="D81" s="185" t="s">
        <v>832</v>
      </c>
      <c r="E81" s="185" t="s">
        <v>833</v>
      </c>
      <c r="F81" s="185" t="s">
        <v>834</v>
      </c>
      <c r="G81" s="185" t="s">
        <v>835</v>
      </c>
      <c r="H81" s="185" t="s">
        <v>835</v>
      </c>
      <c r="I81" t="s">
        <v>846</v>
      </c>
      <c r="J81" s="71">
        <v>44197</v>
      </c>
      <c r="K81" s="71">
        <v>44561</v>
      </c>
      <c r="L81" s="185" t="s">
        <v>774</v>
      </c>
      <c r="M81" s="185" t="str">
        <f t="shared" si="24"/>
        <v>Cesar</v>
      </c>
      <c r="N81" s="185" t="s">
        <v>60</v>
      </c>
      <c r="O81" s="185" t="s">
        <v>847</v>
      </c>
      <c r="P81" s="185" t="s">
        <v>776</v>
      </c>
      <c r="Q81" s="72">
        <v>0.1</v>
      </c>
      <c r="R81" s="186">
        <v>1</v>
      </c>
      <c r="S81" s="186">
        <v>0.25</v>
      </c>
      <c r="T81" s="186">
        <v>0.25</v>
      </c>
      <c r="U81" s="186">
        <v>0.25</v>
      </c>
      <c r="V81" s="186">
        <v>0.25</v>
      </c>
      <c r="W81" s="186"/>
      <c r="X81" s="186"/>
      <c r="Y81" s="186">
        <v>0.75</v>
      </c>
      <c r="Z81" s="186" t="s">
        <v>1430</v>
      </c>
      <c r="AA81" s="186">
        <v>0.25</v>
      </c>
      <c r="AB81" s="186" t="s">
        <v>1431</v>
      </c>
      <c r="AC81" s="186"/>
      <c r="AD81" s="186"/>
      <c r="AE81" s="186">
        <f t="shared" si="18"/>
        <v>1</v>
      </c>
      <c r="AF81" s="72"/>
      <c r="AG81" s="71">
        <v>44391</v>
      </c>
      <c r="AH81" s="71">
        <v>44482</v>
      </c>
      <c r="AI81" s="71"/>
      <c r="AJ81" s="72">
        <f t="shared" si="19"/>
        <v>1</v>
      </c>
      <c r="AK81" s="72">
        <f t="shared" si="20"/>
        <v>0</v>
      </c>
      <c r="AL81" s="72">
        <f t="shared" si="21"/>
        <v>1</v>
      </c>
      <c r="AM81" s="72">
        <f t="shared" si="22"/>
        <v>1</v>
      </c>
      <c r="AN81" s="72">
        <f t="shared" si="23"/>
        <v>0</v>
      </c>
      <c r="AO81" s="185" t="s">
        <v>869</v>
      </c>
      <c r="AP81" s="185" t="s">
        <v>780</v>
      </c>
      <c r="AQ81" s="185" t="s">
        <v>780</v>
      </c>
      <c r="AR81" s="185"/>
      <c r="AS81" s="185" t="s">
        <v>1432</v>
      </c>
      <c r="AT81" s="185" t="s">
        <v>1433</v>
      </c>
      <c r="AU81" s="185" t="s">
        <v>1434</v>
      </c>
      <c r="AV81" s="185"/>
      <c r="AW81" s="185" t="s">
        <v>869</v>
      </c>
      <c r="AX81" t="s">
        <v>780</v>
      </c>
      <c r="AY81" t="s">
        <v>780</v>
      </c>
      <c r="BA81" t="s">
        <v>1435</v>
      </c>
      <c r="BB81" t="s">
        <v>1436</v>
      </c>
      <c r="BC81" t="s">
        <v>1437</v>
      </c>
      <c r="BD81" s="140"/>
    </row>
    <row r="82" spans="1:56" ht="15" customHeight="1">
      <c r="A82" s="185">
        <v>12</v>
      </c>
      <c r="B82" s="185" t="s">
        <v>496</v>
      </c>
      <c r="C82" s="185" t="s">
        <v>855</v>
      </c>
      <c r="D82" s="185" t="s">
        <v>768</v>
      </c>
      <c r="E82" s="185" t="s">
        <v>856</v>
      </c>
      <c r="F82" s="185" t="s">
        <v>857</v>
      </c>
      <c r="G82" s="185" t="s">
        <v>858</v>
      </c>
      <c r="H82" s="185" t="s">
        <v>859</v>
      </c>
      <c r="I82" t="s">
        <v>860</v>
      </c>
      <c r="J82" s="71">
        <v>44197</v>
      </c>
      <c r="K82" s="71">
        <v>44561</v>
      </c>
      <c r="L82" s="185" t="s">
        <v>774</v>
      </c>
      <c r="M82" s="185" t="str">
        <f t="shared" si="24"/>
        <v>Cesar</v>
      </c>
      <c r="N82" s="185" t="s">
        <v>30</v>
      </c>
      <c r="O82" s="185" t="s">
        <v>861</v>
      </c>
      <c r="P82" s="185" t="s">
        <v>862</v>
      </c>
      <c r="Q82" s="72">
        <v>0.1</v>
      </c>
      <c r="R82" s="187">
        <f>SUM(S82:V82)</f>
        <v>244044037.19724238</v>
      </c>
      <c r="S82" s="187">
        <v>48187520.591246814</v>
      </c>
      <c r="T82" s="187">
        <v>62466932.380238384</v>
      </c>
      <c r="U82" s="187">
        <v>63598747.878198795</v>
      </c>
      <c r="V82" s="187">
        <v>69790836.347558379</v>
      </c>
      <c r="W82" s="187">
        <v>34191991</v>
      </c>
      <c r="X82" s="187" t="s">
        <v>1438</v>
      </c>
      <c r="Y82" s="187">
        <v>27404109</v>
      </c>
      <c r="Z82" s="187" t="s">
        <v>1439</v>
      </c>
      <c r="AA82" s="187">
        <v>42809582</v>
      </c>
      <c r="AB82" s="187" t="s">
        <v>1440</v>
      </c>
      <c r="AC82" s="187"/>
      <c r="AD82" s="187"/>
      <c r="AE82" s="187">
        <f t="shared" si="18"/>
        <v>104405682</v>
      </c>
      <c r="AF82" s="71">
        <v>44300</v>
      </c>
      <c r="AG82" s="71">
        <v>44390</v>
      </c>
      <c r="AH82" s="71">
        <v>44482</v>
      </c>
      <c r="AI82" s="71"/>
      <c r="AJ82" s="72">
        <f t="shared" si="19"/>
        <v>0.42781492717077435</v>
      </c>
      <c r="AK82" s="72">
        <f t="shared" si="20"/>
        <v>0.70956111832429325</v>
      </c>
      <c r="AL82" s="72">
        <f t="shared" si="21"/>
        <v>0.43869785109968645</v>
      </c>
      <c r="AM82" s="72">
        <f t="shared" si="22"/>
        <v>0.67311988723405081</v>
      </c>
      <c r="AN82" s="72">
        <f t="shared" si="23"/>
        <v>0</v>
      </c>
      <c r="AO82" s="185" t="s">
        <v>780</v>
      </c>
      <c r="AP82" s="185" t="s">
        <v>780</v>
      </c>
      <c r="AQ82" s="185" t="s">
        <v>780</v>
      </c>
      <c r="AR82" s="185"/>
      <c r="AS82" s="185" t="s">
        <v>1408</v>
      </c>
      <c r="AT82" s="185" t="s">
        <v>1441</v>
      </c>
      <c r="AU82" s="185" t="s">
        <v>1442</v>
      </c>
      <c r="AV82" s="185"/>
      <c r="AW82" s="185" t="s">
        <v>780</v>
      </c>
      <c r="AX82" t="s">
        <v>780</v>
      </c>
      <c r="AY82" t="s">
        <v>869</v>
      </c>
      <c r="BA82" t="s">
        <v>1443</v>
      </c>
      <c r="BB82" t="s">
        <v>1444</v>
      </c>
      <c r="BC82" t="s">
        <v>1445</v>
      </c>
      <c r="BD82" s="140"/>
    </row>
    <row r="83" spans="1:56" ht="15" customHeight="1">
      <c r="A83" s="185">
        <v>13</v>
      </c>
      <c r="B83" s="185" t="s">
        <v>496</v>
      </c>
      <c r="C83" s="185" t="s">
        <v>855</v>
      </c>
      <c r="D83" s="185" t="s">
        <v>768</v>
      </c>
      <c r="E83" s="185" t="s">
        <v>856</v>
      </c>
      <c r="F83" s="185" t="s">
        <v>857</v>
      </c>
      <c r="G83" s="185" t="s">
        <v>858</v>
      </c>
      <c r="H83" s="185" t="s">
        <v>859</v>
      </c>
      <c r="I83" t="s">
        <v>964</v>
      </c>
      <c r="J83" s="71">
        <v>44197</v>
      </c>
      <c r="K83" s="71">
        <v>44561</v>
      </c>
      <c r="L83" s="185" t="s">
        <v>774</v>
      </c>
      <c r="M83" s="185" t="str">
        <f t="shared" si="24"/>
        <v>Cesar</v>
      </c>
      <c r="N83" s="185" t="s">
        <v>60</v>
      </c>
      <c r="O83" s="185" t="s">
        <v>965</v>
      </c>
      <c r="P83" s="185" t="s">
        <v>862</v>
      </c>
      <c r="Q83" s="72">
        <v>0.1</v>
      </c>
      <c r="R83" s="186">
        <v>1</v>
      </c>
      <c r="S83" s="186">
        <v>0.25</v>
      </c>
      <c r="T83" s="186">
        <v>0.25</v>
      </c>
      <c r="U83" s="186">
        <v>0.25</v>
      </c>
      <c r="V83" s="186">
        <v>0.25</v>
      </c>
      <c r="W83" s="186">
        <v>0.25</v>
      </c>
      <c r="X83" s="186" t="s">
        <v>1446</v>
      </c>
      <c r="Y83" s="186">
        <v>0.66</v>
      </c>
      <c r="Z83" s="186" t="s">
        <v>1447</v>
      </c>
      <c r="AA83" s="186">
        <v>0.04</v>
      </c>
      <c r="AB83" s="186" t="s">
        <v>1448</v>
      </c>
      <c r="AC83" s="186"/>
      <c r="AD83" s="186"/>
      <c r="AE83" s="186">
        <f t="shared" si="18"/>
        <v>0.95000000000000007</v>
      </c>
      <c r="AF83" s="57">
        <v>44300</v>
      </c>
      <c r="AG83" s="57">
        <v>44390</v>
      </c>
      <c r="AH83" s="57">
        <v>44482</v>
      </c>
      <c r="AI83" s="57"/>
      <c r="AJ83" s="72">
        <f t="shared" si="19"/>
        <v>0.95000000000000007</v>
      </c>
      <c r="AK83" s="72">
        <f t="shared" si="20"/>
        <v>1</v>
      </c>
      <c r="AL83" s="72">
        <f t="shared" si="21"/>
        <v>1</v>
      </c>
      <c r="AM83" s="72">
        <f t="shared" si="22"/>
        <v>0.16</v>
      </c>
      <c r="AN83" s="72">
        <f t="shared" si="23"/>
        <v>0</v>
      </c>
      <c r="AO83" s="185" t="s">
        <v>780</v>
      </c>
      <c r="AP83" s="185" t="s">
        <v>780</v>
      </c>
      <c r="AQ83" s="185" t="s">
        <v>780</v>
      </c>
      <c r="AR83" s="185"/>
      <c r="AS83" s="185" t="s">
        <v>1449</v>
      </c>
      <c r="AT83" s="185" t="s">
        <v>1450</v>
      </c>
      <c r="AU83" s="185" t="s">
        <v>1451</v>
      </c>
      <c r="AV83" s="185"/>
      <c r="AW83" s="185" t="s">
        <v>780</v>
      </c>
      <c r="AX83" t="s">
        <v>780</v>
      </c>
      <c r="AY83" t="s">
        <v>780</v>
      </c>
      <c r="BA83" t="s">
        <v>1452</v>
      </c>
      <c r="BB83" t="s">
        <v>1453</v>
      </c>
      <c r="BC83" t="s">
        <v>1454</v>
      </c>
      <c r="BD83" s="140"/>
    </row>
    <row r="84" spans="1:56" ht="15" customHeight="1">
      <c r="A84" s="185">
        <v>1</v>
      </c>
      <c r="B84" s="185" t="s">
        <v>497</v>
      </c>
      <c r="C84" s="185" t="s">
        <v>873</v>
      </c>
      <c r="D84" s="185" t="s">
        <v>768</v>
      </c>
      <c r="E84" s="185" t="s">
        <v>769</v>
      </c>
      <c r="F84" s="185" t="s">
        <v>770</v>
      </c>
      <c r="G84" s="185" t="s">
        <v>771</v>
      </c>
      <c r="H84" s="185" t="s">
        <v>772</v>
      </c>
      <c r="I84" s="185" t="s">
        <v>885</v>
      </c>
      <c r="J84" s="71">
        <v>44197</v>
      </c>
      <c r="K84" s="71">
        <v>44561</v>
      </c>
      <c r="L84" s="185" t="s">
        <v>774</v>
      </c>
      <c r="M84" s="185" t="str">
        <f>B84</f>
        <v>Córdoba</v>
      </c>
      <c r="N84" s="185" t="s">
        <v>30</v>
      </c>
      <c r="O84" s="185" t="s">
        <v>886</v>
      </c>
      <c r="P84" s="185" t="s">
        <v>776</v>
      </c>
      <c r="Q84" s="72">
        <v>9.0909090909090912E-2</v>
      </c>
      <c r="R84" s="187">
        <v>91184</v>
      </c>
      <c r="S84" s="187">
        <v>0</v>
      </c>
      <c r="T84" s="187">
        <v>0</v>
      </c>
      <c r="U84" s="187">
        <v>0</v>
      </c>
      <c r="V84" s="187">
        <v>91184</v>
      </c>
      <c r="W84" s="187">
        <v>0</v>
      </c>
      <c r="X84" s="187" t="s">
        <v>1455</v>
      </c>
      <c r="Y84" s="187">
        <v>0</v>
      </c>
      <c r="Z84" s="187" t="s">
        <v>1455</v>
      </c>
      <c r="AA84" s="187">
        <v>0</v>
      </c>
      <c r="AB84" s="187" t="s">
        <v>1456</v>
      </c>
      <c r="AC84" s="187"/>
      <c r="AD84" s="187"/>
      <c r="AE84" s="187">
        <f t="shared" si="18"/>
        <v>0</v>
      </c>
      <c r="AF84" s="71">
        <v>44298</v>
      </c>
      <c r="AG84" s="71">
        <v>44386</v>
      </c>
      <c r="AH84" s="71">
        <v>44476</v>
      </c>
      <c r="AI84" s="71"/>
      <c r="AJ84" s="72">
        <f t="shared" si="19"/>
        <v>0</v>
      </c>
      <c r="AK84" s="72" t="str">
        <f t="shared" si="20"/>
        <v/>
      </c>
      <c r="AL84" s="72" t="str">
        <f t="shared" si="21"/>
        <v/>
      </c>
      <c r="AM84" s="72" t="str">
        <f t="shared" si="22"/>
        <v/>
      </c>
      <c r="AN84" s="72">
        <f t="shared" si="23"/>
        <v>0</v>
      </c>
      <c r="AO84" s="185" t="s">
        <v>879</v>
      </c>
      <c r="AP84" s="185" t="s">
        <v>879</v>
      </c>
      <c r="AQ84" s="185" t="s">
        <v>879</v>
      </c>
      <c r="AR84" s="185"/>
      <c r="AS84" s="185" t="s">
        <v>879</v>
      </c>
      <c r="AT84" s="185" t="s">
        <v>879</v>
      </c>
      <c r="AU84" s="185" t="s">
        <v>1457</v>
      </c>
      <c r="AV84" s="185"/>
      <c r="AW84" s="185" t="s">
        <v>879</v>
      </c>
      <c r="AX84" s="185" t="s">
        <v>879</v>
      </c>
      <c r="AY84" s="185" t="s">
        <v>879</v>
      </c>
      <c r="AZ84" s="185"/>
      <c r="BA84" s="185" t="s">
        <v>1458</v>
      </c>
      <c r="BB84" s="185" t="s">
        <v>1459</v>
      </c>
      <c r="BC84" s="185" t="s">
        <v>1459</v>
      </c>
      <c r="BD84" s="140"/>
    </row>
    <row r="85" spans="1:56" ht="15" customHeight="1">
      <c r="A85" s="185">
        <v>2</v>
      </c>
      <c r="B85" s="185" t="s">
        <v>497</v>
      </c>
      <c r="C85" s="185" t="s">
        <v>767</v>
      </c>
      <c r="D85" s="185" t="s">
        <v>768</v>
      </c>
      <c r="E85" s="185" t="s">
        <v>769</v>
      </c>
      <c r="F85" s="185" t="s">
        <v>770</v>
      </c>
      <c r="G85" s="185" t="s">
        <v>771</v>
      </c>
      <c r="H85" s="185" t="s">
        <v>772</v>
      </c>
      <c r="I85" s="185" t="s">
        <v>773</v>
      </c>
      <c r="J85" s="71">
        <v>44197</v>
      </c>
      <c r="K85" s="71">
        <v>44561</v>
      </c>
      <c r="L85" s="185" t="s">
        <v>774</v>
      </c>
      <c r="M85" s="185" t="str">
        <f t="shared" ref="M85:M94" si="25">B85</f>
        <v>Córdoba</v>
      </c>
      <c r="N85" s="185" t="s">
        <v>30</v>
      </c>
      <c r="O85" s="185" t="s">
        <v>775</v>
      </c>
      <c r="P85" s="185" t="s">
        <v>776</v>
      </c>
      <c r="Q85" s="72">
        <v>9.0909090909090912E-2</v>
      </c>
      <c r="R85" s="187">
        <v>4778</v>
      </c>
      <c r="S85" s="187">
        <v>0</v>
      </c>
      <c r="T85" s="187">
        <v>0</v>
      </c>
      <c r="U85" s="187">
        <v>0</v>
      </c>
      <c r="V85" s="187">
        <v>4778</v>
      </c>
      <c r="W85" s="187">
        <v>1592</v>
      </c>
      <c r="X85" s="187" t="s">
        <v>1460</v>
      </c>
      <c r="Y85" s="187">
        <v>1884</v>
      </c>
      <c r="Z85" s="187" t="s">
        <v>1461</v>
      </c>
      <c r="AA85" s="187">
        <v>1056</v>
      </c>
      <c r="AB85" s="187" t="s">
        <v>1462</v>
      </c>
      <c r="AC85" s="187"/>
      <c r="AD85" s="187"/>
      <c r="AE85" s="187">
        <f t="shared" si="18"/>
        <v>4532</v>
      </c>
      <c r="AF85" s="71">
        <v>44299</v>
      </c>
      <c r="AG85" s="71">
        <v>44390</v>
      </c>
      <c r="AH85" s="71">
        <v>44474</v>
      </c>
      <c r="AI85" s="71"/>
      <c r="AJ85" s="72">
        <f t="shared" si="19"/>
        <v>0.94851402260359985</v>
      </c>
      <c r="AK85" s="72" t="str">
        <f t="shared" si="20"/>
        <v/>
      </c>
      <c r="AL85" s="72" t="str">
        <f t="shared" si="21"/>
        <v/>
      </c>
      <c r="AM85" s="72" t="str">
        <f t="shared" si="22"/>
        <v/>
      </c>
      <c r="AN85" s="72">
        <f t="shared" si="23"/>
        <v>0</v>
      </c>
      <c r="AO85" s="185" t="s">
        <v>780</v>
      </c>
      <c r="AP85" s="185" t="s">
        <v>780</v>
      </c>
      <c r="AQ85" s="185" t="s">
        <v>780</v>
      </c>
      <c r="AR85" s="185"/>
      <c r="AS85" s="185" t="s">
        <v>1463</v>
      </c>
      <c r="AT85" s="185" t="s">
        <v>1464</v>
      </c>
      <c r="AU85" s="185" t="s">
        <v>1465</v>
      </c>
      <c r="AV85" s="185"/>
      <c r="AW85" s="185" t="s">
        <v>780</v>
      </c>
      <c r="AX85" t="s">
        <v>780</v>
      </c>
      <c r="AY85" t="s">
        <v>780</v>
      </c>
      <c r="BA85" t="s">
        <v>1466</v>
      </c>
      <c r="BB85" t="s">
        <v>1467</v>
      </c>
      <c r="BC85" t="s">
        <v>1468</v>
      </c>
      <c r="BD85" s="140"/>
    </row>
    <row r="86" spans="1:56" ht="15" customHeight="1">
      <c r="A86" s="185">
        <v>4</v>
      </c>
      <c r="B86" s="185" t="s">
        <v>497</v>
      </c>
      <c r="C86" s="185" t="s">
        <v>767</v>
      </c>
      <c r="D86" s="185" t="s">
        <v>768</v>
      </c>
      <c r="E86" s="185" t="s">
        <v>769</v>
      </c>
      <c r="F86" s="185" t="s">
        <v>770</v>
      </c>
      <c r="G86" s="185" t="s">
        <v>771</v>
      </c>
      <c r="H86" s="185" t="s">
        <v>772</v>
      </c>
      <c r="I86" s="185" t="s">
        <v>787</v>
      </c>
      <c r="J86" s="71">
        <v>44197</v>
      </c>
      <c r="K86" s="71">
        <v>44561</v>
      </c>
      <c r="L86" s="185" t="s">
        <v>774</v>
      </c>
      <c r="M86" s="185" t="str">
        <f t="shared" si="25"/>
        <v>Córdoba</v>
      </c>
      <c r="N86" s="185" t="s">
        <v>30</v>
      </c>
      <c r="O86" s="185" t="s">
        <v>788</v>
      </c>
      <c r="P86" s="185" t="s">
        <v>776</v>
      </c>
      <c r="Q86" s="72">
        <v>9.0909090909090912E-2</v>
      </c>
      <c r="R86" s="187">
        <v>8072</v>
      </c>
      <c r="S86" s="187">
        <v>0</v>
      </c>
      <c r="T86" s="187">
        <v>0</v>
      </c>
      <c r="U86" s="187">
        <v>0</v>
      </c>
      <c r="V86" s="187">
        <v>8072</v>
      </c>
      <c r="W86" s="187">
        <v>904</v>
      </c>
      <c r="X86" s="187" t="s">
        <v>1469</v>
      </c>
      <c r="Y86" s="187">
        <v>1716</v>
      </c>
      <c r="Z86" s="187" t="s">
        <v>1470</v>
      </c>
      <c r="AA86" s="187">
        <v>1066</v>
      </c>
      <c r="AB86" s="187" t="s">
        <v>1471</v>
      </c>
      <c r="AC86" s="187"/>
      <c r="AD86" s="187"/>
      <c r="AE86" s="187">
        <f t="shared" si="18"/>
        <v>3686</v>
      </c>
      <c r="AF86" s="71">
        <v>44299</v>
      </c>
      <c r="AG86" s="71">
        <v>44390</v>
      </c>
      <c r="AH86" s="71">
        <v>44474</v>
      </c>
      <c r="AI86" s="71"/>
      <c r="AJ86" s="72">
        <f t="shared" si="19"/>
        <v>0.45664023785926661</v>
      </c>
      <c r="AK86" s="72" t="str">
        <f t="shared" si="20"/>
        <v/>
      </c>
      <c r="AL86" s="72" t="str">
        <f t="shared" si="21"/>
        <v/>
      </c>
      <c r="AM86" s="72" t="str">
        <f t="shared" si="22"/>
        <v/>
      </c>
      <c r="AN86" s="72">
        <f t="shared" si="23"/>
        <v>0</v>
      </c>
      <c r="AO86" s="185" t="s">
        <v>780</v>
      </c>
      <c r="AP86" s="185" t="s">
        <v>780</v>
      </c>
      <c r="AQ86" s="185" t="s">
        <v>780</v>
      </c>
      <c r="AR86" s="185"/>
      <c r="AS86" s="185" t="s">
        <v>1472</v>
      </c>
      <c r="AT86" s="185" t="s">
        <v>1464</v>
      </c>
      <c r="AU86" s="185" t="s">
        <v>1465</v>
      </c>
      <c r="AV86" s="185"/>
      <c r="AW86" s="185" t="s">
        <v>780</v>
      </c>
      <c r="AX86" t="s">
        <v>780</v>
      </c>
      <c r="AY86" t="s">
        <v>780</v>
      </c>
      <c r="BA86" t="s">
        <v>1473</v>
      </c>
      <c r="BB86" t="s">
        <v>1474</v>
      </c>
      <c r="BC86" t="s">
        <v>1475</v>
      </c>
      <c r="BD86" s="140"/>
    </row>
    <row r="87" spans="1:56" ht="15" customHeight="1">
      <c r="A87" s="185">
        <v>6</v>
      </c>
      <c r="B87" s="185" t="s">
        <v>497</v>
      </c>
      <c r="C87" s="185" t="s">
        <v>1005</v>
      </c>
      <c r="D87" s="185" t="s">
        <v>768</v>
      </c>
      <c r="E87" s="185" t="s">
        <v>856</v>
      </c>
      <c r="F87" s="185" t="s">
        <v>1006</v>
      </c>
      <c r="G87" s="185" t="s">
        <v>771</v>
      </c>
      <c r="H87" s="185" t="s">
        <v>772</v>
      </c>
      <c r="I87" t="s">
        <v>1007</v>
      </c>
      <c r="J87" s="71">
        <v>44197</v>
      </c>
      <c r="K87" s="71">
        <v>44561</v>
      </c>
      <c r="L87" s="185" t="s">
        <v>774</v>
      </c>
      <c r="M87" s="185" t="str">
        <f t="shared" si="25"/>
        <v>Córdoba</v>
      </c>
      <c r="N87" s="185" t="s">
        <v>30</v>
      </c>
      <c r="O87" s="185" t="s">
        <v>1008</v>
      </c>
      <c r="P87" s="185" t="s">
        <v>776</v>
      </c>
      <c r="Q87" s="72">
        <v>9.0909090909090912E-2</v>
      </c>
      <c r="R87" s="187">
        <v>40</v>
      </c>
      <c r="S87" s="187">
        <v>0</v>
      </c>
      <c r="T87" s="187">
        <v>0</v>
      </c>
      <c r="U87" s="187">
        <v>0</v>
      </c>
      <c r="V87" s="187">
        <v>40</v>
      </c>
      <c r="W87" s="187">
        <v>6</v>
      </c>
      <c r="X87" s="187" t="s">
        <v>1476</v>
      </c>
      <c r="Y87" s="187">
        <v>9</v>
      </c>
      <c r="Z87" s="187" t="s">
        <v>1477</v>
      </c>
      <c r="AA87" s="187">
        <v>17</v>
      </c>
      <c r="AB87" s="187" t="s">
        <v>1478</v>
      </c>
      <c r="AC87" s="187"/>
      <c r="AD87" s="187"/>
      <c r="AE87" s="187">
        <f t="shared" si="18"/>
        <v>32</v>
      </c>
      <c r="AF87" s="71">
        <v>44298</v>
      </c>
      <c r="AG87" s="71">
        <v>44391</v>
      </c>
      <c r="AH87" s="71">
        <v>44480</v>
      </c>
      <c r="AI87" s="71"/>
      <c r="AJ87" s="72">
        <f t="shared" si="19"/>
        <v>0.8</v>
      </c>
      <c r="AK87" s="72" t="str">
        <f t="shared" si="20"/>
        <v/>
      </c>
      <c r="AL87" s="72" t="str">
        <f t="shared" si="21"/>
        <v/>
      </c>
      <c r="AM87" s="72" t="str">
        <f t="shared" si="22"/>
        <v/>
      </c>
      <c r="AN87" s="72">
        <f t="shared" si="23"/>
        <v>0</v>
      </c>
      <c r="AO87" s="185" t="s">
        <v>780</v>
      </c>
      <c r="AP87" s="185" t="s">
        <v>780</v>
      </c>
      <c r="AQ87" s="185" t="s">
        <v>780</v>
      </c>
      <c r="AR87" s="185"/>
      <c r="AS87" s="185" t="s">
        <v>1479</v>
      </c>
      <c r="AT87" s="185" t="s">
        <v>1464</v>
      </c>
      <c r="AU87" s="185" t="s">
        <v>1465</v>
      </c>
      <c r="AV87" s="185"/>
      <c r="AW87" s="185" t="s">
        <v>780</v>
      </c>
      <c r="AX87" t="s">
        <v>780</v>
      </c>
      <c r="AY87" t="s">
        <v>780</v>
      </c>
      <c r="BA87" t="s">
        <v>1480</v>
      </c>
      <c r="BB87" t="s">
        <v>1464</v>
      </c>
      <c r="BC87" t="s">
        <v>1481</v>
      </c>
      <c r="BD87" s="140"/>
    </row>
    <row r="88" spans="1:56" ht="15" customHeight="1">
      <c r="A88" s="185">
        <v>7</v>
      </c>
      <c r="B88" s="185" t="s">
        <v>497</v>
      </c>
      <c r="C88" s="185" t="s">
        <v>797</v>
      </c>
      <c r="D88" s="185" t="s">
        <v>768</v>
      </c>
      <c r="E88" s="185" t="s">
        <v>769</v>
      </c>
      <c r="F88" s="185" t="s">
        <v>798</v>
      </c>
      <c r="G88" s="185" t="s">
        <v>771</v>
      </c>
      <c r="H88" s="185" t="s">
        <v>772</v>
      </c>
      <c r="I88" t="s">
        <v>799</v>
      </c>
      <c r="J88" s="71">
        <v>44197</v>
      </c>
      <c r="K88" s="71">
        <v>44561</v>
      </c>
      <c r="L88" s="185" t="s">
        <v>774</v>
      </c>
      <c r="M88" s="185" t="str">
        <f t="shared" si="25"/>
        <v>Córdoba</v>
      </c>
      <c r="N88" s="185" t="s">
        <v>60</v>
      </c>
      <c r="O88" s="185" t="s">
        <v>800</v>
      </c>
      <c r="P88" s="185" t="s">
        <v>776</v>
      </c>
      <c r="Q88" s="72">
        <v>9.0909090909090912E-2</v>
      </c>
      <c r="R88" s="186">
        <v>1</v>
      </c>
      <c r="S88" s="186">
        <v>0.25</v>
      </c>
      <c r="T88" s="186">
        <v>0.25</v>
      </c>
      <c r="U88" s="186">
        <v>0.25</v>
      </c>
      <c r="V88" s="186">
        <v>0.25</v>
      </c>
      <c r="W88" s="186">
        <v>0.25</v>
      </c>
      <c r="X88" s="186" t="s">
        <v>1482</v>
      </c>
      <c r="Y88" s="186">
        <v>0.23</v>
      </c>
      <c r="Z88" s="186" t="s">
        <v>1483</v>
      </c>
      <c r="AA88" s="186">
        <v>0.24</v>
      </c>
      <c r="AB88" s="186" t="s">
        <v>1484</v>
      </c>
      <c r="AC88" s="186"/>
      <c r="AD88" s="186"/>
      <c r="AE88" s="186">
        <f t="shared" si="18"/>
        <v>0.72</v>
      </c>
      <c r="AF88" s="71">
        <v>44298</v>
      </c>
      <c r="AG88" s="71">
        <v>44391</v>
      </c>
      <c r="AH88" s="71">
        <v>44476</v>
      </c>
      <c r="AI88" s="71"/>
      <c r="AJ88" s="72">
        <f t="shared" si="19"/>
        <v>0.72</v>
      </c>
      <c r="AK88" s="72">
        <f t="shared" si="20"/>
        <v>1</v>
      </c>
      <c r="AL88" s="72">
        <f t="shared" si="21"/>
        <v>0.92</v>
      </c>
      <c r="AM88" s="72">
        <f t="shared" si="22"/>
        <v>0.96</v>
      </c>
      <c r="AN88" s="72">
        <f t="shared" si="23"/>
        <v>0</v>
      </c>
      <c r="AO88" s="185" t="s">
        <v>780</v>
      </c>
      <c r="AP88" s="185" t="s">
        <v>780</v>
      </c>
      <c r="AQ88" s="185" t="s">
        <v>780</v>
      </c>
      <c r="AR88" s="185"/>
      <c r="AS88" s="185" t="s">
        <v>1485</v>
      </c>
      <c r="AT88" s="185" t="s">
        <v>1464</v>
      </c>
      <c r="AU88" s="185" t="s">
        <v>1465</v>
      </c>
      <c r="AV88" s="185"/>
      <c r="AW88" s="185" t="s">
        <v>780</v>
      </c>
      <c r="AX88" t="s">
        <v>780</v>
      </c>
      <c r="AY88" t="s">
        <v>869</v>
      </c>
      <c r="BA88" t="s">
        <v>1486</v>
      </c>
      <c r="BB88" t="s">
        <v>1487</v>
      </c>
      <c r="BC88" t="s">
        <v>1488</v>
      </c>
      <c r="BD88" s="140"/>
    </row>
    <row r="89" spans="1:56" ht="15" customHeight="1">
      <c r="A89" s="185">
        <v>8</v>
      </c>
      <c r="B89" s="185" t="s">
        <v>497</v>
      </c>
      <c r="C89" s="185" t="s">
        <v>809</v>
      </c>
      <c r="D89" s="185" t="s">
        <v>768</v>
      </c>
      <c r="E89" s="185" t="s">
        <v>769</v>
      </c>
      <c r="F89" s="185" t="s">
        <v>798</v>
      </c>
      <c r="G89" s="185" t="s">
        <v>771</v>
      </c>
      <c r="H89" s="185" t="s">
        <v>772</v>
      </c>
      <c r="I89" t="s">
        <v>810</v>
      </c>
      <c r="J89" s="71">
        <v>44197</v>
      </c>
      <c r="K89" s="71">
        <v>44561</v>
      </c>
      <c r="L89" s="185" t="s">
        <v>774</v>
      </c>
      <c r="M89" s="185" t="str">
        <f t="shared" si="25"/>
        <v>Córdoba</v>
      </c>
      <c r="N89" s="185" t="s">
        <v>60</v>
      </c>
      <c r="O89" s="185" t="s">
        <v>800</v>
      </c>
      <c r="P89" s="185" t="s">
        <v>776</v>
      </c>
      <c r="Q89" s="72">
        <v>9.0909090909090912E-2</v>
      </c>
      <c r="R89" s="186">
        <v>1</v>
      </c>
      <c r="S89" s="186">
        <v>0.25</v>
      </c>
      <c r="T89" s="186">
        <v>0.25</v>
      </c>
      <c r="U89" s="186">
        <v>0.25</v>
      </c>
      <c r="V89" s="186">
        <v>0.25</v>
      </c>
      <c r="W89" s="186">
        <v>0.25</v>
      </c>
      <c r="X89" s="186" t="s">
        <v>1489</v>
      </c>
      <c r="Y89" s="186">
        <v>0.25</v>
      </c>
      <c r="Z89" s="186" t="s">
        <v>1490</v>
      </c>
      <c r="AA89" s="186">
        <v>0.22</v>
      </c>
      <c r="AB89" s="186" t="s">
        <v>1491</v>
      </c>
      <c r="AC89" s="186"/>
      <c r="AD89" s="186"/>
      <c r="AE89" s="186">
        <f t="shared" si="18"/>
        <v>0.72</v>
      </c>
      <c r="AF89" s="71">
        <v>44298</v>
      </c>
      <c r="AG89" s="71">
        <v>44392</v>
      </c>
      <c r="AH89" s="71">
        <v>44481</v>
      </c>
      <c r="AI89" s="71"/>
      <c r="AJ89" s="72">
        <f t="shared" si="19"/>
        <v>0.72</v>
      </c>
      <c r="AK89" s="72">
        <f t="shared" si="20"/>
        <v>1</v>
      </c>
      <c r="AL89" s="72">
        <f t="shared" si="21"/>
        <v>1</v>
      </c>
      <c r="AM89" s="72">
        <f t="shared" si="22"/>
        <v>0.88</v>
      </c>
      <c r="AN89" s="72">
        <f t="shared" si="23"/>
        <v>0</v>
      </c>
      <c r="AO89" s="185" t="s">
        <v>780</v>
      </c>
      <c r="AP89" s="185" t="s">
        <v>780</v>
      </c>
      <c r="AQ89" s="185" t="s">
        <v>780</v>
      </c>
      <c r="AR89" s="185"/>
      <c r="AS89" s="185" t="s">
        <v>1492</v>
      </c>
      <c r="AT89" s="185" t="s">
        <v>1464</v>
      </c>
      <c r="AU89" s="185" t="s">
        <v>1493</v>
      </c>
      <c r="AV89" s="185"/>
      <c r="AW89" s="185" t="s">
        <v>780</v>
      </c>
      <c r="AX89" t="s">
        <v>780</v>
      </c>
      <c r="AY89" t="s">
        <v>780</v>
      </c>
      <c r="BA89" t="s">
        <v>1494</v>
      </c>
      <c r="BB89" t="s">
        <v>1464</v>
      </c>
      <c r="BC89" t="s">
        <v>1495</v>
      </c>
      <c r="BD89" s="140"/>
    </row>
    <row r="90" spans="1:56" ht="15" customHeight="1">
      <c r="A90" s="185">
        <v>9</v>
      </c>
      <c r="B90" s="185" t="s">
        <v>497</v>
      </c>
      <c r="C90" s="185" t="s">
        <v>818</v>
      </c>
      <c r="D90" s="185" t="s">
        <v>819</v>
      </c>
      <c r="E90" s="185" t="s">
        <v>820</v>
      </c>
      <c r="F90" s="185" t="s">
        <v>821</v>
      </c>
      <c r="G90" s="185" t="s">
        <v>771</v>
      </c>
      <c r="H90" s="185" t="s">
        <v>822</v>
      </c>
      <c r="I90" t="s">
        <v>823</v>
      </c>
      <c r="J90" s="71">
        <v>44197</v>
      </c>
      <c r="K90" s="71">
        <v>44561</v>
      </c>
      <c r="L90" s="185" t="s">
        <v>774</v>
      </c>
      <c r="M90" s="185" t="str">
        <f t="shared" si="25"/>
        <v>Córdoba</v>
      </c>
      <c r="N90" s="185" t="s">
        <v>60</v>
      </c>
      <c r="O90" s="185" t="s">
        <v>800</v>
      </c>
      <c r="P90" s="185" t="s">
        <v>776</v>
      </c>
      <c r="Q90" s="72">
        <v>9.0909090909090912E-2</v>
      </c>
      <c r="R90" s="186">
        <v>1</v>
      </c>
      <c r="S90" s="186">
        <v>0.25</v>
      </c>
      <c r="T90" s="186">
        <v>0.25</v>
      </c>
      <c r="U90" s="186">
        <v>0.25</v>
      </c>
      <c r="V90" s="186">
        <v>0.25</v>
      </c>
      <c r="W90" s="186">
        <v>0.24</v>
      </c>
      <c r="X90" s="186" t="s">
        <v>1496</v>
      </c>
      <c r="Y90" s="186">
        <v>0.24</v>
      </c>
      <c r="Z90" s="186" t="s">
        <v>1497</v>
      </c>
      <c r="AA90" s="186">
        <v>0.24</v>
      </c>
      <c r="AB90" s="186" t="s">
        <v>1498</v>
      </c>
      <c r="AC90" s="186"/>
      <c r="AD90" s="186"/>
      <c r="AE90" s="186">
        <f t="shared" si="18"/>
        <v>0.72</v>
      </c>
      <c r="AF90" s="71">
        <v>44298</v>
      </c>
      <c r="AG90" s="71">
        <v>44391</v>
      </c>
      <c r="AH90" s="71">
        <v>44476</v>
      </c>
      <c r="AI90" s="71"/>
      <c r="AJ90" s="72">
        <f t="shared" si="19"/>
        <v>0.72</v>
      </c>
      <c r="AK90" s="72">
        <f t="shared" si="20"/>
        <v>0.96</v>
      </c>
      <c r="AL90" s="72">
        <f t="shared" si="21"/>
        <v>0.96</v>
      </c>
      <c r="AM90" s="72">
        <f t="shared" si="22"/>
        <v>0.96</v>
      </c>
      <c r="AN90" s="72">
        <f t="shared" si="23"/>
        <v>0</v>
      </c>
      <c r="AO90" s="185" t="s">
        <v>869</v>
      </c>
      <c r="AP90" s="185" t="s">
        <v>780</v>
      </c>
      <c r="AQ90" s="185" t="s">
        <v>780</v>
      </c>
      <c r="AR90" s="185"/>
      <c r="AS90" s="185" t="s">
        <v>1499</v>
      </c>
      <c r="AT90" s="185" t="s">
        <v>1464</v>
      </c>
      <c r="AU90" s="185" t="s">
        <v>1493</v>
      </c>
      <c r="AV90" s="185"/>
      <c r="AW90" s="185" t="s">
        <v>780</v>
      </c>
      <c r="AX90" t="s">
        <v>780</v>
      </c>
      <c r="AY90" t="s">
        <v>780</v>
      </c>
      <c r="BA90" t="s">
        <v>1500</v>
      </c>
      <c r="BB90" t="s">
        <v>1464</v>
      </c>
      <c r="BC90" t="s">
        <v>1501</v>
      </c>
      <c r="BD90" s="140"/>
    </row>
    <row r="91" spans="1:56" ht="15" customHeight="1">
      <c r="A91" s="185">
        <v>10</v>
      </c>
      <c r="B91" s="185" t="s">
        <v>497</v>
      </c>
      <c r="C91" s="185" t="s">
        <v>831</v>
      </c>
      <c r="D91" s="185" t="s">
        <v>832</v>
      </c>
      <c r="E91" s="185" t="s">
        <v>833</v>
      </c>
      <c r="F91" s="185" t="s">
        <v>834</v>
      </c>
      <c r="G91" s="185" t="s">
        <v>835</v>
      </c>
      <c r="H91" s="185" t="s">
        <v>835</v>
      </c>
      <c r="I91" t="s">
        <v>836</v>
      </c>
      <c r="J91" s="71">
        <v>44197</v>
      </c>
      <c r="K91" s="71">
        <v>44561</v>
      </c>
      <c r="L91" s="185" t="s">
        <v>774</v>
      </c>
      <c r="M91" s="185" t="str">
        <f t="shared" si="25"/>
        <v>Córdoba</v>
      </c>
      <c r="N91" s="185" t="s">
        <v>60</v>
      </c>
      <c r="O91" s="185" t="s">
        <v>837</v>
      </c>
      <c r="P91" s="185" t="s">
        <v>776</v>
      </c>
      <c r="Q91" s="72">
        <v>9.0909090909090912E-2</v>
      </c>
      <c r="R91" s="186">
        <v>1</v>
      </c>
      <c r="S91" s="186">
        <v>0.25</v>
      </c>
      <c r="T91" s="186">
        <v>0.25</v>
      </c>
      <c r="U91" s="186">
        <v>0.25</v>
      </c>
      <c r="V91" s="186">
        <v>0.25</v>
      </c>
      <c r="W91" s="186">
        <v>0.25</v>
      </c>
      <c r="X91" s="186" t="s">
        <v>1502</v>
      </c>
      <c r="Y91" s="186">
        <v>0.25</v>
      </c>
      <c r="Z91" s="186" t="s">
        <v>1503</v>
      </c>
      <c r="AA91" s="186">
        <v>0.25</v>
      </c>
      <c r="AB91" s="186" t="s">
        <v>1504</v>
      </c>
      <c r="AC91" s="186"/>
      <c r="AD91" s="186"/>
      <c r="AE91" s="186">
        <f t="shared" si="18"/>
        <v>0.75</v>
      </c>
      <c r="AF91" s="71">
        <v>44298</v>
      </c>
      <c r="AG91" s="71">
        <v>44385</v>
      </c>
      <c r="AH91" s="71">
        <v>44481</v>
      </c>
      <c r="AI91" s="71"/>
      <c r="AJ91" s="72">
        <f t="shared" si="19"/>
        <v>0.75</v>
      </c>
      <c r="AK91" s="72">
        <f t="shared" si="20"/>
        <v>1</v>
      </c>
      <c r="AL91" s="72">
        <f t="shared" si="21"/>
        <v>1</v>
      </c>
      <c r="AM91" s="72">
        <f t="shared" si="22"/>
        <v>1</v>
      </c>
      <c r="AN91" s="72">
        <f t="shared" si="23"/>
        <v>0</v>
      </c>
      <c r="AO91" s="185" t="s">
        <v>780</v>
      </c>
      <c r="AP91" s="185" t="s">
        <v>780</v>
      </c>
      <c r="AQ91" s="185" t="s">
        <v>780</v>
      </c>
      <c r="AR91" s="185"/>
      <c r="AS91" s="185" t="s">
        <v>1505</v>
      </c>
      <c r="AT91" s="185" t="s">
        <v>1464</v>
      </c>
      <c r="AU91" s="185" t="s">
        <v>1493</v>
      </c>
      <c r="AV91" s="185"/>
      <c r="AW91" s="185" t="s">
        <v>780</v>
      </c>
      <c r="AX91" t="s">
        <v>780</v>
      </c>
      <c r="AY91" t="s">
        <v>780</v>
      </c>
      <c r="BA91" t="s">
        <v>1506</v>
      </c>
      <c r="BB91" t="s">
        <v>1507</v>
      </c>
      <c r="BC91" t="s">
        <v>1507</v>
      </c>
      <c r="BD91" s="140"/>
    </row>
    <row r="92" spans="1:56" ht="15" customHeight="1">
      <c r="A92" s="185">
        <v>11</v>
      </c>
      <c r="B92" s="185" t="s">
        <v>497</v>
      </c>
      <c r="C92" s="185" t="s">
        <v>831</v>
      </c>
      <c r="D92" s="185" t="s">
        <v>832</v>
      </c>
      <c r="E92" s="185" t="s">
        <v>833</v>
      </c>
      <c r="F92" s="185" t="s">
        <v>834</v>
      </c>
      <c r="G92" s="185" t="s">
        <v>835</v>
      </c>
      <c r="H92" s="185" t="s">
        <v>835</v>
      </c>
      <c r="I92" s="185" t="s">
        <v>846</v>
      </c>
      <c r="J92" s="71">
        <v>44197</v>
      </c>
      <c r="K92" s="71">
        <v>44561</v>
      </c>
      <c r="L92" s="185" t="s">
        <v>774</v>
      </c>
      <c r="M92" s="185" t="str">
        <f t="shared" si="25"/>
        <v>Córdoba</v>
      </c>
      <c r="N92" s="185" t="s">
        <v>60</v>
      </c>
      <c r="O92" s="185" t="s">
        <v>847</v>
      </c>
      <c r="P92" s="185" t="s">
        <v>776</v>
      </c>
      <c r="Q92" s="72">
        <v>9.0909090909090912E-2</v>
      </c>
      <c r="R92" s="186">
        <v>1</v>
      </c>
      <c r="S92" s="186">
        <v>0.25</v>
      </c>
      <c r="T92" s="186">
        <v>0.25</v>
      </c>
      <c r="U92" s="186">
        <v>0.25</v>
      </c>
      <c r="V92" s="186">
        <v>0.25</v>
      </c>
      <c r="W92" s="186">
        <v>0.25</v>
      </c>
      <c r="X92" s="186" t="s">
        <v>1508</v>
      </c>
      <c r="Y92" s="186">
        <v>0.25</v>
      </c>
      <c r="Z92" s="186" t="s">
        <v>1509</v>
      </c>
      <c r="AA92" s="186">
        <v>0.25</v>
      </c>
      <c r="AB92" s="186" t="s">
        <v>1510</v>
      </c>
      <c r="AC92" s="186"/>
      <c r="AD92" s="186"/>
      <c r="AE92" s="186">
        <f t="shared" si="18"/>
        <v>0.75</v>
      </c>
      <c r="AF92" s="71">
        <v>44300</v>
      </c>
      <c r="AG92" s="71">
        <v>44385</v>
      </c>
      <c r="AH92" s="71">
        <v>44481</v>
      </c>
      <c r="AI92" s="71"/>
      <c r="AJ92" s="72">
        <f t="shared" si="19"/>
        <v>0.75</v>
      </c>
      <c r="AK92" s="72">
        <f t="shared" si="20"/>
        <v>1</v>
      </c>
      <c r="AL92" s="72">
        <f t="shared" si="21"/>
        <v>1</v>
      </c>
      <c r="AM92" s="72">
        <f t="shared" si="22"/>
        <v>1</v>
      </c>
      <c r="AN92" s="72">
        <f t="shared" si="23"/>
        <v>0</v>
      </c>
      <c r="AO92" s="185" t="s">
        <v>780</v>
      </c>
      <c r="AP92" s="185" t="s">
        <v>780</v>
      </c>
      <c r="AQ92" s="185" t="s">
        <v>780</v>
      </c>
      <c r="AR92" s="185"/>
      <c r="AS92" s="185" t="s">
        <v>1511</v>
      </c>
      <c r="AT92" s="185" t="s">
        <v>1464</v>
      </c>
      <c r="AU92" s="185" t="s">
        <v>1493</v>
      </c>
      <c r="AV92" s="185"/>
      <c r="AW92" s="185" t="s">
        <v>780</v>
      </c>
      <c r="AX92" t="s">
        <v>780</v>
      </c>
      <c r="AY92" t="s">
        <v>780</v>
      </c>
      <c r="BA92" t="s">
        <v>1512</v>
      </c>
      <c r="BB92" t="s">
        <v>1513</v>
      </c>
      <c r="BC92" t="s">
        <v>1514</v>
      </c>
      <c r="BD92" s="140"/>
    </row>
    <row r="93" spans="1:56" ht="15" customHeight="1">
      <c r="A93" s="185">
        <v>13</v>
      </c>
      <c r="B93" s="185" t="s">
        <v>497</v>
      </c>
      <c r="C93" s="185" t="s">
        <v>855</v>
      </c>
      <c r="D93" s="185" t="s">
        <v>768</v>
      </c>
      <c r="E93" s="185" t="s">
        <v>856</v>
      </c>
      <c r="F93" s="185" t="s">
        <v>857</v>
      </c>
      <c r="G93" s="185" t="s">
        <v>858</v>
      </c>
      <c r="H93" s="185" t="s">
        <v>859</v>
      </c>
      <c r="I93" t="s">
        <v>860</v>
      </c>
      <c r="J93" s="71">
        <v>44197</v>
      </c>
      <c r="K93" s="71">
        <v>44561</v>
      </c>
      <c r="L93" s="185" t="s">
        <v>774</v>
      </c>
      <c r="M93" s="185" t="str">
        <f t="shared" si="25"/>
        <v>Córdoba</v>
      </c>
      <c r="N93" s="185" t="s">
        <v>30</v>
      </c>
      <c r="O93" s="185" t="s">
        <v>861</v>
      </c>
      <c r="P93" s="185" t="s">
        <v>862</v>
      </c>
      <c r="Q93" s="72">
        <v>9.0909090909090912E-2</v>
      </c>
      <c r="R93" s="187">
        <f>SUM(S93:V93)</f>
        <v>471432492.01579696</v>
      </c>
      <c r="S93" s="187">
        <v>93086326.456865847</v>
      </c>
      <c r="T93" s="187">
        <v>120670604.94002855</v>
      </c>
      <c r="U93" s="187">
        <v>122856991.4907244</v>
      </c>
      <c r="V93" s="187">
        <v>134818569.12817818</v>
      </c>
      <c r="W93" s="187">
        <v>65263147</v>
      </c>
      <c r="X93" s="187" t="s">
        <v>1515</v>
      </c>
      <c r="Y93" s="187">
        <v>47748497</v>
      </c>
      <c r="Z93" s="187" t="s">
        <v>1516</v>
      </c>
      <c r="AA93" s="187">
        <v>51922819</v>
      </c>
      <c r="AB93" s="187" t="s">
        <v>1517</v>
      </c>
      <c r="AC93" s="187"/>
      <c r="AD93" s="187"/>
      <c r="AE93" s="187">
        <f t="shared" si="18"/>
        <v>164934463</v>
      </c>
      <c r="AF93" s="57">
        <v>44298</v>
      </c>
      <c r="AG93" s="57">
        <v>44392</v>
      </c>
      <c r="AH93" s="57">
        <v>44483</v>
      </c>
      <c r="AI93" s="57"/>
      <c r="AJ93" s="72">
        <f t="shared" si="19"/>
        <v>0.34985807256253626</v>
      </c>
      <c r="AK93" s="72">
        <f t="shared" si="20"/>
        <v>0.70110347549531349</v>
      </c>
      <c r="AL93" s="72">
        <f t="shared" si="21"/>
        <v>0.39569286176803603</v>
      </c>
      <c r="AM93" s="72">
        <f t="shared" si="22"/>
        <v>0.4226281172115478</v>
      </c>
      <c r="AN93" s="72">
        <f t="shared" si="23"/>
        <v>0</v>
      </c>
      <c r="AO93" s="185" t="s">
        <v>780</v>
      </c>
      <c r="AP93" s="185" t="s">
        <v>780</v>
      </c>
      <c r="AQ93" s="185" t="s">
        <v>780</v>
      </c>
      <c r="AR93" s="185"/>
      <c r="AS93" s="185" t="s">
        <v>1518</v>
      </c>
      <c r="AT93" s="185" t="s">
        <v>1464</v>
      </c>
      <c r="AU93" s="185" t="s">
        <v>1493</v>
      </c>
      <c r="AV93" s="185"/>
      <c r="AW93" s="185" t="s">
        <v>780</v>
      </c>
      <c r="AX93" t="s">
        <v>780</v>
      </c>
      <c r="AY93" t="s">
        <v>780</v>
      </c>
      <c r="BA93" t="s">
        <v>1519</v>
      </c>
      <c r="BB93" t="s">
        <v>1464</v>
      </c>
      <c r="BC93" t="s">
        <v>1520</v>
      </c>
      <c r="BD93" s="140"/>
    </row>
    <row r="94" spans="1:56" ht="15" customHeight="1">
      <c r="A94" s="185">
        <v>14</v>
      </c>
      <c r="B94" s="185" t="s">
        <v>497</v>
      </c>
      <c r="C94" s="185" t="s">
        <v>855</v>
      </c>
      <c r="D94" s="185" t="s">
        <v>768</v>
      </c>
      <c r="E94" s="185" t="s">
        <v>856</v>
      </c>
      <c r="F94" s="185" t="s">
        <v>857</v>
      </c>
      <c r="G94" s="185" t="s">
        <v>858</v>
      </c>
      <c r="H94" s="185" t="s">
        <v>859</v>
      </c>
      <c r="I94" t="s">
        <v>1521</v>
      </c>
      <c r="J94" s="71">
        <v>44197</v>
      </c>
      <c r="K94" s="71">
        <v>44561</v>
      </c>
      <c r="L94" s="185" t="s">
        <v>774</v>
      </c>
      <c r="M94" s="185" t="str">
        <f t="shared" si="25"/>
        <v>Córdoba</v>
      </c>
      <c r="N94" s="185" t="s">
        <v>60</v>
      </c>
      <c r="O94" s="185" t="s">
        <v>965</v>
      </c>
      <c r="P94" s="185" t="s">
        <v>862</v>
      </c>
      <c r="Q94" s="72">
        <v>9.0909090909090912E-2</v>
      </c>
      <c r="R94" s="186">
        <v>1</v>
      </c>
      <c r="S94" s="186">
        <v>0.25</v>
      </c>
      <c r="T94" s="186">
        <v>0.25</v>
      </c>
      <c r="U94" s="186">
        <v>0.25</v>
      </c>
      <c r="V94" s="186">
        <v>0.25</v>
      </c>
      <c r="W94" s="186">
        <v>0</v>
      </c>
      <c r="X94" s="186" t="s">
        <v>1522</v>
      </c>
      <c r="Y94" s="186">
        <v>0</v>
      </c>
      <c r="Z94" s="186" t="s">
        <v>1523</v>
      </c>
      <c r="AA94" s="186">
        <v>0</v>
      </c>
      <c r="AB94" s="186" t="s">
        <v>1524</v>
      </c>
      <c r="AC94" s="186"/>
      <c r="AD94" s="186"/>
      <c r="AE94" s="186">
        <f t="shared" si="18"/>
        <v>0</v>
      </c>
      <c r="AF94" s="57">
        <v>44298</v>
      </c>
      <c r="AG94" s="57">
        <v>44390</v>
      </c>
      <c r="AH94" s="57">
        <v>44482</v>
      </c>
      <c r="AI94" s="57"/>
      <c r="AJ94" s="72">
        <f t="shared" si="19"/>
        <v>0</v>
      </c>
      <c r="AK94" s="72">
        <f t="shared" si="20"/>
        <v>0</v>
      </c>
      <c r="AL94" s="72">
        <f t="shared" si="21"/>
        <v>0</v>
      </c>
      <c r="AM94" s="72">
        <f t="shared" si="22"/>
        <v>0</v>
      </c>
      <c r="AN94" s="72">
        <f t="shared" si="23"/>
        <v>0</v>
      </c>
      <c r="AO94" s="185" t="s">
        <v>879</v>
      </c>
      <c r="AP94" s="185" t="s">
        <v>879</v>
      </c>
      <c r="AQ94" s="185" t="s">
        <v>780</v>
      </c>
      <c r="AR94" s="185"/>
      <c r="AS94" s="185" t="s">
        <v>879</v>
      </c>
      <c r="AT94" s="185" t="s">
        <v>1525</v>
      </c>
      <c r="AU94" s="185" t="s">
        <v>1493</v>
      </c>
      <c r="AV94" s="185"/>
      <c r="AW94" s="185" t="s">
        <v>879</v>
      </c>
      <c r="AX94" t="s">
        <v>879</v>
      </c>
      <c r="AY94" t="s">
        <v>780</v>
      </c>
      <c r="BA94" t="s">
        <v>1526</v>
      </c>
      <c r="BB94" t="s">
        <v>1527</v>
      </c>
      <c r="BC94" t="s">
        <v>1528</v>
      </c>
      <c r="BD94" s="140"/>
    </row>
    <row r="95" spans="1:56" ht="15" customHeight="1">
      <c r="A95" s="185">
        <v>1</v>
      </c>
      <c r="B95" s="185" t="s">
        <v>498</v>
      </c>
      <c r="C95" s="185" t="s">
        <v>767</v>
      </c>
      <c r="D95" s="185" t="s">
        <v>768</v>
      </c>
      <c r="E95" s="185" t="s">
        <v>769</v>
      </c>
      <c r="F95" s="185" t="s">
        <v>770</v>
      </c>
      <c r="G95" s="185" t="s">
        <v>771</v>
      </c>
      <c r="H95" s="185" t="s">
        <v>772</v>
      </c>
      <c r="I95" s="185" t="s">
        <v>773</v>
      </c>
      <c r="J95" s="71">
        <v>44197</v>
      </c>
      <c r="K95" s="71">
        <v>44561</v>
      </c>
      <c r="L95" s="185" t="s">
        <v>774</v>
      </c>
      <c r="M95" s="185" t="str">
        <f>B95</f>
        <v>Cundinamarca</v>
      </c>
      <c r="N95" s="185" t="s">
        <v>30</v>
      </c>
      <c r="O95" s="185" t="s">
        <v>775</v>
      </c>
      <c r="P95" s="185" t="s">
        <v>776</v>
      </c>
      <c r="Q95" s="72">
        <v>0.1</v>
      </c>
      <c r="R95" s="187">
        <v>15284</v>
      </c>
      <c r="S95" s="187">
        <v>0</v>
      </c>
      <c r="T95" s="187">
        <v>0</v>
      </c>
      <c r="U95" s="187">
        <v>0</v>
      </c>
      <c r="V95" s="187">
        <v>15284</v>
      </c>
      <c r="W95" s="187">
        <v>2477</v>
      </c>
      <c r="X95" s="187" t="s">
        <v>1529</v>
      </c>
      <c r="Y95" s="187">
        <v>5726</v>
      </c>
      <c r="Z95" s="187" t="s">
        <v>1530</v>
      </c>
      <c r="AA95" s="187">
        <v>8756</v>
      </c>
      <c r="AB95" s="187" t="s">
        <v>1531</v>
      </c>
      <c r="AC95" s="187"/>
      <c r="AD95" s="187"/>
      <c r="AE95" s="187">
        <f t="shared" si="18"/>
        <v>16959</v>
      </c>
      <c r="AF95" s="71">
        <v>44300</v>
      </c>
      <c r="AG95" s="71">
        <v>44392</v>
      </c>
      <c r="AH95" s="71">
        <v>44483</v>
      </c>
      <c r="AI95" s="71"/>
      <c r="AJ95" s="72">
        <f t="shared" si="19"/>
        <v>1</v>
      </c>
      <c r="AK95" s="72" t="str">
        <f t="shared" si="20"/>
        <v/>
      </c>
      <c r="AL95" s="72" t="str">
        <f t="shared" si="21"/>
        <v/>
      </c>
      <c r="AM95" s="72" t="str">
        <f t="shared" si="22"/>
        <v/>
      </c>
      <c r="AN95" s="72">
        <f t="shared" si="23"/>
        <v>0</v>
      </c>
      <c r="AO95" s="185" t="s">
        <v>780</v>
      </c>
      <c r="AP95" s="185" t="s">
        <v>780</v>
      </c>
      <c r="AQ95" s="185" t="s">
        <v>780</v>
      </c>
      <c r="AR95" s="185"/>
      <c r="AS95" s="185" t="s">
        <v>1532</v>
      </c>
      <c r="AT95" s="185" t="s">
        <v>1533</v>
      </c>
      <c r="AU95" s="185" t="s">
        <v>1534</v>
      </c>
      <c r="AV95" s="185"/>
      <c r="AW95" s="185" t="s">
        <v>780</v>
      </c>
      <c r="AX95" s="185" t="s">
        <v>780</v>
      </c>
      <c r="AY95" s="185" t="s">
        <v>780</v>
      </c>
      <c r="AZ95" s="185"/>
      <c r="BA95" s="185" t="s">
        <v>1535</v>
      </c>
      <c r="BB95" s="185" t="s">
        <v>1536</v>
      </c>
      <c r="BC95" s="185" t="s">
        <v>1537</v>
      </c>
      <c r="BD95" s="140"/>
    </row>
    <row r="96" spans="1:56" ht="15" customHeight="1">
      <c r="A96" s="185">
        <v>3</v>
      </c>
      <c r="B96" s="185" t="s">
        <v>498</v>
      </c>
      <c r="C96" s="185" t="s">
        <v>767</v>
      </c>
      <c r="D96" s="185" t="s">
        <v>768</v>
      </c>
      <c r="E96" s="185" t="s">
        <v>769</v>
      </c>
      <c r="F96" s="185" t="s">
        <v>770</v>
      </c>
      <c r="G96" s="185" t="s">
        <v>771</v>
      </c>
      <c r="H96" s="185" t="s">
        <v>772</v>
      </c>
      <c r="I96" s="185" t="s">
        <v>787</v>
      </c>
      <c r="J96" s="71">
        <v>44197</v>
      </c>
      <c r="K96" s="71">
        <v>44561</v>
      </c>
      <c r="L96" s="185" t="s">
        <v>774</v>
      </c>
      <c r="M96" s="185" t="str">
        <f t="shared" ref="M96:M104" si="26">B96</f>
        <v>Cundinamarca</v>
      </c>
      <c r="N96" s="185" t="s">
        <v>30</v>
      </c>
      <c r="O96" s="185" t="s">
        <v>788</v>
      </c>
      <c r="P96" s="185" t="s">
        <v>776</v>
      </c>
      <c r="Q96" s="72">
        <v>0.1</v>
      </c>
      <c r="R96" s="187">
        <v>43978</v>
      </c>
      <c r="S96" s="187">
        <v>0</v>
      </c>
      <c r="T96" s="187">
        <v>0</v>
      </c>
      <c r="U96" s="187">
        <v>0</v>
      </c>
      <c r="V96" s="187">
        <v>43978</v>
      </c>
      <c r="W96" s="187">
        <v>5590</v>
      </c>
      <c r="X96" s="187" t="s">
        <v>1538</v>
      </c>
      <c r="Y96" s="187">
        <v>12416</v>
      </c>
      <c r="Z96" s="187" t="s">
        <v>1539</v>
      </c>
      <c r="AA96" s="187">
        <v>3060</v>
      </c>
      <c r="AB96" s="187" t="s">
        <v>1540</v>
      </c>
      <c r="AC96" s="187"/>
      <c r="AD96" s="187"/>
      <c r="AE96" s="187">
        <f t="shared" si="18"/>
        <v>21066</v>
      </c>
      <c r="AF96" s="71">
        <v>44300</v>
      </c>
      <c r="AG96" s="71">
        <v>44392</v>
      </c>
      <c r="AH96" s="71">
        <v>44483</v>
      </c>
      <c r="AI96" s="71"/>
      <c r="AJ96" s="72">
        <f t="shared" si="19"/>
        <v>0.479012233389422</v>
      </c>
      <c r="AK96" s="72" t="str">
        <f t="shared" si="20"/>
        <v/>
      </c>
      <c r="AL96" s="72" t="str">
        <f t="shared" si="21"/>
        <v/>
      </c>
      <c r="AM96" s="72" t="str">
        <f t="shared" si="22"/>
        <v/>
      </c>
      <c r="AN96" s="72">
        <f t="shared" si="23"/>
        <v>0</v>
      </c>
      <c r="AO96" s="185" t="s">
        <v>780</v>
      </c>
      <c r="AP96" s="185" t="s">
        <v>780</v>
      </c>
      <c r="AQ96" s="185" t="s">
        <v>780</v>
      </c>
      <c r="AR96" s="185"/>
      <c r="AS96" s="185" t="s">
        <v>1541</v>
      </c>
      <c r="AT96" s="185" t="s">
        <v>1542</v>
      </c>
      <c r="AU96" s="185" t="s">
        <v>1543</v>
      </c>
      <c r="AV96" s="185"/>
      <c r="AW96" s="185" t="s">
        <v>780</v>
      </c>
      <c r="AX96" t="s">
        <v>780</v>
      </c>
      <c r="AY96" t="s">
        <v>780</v>
      </c>
      <c r="BA96" t="s">
        <v>1544</v>
      </c>
      <c r="BB96" t="s">
        <v>1545</v>
      </c>
      <c r="BC96" t="s">
        <v>1546</v>
      </c>
      <c r="BD96" s="140"/>
    </row>
    <row r="97" spans="1:56" ht="15" customHeight="1">
      <c r="A97" s="185">
        <v>5</v>
      </c>
      <c r="B97" s="185" t="s">
        <v>498</v>
      </c>
      <c r="C97" s="185" t="s">
        <v>1005</v>
      </c>
      <c r="D97" s="185" t="s">
        <v>768</v>
      </c>
      <c r="E97" s="185" t="s">
        <v>856</v>
      </c>
      <c r="F97" s="185" t="s">
        <v>1006</v>
      </c>
      <c r="G97" s="185" t="s">
        <v>771</v>
      </c>
      <c r="H97" s="185" t="s">
        <v>772</v>
      </c>
      <c r="I97" t="s">
        <v>1007</v>
      </c>
      <c r="J97" s="71">
        <v>44197</v>
      </c>
      <c r="K97" s="71">
        <v>44561</v>
      </c>
      <c r="L97" s="185" t="s">
        <v>774</v>
      </c>
      <c r="M97" s="185" t="str">
        <f t="shared" si="26"/>
        <v>Cundinamarca</v>
      </c>
      <c r="N97" s="185" t="s">
        <v>30</v>
      </c>
      <c r="O97" s="185" t="s">
        <v>1008</v>
      </c>
      <c r="P97" s="185" t="s">
        <v>776</v>
      </c>
      <c r="Q97" s="72">
        <v>0.1</v>
      </c>
      <c r="R97" s="187">
        <v>40</v>
      </c>
      <c r="S97" s="187">
        <v>0</v>
      </c>
      <c r="T97" s="187">
        <v>0</v>
      </c>
      <c r="U97" s="187">
        <v>0</v>
      </c>
      <c r="V97" s="187">
        <v>40</v>
      </c>
      <c r="W97" s="187">
        <v>0</v>
      </c>
      <c r="X97" s="187" t="s">
        <v>1547</v>
      </c>
      <c r="Y97" s="187">
        <v>0</v>
      </c>
      <c r="Z97" s="187" t="s">
        <v>1548</v>
      </c>
      <c r="AA97" s="187">
        <v>17</v>
      </c>
      <c r="AB97" s="187" t="s">
        <v>1549</v>
      </c>
      <c r="AC97" s="187"/>
      <c r="AD97" s="187"/>
      <c r="AE97" s="187">
        <f t="shared" si="18"/>
        <v>17</v>
      </c>
      <c r="AF97" s="71">
        <v>44300</v>
      </c>
      <c r="AG97" s="71">
        <v>44392</v>
      </c>
      <c r="AH97" s="71">
        <v>44482</v>
      </c>
      <c r="AI97" s="71"/>
      <c r="AJ97" s="72">
        <f t="shared" si="19"/>
        <v>0.42499999999999999</v>
      </c>
      <c r="AK97" s="72" t="str">
        <f t="shared" si="20"/>
        <v/>
      </c>
      <c r="AL97" s="72" t="str">
        <f t="shared" si="21"/>
        <v/>
      </c>
      <c r="AM97" s="72" t="str">
        <f t="shared" si="22"/>
        <v/>
      </c>
      <c r="AN97" s="72">
        <f t="shared" si="23"/>
        <v>0</v>
      </c>
      <c r="AO97" s="185" t="s">
        <v>879</v>
      </c>
      <c r="AP97" s="185" t="s">
        <v>879</v>
      </c>
      <c r="AQ97" s="185" t="s">
        <v>780</v>
      </c>
      <c r="AR97" s="185"/>
      <c r="AS97" s="185" t="s">
        <v>879</v>
      </c>
      <c r="AT97" s="185" t="s">
        <v>1550</v>
      </c>
      <c r="AU97" s="185" t="s">
        <v>1551</v>
      </c>
      <c r="AV97" s="185"/>
      <c r="AW97" s="185" t="s">
        <v>879</v>
      </c>
      <c r="AX97" t="s">
        <v>780</v>
      </c>
      <c r="AY97" t="s">
        <v>780</v>
      </c>
      <c r="BA97" t="s">
        <v>1552</v>
      </c>
      <c r="BB97" t="s">
        <v>1553</v>
      </c>
      <c r="BC97" t="s">
        <v>1554</v>
      </c>
      <c r="BD97" s="140"/>
    </row>
    <row r="98" spans="1:56" ht="15" customHeight="1">
      <c r="A98" s="185">
        <v>6</v>
      </c>
      <c r="B98" s="185" t="s">
        <v>498</v>
      </c>
      <c r="C98" s="185" t="s">
        <v>797</v>
      </c>
      <c r="D98" s="185" t="s">
        <v>768</v>
      </c>
      <c r="E98" s="185" t="s">
        <v>769</v>
      </c>
      <c r="F98" s="185" t="s">
        <v>798</v>
      </c>
      <c r="G98" s="185" t="s">
        <v>771</v>
      </c>
      <c r="H98" s="185" t="s">
        <v>772</v>
      </c>
      <c r="I98" t="s">
        <v>799</v>
      </c>
      <c r="J98" s="71">
        <v>44197</v>
      </c>
      <c r="K98" s="71">
        <v>44561</v>
      </c>
      <c r="L98" s="185" t="s">
        <v>774</v>
      </c>
      <c r="M98" s="185" t="str">
        <f t="shared" si="26"/>
        <v>Cundinamarca</v>
      </c>
      <c r="N98" s="185" t="s">
        <v>60</v>
      </c>
      <c r="O98" s="185" t="s">
        <v>800</v>
      </c>
      <c r="P98" s="185" t="s">
        <v>776</v>
      </c>
      <c r="Q98" s="72">
        <v>0.1</v>
      </c>
      <c r="R98" s="186">
        <v>1</v>
      </c>
      <c r="S98" s="186">
        <v>0.25</v>
      </c>
      <c r="T98" s="186">
        <v>0.25</v>
      </c>
      <c r="U98" s="186">
        <v>0.25</v>
      </c>
      <c r="V98" s="186">
        <v>0.25</v>
      </c>
      <c r="W98" s="186">
        <v>0.25</v>
      </c>
      <c r="X98" s="186" t="s">
        <v>1555</v>
      </c>
      <c r="Y98" s="186">
        <v>0.25</v>
      </c>
      <c r="Z98" s="186" t="s">
        <v>1556</v>
      </c>
      <c r="AA98" s="186">
        <v>0.25</v>
      </c>
      <c r="AB98" s="186" t="s">
        <v>1557</v>
      </c>
      <c r="AC98" s="186"/>
      <c r="AD98" s="186"/>
      <c r="AE98" s="186">
        <f t="shared" si="18"/>
        <v>0.75</v>
      </c>
      <c r="AF98" s="71">
        <v>44300</v>
      </c>
      <c r="AG98" s="71">
        <v>44392</v>
      </c>
      <c r="AH98" s="71">
        <v>44482</v>
      </c>
      <c r="AI98" s="71"/>
      <c r="AJ98" s="72">
        <f t="shared" si="19"/>
        <v>0.75</v>
      </c>
      <c r="AK98" s="72">
        <f t="shared" si="20"/>
        <v>1</v>
      </c>
      <c r="AL98" s="72">
        <f t="shared" si="21"/>
        <v>1</v>
      </c>
      <c r="AM98" s="72">
        <f t="shared" si="22"/>
        <v>1</v>
      </c>
      <c r="AN98" s="72">
        <f t="shared" si="23"/>
        <v>0</v>
      </c>
      <c r="AO98" s="185" t="s">
        <v>879</v>
      </c>
      <c r="AP98" s="185" t="s">
        <v>780</v>
      </c>
      <c r="AQ98" s="185" t="s">
        <v>780</v>
      </c>
      <c r="AR98" s="185"/>
      <c r="AS98" s="185" t="s">
        <v>1558</v>
      </c>
      <c r="AT98" s="185" t="s">
        <v>1558</v>
      </c>
      <c r="AU98" s="185" t="s">
        <v>1559</v>
      </c>
      <c r="AV98" s="185"/>
      <c r="AW98" s="185" t="s">
        <v>879</v>
      </c>
      <c r="AX98" t="s">
        <v>780</v>
      </c>
      <c r="AY98" t="s">
        <v>780</v>
      </c>
      <c r="BA98" t="s">
        <v>1560</v>
      </c>
      <c r="BB98" t="s">
        <v>1561</v>
      </c>
      <c r="BC98" t="s">
        <v>1562</v>
      </c>
      <c r="BD98" s="140"/>
    </row>
    <row r="99" spans="1:56" ht="15" customHeight="1">
      <c r="A99" s="185">
        <v>7</v>
      </c>
      <c r="B99" s="185" t="s">
        <v>498</v>
      </c>
      <c r="C99" s="185" t="s">
        <v>809</v>
      </c>
      <c r="D99" s="185" t="s">
        <v>768</v>
      </c>
      <c r="E99" s="185" t="s">
        <v>769</v>
      </c>
      <c r="F99" s="185" t="s">
        <v>798</v>
      </c>
      <c r="G99" s="185" t="s">
        <v>771</v>
      </c>
      <c r="H99" s="185" t="s">
        <v>772</v>
      </c>
      <c r="I99" t="s">
        <v>810</v>
      </c>
      <c r="J99" s="71">
        <v>44197</v>
      </c>
      <c r="K99" s="71">
        <v>44561</v>
      </c>
      <c r="L99" s="185" t="s">
        <v>774</v>
      </c>
      <c r="M99" s="185" t="str">
        <f t="shared" si="26"/>
        <v>Cundinamarca</v>
      </c>
      <c r="N99" s="185" t="s">
        <v>60</v>
      </c>
      <c r="O99" s="185" t="s">
        <v>800</v>
      </c>
      <c r="P99" s="185" t="s">
        <v>776</v>
      </c>
      <c r="Q99" s="72">
        <v>0.1</v>
      </c>
      <c r="R99" s="186">
        <v>1</v>
      </c>
      <c r="S99" s="186">
        <v>0.25</v>
      </c>
      <c r="T99" s="186">
        <v>0.25</v>
      </c>
      <c r="U99" s="186">
        <v>0.25</v>
      </c>
      <c r="V99" s="186">
        <v>0.25</v>
      </c>
      <c r="W99" s="186">
        <v>0.25</v>
      </c>
      <c r="X99" s="186" t="s">
        <v>1563</v>
      </c>
      <c r="Y99" s="186">
        <v>0.25</v>
      </c>
      <c r="Z99" s="186" t="s">
        <v>1564</v>
      </c>
      <c r="AA99" s="186">
        <v>0.25</v>
      </c>
      <c r="AB99" s="186" t="s">
        <v>1565</v>
      </c>
      <c r="AC99" s="186"/>
      <c r="AD99" s="186"/>
      <c r="AE99" s="186">
        <f t="shared" si="18"/>
        <v>0.75</v>
      </c>
      <c r="AF99" s="71">
        <v>44300</v>
      </c>
      <c r="AG99" s="71">
        <v>44392</v>
      </c>
      <c r="AH99" s="71">
        <v>44482</v>
      </c>
      <c r="AI99" s="71"/>
      <c r="AJ99" s="72">
        <f t="shared" si="19"/>
        <v>0.75</v>
      </c>
      <c r="AK99" s="72">
        <f t="shared" si="20"/>
        <v>1</v>
      </c>
      <c r="AL99" s="72">
        <f t="shared" si="21"/>
        <v>1</v>
      </c>
      <c r="AM99" s="72">
        <f t="shared" si="22"/>
        <v>1</v>
      </c>
      <c r="AN99" s="72">
        <f t="shared" si="23"/>
        <v>0</v>
      </c>
      <c r="AO99" s="185" t="s">
        <v>780</v>
      </c>
      <c r="AP99" s="185" t="s">
        <v>780</v>
      </c>
      <c r="AQ99" s="185" t="s">
        <v>780</v>
      </c>
      <c r="AR99" s="185"/>
      <c r="AS99" s="185" t="s">
        <v>1566</v>
      </c>
      <c r="AT99" s="185" t="s">
        <v>1567</v>
      </c>
      <c r="AU99" s="185" t="s">
        <v>1568</v>
      </c>
      <c r="AV99" s="185"/>
      <c r="AW99" s="185" t="s">
        <v>780</v>
      </c>
      <c r="AX99" t="s">
        <v>780</v>
      </c>
      <c r="AY99" t="s">
        <v>780</v>
      </c>
      <c r="BA99" t="s">
        <v>1569</v>
      </c>
      <c r="BB99" t="s">
        <v>1570</v>
      </c>
      <c r="BC99" t="s">
        <v>1571</v>
      </c>
      <c r="BD99" s="140"/>
    </row>
    <row r="100" spans="1:56" ht="15" customHeight="1">
      <c r="A100" s="185">
        <v>8</v>
      </c>
      <c r="B100" s="185" t="s">
        <v>498</v>
      </c>
      <c r="C100" s="185" t="s">
        <v>818</v>
      </c>
      <c r="D100" s="185" t="s">
        <v>819</v>
      </c>
      <c r="E100" s="185" t="s">
        <v>820</v>
      </c>
      <c r="F100" s="185" t="s">
        <v>821</v>
      </c>
      <c r="G100" s="185" t="s">
        <v>771</v>
      </c>
      <c r="H100" s="185" t="s">
        <v>822</v>
      </c>
      <c r="I100" t="s">
        <v>823</v>
      </c>
      <c r="J100" s="71">
        <v>44197</v>
      </c>
      <c r="K100" s="71">
        <v>44561</v>
      </c>
      <c r="L100" s="185" t="s">
        <v>774</v>
      </c>
      <c r="M100" s="185" t="str">
        <f t="shared" si="26"/>
        <v>Cundinamarca</v>
      </c>
      <c r="N100" s="185" t="s">
        <v>60</v>
      </c>
      <c r="O100" s="185" t="s">
        <v>800</v>
      </c>
      <c r="P100" s="185" t="s">
        <v>776</v>
      </c>
      <c r="Q100" s="72">
        <v>0.1</v>
      </c>
      <c r="R100" s="186">
        <v>1</v>
      </c>
      <c r="S100" s="186">
        <v>0.25</v>
      </c>
      <c r="T100" s="186">
        <v>0.25</v>
      </c>
      <c r="U100" s="186">
        <v>0.25</v>
      </c>
      <c r="V100" s="186">
        <v>0.25</v>
      </c>
      <c r="W100" s="186">
        <v>0.25</v>
      </c>
      <c r="X100" s="186" t="s">
        <v>1572</v>
      </c>
      <c r="Y100" s="186">
        <v>0.25</v>
      </c>
      <c r="Z100" s="186" t="s">
        <v>1573</v>
      </c>
      <c r="AA100" s="186">
        <v>0.25</v>
      </c>
      <c r="AB100" s="186" t="s">
        <v>1574</v>
      </c>
      <c r="AC100" s="186"/>
      <c r="AD100" s="186"/>
      <c r="AE100" s="186">
        <f t="shared" si="18"/>
        <v>0.75</v>
      </c>
      <c r="AF100" s="71">
        <v>44300</v>
      </c>
      <c r="AG100" s="71">
        <v>44392</v>
      </c>
      <c r="AH100" s="71">
        <v>44482</v>
      </c>
      <c r="AI100" s="71"/>
      <c r="AJ100" s="72">
        <f t="shared" si="19"/>
        <v>0.75</v>
      </c>
      <c r="AK100" s="72">
        <f t="shared" si="20"/>
        <v>1</v>
      </c>
      <c r="AL100" s="72">
        <f t="shared" si="21"/>
        <v>1</v>
      </c>
      <c r="AM100" s="72">
        <f t="shared" si="22"/>
        <v>1</v>
      </c>
      <c r="AN100" s="72">
        <f t="shared" si="23"/>
        <v>0</v>
      </c>
      <c r="AO100" s="185" t="s">
        <v>780</v>
      </c>
      <c r="AP100" s="185" t="s">
        <v>780</v>
      </c>
      <c r="AQ100" s="185" t="s">
        <v>780</v>
      </c>
      <c r="AR100" s="185"/>
      <c r="AS100" s="185" t="s">
        <v>1575</v>
      </c>
      <c r="AT100" s="185" t="s">
        <v>1576</v>
      </c>
      <c r="AU100" s="185" t="s">
        <v>1577</v>
      </c>
      <c r="AV100" s="185"/>
      <c r="AW100" s="185" t="s">
        <v>869</v>
      </c>
      <c r="AX100" t="s">
        <v>780</v>
      </c>
      <c r="AY100" t="s">
        <v>780</v>
      </c>
      <c r="BA100" t="s">
        <v>1578</v>
      </c>
      <c r="BB100" t="s">
        <v>1579</v>
      </c>
      <c r="BC100" t="s">
        <v>1580</v>
      </c>
      <c r="BD100" s="140"/>
    </row>
    <row r="101" spans="1:56" ht="15" customHeight="1">
      <c r="A101" s="185">
        <v>9</v>
      </c>
      <c r="B101" s="185" t="s">
        <v>498</v>
      </c>
      <c r="C101" s="185" t="s">
        <v>831</v>
      </c>
      <c r="D101" s="185" t="s">
        <v>832</v>
      </c>
      <c r="E101" s="185" t="s">
        <v>833</v>
      </c>
      <c r="F101" s="185" t="s">
        <v>834</v>
      </c>
      <c r="G101" s="185" t="s">
        <v>835</v>
      </c>
      <c r="H101" s="185" t="s">
        <v>835</v>
      </c>
      <c r="I101" t="s">
        <v>836</v>
      </c>
      <c r="J101" s="71">
        <v>44197</v>
      </c>
      <c r="K101" s="71">
        <v>44561</v>
      </c>
      <c r="L101" s="185" t="s">
        <v>774</v>
      </c>
      <c r="M101" s="185" t="str">
        <f t="shared" si="26"/>
        <v>Cundinamarca</v>
      </c>
      <c r="N101" s="185" t="s">
        <v>60</v>
      </c>
      <c r="O101" s="185" t="s">
        <v>837</v>
      </c>
      <c r="P101" s="185" t="s">
        <v>776</v>
      </c>
      <c r="Q101" s="72">
        <v>0.1</v>
      </c>
      <c r="R101" s="186">
        <v>1</v>
      </c>
      <c r="S101" s="186">
        <v>0.25</v>
      </c>
      <c r="T101" s="186">
        <v>0.25</v>
      </c>
      <c r="U101" s="186">
        <v>0.25</v>
      </c>
      <c r="V101" s="186">
        <v>0.25</v>
      </c>
      <c r="W101" s="186">
        <v>0.25</v>
      </c>
      <c r="X101" s="186" t="s">
        <v>1581</v>
      </c>
      <c r="Y101" s="186">
        <v>0.25</v>
      </c>
      <c r="Z101" s="186" t="s">
        <v>1582</v>
      </c>
      <c r="AA101" s="186">
        <v>0.25</v>
      </c>
      <c r="AB101" s="186" t="s">
        <v>1583</v>
      </c>
      <c r="AC101" s="186"/>
      <c r="AD101" s="186"/>
      <c r="AE101" s="186">
        <f t="shared" si="18"/>
        <v>0.75</v>
      </c>
      <c r="AF101" s="71">
        <v>44300</v>
      </c>
      <c r="AG101" s="71">
        <v>44392</v>
      </c>
      <c r="AH101" s="71">
        <v>44483</v>
      </c>
      <c r="AI101" s="71"/>
      <c r="AJ101" s="72">
        <f t="shared" si="19"/>
        <v>0.75</v>
      </c>
      <c r="AK101" s="72">
        <f t="shared" si="20"/>
        <v>1</v>
      </c>
      <c r="AL101" s="72">
        <f t="shared" si="21"/>
        <v>1</v>
      </c>
      <c r="AM101" s="72">
        <f t="shared" si="22"/>
        <v>1</v>
      </c>
      <c r="AN101" s="72">
        <f t="shared" si="23"/>
        <v>0</v>
      </c>
      <c r="AO101" s="185" t="s">
        <v>780</v>
      </c>
      <c r="AP101" s="185" t="s">
        <v>780</v>
      </c>
      <c r="AQ101" s="185" t="s">
        <v>780</v>
      </c>
      <c r="AR101" s="185"/>
      <c r="AS101" s="185" t="s">
        <v>1584</v>
      </c>
      <c r="AT101" s="185" t="s">
        <v>1585</v>
      </c>
      <c r="AU101" s="185" t="s">
        <v>1586</v>
      </c>
      <c r="AV101" s="185"/>
      <c r="AW101" s="185" t="s">
        <v>780</v>
      </c>
      <c r="AX101" t="s">
        <v>780</v>
      </c>
      <c r="AY101" t="s">
        <v>780</v>
      </c>
      <c r="BA101" t="s">
        <v>1506</v>
      </c>
      <c r="BB101" t="s">
        <v>1587</v>
      </c>
      <c r="BC101" t="s">
        <v>1588</v>
      </c>
      <c r="BD101" s="140"/>
    </row>
    <row r="102" spans="1:56" ht="15" customHeight="1">
      <c r="A102" s="185">
        <v>10</v>
      </c>
      <c r="B102" s="185" t="s">
        <v>498</v>
      </c>
      <c r="C102" s="185" t="s">
        <v>831</v>
      </c>
      <c r="D102" s="185" t="s">
        <v>832</v>
      </c>
      <c r="E102" s="185" t="s">
        <v>833</v>
      </c>
      <c r="F102" s="185" t="s">
        <v>834</v>
      </c>
      <c r="G102" s="185" t="s">
        <v>835</v>
      </c>
      <c r="H102" s="185" t="s">
        <v>835</v>
      </c>
      <c r="I102" t="s">
        <v>846</v>
      </c>
      <c r="J102" s="71">
        <v>44197</v>
      </c>
      <c r="K102" s="71">
        <v>44561</v>
      </c>
      <c r="L102" s="185" t="s">
        <v>774</v>
      </c>
      <c r="M102" s="185" t="str">
        <f t="shared" si="26"/>
        <v>Cundinamarca</v>
      </c>
      <c r="N102" s="185" t="s">
        <v>60</v>
      </c>
      <c r="O102" s="185" t="s">
        <v>847</v>
      </c>
      <c r="P102" s="185" t="s">
        <v>776</v>
      </c>
      <c r="Q102" s="72">
        <v>0.1</v>
      </c>
      <c r="R102" s="186">
        <v>1</v>
      </c>
      <c r="S102" s="186">
        <v>0.25</v>
      </c>
      <c r="T102" s="186">
        <v>0.25</v>
      </c>
      <c r="U102" s="186">
        <v>0.25</v>
      </c>
      <c r="V102" s="186">
        <v>0.25</v>
      </c>
      <c r="W102" s="186">
        <v>0.25</v>
      </c>
      <c r="X102" s="186" t="s">
        <v>1589</v>
      </c>
      <c r="Y102" s="186">
        <v>0.25</v>
      </c>
      <c r="Z102" s="186" t="s">
        <v>1590</v>
      </c>
      <c r="AA102" s="186">
        <v>0.25</v>
      </c>
      <c r="AB102" s="186" t="s">
        <v>1591</v>
      </c>
      <c r="AC102" s="186"/>
      <c r="AD102" s="186"/>
      <c r="AE102" s="186">
        <f t="shared" si="18"/>
        <v>0.75</v>
      </c>
      <c r="AF102" s="71">
        <v>44300</v>
      </c>
      <c r="AG102" s="71">
        <v>44392</v>
      </c>
      <c r="AH102" s="71">
        <v>44482</v>
      </c>
      <c r="AI102" s="71"/>
      <c r="AJ102" s="72">
        <f t="shared" si="19"/>
        <v>0.75</v>
      </c>
      <c r="AK102" s="72">
        <f t="shared" si="20"/>
        <v>1</v>
      </c>
      <c r="AL102" s="72">
        <f t="shared" si="21"/>
        <v>1</v>
      </c>
      <c r="AM102" s="72">
        <f t="shared" si="22"/>
        <v>1</v>
      </c>
      <c r="AN102" s="72">
        <f t="shared" si="23"/>
        <v>0</v>
      </c>
      <c r="AO102" s="185" t="s">
        <v>780</v>
      </c>
      <c r="AP102" s="185" t="s">
        <v>780</v>
      </c>
      <c r="AQ102" s="185" t="s">
        <v>780</v>
      </c>
      <c r="AR102" s="185"/>
      <c r="AS102" s="185" t="s">
        <v>1592</v>
      </c>
      <c r="AT102" s="185" t="s">
        <v>1593</v>
      </c>
      <c r="AU102" s="185" t="s">
        <v>1594</v>
      </c>
      <c r="AV102" s="185"/>
      <c r="AW102" s="185" t="s">
        <v>780</v>
      </c>
      <c r="AX102" t="s">
        <v>780</v>
      </c>
      <c r="AY102" t="s">
        <v>780</v>
      </c>
      <c r="BA102" t="s">
        <v>1595</v>
      </c>
      <c r="BB102" t="s">
        <v>1596</v>
      </c>
      <c r="BC102" t="s">
        <v>1597</v>
      </c>
      <c r="BD102" s="140"/>
    </row>
    <row r="103" spans="1:56" ht="15" customHeight="1">
      <c r="A103" s="185">
        <v>12</v>
      </c>
      <c r="B103" s="185" t="s">
        <v>498</v>
      </c>
      <c r="C103" s="185" t="s">
        <v>855</v>
      </c>
      <c r="D103" s="185" t="s">
        <v>768</v>
      </c>
      <c r="E103" s="185" t="s">
        <v>856</v>
      </c>
      <c r="F103" s="185" t="s">
        <v>857</v>
      </c>
      <c r="G103" s="185" t="s">
        <v>858</v>
      </c>
      <c r="H103" s="185" t="s">
        <v>859</v>
      </c>
      <c r="I103" t="s">
        <v>860</v>
      </c>
      <c r="J103" s="71">
        <v>44197</v>
      </c>
      <c r="K103" s="71">
        <v>44561</v>
      </c>
      <c r="L103" s="185" t="s">
        <v>774</v>
      </c>
      <c r="M103" s="185" t="str">
        <f t="shared" si="26"/>
        <v>Cundinamarca</v>
      </c>
      <c r="N103" s="185" t="s">
        <v>30</v>
      </c>
      <c r="O103" s="185" t="s">
        <v>861</v>
      </c>
      <c r="P103" s="185" t="s">
        <v>862</v>
      </c>
      <c r="Q103" s="72">
        <v>0.1</v>
      </c>
      <c r="R103" s="187">
        <f>SUM(S103:V103)</f>
        <v>429679945.57058656</v>
      </c>
      <c r="S103" s="187">
        <v>84842110.721574351</v>
      </c>
      <c r="T103" s="187">
        <v>109983380.10368578</v>
      </c>
      <c r="U103" s="187">
        <v>111976128.73686185</v>
      </c>
      <c r="V103" s="187">
        <v>122878326.00846455</v>
      </c>
      <c r="W103" s="187">
        <v>33109583</v>
      </c>
      <c r="X103" s="187" t="s">
        <v>1598</v>
      </c>
      <c r="Y103" s="187">
        <v>32805866</v>
      </c>
      <c r="Z103" s="187" t="s">
        <v>1599</v>
      </c>
      <c r="AA103" s="187">
        <v>46301901</v>
      </c>
      <c r="AB103" s="187" t="s">
        <v>1600</v>
      </c>
      <c r="AC103" s="187"/>
      <c r="AD103" s="187"/>
      <c r="AE103" s="187">
        <f t="shared" si="18"/>
        <v>112217350</v>
      </c>
      <c r="AF103" s="71">
        <v>44300</v>
      </c>
      <c r="AG103" s="71">
        <v>44392</v>
      </c>
      <c r="AH103" s="71">
        <v>44482</v>
      </c>
      <c r="AI103" s="71"/>
      <c r="AJ103" s="72">
        <f t="shared" si="19"/>
        <v>0.26116496977996678</v>
      </c>
      <c r="AK103" s="72">
        <f t="shared" si="20"/>
        <v>0.39024940231220134</v>
      </c>
      <c r="AL103" s="72">
        <f t="shared" si="21"/>
        <v>0.29828021260187298</v>
      </c>
      <c r="AM103" s="72">
        <f t="shared" si="22"/>
        <v>0.41349796177368381</v>
      </c>
      <c r="AN103" s="72">
        <f t="shared" si="23"/>
        <v>0</v>
      </c>
      <c r="AO103" s="185" t="s">
        <v>780</v>
      </c>
      <c r="AP103" s="185" t="s">
        <v>780</v>
      </c>
      <c r="AQ103" s="185" t="s">
        <v>780</v>
      </c>
      <c r="AR103" s="185"/>
      <c r="AS103" s="185" t="s">
        <v>1601</v>
      </c>
      <c r="AT103" s="185" t="s">
        <v>1602</v>
      </c>
      <c r="AU103" s="185" t="s">
        <v>1603</v>
      </c>
      <c r="AV103" s="185"/>
      <c r="AW103" s="185" t="s">
        <v>780</v>
      </c>
      <c r="AX103" t="s">
        <v>780</v>
      </c>
      <c r="AY103" t="s">
        <v>780</v>
      </c>
      <c r="BA103" t="s">
        <v>1604</v>
      </c>
      <c r="BB103" t="s">
        <v>1605</v>
      </c>
      <c r="BC103" s="185" t="s">
        <v>1606</v>
      </c>
      <c r="BD103" s="140"/>
    </row>
    <row r="104" spans="1:56" ht="15" customHeight="1">
      <c r="A104" s="185">
        <v>13</v>
      </c>
      <c r="B104" s="185" t="s">
        <v>498</v>
      </c>
      <c r="C104" s="185" t="s">
        <v>855</v>
      </c>
      <c r="D104" s="185" t="s">
        <v>768</v>
      </c>
      <c r="E104" s="185" t="s">
        <v>856</v>
      </c>
      <c r="F104" s="185" t="s">
        <v>857</v>
      </c>
      <c r="G104" s="185" t="s">
        <v>858</v>
      </c>
      <c r="H104" s="185" t="s">
        <v>859</v>
      </c>
      <c r="I104" t="s">
        <v>964</v>
      </c>
      <c r="J104" s="71">
        <v>44197</v>
      </c>
      <c r="K104" s="71">
        <v>44561</v>
      </c>
      <c r="L104" s="185" t="s">
        <v>774</v>
      </c>
      <c r="M104" s="185" t="str">
        <f t="shared" si="26"/>
        <v>Cundinamarca</v>
      </c>
      <c r="N104" s="185" t="s">
        <v>60</v>
      </c>
      <c r="O104" s="185" t="s">
        <v>965</v>
      </c>
      <c r="P104" s="185" t="s">
        <v>862</v>
      </c>
      <c r="Q104" s="72">
        <v>0.1</v>
      </c>
      <c r="R104" s="186">
        <v>1</v>
      </c>
      <c r="S104" s="186">
        <v>0.25</v>
      </c>
      <c r="T104" s="186">
        <v>0.25</v>
      </c>
      <c r="U104" s="186">
        <v>0.25</v>
      </c>
      <c r="V104" s="186">
        <v>0.25</v>
      </c>
      <c r="W104" s="186">
        <v>0.25</v>
      </c>
      <c r="X104" s="186" t="s">
        <v>1607</v>
      </c>
      <c r="Y104" s="186">
        <v>0.25</v>
      </c>
      <c r="Z104" s="186" t="s">
        <v>1608</v>
      </c>
      <c r="AA104" s="186">
        <v>0.25</v>
      </c>
      <c r="AB104" s="186" t="s">
        <v>1609</v>
      </c>
      <c r="AC104" s="186"/>
      <c r="AD104" s="186"/>
      <c r="AE104" s="186">
        <f t="shared" si="18"/>
        <v>0.75</v>
      </c>
      <c r="AF104" s="57">
        <v>44300</v>
      </c>
      <c r="AG104" s="57">
        <v>44392</v>
      </c>
      <c r="AH104" s="57">
        <v>44482</v>
      </c>
      <c r="AI104" s="57"/>
      <c r="AJ104" s="72">
        <f t="shared" si="19"/>
        <v>0.75</v>
      </c>
      <c r="AK104" s="72">
        <f t="shared" si="20"/>
        <v>1</v>
      </c>
      <c r="AL104" s="72">
        <f t="shared" si="21"/>
        <v>1</v>
      </c>
      <c r="AM104" s="72">
        <f t="shared" si="22"/>
        <v>1</v>
      </c>
      <c r="AN104" s="72">
        <f t="shared" si="23"/>
        <v>0</v>
      </c>
      <c r="AO104" s="185" t="s">
        <v>780</v>
      </c>
      <c r="AP104" s="185" t="s">
        <v>780</v>
      </c>
      <c r="AQ104" s="185" t="s">
        <v>780</v>
      </c>
      <c r="AR104" s="185"/>
      <c r="AS104" s="185" t="s">
        <v>1610</v>
      </c>
      <c r="AT104" s="185" t="s">
        <v>1611</v>
      </c>
      <c r="AU104" s="185" t="s">
        <v>1612</v>
      </c>
      <c r="AV104" s="185"/>
      <c r="AW104" s="185" t="s">
        <v>780</v>
      </c>
      <c r="AX104" t="s">
        <v>780</v>
      </c>
      <c r="AY104" t="s">
        <v>879</v>
      </c>
      <c r="BA104" t="s">
        <v>1613</v>
      </c>
      <c r="BB104" t="s">
        <v>1614</v>
      </c>
      <c r="BC104" t="s">
        <v>1615</v>
      </c>
      <c r="BD104" s="140"/>
    </row>
    <row r="105" spans="1:56" ht="15" customHeight="1">
      <c r="A105" s="185">
        <v>1</v>
      </c>
      <c r="B105" s="185" t="s">
        <v>499</v>
      </c>
      <c r="C105" s="185" t="s">
        <v>873</v>
      </c>
      <c r="D105" s="185" t="s">
        <v>768</v>
      </c>
      <c r="E105" s="185" t="s">
        <v>769</v>
      </c>
      <c r="F105" s="185" t="s">
        <v>770</v>
      </c>
      <c r="G105" s="185" t="s">
        <v>771</v>
      </c>
      <c r="H105" s="185" t="s">
        <v>772</v>
      </c>
      <c r="I105" s="185" t="s">
        <v>885</v>
      </c>
      <c r="J105" s="71">
        <v>44197</v>
      </c>
      <c r="K105" s="71">
        <v>44561</v>
      </c>
      <c r="L105" s="185" t="s">
        <v>774</v>
      </c>
      <c r="M105" s="185" t="str">
        <f>B105</f>
        <v>Guajira</v>
      </c>
      <c r="N105" s="185" t="s">
        <v>30</v>
      </c>
      <c r="O105" s="185" t="s">
        <v>886</v>
      </c>
      <c r="P105" s="185" t="s">
        <v>776</v>
      </c>
      <c r="Q105" s="72">
        <v>0.1</v>
      </c>
      <c r="R105" s="187">
        <v>177498</v>
      </c>
      <c r="S105" s="187">
        <v>0</v>
      </c>
      <c r="T105" s="187">
        <v>0</v>
      </c>
      <c r="U105" s="187">
        <v>0</v>
      </c>
      <c r="V105" s="187">
        <v>177498</v>
      </c>
      <c r="W105" s="187">
        <v>0</v>
      </c>
      <c r="X105" s="187" t="s">
        <v>1616</v>
      </c>
      <c r="Y105" s="187">
        <v>0</v>
      </c>
      <c r="Z105" s="187" t="s">
        <v>1616</v>
      </c>
      <c r="AA105" s="187">
        <v>0</v>
      </c>
      <c r="AB105" s="187" t="s">
        <v>1616</v>
      </c>
      <c r="AC105" s="187"/>
      <c r="AD105" s="187"/>
      <c r="AE105" s="187">
        <f t="shared" si="18"/>
        <v>0</v>
      </c>
      <c r="AF105" s="71">
        <v>44298</v>
      </c>
      <c r="AG105" s="71">
        <v>44389</v>
      </c>
      <c r="AH105" s="71">
        <v>44476</v>
      </c>
      <c r="AI105" s="71"/>
      <c r="AJ105" s="72">
        <f t="shared" si="19"/>
        <v>0</v>
      </c>
      <c r="AK105" s="72" t="str">
        <f t="shared" si="20"/>
        <v/>
      </c>
      <c r="AL105" s="72" t="str">
        <f t="shared" si="21"/>
        <v/>
      </c>
      <c r="AM105" s="72" t="str">
        <f t="shared" si="22"/>
        <v/>
      </c>
      <c r="AN105" s="72">
        <f t="shared" si="23"/>
        <v>0</v>
      </c>
      <c r="AO105" s="185" t="s">
        <v>879</v>
      </c>
      <c r="AP105" s="185" t="s">
        <v>879</v>
      </c>
      <c r="AQ105" s="185" t="s">
        <v>879</v>
      </c>
      <c r="AR105" s="185"/>
      <c r="AS105" s="185" t="s">
        <v>1617</v>
      </c>
      <c r="AT105" s="185" t="s">
        <v>1618</v>
      </c>
      <c r="AU105" s="185" t="s">
        <v>1619</v>
      </c>
      <c r="AV105" s="185"/>
      <c r="AW105" s="185" t="s">
        <v>879</v>
      </c>
      <c r="AX105" s="185" t="s">
        <v>879</v>
      </c>
      <c r="AY105" s="185" t="s">
        <v>879</v>
      </c>
      <c r="AZ105" s="185"/>
      <c r="BA105" s="185" t="s">
        <v>1458</v>
      </c>
      <c r="BB105" s="185" t="s">
        <v>1620</v>
      </c>
      <c r="BC105" s="185" t="s">
        <v>1621</v>
      </c>
      <c r="BD105" s="140"/>
    </row>
    <row r="106" spans="1:56" ht="15" customHeight="1">
      <c r="A106" s="185">
        <v>2</v>
      </c>
      <c r="B106" s="185" t="s">
        <v>499</v>
      </c>
      <c r="C106" s="185" t="s">
        <v>767</v>
      </c>
      <c r="D106" s="185" t="s">
        <v>768</v>
      </c>
      <c r="E106" s="185" t="s">
        <v>769</v>
      </c>
      <c r="F106" s="185" t="s">
        <v>770</v>
      </c>
      <c r="G106" s="185" t="s">
        <v>771</v>
      </c>
      <c r="H106" s="185" t="s">
        <v>772</v>
      </c>
      <c r="I106" s="185" t="s">
        <v>773</v>
      </c>
      <c r="J106" s="71">
        <v>44197</v>
      </c>
      <c r="K106" s="71">
        <v>44561</v>
      </c>
      <c r="L106" s="185" t="s">
        <v>774</v>
      </c>
      <c r="M106" s="185" t="str">
        <f t="shared" ref="M106:M114" si="27">B106</f>
        <v>Guajira</v>
      </c>
      <c r="N106" s="185" t="s">
        <v>30</v>
      </c>
      <c r="O106" s="185" t="s">
        <v>775</v>
      </c>
      <c r="P106" s="185" t="s">
        <v>776</v>
      </c>
      <c r="Q106" s="72">
        <v>0.1</v>
      </c>
      <c r="R106" s="187">
        <v>3393</v>
      </c>
      <c r="S106" s="187">
        <v>0</v>
      </c>
      <c r="T106" s="187">
        <v>0</v>
      </c>
      <c r="U106" s="187">
        <v>0</v>
      </c>
      <c r="V106" s="187">
        <v>3393</v>
      </c>
      <c r="W106" s="187">
        <v>634</v>
      </c>
      <c r="X106" s="187" t="s">
        <v>1622</v>
      </c>
      <c r="Y106" s="187">
        <v>1719</v>
      </c>
      <c r="Z106" s="187" t="s">
        <v>1623</v>
      </c>
      <c r="AA106" s="187">
        <v>1461</v>
      </c>
      <c r="AB106" s="187" t="s">
        <v>1624</v>
      </c>
      <c r="AC106" s="187"/>
      <c r="AD106" s="187"/>
      <c r="AE106" s="187">
        <f t="shared" si="18"/>
        <v>3814</v>
      </c>
      <c r="AF106" s="71">
        <v>44298</v>
      </c>
      <c r="AG106" s="71">
        <v>44389</v>
      </c>
      <c r="AH106" s="71">
        <v>44476</v>
      </c>
      <c r="AI106" s="71"/>
      <c r="AJ106" s="72">
        <f t="shared" si="19"/>
        <v>1</v>
      </c>
      <c r="AK106" s="72" t="str">
        <f t="shared" si="20"/>
        <v/>
      </c>
      <c r="AL106" s="72" t="str">
        <f t="shared" si="21"/>
        <v/>
      </c>
      <c r="AM106" s="72" t="str">
        <f t="shared" si="22"/>
        <v/>
      </c>
      <c r="AN106" s="72">
        <f t="shared" si="23"/>
        <v>0</v>
      </c>
      <c r="AO106" s="185" t="s">
        <v>780</v>
      </c>
      <c r="AP106" s="185" t="s">
        <v>780</v>
      </c>
      <c r="AQ106" s="185" t="s">
        <v>780</v>
      </c>
      <c r="AR106" s="185"/>
      <c r="AS106" s="185" t="s">
        <v>1625</v>
      </c>
      <c r="AT106" s="185" t="s">
        <v>1626</v>
      </c>
      <c r="AU106" s="185" t="s">
        <v>1627</v>
      </c>
      <c r="AV106" s="185"/>
      <c r="AW106" s="185" t="s">
        <v>780</v>
      </c>
      <c r="AX106" t="s">
        <v>780</v>
      </c>
      <c r="AY106" t="s">
        <v>780</v>
      </c>
      <c r="BA106" t="s">
        <v>1628</v>
      </c>
      <c r="BB106" t="s">
        <v>1629</v>
      </c>
      <c r="BC106" t="s">
        <v>1630</v>
      </c>
      <c r="BD106" s="140"/>
    </row>
    <row r="107" spans="1:56" ht="15" customHeight="1">
      <c r="A107" s="185">
        <v>4</v>
      </c>
      <c r="B107" s="185" t="s">
        <v>499</v>
      </c>
      <c r="C107" s="185" t="s">
        <v>767</v>
      </c>
      <c r="D107" s="185" t="s">
        <v>768</v>
      </c>
      <c r="E107" s="185" t="s">
        <v>769</v>
      </c>
      <c r="F107" s="185" t="s">
        <v>770</v>
      </c>
      <c r="G107" s="185" t="s">
        <v>771</v>
      </c>
      <c r="H107" s="185" t="s">
        <v>772</v>
      </c>
      <c r="I107" s="185" t="s">
        <v>787</v>
      </c>
      <c r="J107" s="71">
        <v>44197</v>
      </c>
      <c r="K107" s="71">
        <v>44561</v>
      </c>
      <c r="L107" s="185" t="s">
        <v>774</v>
      </c>
      <c r="M107" s="185" t="str">
        <f t="shared" si="27"/>
        <v>Guajira</v>
      </c>
      <c r="N107" s="185" t="s">
        <v>30</v>
      </c>
      <c r="O107" s="185" t="s">
        <v>788</v>
      </c>
      <c r="P107" s="185" t="s">
        <v>776</v>
      </c>
      <c r="Q107" s="72">
        <v>0.1</v>
      </c>
      <c r="R107" s="187">
        <v>5062</v>
      </c>
      <c r="S107" s="187">
        <v>0</v>
      </c>
      <c r="T107" s="187">
        <v>0</v>
      </c>
      <c r="U107" s="187">
        <v>0</v>
      </c>
      <c r="V107" s="187">
        <v>5062</v>
      </c>
      <c r="W107" s="187">
        <v>88</v>
      </c>
      <c r="X107" s="187" t="s">
        <v>1631</v>
      </c>
      <c r="Y107" s="187">
        <v>543</v>
      </c>
      <c r="Z107" s="187" t="s">
        <v>1632</v>
      </c>
      <c r="AA107" s="187">
        <v>211</v>
      </c>
      <c r="AB107" s="187" t="s">
        <v>1633</v>
      </c>
      <c r="AC107" s="187"/>
      <c r="AD107" s="187"/>
      <c r="AE107" s="187">
        <f t="shared" si="18"/>
        <v>842</v>
      </c>
      <c r="AF107" s="71">
        <v>44298</v>
      </c>
      <c r="AG107" s="71">
        <v>44389</v>
      </c>
      <c r="AH107" s="71">
        <v>44476</v>
      </c>
      <c r="AI107" s="71"/>
      <c r="AJ107" s="72">
        <f t="shared" si="19"/>
        <v>0.16633741604109048</v>
      </c>
      <c r="AK107" s="72" t="str">
        <f t="shared" si="20"/>
        <v/>
      </c>
      <c r="AL107" s="72" t="str">
        <f t="shared" si="21"/>
        <v/>
      </c>
      <c r="AM107" s="72" t="str">
        <f t="shared" si="22"/>
        <v/>
      </c>
      <c r="AN107" s="72">
        <f t="shared" si="23"/>
        <v>0</v>
      </c>
      <c r="AO107" s="185" t="s">
        <v>780</v>
      </c>
      <c r="AP107" s="185" t="s">
        <v>780</v>
      </c>
      <c r="AQ107" s="185" t="s">
        <v>780</v>
      </c>
      <c r="AR107" s="185"/>
      <c r="AS107" s="185" t="s">
        <v>1625</v>
      </c>
      <c r="AT107" s="185" t="s">
        <v>1626</v>
      </c>
      <c r="AU107" s="185" t="s">
        <v>1634</v>
      </c>
      <c r="AV107" s="185"/>
      <c r="AW107" s="185" t="s">
        <v>780</v>
      </c>
      <c r="AX107" t="s">
        <v>780</v>
      </c>
      <c r="AY107" t="s">
        <v>780</v>
      </c>
      <c r="BA107" t="s">
        <v>1635</v>
      </c>
      <c r="BB107" t="s">
        <v>1636</v>
      </c>
      <c r="BC107" t="s">
        <v>1637</v>
      </c>
      <c r="BD107" s="140"/>
    </row>
    <row r="108" spans="1:56" ht="15" customHeight="1">
      <c r="A108" s="185">
        <v>6</v>
      </c>
      <c r="B108" s="185" t="s">
        <v>499</v>
      </c>
      <c r="C108" s="185" t="s">
        <v>797</v>
      </c>
      <c r="D108" s="185" t="s">
        <v>768</v>
      </c>
      <c r="E108" s="185" t="s">
        <v>769</v>
      </c>
      <c r="F108" s="185" t="s">
        <v>798</v>
      </c>
      <c r="G108" s="185" t="s">
        <v>771</v>
      </c>
      <c r="H108" s="185" t="s">
        <v>772</v>
      </c>
      <c r="I108" t="s">
        <v>799</v>
      </c>
      <c r="J108" s="71">
        <v>44197</v>
      </c>
      <c r="K108" s="71">
        <v>44561</v>
      </c>
      <c r="L108" s="185" t="s">
        <v>774</v>
      </c>
      <c r="M108" s="185" t="str">
        <f t="shared" si="27"/>
        <v>Guajira</v>
      </c>
      <c r="N108" s="185" t="s">
        <v>60</v>
      </c>
      <c r="O108" s="185" t="s">
        <v>800</v>
      </c>
      <c r="P108" s="185" t="s">
        <v>776</v>
      </c>
      <c r="Q108" s="72">
        <v>0.1</v>
      </c>
      <c r="R108" s="186">
        <v>1</v>
      </c>
      <c r="S108" s="186">
        <v>0.25</v>
      </c>
      <c r="T108" s="186">
        <v>0.25</v>
      </c>
      <c r="U108" s="186">
        <v>0.25</v>
      </c>
      <c r="V108" s="186">
        <v>0.25</v>
      </c>
      <c r="W108" s="186">
        <v>0</v>
      </c>
      <c r="X108" s="186" t="s">
        <v>1638</v>
      </c>
      <c r="Y108" s="186">
        <v>0.5</v>
      </c>
      <c r="Z108" s="186" t="s">
        <v>1639</v>
      </c>
      <c r="AA108" s="186">
        <v>0.25</v>
      </c>
      <c r="AB108" s="186" t="s">
        <v>1640</v>
      </c>
      <c r="AC108" s="186"/>
      <c r="AD108" s="186"/>
      <c r="AE108" s="186">
        <f t="shared" si="18"/>
        <v>0.75</v>
      </c>
      <c r="AF108" s="71">
        <v>44298</v>
      </c>
      <c r="AG108" s="71">
        <v>44390</v>
      </c>
      <c r="AH108" s="71">
        <v>44476</v>
      </c>
      <c r="AI108" s="71"/>
      <c r="AJ108" s="72">
        <f t="shared" si="19"/>
        <v>0.75</v>
      </c>
      <c r="AK108" s="72">
        <f t="shared" si="20"/>
        <v>0</v>
      </c>
      <c r="AL108" s="72">
        <f t="shared" si="21"/>
        <v>1</v>
      </c>
      <c r="AM108" s="72">
        <f t="shared" si="22"/>
        <v>1</v>
      </c>
      <c r="AN108" s="72">
        <f t="shared" si="23"/>
        <v>0</v>
      </c>
      <c r="AO108" s="185" t="s">
        <v>780</v>
      </c>
      <c r="AP108" s="185" t="s">
        <v>780</v>
      </c>
      <c r="AQ108" s="185" t="s">
        <v>780</v>
      </c>
      <c r="AR108" s="185"/>
      <c r="AS108" s="185" t="s">
        <v>1641</v>
      </c>
      <c r="AT108" s="185" t="s">
        <v>1642</v>
      </c>
      <c r="AU108" s="185" t="s">
        <v>1643</v>
      </c>
      <c r="AV108" s="185"/>
      <c r="AW108" s="185" t="s">
        <v>869</v>
      </c>
      <c r="AX108" t="s">
        <v>780</v>
      </c>
      <c r="AY108" t="s">
        <v>780</v>
      </c>
      <c r="BA108" t="s">
        <v>1644</v>
      </c>
      <c r="BB108" t="s">
        <v>1645</v>
      </c>
      <c r="BC108" t="s">
        <v>1645</v>
      </c>
      <c r="BD108" s="140"/>
    </row>
    <row r="109" spans="1:56" ht="15" customHeight="1">
      <c r="A109" s="185">
        <v>7</v>
      </c>
      <c r="B109" s="185" t="s">
        <v>499</v>
      </c>
      <c r="C109" s="185" t="s">
        <v>809</v>
      </c>
      <c r="D109" s="185" t="s">
        <v>768</v>
      </c>
      <c r="E109" s="185" t="s">
        <v>769</v>
      </c>
      <c r="F109" s="185" t="s">
        <v>798</v>
      </c>
      <c r="G109" s="185" t="s">
        <v>771</v>
      </c>
      <c r="H109" s="185" t="s">
        <v>772</v>
      </c>
      <c r="I109" t="s">
        <v>810</v>
      </c>
      <c r="J109" s="71">
        <v>44197</v>
      </c>
      <c r="K109" s="71">
        <v>44561</v>
      </c>
      <c r="L109" s="185" t="s">
        <v>774</v>
      </c>
      <c r="M109" s="185" t="str">
        <f t="shared" si="27"/>
        <v>Guajira</v>
      </c>
      <c r="N109" s="185" t="s">
        <v>60</v>
      </c>
      <c r="O109" s="185" t="s">
        <v>800</v>
      </c>
      <c r="P109" s="185" t="s">
        <v>776</v>
      </c>
      <c r="Q109" s="72">
        <v>0.1</v>
      </c>
      <c r="R109" s="186">
        <v>1</v>
      </c>
      <c r="S109" s="186">
        <v>0.25</v>
      </c>
      <c r="T109" s="186">
        <v>0.25</v>
      </c>
      <c r="U109" s="186">
        <v>0.25</v>
      </c>
      <c r="V109" s="186">
        <v>0.25</v>
      </c>
      <c r="W109" s="186">
        <v>0.25</v>
      </c>
      <c r="X109" s="186" t="s">
        <v>1646</v>
      </c>
      <c r="Y109" s="186">
        <v>0.25</v>
      </c>
      <c r="Z109" s="186" t="s">
        <v>1647</v>
      </c>
      <c r="AA109" s="186">
        <v>0.25</v>
      </c>
      <c r="AB109" s="186" t="s">
        <v>1648</v>
      </c>
      <c r="AC109" s="186"/>
      <c r="AD109" s="186"/>
      <c r="AE109" s="186">
        <f t="shared" si="18"/>
        <v>0.75</v>
      </c>
      <c r="AF109" s="71">
        <v>44298</v>
      </c>
      <c r="AG109" s="71">
        <v>44390</v>
      </c>
      <c r="AH109" s="71">
        <v>44476</v>
      </c>
      <c r="AI109" s="71"/>
      <c r="AJ109" s="72">
        <f t="shared" si="19"/>
        <v>0.75</v>
      </c>
      <c r="AK109" s="72">
        <f t="shared" si="20"/>
        <v>1</v>
      </c>
      <c r="AL109" s="72">
        <f t="shared" si="21"/>
        <v>1</v>
      </c>
      <c r="AM109" s="72">
        <f t="shared" si="22"/>
        <v>1</v>
      </c>
      <c r="AN109" s="72">
        <f t="shared" si="23"/>
        <v>0</v>
      </c>
      <c r="AO109" s="185" t="s">
        <v>780</v>
      </c>
      <c r="AP109" s="185" t="s">
        <v>780</v>
      </c>
      <c r="AQ109" s="185" t="s">
        <v>780</v>
      </c>
      <c r="AR109" s="185"/>
      <c r="AS109" s="185" t="s">
        <v>1625</v>
      </c>
      <c r="AT109" s="185" t="s">
        <v>1649</v>
      </c>
      <c r="AU109" s="185" t="s">
        <v>1650</v>
      </c>
      <c r="AV109" s="185"/>
      <c r="AW109" s="185" t="s">
        <v>780</v>
      </c>
      <c r="AX109" t="s">
        <v>780</v>
      </c>
      <c r="AY109" t="s">
        <v>780</v>
      </c>
      <c r="BA109" t="s">
        <v>1651</v>
      </c>
      <c r="BB109" t="s">
        <v>1652</v>
      </c>
      <c r="BC109" t="s">
        <v>1651</v>
      </c>
      <c r="BD109" s="140"/>
    </row>
    <row r="110" spans="1:56" ht="15" customHeight="1">
      <c r="A110" s="185">
        <v>8</v>
      </c>
      <c r="B110" s="185" t="s">
        <v>499</v>
      </c>
      <c r="C110" s="185" t="s">
        <v>818</v>
      </c>
      <c r="D110" s="185" t="s">
        <v>819</v>
      </c>
      <c r="E110" s="185" t="s">
        <v>820</v>
      </c>
      <c r="F110" s="185" t="s">
        <v>821</v>
      </c>
      <c r="G110" s="185" t="s">
        <v>771</v>
      </c>
      <c r="H110" s="185" t="s">
        <v>822</v>
      </c>
      <c r="I110" t="s">
        <v>823</v>
      </c>
      <c r="J110" s="71">
        <v>44197</v>
      </c>
      <c r="K110" s="71">
        <v>44561</v>
      </c>
      <c r="L110" s="185" t="s">
        <v>774</v>
      </c>
      <c r="M110" s="185" t="str">
        <f t="shared" si="27"/>
        <v>Guajira</v>
      </c>
      <c r="N110" s="185" t="s">
        <v>60</v>
      </c>
      <c r="O110" s="185" t="s">
        <v>800</v>
      </c>
      <c r="P110" s="185" t="s">
        <v>776</v>
      </c>
      <c r="Q110" s="72">
        <v>0.1</v>
      </c>
      <c r="R110" s="186">
        <v>1</v>
      </c>
      <c r="S110" s="186">
        <v>0.25</v>
      </c>
      <c r="T110" s="186">
        <v>0.25</v>
      </c>
      <c r="U110" s="186">
        <v>0.25</v>
      </c>
      <c r="V110" s="186">
        <v>0.25</v>
      </c>
      <c r="W110" s="186">
        <v>0.25</v>
      </c>
      <c r="X110" s="186" t="s">
        <v>1653</v>
      </c>
      <c r="Y110" s="186">
        <v>0.25</v>
      </c>
      <c r="Z110" s="186" t="s">
        <v>1654</v>
      </c>
      <c r="AA110" s="186">
        <v>0.25</v>
      </c>
      <c r="AB110" s="186" t="s">
        <v>1655</v>
      </c>
      <c r="AC110" s="186"/>
      <c r="AD110" s="186"/>
      <c r="AE110" s="186">
        <f t="shared" si="18"/>
        <v>0.75</v>
      </c>
      <c r="AF110" s="71">
        <v>44298</v>
      </c>
      <c r="AG110" s="71">
        <v>44390</v>
      </c>
      <c r="AH110" s="71">
        <v>44476</v>
      </c>
      <c r="AI110" s="71"/>
      <c r="AJ110" s="72">
        <f t="shared" si="19"/>
        <v>0.75</v>
      </c>
      <c r="AK110" s="72">
        <f t="shared" si="20"/>
        <v>1</v>
      </c>
      <c r="AL110" s="72">
        <f t="shared" si="21"/>
        <v>1</v>
      </c>
      <c r="AM110" s="72">
        <f t="shared" si="22"/>
        <v>1</v>
      </c>
      <c r="AN110" s="72">
        <f t="shared" si="23"/>
        <v>0</v>
      </c>
      <c r="AO110" s="185" t="s">
        <v>780</v>
      </c>
      <c r="AP110" s="185" t="s">
        <v>780</v>
      </c>
      <c r="AQ110" s="185" t="s">
        <v>780</v>
      </c>
      <c r="AR110" s="185"/>
      <c r="AS110" s="185" t="s">
        <v>1625</v>
      </c>
      <c r="AT110" s="185" t="s">
        <v>1656</v>
      </c>
      <c r="AU110" s="185" t="s">
        <v>1657</v>
      </c>
      <c r="AV110" s="185"/>
      <c r="AW110" s="185" t="s">
        <v>869</v>
      </c>
      <c r="AX110" t="s">
        <v>780</v>
      </c>
      <c r="AY110" t="s">
        <v>780</v>
      </c>
      <c r="BA110" t="s">
        <v>1658</v>
      </c>
      <c r="BB110" t="s">
        <v>1659</v>
      </c>
      <c r="BC110" t="s">
        <v>1660</v>
      </c>
      <c r="BD110" s="140"/>
    </row>
    <row r="111" spans="1:56" ht="15" customHeight="1">
      <c r="A111" s="185">
        <v>9</v>
      </c>
      <c r="B111" s="185" t="s">
        <v>499</v>
      </c>
      <c r="C111" s="185" t="s">
        <v>831</v>
      </c>
      <c r="D111" s="185" t="s">
        <v>832</v>
      </c>
      <c r="E111" s="185" t="s">
        <v>833</v>
      </c>
      <c r="F111" s="185" t="s">
        <v>834</v>
      </c>
      <c r="G111" s="185" t="s">
        <v>835</v>
      </c>
      <c r="H111" s="185" t="s">
        <v>835</v>
      </c>
      <c r="I111" t="s">
        <v>836</v>
      </c>
      <c r="J111" s="71">
        <v>44197</v>
      </c>
      <c r="K111" s="71">
        <v>44561</v>
      </c>
      <c r="L111" s="185" t="s">
        <v>774</v>
      </c>
      <c r="M111" s="185" t="str">
        <f t="shared" si="27"/>
        <v>Guajira</v>
      </c>
      <c r="N111" s="185" t="s">
        <v>60</v>
      </c>
      <c r="O111" s="185" t="s">
        <v>837</v>
      </c>
      <c r="P111" s="185" t="s">
        <v>776</v>
      </c>
      <c r="Q111" s="72">
        <v>0.1</v>
      </c>
      <c r="R111" s="186">
        <v>1</v>
      </c>
      <c r="S111" s="186">
        <v>0.25</v>
      </c>
      <c r="T111" s="186">
        <v>0.25</v>
      </c>
      <c r="U111" s="186">
        <v>0.25</v>
      </c>
      <c r="V111" s="186">
        <v>0.25</v>
      </c>
      <c r="W111" s="186">
        <v>0.25</v>
      </c>
      <c r="X111" s="186" t="s">
        <v>1661</v>
      </c>
      <c r="Y111" s="186">
        <v>0.25</v>
      </c>
      <c r="Z111" s="186" t="s">
        <v>1662</v>
      </c>
      <c r="AA111" s="186">
        <v>0.25</v>
      </c>
      <c r="AB111" s="186" t="s">
        <v>1663</v>
      </c>
      <c r="AC111" s="186"/>
      <c r="AD111" s="186"/>
      <c r="AE111" s="186">
        <f t="shared" si="18"/>
        <v>0.75</v>
      </c>
      <c r="AF111" s="71">
        <v>44298</v>
      </c>
      <c r="AG111" s="71">
        <v>44389</v>
      </c>
      <c r="AH111" s="71">
        <v>44476</v>
      </c>
      <c r="AI111" s="71"/>
      <c r="AJ111" s="72">
        <f t="shared" si="19"/>
        <v>0.75</v>
      </c>
      <c r="AK111" s="72">
        <f t="shared" si="20"/>
        <v>1</v>
      </c>
      <c r="AL111" s="72">
        <f t="shared" si="21"/>
        <v>1</v>
      </c>
      <c r="AM111" s="72">
        <f t="shared" si="22"/>
        <v>1</v>
      </c>
      <c r="AN111" s="72">
        <f t="shared" si="23"/>
        <v>0</v>
      </c>
      <c r="AO111" s="185" t="s">
        <v>780</v>
      </c>
      <c r="AP111" s="185" t="s">
        <v>780</v>
      </c>
      <c r="AQ111" s="185" t="s">
        <v>780</v>
      </c>
      <c r="AR111" s="185"/>
      <c r="AS111" s="185" t="s">
        <v>1625</v>
      </c>
      <c r="AT111" s="185" t="s">
        <v>1664</v>
      </c>
      <c r="AU111" s="185" t="s">
        <v>1665</v>
      </c>
      <c r="AV111" s="185"/>
      <c r="AW111" s="185" t="s">
        <v>780</v>
      </c>
      <c r="AX111" t="s">
        <v>780</v>
      </c>
      <c r="AY111" t="s">
        <v>780</v>
      </c>
      <c r="BA111" t="s">
        <v>1666</v>
      </c>
      <c r="BB111" t="s">
        <v>1667</v>
      </c>
      <c r="BC111" t="s">
        <v>1429</v>
      </c>
      <c r="BD111" s="140"/>
    </row>
    <row r="112" spans="1:56" ht="15" customHeight="1">
      <c r="A112" s="185">
        <v>10</v>
      </c>
      <c r="B112" s="185" t="s">
        <v>499</v>
      </c>
      <c r="C112" s="185" t="s">
        <v>831</v>
      </c>
      <c r="D112" s="185" t="s">
        <v>832</v>
      </c>
      <c r="E112" s="185" t="s">
        <v>833</v>
      </c>
      <c r="F112" s="185" t="s">
        <v>834</v>
      </c>
      <c r="G112" s="185" t="s">
        <v>835</v>
      </c>
      <c r="H112" s="185" t="s">
        <v>835</v>
      </c>
      <c r="I112" t="s">
        <v>846</v>
      </c>
      <c r="J112" s="71">
        <v>44197</v>
      </c>
      <c r="K112" s="71">
        <v>44561</v>
      </c>
      <c r="L112" s="185" t="s">
        <v>774</v>
      </c>
      <c r="M112" s="185" t="str">
        <f t="shared" si="27"/>
        <v>Guajira</v>
      </c>
      <c r="N112" s="185" t="s">
        <v>60</v>
      </c>
      <c r="O112" s="185" t="s">
        <v>847</v>
      </c>
      <c r="P112" s="185" t="s">
        <v>776</v>
      </c>
      <c r="Q112" s="72">
        <v>0.1</v>
      </c>
      <c r="R112" s="186">
        <v>1</v>
      </c>
      <c r="S112" s="186">
        <v>0.25</v>
      </c>
      <c r="T112" s="186">
        <v>0.25</v>
      </c>
      <c r="U112" s="186">
        <v>0.25</v>
      </c>
      <c r="V112" s="186">
        <v>0.25</v>
      </c>
      <c r="W112" s="186">
        <v>0.25</v>
      </c>
      <c r="X112" s="186" t="s">
        <v>1668</v>
      </c>
      <c r="Y112" s="186">
        <v>0.25</v>
      </c>
      <c r="Z112" s="186" t="s">
        <v>1669</v>
      </c>
      <c r="AA112" s="186">
        <v>0.25</v>
      </c>
      <c r="AB112" s="186" t="s">
        <v>1670</v>
      </c>
      <c r="AC112" s="186"/>
      <c r="AD112" s="186"/>
      <c r="AE112" s="186">
        <f t="shared" si="18"/>
        <v>0.75</v>
      </c>
      <c r="AF112" s="71">
        <v>44298</v>
      </c>
      <c r="AG112" s="71">
        <v>44389</v>
      </c>
      <c r="AH112" s="71">
        <v>44476</v>
      </c>
      <c r="AI112" s="71"/>
      <c r="AJ112" s="72">
        <f t="shared" si="19"/>
        <v>0.75</v>
      </c>
      <c r="AK112" s="72">
        <f t="shared" si="20"/>
        <v>1</v>
      </c>
      <c r="AL112" s="72">
        <f t="shared" si="21"/>
        <v>1</v>
      </c>
      <c r="AM112" s="72">
        <f t="shared" si="22"/>
        <v>1</v>
      </c>
      <c r="AN112" s="72">
        <f t="shared" si="23"/>
        <v>0</v>
      </c>
      <c r="AO112" s="185" t="s">
        <v>780</v>
      </c>
      <c r="AP112" s="185" t="s">
        <v>780</v>
      </c>
      <c r="AQ112" s="185" t="s">
        <v>780</v>
      </c>
      <c r="AR112" s="185"/>
      <c r="AS112" s="185" t="s">
        <v>1625</v>
      </c>
      <c r="AT112" s="185" t="s">
        <v>1671</v>
      </c>
      <c r="AU112" s="185" t="s">
        <v>1672</v>
      </c>
      <c r="AV112" s="185"/>
      <c r="AW112" s="185" t="s">
        <v>869</v>
      </c>
      <c r="AX112" t="s">
        <v>780</v>
      </c>
      <c r="AY112" t="s">
        <v>780</v>
      </c>
      <c r="BA112" t="s">
        <v>1673</v>
      </c>
      <c r="BB112" t="s">
        <v>1674</v>
      </c>
      <c r="BC112" t="s">
        <v>1675</v>
      </c>
      <c r="BD112" s="140"/>
    </row>
    <row r="113" spans="1:56" ht="15" customHeight="1">
      <c r="A113" s="185">
        <v>12</v>
      </c>
      <c r="B113" s="185" t="s">
        <v>499</v>
      </c>
      <c r="C113" s="185" t="s">
        <v>855</v>
      </c>
      <c r="D113" s="185" t="s">
        <v>768</v>
      </c>
      <c r="E113" s="185" t="s">
        <v>856</v>
      </c>
      <c r="F113" s="185" t="s">
        <v>857</v>
      </c>
      <c r="G113" s="185" t="s">
        <v>858</v>
      </c>
      <c r="H113" s="185" t="s">
        <v>859</v>
      </c>
      <c r="I113" t="s">
        <v>860</v>
      </c>
      <c r="J113" s="71">
        <v>44197</v>
      </c>
      <c r="K113" s="71">
        <v>44561</v>
      </c>
      <c r="L113" s="185" t="s">
        <v>774</v>
      </c>
      <c r="M113" s="185" t="str">
        <f t="shared" si="27"/>
        <v>Guajira</v>
      </c>
      <c r="N113" s="185" t="s">
        <v>30</v>
      </c>
      <c r="O113" s="185" t="s">
        <v>861</v>
      </c>
      <c r="P113" s="185" t="s">
        <v>862</v>
      </c>
      <c r="Q113" s="72">
        <v>0.1</v>
      </c>
      <c r="R113" s="187">
        <f>SUM(S113:V113)</f>
        <v>113644495.16247328</v>
      </c>
      <c r="S113" s="187">
        <v>22439583.091708541</v>
      </c>
      <c r="T113" s="187">
        <v>29089106.524503782</v>
      </c>
      <c r="U113" s="187">
        <v>29616161.405090004</v>
      </c>
      <c r="V113" s="187">
        <v>32499644.141170949</v>
      </c>
      <c r="W113" s="187">
        <v>23654823</v>
      </c>
      <c r="X113" s="187" t="s">
        <v>1676</v>
      </c>
      <c r="Y113" s="187">
        <v>29111743</v>
      </c>
      <c r="Z113" s="187" t="s">
        <v>1677</v>
      </c>
      <c r="AA113" s="187">
        <v>21905762</v>
      </c>
      <c r="AB113" s="187" t="s">
        <v>1678</v>
      </c>
      <c r="AC113" s="187"/>
      <c r="AD113" s="187"/>
      <c r="AE113" s="187">
        <f t="shared" si="18"/>
        <v>74672328</v>
      </c>
      <c r="AF113" s="71">
        <v>44298</v>
      </c>
      <c r="AG113" s="71">
        <v>44389</v>
      </c>
      <c r="AH113" s="71">
        <v>44476</v>
      </c>
      <c r="AI113" s="71"/>
      <c r="AJ113" s="72">
        <f t="shared" si="19"/>
        <v>0.65706946819767886</v>
      </c>
      <c r="AK113" s="72">
        <f t="shared" si="20"/>
        <v>1</v>
      </c>
      <c r="AL113" s="72">
        <f t="shared" si="21"/>
        <v>1</v>
      </c>
      <c r="AM113" s="72">
        <f t="shared" si="22"/>
        <v>0.73965567989628622</v>
      </c>
      <c r="AN113" s="72">
        <f t="shared" si="23"/>
        <v>0</v>
      </c>
      <c r="AO113" s="185" t="s">
        <v>780</v>
      </c>
      <c r="AP113" s="185" t="s">
        <v>780</v>
      </c>
      <c r="AQ113" s="185" t="s">
        <v>780</v>
      </c>
      <c r="AR113" s="185"/>
      <c r="AS113" s="185" t="s">
        <v>1625</v>
      </c>
      <c r="AT113" s="185" t="s">
        <v>1679</v>
      </c>
      <c r="AU113" s="185" t="s">
        <v>1680</v>
      </c>
      <c r="AV113" s="185"/>
      <c r="AW113" s="185" t="s">
        <v>780</v>
      </c>
      <c r="AX113" t="s">
        <v>780</v>
      </c>
      <c r="AY113" t="s">
        <v>780</v>
      </c>
      <c r="BA113" t="s">
        <v>1681</v>
      </c>
      <c r="BB113" t="s">
        <v>1682</v>
      </c>
      <c r="BC113" t="s">
        <v>1683</v>
      </c>
      <c r="BD113" s="140"/>
    </row>
    <row r="114" spans="1:56" ht="15" customHeight="1">
      <c r="A114" s="185">
        <v>13</v>
      </c>
      <c r="B114" s="185" t="s">
        <v>499</v>
      </c>
      <c r="C114" s="185" t="s">
        <v>855</v>
      </c>
      <c r="D114" s="185" t="s">
        <v>768</v>
      </c>
      <c r="E114" s="185" t="s">
        <v>856</v>
      </c>
      <c r="F114" s="185" t="s">
        <v>857</v>
      </c>
      <c r="G114" s="185" t="s">
        <v>858</v>
      </c>
      <c r="H114" s="185" t="s">
        <v>859</v>
      </c>
      <c r="I114" t="s">
        <v>964</v>
      </c>
      <c r="J114" s="71">
        <v>44197</v>
      </c>
      <c r="K114" s="71">
        <v>44561</v>
      </c>
      <c r="L114" s="185" t="s">
        <v>774</v>
      </c>
      <c r="M114" s="185" t="str">
        <f t="shared" si="27"/>
        <v>Guajira</v>
      </c>
      <c r="N114" s="185" t="s">
        <v>60</v>
      </c>
      <c r="O114" s="185" t="s">
        <v>965</v>
      </c>
      <c r="P114" s="185" t="s">
        <v>862</v>
      </c>
      <c r="Q114" s="72">
        <v>0.1</v>
      </c>
      <c r="R114" s="186">
        <v>1</v>
      </c>
      <c r="S114" s="186">
        <v>0.25</v>
      </c>
      <c r="T114" s="186">
        <v>0.25</v>
      </c>
      <c r="U114" s="186">
        <v>0.25</v>
      </c>
      <c r="V114" s="186">
        <v>0.25</v>
      </c>
      <c r="W114" s="186">
        <v>0</v>
      </c>
      <c r="X114" s="186" t="s">
        <v>1684</v>
      </c>
      <c r="Y114" s="186">
        <v>0.5</v>
      </c>
      <c r="Z114" s="186" t="s">
        <v>1685</v>
      </c>
      <c r="AA114" s="186">
        <v>0.25</v>
      </c>
      <c r="AB114" s="186" t="s">
        <v>1686</v>
      </c>
      <c r="AC114" s="186"/>
      <c r="AD114" s="186"/>
      <c r="AE114" s="186">
        <f t="shared" si="18"/>
        <v>0.75</v>
      </c>
      <c r="AF114" s="57">
        <v>44298</v>
      </c>
      <c r="AG114" s="57">
        <v>44390</v>
      </c>
      <c r="AH114" s="57">
        <v>44476</v>
      </c>
      <c r="AI114" s="57"/>
      <c r="AJ114" s="72">
        <f t="shared" si="19"/>
        <v>0.75</v>
      </c>
      <c r="AK114" s="72">
        <f t="shared" si="20"/>
        <v>0</v>
      </c>
      <c r="AL114" s="72">
        <f t="shared" si="21"/>
        <v>1</v>
      </c>
      <c r="AM114" s="72">
        <f t="shared" si="22"/>
        <v>1</v>
      </c>
      <c r="AN114" s="72">
        <f t="shared" si="23"/>
        <v>0</v>
      </c>
      <c r="AO114" s="185" t="s">
        <v>780</v>
      </c>
      <c r="AP114" s="185" t="s">
        <v>780</v>
      </c>
      <c r="AQ114" s="185" t="s">
        <v>780</v>
      </c>
      <c r="AR114" s="185"/>
      <c r="AS114" s="185" t="s">
        <v>1625</v>
      </c>
      <c r="AT114" s="185" t="s">
        <v>1687</v>
      </c>
      <c r="AU114" s="185" t="s">
        <v>1688</v>
      </c>
      <c r="AV114" s="185"/>
      <c r="AW114" s="185" t="s">
        <v>780</v>
      </c>
      <c r="AX114" t="s">
        <v>780</v>
      </c>
      <c r="AY114" t="s">
        <v>780</v>
      </c>
      <c r="BA114" t="s">
        <v>1689</v>
      </c>
      <c r="BB114" t="s">
        <v>1690</v>
      </c>
      <c r="BC114" t="s">
        <v>1691</v>
      </c>
      <c r="BD114" s="140"/>
    </row>
    <row r="115" spans="1:56" ht="15" customHeight="1">
      <c r="A115" s="185">
        <v>1</v>
      </c>
      <c r="B115" s="185" t="s">
        <v>500</v>
      </c>
      <c r="C115" s="185" t="s">
        <v>767</v>
      </c>
      <c r="D115" s="185" t="s">
        <v>768</v>
      </c>
      <c r="E115" s="185" t="s">
        <v>769</v>
      </c>
      <c r="F115" s="185" t="s">
        <v>770</v>
      </c>
      <c r="G115" s="185" t="s">
        <v>771</v>
      </c>
      <c r="H115" s="185" t="s">
        <v>772</v>
      </c>
      <c r="I115" s="185" t="s">
        <v>773</v>
      </c>
      <c r="J115" s="71">
        <v>44197</v>
      </c>
      <c r="K115" s="71">
        <v>44561</v>
      </c>
      <c r="L115" s="185" t="s">
        <v>774</v>
      </c>
      <c r="M115" s="185" t="str">
        <f>B115</f>
        <v>Huila</v>
      </c>
      <c r="N115" s="185" t="s">
        <v>30</v>
      </c>
      <c r="O115" s="185" t="s">
        <v>775</v>
      </c>
      <c r="P115" s="185" t="s">
        <v>776</v>
      </c>
      <c r="Q115" s="72">
        <v>0.1111111111111111</v>
      </c>
      <c r="R115" s="187">
        <v>12229</v>
      </c>
      <c r="S115" s="187">
        <v>0</v>
      </c>
      <c r="T115" s="187">
        <v>0</v>
      </c>
      <c r="U115" s="187">
        <v>0</v>
      </c>
      <c r="V115" s="187">
        <v>12229</v>
      </c>
      <c r="W115" s="187">
        <v>2409</v>
      </c>
      <c r="X115" s="187" t="s">
        <v>1692</v>
      </c>
      <c r="Y115" s="187">
        <v>6318</v>
      </c>
      <c r="Z115" s="187" t="s">
        <v>1693</v>
      </c>
      <c r="AA115" s="187">
        <v>13646</v>
      </c>
      <c r="AB115" s="187" t="s">
        <v>1694</v>
      </c>
      <c r="AC115" s="187"/>
      <c r="AD115" s="187"/>
      <c r="AE115" s="187">
        <f t="shared" si="18"/>
        <v>22373</v>
      </c>
      <c r="AF115" s="71">
        <v>44300</v>
      </c>
      <c r="AG115" s="71">
        <v>44392</v>
      </c>
      <c r="AH115" s="71">
        <v>44481</v>
      </c>
      <c r="AI115" s="71"/>
      <c r="AJ115" s="72">
        <f t="shared" si="19"/>
        <v>1</v>
      </c>
      <c r="AK115" s="72" t="str">
        <f t="shared" si="20"/>
        <v/>
      </c>
      <c r="AL115" s="72" t="str">
        <f t="shared" si="21"/>
        <v/>
      </c>
      <c r="AM115" s="72" t="str">
        <f t="shared" si="22"/>
        <v/>
      </c>
      <c r="AN115" s="72">
        <f t="shared" si="23"/>
        <v>0</v>
      </c>
      <c r="AO115" s="185" t="s">
        <v>780</v>
      </c>
      <c r="AP115" s="185" t="s">
        <v>780</v>
      </c>
      <c r="AQ115" s="185" t="s">
        <v>780</v>
      </c>
      <c r="AR115" s="185"/>
      <c r="AS115" s="185" t="s">
        <v>1695</v>
      </c>
      <c r="AT115" s="185" t="s">
        <v>1299</v>
      </c>
      <c r="AU115" s="185" t="s">
        <v>1082</v>
      </c>
      <c r="AV115" s="185"/>
      <c r="AW115" s="185" t="s">
        <v>780</v>
      </c>
      <c r="AX115" s="185" t="s">
        <v>780</v>
      </c>
      <c r="AY115" s="185" t="s">
        <v>780</v>
      </c>
      <c r="AZ115" s="185"/>
      <c r="BA115" s="185" t="s">
        <v>1696</v>
      </c>
      <c r="BB115" s="185" t="s">
        <v>1697</v>
      </c>
      <c r="BC115" s="185" t="s">
        <v>1698</v>
      </c>
      <c r="BD115" s="140"/>
    </row>
    <row r="116" spans="1:56" ht="15" customHeight="1">
      <c r="A116" s="185">
        <v>3</v>
      </c>
      <c r="B116" s="185" t="s">
        <v>500</v>
      </c>
      <c r="C116" s="185" t="s">
        <v>767</v>
      </c>
      <c r="D116" s="185" t="s">
        <v>768</v>
      </c>
      <c r="E116" s="185" t="s">
        <v>769</v>
      </c>
      <c r="F116" s="185" t="s">
        <v>770</v>
      </c>
      <c r="G116" s="185" t="s">
        <v>771</v>
      </c>
      <c r="H116" s="185" t="s">
        <v>772</v>
      </c>
      <c r="I116" s="185" t="s">
        <v>787</v>
      </c>
      <c r="J116" s="71">
        <v>44197</v>
      </c>
      <c r="K116" s="71">
        <v>44561</v>
      </c>
      <c r="L116" s="185" t="s">
        <v>774</v>
      </c>
      <c r="M116" s="185" t="str">
        <f t="shared" ref="M116:M123" si="28">B116</f>
        <v>Huila</v>
      </c>
      <c r="N116" s="185" t="s">
        <v>30</v>
      </c>
      <c r="O116" s="185" t="s">
        <v>788</v>
      </c>
      <c r="P116" s="185" t="s">
        <v>776</v>
      </c>
      <c r="Q116" s="72">
        <v>0.1111111111111111</v>
      </c>
      <c r="R116" s="187">
        <v>5953</v>
      </c>
      <c r="S116" s="187">
        <v>0</v>
      </c>
      <c r="T116" s="187">
        <v>0</v>
      </c>
      <c r="U116" s="187">
        <v>0</v>
      </c>
      <c r="V116" s="187">
        <v>5953</v>
      </c>
      <c r="W116" s="187">
        <v>436</v>
      </c>
      <c r="X116" s="187" t="s">
        <v>1699</v>
      </c>
      <c r="Y116" s="187">
        <v>793</v>
      </c>
      <c r="Z116" s="187" t="s">
        <v>1700</v>
      </c>
      <c r="AA116" s="187">
        <v>1012</v>
      </c>
      <c r="AB116" s="187" t="s">
        <v>1701</v>
      </c>
      <c r="AC116" s="187"/>
      <c r="AD116" s="187"/>
      <c r="AE116" s="187">
        <f t="shared" si="18"/>
        <v>2241</v>
      </c>
      <c r="AF116" s="71">
        <v>44300</v>
      </c>
      <c r="AG116" s="71">
        <v>44392</v>
      </c>
      <c r="AH116" s="71">
        <v>44481</v>
      </c>
      <c r="AI116" s="71"/>
      <c r="AJ116" s="72">
        <f t="shared" si="19"/>
        <v>0.37644884931967076</v>
      </c>
      <c r="AK116" s="72" t="str">
        <f t="shared" si="20"/>
        <v/>
      </c>
      <c r="AL116" s="72" t="str">
        <f t="shared" si="21"/>
        <v/>
      </c>
      <c r="AM116" s="72" t="str">
        <f t="shared" si="22"/>
        <v/>
      </c>
      <c r="AN116" s="72">
        <f t="shared" si="23"/>
        <v>0</v>
      </c>
      <c r="AO116" s="185" t="s">
        <v>780</v>
      </c>
      <c r="AP116" s="185" t="s">
        <v>780</v>
      </c>
      <c r="AQ116" s="185" t="s">
        <v>780</v>
      </c>
      <c r="AR116" s="185"/>
      <c r="AS116" s="185" t="s">
        <v>1695</v>
      </c>
      <c r="AT116" s="185" t="s">
        <v>1299</v>
      </c>
      <c r="AU116" s="185" t="s">
        <v>1082</v>
      </c>
      <c r="AV116" s="185"/>
      <c r="AW116" s="185" t="s">
        <v>780</v>
      </c>
      <c r="AX116" t="s">
        <v>780</v>
      </c>
      <c r="AY116" t="s">
        <v>780</v>
      </c>
      <c r="BA116" t="s">
        <v>1702</v>
      </c>
      <c r="BB116" t="s">
        <v>1703</v>
      </c>
      <c r="BC116" t="s">
        <v>1704</v>
      </c>
      <c r="BD116" s="140"/>
    </row>
    <row r="117" spans="1:56" ht="15" customHeight="1">
      <c r="A117" s="185">
        <v>5</v>
      </c>
      <c r="B117" s="185" t="s">
        <v>500</v>
      </c>
      <c r="C117" s="185" t="s">
        <v>797</v>
      </c>
      <c r="D117" s="185" t="s">
        <v>768</v>
      </c>
      <c r="E117" s="185" t="s">
        <v>769</v>
      </c>
      <c r="F117" s="185" t="s">
        <v>798</v>
      </c>
      <c r="G117" s="185" t="s">
        <v>771</v>
      </c>
      <c r="H117" s="185" t="s">
        <v>772</v>
      </c>
      <c r="I117" t="s">
        <v>799</v>
      </c>
      <c r="J117" s="71">
        <v>44197</v>
      </c>
      <c r="K117" s="71">
        <v>44561</v>
      </c>
      <c r="L117" s="185" t="s">
        <v>774</v>
      </c>
      <c r="M117" s="185" t="str">
        <f t="shared" si="28"/>
        <v>Huila</v>
      </c>
      <c r="N117" s="185" t="s">
        <v>60</v>
      </c>
      <c r="O117" s="185" t="s">
        <v>800</v>
      </c>
      <c r="P117" s="185" t="s">
        <v>776</v>
      </c>
      <c r="Q117" s="72">
        <v>0.1111111111111111</v>
      </c>
      <c r="R117" s="186">
        <v>1</v>
      </c>
      <c r="S117" s="186">
        <v>0</v>
      </c>
      <c r="T117" s="186">
        <v>0</v>
      </c>
      <c r="U117" s="186">
        <v>0</v>
      </c>
      <c r="V117" s="186">
        <v>1</v>
      </c>
      <c r="W117" s="186">
        <v>0.25</v>
      </c>
      <c r="X117" s="186" t="s">
        <v>1705</v>
      </c>
      <c r="Y117" s="186">
        <v>0.25</v>
      </c>
      <c r="Z117" s="186" t="s">
        <v>1706</v>
      </c>
      <c r="AA117" s="186">
        <v>0.25</v>
      </c>
      <c r="AB117" s="186" t="s">
        <v>1707</v>
      </c>
      <c r="AC117" s="186"/>
      <c r="AD117" s="186"/>
      <c r="AE117" s="186">
        <f t="shared" si="18"/>
        <v>0.75</v>
      </c>
      <c r="AF117" s="71">
        <v>44300</v>
      </c>
      <c r="AG117" s="71">
        <v>44392</v>
      </c>
      <c r="AH117" s="71">
        <v>44481</v>
      </c>
      <c r="AI117" s="71"/>
      <c r="AJ117" s="72">
        <f t="shared" si="19"/>
        <v>0.75</v>
      </c>
      <c r="AK117" s="72" t="str">
        <f t="shared" si="20"/>
        <v/>
      </c>
      <c r="AL117" s="72" t="str">
        <f t="shared" si="21"/>
        <v/>
      </c>
      <c r="AM117" s="72" t="str">
        <f t="shared" si="22"/>
        <v/>
      </c>
      <c r="AN117" s="72">
        <f t="shared" si="23"/>
        <v>0</v>
      </c>
      <c r="AO117" s="185" t="s">
        <v>780</v>
      </c>
      <c r="AP117" s="185" t="s">
        <v>780</v>
      </c>
      <c r="AQ117" s="185" t="s">
        <v>780</v>
      </c>
      <c r="AR117" s="185"/>
      <c r="AS117" s="185" t="s">
        <v>1695</v>
      </c>
      <c r="AT117" s="185" t="s">
        <v>1299</v>
      </c>
      <c r="AU117" s="185" t="s">
        <v>1082</v>
      </c>
      <c r="AV117" s="185"/>
      <c r="AW117" s="185" t="s">
        <v>780</v>
      </c>
      <c r="AX117" t="s">
        <v>780</v>
      </c>
      <c r="AY117" t="s">
        <v>780</v>
      </c>
      <c r="BA117" t="s">
        <v>1708</v>
      </c>
      <c r="BB117" t="s">
        <v>1709</v>
      </c>
      <c r="BC117" t="s">
        <v>1710</v>
      </c>
      <c r="BD117" s="140"/>
    </row>
    <row r="118" spans="1:56" ht="15" customHeight="1">
      <c r="A118" s="185">
        <v>6</v>
      </c>
      <c r="B118" s="185" t="s">
        <v>500</v>
      </c>
      <c r="C118" s="185" t="s">
        <v>809</v>
      </c>
      <c r="D118" s="185" t="s">
        <v>768</v>
      </c>
      <c r="E118" s="185" t="s">
        <v>769</v>
      </c>
      <c r="F118" s="185" t="s">
        <v>798</v>
      </c>
      <c r="G118" s="185" t="s">
        <v>771</v>
      </c>
      <c r="H118" s="185" t="s">
        <v>772</v>
      </c>
      <c r="I118" t="s">
        <v>810</v>
      </c>
      <c r="J118" s="71">
        <v>44197</v>
      </c>
      <c r="K118" s="71">
        <v>44561</v>
      </c>
      <c r="L118" s="185" t="s">
        <v>774</v>
      </c>
      <c r="M118" s="185" t="str">
        <f t="shared" si="28"/>
        <v>Huila</v>
      </c>
      <c r="N118" s="185" t="s">
        <v>60</v>
      </c>
      <c r="O118" s="185" t="s">
        <v>800</v>
      </c>
      <c r="P118" s="185" t="s">
        <v>776</v>
      </c>
      <c r="Q118" s="72">
        <v>0.1111111111111111</v>
      </c>
      <c r="R118" s="186">
        <v>1</v>
      </c>
      <c r="S118" s="186">
        <v>0</v>
      </c>
      <c r="T118" s="186">
        <v>0</v>
      </c>
      <c r="U118" s="186">
        <v>0</v>
      </c>
      <c r="V118" s="186">
        <v>1</v>
      </c>
      <c r="W118" s="186">
        <v>0.25</v>
      </c>
      <c r="X118" s="186" t="s">
        <v>1711</v>
      </c>
      <c r="Y118" s="186">
        <v>0.25</v>
      </c>
      <c r="Z118" s="186" t="s">
        <v>1712</v>
      </c>
      <c r="AA118" s="186">
        <v>0.25</v>
      </c>
      <c r="AB118" s="186" t="s">
        <v>1713</v>
      </c>
      <c r="AC118" s="186"/>
      <c r="AD118" s="186"/>
      <c r="AE118" s="186">
        <f t="shared" si="18"/>
        <v>0.75</v>
      </c>
      <c r="AF118" s="71">
        <v>44300</v>
      </c>
      <c r="AG118" s="71">
        <v>44392</v>
      </c>
      <c r="AH118" s="71">
        <v>44481</v>
      </c>
      <c r="AI118" s="71"/>
      <c r="AJ118" s="72">
        <f t="shared" si="19"/>
        <v>0.75</v>
      </c>
      <c r="AK118" s="72" t="str">
        <f t="shared" si="20"/>
        <v/>
      </c>
      <c r="AL118" s="72" t="str">
        <f t="shared" si="21"/>
        <v/>
      </c>
      <c r="AM118" s="72" t="str">
        <f t="shared" si="22"/>
        <v/>
      </c>
      <c r="AN118" s="72">
        <f t="shared" si="23"/>
        <v>0</v>
      </c>
      <c r="AO118" s="185" t="s">
        <v>780</v>
      </c>
      <c r="AP118" s="185" t="s">
        <v>780</v>
      </c>
      <c r="AQ118" s="185" t="s">
        <v>780</v>
      </c>
      <c r="AR118" s="185"/>
      <c r="AS118" s="185" t="s">
        <v>1695</v>
      </c>
      <c r="AT118" s="185" t="s">
        <v>1299</v>
      </c>
      <c r="AU118" s="185" t="s">
        <v>1082</v>
      </c>
      <c r="AV118" s="185"/>
      <c r="AW118" s="185" t="s">
        <v>869</v>
      </c>
      <c r="AX118" t="s">
        <v>780</v>
      </c>
      <c r="AY118" t="s">
        <v>780</v>
      </c>
      <c r="BA118" t="s">
        <v>1714</v>
      </c>
      <c r="BB118" t="s">
        <v>1715</v>
      </c>
      <c r="BC118" t="s">
        <v>1716</v>
      </c>
      <c r="BD118" s="140"/>
    </row>
    <row r="119" spans="1:56" ht="15" customHeight="1">
      <c r="A119" s="185">
        <v>7</v>
      </c>
      <c r="B119" s="185" t="s">
        <v>500</v>
      </c>
      <c r="C119" s="185" t="s">
        <v>818</v>
      </c>
      <c r="D119" s="185" t="s">
        <v>819</v>
      </c>
      <c r="E119" s="185" t="s">
        <v>820</v>
      </c>
      <c r="F119" s="185" t="s">
        <v>821</v>
      </c>
      <c r="G119" s="185" t="s">
        <v>771</v>
      </c>
      <c r="H119" s="185" t="s">
        <v>822</v>
      </c>
      <c r="I119" t="s">
        <v>823</v>
      </c>
      <c r="J119" s="71">
        <v>44197</v>
      </c>
      <c r="K119" s="71">
        <v>44561</v>
      </c>
      <c r="L119" s="185" t="s">
        <v>774</v>
      </c>
      <c r="M119" s="185" t="str">
        <f t="shared" si="28"/>
        <v>Huila</v>
      </c>
      <c r="N119" s="185" t="s">
        <v>60</v>
      </c>
      <c r="O119" s="185" t="s">
        <v>800</v>
      </c>
      <c r="P119" s="185" t="s">
        <v>776</v>
      </c>
      <c r="Q119" s="72">
        <v>0.1111111111111111</v>
      </c>
      <c r="R119" s="186">
        <v>1</v>
      </c>
      <c r="S119" s="186">
        <v>0</v>
      </c>
      <c r="T119" s="186">
        <v>0</v>
      </c>
      <c r="U119" s="186">
        <v>0</v>
      </c>
      <c r="V119" s="186">
        <v>1</v>
      </c>
      <c r="W119" s="186">
        <v>0.25</v>
      </c>
      <c r="X119" s="186" t="s">
        <v>1717</v>
      </c>
      <c r="Y119" s="186">
        <v>0.25</v>
      </c>
      <c r="Z119" s="186" t="s">
        <v>1718</v>
      </c>
      <c r="AA119" s="186">
        <v>0.25</v>
      </c>
      <c r="AB119" s="186" t="s">
        <v>1719</v>
      </c>
      <c r="AC119" s="186"/>
      <c r="AD119" s="186"/>
      <c r="AE119" s="186">
        <f t="shared" si="18"/>
        <v>0.75</v>
      </c>
      <c r="AF119" s="71">
        <v>44300</v>
      </c>
      <c r="AG119" s="71">
        <v>44391</v>
      </c>
      <c r="AH119" s="71">
        <v>44481</v>
      </c>
      <c r="AI119" s="71"/>
      <c r="AJ119" s="72">
        <f t="shared" si="19"/>
        <v>0.75</v>
      </c>
      <c r="AK119" s="72" t="str">
        <f t="shared" si="20"/>
        <v/>
      </c>
      <c r="AL119" s="72" t="str">
        <f t="shared" si="21"/>
        <v/>
      </c>
      <c r="AM119" s="72" t="str">
        <f t="shared" si="22"/>
        <v/>
      </c>
      <c r="AN119" s="72">
        <f t="shared" si="23"/>
        <v>0</v>
      </c>
      <c r="AO119" s="185" t="s">
        <v>780</v>
      </c>
      <c r="AP119" s="185" t="s">
        <v>780</v>
      </c>
      <c r="AQ119" s="185" t="s">
        <v>780</v>
      </c>
      <c r="AR119" s="185"/>
      <c r="AS119" s="185" t="s">
        <v>1695</v>
      </c>
      <c r="AT119" s="185" t="s">
        <v>1299</v>
      </c>
      <c r="AU119" s="185" t="s">
        <v>1082</v>
      </c>
      <c r="AV119" s="185"/>
      <c r="AW119" s="185" t="s">
        <v>869</v>
      </c>
      <c r="AX119" t="s">
        <v>869</v>
      </c>
      <c r="AY119" t="s">
        <v>780</v>
      </c>
      <c r="BA119" t="s">
        <v>1720</v>
      </c>
      <c r="BB119" t="s">
        <v>1721</v>
      </c>
      <c r="BC119" t="s">
        <v>1722</v>
      </c>
      <c r="BD119" s="140"/>
    </row>
    <row r="120" spans="1:56" ht="15" customHeight="1">
      <c r="A120" s="185">
        <v>8</v>
      </c>
      <c r="B120" s="185" t="s">
        <v>500</v>
      </c>
      <c r="C120" s="185" t="s">
        <v>831</v>
      </c>
      <c r="D120" s="185" t="s">
        <v>832</v>
      </c>
      <c r="E120" s="185" t="s">
        <v>833</v>
      </c>
      <c r="F120" s="185" t="s">
        <v>834</v>
      </c>
      <c r="G120" s="185" t="s">
        <v>835</v>
      </c>
      <c r="H120" s="185" t="s">
        <v>835</v>
      </c>
      <c r="I120" t="s">
        <v>836</v>
      </c>
      <c r="J120" s="71">
        <v>44197</v>
      </c>
      <c r="K120" s="71">
        <v>44561</v>
      </c>
      <c r="L120" s="185" t="s">
        <v>774</v>
      </c>
      <c r="M120" s="185" t="str">
        <f t="shared" si="28"/>
        <v>Huila</v>
      </c>
      <c r="N120" s="185" t="s">
        <v>60</v>
      </c>
      <c r="O120" s="185" t="s">
        <v>837</v>
      </c>
      <c r="P120" s="185" t="s">
        <v>776</v>
      </c>
      <c r="Q120" s="72">
        <v>0.1111111111111111</v>
      </c>
      <c r="R120" s="186">
        <v>1</v>
      </c>
      <c r="S120" s="186">
        <v>0</v>
      </c>
      <c r="T120" s="186">
        <v>0</v>
      </c>
      <c r="U120" s="186">
        <v>0</v>
      </c>
      <c r="V120" s="186">
        <v>1</v>
      </c>
      <c r="W120" s="186">
        <v>0.25</v>
      </c>
      <c r="X120" s="186" t="s">
        <v>1723</v>
      </c>
      <c r="Y120" s="186">
        <v>0.25</v>
      </c>
      <c r="Z120" s="186" t="s">
        <v>1724</v>
      </c>
      <c r="AA120" s="186">
        <v>0.25</v>
      </c>
      <c r="AB120" s="186" t="s">
        <v>1725</v>
      </c>
      <c r="AC120" s="186"/>
      <c r="AD120" s="186"/>
      <c r="AE120" s="186">
        <f t="shared" si="18"/>
        <v>0.75</v>
      </c>
      <c r="AF120" s="71">
        <v>44300</v>
      </c>
      <c r="AG120" s="71">
        <v>44392</v>
      </c>
      <c r="AH120" s="71">
        <v>44482</v>
      </c>
      <c r="AI120" s="71"/>
      <c r="AJ120" s="72">
        <f t="shared" si="19"/>
        <v>0.75</v>
      </c>
      <c r="AK120" s="72" t="str">
        <f t="shared" si="20"/>
        <v/>
      </c>
      <c r="AL120" s="72" t="str">
        <f t="shared" si="21"/>
        <v/>
      </c>
      <c r="AM120" s="72" t="str">
        <f t="shared" si="22"/>
        <v/>
      </c>
      <c r="AN120" s="72">
        <f t="shared" si="23"/>
        <v>0</v>
      </c>
      <c r="AO120" s="185" t="s">
        <v>780</v>
      </c>
      <c r="AP120" s="185" t="s">
        <v>780</v>
      </c>
      <c r="AQ120" s="185" t="s">
        <v>780</v>
      </c>
      <c r="AR120" s="185"/>
      <c r="AS120" s="185" t="s">
        <v>1695</v>
      </c>
      <c r="AT120" s="185" t="s">
        <v>1299</v>
      </c>
      <c r="AU120" s="185" t="s">
        <v>1082</v>
      </c>
      <c r="AV120" s="185"/>
      <c r="AW120" s="185" t="s">
        <v>780</v>
      </c>
      <c r="AX120" t="s">
        <v>780</v>
      </c>
      <c r="AY120" t="s">
        <v>780</v>
      </c>
      <c r="BA120" t="s">
        <v>1726</v>
      </c>
      <c r="BB120" t="s">
        <v>1727</v>
      </c>
      <c r="BC120" t="s">
        <v>1728</v>
      </c>
      <c r="BD120" s="140"/>
    </row>
    <row r="121" spans="1:56" ht="15" customHeight="1">
      <c r="A121" s="185">
        <v>9</v>
      </c>
      <c r="B121" s="185" t="s">
        <v>500</v>
      </c>
      <c r="C121" s="185" t="s">
        <v>831</v>
      </c>
      <c r="D121" s="185" t="s">
        <v>832</v>
      </c>
      <c r="E121" s="185" t="s">
        <v>833</v>
      </c>
      <c r="F121" s="185" t="s">
        <v>834</v>
      </c>
      <c r="G121" s="185" t="s">
        <v>835</v>
      </c>
      <c r="H121" s="185" t="s">
        <v>835</v>
      </c>
      <c r="I121" t="s">
        <v>846</v>
      </c>
      <c r="J121" s="71">
        <v>44197</v>
      </c>
      <c r="K121" s="71">
        <v>44561</v>
      </c>
      <c r="L121" s="185" t="s">
        <v>774</v>
      </c>
      <c r="M121" s="185" t="str">
        <f t="shared" si="28"/>
        <v>Huila</v>
      </c>
      <c r="N121" s="185" t="s">
        <v>60</v>
      </c>
      <c r="O121" s="185" t="s">
        <v>847</v>
      </c>
      <c r="P121" s="185" t="s">
        <v>776</v>
      </c>
      <c r="Q121" s="72">
        <v>0.1111111111111111</v>
      </c>
      <c r="R121" s="186">
        <v>1</v>
      </c>
      <c r="S121" s="186">
        <v>0</v>
      </c>
      <c r="T121" s="186">
        <v>0</v>
      </c>
      <c r="U121" s="186">
        <v>0</v>
      </c>
      <c r="V121" s="186">
        <v>1</v>
      </c>
      <c r="W121" s="186">
        <v>0.25</v>
      </c>
      <c r="X121" s="186" t="s">
        <v>1729</v>
      </c>
      <c r="Y121" s="186">
        <v>0.25</v>
      </c>
      <c r="Z121" s="186" t="s">
        <v>1730</v>
      </c>
      <c r="AA121" s="186">
        <v>0.25</v>
      </c>
      <c r="AB121" s="186" t="s">
        <v>1731</v>
      </c>
      <c r="AC121" s="186"/>
      <c r="AD121" s="186"/>
      <c r="AE121" s="186">
        <f t="shared" si="18"/>
        <v>0.75</v>
      </c>
      <c r="AF121" s="71">
        <v>44300</v>
      </c>
      <c r="AG121" s="71">
        <v>44392</v>
      </c>
      <c r="AH121" s="71">
        <v>44482</v>
      </c>
      <c r="AI121" s="71"/>
      <c r="AJ121" s="72">
        <f t="shared" si="19"/>
        <v>0.75</v>
      </c>
      <c r="AK121" s="72" t="str">
        <f t="shared" si="20"/>
        <v/>
      </c>
      <c r="AL121" s="72" t="str">
        <f t="shared" si="21"/>
        <v/>
      </c>
      <c r="AM121" s="72" t="str">
        <f t="shared" si="22"/>
        <v/>
      </c>
      <c r="AN121" s="72">
        <f t="shared" si="23"/>
        <v>0</v>
      </c>
      <c r="AO121" s="185" t="s">
        <v>780</v>
      </c>
      <c r="AP121" s="185" t="s">
        <v>780</v>
      </c>
      <c r="AQ121" s="185" t="s">
        <v>780</v>
      </c>
      <c r="AR121" s="185"/>
      <c r="AS121" s="185" t="s">
        <v>1695</v>
      </c>
      <c r="AT121" s="185" t="s">
        <v>1299</v>
      </c>
      <c r="AU121" s="185" t="s">
        <v>1082</v>
      </c>
      <c r="AV121" s="185"/>
      <c r="AW121" s="185" t="s">
        <v>780</v>
      </c>
      <c r="AX121" t="s">
        <v>780</v>
      </c>
      <c r="AY121" t="s">
        <v>780</v>
      </c>
      <c r="BA121" t="s">
        <v>1732</v>
      </c>
      <c r="BB121" t="s">
        <v>1733</v>
      </c>
      <c r="BC121" t="s">
        <v>1734</v>
      </c>
      <c r="BD121" s="140"/>
    </row>
    <row r="122" spans="1:56" ht="15" customHeight="1">
      <c r="A122" s="185">
        <v>11</v>
      </c>
      <c r="B122" s="185" t="s">
        <v>500</v>
      </c>
      <c r="C122" s="185" t="s">
        <v>855</v>
      </c>
      <c r="D122" s="185" t="s">
        <v>768</v>
      </c>
      <c r="E122" s="185" t="s">
        <v>856</v>
      </c>
      <c r="F122" s="185" t="s">
        <v>857</v>
      </c>
      <c r="G122" s="185" t="s">
        <v>858</v>
      </c>
      <c r="H122" s="185" t="s">
        <v>859</v>
      </c>
      <c r="I122" s="185" t="s">
        <v>860</v>
      </c>
      <c r="J122" s="71">
        <v>44197</v>
      </c>
      <c r="K122" s="71">
        <v>44561</v>
      </c>
      <c r="L122" s="185" t="s">
        <v>774</v>
      </c>
      <c r="M122" s="185" t="str">
        <f t="shared" si="28"/>
        <v>Huila</v>
      </c>
      <c r="N122" s="185" t="s">
        <v>30</v>
      </c>
      <c r="O122" s="185" t="s">
        <v>861</v>
      </c>
      <c r="P122" s="185" t="s">
        <v>862</v>
      </c>
      <c r="Q122" s="72">
        <v>0.1111111111111111</v>
      </c>
      <c r="R122" s="187">
        <f>SUM(S122:V122)</f>
        <v>185918463.13188434</v>
      </c>
      <c r="S122" s="187">
        <v>36710381.754665844</v>
      </c>
      <c r="T122" s="187">
        <v>47588772.084239617</v>
      </c>
      <c r="U122" s="187">
        <v>48451015.638092875</v>
      </c>
      <c r="V122" s="187">
        <v>53168293.654886007</v>
      </c>
      <c r="W122" s="187">
        <v>23214785</v>
      </c>
      <c r="X122" s="187" t="s">
        <v>1735</v>
      </c>
      <c r="Y122" s="187">
        <v>25196080</v>
      </c>
      <c r="Z122" s="187" t="s">
        <v>1736</v>
      </c>
      <c r="AA122" s="187">
        <v>25000873</v>
      </c>
      <c r="AB122" s="187" t="s">
        <v>1737</v>
      </c>
      <c r="AC122" s="187"/>
      <c r="AD122" s="187"/>
      <c r="AE122" s="187">
        <f t="shared" si="18"/>
        <v>73411738</v>
      </c>
      <c r="AF122" s="71">
        <v>44300</v>
      </c>
      <c r="AG122" s="71">
        <v>44391</v>
      </c>
      <c r="AH122" s="71">
        <v>44482</v>
      </c>
      <c r="AI122" s="71"/>
      <c r="AJ122" s="72">
        <f t="shared" si="19"/>
        <v>0.39485985825907011</v>
      </c>
      <c r="AK122" s="72">
        <f t="shared" si="20"/>
        <v>0.63237656189858149</v>
      </c>
      <c r="AL122" s="72">
        <f t="shared" si="21"/>
        <v>0.52945429975371028</v>
      </c>
      <c r="AM122" s="72">
        <f t="shared" si="22"/>
        <v>0.51600307384153077</v>
      </c>
      <c r="AN122" s="72">
        <f t="shared" si="23"/>
        <v>0</v>
      </c>
      <c r="AO122" s="185" t="s">
        <v>780</v>
      </c>
      <c r="AP122" s="185" t="s">
        <v>780</v>
      </c>
      <c r="AQ122" s="185" t="s">
        <v>780</v>
      </c>
      <c r="AR122" s="185"/>
      <c r="AS122" s="185" t="s">
        <v>1738</v>
      </c>
      <c r="AT122" s="185" t="s">
        <v>1299</v>
      </c>
      <c r="AU122" s="185" t="s">
        <v>1082</v>
      </c>
      <c r="AV122" s="185"/>
      <c r="AW122" s="185" t="s">
        <v>780</v>
      </c>
      <c r="AX122" t="s">
        <v>780</v>
      </c>
      <c r="AY122" t="s">
        <v>780</v>
      </c>
      <c r="BA122" t="s">
        <v>1739</v>
      </c>
      <c r="BB122" t="s">
        <v>1740</v>
      </c>
      <c r="BC122" t="s">
        <v>1741</v>
      </c>
      <c r="BD122" s="140"/>
    </row>
    <row r="123" spans="1:56" ht="15" customHeight="1">
      <c r="A123" s="185">
        <v>12</v>
      </c>
      <c r="B123" s="185" t="s">
        <v>500</v>
      </c>
      <c r="C123" s="185" t="s">
        <v>855</v>
      </c>
      <c r="D123" s="185" t="s">
        <v>768</v>
      </c>
      <c r="E123" s="185" t="s">
        <v>856</v>
      </c>
      <c r="F123" s="185" t="s">
        <v>857</v>
      </c>
      <c r="G123" s="185" t="s">
        <v>858</v>
      </c>
      <c r="H123" s="185" t="s">
        <v>859</v>
      </c>
      <c r="I123" t="s">
        <v>964</v>
      </c>
      <c r="J123" s="71">
        <v>44197</v>
      </c>
      <c r="K123" s="71">
        <v>44561</v>
      </c>
      <c r="L123" s="185" t="s">
        <v>774</v>
      </c>
      <c r="M123" s="185" t="str">
        <f t="shared" si="28"/>
        <v>Huila</v>
      </c>
      <c r="N123" s="185" t="s">
        <v>60</v>
      </c>
      <c r="O123" s="185" t="s">
        <v>965</v>
      </c>
      <c r="P123" s="185" t="s">
        <v>862</v>
      </c>
      <c r="Q123" s="72">
        <v>0.1111111111111111</v>
      </c>
      <c r="R123" s="186">
        <v>1</v>
      </c>
      <c r="S123" s="186">
        <v>0</v>
      </c>
      <c r="T123" s="186">
        <v>0</v>
      </c>
      <c r="U123" s="186">
        <v>0</v>
      </c>
      <c r="V123" s="186">
        <v>1</v>
      </c>
      <c r="W123" s="186">
        <v>0.25</v>
      </c>
      <c r="X123" s="186" t="s">
        <v>1742</v>
      </c>
      <c r="Y123" s="186">
        <v>0.25</v>
      </c>
      <c r="Z123" s="186" t="s">
        <v>1743</v>
      </c>
      <c r="AA123" s="186">
        <v>0.25</v>
      </c>
      <c r="AB123" s="186" t="s">
        <v>1744</v>
      </c>
      <c r="AC123" s="186"/>
      <c r="AD123" s="186"/>
      <c r="AE123" s="186">
        <f t="shared" si="18"/>
        <v>0.75</v>
      </c>
      <c r="AF123" s="71">
        <v>44300</v>
      </c>
      <c r="AG123" s="71">
        <v>44391</v>
      </c>
      <c r="AH123" s="71">
        <v>44482</v>
      </c>
      <c r="AI123" s="71"/>
      <c r="AJ123" s="72">
        <f t="shared" si="19"/>
        <v>0.75</v>
      </c>
      <c r="AK123" s="72" t="str">
        <f t="shared" si="20"/>
        <v/>
      </c>
      <c r="AL123" s="72" t="str">
        <f t="shared" si="21"/>
        <v/>
      </c>
      <c r="AM123" s="72" t="str">
        <f t="shared" si="22"/>
        <v/>
      </c>
      <c r="AN123" s="72">
        <f t="shared" si="23"/>
        <v>0</v>
      </c>
      <c r="AO123" s="185" t="s">
        <v>869</v>
      </c>
      <c r="AP123" s="185" t="s">
        <v>869</v>
      </c>
      <c r="AQ123" s="185" t="s">
        <v>780</v>
      </c>
      <c r="AR123" s="185"/>
      <c r="AS123" s="185" t="s">
        <v>1745</v>
      </c>
      <c r="AT123" s="185" t="s">
        <v>1745</v>
      </c>
      <c r="AU123" s="185" t="s">
        <v>1082</v>
      </c>
      <c r="AV123" s="185"/>
      <c r="AW123" s="185" t="s">
        <v>869</v>
      </c>
      <c r="AX123" t="s">
        <v>869</v>
      </c>
      <c r="AY123" t="s">
        <v>780</v>
      </c>
      <c r="BA123" t="s">
        <v>1746</v>
      </c>
      <c r="BB123" t="s">
        <v>1746</v>
      </c>
      <c r="BC123" t="s">
        <v>1747</v>
      </c>
      <c r="BD123" s="140"/>
    </row>
    <row r="124" spans="1:56" ht="15" customHeight="1">
      <c r="A124" s="185">
        <v>1</v>
      </c>
      <c r="B124" s="185" t="s">
        <v>501</v>
      </c>
      <c r="C124" s="185" t="s">
        <v>873</v>
      </c>
      <c r="D124" s="185" t="s">
        <v>768</v>
      </c>
      <c r="E124" s="185" t="s">
        <v>769</v>
      </c>
      <c r="F124" s="185" t="s">
        <v>770</v>
      </c>
      <c r="G124" s="185" t="s">
        <v>771</v>
      </c>
      <c r="H124" s="185" t="s">
        <v>772</v>
      </c>
      <c r="I124" s="185" t="s">
        <v>885</v>
      </c>
      <c r="J124" s="71">
        <v>44197</v>
      </c>
      <c r="K124" s="71">
        <v>44561</v>
      </c>
      <c r="L124" s="185" t="s">
        <v>774</v>
      </c>
      <c r="M124" s="185" t="str">
        <f>B124</f>
        <v>Magdalena</v>
      </c>
      <c r="N124" s="185" t="s">
        <v>30</v>
      </c>
      <c r="O124" s="185" t="s">
        <v>886</v>
      </c>
      <c r="P124" s="185" t="s">
        <v>776</v>
      </c>
      <c r="Q124" s="72">
        <v>0.1</v>
      </c>
      <c r="R124" s="187">
        <v>131492</v>
      </c>
      <c r="S124" s="187">
        <v>0</v>
      </c>
      <c r="T124" s="187">
        <v>0</v>
      </c>
      <c r="U124" s="187">
        <v>0</v>
      </c>
      <c r="V124" s="187">
        <v>131492</v>
      </c>
      <c r="W124" s="187">
        <v>0</v>
      </c>
      <c r="X124" s="187" t="s">
        <v>1748</v>
      </c>
      <c r="Y124" s="187">
        <v>0</v>
      </c>
      <c r="Z124" s="187" t="s">
        <v>1749</v>
      </c>
      <c r="AA124" s="187">
        <v>0</v>
      </c>
      <c r="AB124" s="187" t="s">
        <v>1750</v>
      </c>
      <c r="AC124" s="187"/>
      <c r="AD124" s="187"/>
      <c r="AE124" s="187">
        <f t="shared" si="18"/>
        <v>0</v>
      </c>
      <c r="AF124" s="71">
        <v>44300</v>
      </c>
      <c r="AG124" s="71">
        <v>44390</v>
      </c>
      <c r="AH124" s="71">
        <v>44482</v>
      </c>
      <c r="AI124" s="71"/>
      <c r="AJ124" s="72">
        <f t="shared" si="19"/>
        <v>0</v>
      </c>
      <c r="AK124" s="72" t="str">
        <f t="shared" si="20"/>
        <v/>
      </c>
      <c r="AL124" s="72" t="str">
        <f t="shared" si="21"/>
        <v/>
      </c>
      <c r="AM124" s="72" t="str">
        <f t="shared" si="22"/>
        <v/>
      </c>
      <c r="AN124" s="72">
        <f t="shared" si="23"/>
        <v>0</v>
      </c>
      <c r="AO124" s="185" t="s">
        <v>879</v>
      </c>
      <c r="AP124" s="185" t="s">
        <v>879</v>
      </c>
      <c r="AQ124" s="185" t="s">
        <v>879</v>
      </c>
      <c r="AR124" s="185"/>
      <c r="AS124" s="185" t="s">
        <v>1751</v>
      </c>
      <c r="AT124" s="185" t="s">
        <v>1752</v>
      </c>
      <c r="AU124" s="185" t="s">
        <v>1751</v>
      </c>
      <c r="AV124" s="185"/>
      <c r="AW124" s="185" t="s">
        <v>879</v>
      </c>
      <c r="AX124" s="185" t="s">
        <v>879</v>
      </c>
      <c r="AY124" s="185" t="s">
        <v>879</v>
      </c>
      <c r="AZ124" s="185"/>
      <c r="BA124" s="185" t="s">
        <v>1753</v>
      </c>
      <c r="BB124" s="185" t="s">
        <v>1753</v>
      </c>
      <c r="BC124" s="185" t="s">
        <v>1754</v>
      </c>
      <c r="BD124" s="140"/>
    </row>
    <row r="125" spans="1:56" ht="15" customHeight="1">
      <c r="A125" s="185">
        <v>2</v>
      </c>
      <c r="B125" s="185" t="s">
        <v>501</v>
      </c>
      <c r="C125" s="185" t="s">
        <v>767</v>
      </c>
      <c r="D125" s="185" t="s">
        <v>768</v>
      </c>
      <c r="E125" s="185" t="s">
        <v>769</v>
      </c>
      <c r="F125" s="185" t="s">
        <v>770</v>
      </c>
      <c r="G125" s="185" t="s">
        <v>771</v>
      </c>
      <c r="H125" s="185" t="s">
        <v>772</v>
      </c>
      <c r="I125" s="185" t="s">
        <v>773</v>
      </c>
      <c r="J125" s="71">
        <v>44197</v>
      </c>
      <c r="K125" s="71">
        <v>44561</v>
      </c>
      <c r="L125" s="185" t="s">
        <v>774</v>
      </c>
      <c r="M125" s="185" t="str">
        <f t="shared" ref="M125:M133" si="29">B125</f>
        <v>Magdalena</v>
      </c>
      <c r="N125" s="185" t="s">
        <v>30</v>
      </c>
      <c r="O125" s="185" t="s">
        <v>775</v>
      </c>
      <c r="P125" s="185" t="s">
        <v>776</v>
      </c>
      <c r="Q125" s="72">
        <v>0.1</v>
      </c>
      <c r="R125" s="187">
        <v>2960</v>
      </c>
      <c r="S125" s="187">
        <v>0</v>
      </c>
      <c r="T125" s="187">
        <v>0</v>
      </c>
      <c r="U125" s="187">
        <v>0</v>
      </c>
      <c r="V125" s="187">
        <v>2960</v>
      </c>
      <c r="W125" s="187">
        <v>690</v>
      </c>
      <c r="X125" s="187" t="s">
        <v>1755</v>
      </c>
      <c r="Y125" s="187">
        <v>1818</v>
      </c>
      <c r="Z125" s="187" t="s">
        <v>1756</v>
      </c>
      <c r="AA125" s="187">
        <v>1275</v>
      </c>
      <c r="AB125" s="187" t="s">
        <v>1757</v>
      </c>
      <c r="AC125" s="187"/>
      <c r="AD125" s="187"/>
      <c r="AE125" s="187">
        <f t="shared" si="18"/>
        <v>3783</v>
      </c>
      <c r="AF125" s="71">
        <v>44300</v>
      </c>
      <c r="AG125" s="71">
        <v>44390</v>
      </c>
      <c r="AH125" s="71">
        <v>44482</v>
      </c>
      <c r="AI125" s="71"/>
      <c r="AJ125" s="72">
        <f t="shared" si="19"/>
        <v>1</v>
      </c>
      <c r="AK125" s="72" t="str">
        <f t="shared" si="20"/>
        <v/>
      </c>
      <c r="AL125" s="72" t="str">
        <f t="shared" si="21"/>
        <v/>
      </c>
      <c r="AM125" s="72" t="str">
        <f t="shared" si="22"/>
        <v/>
      </c>
      <c r="AN125" s="72">
        <f t="shared" si="23"/>
        <v>0</v>
      </c>
      <c r="AO125" s="185" t="s">
        <v>780</v>
      </c>
      <c r="AP125" s="185" t="s">
        <v>780</v>
      </c>
      <c r="AQ125" s="185" t="s">
        <v>780</v>
      </c>
      <c r="AR125" s="185"/>
      <c r="AS125" s="185" t="s">
        <v>1758</v>
      </c>
      <c r="AT125" s="185" t="s">
        <v>1759</v>
      </c>
      <c r="AU125" s="185" t="s">
        <v>1760</v>
      </c>
      <c r="AV125" s="185"/>
      <c r="AW125" s="185" t="s">
        <v>780</v>
      </c>
      <c r="AX125" t="s">
        <v>780</v>
      </c>
      <c r="AY125" t="s">
        <v>780</v>
      </c>
      <c r="BA125" t="s">
        <v>1761</v>
      </c>
      <c r="BB125" t="s">
        <v>1762</v>
      </c>
      <c r="BC125" t="s">
        <v>1763</v>
      </c>
      <c r="BD125" s="140"/>
    </row>
    <row r="126" spans="1:56" ht="15" customHeight="1">
      <c r="A126" s="185">
        <v>4</v>
      </c>
      <c r="B126" s="185" t="s">
        <v>501</v>
      </c>
      <c r="C126" s="185" t="s">
        <v>767</v>
      </c>
      <c r="D126" s="185" t="s">
        <v>768</v>
      </c>
      <c r="E126" s="185" t="s">
        <v>769</v>
      </c>
      <c r="F126" s="185" t="s">
        <v>770</v>
      </c>
      <c r="G126" s="185" t="s">
        <v>771</v>
      </c>
      <c r="H126" s="185" t="s">
        <v>772</v>
      </c>
      <c r="I126" s="185" t="s">
        <v>787</v>
      </c>
      <c r="J126" s="71">
        <v>44197</v>
      </c>
      <c r="K126" s="71">
        <v>44561</v>
      </c>
      <c r="L126" s="185" t="s">
        <v>774</v>
      </c>
      <c r="M126" s="185" t="str">
        <f t="shared" si="29"/>
        <v>Magdalena</v>
      </c>
      <c r="N126" s="185" t="s">
        <v>30</v>
      </c>
      <c r="O126" s="185" t="s">
        <v>788</v>
      </c>
      <c r="P126" s="185" t="s">
        <v>776</v>
      </c>
      <c r="Q126" s="72">
        <v>0.1</v>
      </c>
      <c r="R126" s="187">
        <v>3536</v>
      </c>
      <c r="S126" s="187">
        <v>0</v>
      </c>
      <c r="T126" s="187">
        <v>0</v>
      </c>
      <c r="U126" s="187">
        <v>0</v>
      </c>
      <c r="V126" s="187">
        <v>3536</v>
      </c>
      <c r="W126" s="187">
        <v>69</v>
      </c>
      <c r="X126" s="187" t="s">
        <v>1764</v>
      </c>
      <c r="Y126" s="187">
        <v>814</v>
      </c>
      <c r="Z126" s="187" t="s">
        <v>1765</v>
      </c>
      <c r="AA126" s="187">
        <v>823</v>
      </c>
      <c r="AB126" s="187" t="s">
        <v>1766</v>
      </c>
      <c r="AC126" s="187"/>
      <c r="AD126" s="187"/>
      <c r="AE126" s="187">
        <f t="shared" si="18"/>
        <v>1706</v>
      </c>
      <c r="AF126" s="71">
        <v>44300</v>
      </c>
      <c r="AG126" s="71">
        <v>44390</v>
      </c>
      <c r="AH126" s="71">
        <v>44482</v>
      </c>
      <c r="AI126" s="71"/>
      <c r="AJ126" s="72">
        <f t="shared" si="19"/>
        <v>0.4824660633484163</v>
      </c>
      <c r="AK126" s="72" t="str">
        <f t="shared" si="20"/>
        <v/>
      </c>
      <c r="AL126" s="72" t="str">
        <f t="shared" si="21"/>
        <v/>
      </c>
      <c r="AM126" s="72" t="str">
        <f t="shared" si="22"/>
        <v/>
      </c>
      <c r="AN126" s="72">
        <f t="shared" si="23"/>
        <v>0</v>
      </c>
      <c r="AO126" s="185" t="s">
        <v>780</v>
      </c>
      <c r="AP126" s="185" t="s">
        <v>780</v>
      </c>
      <c r="AQ126" s="185" t="s">
        <v>780</v>
      </c>
      <c r="AR126" s="185"/>
      <c r="AS126" s="185" t="s">
        <v>1625</v>
      </c>
      <c r="AT126" s="185" t="s">
        <v>1767</v>
      </c>
      <c r="AU126" s="185" t="s">
        <v>1768</v>
      </c>
      <c r="AV126" s="185"/>
      <c r="AW126" s="185" t="s">
        <v>780</v>
      </c>
      <c r="AX126" t="s">
        <v>780</v>
      </c>
      <c r="AY126" t="s">
        <v>780</v>
      </c>
      <c r="BA126" t="s">
        <v>1769</v>
      </c>
      <c r="BB126" t="s">
        <v>1770</v>
      </c>
      <c r="BC126" t="s">
        <v>1771</v>
      </c>
      <c r="BD126" s="140"/>
    </row>
    <row r="127" spans="1:56" ht="15" customHeight="1">
      <c r="A127" s="185">
        <v>6</v>
      </c>
      <c r="B127" s="185" t="s">
        <v>501</v>
      </c>
      <c r="C127" s="185" t="s">
        <v>1005</v>
      </c>
      <c r="D127" s="185" t="s">
        <v>768</v>
      </c>
      <c r="E127" s="185" t="s">
        <v>856</v>
      </c>
      <c r="F127" s="185" t="s">
        <v>1006</v>
      </c>
      <c r="G127" s="185" t="s">
        <v>771</v>
      </c>
      <c r="H127" s="185" t="s">
        <v>772</v>
      </c>
      <c r="I127" t="s">
        <v>1007</v>
      </c>
      <c r="J127" s="71">
        <v>44197</v>
      </c>
      <c r="K127" s="71">
        <v>44561</v>
      </c>
      <c r="L127" s="185" t="s">
        <v>774</v>
      </c>
      <c r="M127" s="185" t="str">
        <f t="shared" si="29"/>
        <v>Magdalena</v>
      </c>
      <c r="N127" s="185" t="s">
        <v>30</v>
      </c>
      <c r="O127" s="185" t="s">
        <v>1008</v>
      </c>
      <c r="P127" s="185" t="s">
        <v>776</v>
      </c>
      <c r="Q127" s="72">
        <v>0.1</v>
      </c>
      <c r="R127" s="187">
        <v>40</v>
      </c>
      <c r="S127" s="187">
        <v>0</v>
      </c>
      <c r="T127" s="187">
        <v>0</v>
      </c>
      <c r="U127" s="187">
        <v>0</v>
      </c>
      <c r="V127" s="187">
        <v>40</v>
      </c>
      <c r="W127" s="187">
        <v>0</v>
      </c>
      <c r="X127" s="187" t="s">
        <v>1772</v>
      </c>
      <c r="Y127" s="187">
        <v>16</v>
      </c>
      <c r="Z127" s="187" t="s">
        <v>1773</v>
      </c>
      <c r="AA127" s="187">
        <v>47</v>
      </c>
      <c r="AB127" s="187" t="s">
        <v>1774</v>
      </c>
      <c r="AC127" s="187"/>
      <c r="AD127" s="187"/>
      <c r="AE127" s="187">
        <f t="shared" si="18"/>
        <v>63</v>
      </c>
      <c r="AF127" s="71">
        <v>44300</v>
      </c>
      <c r="AG127" s="71">
        <v>44390</v>
      </c>
      <c r="AH127" s="71">
        <v>44482</v>
      </c>
      <c r="AI127" s="71"/>
      <c r="AJ127" s="72">
        <f t="shared" si="19"/>
        <v>1</v>
      </c>
      <c r="AK127" s="72" t="str">
        <f t="shared" si="20"/>
        <v/>
      </c>
      <c r="AL127" s="72" t="str">
        <f t="shared" si="21"/>
        <v/>
      </c>
      <c r="AM127" s="72" t="str">
        <f t="shared" si="22"/>
        <v/>
      </c>
      <c r="AN127" s="72">
        <f t="shared" si="23"/>
        <v>0</v>
      </c>
      <c r="AO127" s="185" t="s">
        <v>879</v>
      </c>
      <c r="AP127" s="185" t="s">
        <v>780</v>
      </c>
      <c r="AQ127" s="185" t="s">
        <v>780</v>
      </c>
      <c r="AR127" s="185"/>
      <c r="AS127" s="185" t="s">
        <v>1775</v>
      </c>
      <c r="AT127" s="185" t="s">
        <v>1776</v>
      </c>
      <c r="AU127" s="185" t="s">
        <v>1777</v>
      </c>
      <c r="AV127" s="185"/>
      <c r="AW127" s="185" t="s">
        <v>879</v>
      </c>
      <c r="AX127" t="s">
        <v>780</v>
      </c>
      <c r="AY127" t="s">
        <v>780</v>
      </c>
      <c r="BA127" t="s">
        <v>1753</v>
      </c>
      <c r="BB127" t="s">
        <v>1778</v>
      </c>
      <c r="BC127" t="s">
        <v>1779</v>
      </c>
      <c r="BD127" s="140"/>
    </row>
    <row r="128" spans="1:56" ht="15" customHeight="1">
      <c r="A128" s="185">
        <v>7</v>
      </c>
      <c r="B128" s="185" t="s">
        <v>501</v>
      </c>
      <c r="C128" s="185" t="s">
        <v>797</v>
      </c>
      <c r="D128" s="185" t="s">
        <v>768</v>
      </c>
      <c r="E128" s="185" t="s">
        <v>769</v>
      </c>
      <c r="F128" s="185" t="s">
        <v>798</v>
      </c>
      <c r="G128" s="185" t="s">
        <v>771</v>
      </c>
      <c r="H128" s="185" t="s">
        <v>772</v>
      </c>
      <c r="I128" t="s">
        <v>799</v>
      </c>
      <c r="J128" s="71">
        <v>44197</v>
      </c>
      <c r="K128" s="71">
        <v>44561</v>
      </c>
      <c r="L128" s="185" t="s">
        <v>774</v>
      </c>
      <c r="M128" s="185" t="str">
        <f t="shared" si="29"/>
        <v>Magdalena</v>
      </c>
      <c r="N128" s="185" t="s">
        <v>60</v>
      </c>
      <c r="O128" s="185" t="s">
        <v>800</v>
      </c>
      <c r="P128" s="185" t="s">
        <v>776</v>
      </c>
      <c r="Q128" s="72">
        <v>0.1</v>
      </c>
      <c r="R128" s="186">
        <v>1</v>
      </c>
      <c r="S128" s="186">
        <v>0.25</v>
      </c>
      <c r="T128" s="186">
        <v>0.25</v>
      </c>
      <c r="U128" s="186">
        <v>0.25</v>
      </c>
      <c r="V128" s="186">
        <v>0.25</v>
      </c>
      <c r="W128" s="186">
        <v>0.25</v>
      </c>
      <c r="X128" s="186" t="s">
        <v>1780</v>
      </c>
      <c r="Y128" s="186">
        <v>0.25</v>
      </c>
      <c r="Z128" s="186" t="s">
        <v>1781</v>
      </c>
      <c r="AA128" s="186">
        <v>0.25</v>
      </c>
      <c r="AB128" s="186" t="s">
        <v>1782</v>
      </c>
      <c r="AC128" s="186"/>
      <c r="AD128" s="186"/>
      <c r="AE128" s="186">
        <f t="shared" si="18"/>
        <v>0.75</v>
      </c>
      <c r="AF128" s="71">
        <v>44300</v>
      </c>
      <c r="AG128" s="71">
        <v>44390</v>
      </c>
      <c r="AH128" s="71">
        <v>44483</v>
      </c>
      <c r="AI128" s="71"/>
      <c r="AJ128" s="72">
        <f t="shared" si="19"/>
        <v>0.75</v>
      </c>
      <c r="AK128" s="72">
        <f t="shared" si="20"/>
        <v>1</v>
      </c>
      <c r="AL128" s="72">
        <f t="shared" si="21"/>
        <v>1</v>
      </c>
      <c r="AM128" s="72">
        <f t="shared" si="22"/>
        <v>1</v>
      </c>
      <c r="AN128" s="72">
        <f t="shared" si="23"/>
        <v>0</v>
      </c>
      <c r="AO128" s="185" t="s">
        <v>780</v>
      </c>
      <c r="AP128" s="185" t="s">
        <v>780</v>
      </c>
      <c r="AQ128" s="185" t="s">
        <v>780</v>
      </c>
      <c r="AR128" s="185"/>
      <c r="AS128" s="185" t="s">
        <v>1783</v>
      </c>
      <c r="AT128" s="185" t="s">
        <v>1784</v>
      </c>
      <c r="AU128" s="185" t="s">
        <v>1785</v>
      </c>
      <c r="AV128" s="185"/>
      <c r="AW128" s="185" t="s">
        <v>780</v>
      </c>
      <c r="AX128" t="s">
        <v>780</v>
      </c>
      <c r="AY128" t="s">
        <v>780</v>
      </c>
      <c r="BA128" t="s">
        <v>1786</v>
      </c>
      <c r="BB128" t="s">
        <v>1786</v>
      </c>
      <c r="BC128" t="s">
        <v>1787</v>
      </c>
      <c r="BD128" s="140"/>
    </row>
    <row r="129" spans="1:56" ht="15" customHeight="1">
      <c r="A129" s="185">
        <v>8</v>
      </c>
      <c r="B129" s="185" t="s">
        <v>501</v>
      </c>
      <c r="C129" s="185" t="s">
        <v>809</v>
      </c>
      <c r="D129" s="185" t="s">
        <v>768</v>
      </c>
      <c r="E129" s="185" t="s">
        <v>769</v>
      </c>
      <c r="F129" s="185" t="s">
        <v>798</v>
      </c>
      <c r="G129" s="185" t="s">
        <v>771</v>
      </c>
      <c r="H129" s="185" t="s">
        <v>772</v>
      </c>
      <c r="I129" t="s">
        <v>810</v>
      </c>
      <c r="J129" s="71">
        <v>44197</v>
      </c>
      <c r="K129" s="71">
        <v>44561</v>
      </c>
      <c r="L129" s="185" t="s">
        <v>774</v>
      </c>
      <c r="M129" s="185" t="str">
        <f t="shared" si="29"/>
        <v>Magdalena</v>
      </c>
      <c r="N129" s="185" t="s">
        <v>60</v>
      </c>
      <c r="O129" s="185" t="s">
        <v>800</v>
      </c>
      <c r="P129" s="185" t="s">
        <v>776</v>
      </c>
      <c r="Q129" s="72">
        <v>0.1</v>
      </c>
      <c r="R129" s="186">
        <v>1</v>
      </c>
      <c r="S129" s="186">
        <v>0.25</v>
      </c>
      <c r="T129" s="186">
        <v>0.25</v>
      </c>
      <c r="U129" s="186">
        <v>0.25</v>
      </c>
      <c r="V129" s="186">
        <v>0.25</v>
      </c>
      <c r="W129" s="186">
        <v>0.32</v>
      </c>
      <c r="X129" s="186" t="s">
        <v>1788</v>
      </c>
      <c r="Y129" s="186">
        <v>0.25</v>
      </c>
      <c r="Z129" s="186" t="s">
        <v>1789</v>
      </c>
      <c r="AA129" s="186">
        <v>0.25</v>
      </c>
      <c r="AB129" s="186" t="s">
        <v>1790</v>
      </c>
      <c r="AC129" s="186"/>
      <c r="AD129" s="186"/>
      <c r="AE129" s="186">
        <f t="shared" si="18"/>
        <v>0.82000000000000006</v>
      </c>
      <c r="AF129" s="71">
        <v>44300</v>
      </c>
      <c r="AG129" s="71">
        <v>44390</v>
      </c>
      <c r="AH129" s="71">
        <v>44482</v>
      </c>
      <c r="AI129" s="71"/>
      <c r="AJ129" s="72">
        <f t="shared" si="19"/>
        <v>0.82000000000000006</v>
      </c>
      <c r="AK129" s="72">
        <f t="shared" si="20"/>
        <v>1</v>
      </c>
      <c r="AL129" s="72">
        <f t="shared" si="21"/>
        <v>1</v>
      </c>
      <c r="AM129" s="72">
        <f t="shared" si="22"/>
        <v>1</v>
      </c>
      <c r="AN129" s="72">
        <f t="shared" si="23"/>
        <v>0</v>
      </c>
      <c r="AO129" s="185" t="s">
        <v>780</v>
      </c>
      <c r="AP129" s="185" t="s">
        <v>780</v>
      </c>
      <c r="AQ129" s="185" t="s">
        <v>780</v>
      </c>
      <c r="AR129" s="185"/>
      <c r="AS129" s="185" t="s">
        <v>1625</v>
      </c>
      <c r="AT129" s="185" t="s">
        <v>1791</v>
      </c>
      <c r="AU129" s="185" t="s">
        <v>1792</v>
      </c>
      <c r="AV129" s="185"/>
      <c r="AW129" s="185" t="s">
        <v>780</v>
      </c>
      <c r="AX129" t="s">
        <v>780</v>
      </c>
      <c r="AY129" t="s">
        <v>780</v>
      </c>
      <c r="BA129" t="s">
        <v>1793</v>
      </c>
      <c r="BB129" t="s">
        <v>1794</v>
      </c>
      <c r="BC129" t="s">
        <v>1795</v>
      </c>
      <c r="BD129" s="140"/>
    </row>
    <row r="130" spans="1:56" ht="15" customHeight="1">
      <c r="A130" s="185">
        <v>9</v>
      </c>
      <c r="B130" s="185" t="s">
        <v>501</v>
      </c>
      <c r="C130" s="185" t="s">
        <v>818</v>
      </c>
      <c r="D130" s="185" t="s">
        <v>819</v>
      </c>
      <c r="E130" s="185" t="s">
        <v>820</v>
      </c>
      <c r="F130" s="185" t="s">
        <v>821</v>
      </c>
      <c r="G130" s="185" t="s">
        <v>771</v>
      </c>
      <c r="H130" s="185" t="s">
        <v>822</v>
      </c>
      <c r="I130" t="s">
        <v>823</v>
      </c>
      <c r="J130" s="71">
        <v>44197</v>
      </c>
      <c r="K130" s="71">
        <v>44561</v>
      </c>
      <c r="L130" s="185" t="s">
        <v>774</v>
      </c>
      <c r="M130" s="185" t="str">
        <f t="shared" si="29"/>
        <v>Magdalena</v>
      </c>
      <c r="N130" s="185" t="s">
        <v>60</v>
      </c>
      <c r="O130" s="185" t="s">
        <v>800</v>
      </c>
      <c r="P130" s="185" t="s">
        <v>776</v>
      </c>
      <c r="Q130" s="72">
        <v>0.1</v>
      </c>
      <c r="R130" s="186">
        <v>1</v>
      </c>
      <c r="S130" s="186">
        <v>0.25</v>
      </c>
      <c r="T130" s="186">
        <v>0.25</v>
      </c>
      <c r="U130" s="186">
        <v>0.25</v>
      </c>
      <c r="V130" s="186">
        <v>0.25</v>
      </c>
      <c r="W130" s="186">
        <v>0.17</v>
      </c>
      <c r="X130" s="186" t="s">
        <v>1796</v>
      </c>
      <c r="Y130" s="186">
        <v>0.61</v>
      </c>
      <c r="Z130" s="186" t="s">
        <v>1797</v>
      </c>
      <c r="AA130" s="186">
        <v>0.18</v>
      </c>
      <c r="AB130" s="186" t="s">
        <v>1798</v>
      </c>
      <c r="AC130" s="186"/>
      <c r="AD130" s="186"/>
      <c r="AE130" s="186">
        <f t="shared" si="18"/>
        <v>0.96000000000000008</v>
      </c>
      <c r="AF130" s="71">
        <v>44300</v>
      </c>
      <c r="AG130" s="71">
        <v>44392</v>
      </c>
      <c r="AH130" s="71">
        <v>44482</v>
      </c>
      <c r="AI130" s="71"/>
      <c r="AJ130" s="72">
        <f t="shared" si="19"/>
        <v>0.96</v>
      </c>
      <c r="AK130" s="72">
        <f t="shared" si="20"/>
        <v>0.68</v>
      </c>
      <c r="AL130" s="72">
        <f t="shared" si="21"/>
        <v>1</v>
      </c>
      <c r="AM130" s="72">
        <f t="shared" si="22"/>
        <v>0.72</v>
      </c>
      <c r="AN130" s="72">
        <f t="shared" si="23"/>
        <v>0</v>
      </c>
      <c r="AO130" s="185" t="s">
        <v>780</v>
      </c>
      <c r="AP130" s="185" t="s">
        <v>780</v>
      </c>
      <c r="AQ130" s="185" t="s">
        <v>780</v>
      </c>
      <c r="AR130" s="185"/>
      <c r="AS130" s="185" t="s">
        <v>1799</v>
      </c>
      <c r="AT130" s="185" t="s">
        <v>1800</v>
      </c>
      <c r="AU130" s="185" t="s">
        <v>1801</v>
      </c>
      <c r="AV130" s="185"/>
      <c r="AW130" s="185" t="s">
        <v>869</v>
      </c>
      <c r="AX130" t="s">
        <v>780</v>
      </c>
      <c r="AY130" t="s">
        <v>780</v>
      </c>
      <c r="BA130" t="s">
        <v>1802</v>
      </c>
      <c r="BB130" t="s">
        <v>1803</v>
      </c>
      <c r="BC130" t="s">
        <v>1804</v>
      </c>
      <c r="BD130" s="140"/>
    </row>
    <row r="131" spans="1:56" ht="15" customHeight="1">
      <c r="A131" s="185">
        <v>10</v>
      </c>
      <c r="B131" s="185" t="s">
        <v>501</v>
      </c>
      <c r="C131" s="185" t="s">
        <v>831</v>
      </c>
      <c r="D131" s="185" t="s">
        <v>832</v>
      </c>
      <c r="E131" s="185" t="s">
        <v>833</v>
      </c>
      <c r="F131" s="185" t="s">
        <v>834</v>
      </c>
      <c r="G131" s="185" t="s">
        <v>835</v>
      </c>
      <c r="H131" s="185" t="s">
        <v>835</v>
      </c>
      <c r="I131" t="s">
        <v>836</v>
      </c>
      <c r="J131" s="71">
        <v>44197</v>
      </c>
      <c r="K131" s="71">
        <v>44561</v>
      </c>
      <c r="L131" s="185" t="s">
        <v>774</v>
      </c>
      <c r="M131" s="185" t="str">
        <f t="shared" si="29"/>
        <v>Magdalena</v>
      </c>
      <c r="N131" s="185" t="s">
        <v>60</v>
      </c>
      <c r="O131" s="185" t="s">
        <v>837</v>
      </c>
      <c r="P131" s="185" t="s">
        <v>776</v>
      </c>
      <c r="Q131" s="72">
        <v>0.1</v>
      </c>
      <c r="R131" s="186">
        <v>1</v>
      </c>
      <c r="S131" s="186">
        <v>0.25</v>
      </c>
      <c r="T131" s="186">
        <v>0.25</v>
      </c>
      <c r="U131" s="186">
        <v>0.25</v>
      </c>
      <c r="V131" s="186">
        <v>0.25</v>
      </c>
      <c r="W131" s="186">
        <v>0.25</v>
      </c>
      <c r="X131" s="186" t="s">
        <v>1805</v>
      </c>
      <c r="Y131" s="186">
        <v>0.25</v>
      </c>
      <c r="Z131" s="186" t="s">
        <v>1806</v>
      </c>
      <c r="AA131" s="186">
        <v>0.25</v>
      </c>
      <c r="AB131" s="186" t="s">
        <v>1807</v>
      </c>
      <c r="AC131" s="186"/>
      <c r="AD131" s="186"/>
      <c r="AE131" s="186">
        <f t="shared" ref="AE131:AE194" si="30">AC131+AA131+Y131+W131</f>
        <v>0.75</v>
      </c>
      <c r="AF131" s="71">
        <v>44300</v>
      </c>
      <c r="AG131" s="71">
        <v>44390</v>
      </c>
      <c r="AH131" s="71">
        <v>44482</v>
      </c>
      <c r="AI131" s="71"/>
      <c r="AJ131" s="72">
        <f t="shared" ref="AJ131:AJ194" si="31">IFERROR(IF((W131+Y131+AA131+AC131)/R131&gt;1,1,(W131+Y131+AA131+AC131)/R131),0)</f>
        <v>0.75</v>
      </c>
      <c r="AK131" s="72">
        <f t="shared" ref="AK131:AK194" si="32">IFERROR(IF(S131=0,"",IF((W131/S131)&gt;1,1,(W131/S131))),"")</f>
        <v>1</v>
      </c>
      <c r="AL131" s="72">
        <f t="shared" ref="AL131:AL194" si="33">IFERROR(IF(T131=0,"",IF((Y131/T131)&gt;1,1,(Y131/T131))),"")</f>
        <v>1</v>
      </c>
      <c r="AM131" s="72">
        <f t="shared" ref="AM131:AM194" si="34">IFERROR(IF(U131=0,"",IF((AA131/U131)&gt;1,1,(AA131/U131))),"")</f>
        <v>1</v>
      </c>
      <c r="AN131" s="72">
        <f t="shared" ref="AN131:AN194" si="35">IFERROR(IF(V131=0,"",IF((AC131/V131)&gt;1,1,(AC131/V131))),"")</f>
        <v>0</v>
      </c>
      <c r="AO131" s="185" t="s">
        <v>780</v>
      </c>
      <c r="AP131" s="185" t="s">
        <v>780</v>
      </c>
      <c r="AQ131" s="185" t="s">
        <v>780</v>
      </c>
      <c r="AR131" s="185"/>
      <c r="AS131" s="185" t="s">
        <v>1799</v>
      </c>
      <c r="AT131" s="185" t="s">
        <v>1808</v>
      </c>
      <c r="AU131" s="185" t="s">
        <v>1809</v>
      </c>
      <c r="AV131" s="185"/>
      <c r="AW131" s="185" t="s">
        <v>780</v>
      </c>
      <c r="AX131" t="s">
        <v>780</v>
      </c>
      <c r="AY131" t="s">
        <v>780</v>
      </c>
      <c r="BA131" t="s">
        <v>1810</v>
      </c>
      <c r="BB131" t="s">
        <v>1811</v>
      </c>
      <c r="BC131" t="s">
        <v>1812</v>
      </c>
      <c r="BD131" s="140"/>
    </row>
    <row r="132" spans="1:56" ht="15" customHeight="1">
      <c r="A132" s="185">
        <v>11</v>
      </c>
      <c r="B132" s="185" t="s">
        <v>501</v>
      </c>
      <c r="C132" s="185" t="s">
        <v>831</v>
      </c>
      <c r="D132" s="185" t="s">
        <v>832</v>
      </c>
      <c r="E132" s="185" t="s">
        <v>833</v>
      </c>
      <c r="F132" s="185" t="s">
        <v>834</v>
      </c>
      <c r="G132" s="185" t="s">
        <v>835</v>
      </c>
      <c r="H132" s="185" t="s">
        <v>835</v>
      </c>
      <c r="I132" s="185" t="s">
        <v>846</v>
      </c>
      <c r="J132" s="71">
        <v>44197</v>
      </c>
      <c r="K132" s="71">
        <v>44561</v>
      </c>
      <c r="L132" s="185" t="s">
        <v>774</v>
      </c>
      <c r="M132" s="185" t="str">
        <f t="shared" si="29"/>
        <v>Magdalena</v>
      </c>
      <c r="N132" s="185" t="s">
        <v>60</v>
      </c>
      <c r="O132" s="185" t="s">
        <v>847</v>
      </c>
      <c r="P132" s="185" t="s">
        <v>776</v>
      </c>
      <c r="Q132" s="72">
        <v>0.1</v>
      </c>
      <c r="R132" s="186">
        <v>1</v>
      </c>
      <c r="S132" s="186">
        <v>0.25</v>
      </c>
      <c r="T132" s="186">
        <v>0.25</v>
      </c>
      <c r="U132" s="186">
        <v>0.25</v>
      </c>
      <c r="V132" s="186">
        <v>0.25</v>
      </c>
      <c r="W132" s="186">
        <v>0.25</v>
      </c>
      <c r="X132" s="186" t="s">
        <v>1813</v>
      </c>
      <c r="Y132" s="186">
        <v>0.25</v>
      </c>
      <c r="Z132" s="186" t="s">
        <v>1814</v>
      </c>
      <c r="AA132" s="186">
        <v>0.25</v>
      </c>
      <c r="AB132" s="186" t="s">
        <v>1815</v>
      </c>
      <c r="AC132" s="186"/>
      <c r="AD132" s="186"/>
      <c r="AE132" s="186">
        <f t="shared" si="30"/>
        <v>0.75</v>
      </c>
      <c r="AF132" s="71">
        <v>44300</v>
      </c>
      <c r="AG132" s="71">
        <v>44390</v>
      </c>
      <c r="AH132" s="71">
        <v>44483</v>
      </c>
      <c r="AI132" s="71"/>
      <c r="AJ132" s="72">
        <f t="shared" si="31"/>
        <v>0.75</v>
      </c>
      <c r="AK132" s="72">
        <f t="shared" si="32"/>
        <v>1</v>
      </c>
      <c r="AL132" s="72">
        <f t="shared" si="33"/>
        <v>1</v>
      </c>
      <c r="AM132" s="72">
        <f t="shared" si="34"/>
        <v>1</v>
      </c>
      <c r="AN132" s="72">
        <f t="shared" si="35"/>
        <v>0</v>
      </c>
      <c r="AO132" s="185" t="s">
        <v>780</v>
      </c>
      <c r="AP132" s="185" t="s">
        <v>780</v>
      </c>
      <c r="AQ132" s="185" t="s">
        <v>780</v>
      </c>
      <c r="AR132" s="185"/>
      <c r="AS132" s="185" t="s">
        <v>1374</v>
      </c>
      <c r="AT132" s="185" t="s">
        <v>1816</v>
      </c>
      <c r="AU132" s="185" t="s">
        <v>1817</v>
      </c>
      <c r="AV132" s="185"/>
      <c r="AW132" s="185" t="s">
        <v>780</v>
      </c>
      <c r="AX132" t="s">
        <v>780</v>
      </c>
      <c r="AY132" t="s">
        <v>780</v>
      </c>
      <c r="BA132" t="s">
        <v>1818</v>
      </c>
      <c r="BB132" t="s">
        <v>1819</v>
      </c>
      <c r="BC132" t="s">
        <v>1820</v>
      </c>
      <c r="BD132" s="140"/>
    </row>
    <row r="133" spans="1:56" ht="15" customHeight="1">
      <c r="A133" s="185">
        <v>13</v>
      </c>
      <c r="B133" s="185" t="s">
        <v>501</v>
      </c>
      <c r="C133" s="185" t="s">
        <v>855</v>
      </c>
      <c r="D133" s="185" t="s">
        <v>768</v>
      </c>
      <c r="E133" s="185" t="s">
        <v>856</v>
      </c>
      <c r="F133" s="185" t="s">
        <v>857</v>
      </c>
      <c r="G133" s="185" t="s">
        <v>858</v>
      </c>
      <c r="H133" s="185" t="s">
        <v>859</v>
      </c>
      <c r="I133" t="s">
        <v>860</v>
      </c>
      <c r="J133" s="71">
        <v>44197</v>
      </c>
      <c r="K133" s="71">
        <v>44561</v>
      </c>
      <c r="L133" s="185" t="s">
        <v>774</v>
      </c>
      <c r="M133" s="185" t="str">
        <f t="shared" si="29"/>
        <v>Magdalena</v>
      </c>
      <c r="N133" s="185" t="s">
        <v>30</v>
      </c>
      <c r="O133" s="185" t="s">
        <v>861</v>
      </c>
      <c r="P133" s="185" t="s">
        <v>862</v>
      </c>
      <c r="Q133" s="72">
        <v>0.1</v>
      </c>
      <c r="R133" s="187">
        <f>SUM(S133:V133)</f>
        <v>228143291.15037256</v>
      </c>
      <c r="S133" s="187">
        <v>45047851.471077122</v>
      </c>
      <c r="T133" s="187">
        <v>58396884.861304849</v>
      </c>
      <c r="U133" s="187">
        <v>59454956.657056168</v>
      </c>
      <c r="V133" s="187">
        <v>65243598.160934433</v>
      </c>
      <c r="W133" s="187">
        <v>8700523</v>
      </c>
      <c r="X133" s="187" t="s">
        <v>1821</v>
      </c>
      <c r="Y133" s="187">
        <v>8301006</v>
      </c>
      <c r="Z133" s="187" t="s">
        <v>1822</v>
      </c>
      <c r="AA133" s="187">
        <v>25969242</v>
      </c>
      <c r="AB133" s="187" t="s">
        <v>1823</v>
      </c>
      <c r="AC133" s="187"/>
      <c r="AD133" s="187"/>
      <c r="AE133" s="187">
        <f t="shared" si="30"/>
        <v>42970771</v>
      </c>
      <c r="AF133" s="57">
        <v>44300</v>
      </c>
      <c r="AG133" s="57">
        <v>44390</v>
      </c>
      <c r="AH133" s="57">
        <v>44482</v>
      </c>
      <c r="AI133" s="57"/>
      <c r="AJ133" s="72">
        <f t="shared" si="31"/>
        <v>0.18834992159237915</v>
      </c>
      <c r="AK133" s="72">
        <f t="shared" si="32"/>
        <v>0.1931395774909743</v>
      </c>
      <c r="AL133" s="72">
        <f t="shared" si="33"/>
        <v>0.14214809607935855</v>
      </c>
      <c r="AM133" s="72">
        <f t="shared" si="34"/>
        <v>0.43678851117147266</v>
      </c>
      <c r="AN133" s="72">
        <f t="shared" si="35"/>
        <v>0</v>
      </c>
      <c r="AO133" s="185" t="s">
        <v>780</v>
      </c>
      <c r="AP133" s="185" t="s">
        <v>780</v>
      </c>
      <c r="AQ133" s="185" t="s">
        <v>780</v>
      </c>
      <c r="AR133" s="185"/>
      <c r="AS133" s="185" t="s">
        <v>1374</v>
      </c>
      <c r="AT133" s="185" t="s">
        <v>1824</v>
      </c>
      <c r="AU133" s="185" t="s">
        <v>1825</v>
      </c>
      <c r="AV133" s="185"/>
      <c r="AW133" s="185" t="s">
        <v>879</v>
      </c>
      <c r="AX133" t="s">
        <v>780</v>
      </c>
      <c r="AY133" t="s">
        <v>780</v>
      </c>
      <c r="BA133" t="s">
        <v>1826</v>
      </c>
      <c r="BB133" t="s">
        <v>1827</v>
      </c>
      <c r="BC133" t="s">
        <v>1828</v>
      </c>
      <c r="BD133" s="140"/>
    </row>
    <row r="134" spans="1:56" ht="15" customHeight="1">
      <c r="A134" s="185">
        <v>1</v>
      </c>
      <c r="B134" s="185" t="s">
        <v>502</v>
      </c>
      <c r="C134" s="185" t="s">
        <v>873</v>
      </c>
      <c r="D134" s="185" t="s">
        <v>768</v>
      </c>
      <c r="E134" s="185" t="s">
        <v>769</v>
      </c>
      <c r="F134" s="185" t="s">
        <v>770</v>
      </c>
      <c r="G134" s="185" t="s">
        <v>771</v>
      </c>
      <c r="H134" s="185" t="s">
        <v>772</v>
      </c>
      <c r="I134" s="185" t="s">
        <v>885</v>
      </c>
      <c r="J134" s="71">
        <v>44197</v>
      </c>
      <c r="K134" s="71">
        <v>44561</v>
      </c>
      <c r="L134" s="185" t="s">
        <v>774</v>
      </c>
      <c r="M134" s="185" t="str">
        <f>B134</f>
        <v>Meta</v>
      </c>
      <c r="N134" s="185" t="s">
        <v>30</v>
      </c>
      <c r="O134" s="185" t="s">
        <v>886</v>
      </c>
      <c r="P134" s="185" t="s">
        <v>776</v>
      </c>
      <c r="Q134" s="72">
        <v>9.0909090909090912E-2</v>
      </c>
      <c r="R134" s="187">
        <v>17614</v>
      </c>
      <c r="S134" s="187">
        <v>0</v>
      </c>
      <c r="T134" s="187">
        <v>0</v>
      </c>
      <c r="U134" s="187">
        <v>0</v>
      </c>
      <c r="V134" s="187">
        <v>17614</v>
      </c>
      <c r="W134" s="187">
        <v>17442</v>
      </c>
      <c r="X134" s="187" t="s">
        <v>1829</v>
      </c>
      <c r="Y134" s="187">
        <v>0</v>
      </c>
      <c r="Z134" s="187" t="s">
        <v>1830</v>
      </c>
      <c r="AA134" s="187">
        <v>0</v>
      </c>
      <c r="AB134" s="187" t="s">
        <v>1831</v>
      </c>
      <c r="AC134" s="187"/>
      <c r="AD134" s="187"/>
      <c r="AE134" s="187">
        <f t="shared" si="30"/>
        <v>17442</v>
      </c>
      <c r="AF134" s="71">
        <v>44300</v>
      </c>
      <c r="AG134" s="71">
        <v>44392</v>
      </c>
      <c r="AH134" s="71">
        <v>44481</v>
      </c>
      <c r="AI134" s="71"/>
      <c r="AJ134" s="72">
        <f t="shared" si="31"/>
        <v>0.99023504030884524</v>
      </c>
      <c r="AK134" s="72" t="str">
        <f t="shared" si="32"/>
        <v/>
      </c>
      <c r="AL134" s="72" t="str">
        <f t="shared" si="33"/>
        <v/>
      </c>
      <c r="AM134" s="72" t="str">
        <f t="shared" si="34"/>
        <v/>
      </c>
      <c r="AN134" s="72">
        <f t="shared" si="35"/>
        <v>0</v>
      </c>
      <c r="AO134" s="185" t="s">
        <v>780</v>
      </c>
      <c r="AP134" s="185" t="s">
        <v>879</v>
      </c>
      <c r="AQ134" s="185" t="s">
        <v>780</v>
      </c>
      <c r="AR134" s="185"/>
      <c r="AS134" s="185" t="s">
        <v>1832</v>
      </c>
      <c r="AT134" s="185" t="s">
        <v>1833</v>
      </c>
      <c r="AU134" s="185" t="s">
        <v>1834</v>
      </c>
      <c r="AV134" s="185"/>
      <c r="AW134" s="185" t="s">
        <v>879</v>
      </c>
      <c r="AX134" s="185" t="s">
        <v>879</v>
      </c>
      <c r="AY134" s="185" t="s">
        <v>879</v>
      </c>
      <c r="AZ134" s="185"/>
      <c r="BA134" s="185" t="s">
        <v>1835</v>
      </c>
      <c r="BB134" s="185" t="s">
        <v>1836</v>
      </c>
      <c r="BC134" s="185" t="s">
        <v>1837</v>
      </c>
      <c r="BD134" s="140"/>
    </row>
    <row r="135" spans="1:56" ht="15" customHeight="1">
      <c r="A135" s="185">
        <v>2</v>
      </c>
      <c r="B135" s="185" t="s">
        <v>502</v>
      </c>
      <c r="C135" s="185" t="s">
        <v>767</v>
      </c>
      <c r="D135" s="185" t="s">
        <v>768</v>
      </c>
      <c r="E135" s="185" t="s">
        <v>769</v>
      </c>
      <c r="F135" s="185" t="s">
        <v>770</v>
      </c>
      <c r="G135" s="185" t="s">
        <v>771</v>
      </c>
      <c r="H135" s="185" t="s">
        <v>772</v>
      </c>
      <c r="I135" s="185" t="s">
        <v>773</v>
      </c>
      <c r="J135" s="71">
        <v>44197</v>
      </c>
      <c r="K135" s="71">
        <v>44561</v>
      </c>
      <c r="L135" s="185" t="s">
        <v>774</v>
      </c>
      <c r="M135" s="185" t="str">
        <f t="shared" ref="M135:M144" si="36">B135</f>
        <v>Meta</v>
      </c>
      <c r="N135" s="185" t="s">
        <v>30</v>
      </c>
      <c r="O135" s="185" t="s">
        <v>775</v>
      </c>
      <c r="P135" s="185" t="s">
        <v>776</v>
      </c>
      <c r="Q135" s="72">
        <v>9.0909090909090912E-2</v>
      </c>
      <c r="R135" s="187">
        <v>8351</v>
      </c>
      <c r="S135" s="187">
        <v>0</v>
      </c>
      <c r="T135" s="187">
        <v>0</v>
      </c>
      <c r="U135" s="187">
        <v>0</v>
      </c>
      <c r="V135" s="187">
        <v>8351</v>
      </c>
      <c r="W135" s="187">
        <v>379</v>
      </c>
      <c r="X135" s="187" t="s">
        <v>1838</v>
      </c>
      <c r="Y135" s="187">
        <v>668</v>
      </c>
      <c r="Z135" s="187" t="s">
        <v>1839</v>
      </c>
      <c r="AA135" s="187">
        <v>1824</v>
      </c>
      <c r="AB135" s="187" t="s">
        <v>1840</v>
      </c>
      <c r="AC135" s="187"/>
      <c r="AD135" s="187"/>
      <c r="AE135" s="187">
        <f t="shared" si="30"/>
        <v>2871</v>
      </c>
      <c r="AF135" s="71">
        <v>44300</v>
      </c>
      <c r="AG135" s="71">
        <v>44390</v>
      </c>
      <c r="AH135" s="71">
        <v>44481</v>
      </c>
      <c r="AI135" s="71"/>
      <c r="AJ135" s="72">
        <f t="shared" si="31"/>
        <v>0.34379116273500182</v>
      </c>
      <c r="AK135" s="72" t="str">
        <f t="shared" si="32"/>
        <v/>
      </c>
      <c r="AL135" s="72" t="str">
        <f t="shared" si="33"/>
        <v/>
      </c>
      <c r="AM135" s="72" t="str">
        <f t="shared" si="34"/>
        <v/>
      </c>
      <c r="AN135" s="72">
        <f t="shared" si="35"/>
        <v>0</v>
      </c>
      <c r="AO135" s="185" t="s">
        <v>780</v>
      </c>
      <c r="AP135" s="185" t="s">
        <v>780</v>
      </c>
      <c r="AQ135" s="185" t="s">
        <v>780</v>
      </c>
      <c r="AR135" s="185"/>
      <c r="AS135" s="185" t="s">
        <v>1841</v>
      </c>
      <c r="AT135" s="185" t="s">
        <v>1842</v>
      </c>
      <c r="AU135" s="185" t="s">
        <v>1843</v>
      </c>
      <c r="AV135" s="185"/>
      <c r="AW135" s="185" t="s">
        <v>780</v>
      </c>
      <c r="AX135" t="s">
        <v>780</v>
      </c>
      <c r="AY135" t="s">
        <v>780</v>
      </c>
      <c r="BA135" t="s">
        <v>1844</v>
      </c>
      <c r="BB135" t="s">
        <v>1845</v>
      </c>
      <c r="BC135" t="s">
        <v>1846</v>
      </c>
      <c r="BD135" s="140"/>
    </row>
    <row r="136" spans="1:56" ht="15" customHeight="1">
      <c r="A136" s="185">
        <v>4</v>
      </c>
      <c r="B136" s="185" t="s">
        <v>502</v>
      </c>
      <c r="C136" s="185" t="s">
        <v>767</v>
      </c>
      <c r="D136" s="185" t="s">
        <v>768</v>
      </c>
      <c r="E136" s="185" t="s">
        <v>769</v>
      </c>
      <c r="F136" s="185" t="s">
        <v>770</v>
      </c>
      <c r="G136" s="185" t="s">
        <v>771</v>
      </c>
      <c r="H136" s="185" t="s">
        <v>772</v>
      </c>
      <c r="I136" s="185" t="s">
        <v>787</v>
      </c>
      <c r="J136" s="71">
        <v>44197</v>
      </c>
      <c r="K136" s="71">
        <v>44561</v>
      </c>
      <c r="L136" s="185" t="s">
        <v>774</v>
      </c>
      <c r="M136" s="185" t="str">
        <f t="shared" si="36"/>
        <v>Meta</v>
      </c>
      <c r="N136" s="185" t="s">
        <v>30</v>
      </c>
      <c r="O136" s="185" t="s">
        <v>788</v>
      </c>
      <c r="P136" s="185" t="s">
        <v>776</v>
      </c>
      <c r="Q136" s="72">
        <v>9.0909090909090912E-2</v>
      </c>
      <c r="R136" s="187">
        <v>11965</v>
      </c>
      <c r="S136" s="187">
        <v>0</v>
      </c>
      <c r="T136" s="187">
        <v>0</v>
      </c>
      <c r="U136" s="187">
        <v>0</v>
      </c>
      <c r="V136" s="187">
        <v>11965</v>
      </c>
      <c r="W136" s="187">
        <v>438</v>
      </c>
      <c r="X136" s="187" t="s">
        <v>1847</v>
      </c>
      <c r="Y136" s="187">
        <v>1737</v>
      </c>
      <c r="Z136" s="187" t="s">
        <v>1848</v>
      </c>
      <c r="AA136" s="187">
        <v>1048</v>
      </c>
      <c r="AB136" s="187" t="s">
        <v>1849</v>
      </c>
      <c r="AC136" s="187"/>
      <c r="AD136" s="187"/>
      <c r="AE136" s="187">
        <f t="shared" si="30"/>
        <v>3223</v>
      </c>
      <c r="AF136" s="71">
        <v>44300</v>
      </c>
      <c r="AG136" s="71">
        <v>44390</v>
      </c>
      <c r="AH136" s="71">
        <v>44481</v>
      </c>
      <c r="AI136" s="71"/>
      <c r="AJ136" s="72">
        <f t="shared" si="31"/>
        <v>0.26936899289594651</v>
      </c>
      <c r="AK136" s="72" t="str">
        <f t="shared" si="32"/>
        <v/>
      </c>
      <c r="AL136" s="72" t="str">
        <f t="shared" si="33"/>
        <v/>
      </c>
      <c r="AM136" s="72" t="str">
        <f t="shared" si="34"/>
        <v/>
      </c>
      <c r="AN136" s="72">
        <f t="shared" si="35"/>
        <v>0</v>
      </c>
      <c r="AO136" s="185" t="s">
        <v>780</v>
      </c>
      <c r="AP136" s="185" t="s">
        <v>780</v>
      </c>
      <c r="AQ136" s="185" t="s">
        <v>780</v>
      </c>
      <c r="AR136" s="185"/>
      <c r="AS136" s="185" t="s">
        <v>1850</v>
      </c>
      <c r="AT136" s="185" t="s">
        <v>1851</v>
      </c>
      <c r="AU136" s="185" t="s">
        <v>980</v>
      </c>
      <c r="AV136" s="185"/>
      <c r="AW136" s="185" t="s">
        <v>780</v>
      </c>
      <c r="AX136" t="s">
        <v>780</v>
      </c>
      <c r="AY136" t="s">
        <v>780</v>
      </c>
      <c r="BA136" t="s">
        <v>1852</v>
      </c>
      <c r="BB136" t="s">
        <v>1853</v>
      </c>
      <c r="BC136" t="s">
        <v>1854</v>
      </c>
      <c r="BD136" s="140"/>
    </row>
    <row r="137" spans="1:56" ht="15" customHeight="1">
      <c r="A137" s="185">
        <v>6</v>
      </c>
      <c r="B137" s="185" t="s">
        <v>502</v>
      </c>
      <c r="C137" s="185" t="s">
        <v>1005</v>
      </c>
      <c r="D137" s="185" t="s">
        <v>768</v>
      </c>
      <c r="E137" s="185" t="s">
        <v>856</v>
      </c>
      <c r="F137" s="185" t="s">
        <v>1006</v>
      </c>
      <c r="G137" s="185" t="s">
        <v>771</v>
      </c>
      <c r="H137" s="185" t="s">
        <v>772</v>
      </c>
      <c r="I137" t="s">
        <v>1007</v>
      </c>
      <c r="J137" s="71">
        <v>44197</v>
      </c>
      <c r="K137" s="71">
        <v>44561</v>
      </c>
      <c r="L137" s="185" t="s">
        <v>774</v>
      </c>
      <c r="M137" s="185" t="str">
        <f t="shared" si="36"/>
        <v>Meta</v>
      </c>
      <c r="N137" s="185" t="s">
        <v>30</v>
      </c>
      <c r="O137" s="185" t="s">
        <v>1008</v>
      </c>
      <c r="P137" s="185" t="s">
        <v>776</v>
      </c>
      <c r="Q137" s="72">
        <v>9.0909090909090912E-2</v>
      </c>
      <c r="R137" s="187">
        <v>30</v>
      </c>
      <c r="S137" s="187">
        <v>0</v>
      </c>
      <c r="T137" s="187">
        <v>0</v>
      </c>
      <c r="U137" s="187">
        <v>0</v>
      </c>
      <c r="V137" s="187">
        <v>30</v>
      </c>
      <c r="W137" s="187">
        <v>11</v>
      </c>
      <c r="X137" s="187" t="s">
        <v>1855</v>
      </c>
      <c r="Y137" s="187">
        <v>2</v>
      </c>
      <c r="Z137" s="187" t="s">
        <v>1856</v>
      </c>
      <c r="AA137" s="187">
        <v>3</v>
      </c>
      <c r="AB137" s="187" t="s">
        <v>1857</v>
      </c>
      <c r="AC137" s="187"/>
      <c r="AD137" s="187"/>
      <c r="AE137" s="187">
        <f t="shared" si="30"/>
        <v>16</v>
      </c>
      <c r="AF137" s="71">
        <v>44300</v>
      </c>
      <c r="AG137" s="71">
        <v>44390</v>
      </c>
      <c r="AH137" s="71">
        <v>44482</v>
      </c>
      <c r="AI137" s="71"/>
      <c r="AJ137" s="72">
        <f t="shared" si="31"/>
        <v>0.53333333333333333</v>
      </c>
      <c r="AK137" s="72" t="str">
        <f t="shared" si="32"/>
        <v/>
      </c>
      <c r="AL137" s="72" t="str">
        <f t="shared" si="33"/>
        <v/>
      </c>
      <c r="AM137" s="72" t="str">
        <f t="shared" si="34"/>
        <v/>
      </c>
      <c r="AN137" s="72">
        <f t="shared" si="35"/>
        <v>0</v>
      </c>
      <c r="AO137" s="185" t="s">
        <v>780</v>
      </c>
      <c r="AP137" s="185" t="s">
        <v>780</v>
      </c>
      <c r="AQ137" s="185" t="s">
        <v>780</v>
      </c>
      <c r="AR137" s="185"/>
      <c r="AS137" s="185" t="s">
        <v>1858</v>
      </c>
      <c r="AT137" s="185" t="s">
        <v>1859</v>
      </c>
      <c r="AU137" s="185" t="s">
        <v>1860</v>
      </c>
      <c r="AV137" s="185"/>
      <c r="AW137" s="185" t="s">
        <v>869</v>
      </c>
      <c r="AX137" t="s">
        <v>780</v>
      </c>
      <c r="AY137" t="s">
        <v>780</v>
      </c>
      <c r="BA137" t="s">
        <v>1861</v>
      </c>
      <c r="BB137" t="s">
        <v>1862</v>
      </c>
      <c r="BC137" t="s">
        <v>1863</v>
      </c>
      <c r="BD137" s="140"/>
    </row>
    <row r="138" spans="1:56" ht="15" customHeight="1">
      <c r="A138" s="185">
        <v>7</v>
      </c>
      <c r="B138" s="185" t="s">
        <v>502</v>
      </c>
      <c r="C138" s="185" t="s">
        <v>797</v>
      </c>
      <c r="D138" s="185" t="s">
        <v>768</v>
      </c>
      <c r="E138" s="185" t="s">
        <v>769</v>
      </c>
      <c r="F138" s="185" t="s">
        <v>798</v>
      </c>
      <c r="G138" s="185" t="s">
        <v>771</v>
      </c>
      <c r="H138" s="185" t="s">
        <v>772</v>
      </c>
      <c r="I138" t="s">
        <v>799</v>
      </c>
      <c r="J138" s="71">
        <v>44197</v>
      </c>
      <c r="K138" s="71">
        <v>44561</v>
      </c>
      <c r="L138" s="185" t="s">
        <v>774</v>
      </c>
      <c r="M138" s="185" t="str">
        <f t="shared" si="36"/>
        <v>Meta</v>
      </c>
      <c r="N138" s="185" t="s">
        <v>60</v>
      </c>
      <c r="O138" s="185" t="s">
        <v>800</v>
      </c>
      <c r="P138" s="185" t="s">
        <v>776</v>
      </c>
      <c r="Q138" s="72">
        <v>9.0909090909090912E-2</v>
      </c>
      <c r="R138" s="186">
        <v>1</v>
      </c>
      <c r="S138" s="186">
        <v>0.25</v>
      </c>
      <c r="T138" s="186">
        <v>0.25</v>
      </c>
      <c r="U138" s="186">
        <v>0.25</v>
      </c>
      <c r="V138" s="186">
        <v>0.25</v>
      </c>
      <c r="W138" s="186">
        <v>0.25</v>
      </c>
      <c r="X138" s="186" t="s">
        <v>1864</v>
      </c>
      <c r="Y138" s="186">
        <v>0.25</v>
      </c>
      <c r="Z138" s="186" t="s">
        <v>1865</v>
      </c>
      <c r="AA138" s="186">
        <v>0.25</v>
      </c>
      <c r="AB138" s="186" t="s">
        <v>1866</v>
      </c>
      <c r="AC138" s="186"/>
      <c r="AD138" s="186"/>
      <c r="AE138" s="186">
        <f t="shared" si="30"/>
        <v>0.75</v>
      </c>
      <c r="AF138" s="71">
        <v>44300</v>
      </c>
      <c r="AG138" s="71">
        <v>44392</v>
      </c>
      <c r="AH138" s="71">
        <v>44481</v>
      </c>
      <c r="AI138" s="71"/>
      <c r="AJ138" s="72">
        <f t="shared" si="31"/>
        <v>0.75</v>
      </c>
      <c r="AK138" s="72">
        <f t="shared" si="32"/>
        <v>1</v>
      </c>
      <c r="AL138" s="72">
        <f t="shared" si="33"/>
        <v>1</v>
      </c>
      <c r="AM138" s="72">
        <f t="shared" si="34"/>
        <v>1</v>
      </c>
      <c r="AN138" s="72">
        <f t="shared" si="35"/>
        <v>0</v>
      </c>
      <c r="AO138" s="185" t="s">
        <v>780</v>
      </c>
      <c r="AP138" s="185" t="s">
        <v>780</v>
      </c>
      <c r="AQ138" s="185" t="s">
        <v>780</v>
      </c>
      <c r="AR138" s="185"/>
      <c r="AS138" s="185" t="s">
        <v>1867</v>
      </c>
      <c r="AT138" s="185" t="s">
        <v>1868</v>
      </c>
      <c r="AU138" s="185" t="s">
        <v>980</v>
      </c>
      <c r="AV138" s="185"/>
      <c r="AW138" s="185" t="s">
        <v>780</v>
      </c>
      <c r="AX138" t="s">
        <v>780</v>
      </c>
      <c r="AY138" t="s">
        <v>780</v>
      </c>
      <c r="BA138" t="s">
        <v>1869</v>
      </c>
      <c r="BB138" t="s">
        <v>1870</v>
      </c>
      <c r="BC138" t="s">
        <v>1871</v>
      </c>
      <c r="BD138" s="140"/>
    </row>
    <row r="139" spans="1:56" ht="15" customHeight="1">
      <c r="A139" s="185">
        <v>8</v>
      </c>
      <c r="B139" s="185" t="s">
        <v>502</v>
      </c>
      <c r="C139" s="185" t="s">
        <v>809</v>
      </c>
      <c r="D139" s="185" t="s">
        <v>768</v>
      </c>
      <c r="E139" s="185" t="s">
        <v>769</v>
      </c>
      <c r="F139" s="185" t="s">
        <v>798</v>
      </c>
      <c r="G139" s="185" t="s">
        <v>771</v>
      </c>
      <c r="H139" s="185" t="s">
        <v>772</v>
      </c>
      <c r="I139" t="s">
        <v>810</v>
      </c>
      <c r="J139" s="71">
        <v>44197</v>
      </c>
      <c r="K139" s="71">
        <v>44561</v>
      </c>
      <c r="L139" s="185" t="s">
        <v>774</v>
      </c>
      <c r="M139" s="185" t="str">
        <f t="shared" si="36"/>
        <v>Meta</v>
      </c>
      <c r="N139" s="185" t="s">
        <v>60</v>
      </c>
      <c r="O139" s="185" t="s">
        <v>800</v>
      </c>
      <c r="P139" s="185" t="s">
        <v>776</v>
      </c>
      <c r="Q139" s="72">
        <v>9.0909090909090912E-2</v>
      </c>
      <c r="R139" s="186">
        <v>1</v>
      </c>
      <c r="S139" s="186">
        <v>0.25</v>
      </c>
      <c r="T139" s="186">
        <v>0.25</v>
      </c>
      <c r="U139" s="186">
        <v>0.25</v>
      </c>
      <c r="V139" s="186">
        <v>0.25</v>
      </c>
      <c r="W139" s="186">
        <v>0.25</v>
      </c>
      <c r="X139" s="186" t="s">
        <v>1872</v>
      </c>
      <c r="Y139" s="186">
        <v>0.25</v>
      </c>
      <c r="Z139" s="186" t="s">
        <v>1873</v>
      </c>
      <c r="AA139" s="186">
        <v>0.25</v>
      </c>
      <c r="AB139" s="186" t="s">
        <v>1874</v>
      </c>
      <c r="AC139" s="186"/>
      <c r="AD139" s="186"/>
      <c r="AE139" s="186">
        <f t="shared" si="30"/>
        <v>0.75</v>
      </c>
      <c r="AF139" s="71">
        <v>44299</v>
      </c>
      <c r="AG139" s="71">
        <v>44391</v>
      </c>
      <c r="AH139" s="71">
        <v>44481</v>
      </c>
      <c r="AI139" s="71"/>
      <c r="AJ139" s="72">
        <f t="shared" si="31"/>
        <v>0.75</v>
      </c>
      <c r="AK139" s="72">
        <f t="shared" si="32"/>
        <v>1</v>
      </c>
      <c r="AL139" s="72">
        <f t="shared" si="33"/>
        <v>1</v>
      </c>
      <c r="AM139" s="72">
        <f t="shared" si="34"/>
        <v>1</v>
      </c>
      <c r="AN139" s="72">
        <f t="shared" si="35"/>
        <v>0</v>
      </c>
      <c r="AO139" s="185" t="s">
        <v>780</v>
      </c>
      <c r="AP139" s="185" t="s">
        <v>780</v>
      </c>
      <c r="AQ139" s="185" t="s">
        <v>780</v>
      </c>
      <c r="AR139" s="185"/>
      <c r="AS139" s="185" t="s">
        <v>1875</v>
      </c>
      <c r="AT139" s="185" t="s">
        <v>1876</v>
      </c>
      <c r="AU139" s="185" t="s">
        <v>1877</v>
      </c>
      <c r="AV139" s="185"/>
      <c r="AW139" s="185" t="s">
        <v>780</v>
      </c>
      <c r="AX139" t="s">
        <v>780</v>
      </c>
      <c r="AY139" t="s">
        <v>780</v>
      </c>
      <c r="BA139" t="s">
        <v>1878</v>
      </c>
      <c r="BB139" t="s">
        <v>1879</v>
      </c>
      <c r="BC139" t="s">
        <v>1880</v>
      </c>
      <c r="BD139" s="140"/>
    </row>
    <row r="140" spans="1:56" ht="15" customHeight="1">
      <c r="A140" s="185">
        <v>9</v>
      </c>
      <c r="B140" s="185" t="s">
        <v>502</v>
      </c>
      <c r="C140" s="185" t="s">
        <v>818</v>
      </c>
      <c r="D140" s="185" t="s">
        <v>819</v>
      </c>
      <c r="E140" s="185" t="s">
        <v>820</v>
      </c>
      <c r="F140" s="185" t="s">
        <v>821</v>
      </c>
      <c r="G140" s="185" t="s">
        <v>771</v>
      </c>
      <c r="H140" s="185" t="s">
        <v>822</v>
      </c>
      <c r="I140" t="s">
        <v>823</v>
      </c>
      <c r="J140" s="71">
        <v>44197</v>
      </c>
      <c r="K140" s="71">
        <v>44561</v>
      </c>
      <c r="L140" s="185" t="s">
        <v>774</v>
      </c>
      <c r="M140" s="185" t="str">
        <f t="shared" si="36"/>
        <v>Meta</v>
      </c>
      <c r="N140" s="185" t="s">
        <v>60</v>
      </c>
      <c r="O140" s="185" t="s">
        <v>800</v>
      </c>
      <c r="P140" s="185" t="s">
        <v>776</v>
      </c>
      <c r="Q140" s="72">
        <v>9.0909090909090912E-2</v>
      </c>
      <c r="R140" s="186">
        <v>1</v>
      </c>
      <c r="S140" s="186">
        <v>0.25</v>
      </c>
      <c r="T140" s="186">
        <v>0.25</v>
      </c>
      <c r="U140" s="186">
        <v>0.25</v>
      </c>
      <c r="V140" s="186">
        <v>0.25</v>
      </c>
      <c r="W140" s="186">
        <v>0.25</v>
      </c>
      <c r="X140" s="186" t="s">
        <v>1881</v>
      </c>
      <c r="Y140" s="186">
        <v>0.25</v>
      </c>
      <c r="Z140" s="186" t="s">
        <v>1882</v>
      </c>
      <c r="AA140" s="186">
        <v>0.25</v>
      </c>
      <c r="AB140" s="186" t="s">
        <v>1883</v>
      </c>
      <c r="AC140" s="186"/>
      <c r="AD140" s="186"/>
      <c r="AE140" s="186">
        <f t="shared" si="30"/>
        <v>0.75</v>
      </c>
      <c r="AF140" s="71">
        <v>44300</v>
      </c>
      <c r="AG140" s="71">
        <v>44392</v>
      </c>
      <c r="AH140" s="71">
        <v>44483</v>
      </c>
      <c r="AI140" s="71"/>
      <c r="AJ140" s="72">
        <f t="shared" si="31"/>
        <v>0.75</v>
      </c>
      <c r="AK140" s="72">
        <f t="shared" si="32"/>
        <v>1</v>
      </c>
      <c r="AL140" s="72">
        <f t="shared" si="33"/>
        <v>1</v>
      </c>
      <c r="AM140" s="72">
        <f t="shared" si="34"/>
        <v>1</v>
      </c>
      <c r="AN140" s="72">
        <f t="shared" si="35"/>
        <v>0</v>
      </c>
      <c r="AO140" s="185" t="s">
        <v>780</v>
      </c>
      <c r="AP140" s="185" t="s">
        <v>780</v>
      </c>
      <c r="AQ140" s="185" t="s">
        <v>780</v>
      </c>
      <c r="AR140" s="185"/>
      <c r="AS140" s="185" t="s">
        <v>1884</v>
      </c>
      <c r="AT140" s="185" t="s">
        <v>1885</v>
      </c>
      <c r="AU140" s="185" t="s">
        <v>1877</v>
      </c>
      <c r="AV140" s="185"/>
      <c r="AW140" s="185" t="s">
        <v>780</v>
      </c>
      <c r="AX140" t="s">
        <v>869</v>
      </c>
      <c r="AY140" t="s">
        <v>869</v>
      </c>
      <c r="BA140" t="s">
        <v>1886</v>
      </c>
      <c r="BB140" t="s">
        <v>1887</v>
      </c>
      <c r="BC140" t="s">
        <v>1887</v>
      </c>
      <c r="BD140" s="140"/>
    </row>
    <row r="141" spans="1:56" ht="15" customHeight="1">
      <c r="A141" s="185">
        <v>10</v>
      </c>
      <c r="B141" s="185" t="s">
        <v>502</v>
      </c>
      <c r="C141" s="185" t="s">
        <v>831</v>
      </c>
      <c r="D141" s="185" t="s">
        <v>832</v>
      </c>
      <c r="E141" s="185" t="s">
        <v>833</v>
      </c>
      <c r="F141" s="185" t="s">
        <v>834</v>
      </c>
      <c r="G141" s="185" t="s">
        <v>835</v>
      </c>
      <c r="H141" s="185" t="s">
        <v>835</v>
      </c>
      <c r="I141" t="s">
        <v>836</v>
      </c>
      <c r="J141" s="71">
        <v>44197</v>
      </c>
      <c r="K141" s="71">
        <v>44561</v>
      </c>
      <c r="L141" s="185" t="s">
        <v>774</v>
      </c>
      <c r="M141" s="185" t="str">
        <f t="shared" si="36"/>
        <v>Meta</v>
      </c>
      <c r="N141" s="185" t="s">
        <v>60</v>
      </c>
      <c r="O141" s="185" t="s">
        <v>837</v>
      </c>
      <c r="P141" s="185" t="s">
        <v>776</v>
      </c>
      <c r="Q141" s="72">
        <v>9.0909090909090912E-2</v>
      </c>
      <c r="R141" s="186">
        <v>1</v>
      </c>
      <c r="S141" s="186">
        <v>0.25</v>
      </c>
      <c r="T141" s="186">
        <v>0.25</v>
      </c>
      <c r="U141" s="186">
        <v>0.25</v>
      </c>
      <c r="V141" s="186">
        <v>0.25</v>
      </c>
      <c r="W141" s="186">
        <v>0.25</v>
      </c>
      <c r="X141" s="186" t="s">
        <v>1888</v>
      </c>
      <c r="Y141" s="186">
        <v>0.25</v>
      </c>
      <c r="Z141" s="186" t="s">
        <v>1889</v>
      </c>
      <c r="AA141" s="186">
        <v>0.25</v>
      </c>
      <c r="AB141" s="186" t="s">
        <v>1890</v>
      </c>
      <c r="AC141" s="186"/>
      <c r="AD141" s="186"/>
      <c r="AE141" s="186">
        <f t="shared" si="30"/>
        <v>0.75</v>
      </c>
      <c r="AF141" s="71">
        <v>44298</v>
      </c>
      <c r="AG141" s="71">
        <v>44390</v>
      </c>
      <c r="AH141" s="71">
        <v>44482</v>
      </c>
      <c r="AI141" s="71"/>
      <c r="AJ141" s="72">
        <f t="shared" si="31"/>
        <v>0.75</v>
      </c>
      <c r="AK141" s="72">
        <f t="shared" si="32"/>
        <v>1</v>
      </c>
      <c r="AL141" s="72">
        <f t="shared" si="33"/>
        <v>1</v>
      </c>
      <c r="AM141" s="72">
        <f t="shared" si="34"/>
        <v>1</v>
      </c>
      <c r="AN141" s="72">
        <f t="shared" si="35"/>
        <v>0</v>
      </c>
      <c r="AO141" s="185" t="s">
        <v>780</v>
      </c>
      <c r="AP141" s="185" t="s">
        <v>780</v>
      </c>
      <c r="AQ141" s="185" t="s">
        <v>780</v>
      </c>
      <c r="AR141" s="185"/>
      <c r="AS141" s="185" t="s">
        <v>1891</v>
      </c>
      <c r="AT141" s="185" t="s">
        <v>1892</v>
      </c>
      <c r="AU141" s="185" t="s">
        <v>1893</v>
      </c>
      <c r="AV141" s="185"/>
      <c r="AW141" s="185" t="s">
        <v>780</v>
      </c>
      <c r="AX141" t="s">
        <v>780</v>
      </c>
      <c r="AY141" t="s">
        <v>780</v>
      </c>
      <c r="BA141" t="s">
        <v>1726</v>
      </c>
      <c r="BB141" t="s">
        <v>1894</v>
      </c>
      <c r="BC141" t="s">
        <v>1895</v>
      </c>
      <c r="BD141" s="140"/>
    </row>
    <row r="142" spans="1:56" ht="15" customHeight="1">
      <c r="A142" s="185">
        <v>11</v>
      </c>
      <c r="B142" s="185" t="s">
        <v>502</v>
      </c>
      <c r="C142" s="185" t="s">
        <v>831</v>
      </c>
      <c r="D142" s="185" t="s">
        <v>832</v>
      </c>
      <c r="E142" s="185" t="s">
        <v>833</v>
      </c>
      <c r="F142" s="185" t="s">
        <v>834</v>
      </c>
      <c r="G142" s="185" t="s">
        <v>835</v>
      </c>
      <c r="H142" s="185" t="s">
        <v>835</v>
      </c>
      <c r="I142" s="185" t="s">
        <v>846</v>
      </c>
      <c r="J142" s="71">
        <v>44197</v>
      </c>
      <c r="K142" s="71">
        <v>44561</v>
      </c>
      <c r="L142" s="185" t="s">
        <v>774</v>
      </c>
      <c r="M142" s="185" t="str">
        <f t="shared" si="36"/>
        <v>Meta</v>
      </c>
      <c r="N142" s="185" t="s">
        <v>60</v>
      </c>
      <c r="O142" s="185" t="s">
        <v>847</v>
      </c>
      <c r="P142" s="185" t="s">
        <v>776</v>
      </c>
      <c r="Q142" s="72">
        <v>9.0909090909090912E-2</v>
      </c>
      <c r="R142" s="186">
        <v>1</v>
      </c>
      <c r="S142" s="186">
        <v>0.25</v>
      </c>
      <c r="T142" s="186">
        <v>0.25</v>
      </c>
      <c r="U142" s="186">
        <v>0.25</v>
      </c>
      <c r="V142" s="186">
        <v>0.25</v>
      </c>
      <c r="W142" s="186">
        <v>0.25</v>
      </c>
      <c r="X142" s="186" t="s">
        <v>1896</v>
      </c>
      <c r="Y142" s="186">
        <v>0.25</v>
      </c>
      <c r="Z142" s="186" t="s">
        <v>1897</v>
      </c>
      <c r="AA142" s="186">
        <v>0.25</v>
      </c>
      <c r="AB142" s="186" t="s">
        <v>1898</v>
      </c>
      <c r="AC142" s="186"/>
      <c r="AD142" s="186"/>
      <c r="AE142" s="186">
        <f t="shared" si="30"/>
        <v>0.75</v>
      </c>
      <c r="AF142" s="71">
        <v>44299</v>
      </c>
      <c r="AG142" s="71">
        <v>44392</v>
      </c>
      <c r="AH142" s="71">
        <v>44482</v>
      </c>
      <c r="AI142" s="71"/>
      <c r="AJ142" s="72">
        <f t="shared" si="31"/>
        <v>0.75</v>
      </c>
      <c r="AK142" s="72">
        <f t="shared" si="32"/>
        <v>1</v>
      </c>
      <c r="AL142" s="72">
        <f t="shared" si="33"/>
        <v>1</v>
      </c>
      <c r="AM142" s="72">
        <f t="shared" si="34"/>
        <v>1</v>
      </c>
      <c r="AN142" s="72">
        <f t="shared" si="35"/>
        <v>0</v>
      </c>
      <c r="AO142" s="185" t="s">
        <v>780</v>
      </c>
      <c r="AP142" s="185" t="s">
        <v>780</v>
      </c>
      <c r="AQ142" s="185" t="s">
        <v>780</v>
      </c>
      <c r="AR142" s="185"/>
      <c r="AS142" s="185" t="s">
        <v>1899</v>
      </c>
      <c r="AT142" s="185" t="s">
        <v>1900</v>
      </c>
      <c r="AU142" s="185" t="s">
        <v>1901</v>
      </c>
      <c r="AV142" s="185"/>
      <c r="AW142" s="185" t="s">
        <v>780</v>
      </c>
      <c r="AX142" t="s">
        <v>780</v>
      </c>
      <c r="AY142" t="s">
        <v>780</v>
      </c>
      <c r="BA142" t="s">
        <v>1902</v>
      </c>
      <c r="BB142" t="s">
        <v>1903</v>
      </c>
      <c r="BC142" t="s">
        <v>1904</v>
      </c>
      <c r="BD142" s="140"/>
    </row>
    <row r="143" spans="1:56" ht="15" customHeight="1">
      <c r="A143" s="185">
        <v>13</v>
      </c>
      <c r="B143" s="185" t="s">
        <v>502</v>
      </c>
      <c r="C143" s="185" t="s">
        <v>855</v>
      </c>
      <c r="D143" s="185" t="s">
        <v>768</v>
      </c>
      <c r="E143" s="185" t="s">
        <v>856</v>
      </c>
      <c r="F143" s="185" t="s">
        <v>857</v>
      </c>
      <c r="G143" s="185" t="s">
        <v>858</v>
      </c>
      <c r="H143" s="185" t="s">
        <v>859</v>
      </c>
      <c r="I143" t="s">
        <v>860</v>
      </c>
      <c r="J143" s="71">
        <v>44197</v>
      </c>
      <c r="K143" s="71">
        <v>44561</v>
      </c>
      <c r="L143" s="185" t="s">
        <v>774</v>
      </c>
      <c r="M143" s="185" t="str">
        <f t="shared" si="36"/>
        <v>Meta</v>
      </c>
      <c r="N143" s="185" t="s">
        <v>30</v>
      </c>
      <c r="O143" s="185" t="s">
        <v>861</v>
      </c>
      <c r="P143" s="185" t="s">
        <v>862</v>
      </c>
      <c r="Q143" s="72">
        <v>9.0909090909090912E-2</v>
      </c>
      <c r="R143" s="187">
        <f>SUM(S143:V143)</f>
        <v>537998450.13475347</v>
      </c>
      <c r="S143" s="187">
        <v>106230054.5904108</v>
      </c>
      <c r="T143" s="187">
        <v>137709215.07120705</v>
      </c>
      <c r="U143" s="187">
        <v>140204317.96630073</v>
      </c>
      <c r="V143" s="187">
        <v>153854862.50683486</v>
      </c>
      <c r="W143" s="187">
        <v>20317114</v>
      </c>
      <c r="X143" s="187" t="s">
        <v>1905</v>
      </c>
      <c r="Y143" s="187">
        <v>447444570</v>
      </c>
      <c r="Z143" s="187" t="s">
        <v>1906</v>
      </c>
      <c r="AA143" s="187">
        <v>25180149</v>
      </c>
      <c r="AB143" s="187" t="s">
        <v>1907</v>
      </c>
      <c r="AC143" s="187"/>
      <c r="AD143" s="187"/>
      <c r="AE143" s="187">
        <f t="shared" si="30"/>
        <v>492941833</v>
      </c>
      <c r="AF143" s="57">
        <v>44298</v>
      </c>
      <c r="AG143" s="57">
        <v>44390</v>
      </c>
      <c r="AH143" s="57">
        <v>44481</v>
      </c>
      <c r="AI143" s="57"/>
      <c r="AJ143" s="72">
        <f t="shared" si="31"/>
        <v>0.91625139975130399</v>
      </c>
      <c r="AK143" s="72">
        <f t="shared" si="32"/>
        <v>0.19125579929650144</v>
      </c>
      <c r="AL143" s="72">
        <f t="shared" si="33"/>
        <v>1</v>
      </c>
      <c r="AM143" s="72">
        <f t="shared" si="34"/>
        <v>0.17959610206906937</v>
      </c>
      <c r="AN143" s="72">
        <f t="shared" si="35"/>
        <v>0</v>
      </c>
      <c r="AO143" s="185" t="s">
        <v>780</v>
      </c>
      <c r="AP143" s="185" t="s">
        <v>780</v>
      </c>
      <c r="AQ143" s="185" t="s">
        <v>780</v>
      </c>
      <c r="AR143" s="185"/>
      <c r="AS143" s="185" t="s">
        <v>1908</v>
      </c>
      <c r="AT143" s="185" t="s">
        <v>1909</v>
      </c>
      <c r="AU143" s="185" t="s">
        <v>1910</v>
      </c>
      <c r="AV143" s="185"/>
      <c r="AW143" s="185" t="s">
        <v>780</v>
      </c>
      <c r="AX143" t="s">
        <v>869</v>
      </c>
      <c r="AY143" t="s">
        <v>780</v>
      </c>
      <c r="BA143" t="s">
        <v>1739</v>
      </c>
      <c r="BB143" t="s">
        <v>1911</v>
      </c>
      <c r="BC143" t="s">
        <v>1912</v>
      </c>
      <c r="BD143" s="140"/>
    </row>
    <row r="144" spans="1:56" ht="15" customHeight="1">
      <c r="A144" s="185">
        <v>14</v>
      </c>
      <c r="B144" s="185" t="s">
        <v>502</v>
      </c>
      <c r="C144" s="185" t="s">
        <v>855</v>
      </c>
      <c r="D144" s="185" t="s">
        <v>768</v>
      </c>
      <c r="E144" s="185" t="s">
        <v>856</v>
      </c>
      <c r="F144" s="185" t="s">
        <v>857</v>
      </c>
      <c r="G144" s="185" t="s">
        <v>858</v>
      </c>
      <c r="H144" s="185" t="s">
        <v>859</v>
      </c>
      <c r="I144" t="s">
        <v>1521</v>
      </c>
      <c r="J144" s="71">
        <v>44197</v>
      </c>
      <c r="K144" s="71">
        <v>44561</v>
      </c>
      <c r="L144" s="185" t="s">
        <v>774</v>
      </c>
      <c r="M144" s="185" t="str">
        <f t="shared" si="36"/>
        <v>Meta</v>
      </c>
      <c r="N144" s="185" t="s">
        <v>60</v>
      </c>
      <c r="O144" s="185" t="s">
        <v>965</v>
      </c>
      <c r="P144" s="185" t="s">
        <v>862</v>
      </c>
      <c r="Q144" s="72">
        <v>9.0909090909090912E-2</v>
      </c>
      <c r="R144" s="186">
        <v>1</v>
      </c>
      <c r="S144" s="186">
        <v>0.25</v>
      </c>
      <c r="T144" s="186">
        <v>0.25</v>
      </c>
      <c r="U144" s="186">
        <v>0.25</v>
      </c>
      <c r="V144" s="186">
        <v>0.25</v>
      </c>
      <c r="W144" s="186">
        <v>0</v>
      </c>
      <c r="X144" s="186" t="s">
        <v>1913</v>
      </c>
      <c r="Y144" s="186">
        <v>0</v>
      </c>
      <c r="Z144" s="186" t="s">
        <v>1914</v>
      </c>
      <c r="AA144" s="186">
        <v>0</v>
      </c>
      <c r="AB144" s="186" t="s">
        <v>1914</v>
      </c>
      <c r="AC144" s="186"/>
      <c r="AD144" s="186"/>
      <c r="AE144" s="186">
        <f t="shared" si="30"/>
        <v>0</v>
      </c>
      <c r="AF144" s="57">
        <v>44300</v>
      </c>
      <c r="AG144" s="57">
        <v>44390</v>
      </c>
      <c r="AH144" s="57">
        <v>44481</v>
      </c>
      <c r="AI144" s="57"/>
      <c r="AJ144" s="72">
        <f t="shared" si="31"/>
        <v>0</v>
      </c>
      <c r="AK144" s="72">
        <f t="shared" si="32"/>
        <v>0</v>
      </c>
      <c r="AL144" s="72">
        <f t="shared" si="33"/>
        <v>0</v>
      </c>
      <c r="AM144" s="72">
        <f t="shared" si="34"/>
        <v>0</v>
      </c>
      <c r="AN144" s="72">
        <f t="shared" si="35"/>
        <v>0</v>
      </c>
      <c r="AO144" s="185" t="s">
        <v>879</v>
      </c>
      <c r="AP144" s="185" t="s">
        <v>879</v>
      </c>
      <c r="AQ144" s="185" t="s">
        <v>879</v>
      </c>
      <c r="AR144" s="185"/>
      <c r="AS144" s="185" t="s">
        <v>1915</v>
      </c>
      <c r="AT144" s="185" t="s">
        <v>1916</v>
      </c>
      <c r="AU144" s="185" t="s">
        <v>879</v>
      </c>
      <c r="AV144" s="185"/>
      <c r="AW144" s="185" t="s">
        <v>869</v>
      </c>
      <c r="AX144" t="s">
        <v>879</v>
      </c>
      <c r="AY144" t="s">
        <v>780</v>
      </c>
      <c r="BA144" t="s">
        <v>1917</v>
      </c>
      <c r="BB144" t="s">
        <v>1918</v>
      </c>
      <c r="BC144" t="s">
        <v>1919</v>
      </c>
      <c r="BD144" s="140"/>
    </row>
    <row r="145" spans="1:56" ht="15" customHeight="1">
      <c r="A145" s="185">
        <v>1</v>
      </c>
      <c r="B145" s="185" t="s">
        <v>503</v>
      </c>
      <c r="C145" s="185" t="s">
        <v>767</v>
      </c>
      <c r="D145" s="185" t="s">
        <v>768</v>
      </c>
      <c r="E145" s="185" t="s">
        <v>769</v>
      </c>
      <c r="F145" s="185" t="s">
        <v>770</v>
      </c>
      <c r="G145" s="185" t="s">
        <v>771</v>
      </c>
      <c r="H145" s="185" t="s">
        <v>772</v>
      </c>
      <c r="I145" s="185" t="s">
        <v>773</v>
      </c>
      <c r="J145" s="71">
        <v>44197</v>
      </c>
      <c r="K145" s="71">
        <v>44561</v>
      </c>
      <c r="L145" s="185" t="s">
        <v>774</v>
      </c>
      <c r="M145" s="185" t="str">
        <f>B145</f>
        <v>Nariño</v>
      </c>
      <c r="N145" s="185" t="s">
        <v>30</v>
      </c>
      <c r="O145" s="185" t="s">
        <v>775</v>
      </c>
      <c r="P145" s="185" t="s">
        <v>776</v>
      </c>
      <c r="Q145" s="72">
        <v>0.1</v>
      </c>
      <c r="R145" s="187">
        <v>19194</v>
      </c>
      <c r="S145" s="187">
        <v>0</v>
      </c>
      <c r="T145" s="187">
        <v>0</v>
      </c>
      <c r="U145" s="187">
        <v>0</v>
      </c>
      <c r="V145" s="187">
        <v>19194</v>
      </c>
      <c r="W145" s="187">
        <v>4974</v>
      </c>
      <c r="X145" s="187" t="s">
        <v>1920</v>
      </c>
      <c r="Y145" s="187">
        <v>5872</v>
      </c>
      <c r="Z145" s="187" t="s">
        <v>1921</v>
      </c>
      <c r="AA145" s="187">
        <v>3198</v>
      </c>
      <c r="AB145" s="187" t="s">
        <v>1922</v>
      </c>
      <c r="AC145" s="187"/>
      <c r="AD145" s="187"/>
      <c r="AE145" s="187">
        <f t="shared" si="30"/>
        <v>14044</v>
      </c>
      <c r="AF145" s="71">
        <v>44300</v>
      </c>
      <c r="AG145" s="71">
        <v>44391</v>
      </c>
      <c r="AH145" s="71">
        <v>44480</v>
      </c>
      <c r="AI145" s="71"/>
      <c r="AJ145" s="72">
        <f t="shared" si="31"/>
        <v>0.73168698551630718</v>
      </c>
      <c r="AK145" s="72" t="str">
        <f t="shared" si="32"/>
        <v/>
      </c>
      <c r="AL145" s="72" t="str">
        <f t="shared" si="33"/>
        <v/>
      </c>
      <c r="AM145" s="72" t="str">
        <f t="shared" si="34"/>
        <v/>
      </c>
      <c r="AN145" s="72">
        <f t="shared" si="35"/>
        <v>0</v>
      </c>
      <c r="AO145" s="185" t="s">
        <v>780</v>
      </c>
      <c r="AP145" s="185" t="s">
        <v>780</v>
      </c>
      <c r="AQ145" s="185" t="s">
        <v>780</v>
      </c>
      <c r="AR145" s="185"/>
      <c r="AS145" s="185" t="s">
        <v>1695</v>
      </c>
      <c r="AT145" s="185" t="s">
        <v>1923</v>
      </c>
      <c r="AU145" s="185" t="s">
        <v>1924</v>
      </c>
      <c r="AV145" s="185"/>
      <c r="AW145" s="185" t="s">
        <v>780</v>
      </c>
      <c r="AX145" s="185" t="s">
        <v>780</v>
      </c>
      <c r="AY145" s="185" t="s">
        <v>780</v>
      </c>
      <c r="AZ145" s="185"/>
      <c r="BA145" s="185" t="s">
        <v>1925</v>
      </c>
      <c r="BB145" s="185" t="s">
        <v>1926</v>
      </c>
      <c r="BC145" s="185" t="s">
        <v>1927</v>
      </c>
      <c r="BD145" s="140"/>
    </row>
    <row r="146" spans="1:56" ht="15" customHeight="1">
      <c r="A146" s="185">
        <v>3</v>
      </c>
      <c r="B146" s="185" t="s">
        <v>503</v>
      </c>
      <c r="C146" s="185" t="s">
        <v>767</v>
      </c>
      <c r="D146" s="185" t="s">
        <v>768</v>
      </c>
      <c r="E146" s="185" t="s">
        <v>769</v>
      </c>
      <c r="F146" s="185" t="s">
        <v>770</v>
      </c>
      <c r="G146" s="185" t="s">
        <v>771</v>
      </c>
      <c r="H146" s="185" t="s">
        <v>772</v>
      </c>
      <c r="I146" s="185" t="s">
        <v>787</v>
      </c>
      <c r="J146" s="71">
        <v>44197</v>
      </c>
      <c r="K146" s="71">
        <v>44561</v>
      </c>
      <c r="L146" s="185" t="s">
        <v>774</v>
      </c>
      <c r="M146" s="185" t="str">
        <f t="shared" ref="M146:M154" si="37">B146</f>
        <v>Nariño</v>
      </c>
      <c r="N146" s="185" t="s">
        <v>30</v>
      </c>
      <c r="O146" s="185" t="s">
        <v>788</v>
      </c>
      <c r="P146" s="185" t="s">
        <v>776</v>
      </c>
      <c r="Q146" s="72">
        <v>0.1</v>
      </c>
      <c r="R146" s="187">
        <v>9431</v>
      </c>
      <c r="S146" s="187">
        <v>0</v>
      </c>
      <c r="T146" s="187">
        <v>0</v>
      </c>
      <c r="U146" s="187">
        <v>0</v>
      </c>
      <c r="V146" s="187">
        <v>9431</v>
      </c>
      <c r="W146" s="187">
        <v>1143</v>
      </c>
      <c r="X146" s="187" t="s">
        <v>1928</v>
      </c>
      <c r="Y146" s="187">
        <v>2253</v>
      </c>
      <c r="Z146" s="187" t="s">
        <v>1929</v>
      </c>
      <c r="AA146" s="187">
        <v>1195</v>
      </c>
      <c r="AB146" s="187" t="s">
        <v>1930</v>
      </c>
      <c r="AC146" s="187"/>
      <c r="AD146" s="187"/>
      <c r="AE146" s="187">
        <f t="shared" si="30"/>
        <v>4591</v>
      </c>
      <c r="AF146" s="71">
        <v>44300</v>
      </c>
      <c r="AG146" s="71">
        <v>44390</v>
      </c>
      <c r="AH146" s="71">
        <v>44480</v>
      </c>
      <c r="AI146" s="71"/>
      <c r="AJ146" s="72">
        <f t="shared" si="31"/>
        <v>0.4867988548404199</v>
      </c>
      <c r="AK146" s="72" t="str">
        <f t="shared" si="32"/>
        <v/>
      </c>
      <c r="AL146" s="72" t="str">
        <f t="shared" si="33"/>
        <v/>
      </c>
      <c r="AM146" s="72" t="str">
        <f t="shared" si="34"/>
        <v/>
      </c>
      <c r="AN146" s="72">
        <f t="shared" si="35"/>
        <v>0</v>
      </c>
      <c r="AO146" s="185" t="s">
        <v>780</v>
      </c>
      <c r="AP146" s="185" t="s">
        <v>780</v>
      </c>
      <c r="AQ146" s="185" t="s">
        <v>780</v>
      </c>
      <c r="AR146" s="185"/>
      <c r="AS146" s="185" t="s">
        <v>1695</v>
      </c>
      <c r="AT146" s="185" t="s">
        <v>1923</v>
      </c>
      <c r="AU146" s="185" t="s">
        <v>1931</v>
      </c>
      <c r="AV146" s="185"/>
      <c r="AW146" s="185" t="s">
        <v>780</v>
      </c>
      <c r="AX146" t="s">
        <v>780</v>
      </c>
      <c r="AY146" t="s">
        <v>780</v>
      </c>
      <c r="BA146" t="s">
        <v>1932</v>
      </c>
      <c r="BB146" t="s">
        <v>1933</v>
      </c>
      <c r="BC146" t="s">
        <v>1934</v>
      </c>
      <c r="BD146" s="140"/>
    </row>
    <row r="147" spans="1:56" ht="15" customHeight="1">
      <c r="A147" s="185">
        <v>5</v>
      </c>
      <c r="B147" s="185" t="s">
        <v>503</v>
      </c>
      <c r="C147" s="185" t="s">
        <v>1005</v>
      </c>
      <c r="D147" s="185" t="s">
        <v>768</v>
      </c>
      <c r="E147" s="185" t="s">
        <v>856</v>
      </c>
      <c r="F147" s="185" t="s">
        <v>1006</v>
      </c>
      <c r="G147" s="185" t="s">
        <v>771</v>
      </c>
      <c r="H147" s="185" t="s">
        <v>772</v>
      </c>
      <c r="I147" t="s">
        <v>1007</v>
      </c>
      <c r="J147" s="71">
        <v>44197</v>
      </c>
      <c r="K147" s="71">
        <v>44561</v>
      </c>
      <c r="L147" s="185" t="s">
        <v>774</v>
      </c>
      <c r="M147" s="185" t="str">
        <f t="shared" si="37"/>
        <v>Nariño</v>
      </c>
      <c r="N147" s="185" t="s">
        <v>30</v>
      </c>
      <c r="O147" s="185" t="s">
        <v>1008</v>
      </c>
      <c r="P147" s="185" t="s">
        <v>776</v>
      </c>
      <c r="Q147" s="72">
        <v>0.1</v>
      </c>
      <c r="R147" s="187">
        <v>60</v>
      </c>
      <c r="S147" s="187">
        <v>0</v>
      </c>
      <c r="T147" s="187">
        <v>0</v>
      </c>
      <c r="U147" s="187">
        <v>0</v>
      </c>
      <c r="V147" s="187">
        <v>60</v>
      </c>
      <c r="W147" s="187">
        <v>0</v>
      </c>
      <c r="X147" s="187" t="s">
        <v>1935</v>
      </c>
      <c r="Y147" s="187">
        <v>3</v>
      </c>
      <c r="Z147" s="187" t="s">
        <v>1936</v>
      </c>
      <c r="AA147" s="187">
        <v>20</v>
      </c>
      <c r="AB147" s="187" t="s">
        <v>1937</v>
      </c>
      <c r="AC147" s="187"/>
      <c r="AD147" s="187"/>
      <c r="AE147" s="187">
        <f t="shared" si="30"/>
        <v>23</v>
      </c>
      <c r="AF147" s="71">
        <v>44300</v>
      </c>
      <c r="AG147" s="71">
        <v>44390</v>
      </c>
      <c r="AH147" s="71">
        <v>44480</v>
      </c>
      <c r="AI147" s="71"/>
      <c r="AJ147" s="72">
        <f t="shared" si="31"/>
        <v>0.38333333333333336</v>
      </c>
      <c r="AK147" s="72" t="str">
        <f t="shared" si="32"/>
        <v/>
      </c>
      <c r="AL147" s="72" t="str">
        <f t="shared" si="33"/>
        <v/>
      </c>
      <c r="AM147" s="72" t="str">
        <f t="shared" si="34"/>
        <v/>
      </c>
      <c r="AN147" s="72">
        <f t="shared" si="35"/>
        <v>0</v>
      </c>
      <c r="AO147" s="185" t="s">
        <v>780</v>
      </c>
      <c r="AP147" s="185" t="s">
        <v>780</v>
      </c>
      <c r="AQ147" s="185" t="s">
        <v>780</v>
      </c>
      <c r="AR147" s="185"/>
      <c r="AS147" s="185" t="s">
        <v>1695</v>
      </c>
      <c r="AT147" s="185" t="s">
        <v>1923</v>
      </c>
      <c r="AU147" s="185" t="s">
        <v>1938</v>
      </c>
      <c r="AV147" s="185"/>
      <c r="AW147" s="185" t="s">
        <v>879</v>
      </c>
      <c r="AX147" t="s">
        <v>780</v>
      </c>
      <c r="AY147" t="s">
        <v>780</v>
      </c>
      <c r="BA147" t="s">
        <v>1939</v>
      </c>
      <c r="BB147" t="s">
        <v>1940</v>
      </c>
      <c r="BC147" t="s">
        <v>1941</v>
      </c>
      <c r="BD147" s="140"/>
    </row>
    <row r="148" spans="1:56" ht="15" customHeight="1">
      <c r="A148" s="185">
        <v>6</v>
      </c>
      <c r="B148" s="185" t="s">
        <v>503</v>
      </c>
      <c r="C148" s="185" t="s">
        <v>797</v>
      </c>
      <c r="D148" s="185" t="s">
        <v>768</v>
      </c>
      <c r="E148" s="185" t="s">
        <v>769</v>
      </c>
      <c r="F148" s="185" t="s">
        <v>798</v>
      </c>
      <c r="G148" s="185" t="s">
        <v>771</v>
      </c>
      <c r="H148" s="185" t="s">
        <v>772</v>
      </c>
      <c r="I148" t="s">
        <v>799</v>
      </c>
      <c r="J148" s="71">
        <v>44197</v>
      </c>
      <c r="K148" s="71">
        <v>44561</v>
      </c>
      <c r="L148" s="185" t="s">
        <v>774</v>
      </c>
      <c r="M148" s="185" t="str">
        <f t="shared" si="37"/>
        <v>Nariño</v>
      </c>
      <c r="N148" s="185" t="s">
        <v>60</v>
      </c>
      <c r="O148" s="185" t="s">
        <v>800</v>
      </c>
      <c r="P148" s="185" t="s">
        <v>776</v>
      </c>
      <c r="Q148" s="72">
        <v>0.1</v>
      </c>
      <c r="R148" s="186">
        <v>1</v>
      </c>
      <c r="S148" s="186">
        <v>0.25</v>
      </c>
      <c r="T148" s="186">
        <v>0.25</v>
      </c>
      <c r="U148" s="186">
        <v>0.25</v>
      </c>
      <c r="V148" s="186">
        <v>0.25</v>
      </c>
      <c r="W148" s="186">
        <v>0.25</v>
      </c>
      <c r="X148" s="186" t="s">
        <v>1942</v>
      </c>
      <c r="Y148" s="186">
        <v>0.25</v>
      </c>
      <c r="Z148" s="186" t="s">
        <v>1943</v>
      </c>
      <c r="AA148" s="186">
        <v>0.25</v>
      </c>
      <c r="AB148" s="186" t="s">
        <v>1944</v>
      </c>
      <c r="AC148" s="186"/>
      <c r="AD148" s="186"/>
      <c r="AE148" s="186">
        <f t="shared" si="30"/>
        <v>0.75</v>
      </c>
      <c r="AF148" s="71">
        <v>44300</v>
      </c>
      <c r="AG148" s="71">
        <v>44390</v>
      </c>
      <c r="AH148" s="71">
        <v>44480</v>
      </c>
      <c r="AI148" s="71"/>
      <c r="AJ148" s="72">
        <f t="shared" si="31"/>
        <v>0.75</v>
      </c>
      <c r="AK148" s="72">
        <f t="shared" si="32"/>
        <v>1</v>
      </c>
      <c r="AL148" s="72">
        <f t="shared" si="33"/>
        <v>1</v>
      </c>
      <c r="AM148" s="72">
        <f t="shared" si="34"/>
        <v>1</v>
      </c>
      <c r="AN148" s="72">
        <f t="shared" si="35"/>
        <v>0</v>
      </c>
      <c r="AO148" s="185" t="s">
        <v>780</v>
      </c>
      <c r="AP148" s="185" t="s">
        <v>780</v>
      </c>
      <c r="AQ148" s="185" t="s">
        <v>780</v>
      </c>
      <c r="AR148" s="185"/>
      <c r="AS148" s="185" t="s">
        <v>1298</v>
      </c>
      <c r="AT148" s="185" t="s">
        <v>1923</v>
      </c>
      <c r="AU148" s="185" t="s">
        <v>1945</v>
      </c>
      <c r="AV148" s="185"/>
      <c r="AW148" s="185" t="s">
        <v>780</v>
      </c>
      <c r="AX148" t="s">
        <v>780</v>
      </c>
      <c r="AY148" t="s">
        <v>780</v>
      </c>
      <c r="BA148" t="s">
        <v>1946</v>
      </c>
      <c r="BB148" t="s">
        <v>1947</v>
      </c>
      <c r="BC148" t="s">
        <v>1948</v>
      </c>
      <c r="BD148" s="140"/>
    </row>
    <row r="149" spans="1:56" ht="15" customHeight="1">
      <c r="A149" s="185">
        <v>7</v>
      </c>
      <c r="B149" s="185" t="s">
        <v>503</v>
      </c>
      <c r="C149" s="185" t="s">
        <v>809</v>
      </c>
      <c r="D149" s="185" t="s">
        <v>768</v>
      </c>
      <c r="E149" s="185" t="s">
        <v>769</v>
      </c>
      <c r="F149" s="185" t="s">
        <v>798</v>
      </c>
      <c r="G149" s="185" t="s">
        <v>771</v>
      </c>
      <c r="H149" s="185" t="s">
        <v>772</v>
      </c>
      <c r="I149" t="s">
        <v>810</v>
      </c>
      <c r="J149" s="71">
        <v>44197</v>
      </c>
      <c r="K149" s="71">
        <v>44561</v>
      </c>
      <c r="L149" s="185" t="s">
        <v>774</v>
      </c>
      <c r="M149" s="185" t="str">
        <f t="shared" si="37"/>
        <v>Nariño</v>
      </c>
      <c r="N149" s="185" t="s">
        <v>60</v>
      </c>
      <c r="O149" s="185" t="s">
        <v>800</v>
      </c>
      <c r="P149" s="185" t="s">
        <v>776</v>
      </c>
      <c r="Q149" s="72">
        <v>0.1</v>
      </c>
      <c r="R149" s="186">
        <v>1</v>
      </c>
      <c r="S149" s="186">
        <v>0.25</v>
      </c>
      <c r="T149" s="186">
        <v>0.25</v>
      </c>
      <c r="U149" s="186">
        <v>0.25</v>
      </c>
      <c r="V149" s="186">
        <v>0.25</v>
      </c>
      <c r="W149" s="186">
        <v>0.1910569105691057</v>
      </c>
      <c r="X149" s="186" t="s">
        <v>1949</v>
      </c>
      <c r="Y149" s="186">
        <v>0.25</v>
      </c>
      <c r="Z149" s="186" t="s">
        <v>1950</v>
      </c>
      <c r="AA149" s="186">
        <v>0.31</v>
      </c>
      <c r="AB149" s="186" t="s">
        <v>1951</v>
      </c>
      <c r="AC149" s="186"/>
      <c r="AD149" s="186"/>
      <c r="AE149" s="186">
        <f t="shared" si="30"/>
        <v>0.75105691056910573</v>
      </c>
      <c r="AF149" s="71">
        <v>44300</v>
      </c>
      <c r="AG149" s="71">
        <v>44390</v>
      </c>
      <c r="AH149" s="71">
        <v>44480</v>
      </c>
      <c r="AI149" s="71"/>
      <c r="AJ149" s="72">
        <f t="shared" si="31"/>
        <v>0.75105691056910562</v>
      </c>
      <c r="AK149" s="72">
        <f t="shared" si="32"/>
        <v>0.76422764227642281</v>
      </c>
      <c r="AL149" s="72">
        <f t="shared" si="33"/>
        <v>1</v>
      </c>
      <c r="AM149" s="72">
        <f t="shared" si="34"/>
        <v>1</v>
      </c>
      <c r="AN149" s="72">
        <f t="shared" si="35"/>
        <v>0</v>
      </c>
      <c r="AO149" s="185" t="s">
        <v>780</v>
      </c>
      <c r="AP149" s="185" t="s">
        <v>780</v>
      </c>
      <c r="AQ149" s="185" t="s">
        <v>780</v>
      </c>
      <c r="AR149" s="185"/>
      <c r="AS149" s="185" t="s">
        <v>1298</v>
      </c>
      <c r="AT149" s="185" t="s">
        <v>1923</v>
      </c>
      <c r="AU149" s="185" t="s">
        <v>1952</v>
      </c>
      <c r="AV149" s="185"/>
      <c r="AW149" s="185" t="s">
        <v>780</v>
      </c>
      <c r="AX149" t="s">
        <v>780</v>
      </c>
      <c r="AY149" t="s">
        <v>780</v>
      </c>
      <c r="BA149" t="s">
        <v>1953</v>
      </c>
      <c r="BB149" t="s">
        <v>1954</v>
      </c>
      <c r="BC149" t="s">
        <v>1955</v>
      </c>
      <c r="BD149" s="140"/>
    </row>
    <row r="150" spans="1:56" ht="15" customHeight="1">
      <c r="A150" s="185">
        <v>8</v>
      </c>
      <c r="B150" s="185" t="s">
        <v>503</v>
      </c>
      <c r="C150" s="185" t="s">
        <v>818</v>
      </c>
      <c r="D150" s="185" t="s">
        <v>819</v>
      </c>
      <c r="E150" s="185" t="s">
        <v>820</v>
      </c>
      <c r="F150" s="185" t="s">
        <v>821</v>
      </c>
      <c r="G150" s="185" t="s">
        <v>771</v>
      </c>
      <c r="H150" s="185" t="s">
        <v>822</v>
      </c>
      <c r="I150" t="s">
        <v>823</v>
      </c>
      <c r="J150" s="71">
        <v>44197</v>
      </c>
      <c r="K150" s="71">
        <v>44561</v>
      </c>
      <c r="L150" s="185" t="s">
        <v>774</v>
      </c>
      <c r="M150" s="185" t="str">
        <f t="shared" si="37"/>
        <v>Nariño</v>
      </c>
      <c r="N150" s="185" t="s">
        <v>60</v>
      </c>
      <c r="O150" s="185" t="s">
        <v>800</v>
      </c>
      <c r="P150" s="185" t="s">
        <v>776</v>
      </c>
      <c r="Q150" s="72">
        <v>0.1</v>
      </c>
      <c r="R150" s="186">
        <v>1</v>
      </c>
      <c r="S150" s="186">
        <v>0.25</v>
      </c>
      <c r="T150" s="186">
        <v>0.25</v>
      </c>
      <c r="U150" s="186">
        <v>0.25</v>
      </c>
      <c r="V150" s="186">
        <v>0.25</v>
      </c>
      <c r="W150" s="186">
        <v>0.25</v>
      </c>
      <c r="X150" s="186" t="s">
        <v>1956</v>
      </c>
      <c r="Y150" s="186">
        <v>0.25</v>
      </c>
      <c r="Z150" s="186" t="s">
        <v>1957</v>
      </c>
      <c r="AA150" s="186">
        <v>0.25</v>
      </c>
      <c r="AB150" s="186" t="s">
        <v>1958</v>
      </c>
      <c r="AC150" s="186"/>
      <c r="AD150" s="186"/>
      <c r="AE150" s="186">
        <f t="shared" si="30"/>
        <v>0.75</v>
      </c>
      <c r="AF150" s="71">
        <v>44300</v>
      </c>
      <c r="AG150" s="71">
        <v>44390</v>
      </c>
      <c r="AH150" s="71">
        <v>44480</v>
      </c>
      <c r="AI150" s="71"/>
      <c r="AJ150" s="72">
        <f t="shared" si="31"/>
        <v>0.75</v>
      </c>
      <c r="AK150" s="72">
        <f t="shared" si="32"/>
        <v>1</v>
      </c>
      <c r="AL150" s="72">
        <f t="shared" si="33"/>
        <v>1</v>
      </c>
      <c r="AM150" s="72">
        <f t="shared" si="34"/>
        <v>1</v>
      </c>
      <c r="AN150" s="72">
        <f t="shared" si="35"/>
        <v>0</v>
      </c>
      <c r="AO150" s="185" t="s">
        <v>780</v>
      </c>
      <c r="AP150" s="185" t="s">
        <v>780</v>
      </c>
      <c r="AQ150" s="185" t="s">
        <v>780</v>
      </c>
      <c r="AR150" s="185"/>
      <c r="AS150" s="185" t="s">
        <v>1298</v>
      </c>
      <c r="AT150" s="185" t="s">
        <v>1923</v>
      </c>
      <c r="AU150" s="185" t="s">
        <v>1959</v>
      </c>
      <c r="AV150" s="185"/>
      <c r="AW150" s="185" t="s">
        <v>780</v>
      </c>
      <c r="AX150" t="s">
        <v>780</v>
      </c>
      <c r="AY150" t="s">
        <v>780</v>
      </c>
      <c r="BA150" t="s">
        <v>1960</v>
      </c>
      <c r="BB150" t="s">
        <v>1961</v>
      </c>
      <c r="BC150" t="s">
        <v>1962</v>
      </c>
      <c r="BD150" s="140"/>
    </row>
    <row r="151" spans="1:56" ht="15" customHeight="1">
      <c r="A151" s="185">
        <v>9</v>
      </c>
      <c r="B151" s="185" t="s">
        <v>503</v>
      </c>
      <c r="C151" s="185" t="s">
        <v>831</v>
      </c>
      <c r="D151" s="185" t="s">
        <v>832</v>
      </c>
      <c r="E151" s="185" t="s">
        <v>833</v>
      </c>
      <c r="F151" s="185" t="s">
        <v>834</v>
      </c>
      <c r="G151" s="185" t="s">
        <v>835</v>
      </c>
      <c r="H151" s="185" t="s">
        <v>835</v>
      </c>
      <c r="I151" t="s">
        <v>836</v>
      </c>
      <c r="J151" s="71">
        <v>44197</v>
      </c>
      <c r="K151" s="71">
        <v>44561</v>
      </c>
      <c r="L151" s="185" t="s">
        <v>774</v>
      </c>
      <c r="M151" s="185" t="str">
        <f t="shared" si="37"/>
        <v>Nariño</v>
      </c>
      <c r="N151" s="185" t="s">
        <v>60</v>
      </c>
      <c r="O151" s="185" t="s">
        <v>837</v>
      </c>
      <c r="P151" s="185" t="s">
        <v>776</v>
      </c>
      <c r="Q151" s="72">
        <v>0.1</v>
      </c>
      <c r="R151" s="186">
        <v>1</v>
      </c>
      <c r="S151" s="186">
        <v>0.25</v>
      </c>
      <c r="T151" s="186">
        <v>0.25</v>
      </c>
      <c r="U151" s="186">
        <v>0.25</v>
      </c>
      <c r="V151" s="186">
        <v>0.25</v>
      </c>
      <c r="W151" s="186">
        <v>0.25</v>
      </c>
      <c r="X151" s="186" t="s">
        <v>1963</v>
      </c>
      <c r="Y151" s="186">
        <v>0.25</v>
      </c>
      <c r="Z151" s="186" t="s">
        <v>1964</v>
      </c>
      <c r="AA151" s="186">
        <v>0.25</v>
      </c>
      <c r="AB151" s="186" t="s">
        <v>1965</v>
      </c>
      <c r="AC151" s="186"/>
      <c r="AD151" s="186"/>
      <c r="AE151" s="186">
        <f t="shared" si="30"/>
        <v>0.75</v>
      </c>
      <c r="AF151" s="71">
        <v>44299</v>
      </c>
      <c r="AG151" s="71">
        <v>44390</v>
      </c>
      <c r="AH151" s="71">
        <v>44480</v>
      </c>
      <c r="AI151" s="71"/>
      <c r="AJ151" s="72">
        <f t="shared" si="31"/>
        <v>0.75</v>
      </c>
      <c r="AK151" s="72">
        <f t="shared" si="32"/>
        <v>1</v>
      </c>
      <c r="AL151" s="72">
        <f t="shared" si="33"/>
        <v>1</v>
      </c>
      <c r="AM151" s="72">
        <f t="shared" si="34"/>
        <v>1</v>
      </c>
      <c r="AN151" s="72">
        <f t="shared" si="35"/>
        <v>0</v>
      </c>
      <c r="AO151" s="185" t="s">
        <v>780</v>
      </c>
      <c r="AP151" s="185" t="s">
        <v>780</v>
      </c>
      <c r="AQ151" s="185" t="s">
        <v>780</v>
      </c>
      <c r="AR151" s="185"/>
      <c r="AS151" s="185" t="s">
        <v>1298</v>
      </c>
      <c r="AT151" s="185" t="s">
        <v>1923</v>
      </c>
      <c r="AU151" s="185" t="s">
        <v>1966</v>
      </c>
      <c r="AV151" s="185"/>
      <c r="AW151" s="185" t="s">
        <v>780</v>
      </c>
      <c r="AX151" t="s">
        <v>780</v>
      </c>
      <c r="AY151" t="s">
        <v>780</v>
      </c>
      <c r="BA151" t="s">
        <v>1967</v>
      </c>
      <c r="BB151" t="s">
        <v>1968</v>
      </c>
      <c r="BC151" t="s">
        <v>1969</v>
      </c>
      <c r="BD151" s="140"/>
    </row>
    <row r="152" spans="1:56" ht="15" customHeight="1">
      <c r="A152" s="185">
        <v>10</v>
      </c>
      <c r="B152" s="185" t="s">
        <v>503</v>
      </c>
      <c r="C152" s="185" t="s">
        <v>831</v>
      </c>
      <c r="D152" s="185" t="s">
        <v>832</v>
      </c>
      <c r="E152" s="185" t="s">
        <v>833</v>
      </c>
      <c r="F152" s="185" t="s">
        <v>834</v>
      </c>
      <c r="G152" s="185" t="s">
        <v>835</v>
      </c>
      <c r="H152" s="185" t="s">
        <v>835</v>
      </c>
      <c r="I152" t="s">
        <v>846</v>
      </c>
      <c r="J152" s="71">
        <v>44197</v>
      </c>
      <c r="K152" s="71">
        <v>44561</v>
      </c>
      <c r="L152" s="185" t="s">
        <v>774</v>
      </c>
      <c r="M152" s="185" t="str">
        <f t="shared" si="37"/>
        <v>Nariño</v>
      </c>
      <c r="N152" s="185" t="s">
        <v>60</v>
      </c>
      <c r="O152" s="185" t="s">
        <v>847</v>
      </c>
      <c r="P152" s="185" t="s">
        <v>776</v>
      </c>
      <c r="Q152" s="72">
        <v>0.1</v>
      </c>
      <c r="R152" s="186">
        <v>1</v>
      </c>
      <c r="S152" s="186">
        <v>0.25</v>
      </c>
      <c r="T152" s="186">
        <v>0.25</v>
      </c>
      <c r="U152" s="186">
        <v>0.25</v>
      </c>
      <c r="V152" s="186">
        <v>0.25</v>
      </c>
      <c r="W152" s="186">
        <v>0.25</v>
      </c>
      <c r="X152" s="186" t="s">
        <v>1970</v>
      </c>
      <c r="Y152" s="186">
        <v>0.25</v>
      </c>
      <c r="Z152" s="186" t="s">
        <v>1971</v>
      </c>
      <c r="AA152" s="186">
        <v>0.25</v>
      </c>
      <c r="AB152" s="186" t="s">
        <v>1972</v>
      </c>
      <c r="AC152" s="186"/>
      <c r="AD152" s="186"/>
      <c r="AE152" s="186">
        <f t="shared" si="30"/>
        <v>0.75</v>
      </c>
      <c r="AF152" s="71">
        <v>44300</v>
      </c>
      <c r="AG152" s="71">
        <v>44390</v>
      </c>
      <c r="AH152" s="71">
        <v>44480</v>
      </c>
      <c r="AI152" s="71"/>
      <c r="AJ152" s="72">
        <f t="shared" si="31"/>
        <v>0.75</v>
      </c>
      <c r="AK152" s="72">
        <f t="shared" si="32"/>
        <v>1</v>
      </c>
      <c r="AL152" s="72">
        <f t="shared" si="33"/>
        <v>1</v>
      </c>
      <c r="AM152" s="72">
        <f t="shared" si="34"/>
        <v>1</v>
      </c>
      <c r="AN152" s="72">
        <f t="shared" si="35"/>
        <v>0</v>
      </c>
      <c r="AO152" s="185" t="s">
        <v>780</v>
      </c>
      <c r="AP152" s="185" t="s">
        <v>780</v>
      </c>
      <c r="AQ152" s="185" t="s">
        <v>780</v>
      </c>
      <c r="AR152" s="185"/>
      <c r="AS152" s="185" t="s">
        <v>1298</v>
      </c>
      <c r="AT152" s="185" t="s">
        <v>1923</v>
      </c>
      <c r="AU152" s="185" t="s">
        <v>1973</v>
      </c>
      <c r="AV152" s="185"/>
      <c r="AW152" s="185" t="s">
        <v>780</v>
      </c>
      <c r="AX152" t="s">
        <v>780</v>
      </c>
      <c r="AY152" t="s">
        <v>780</v>
      </c>
      <c r="BA152" t="s">
        <v>1974</v>
      </c>
      <c r="BB152" t="s">
        <v>1975</v>
      </c>
      <c r="BC152" t="s">
        <v>1976</v>
      </c>
      <c r="BD152" s="140"/>
    </row>
    <row r="153" spans="1:56" ht="15" customHeight="1">
      <c r="A153" s="185">
        <v>12</v>
      </c>
      <c r="B153" s="185" t="s">
        <v>503</v>
      </c>
      <c r="C153" s="185" t="s">
        <v>855</v>
      </c>
      <c r="D153" s="185" t="s">
        <v>768</v>
      </c>
      <c r="E153" s="185" t="s">
        <v>856</v>
      </c>
      <c r="F153" s="185" t="s">
        <v>857</v>
      </c>
      <c r="G153" s="185" t="s">
        <v>858</v>
      </c>
      <c r="H153" s="185" t="s">
        <v>859</v>
      </c>
      <c r="I153" t="s">
        <v>860</v>
      </c>
      <c r="J153" s="71">
        <v>44197</v>
      </c>
      <c r="K153" s="71">
        <v>44561</v>
      </c>
      <c r="L153" s="185" t="s">
        <v>774</v>
      </c>
      <c r="M153" s="185" t="str">
        <f t="shared" si="37"/>
        <v>Nariño</v>
      </c>
      <c r="N153" s="185" t="s">
        <v>30</v>
      </c>
      <c r="O153" s="185" t="s">
        <v>861</v>
      </c>
      <c r="P153" s="185" t="s">
        <v>862</v>
      </c>
      <c r="Q153" s="72">
        <v>0.1</v>
      </c>
      <c r="R153" s="187">
        <f>SUM(S153:V153)</f>
        <v>428737869.73131013</v>
      </c>
      <c r="S153" s="187">
        <v>84656093.888608426</v>
      </c>
      <c r="T153" s="187">
        <v>109742240.88789099</v>
      </c>
      <c r="U153" s="187">
        <v>111730620.40782264</v>
      </c>
      <c r="V153" s="187">
        <v>122608914.54698808</v>
      </c>
      <c r="W153" s="187">
        <v>111614482</v>
      </c>
      <c r="X153" s="187" t="s">
        <v>1977</v>
      </c>
      <c r="Y153" s="187">
        <v>105908313</v>
      </c>
      <c r="Z153" s="187" t="s">
        <v>1978</v>
      </c>
      <c r="AA153" s="187">
        <v>113013147</v>
      </c>
      <c r="AB153" s="187" t="s">
        <v>1979</v>
      </c>
      <c r="AC153" s="187"/>
      <c r="AD153" s="187"/>
      <c r="AE153" s="187">
        <f t="shared" si="30"/>
        <v>330535942</v>
      </c>
      <c r="AF153" s="71">
        <v>44299</v>
      </c>
      <c r="AG153" s="71">
        <v>44390</v>
      </c>
      <c r="AH153" s="71">
        <v>44480</v>
      </c>
      <c r="AI153" s="71"/>
      <c r="AJ153" s="72">
        <f t="shared" si="31"/>
        <v>0.77095112266883903</v>
      </c>
      <c r="AK153" s="72">
        <f t="shared" si="32"/>
        <v>1</v>
      </c>
      <c r="AL153" s="72">
        <f t="shared" si="33"/>
        <v>0.96506424639344113</v>
      </c>
      <c r="AM153" s="72">
        <f t="shared" si="34"/>
        <v>1</v>
      </c>
      <c r="AN153" s="72">
        <f t="shared" si="35"/>
        <v>0</v>
      </c>
      <c r="AO153" s="185" t="s">
        <v>780</v>
      </c>
      <c r="AP153" s="185" t="s">
        <v>780</v>
      </c>
      <c r="AQ153" s="185" t="s">
        <v>780</v>
      </c>
      <c r="AR153" s="185"/>
      <c r="AS153" s="185" t="s">
        <v>1298</v>
      </c>
      <c r="AT153" s="185" t="s">
        <v>1923</v>
      </c>
      <c r="AU153" s="185" t="s">
        <v>1980</v>
      </c>
      <c r="AV153" s="185"/>
      <c r="AW153" s="185" t="s">
        <v>780</v>
      </c>
      <c r="AX153" t="s">
        <v>780</v>
      </c>
      <c r="AY153" t="s">
        <v>780</v>
      </c>
      <c r="BA153" t="s">
        <v>1981</v>
      </c>
      <c r="BB153" t="s">
        <v>1982</v>
      </c>
      <c r="BC153" t="s">
        <v>1983</v>
      </c>
      <c r="BD153" s="140"/>
    </row>
    <row r="154" spans="1:56" ht="15" customHeight="1">
      <c r="A154" s="185">
        <v>13</v>
      </c>
      <c r="B154" s="185" t="s">
        <v>503</v>
      </c>
      <c r="C154" s="185" t="s">
        <v>855</v>
      </c>
      <c r="D154" s="185" t="s">
        <v>768</v>
      </c>
      <c r="E154" s="185" t="s">
        <v>856</v>
      </c>
      <c r="F154" s="185" t="s">
        <v>857</v>
      </c>
      <c r="G154" s="185" t="s">
        <v>858</v>
      </c>
      <c r="H154" s="185" t="s">
        <v>859</v>
      </c>
      <c r="I154" t="s">
        <v>964</v>
      </c>
      <c r="J154" s="71">
        <v>44197</v>
      </c>
      <c r="K154" s="71">
        <v>44561</v>
      </c>
      <c r="L154" s="185" t="s">
        <v>774</v>
      </c>
      <c r="M154" s="185" t="str">
        <f t="shared" si="37"/>
        <v>Nariño</v>
      </c>
      <c r="N154" s="185" t="s">
        <v>60</v>
      </c>
      <c r="O154" s="185" t="s">
        <v>965</v>
      </c>
      <c r="P154" s="185" t="s">
        <v>862</v>
      </c>
      <c r="Q154" s="72">
        <v>0.1</v>
      </c>
      <c r="R154" s="186">
        <v>1</v>
      </c>
      <c r="S154" s="186">
        <v>0.25</v>
      </c>
      <c r="T154" s="186">
        <v>0.25</v>
      </c>
      <c r="U154" s="186">
        <v>0.25</v>
      </c>
      <c r="V154" s="186">
        <v>0.25</v>
      </c>
      <c r="W154" s="186">
        <v>0.25</v>
      </c>
      <c r="X154" s="186" t="s">
        <v>1984</v>
      </c>
      <c r="Y154" s="186">
        <v>0.25</v>
      </c>
      <c r="Z154" s="186" t="s">
        <v>1985</v>
      </c>
      <c r="AA154" s="186">
        <v>0.5</v>
      </c>
      <c r="AB154" s="186" t="s">
        <v>1986</v>
      </c>
      <c r="AC154" s="186"/>
      <c r="AD154" s="186"/>
      <c r="AE154" s="186">
        <f t="shared" si="30"/>
        <v>1</v>
      </c>
      <c r="AF154" s="57">
        <v>44299</v>
      </c>
      <c r="AG154" s="57">
        <v>44390</v>
      </c>
      <c r="AH154" s="57">
        <v>44480</v>
      </c>
      <c r="AI154" s="57"/>
      <c r="AJ154" s="72">
        <f t="shared" si="31"/>
        <v>1</v>
      </c>
      <c r="AK154" s="72">
        <f t="shared" si="32"/>
        <v>1</v>
      </c>
      <c r="AL154" s="72">
        <f t="shared" si="33"/>
        <v>1</v>
      </c>
      <c r="AM154" s="72">
        <f t="shared" si="34"/>
        <v>1</v>
      </c>
      <c r="AN154" s="72">
        <f t="shared" si="35"/>
        <v>0</v>
      </c>
      <c r="AO154" s="185" t="s">
        <v>780</v>
      </c>
      <c r="AP154" s="185" t="s">
        <v>780</v>
      </c>
      <c r="AQ154" s="185" t="s">
        <v>780</v>
      </c>
      <c r="AR154" s="185"/>
      <c r="AS154" s="185" t="s">
        <v>1298</v>
      </c>
      <c r="AT154" s="185" t="s">
        <v>1923</v>
      </c>
      <c r="AU154" s="185" t="s">
        <v>1987</v>
      </c>
      <c r="AV154" s="185"/>
      <c r="AW154" s="185" t="s">
        <v>780</v>
      </c>
      <c r="AX154" t="s">
        <v>780</v>
      </c>
      <c r="AY154" t="s">
        <v>780</v>
      </c>
      <c r="BA154" t="s">
        <v>1988</v>
      </c>
      <c r="BB154" t="s">
        <v>1989</v>
      </c>
      <c r="BC154" t="s">
        <v>1990</v>
      </c>
      <c r="BD154" s="140"/>
    </row>
    <row r="155" spans="1:56" ht="15" customHeight="1">
      <c r="A155" s="185">
        <v>1</v>
      </c>
      <c r="B155" s="185" t="s">
        <v>1991</v>
      </c>
      <c r="C155" s="185" t="s">
        <v>767</v>
      </c>
      <c r="D155" s="185" t="s">
        <v>768</v>
      </c>
      <c r="E155" s="185" t="s">
        <v>769</v>
      </c>
      <c r="F155" s="185" t="s">
        <v>770</v>
      </c>
      <c r="G155" s="185" t="s">
        <v>771</v>
      </c>
      <c r="H155" s="185" t="s">
        <v>772</v>
      </c>
      <c r="I155" s="185" t="s">
        <v>773</v>
      </c>
      <c r="J155" s="71">
        <v>44197</v>
      </c>
      <c r="K155" s="71">
        <v>44561</v>
      </c>
      <c r="L155" s="185" t="s">
        <v>774</v>
      </c>
      <c r="M155" s="185" t="str">
        <f>B155</f>
        <v>Norte de Santander</v>
      </c>
      <c r="N155" s="185" t="s">
        <v>30</v>
      </c>
      <c r="O155" s="185" t="s">
        <v>775</v>
      </c>
      <c r="P155" s="185" t="s">
        <v>776</v>
      </c>
      <c r="Q155" s="72">
        <v>0.1111111111111111</v>
      </c>
      <c r="R155" s="187">
        <v>9556</v>
      </c>
      <c r="S155" s="187">
        <v>0</v>
      </c>
      <c r="T155" s="187">
        <v>0</v>
      </c>
      <c r="U155" s="187">
        <v>0</v>
      </c>
      <c r="V155" s="187">
        <v>9556</v>
      </c>
      <c r="W155" s="187">
        <v>1801</v>
      </c>
      <c r="X155" s="187" t="s">
        <v>1992</v>
      </c>
      <c r="Y155" s="187">
        <v>3077</v>
      </c>
      <c r="Z155" s="187" t="s">
        <v>1993</v>
      </c>
      <c r="AA155" s="187">
        <v>3262</v>
      </c>
      <c r="AB155" s="187" t="s">
        <v>1994</v>
      </c>
      <c r="AC155" s="187"/>
      <c r="AD155" s="187"/>
      <c r="AE155" s="187">
        <f t="shared" si="30"/>
        <v>8140</v>
      </c>
      <c r="AF155" s="71">
        <v>44295</v>
      </c>
      <c r="AG155" s="71">
        <v>44392</v>
      </c>
      <c r="AH155" s="71">
        <v>44482</v>
      </c>
      <c r="AI155" s="71"/>
      <c r="AJ155" s="72">
        <f t="shared" si="31"/>
        <v>0.85182084554206783</v>
      </c>
      <c r="AK155" s="72" t="str">
        <f t="shared" si="32"/>
        <v/>
      </c>
      <c r="AL155" s="72" t="str">
        <f t="shared" si="33"/>
        <v/>
      </c>
      <c r="AM155" s="72" t="str">
        <f t="shared" si="34"/>
        <v/>
      </c>
      <c r="AN155" s="72">
        <f t="shared" si="35"/>
        <v>0</v>
      </c>
      <c r="AO155" s="185" t="s">
        <v>780</v>
      </c>
      <c r="AP155" s="185" t="s">
        <v>780</v>
      </c>
      <c r="AQ155" s="185" t="s">
        <v>780</v>
      </c>
      <c r="AR155" s="185"/>
      <c r="AS155" s="185" t="s">
        <v>1995</v>
      </c>
      <c r="AT155" s="185" t="s">
        <v>1996</v>
      </c>
      <c r="AU155" s="185" t="s">
        <v>1997</v>
      </c>
      <c r="AV155" s="185"/>
      <c r="AW155" s="185" t="s">
        <v>780</v>
      </c>
      <c r="AX155" s="185" t="s">
        <v>780</v>
      </c>
      <c r="AY155" s="185" t="s">
        <v>780</v>
      </c>
      <c r="AZ155" s="185"/>
      <c r="BA155" s="185" t="s">
        <v>1998</v>
      </c>
      <c r="BB155" s="185" t="s">
        <v>1999</v>
      </c>
      <c r="BC155" s="185" t="s">
        <v>2000</v>
      </c>
      <c r="BD155" s="140"/>
    </row>
    <row r="156" spans="1:56" ht="15" customHeight="1">
      <c r="A156" s="185">
        <v>3</v>
      </c>
      <c r="B156" s="185" t="s">
        <v>1991</v>
      </c>
      <c r="C156" s="185" t="s">
        <v>767</v>
      </c>
      <c r="D156" s="185" t="s">
        <v>768</v>
      </c>
      <c r="E156" s="185" t="s">
        <v>769</v>
      </c>
      <c r="F156" s="185" t="s">
        <v>770</v>
      </c>
      <c r="G156" s="185" t="s">
        <v>771</v>
      </c>
      <c r="H156" s="185" t="s">
        <v>772</v>
      </c>
      <c r="I156" s="185" t="s">
        <v>787</v>
      </c>
      <c r="J156" s="71">
        <v>44197</v>
      </c>
      <c r="K156" s="71">
        <v>44561</v>
      </c>
      <c r="L156" s="185" t="s">
        <v>774</v>
      </c>
      <c r="M156" s="185" t="str">
        <f t="shared" ref="M156:M163" si="38">B156</f>
        <v>Norte de Santander</v>
      </c>
      <c r="N156" s="185" t="s">
        <v>30</v>
      </c>
      <c r="O156" s="185" t="s">
        <v>788</v>
      </c>
      <c r="P156" s="185" t="s">
        <v>776</v>
      </c>
      <c r="Q156" s="72">
        <v>0.1111111111111111</v>
      </c>
      <c r="R156" s="187">
        <v>9678</v>
      </c>
      <c r="S156" s="187">
        <v>0</v>
      </c>
      <c r="T156" s="187">
        <v>0</v>
      </c>
      <c r="U156" s="187">
        <v>0</v>
      </c>
      <c r="V156" s="187">
        <v>9678</v>
      </c>
      <c r="W156" s="187">
        <v>896</v>
      </c>
      <c r="X156" s="187" t="s">
        <v>2001</v>
      </c>
      <c r="Y156" s="187">
        <v>1506</v>
      </c>
      <c r="Z156" s="187" t="s">
        <v>2002</v>
      </c>
      <c r="AA156" s="187">
        <v>1436</v>
      </c>
      <c r="AB156" s="187" t="s">
        <v>2003</v>
      </c>
      <c r="AC156" s="187"/>
      <c r="AD156" s="187"/>
      <c r="AE156" s="187">
        <f t="shared" si="30"/>
        <v>3838</v>
      </c>
      <c r="AF156" s="71">
        <v>44295</v>
      </c>
      <c r="AG156" s="71">
        <v>44392</v>
      </c>
      <c r="AH156" s="71">
        <v>44482</v>
      </c>
      <c r="AI156" s="71"/>
      <c r="AJ156" s="72">
        <f t="shared" si="31"/>
        <v>0.3965695391609837</v>
      </c>
      <c r="AK156" s="72" t="str">
        <f t="shared" si="32"/>
        <v/>
      </c>
      <c r="AL156" s="72" t="str">
        <f t="shared" si="33"/>
        <v/>
      </c>
      <c r="AM156" s="72" t="str">
        <f t="shared" si="34"/>
        <v/>
      </c>
      <c r="AN156" s="72">
        <f t="shared" si="35"/>
        <v>0</v>
      </c>
      <c r="AO156" s="185" t="s">
        <v>780</v>
      </c>
      <c r="AP156" s="185" t="s">
        <v>780</v>
      </c>
      <c r="AQ156" s="185" t="s">
        <v>780</v>
      </c>
      <c r="AR156" s="185"/>
      <c r="AS156" s="185" t="s">
        <v>1541</v>
      </c>
      <c r="AT156" s="185" t="s">
        <v>2004</v>
      </c>
      <c r="AU156" s="185" t="s">
        <v>2005</v>
      </c>
      <c r="AV156" s="185"/>
      <c r="AW156" s="185" t="s">
        <v>780</v>
      </c>
      <c r="AX156" t="s">
        <v>780</v>
      </c>
      <c r="AY156" t="s">
        <v>780</v>
      </c>
      <c r="BA156" t="s">
        <v>2006</v>
      </c>
      <c r="BB156" t="s">
        <v>2007</v>
      </c>
      <c r="BC156" t="s">
        <v>2008</v>
      </c>
      <c r="BD156" s="140"/>
    </row>
    <row r="157" spans="1:56" ht="15" customHeight="1">
      <c r="A157" s="185">
        <v>5</v>
      </c>
      <c r="B157" s="185" t="s">
        <v>1991</v>
      </c>
      <c r="C157" s="185" t="s">
        <v>1005</v>
      </c>
      <c r="D157" s="185" t="s">
        <v>768</v>
      </c>
      <c r="E157" s="185" t="s">
        <v>856</v>
      </c>
      <c r="F157" s="185" t="s">
        <v>1006</v>
      </c>
      <c r="G157" s="185" t="s">
        <v>771</v>
      </c>
      <c r="H157" s="185" t="s">
        <v>772</v>
      </c>
      <c r="I157" t="s">
        <v>1007</v>
      </c>
      <c r="J157" s="71">
        <v>44197</v>
      </c>
      <c r="K157" s="71">
        <v>44561</v>
      </c>
      <c r="L157" s="185" t="s">
        <v>774</v>
      </c>
      <c r="M157" s="185" t="str">
        <f t="shared" si="38"/>
        <v>Norte de Santander</v>
      </c>
      <c r="N157" s="185" t="s">
        <v>30</v>
      </c>
      <c r="O157" s="185" t="s">
        <v>1008</v>
      </c>
      <c r="P157" s="185" t="s">
        <v>776</v>
      </c>
      <c r="Q157" s="72">
        <v>0.1111111111111111</v>
      </c>
      <c r="R157" s="187">
        <v>30</v>
      </c>
      <c r="S157" s="187">
        <v>0</v>
      </c>
      <c r="T157" s="187">
        <v>0</v>
      </c>
      <c r="U157" s="187">
        <v>0</v>
      </c>
      <c r="V157" s="187">
        <v>30</v>
      </c>
      <c r="W157" s="187">
        <v>0</v>
      </c>
      <c r="X157" s="187" t="s">
        <v>2009</v>
      </c>
      <c r="Y157" s="187">
        <v>2</v>
      </c>
      <c r="Z157" s="187" t="s">
        <v>2010</v>
      </c>
      <c r="AA157" s="187">
        <v>3</v>
      </c>
      <c r="AB157" s="187" t="s">
        <v>2011</v>
      </c>
      <c r="AC157" s="187"/>
      <c r="AD157" s="187"/>
      <c r="AE157" s="187">
        <f t="shared" si="30"/>
        <v>5</v>
      </c>
      <c r="AF157" s="71">
        <v>44295</v>
      </c>
      <c r="AG157" s="71">
        <v>44392</v>
      </c>
      <c r="AH157" s="71">
        <v>44482</v>
      </c>
      <c r="AI157" s="71"/>
      <c r="AJ157" s="72">
        <f t="shared" si="31"/>
        <v>0.16666666666666666</v>
      </c>
      <c r="AK157" s="72" t="str">
        <f t="shared" si="32"/>
        <v/>
      </c>
      <c r="AL157" s="72" t="str">
        <f t="shared" si="33"/>
        <v/>
      </c>
      <c r="AM157" s="72" t="str">
        <f t="shared" si="34"/>
        <v/>
      </c>
      <c r="AN157" s="72">
        <f t="shared" si="35"/>
        <v>0</v>
      </c>
      <c r="AO157" s="185" t="s">
        <v>879</v>
      </c>
      <c r="AP157" s="185" t="s">
        <v>780</v>
      </c>
      <c r="AQ157" s="185" t="s">
        <v>780</v>
      </c>
      <c r="AR157" s="185"/>
      <c r="AS157" s="185" t="s">
        <v>2012</v>
      </c>
      <c r="AT157" s="185" t="s">
        <v>2013</v>
      </c>
      <c r="AU157" s="185" t="s">
        <v>2014</v>
      </c>
      <c r="AV157" s="185"/>
      <c r="AW157" s="185" t="s">
        <v>879</v>
      </c>
      <c r="AX157" t="s">
        <v>780</v>
      </c>
      <c r="AY157" t="s">
        <v>780</v>
      </c>
      <c r="BA157" t="s">
        <v>2015</v>
      </c>
      <c r="BB157" t="s">
        <v>2016</v>
      </c>
      <c r="BC157" t="s">
        <v>2017</v>
      </c>
      <c r="BD157" s="140"/>
    </row>
    <row r="158" spans="1:56" ht="15" customHeight="1">
      <c r="A158" s="185">
        <v>6</v>
      </c>
      <c r="B158" s="185" t="s">
        <v>1991</v>
      </c>
      <c r="C158" s="185" t="s">
        <v>797</v>
      </c>
      <c r="D158" s="185" t="s">
        <v>768</v>
      </c>
      <c r="E158" s="185" t="s">
        <v>769</v>
      </c>
      <c r="F158" s="185" t="s">
        <v>798</v>
      </c>
      <c r="G158" s="185" t="s">
        <v>771</v>
      </c>
      <c r="H158" s="185" t="s">
        <v>772</v>
      </c>
      <c r="I158" t="s">
        <v>799</v>
      </c>
      <c r="J158" s="71">
        <v>44197</v>
      </c>
      <c r="K158" s="71">
        <v>44561</v>
      </c>
      <c r="L158" s="185" t="s">
        <v>774</v>
      </c>
      <c r="M158" s="185" t="str">
        <f t="shared" si="38"/>
        <v>Norte de Santander</v>
      </c>
      <c r="N158" s="185" t="s">
        <v>60</v>
      </c>
      <c r="O158" s="185" t="s">
        <v>800</v>
      </c>
      <c r="P158" s="185" t="s">
        <v>776</v>
      </c>
      <c r="Q158" s="72">
        <v>0.1111111111111111</v>
      </c>
      <c r="R158" s="186">
        <v>1</v>
      </c>
      <c r="S158" s="186">
        <v>0.25</v>
      </c>
      <c r="T158" s="186">
        <v>0.25</v>
      </c>
      <c r="U158" s="186">
        <v>0.25</v>
      </c>
      <c r="V158" s="186">
        <v>0.25</v>
      </c>
      <c r="W158" s="186">
        <v>0.25</v>
      </c>
      <c r="X158" s="186" t="s">
        <v>2018</v>
      </c>
      <c r="Y158" s="186">
        <v>0.25</v>
      </c>
      <c r="Z158" s="186" t="s">
        <v>2019</v>
      </c>
      <c r="AA158" s="186">
        <v>0.25</v>
      </c>
      <c r="AB158" s="186" t="s">
        <v>2020</v>
      </c>
      <c r="AC158" s="186"/>
      <c r="AD158" s="186"/>
      <c r="AE158" s="186">
        <f t="shared" si="30"/>
        <v>0.75</v>
      </c>
      <c r="AF158" s="71">
        <v>44300</v>
      </c>
      <c r="AG158" s="71">
        <v>44392</v>
      </c>
      <c r="AH158" s="71">
        <v>44482</v>
      </c>
      <c r="AI158" s="71"/>
      <c r="AJ158" s="72">
        <f t="shared" si="31"/>
        <v>0.75</v>
      </c>
      <c r="AK158" s="72">
        <f t="shared" si="32"/>
        <v>1</v>
      </c>
      <c r="AL158" s="72">
        <f t="shared" si="33"/>
        <v>1</v>
      </c>
      <c r="AM158" s="72">
        <f t="shared" si="34"/>
        <v>1</v>
      </c>
      <c r="AN158" s="72">
        <f t="shared" si="35"/>
        <v>0</v>
      </c>
      <c r="AO158" s="185" t="s">
        <v>780</v>
      </c>
      <c r="AP158" s="185" t="s">
        <v>780</v>
      </c>
      <c r="AQ158" s="185" t="s">
        <v>780</v>
      </c>
      <c r="AR158" s="185"/>
      <c r="AS158" s="185" t="s">
        <v>2021</v>
      </c>
      <c r="AT158" s="185" t="s">
        <v>2022</v>
      </c>
      <c r="AU158" s="185" t="s">
        <v>2023</v>
      </c>
      <c r="AV158" s="185"/>
      <c r="AW158" s="185" t="s">
        <v>780</v>
      </c>
      <c r="AX158" t="s">
        <v>780</v>
      </c>
      <c r="AY158" t="s">
        <v>780</v>
      </c>
      <c r="BA158" t="s">
        <v>2024</v>
      </c>
      <c r="BB158" t="s">
        <v>2025</v>
      </c>
      <c r="BC158" t="s">
        <v>2026</v>
      </c>
      <c r="BD158" s="140"/>
    </row>
    <row r="159" spans="1:56" ht="15" customHeight="1">
      <c r="A159" s="185">
        <v>7</v>
      </c>
      <c r="B159" s="185" t="s">
        <v>1991</v>
      </c>
      <c r="C159" s="185" t="s">
        <v>809</v>
      </c>
      <c r="D159" s="185" t="s">
        <v>768</v>
      </c>
      <c r="E159" s="185" t="s">
        <v>769</v>
      </c>
      <c r="F159" s="185" t="s">
        <v>798</v>
      </c>
      <c r="G159" s="185" t="s">
        <v>771</v>
      </c>
      <c r="H159" s="185" t="s">
        <v>772</v>
      </c>
      <c r="I159" t="s">
        <v>810</v>
      </c>
      <c r="J159" s="71">
        <v>44197</v>
      </c>
      <c r="K159" s="71">
        <v>44561</v>
      </c>
      <c r="L159" s="185" t="s">
        <v>774</v>
      </c>
      <c r="M159" s="185" t="str">
        <f t="shared" si="38"/>
        <v>Norte de Santander</v>
      </c>
      <c r="N159" s="185" t="s">
        <v>60</v>
      </c>
      <c r="O159" s="185" t="s">
        <v>800</v>
      </c>
      <c r="P159" s="185" t="s">
        <v>776</v>
      </c>
      <c r="Q159" s="72">
        <v>0.1111111111111111</v>
      </c>
      <c r="R159" s="186">
        <v>1</v>
      </c>
      <c r="S159" s="186">
        <v>0.25</v>
      </c>
      <c r="T159" s="186">
        <v>0.25</v>
      </c>
      <c r="U159" s="186">
        <v>0.25</v>
      </c>
      <c r="V159" s="186">
        <v>0.25</v>
      </c>
      <c r="W159" s="186">
        <v>0.25</v>
      </c>
      <c r="X159" s="186" t="s">
        <v>2027</v>
      </c>
      <c r="Y159" s="186">
        <v>0.25</v>
      </c>
      <c r="Z159" s="186" t="s">
        <v>2028</v>
      </c>
      <c r="AA159" s="186">
        <v>0.25</v>
      </c>
      <c r="AB159" s="186" t="s">
        <v>2029</v>
      </c>
      <c r="AC159" s="186"/>
      <c r="AD159" s="186"/>
      <c r="AE159" s="186">
        <f t="shared" si="30"/>
        <v>0.75</v>
      </c>
      <c r="AF159" s="71">
        <v>44300</v>
      </c>
      <c r="AG159" s="71">
        <v>44392</v>
      </c>
      <c r="AH159" s="71">
        <v>44482</v>
      </c>
      <c r="AI159" s="71"/>
      <c r="AJ159" s="72">
        <f t="shared" si="31"/>
        <v>0.75</v>
      </c>
      <c r="AK159" s="72">
        <f t="shared" si="32"/>
        <v>1</v>
      </c>
      <c r="AL159" s="72">
        <f t="shared" si="33"/>
        <v>1</v>
      </c>
      <c r="AM159" s="72">
        <f t="shared" si="34"/>
        <v>1</v>
      </c>
      <c r="AN159" s="72">
        <f t="shared" si="35"/>
        <v>0</v>
      </c>
      <c r="AO159" s="185" t="s">
        <v>780</v>
      </c>
      <c r="AP159" s="185" t="s">
        <v>780</v>
      </c>
      <c r="AQ159" s="185" t="s">
        <v>780</v>
      </c>
      <c r="AR159" s="185"/>
      <c r="AS159" s="185" t="s">
        <v>1566</v>
      </c>
      <c r="AT159" s="185" t="s">
        <v>2030</v>
      </c>
      <c r="AU159" s="185" t="s">
        <v>2031</v>
      </c>
      <c r="AV159" s="185"/>
      <c r="AW159" s="185" t="s">
        <v>780</v>
      </c>
      <c r="AX159" t="s">
        <v>780</v>
      </c>
      <c r="AY159" t="s">
        <v>780</v>
      </c>
      <c r="BA159" t="s">
        <v>2032</v>
      </c>
      <c r="BB159" t="s">
        <v>2033</v>
      </c>
      <c r="BC159" t="s">
        <v>2034</v>
      </c>
      <c r="BD159" s="140"/>
    </row>
    <row r="160" spans="1:56" ht="15" customHeight="1">
      <c r="A160" s="185">
        <v>8</v>
      </c>
      <c r="B160" s="185" t="s">
        <v>1991</v>
      </c>
      <c r="C160" s="185" t="s">
        <v>818</v>
      </c>
      <c r="D160" s="185" t="s">
        <v>819</v>
      </c>
      <c r="E160" s="185" t="s">
        <v>820</v>
      </c>
      <c r="F160" s="185" t="s">
        <v>821</v>
      </c>
      <c r="G160" s="185" t="s">
        <v>771</v>
      </c>
      <c r="H160" s="185" t="s">
        <v>822</v>
      </c>
      <c r="I160" t="s">
        <v>823</v>
      </c>
      <c r="J160" s="71">
        <v>44197</v>
      </c>
      <c r="K160" s="71">
        <v>44561</v>
      </c>
      <c r="L160" s="185" t="s">
        <v>774</v>
      </c>
      <c r="M160" s="185" t="str">
        <f t="shared" si="38"/>
        <v>Norte de Santander</v>
      </c>
      <c r="N160" s="185" t="s">
        <v>60</v>
      </c>
      <c r="O160" s="185" t="s">
        <v>800</v>
      </c>
      <c r="P160" s="185" t="s">
        <v>776</v>
      </c>
      <c r="Q160" s="72">
        <v>0.1111111111111111</v>
      </c>
      <c r="R160" s="186">
        <v>1</v>
      </c>
      <c r="S160" s="186">
        <v>0.25</v>
      </c>
      <c r="T160" s="186">
        <v>0.25</v>
      </c>
      <c r="U160" s="186">
        <v>0.25</v>
      </c>
      <c r="V160" s="186">
        <v>0.25</v>
      </c>
      <c r="W160" s="186">
        <v>0.22</v>
      </c>
      <c r="X160" s="186" t="s">
        <v>2035</v>
      </c>
      <c r="Y160" s="186">
        <v>0.25</v>
      </c>
      <c r="Z160" s="186" t="s">
        <v>2036</v>
      </c>
      <c r="AA160" s="186">
        <v>0.25</v>
      </c>
      <c r="AB160" s="186" t="s">
        <v>2037</v>
      </c>
      <c r="AC160" s="186"/>
      <c r="AD160" s="186"/>
      <c r="AE160" s="186">
        <f t="shared" si="30"/>
        <v>0.72</v>
      </c>
      <c r="AF160" s="71">
        <v>44300</v>
      </c>
      <c r="AG160" s="71">
        <v>44392</v>
      </c>
      <c r="AH160" s="71">
        <v>44482</v>
      </c>
      <c r="AI160" s="71"/>
      <c r="AJ160" s="72">
        <f t="shared" si="31"/>
        <v>0.72</v>
      </c>
      <c r="AK160" s="72">
        <f t="shared" si="32"/>
        <v>0.88</v>
      </c>
      <c r="AL160" s="72">
        <f t="shared" si="33"/>
        <v>1</v>
      </c>
      <c r="AM160" s="72">
        <f t="shared" si="34"/>
        <v>1</v>
      </c>
      <c r="AN160" s="72">
        <f t="shared" si="35"/>
        <v>0</v>
      </c>
      <c r="AO160" s="185" t="s">
        <v>780</v>
      </c>
      <c r="AP160" s="185" t="s">
        <v>780</v>
      </c>
      <c r="AQ160" s="185" t="s">
        <v>780</v>
      </c>
      <c r="AR160" s="185"/>
      <c r="AS160" s="185" t="s">
        <v>1575</v>
      </c>
      <c r="AT160" s="185" t="s">
        <v>2038</v>
      </c>
      <c r="AU160" s="185" t="s">
        <v>2039</v>
      </c>
      <c r="AV160" s="185"/>
      <c r="AW160" s="185" t="s">
        <v>780</v>
      </c>
      <c r="AX160" t="s">
        <v>780</v>
      </c>
      <c r="AY160" t="s">
        <v>780</v>
      </c>
      <c r="BA160" t="s">
        <v>2040</v>
      </c>
      <c r="BB160" t="s">
        <v>2041</v>
      </c>
      <c r="BC160" t="s">
        <v>2042</v>
      </c>
      <c r="BD160" s="140"/>
    </row>
    <row r="161" spans="1:56" ht="15" customHeight="1">
      <c r="A161" s="185">
        <v>9</v>
      </c>
      <c r="B161" s="185" t="s">
        <v>1991</v>
      </c>
      <c r="C161" s="185" t="s">
        <v>831</v>
      </c>
      <c r="D161" s="185" t="s">
        <v>832</v>
      </c>
      <c r="E161" s="185" t="s">
        <v>833</v>
      </c>
      <c r="F161" s="185" t="s">
        <v>834</v>
      </c>
      <c r="G161" s="185" t="s">
        <v>835</v>
      </c>
      <c r="H161" s="185" t="s">
        <v>835</v>
      </c>
      <c r="I161" t="s">
        <v>836</v>
      </c>
      <c r="J161" s="71">
        <v>44197</v>
      </c>
      <c r="K161" s="71">
        <v>44561</v>
      </c>
      <c r="L161" s="185" t="s">
        <v>774</v>
      </c>
      <c r="M161" s="185" t="str">
        <f t="shared" si="38"/>
        <v>Norte de Santander</v>
      </c>
      <c r="N161" s="185" t="s">
        <v>60</v>
      </c>
      <c r="O161" s="185" t="s">
        <v>837</v>
      </c>
      <c r="P161" s="185" t="s">
        <v>776</v>
      </c>
      <c r="Q161" s="72">
        <v>0.1111111111111111</v>
      </c>
      <c r="R161" s="186">
        <v>1</v>
      </c>
      <c r="S161" s="186">
        <v>0.25</v>
      </c>
      <c r="T161" s="186">
        <v>0.25</v>
      </c>
      <c r="U161" s="186">
        <v>0.25</v>
      </c>
      <c r="V161" s="186">
        <v>0.25</v>
      </c>
      <c r="W161" s="186">
        <v>0.25</v>
      </c>
      <c r="X161" s="186" t="s">
        <v>2043</v>
      </c>
      <c r="Y161" s="186">
        <v>0.25</v>
      </c>
      <c r="Z161" s="186" t="s">
        <v>2044</v>
      </c>
      <c r="AA161" s="186">
        <v>0.25</v>
      </c>
      <c r="AB161" s="186" t="s">
        <v>2045</v>
      </c>
      <c r="AC161" s="186"/>
      <c r="AD161" s="186"/>
      <c r="AE161" s="186">
        <f t="shared" si="30"/>
        <v>0.75</v>
      </c>
      <c r="AF161" s="71">
        <v>44300</v>
      </c>
      <c r="AG161" s="71">
        <v>44392</v>
      </c>
      <c r="AH161" s="71">
        <v>44482</v>
      </c>
      <c r="AI161" s="71"/>
      <c r="AJ161" s="72">
        <f t="shared" si="31"/>
        <v>0.75</v>
      </c>
      <c r="AK161" s="72">
        <f t="shared" si="32"/>
        <v>1</v>
      </c>
      <c r="AL161" s="72">
        <f t="shared" si="33"/>
        <v>1</v>
      </c>
      <c r="AM161" s="72">
        <f t="shared" si="34"/>
        <v>1</v>
      </c>
      <c r="AN161" s="72">
        <f t="shared" si="35"/>
        <v>0</v>
      </c>
      <c r="AO161" s="185" t="s">
        <v>780</v>
      </c>
      <c r="AP161" s="185" t="s">
        <v>780</v>
      </c>
      <c r="AQ161" s="185" t="s">
        <v>780</v>
      </c>
      <c r="AR161" s="185"/>
      <c r="AS161" s="185" t="s">
        <v>1584</v>
      </c>
      <c r="AT161" s="185" t="s">
        <v>2046</v>
      </c>
      <c r="AU161" s="185" t="s">
        <v>2047</v>
      </c>
      <c r="AV161" s="185"/>
      <c r="AW161" s="185" t="s">
        <v>780</v>
      </c>
      <c r="AX161" t="s">
        <v>780</v>
      </c>
      <c r="AY161" t="s">
        <v>780</v>
      </c>
      <c r="BA161" t="s">
        <v>2048</v>
      </c>
      <c r="BB161" t="s">
        <v>2049</v>
      </c>
      <c r="BC161" t="s">
        <v>2050</v>
      </c>
      <c r="BD161" s="140"/>
    </row>
    <row r="162" spans="1:56" ht="15" customHeight="1">
      <c r="A162" s="185">
        <v>10</v>
      </c>
      <c r="B162" s="185" t="s">
        <v>1991</v>
      </c>
      <c r="C162" s="185" t="s">
        <v>831</v>
      </c>
      <c r="D162" s="185" t="s">
        <v>832</v>
      </c>
      <c r="E162" s="185" t="s">
        <v>833</v>
      </c>
      <c r="F162" s="185" t="s">
        <v>834</v>
      </c>
      <c r="G162" s="185" t="s">
        <v>835</v>
      </c>
      <c r="H162" s="185" t="s">
        <v>835</v>
      </c>
      <c r="I162" t="s">
        <v>846</v>
      </c>
      <c r="J162" s="71">
        <v>44197</v>
      </c>
      <c r="K162" s="71">
        <v>44561</v>
      </c>
      <c r="L162" s="185" t="s">
        <v>774</v>
      </c>
      <c r="M162" s="185" t="str">
        <f t="shared" si="38"/>
        <v>Norte de Santander</v>
      </c>
      <c r="N162" s="185" t="s">
        <v>60</v>
      </c>
      <c r="O162" s="185" t="s">
        <v>847</v>
      </c>
      <c r="P162" s="185" t="s">
        <v>776</v>
      </c>
      <c r="Q162" s="72">
        <v>0.1111111111111111</v>
      </c>
      <c r="R162" s="186">
        <v>1</v>
      </c>
      <c r="S162" s="186">
        <v>0.25</v>
      </c>
      <c r="T162" s="186">
        <v>0.25</v>
      </c>
      <c r="U162" s="186">
        <v>0.25</v>
      </c>
      <c r="V162" s="186">
        <v>0.25</v>
      </c>
      <c r="W162" s="186">
        <v>0.25</v>
      </c>
      <c r="X162" s="186" t="s">
        <v>2051</v>
      </c>
      <c r="Y162" s="186">
        <v>0.25</v>
      </c>
      <c r="Z162" s="186" t="s">
        <v>2052</v>
      </c>
      <c r="AA162" s="186">
        <v>0.25</v>
      </c>
      <c r="AB162" s="186" t="s">
        <v>2053</v>
      </c>
      <c r="AC162" s="186"/>
      <c r="AD162" s="186"/>
      <c r="AE162" s="186">
        <f t="shared" si="30"/>
        <v>0.75</v>
      </c>
      <c r="AF162" s="71">
        <v>44300</v>
      </c>
      <c r="AG162" s="71">
        <v>44392</v>
      </c>
      <c r="AH162" s="71">
        <v>44482</v>
      </c>
      <c r="AI162" s="71"/>
      <c r="AJ162" s="72">
        <f t="shared" si="31"/>
        <v>0.75</v>
      </c>
      <c r="AK162" s="72">
        <f t="shared" si="32"/>
        <v>1</v>
      </c>
      <c r="AL162" s="72">
        <f t="shared" si="33"/>
        <v>1</v>
      </c>
      <c r="AM162" s="72">
        <f t="shared" si="34"/>
        <v>1</v>
      </c>
      <c r="AN162" s="72">
        <f t="shared" si="35"/>
        <v>0</v>
      </c>
      <c r="AO162" s="185" t="s">
        <v>780</v>
      </c>
      <c r="AP162" s="185" t="s">
        <v>780</v>
      </c>
      <c r="AQ162" s="185" t="s">
        <v>780</v>
      </c>
      <c r="AR162" s="185"/>
      <c r="AS162" s="185" t="s">
        <v>2054</v>
      </c>
      <c r="AT162" s="185" t="s">
        <v>2055</v>
      </c>
      <c r="AU162" s="185" t="s">
        <v>2056</v>
      </c>
      <c r="AV162" s="185"/>
      <c r="AW162" s="185" t="s">
        <v>780</v>
      </c>
      <c r="AX162" t="s">
        <v>780</v>
      </c>
      <c r="AY162" t="s">
        <v>780</v>
      </c>
      <c r="BA162" t="s">
        <v>2057</v>
      </c>
      <c r="BB162" t="s">
        <v>2058</v>
      </c>
      <c r="BC162" t="s">
        <v>2059</v>
      </c>
      <c r="BD162" s="140"/>
    </row>
    <row r="163" spans="1:56" ht="15" customHeight="1">
      <c r="A163" s="185">
        <v>12</v>
      </c>
      <c r="B163" s="185" t="s">
        <v>1991</v>
      </c>
      <c r="C163" s="185" t="s">
        <v>855</v>
      </c>
      <c r="D163" s="185" t="s">
        <v>768</v>
      </c>
      <c r="E163" s="185" t="s">
        <v>856</v>
      </c>
      <c r="F163" s="185" t="s">
        <v>857</v>
      </c>
      <c r="G163" s="185" t="s">
        <v>858</v>
      </c>
      <c r="H163" s="185" t="s">
        <v>859</v>
      </c>
      <c r="I163" t="s">
        <v>860</v>
      </c>
      <c r="J163" s="71">
        <v>44197</v>
      </c>
      <c r="K163" s="71">
        <v>44561</v>
      </c>
      <c r="L163" s="185" t="s">
        <v>774</v>
      </c>
      <c r="M163" s="185" t="str">
        <f t="shared" si="38"/>
        <v>Norte de Santander</v>
      </c>
      <c r="N163" s="185" t="s">
        <v>30</v>
      </c>
      <c r="O163" s="185" t="s">
        <v>861</v>
      </c>
      <c r="P163" s="185" t="s">
        <v>862</v>
      </c>
      <c r="Q163" s="72">
        <v>0.1111111111111111</v>
      </c>
      <c r="R163" s="187">
        <f>SUM(S163:V163)</f>
        <v>226218396.26888514</v>
      </c>
      <c r="S163" s="187">
        <v>44667772.888527304</v>
      </c>
      <c r="T163" s="187">
        <v>57904177.562319465</v>
      </c>
      <c r="U163" s="187">
        <v>58953322.174748316</v>
      </c>
      <c r="V163" s="187">
        <v>64693123.643290028</v>
      </c>
      <c r="W163" s="187">
        <v>23307845</v>
      </c>
      <c r="X163" s="187" t="s">
        <v>2060</v>
      </c>
      <c r="Y163" s="187">
        <v>29496563</v>
      </c>
      <c r="Z163" s="187" t="s">
        <v>2061</v>
      </c>
      <c r="AA163" s="187">
        <v>34566541</v>
      </c>
      <c r="AB163" s="187" t="s">
        <v>2062</v>
      </c>
      <c r="AC163" s="187"/>
      <c r="AD163" s="187"/>
      <c r="AE163" s="187">
        <f t="shared" si="30"/>
        <v>87370949</v>
      </c>
      <c r="AF163" s="71">
        <v>44300</v>
      </c>
      <c r="AG163" s="71">
        <v>44392</v>
      </c>
      <c r="AH163" s="71">
        <v>44482</v>
      </c>
      <c r="AI163" s="71"/>
      <c r="AJ163" s="72">
        <f t="shared" si="31"/>
        <v>0.3862238900153378</v>
      </c>
      <c r="AK163" s="72">
        <f t="shared" si="32"/>
        <v>0.52180450227878961</v>
      </c>
      <c r="AL163" s="72">
        <f t="shared" si="33"/>
        <v>0.50940302136671012</v>
      </c>
      <c r="AM163" s="72">
        <f t="shared" si="34"/>
        <v>0.58633745690426942</v>
      </c>
      <c r="AN163" s="72">
        <f t="shared" si="35"/>
        <v>0</v>
      </c>
      <c r="AO163" s="185" t="s">
        <v>780</v>
      </c>
      <c r="AP163" s="185" t="s">
        <v>780</v>
      </c>
      <c r="AQ163" s="185" t="s">
        <v>780</v>
      </c>
      <c r="AR163" s="185"/>
      <c r="AS163" s="185" t="s">
        <v>2063</v>
      </c>
      <c r="AT163" s="185" t="s">
        <v>2064</v>
      </c>
      <c r="AU163" s="185" t="s">
        <v>1367</v>
      </c>
      <c r="AV163" s="185"/>
      <c r="AW163" s="185" t="s">
        <v>780</v>
      </c>
      <c r="AX163" t="s">
        <v>780</v>
      </c>
      <c r="AY163" t="s">
        <v>780</v>
      </c>
      <c r="BA163" t="s">
        <v>2065</v>
      </c>
      <c r="BB163" t="s">
        <v>2066</v>
      </c>
      <c r="BC163" t="s">
        <v>2067</v>
      </c>
      <c r="BD163" s="140"/>
    </row>
    <row r="164" spans="1:56" ht="15" customHeight="1">
      <c r="A164" s="185">
        <v>1</v>
      </c>
      <c r="B164" s="185" t="s">
        <v>505</v>
      </c>
      <c r="C164" s="185" t="s">
        <v>767</v>
      </c>
      <c r="D164" s="185" t="s">
        <v>768</v>
      </c>
      <c r="E164" s="185" t="s">
        <v>769</v>
      </c>
      <c r="F164" s="185" t="s">
        <v>770</v>
      </c>
      <c r="G164" s="185" t="s">
        <v>771</v>
      </c>
      <c r="H164" s="185" t="s">
        <v>772</v>
      </c>
      <c r="I164" s="185" t="s">
        <v>773</v>
      </c>
      <c r="J164" s="71">
        <v>44197</v>
      </c>
      <c r="K164" s="71">
        <v>44561</v>
      </c>
      <c r="L164" s="185" t="s">
        <v>774</v>
      </c>
      <c r="M164" s="185" t="str">
        <f>B164</f>
        <v>Quindío</v>
      </c>
      <c r="N164" s="185" t="s">
        <v>30</v>
      </c>
      <c r="O164" s="185" t="s">
        <v>775</v>
      </c>
      <c r="P164" s="185" t="s">
        <v>776</v>
      </c>
      <c r="Q164" s="72">
        <v>0.1</v>
      </c>
      <c r="R164" s="187">
        <v>6504</v>
      </c>
      <c r="S164" s="187">
        <v>0</v>
      </c>
      <c r="T164" s="187">
        <v>0</v>
      </c>
      <c r="U164" s="187">
        <v>0</v>
      </c>
      <c r="V164" s="187">
        <v>6504</v>
      </c>
      <c r="W164" s="187">
        <v>1024</v>
      </c>
      <c r="X164" s="187" t="s">
        <v>2068</v>
      </c>
      <c r="Y164" s="187">
        <v>1900</v>
      </c>
      <c r="Z164" s="187" t="s">
        <v>2069</v>
      </c>
      <c r="AA164" s="187">
        <v>1393</v>
      </c>
      <c r="AB164" s="187" t="s">
        <v>2070</v>
      </c>
      <c r="AC164" s="187"/>
      <c r="AD164" s="187"/>
      <c r="AE164" s="187">
        <f t="shared" si="30"/>
        <v>4317</v>
      </c>
      <c r="AF164" s="71">
        <v>44298</v>
      </c>
      <c r="AG164" s="71">
        <v>44389</v>
      </c>
      <c r="AH164" s="71">
        <v>44483</v>
      </c>
      <c r="AI164" s="71"/>
      <c r="AJ164" s="72">
        <f t="shared" si="31"/>
        <v>0.66374538745387457</v>
      </c>
      <c r="AK164" s="72" t="str">
        <f t="shared" si="32"/>
        <v/>
      </c>
      <c r="AL164" s="72" t="str">
        <f t="shared" si="33"/>
        <v/>
      </c>
      <c r="AM164" s="72" t="str">
        <f t="shared" si="34"/>
        <v/>
      </c>
      <c r="AN164" s="72">
        <f t="shared" si="35"/>
        <v>0</v>
      </c>
      <c r="AO164" s="185" t="s">
        <v>780</v>
      </c>
      <c r="AP164" s="185" t="s">
        <v>780</v>
      </c>
      <c r="AQ164" s="185" t="s">
        <v>780</v>
      </c>
      <c r="AR164" s="185"/>
      <c r="AS164" s="185" t="s">
        <v>2071</v>
      </c>
      <c r="AT164" s="185" t="s">
        <v>1081</v>
      </c>
      <c r="AU164" s="185" t="s">
        <v>2072</v>
      </c>
      <c r="AV164" s="185"/>
      <c r="AW164" s="185" t="s">
        <v>780</v>
      </c>
      <c r="AX164" s="185" t="s">
        <v>780</v>
      </c>
      <c r="AY164" s="185" t="s">
        <v>780</v>
      </c>
      <c r="AZ164" s="185"/>
      <c r="BA164" s="185" t="s">
        <v>2073</v>
      </c>
      <c r="BB164" s="185" t="s">
        <v>2074</v>
      </c>
      <c r="BC164" s="185" t="s">
        <v>2075</v>
      </c>
      <c r="BD164" s="140"/>
    </row>
    <row r="165" spans="1:56" ht="15" customHeight="1">
      <c r="A165" s="185">
        <v>3</v>
      </c>
      <c r="B165" s="185" t="s">
        <v>505</v>
      </c>
      <c r="C165" s="185" t="s">
        <v>767</v>
      </c>
      <c r="D165" s="185" t="s">
        <v>768</v>
      </c>
      <c r="E165" s="185" t="s">
        <v>769</v>
      </c>
      <c r="F165" s="185" t="s">
        <v>770</v>
      </c>
      <c r="G165" s="185" t="s">
        <v>771</v>
      </c>
      <c r="H165" s="185" t="s">
        <v>772</v>
      </c>
      <c r="I165" s="185" t="s">
        <v>787</v>
      </c>
      <c r="J165" s="71">
        <v>44197</v>
      </c>
      <c r="K165" s="71">
        <v>44561</v>
      </c>
      <c r="L165" s="185" t="s">
        <v>774</v>
      </c>
      <c r="M165" s="185" t="str">
        <f t="shared" ref="M165:M173" si="39">B165</f>
        <v>Quindío</v>
      </c>
      <c r="N165" s="185" t="s">
        <v>30</v>
      </c>
      <c r="O165" s="185" t="s">
        <v>788</v>
      </c>
      <c r="P165" s="185" t="s">
        <v>776</v>
      </c>
      <c r="Q165" s="72">
        <v>0.1</v>
      </c>
      <c r="R165" s="187">
        <v>5392</v>
      </c>
      <c r="S165" s="187">
        <v>0</v>
      </c>
      <c r="T165" s="187">
        <v>0</v>
      </c>
      <c r="U165" s="187">
        <v>0</v>
      </c>
      <c r="V165" s="187">
        <v>5392</v>
      </c>
      <c r="W165" s="187">
        <v>733</v>
      </c>
      <c r="X165" s="187" t="s">
        <v>2076</v>
      </c>
      <c r="Y165" s="187">
        <v>421</v>
      </c>
      <c r="Z165" s="187" t="s">
        <v>2077</v>
      </c>
      <c r="AA165" s="187">
        <v>173</v>
      </c>
      <c r="AB165" s="187" t="s">
        <v>2078</v>
      </c>
      <c r="AC165" s="187"/>
      <c r="AD165" s="187"/>
      <c r="AE165" s="187">
        <f t="shared" si="30"/>
        <v>1327</v>
      </c>
      <c r="AF165" s="71">
        <v>44295</v>
      </c>
      <c r="AG165" s="71">
        <v>44389</v>
      </c>
      <c r="AH165" s="71">
        <v>44483</v>
      </c>
      <c r="AI165" s="71"/>
      <c r="AJ165" s="72">
        <f t="shared" si="31"/>
        <v>0.2461053412462908</v>
      </c>
      <c r="AK165" s="72" t="str">
        <f t="shared" si="32"/>
        <v/>
      </c>
      <c r="AL165" s="72" t="str">
        <f t="shared" si="33"/>
        <v/>
      </c>
      <c r="AM165" s="72" t="str">
        <f t="shared" si="34"/>
        <v/>
      </c>
      <c r="AN165" s="72">
        <f t="shared" si="35"/>
        <v>0</v>
      </c>
      <c r="AO165" s="185" t="s">
        <v>780</v>
      </c>
      <c r="AP165" s="185" t="s">
        <v>780</v>
      </c>
      <c r="AQ165" s="185" t="s">
        <v>780</v>
      </c>
      <c r="AR165" s="185"/>
      <c r="AS165" s="185" t="s">
        <v>1081</v>
      </c>
      <c r="AT165" s="185" t="s">
        <v>2079</v>
      </c>
      <c r="AU165" s="185" t="s">
        <v>2080</v>
      </c>
      <c r="AV165" s="185"/>
      <c r="AW165" s="185" t="s">
        <v>780</v>
      </c>
      <c r="AX165" t="s">
        <v>780</v>
      </c>
      <c r="AY165" t="s">
        <v>780</v>
      </c>
      <c r="BA165" t="s">
        <v>2081</v>
      </c>
      <c r="BB165" t="s">
        <v>2082</v>
      </c>
      <c r="BC165" t="s">
        <v>2083</v>
      </c>
      <c r="BD165" s="140"/>
    </row>
    <row r="166" spans="1:56" ht="15" customHeight="1">
      <c r="A166" s="185">
        <v>5</v>
      </c>
      <c r="B166" s="185" t="s">
        <v>505</v>
      </c>
      <c r="C166" s="185" t="s">
        <v>1005</v>
      </c>
      <c r="D166" s="185" t="s">
        <v>768</v>
      </c>
      <c r="E166" s="185" t="s">
        <v>856</v>
      </c>
      <c r="F166" s="185" t="s">
        <v>1006</v>
      </c>
      <c r="G166" s="185" t="s">
        <v>771</v>
      </c>
      <c r="H166" s="185" t="s">
        <v>772</v>
      </c>
      <c r="I166" t="s">
        <v>1007</v>
      </c>
      <c r="J166" s="71">
        <v>44197</v>
      </c>
      <c r="K166" s="71">
        <v>44561</v>
      </c>
      <c r="L166" s="185" t="s">
        <v>774</v>
      </c>
      <c r="M166" s="185" t="str">
        <f t="shared" si="39"/>
        <v>Quindío</v>
      </c>
      <c r="N166" s="185" t="s">
        <v>30</v>
      </c>
      <c r="O166" s="185" t="s">
        <v>1008</v>
      </c>
      <c r="P166" s="185" t="s">
        <v>776</v>
      </c>
      <c r="Q166" s="72">
        <v>0.1</v>
      </c>
      <c r="R166" s="187">
        <v>10</v>
      </c>
      <c r="S166" s="187">
        <v>0</v>
      </c>
      <c r="T166" s="187">
        <v>0</v>
      </c>
      <c r="U166" s="187">
        <v>0</v>
      </c>
      <c r="V166" s="187">
        <v>10</v>
      </c>
      <c r="W166" s="187">
        <v>0</v>
      </c>
      <c r="X166" s="187" t="s">
        <v>2084</v>
      </c>
      <c r="Y166" s="187">
        <v>1</v>
      </c>
      <c r="Z166" s="187" t="s">
        <v>2085</v>
      </c>
      <c r="AA166" s="187">
        <v>3</v>
      </c>
      <c r="AB166" s="187" t="s">
        <v>2086</v>
      </c>
      <c r="AC166" s="187"/>
      <c r="AD166" s="187"/>
      <c r="AE166" s="187">
        <f t="shared" si="30"/>
        <v>4</v>
      </c>
      <c r="AF166" s="71">
        <v>44300</v>
      </c>
      <c r="AG166" s="71">
        <v>44390</v>
      </c>
      <c r="AH166" s="71">
        <v>44474</v>
      </c>
      <c r="AI166" s="71"/>
      <c r="AJ166" s="72">
        <f t="shared" si="31"/>
        <v>0.4</v>
      </c>
      <c r="AK166" s="72" t="str">
        <f t="shared" si="32"/>
        <v/>
      </c>
      <c r="AL166" s="72" t="str">
        <f t="shared" si="33"/>
        <v/>
      </c>
      <c r="AM166" s="72" t="str">
        <f t="shared" si="34"/>
        <v/>
      </c>
      <c r="AN166" s="72">
        <f t="shared" si="35"/>
        <v>0</v>
      </c>
      <c r="AO166" s="185" t="s">
        <v>869</v>
      </c>
      <c r="AP166" s="185" t="s">
        <v>780</v>
      </c>
      <c r="AQ166" s="185" t="s">
        <v>780</v>
      </c>
      <c r="AR166" s="185"/>
      <c r="AS166" s="185" t="s">
        <v>2087</v>
      </c>
      <c r="AT166" s="185" t="s">
        <v>2088</v>
      </c>
      <c r="AU166" s="185" t="s">
        <v>2014</v>
      </c>
      <c r="AV166" s="185"/>
      <c r="AW166" s="185" t="s">
        <v>879</v>
      </c>
      <c r="AX166" t="s">
        <v>780</v>
      </c>
      <c r="AY166" t="s">
        <v>780</v>
      </c>
      <c r="BA166" t="s">
        <v>2089</v>
      </c>
      <c r="BB166" t="s">
        <v>2090</v>
      </c>
      <c r="BC166" t="s">
        <v>2091</v>
      </c>
      <c r="BD166" s="140"/>
    </row>
    <row r="167" spans="1:56" ht="15" customHeight="1">
      <c r="A167" s="185">
        <v>6</v>
      </c>
      <c r="B167" s="185" t="s">
        <v>505</v>
      </c>
      <c r="C167" s="185" t="s">
        <v>797</v>
      </c>
      <c r="D167" s="185" t="s">
        <v>768</v>
      </c>
      <c r="E167" s="185" t="s">
        <v>769</v>
      </c>
      <c r="F167" s="185" t="s">
        <v>798</v>
      </c>
      <c r="G167" s="185" t="s">
        <v>771</v>
      </c>
      <c r="H167" s="185" t="s">
        <v>772</v>
      </c>
      <c r="I167" t="s">
        <v>799</v>
      </c>
      <c r="J167" s="71">
        <v>44197</v>
      </c>
      <c r="K167" s="71">
        <v>44561</v>
      </c>
      <c r="L167" s="185" t="s">
        <v>774</v>
      </c>
      <c r="M167" s="185" t="str">
        <f t="shared" si="39"/>
        <v>Quindío</v>
      </c>
      <c r="N167" s="185" t="s">
        <v>60</v>
      </c>
      <c r="O167" s="185" t="s">
        <v>800</v>
      </c>
      <c r="P167" s="185" t="s">
        <v>776</v>
      </c>
      <c r="Q167" s="72">
        <v>0.1</v>
      </c>
      <c r="R167" s="186">
        <v>1</v>
      </c>
      <c r="S167" s="186">
        <v>0.25</v>
      </c>
      <c r="T167" s="186">
        <v>0.25</v>
      </c>
      <c r="U167" s="186">
        <v>0.25</v>
      </c>
      <c r="V167" s="186">
        <v>0.25</v>
      </c>
      <c r="W167" s="186">
        <v>0.25</v>
      </c>
      <c r="X167" s="186" t="s">
        <v>2092</v>
      </c>
      <c r="Y167" s="186">
        <v>0.25</v>
      </c>
      <c r="Z167" s="186" t="s">
        <v>2093</v>
      </c>
      <c r="AA167" s="186">
        <v>0.25</v>
      </c>
      <c r="AB167" s="186" t="s">
        <v>2094</v>
      </c>
      <c r="AC167" s="186"/>
      <c r="AD167" s="186"/>
      <c r="AE167" s="186">
        <f t="shared" si="30"/>
        <v>0.75</v>
      </c>
      <c r="AF167" s="71">
        <v>44300</v>
      </c>
      <c r="AG167" s="71">
        <v>44389</v>
      </c>
      <c r="AH167" s="71">
        <v>44476</v>
      </c>
      <c r="AI167" s="71"/>
      <c r="AJ167" s="72">
        <f t="shared" si="31"/>
        <v>0.75</v>
      </c>
      <c r="AK167" s="72">
        <f t="shared" si="32"/>
        <v>1</v>
      </c>
      <c r="AL167" s="72">
        <f t="shared" si="33"/>
        <v>1</v>
      </c>
      <c r="AM167" s="72">
        <f t="shared" si="34"/>
        <v>1</v>
      </c>
      <c r="AN167" s="72">
        <f t="shared" si="35"/>
        <v>0</v>
      </c>
      <c r="AO167" s="185" t="s">
        <v>780</v>
      </c>
      <c r="AP167" s="185" t="s">
        <v>780</v>
      </c>
      <c r="AQ167" s="185" t="s">
        <v>780</v>
      </c>
      <c r="AR167" s="185"/>
      <c r="AS167" s="185" t="s">
        <v>2095</v>
      </c>
      <c r="AT167" s="185" t="s">
        <v>1089</v>
      </c>
      <c r="AU167" s="185" t="s">
        <v>2096</v>
      </c>
      <c r="AV167" s="185"/>
      <c r="AW167" s="185" t="s">
        <v>780</v>
      </c>
      <c r="AX167" t="s">
        <v>780</v>
      </c>
      <c r="AY167" t="s">
        <v>780</v>
      </c>
      <c r="BA167" t="s">
        <v>2097</v>
      </c>
      <c r="BB167" t="s">
        <v>2098</v>
      </c>
      <c r="BC167" t="s">
        <v>2099</v>
      </c>
      <c r="BD167" s="140"/>
    </row>
    <row r="168" spans="1:56" ht="15" customHeight="1">
      <c r="A168" s="185">
        <v>7</v>
      </c>
      <c r="B168" s="185" t="s">
        <v>505</v>
      </c>
      <c r="C168" s="185" t="s">
        <v>809</v>
      </c>
      <c r="D168" s="185" t="s">
        <v>768</v>
      </c>
      <c r="E168" s="185" t="s">
        <v>769</v>
      </c>
      <c r="F168" s="185" t="s">
        <v>798</v>
      </c>
      <c r="G168" s="185" t="s">
        <v>771</v>
      </c>
      <c r="H168" s="185" t="s">
        <v>772</v>
      </c>
      <c r="I168" t="s">
        <v>810</v>
      </c>
      <c r="J168" s="71">
        <v>44197</v>
      </c>
      <c r="K168" s="71">
        <v>44561</v>
      </c>
      <c r="L168" s="185" t="s">
        <v>774</v>
      </c>
      <c r="M168" s="185" t="str">
        <f t="shared" si="39"/>
        <v>Quindío</v>
      </c>
      <c r="N168" s="185" t="s">
        <v>60</v>
      </c>
      <c r="O168" s="185" t="s">
        <v>800</v>
      </c>
      <c r="P168" s="185" t="s">
        <v>776</v>
      </c>
      <c r="Q168" s="72">
        <v>0.1</v>
      </c>
      <c r="R168" s="186">
        <v>1</v>
      </c>
      <c r="S168" s="186">
        <v>0.25</v>
      </c>
      <c r="T168" s="186">
        <v>0.25</v>
      </c>
      <c r="U168" s="186">
        <v>0.25</v>
      </c>
      <c r="V168" s="186">
        <v>0.25</v>
      </c>
      <c r="W168" s="186">
        <v>0.25</v>
      </c>
      <c r="X168" s="186" t="s">
        <v>2100</v>
      </c>
      <c r="Y168" s="186">
        <v>0.25</v>
      </c>
      <c r="Z168" s="186" t="s">
        <v>2101</v>
      </c>
      <c r="AA168" s="186">
        <v>0.25</v>
      </c>
      <c r="AB168" s="186" t="s">
        <v>2102</v>
      </c>
      <c r="AC168" s="186"/>
      <c r="AD168" s="186"/>
      <c r="AE168" s="186">
        <f t="shared" si="30"/>
        <v>0.75</v>
      </c>
      <c r="AF168" s="71">
        <v>44300</v>
      </c>
      <c r="AG168" s="71">
        <v>44389</v>
      </c>
      <c r="AH168" s="71">
        <v>44474</v>
      </c>
      <c r="AI168" s="71"/>
      <c r="AJ168" s="72">
        <f t="shared" si="31"/>
        <v>0.75</v>
      </c>
      <c r="AK168" s="72">
        <f t="shared" si="32"/>
        <v>1</v>
      </c>
      <c r="AL168" s="72">
        <f t="shared" si="33"/>
        <v>1</v>
      </c>
      <c r="AM168" s="72">
        <f t="shared" si="34"/>
        <v>1</v>
      </c>
      <c r="AN168" s="72">
        <f t="shared" si="35"/>
        <v>0</v>
      </c>
      <c r="AO168" s="185" t="s">
        <v>780</v>
      </c>
      <c r="AP168" s="185" t="s">
        <v>780</v>
      </c>
      <c r="AQ168" s="185" t="s">
        <v>780</v>
      </c>
      <c r="AR168" s="185"/>
      <c r="AS168" s="185" t="s">
        <v>2071</v>
      </c>
      <c r="AT168" s="185" t="s">
        <v>1089</v>
      </c>
      <c r="AU168" s="185" t="s">
        <v>2103</v>
      </c>
      <c r="AV168" s="185"/>
      <c r="AW168" s="185" t="s">
        <v>780</v>
      </c>
      <c r="AX168" t="s">
        <v>780</v>
      </c>
      <c r="AY168" t="s">
        <v>780</v>
      </c>
      <c r="BA168" t="s">
        <v>2104</v>
      </c>
      <c r="BB168" t="s">
        <v>2105</v>
      </c>
      <c r="BC168" t="s">
        <v>2106</v>
      </c>
      <c r="BD168" s="140"/>
    </row>
    <row r="169" spans="1:56" ht="15" customHeight="1">
      <c r="A169" s="185">
        <v>8</v>
      </c>
      <c r="B169" s="185" t="s">
        <v>505</v>
      </c>
      <c r="C169" s="185" t="s">
        <v>818</v>
      </c>
      <c r="D169" s="185" t="s">
        <v>819</v>
      </c>
      <c r="E169" s="185" t="s">
        <v>820</v>
      </c>
      <c r="F169" s="185" t="s">
        <v>821</v>
      </c>
      <c r="G169" s="185" t="s">
        <v>771</v>
      </c>
      <c r="H169" s="185" t="s">
        <v>822</v>
      </c>
      <c r="I169" t="s">
        <v>823</v>
      </c>
      <c r="J169" s="71">
        <v>44197</v>
      </c>
      <c r="K169" s="71">
        <v>44561</v>
      </c>
      <c r="L169" s="185" t="s">
        <v>774</v>
      </c>
      <c r="M169" s="185" t="str">
        <f t="shared" si="39"/>
        <v>Quindío</v>
      </c>
      <c r="N169" s="185" t="s">
        <v>60</v>
      </c>
      <c r="O169" s="185" t="s">
        <v>800</v>
      </c>
      <c r="P169" s="185" t="s">
        <v>776</v>
      </c>
      <c r="Q169" s="72">
        <v>0.1</v>
      </c>
      <c r="R169" s="186">
        <v>1</v>
      </c>
      <c r="S169" s="186">
        <v>0.25</v>
      </c>
      <c r="T169" s="186">
        <v>0.25</v>
      </c>
      <c r="U169" s="186">
        <v>0.25</v>
      </c>
      <c r="V169" s="186">
        <v>0.25</v>
      </c>
      <c r="W169" s="186">
        <v>0.25</v>
      </c>
      <c r="X169" s="186" t="s">
        <v>2107</v>
      </c>
      <c r="Y169" s="186">
        <v>0.25</v>
      </c>
      <c r="Z169" s="186" t="s">
        <v>2108</v>
      </c>
      <c r="AA169" s="186">
        <v>0.25</v>
      </c>
      <c r="AB169" s="186" t="s">
        <v>2109</v>
      </c>
      <c r="AC169" s="186"/>
      <c r="AD169" s="186"/>
      <c r="AE169" s="186">
        <f t="shared" si="30"/>
        <v>0.75</v>
      </c>
      <c r="AF169" s="71">
        <v>44300</v>
      </c>
      <c r="AG169" s="71">
        <v>44389</v>
      </c>
      <c r="AH169" s="71">
        <v>44474</v>
      </c>
      <c r="AI169" s="71"/>
      <c r="AJ169" s="72">
        <f t="shared" si="31"/>
        <v>0.75</v>
      </c>
      <c r="AK169" s="72">
        <f t="shared" si="32"/>
        <v>1</v>
      </c>
      <c r="AL169" s="72">
        <f t="shared" si="33"/>
        <v>1</v>
      </c>
      <c r="AM169" s="72">
        <f t="shared" si="34"/>
        <v>1</v>
      </c>
      <c r="AN169" s="72">
        <f t="shared" si="35"/>
        <v>0</v>
      </c>
      <c r="AO169" s="185" t="s">
        <v>780</v>
      </c>
      <c r="AP169" s="185" t="s">
        <v>780</v>
      </c>
      <c r="AQ169" s="185" t="s">
        <v>780</v>
      </c>
      <c r="AR169" s="185"/>
      <c r="AS169" s="185" t="s">
        <v>2110</v>
      </c>
      <c r="AT169" s="185" t="s">
        <v>1089</v>
      </c>
      <c r="AU169" s="185" t="s">
        <v>2111</v>
      </c>
      <c r="AV169" s="185"/>
      <c r="AW169" s="185" t="s">
        <v>780</v>
      </c>
      <c r="AX169" t="s">
        <v>780</v>
      </c>
      <c r="AY169" t="s">
        <v>780</v>
      </c>
      <c r="BA169" t="s">
        <v>2112</v>
      </c>
      <c r="BB169" t="s">
        <v>2113</v>
      </c>
      <c r="BC169" t="s">
        <v>2114</v>
      </c>
      <c r="BD169" s="140"/>
    </row>
    <row r="170" spans="1:56" ht="15" customHeight="1">
      <c r="A170" s="185">
        <v>9</v>
      </c>
      <c r="B170" s="185" t="s">
        <v>505</v>
      </c>
      <c r="C170" s="185" t="s">
        <v>831</v>
      </c>
      <c r="D170" s="185" t="s">
        <v>832</v>
      </c>
      <c r="E170" s="185" t="s">
        <v>833</v>
      </c>
      <c r="F170" s="185" t="s">
        <v>834</v>
      </c>
      <c r="G170" s="185" t="s">
        <v>835</v>
      </c>
      <c r="H170" s="185" t="s">
        <v>835</v>
      </c>
      <c r="I170" t="s">
        <v>836</v>
      </c>
      <c r="J170" s="71">
        <v>44197</v>
      </c>
      <c r="K170" s="71">
        <v>44561</v>
      </c>
      <c r="L170" s="185" t="s">
        <v>774</v>
      </c>
      <c r="M170" s="185" t="str">
        <f t="shared" si="39"/>
        <v>Quindío</v>
      </c>
      <c r="N170" s="185" t="s">
        <v>60</v>
      </c>
      <c r="O170" s="185" t="s">
        <v>837</v>
      </c>
      <c r="P170" s="185" t="s">
        <v>776</v>
      </c>
      <c r="Q170" s="72">
        <v>0.1</v>
      </c>
      <c r="R170" s="186">
        <v>1</v>
      </c>
      <c r="S170" s="186">
        <v>0.25</v>
      </c>
      <c r="T170" s="186">
        <v>0.25</v>
      </c>
      <c r="U170" s="186">
        <v>0.25</v>
      </c>
      <c r="V170" s="186">
        <v>0.25</v>
      </c>
      <c r="W170" s="186">
        <v>0.25</v>
      </c>
      <c r="X170" s="186" t="s">
        <v>2115</v>
      </c>
      <c r="Y170" s="186">
        <v>0.25</v>
      </c>
      <c r="Z170" s="186" t="s">
        <v>2116</v>
      </c>
      <c r="AA170" s="186">
        <v>0.25</v>
      </c>
      <c r="AB170" s="186" t="s">
        <v>2117</v>
      </c>
      <c r="AC170" s="186"/>
      <c r="AD170" s="186"/>
      <c r="AE170" s="186">
        <f t="shared" si="30"/>
        <v>0.75</v>
      </c>
      <c r="AF170" s="71">
        <v>44300</v>
      </c>
      <c r="AG170" s="71">
        <v>44389</v>
      </c>
      <c r="AH170" s="71">
        <v>44475</v>
      </c>
      <c r="AI170" s="71"/>
      <c r="AJ170" s="72">
        <f t="shared" si="31"/>
        <v>0.75</v>
      </c>
      <c r="AK170" s="72">
        <f t="shared" si="32"/>
        <v>1</v>
      </c>
      <c r="AL170" s="72">
        <f t="shared" si="33"/>
        <v>1</v>
      </c>
      <c r="AM170" s="72">
        <f t="shared" si="34"/>
        <v>1</v>
      </c>
      <c r="AN170" s="72">
        <f t="shared" si="35"/>
        <v>0</v>
      </c>
      <c r="AO170" s="185" t="s">
        <v>780</v>
      </c>
      <c r="AP170" s="185" t="s">
        <v>780</v>
      </c>
      <c r="AQ170" s="185" t="s">
        <v>780</v>
      </c>
      <c r="AR170" s="185"/>
      <c r="AS170" s="185" t="s">
        <v>2110</v>
      </c>
      <c r="AT170" s="185" t="s">
        <v>1089</v>
      </c>
      <c r="AU170" s="185" t="s">
        <v>2118</v>
      </c>
      <c r="AV170" s="185"/>
      <c r="AW170" s="185" t="s">
        <v>780</v>
      </c>
      <c r="AX170" t="s">
        <v>780</v>
      </c>
      <c r="AY170" t="s">
        <v>780</v>
      </c>
      <c r="BA170" t="s">
        <v>2119</v>
      </c>
      <c r="BB170" t="s">
        <v>2120</v>
      </c>
      <c r="BC170" t="s">
        <v>2121</v>
      </c>
      <c r="BD170" s="140"/>
    </row>
    <row r="171" spans="1:56" ht="15" customHeight="1">
      <c r="A171" s="185">
        <v>10</v>
      </c>
      <c r="B171" s="185" t="s">
        <v>505</v>
      </c>
      <c r="C171" s="185" t="s">
        <v>831</v>
      </c>
      <c r="D171" s="185" t="s">
        <v>832</v>
      </c>
      <c r="E171" s="185" t="s">
        <v>833</v>
      </c>
      <c r="F171" s="185" t="s">
        <v>834</v>
      </c>
      <c r="G171" s="185" t="s">
        <v>835</v>
      </c>
      <c r="H171" s="185" t="s">
        <v>835</v>
      </c>
      <c r="I171" t="s">
        <v>846</v>
      </c>
      <c r="J171" s="71">
        <v>44197</v>
      </c>
      <c r="K171" s="71">
        <v>44561</v>
      </c>
      <c r="L171" s="185" t="s">
        <v>774</v>
      </c>
      <c r="M171" s="185" t="str">
        <f t="shared" si="39"/>
        <v>Quindío</v>
      </c>
      <c r="N171" s="185" t="s">
        <v>60</v>
      </c>
      <c r="O171" s="185" t="s">
        <v>847</v>
      </c>
      <c r="P171" s="185" t="s">
        <v>776</v>
      </c>
      <c r="Q171" s="72">
        <v>0.1</v>
      </c>
      <c r="R171" s="186">
        <v>1</v>
      </c>
      <c r="S171" s="186">
        <v>0.25</v>
      </c>
      <c r="T171" s="186">
        <v>0.25</v>
      </c>
      <c r="U171" s="186">
        <v>0.25</v>
      </c>
      <c r="V171" s="186">
        <v>0.25</v>
      </c>
      <c r="W171" s="186">
        <v>0.25</v>
      </c>
      <c r="X171" s="186" t="s">
        <v>2122</v>
      </c>
      <c r="Y171" s="186">
        <v>0.25</v>
      </c>
      <c r="Z171" s="186" t="s">
        <v>2123</v>
      </c>
      <c r="AA171" s="186">
        <v>0.25</v>
      </c>
      <c r="AB171" s="186" t="s">
        <v>2124</v>
      </c>
      <c r="AC171" s="186"/>
      <c r="AD171" s="186"/>
      <c r="AE171" s="186">
        <f t="shared" si="30"/>
        <v>0.75</v>
      </c>
      <c r="AF171" s="71">
        <v>44300</v>
      </c>
      <c r="AG171" s="71">
        <v>44389</v>
      </c>
      <c r="AH171" s="71">
        <v>44477</v>
      </c>
      <c r="AI171" s="71"/>
      <c r="AJ171" s="72">
        <f t="shared" si="31"/>
        <v>0.75</v>
      </c>
      <c r="AK171" s="72">
        <f t="shared" si="32"/>
        <v>1</v>
      </c>
      <c r="AL171" s="72">
        <f t="shared" si="33"/>
        <v>1</v>
      </c>
      <c r="AM171" s="72">
        <f t="shared" si="34"/>
        <v>1</v>
      </c>
      <c r="AN171" s="72">
        <f t="shared" si="35"/>
        <v>0</v>
      </c>
      <c r="AO171" s="185" t="s">
        <v>780</v>
      </c>
      <c r="AP171" s="185" t="s">
        <v>780</v>
      </c>
      <c r="AQ171" s="185" t="s">
        <v>780</v>
      </c>
      <c r="AR171" s="185"/>
      <c r="AS171" s="185" t="s">
        <v>2110</v>
      </c>
      <c r="AT171" s="185" t="s">
        <v>1089</v>
      </c>
      <c r="AU171" s="185" t="s">
        <v>2125</v>
      </c>
      <c r="AV171" s="185"/>
      <c r="AW171" s="185" t="s">
        <v>780</v>
      </c>
      <c r="AX171" t="s">
        <v>780</v>
      </c>
      <c r="AY171" t="s">
        <v>780</v>
      </c>
      <c r="BA171" t="s">
        <v>2126</v>
      </c>
      <c r="BB171" t="s">
        <v>2127</v>
      </c>
      <c r="BC171" t="s">
        <v>2128</v>
      </c>
      <c r="BD171" s="140"/>
    </row>
    <row r="172" spans="1:56" ht="15" customHeight="1">
      <c r="A172" s="185">
        <v>12</v>
      </c>
      <c r="B172" s="185" t="s">
        <v>505</v>
      </c>
      <c r="C172" s="185" t="s">
        <v>855</v>
      </c>
      <c r="D172" s="185" t="s">
        <v>768</v>
      </c>
      <c r="E172" s="185" t="s">
        <v>856</v>
      </c>
      <c r="F172" s="185" t="s">
        <v>857</v>
      </c>
      <c r="G172" s="185" t="s">
        <v>858</v>
      </c>
      <c r="H172" s="185" t="s">
        <v>859</v>
      </c>
      <c r="I172" t="s">
        <v>860</v>
      </c>
      <c r="J172" s="71">
        <v>44197</v>
      </c>
      <c r="K172" s="71">
        <v>44561</v>
      </c>
      <c r="L172" s="185" t="s">
        <v>774</v>
      </c>
      <c r="M172" s="185" t="str">
        <f t="shared" si="39"/>
        <v>Quindío</v>
      </c>
      <c r="N172" s="185" t="s">
        <v>30</v>
      </c>
      <c r="O172" s="185" t="s">
        <v>861</v>
      </c>
      <c r="P172" s="185" t="s">
        <v>862</v>
      </c>
      <c r="Q172" s="72">
        <v>0.1</v>
      </c>
      <c r="R172" s="187">
        <f>SUM(S172:V172)</f>
        <v>158161439.37895647</v>
      </c>
      <c r="S172" s="187">
        <v>31229640.782638304</v>
      </c>
      <c r="T172" s="187">
        <v>40483922.706381485</v>
      </c>
      <c r="U172" s="187">
        <v>41217436.093246773</v>
      </c>
      <c r="V172" s="187">
        <v>45230439.79668992</v>
      </c>
      <c r="W172" s="187">
        <v>27612414</v>
      </c>
      <c r="X172" s="187" t="s">
        <v>2129</v>
      </c>
      <c r="Y172" s="187">
        <v>25528026</v>
      </c>
      <c r="Z172" s="187" t="s">
        <v>2130</v>
      </c>
      <c r="AA172" s="187">
        <v>19072070</v>
      </c>
      <c r="AB172" s="187" t="s">
        <v>2131</v>
      </c>
      <c r="AC172" s="187"/>
      <c r="AD172" s="187"/>
      <c r="AE172" s="187">
        <f t="shared" si="30"/>
        <v>72212510</v>
      </c>
      <c r="AF172" s="71">
        <v>44300</v>
      </c>
      <c r="AG172" s="71">
        <v>44386</v>
      </c>
      <c r="AH172" s="71">
        <v>44477</v>
      </c>
      <c r="AI172" s="71"/>
      <c r="AJ172" s="72">
        <f t="shared" si="31"/>
        <v>0.45657468902377696</v>
      </c>
      <c r="AK172" s="72">
        <f t="shared" si="32"/>
        <v>0.88417328243335891</v>
      </c>
      <c r="AL172" s="72">
        <f t="shared" si="33"/>
        <v>0.63057194790997895</v>
      </c>
      <c r="AM172" s="72">
        <f t="shared" si="34"/>
        <v>0.46271849507701046</v>
      </c>
      <c r="AN172" s="72">
        <f t="shared" si="35"/>
        <v>0</v>
      </c>
      <c r="AO172" s="185" t="s">
        <v>780</v>
      </c>
      <c r="AP172" s="185" t="s">
        <v>780</v>
      </c>
      <c r="AQ172" s="185" t="s">
        <v>780</v>
      </c>
      <c r="AR172" s="185"/>
      <c r="AS172" s="185" t="s">
        <v>2110</v>
      </c>
      <c r="AT172" s="185" t="s">
        <v>1089</v>
      </c>
      <c r="AU172" s="185" t="s">
        <v>2132</v>
      </c>
      <c r="AV172" s="185"/>
      <c r="AW172" s="185" t="s">
        <v>780</v>
      </c>
      <c r="AX172" t="s">
        <v>869</v>
      </c>
      <c r="AY172" t="s">
        <v>780</v>
      </c>
      <c r="BA172" t="s">
        <v>2133</v>
      </c>
      <c r="BB172" t="s">
        <v>2134</v>
      </c>
      <c r="BC172" t="s">
        <v>2135</v>
      </c>
      <c r="BD172" s="140"/>
    </row>
    <row r="173" spans="1:56" ht="15" customHeight="1">
      <c r="A173" s="185">
        <v>13</v>
      </c>
      <c r="B173" s="185" t="s">
        <v>505</v>
      </c>
      <c r="C173" s="185" t="s">
        <v>855</v>
      </c>
      <c r="D173" s="185" t="s">
        <v>768</v>
      </c>
      <c r="E173" s="185" t="s">
        <v>856</v>
      </c>
      <c r="F173" s="185" t="s">
        <v>857</v>
      </c>
      <c r="G173" s="185" t="s">
        <v>858</v>
      </c>
      <c r="H173" s="185" t="s">
        <v>859</v>
      </c>
      <c r="I173" t="s">
        <v>1521</v>
      </c>
      <c r="J173" s="71">
        <v>44197</v>
      </c>
      <c r="K173" s="71">
        <v>44561</v>
      </c>
      <c r="L173" s="185" t="s">
        <v>774</v>
      </c>
      <c r="M173" s="185" t="str">
        <f t="shared" si="39"/>
        <v>Quindío</v>
      </c>
      <c r="N173" s="185" t="s">
        <v>60</v>
      </c>
      <c r="O173" s="185" t="s">
        <v>965</v>
      </c>
      <c r="P173" s="185" t="s">
        <v>862</v>
      </c>
      <c r="Q173" s="72">
        <v>0.1</v>
      </c>
      <c r="R173" s="186">
        <v>1</v>
      </c>
      <c r="S173" s="186">
        <v>0.25</v>
      </c>
      <c r="T173" s="186">
        <v>0.25</v>
      </c>
      <c r="U173" s="186">
        <v>0.25</v>
      </c>
      <c r="V173" s="186">
        <v>0.25</v>
      </c>
      <c r="W173" s="186">
        <v>0</v>
      </c>
      <c r="X173" s="186" t="s">
        <v>2136</v>
      </c>
      <c r="Y173" s="186">
        <v>0</v>
      </c>
      <c r="Z173" s="186" t="s">
        <v>2137</v>
      </c>
      <c r="AA173" s="186">
        <v>1</v>
      </c>
      <c r="AB173" s="186" t="s">
        <v>2138</v>
      </c>
      <c r="AC173" s="186"/>
      <c r="AD173" s="186"/>
      <c r="AE173" s="186">
        <f t="shared" si="30"/>
        <v>1</v>
      </c>
      <c r="AF173" s="57">
        <v>44300</v>
      </c>
      <c r="AG173" s="57">
        <v>44385</v>
      </c>
      <c r="AH173" s="57">
        <v>44477</v>
      </c>
      <c r="AI173" s="57"/>
      <c r="AJ173" s="72">
        <f t="shared" si="31"/>
        <v>1</v>
      </c>
      <c r="AK173" s="72">
        <f t="shared" si="32"/>
        <v>0</v>
      </c>
      <c r="AL173" s="72">
        <f t="shared" si="33"/>
        <v>0</v>
      </c>
      <c r="AM173" s="72">
        <f t="shared" si="34"/>
        <v>1</v>
      </c>
      <c r="AN173" s="72">
        <f t="shared" si="35"/>
        <v>0</v>
      </c>
      <c r="AO173" s="185" t="s">
        <v>869</v>
      </c>
      <c r="AP173" s="185" t="s">
        <v>780</v>
      </c>
      <c r="AQ173" s="185" t="s">
        <v>780</v>
      </c>
      <c r="AR173" s="185"/>
      <c r="AS173" s="185" t="s">
        <v>2139</v>
      </c>
      <c r="AT173" s="185" t="s">
        <v>2140</v>
      </c>
      <c r="AU173" s="185" t="s">
        <v>2141</v>
      </c>
      <c r="AV173" s="185"/>
      <c r="AW173" s="185" t="s">
        <v>869</v>
      </c>
      <c r="AX173" t="s">
        <v>780</v>
      </c>
      <c r="AY173" t="s">
        <v>780</v>
      </c>
      <c r="BA173" t="s">
        <v>2142</v>
      </c>
      <c r="BB173" t="s">
        <v>2143</v>
      </c>
      <c r="BC173" t="s">
        <v>2144</v>
      </c>
      <c r="BD173" s="140"/>
    </row>
    <row r="174" spans="1:56" ht="15" customHeight="1">
      <c r="A174" s="185">
        <v>1</v>
      </c>
      <c r="B174" s="185" t="s">
        <v>506</v>
      </c>
      <c r="C174" s="185" t="s">
        <v>767</v>
      </c>
      <c r="D174" s="185" t="s">
        <v>768</v>
      </c>
      <c r="E174" s="185" t="s">
        <v>769</v>
      </c>
      <c r="F174" s="185" t="s">
        <v>770</v>
      </c>
      <c r="G174" s="185" t="s">
        <v>771</v>
      </c>
      <c r="H174" s="185" t="s">
        <v>772</v>
      </c>
      <c r="I174" s="185" t="s">
        <v>773</v>
      </c>
      <c r="J174" s="71">
        <v>44197</v>
      </c>
      <c r="K174" s="71">
        <v>44561</v>
      </c>
      <c r="L174" s="185" t="s">
        <v>774</v>
      </c>
      <c r="M174" s="185" t="str">
        <f>B174</f>
        <v>Risaralda</v>
      </c>
      <c r="N174" s="185" t="s">
        <v>30</v>
      </c>
      <c r="O174" s="185" t="s">
        <v>775</v>
      </c>
      <c r="P174" s="185" t="s">
        <v>776</v>
      </c>
      <c r="Q174" s="72">
        <v>0.1</v>
      </c>
      <c r="R174" s="187">
        <v>14324</v>
      </c>
      <c r="S174" s="187">
        <v>0</v>
      </c>
      <c r="T174" s="187">
        <v>0</v>
      </c>
      <c r="U174" s="187">
        <v>0</v>
      </c>
      <c r="V174" s="187">
        <v>14324</v>
      </c>
      <c r="W174" s="187">
        <v>2677</v>
      </c>
      <c r="X174" s="187" t="s">
        <v>2145</v>
      </c>
      <c r="Y174" s="187">
        <v>7195</v>
      </c>
      <c r="Z174" s="187" t="s">
        <v>2146</v>
      </c>
      <c r="AA174" s="187">
        <v>3669</v>
      </c>
      <c r="AB174" s="187" t="s">
        <v>2147</v>
      </c>
      <c r="AC174" s="187"/>
      <c r="AD174" s="187"/>
      <c r="AE174" s="187">
        <f t="shared" si="30"/>
        <v>13541</v>
      </c>
      <c r="AF174" s="71">
        <v>44298</v>
      </c>
      <c r="AG174" s="71">
        <v>44386</v>
      </c>
      <c r="AH174" s="71">
        <v>44491</v>
      </c>
      <c r="AI174" s="71"/>
      <c r="AJ174" s="72">
        <f t="shared" si="31"/>
        <v>0.94533649818486454</v>
      </c>
      <c r="AK174" s="72" t="str">
        <f t="shared" si="32"/>
        <v/>
      </c>
      <c r="AL174" s="72" t="str">
        <f t="shared" si="33"/>
        <v/>
      </c>
      <c r="AM174" s="72" t="str">
        <f t="shared" si="34"/>
        <v/>
      </c>
      <c r="AN174" s="72">
        <f t="shared" si="35"/>
        <v>0</v>
      </c>
      <c r="AO174" s="185" t="s">
        <v>780</v>
      </c>
      <c r="AP174" s="185" t="s">
        <v>780</v>
      </c>
      <c r="AQ174" s="185" t="s">
        <v>780</v>
      </c>
      <c r="AR174" s="185"/>
      <c r="AS174" s="185" t="s">
        <v>2148</v>
      </c>
      <c r="AT174" s="185" t="s">
        <v>1089</v>
      </c>
      <c r="AU174" s="185" t="s">
        <v>1493</v>
      </c>
      <c r="AV174" s="185"/>
      <c r="AW174" s="185" t="s">
        <v>780</v>
      </c>
      <c r="AX174" s="185" t="s">
        <v>780</v>
      </c>
      <c r="AY174" s="185" t="s">
        <v>780</v>
      </c>
      <c r="AZ174" s="185"/>
      <c r="BA174" s="185" t="s">
        <v>2149</v>
      </c>
      <c r="BB174" s="185" t="s">
        <v>2150</v>
      </c>
      <c r="BC174" s="185" t="s">
        <v>2151</v>
      </c>
      <c r="BD174" s="140"/>
    </row>
    <row r="175" spans="1:56" ht="15" customHeight="1">
      <c r="A175" s="185">
        <v>3</v>
      </c>
      <c r="B175" s="185" t="s">
        <v>506</v>
      </c>
      <c r="C175" s="185" t="s">
        <v>767</v>
      </c>
      <c r="D175" s="185" t="s">
        <v>768</v>
      </c>
      <c r="E175" s="185" t="s">
        <v>769</v>
      </c>
      <c r="F175" s="185" t="s">
        <v>770</v>
      </c>
      <c r="G175" s="185" t="s">
        <v>771</v>
      </c>
      <c r="H175" s="185" t="s">
        <v>772</v>
      </c>
      <c r="I175" s="185" t="s">
        <v>787</v>
      </c>
      <c r="J175" s="71">
        <v>44197</v>
      </c>
      <c r="K175" s="71">
        <v>44561</v>
      </c>
      <c r="L175" s="185" t="s">
        <v>774</v>
      </c>
      <c r="M175" s="185" t="str">
        <f t="shared" ref="M175:M183" si="40">B175</f>
        <v>Risaralda</v>
      </c>
      <c r="N175" s="185" t="s">
        <v>30</v>
      </c>
      <c r="O175" s="185" t="s">
        <v>788</v>
      </c>
      <c r="P175" s="185" t="s">
        <v>776</v>
      </c>
      <c r="Q175" s="72">
        <v>0.1</v>
      </c>
      <c r="R175" s="187">
        <v>4506</v>
      </c>
      <c r="S175" s="187">
        <v>0</v>
      </c>
      <c r="T175" s="187">
        <v>0</v>
      </c>
      <c r="U175" s="187">
        <v>0</v>
      </c>
      <c r="V175" s="187">
        <v>4506</v>
      </c>
      <c r="W175" s="187">
        <v>192</v>
      </c>
      <c r="X175" s="187" t="s">
        <v>2152</v>
      </c>
      <c r="Y175" s="187">
        <v>845</v>
      </c>
      <c r="Z175" s="187" t="s">
        <v>2153</v>
      </c>
      <c r="AA175" s="187">
        <v>301</v>
      </c>
      <c r="AB175" s="187" t="s">
        <v>2154</v>
      </c>
      <c r="AC175" s="187"/>
      <c r="AD175" s="187"/>
      <c r="AE175" s="187">
        <f t="shared" si="30"/>
        <v>1338</v>
      </c>
      <c r="AF175" s="71">
        <v>44298</v>
      </c>
      <c r="AG175" s="71">
        <v>44386</v>
      </c>
      <c r="AH175" s="71">
        <v>44491</v>
      </c>
      <c r="AI175" s="71"/>
      <c r="AJ175" s="72">
        <f t="shared" si="31"/>
        <v>0.2969374167776298</v>
      </c>
      <c r="AK175" s="72" t="str">
        <f t="shared" si="32"/>
        <v/>
      </c>
      <c r="AL175" s="72" t="str">
        <f t="shared" si="33"/>
        <v/>
      </c>
      <c r="AM175" s="72" t="str">
        <f t="shared" si="34"/>
        <v/>
      </c>
      <c r="AN175" s="72">
        <f t="shared" si="35"/>
        <v>0</v>
      </c>
      <c r="AO175" s="185" t="s">
        <v>780</v>
      </c>
      <c r="AP175" s="185" t="s">
        <v>780</v>
      </c>
      <c r="AQ175" s="185" t="s">
        <v>780</v>
      </c>
      <c r="AR175" s="185"/>
      <c r="AS175" s="185" t="s">
        <v>2148</v>
      </c>
      <c r="AT175" s="185" t="s">
        <v>1089</v>
      </c>
      <c r="AU175" s="185" t="s">
        <v>1493</v>
      </c>
      <c r="AV175" s="185"/>
      <c r="AW175" s="185" t="s">
        <v>780</v>
      </c>
      <c r="AX175" t="s">
        <v>780</v>
      </c>
      <c r="AY175" t="s">
        <v>780</v>
      </c>
      <c r="BA175" t="s">
        <v>2155</v>
      </c>
      <c r="BB175" t="s">
        <v>2156</v>
      </c>
      <c r="BC175" t="s">
        <v>2151</v>
      </c>
      <c r="BD175" s="140"/>
    </row>
    <row r="176" spans="1:56" ht="15" customHeight="1">
      <c r="A176" s="185">
        <v>5</v>
      </c>
      <c r="B176" s="185" t="s">
        <v>506</v>
      </c>
      <c r="C176" s="185" t="s">
        <v>1005</v>
      </c>
      <c r="D176" s="185" t="s">
        <v>768</v>
      </c>
      <c r="E176" s="185" t="s">
        <v>856</v>
      </c>
      <c r="F176" s="185" t="s">
        <v>1006</v>
      </c>
      <c r="G176" s="185" t="s">
        <v>771</v>
      </c>
      <c r="H176" s="185" t="s">
        <v>772</v>
      </c>
      <c r="I176" t="s">
        <v>1007</v>
      </c>
      <c r="J176" s="71">
        <v>44197</v>
      </c>
      <c r="K176" s="71">
        <v>44561</v>
      </c>
      <c r="L176" s="185" t="s">
        <v>774</v>
      </c>
      <c r="M176" s="185" t="str">
        <f t="shared" si="40"/>
        <v>Risaralda</v>
      </c>
      <c r="N176" s="185" t="s">
        <v>30</v>
      </c>
      <c r="O176" s="185" t="s">
        <v>1008</v>
      </c>
      <c r="P176" s="185" t="s">
        <v>776</v>
      </c>
      <c r="Q176" s="72">
        <v>0.1</v>
      </c>
      <c r="R176" s="187">
        <v>30</v>
      </c>
      <c r="S176" s="187">
        <v>0</v>
      </c>
      <c r="T176" s="187">
        <v>0</v>
      </c>
      <c r="U176" s="187">
        <v>0</v>
      </c>
      <c r="V176" s="187">
        <v>30</v>
      </c>
      <c r="W176" s="187">
        <v>0</v>
      </c>
      <c r="X176" s="187" t="s">
        <v>2157</v>
      </c>
      <c r="Y176" s="187">
        <v>1</v>
      </c>
      <c r="Z176" s="187" t="s">
        <v>2158</v>
      </c>
      <c r="AA176" s="187">
        <v>9</v>
      </c>
      <c r="AB176" s="187" t="s">
        <v>2159</v>
      </c>
      <c r="AC176" s="187"/>
      <c r="AD176" s="187"/>
      <c r="AE176" s="187">
        <f t="shared" si="30"/>
        <v>10</v>
      </c>
      <c r="AF176" s="71">
        <v>44300</v>
      </c>
      <c r="AG176" s="71">
        <v>44386</v>
      </c>
      <c r="AH176" s="71">
        <v>44491</v>
      </c>
      <c r="AI176" s="71"/>
      <c r="AJ176" s="72">
        <f t="shared" si="31"/>
        <v>0.33333333333333331</v>
      </c>
      <c r="AK176" s="72" t="str">
        <f t="shared" si="32"/>
        <v/>
      </c>
      <c r="AL176" s="72" t="str">
        <f t="shared" si="33"/>
        <v/>
      </c>
      <c r="AM176" s="72" t="str">
        <f t="shared" si="34"/>
        <v/>
      </c>
      <c r="AN176" s="72">
        <f t="shared" si="35"/>
        <v>0</v>
      </c>
      <c r="AO176" s="185" t="s">
        <v>869</v>
      </c>
      <c r="AP176" s="185" t="s">
        <v>869</v>
      </c>
      <c r="AQ176" s="185" t="s">
        <v>780</v>
      </c>
      <c r="AR176" s="185"/>
      <c r="AS176" s="185" t="s">
        <v>2160</v>
      </c>
      <c r="AT176" s="185" t="s">
        <v>1081</v>
      </c>
      <c r="AU176" s="185" t="s">
        <v>1493</v>
      </c>
      <c r="AV176" s="185"/>
      <c r="AW176" s="185" t="s">
        <v>879</v>
      </c>
      <c r="AX176" t="s">
        <v>780</v>
      </c>
      <c r="AY176" t="s">
        <v>780</v>
      </c>
      <c r="BA176" t="s">
        <v>2161</v>
      </c>
      <c r="BB176" t="s">
        <v>2162</v>
      </c>
      <c r="BC176" t="s">
        <v>2163</v>
      </c>
      <c r="BD176" s="140"/>
    </row>
    <row r="177" spans="1:56" ht="15" customHeight="1">
      <c r="A177" s="185">
        <v>6</v>
      </c>
      <c r="B177" s="185" t="s">
        <v>506</v>
      </c>
      <c r="C177" s="185" t="s">
        <v>797</v>
      </c>
      <c r="D177" s="185" t="s">
        <v>768</v>
      </c>
      <c r="E177" s="185" t="s">
        <v>769</v>
      </c>
      <c r="F177" s="185" t="s">
        <v>798</v>
      </c>
      <c r="G177" s="185" t="s">
        <v>771</v>
      </c>
      <c r="H177" s="185" t="s">
        <v>772</v>
      </c>
      <c r="I177" t="s">
        <v>799</v>
      </c>
      <c r="J177" s="71">
        <v>44197</v>
      </c>
      <c r="K177" s="71">
        <v>44561</v>
      </c>
      <c r="L177" s="185" t="s">
        <v>774</v>
      </c>
      <c r="M177" s="185" t="str">
        <f t="shared" si="40"/>
        <v>Risaralda</v>
      </c>
      <c r="N177" s="185" t="s">
        <v>60</v>
      </c>
      <c r="O177" s="185" t="s">
        <v>800</v>
      </c>
      <c r="P177" s="185" t="s">
        <v>776</v>
      </c>
      <c r="Q177" s="72">
        <v>0.1</v>
      </c>
      <c r="R177" s="186">
        <v>1</v>
      </c>
      <c r="S177" s="186">
        <v>0.25</v>
      </c>
      <c r="T177" s="186">
        <v>0.25</v>
      </c>
      <c r="U177" s="186">
        <v>0.25</v>
      </c>
      <c r="V177" s="186">
        <v>0.25</v>
      </c>
      <c r="W177" s="186">
        <v>0.25</v>
      </c>
      <c r="X177" s="186" t="s">
        <v>2164</v>
      </c>
      <c r="Y177" s="186">
        <v>0.25</v>
      </c>
      <c r="Z177" s="186" t="s">
        <v>2165</v>
      </c>
      <c r="AA177" s="186">
        <v>0.25</v>
      </c>
      <c r="AB177" s="186" t="s">
        <v>2166</v>
      </c>
      <c r="AC177" s="186"/>
      <c r="AD177" s="186"/>
      <c r="AE177" s="186">
        <f t="shared" si="30"/>
        <v>0.75</v>
      </c>
      <c r="AF177" s="71">
        <v>44300</v>
      </c>
      <c r="AG177" s="71">
        <v>44390</v>
      </c>
      <c r="AH177" s="71">
        <v>44491</v>
      </c>
      <c r="AI177" s="71"/>
      <c r="AJ177" s="72">
        <f t="shared" si="31"/>
        <v>0.75</v>
      </c>
      <c r="AK177" s="72">
        <f t="shared" si="32"/>
        <v>1</v>
      </c>
      <c r="AL177" s="72">
        <f t="shared" si="33"/>
        <v>1</v>
      </c>
      <c r="AM177" s="72">
        <f t="shared" si="34"/>
        <v>1</v>
      </c>
      <c r="AN177" s="72">
        <f t="shared" si="35"/>
        <v>0</v>
      </c>
      <c r="AO177" s="185" t="s">
        <v>780</v>
      </c>
      <c r="AP177" s="185" t="s">
        <v>780</v>
      </c>
      <c r="AQ177" s="185" t="s">
        <v>780</v>
      </c>
      <c r="AR177" s="185"/>
      <c r="AS177" s="185" t="s">
        <v>2148</v>
      </c>
      <c r="AT177" s="185" t="s">
        <v>1089</v>
      </c>
      <c r="AU177" s="185" t="s">
        <v>1493</v>
      </c>
      <c r="AV177" s="185"/>
      <c r="AW177" s="185" t="s">
        <v>780</v>
      </c>
      <c r="AX177" t="s">
        <v>780</v>
      </c>
      <c r="AY177" t="s">
        <v>780</v>
      </c>
      <c r="BA177" t="s">
        <v>2167</v>
      </c>
      <c r="BB177" t="s">
        <v>2168</v>
      </c>
      <c r="BC177" t="s">
        <v>2169</v>
      </c>
      <c r="BD177" s="140"/>
    </row>
    <row r="178" spans="1:56" ht="15" customHeight="1">
      <c r="A178" s="185">
        <v>7</v>
      </c>
      <c r="B178" s="185" t="s">
        <v>506</v>
      </c>
      <c r="C178" s="185" t="s">
        <v>809</v>
      </c>
      <c r="D178" s="185" t="s">
        <v>768</v>
      </c>
      <c r="E178" s="185" t="s">
        <v>769</v>
      </c>
      <c r="F178" s="185" t="s">
        <v>798</v>
      </c>
      <c r="G178" s="185" t="s">
        <v>771</v>
      </c>
      <c r="H178" s="185" t="s">
        <v>772</v>
      </c>
      <c r="I178" t="s">
        <v>810</v>
      </c>
      <c r="J178" s="71">
        <v>44197</v>
      </c>
      <c r="K178" s="71">
        <v>44561</v>
      </c>
      <c r="L178" s="185" t="s">
        <v>774</v>
      </c>
      <c r="M178" s="185" t="str">
        <f t="shared" si="40"/>
        <v>Risaralda</v>
      </c>
      <c r="N178" s="185" t="s">
        <v>60</v>
      </c>
      <c r="O178" s="185" t="s">
        <v>800</v>
      </c>
      <c r="P178" s="185" t="s">
        <v>776</v>
      </c>
      <c r="Q178" s="72">
        <v>0.1</v>
      </c>
      <c r="R178" s="186">
        <v>1</v>
      </c>
      <c r="S178" s="186">
        <v>0.25</v>
      </c>
      <c r="T178" s="186">
        <v>0.25</v>
      </c>
      <c r="U178" s="186">
        <v>0.25</v>
      </c>
      <c r="V178" s="186">
        <v>0.25</v>
      </c>
      <c r="W178" s="186">
        <v>0.25</v>
      </c>
      <c r="X178" s="186" t="s">
        <v>2170</v>
      </c>
      <c r="Y178" s="186">
        <v>0.25</v>
      </c>
      <c r="Z178" s="186" t="s">
        <v>2171</v>
      </c>
      <c r="AA178" s="186">
        <v>0.25</v>
      </c>
      <c r="AB178" s="186" t="s">
        <v>2172</v>
      </c>
      <c r="AC178" s="186"/>
      <c r="AD178" s="186"/>
      <c r="AE178" s="186">
        <f t="shared" si="30"/>
        <v>0.75</v>
      </c>
      <c r="AF178" s="71">
        <v>44300</v>
      </c>
      <c r="AG178" s="71">
        <v>44390</v>
      </c>
      <c r="AH178" s="71">
        <v>44491</v>
      </c>
      <c r="AI178" s="71"/>
      <c r="AJ178" s="72">
        <f t="shared" si="31"/>
        <v>0.75</v>
      </c>
      <c r="AK178" s="72">
        <f t="shared" si="32"/>
        <v>1</v>
      </c>
      <c r="AL178" s="72">
        <f t="shared" si="33"/>
        <v>1</v>
      </c>
      <c r="AM178" s="72">
        <f t="shared" si="34"/>
        <v>1</v>
      </c>
      <c r="AN178" s="72">
        <f t="shared" si="35"/>
        <v>0</v>
      </c>
      <c r="AO178" s="185" t="s">
        <v>780</v>
      </c>
      <c r="AP178" s="185" t="s">
        <v>780</v>
      </c>
      <c r="AQ178" s="185" t="s">
        <v>780</v>
      </c>
      <c r="AR178" s="185"/>
      <c r="AS178" s="185" t="s">
        <v>1081</v>
      </c>
      <c r="AT178" s="185" t="s">
        <v>1089</v>
      </c>
      <c r="AU178" s="185" t="s">
        <v>1493</v>
      </c>
      <c r="AV178" s="185"/>
      <c r="AW178" s="185" t="s">
        <v>780</v>
      </c>
      <c r="AX178" t="s">
        <v>780</v>
      </c>
      <c r="AY178" t="s">
        <v>780</v>
      </c>
      <c r="BA178" t="s">
        <v>2173</v>
      </c>
      <c r="BB178" t="s">
        <v>2174</v>
      </c>
      <c r="BC178" t="s">
        <v>2175</v>
      </c>
      <c r="BD178" s="140"/>
    </row>
    <row r="179" spans="1:56" ht="15" customHeight="1">
      <c r="A179" s="185">
        <v>8</v>
      </c>
      <c r="B179" s="185" t="s">
        <v>506</v>
      </c>
      <c r="C179" s="185" t="s">
        <v>818</v>
      </c>
      <c r="D179" s="185" t="s">
        <v>819</v>
      </c>
      <c r="E179" s="185" t="s">
        <v>820</v>
      </c>
      <c r="F179" s="185" t="s">
        <v>821</v>
      </c>
      <c r="G179" s="185" t="s">
        <v>771</v>
      </c>
      <c r="H179" s="185" t="s">
        <v>822</v>
      </c>
      <c r="I179" t="s">
        <v>823</v>
      </c>
      <c r="J179" s="71">
        <v>44197</v>
      </c>
      <c r="K179" s="71">
        <v>44561</v>
      </c>
      <c r="L179" s="185" t="s">
        <v>774</v>
      </c>
      <c r="M179" s="185" t="str">
        <f t="shared" si="40"/>
        <v>Risaralda</v>
      </c>
      <c r="N179" s="185" t="s">
        <v>60</v>
      </c>
      <c r="O179" s="185" t="s">
        <v>800</v>
      </c>
      <c r="P179" s="185" t="s">
        <v>776</v>
      </c>
      <c r="Q179" s="72">
        <v>0.1</v>
      </c>
      <c r="R179" s="186">
        <v>1</v>
      </c>
      <c r="S179" s="186">
        <v>0.25</v>
      </c>
      <c r="T179" s="186">
        <v>0.25</v>
      </c>
      <c r="U179" s="186">
        <v>0.25</v>
      </c>
      <c r="V179" s="186">
        <v>0.25</v>
      </c>
      <c r="W179" s="186">
        <v>0.25</v>
      </c>
      <c r="X179" s="186" t="s">
        <v>2176</v>
      </c>
      <c r="Y179" s="186">
        <v>0.25</v>
      </c>
      <c r="Z179" s="186" t="s">
        <v>2177</v>
      </c>
      <c r="AA179" s="186">
        <v>0.25</v>
      </c>
      <c r="AB179" s="186" t="s">
        <v>2178</v>
      </c>
      <c r="AC179" s="186"/>
      <c r="AD179" s="186"/>
      <c r="AE179" s="186">
        <f t="shared" si="30"/>
        <v>0.75</v>
      </c>
      <c r="AF179" s="71">
        <v>44300</v>
      </c>
      <c r="AG179" s="71">
        <v>44392</v>
      </c>
      <c r="AH179" s="71">
        <v>44491</v>
      </c>
      <c r="AI179" s="71"/>
      <c r="AJ179" s="72">
        <f t="shared" si="31"/>
        <v>0.75</v>
      </c>
      <c r="AK179" s="72">
        <f t="shared" si="32"/>
        <v>1</v>
      </c>
      <c r="AL179" s="72">
        <f t="shared" si="33"/>
        <v>1</v>
      </c>
      <c r="AM179" s="72">
        <f t="shared" si="34"/>
        <v>1</v>
      </c>
      <c r="AN179" s="72">
        <f t="shared" si="35"/>
        <v>0</v>
      </c>
      <c r="AO179" s="185" t="s">
        <v>780</v>
      </c>
      <c r="AP179" s="185" t="s">
        <v>780</v>
      </c>
      <c r="AQ179" s="185" t="s">
        <v>780</v>
      </c>
      <c r="AR179" s="185"/>
      <c r="AS179" s="185" t="s">
        <v>2148</v>
      </c>
      <c r="AT179" s="185" t="s">
        <v>1089</v>
      </c>
      <c r="AU179" s="185" t="s">
        <v>1493</v>
      </c>
      <c r="AV179" s="185"/>
      <c r="AW179" s="185" t="s">
        <v>780</v>
      </c>
      <c r="AX179" t="s">
        <v>780</v>
      </c>
      <c r="AY179" t="s">
        <v>780</v>
      </c>
      <c r="BA179" t="s">
        <v>2179</v>
      </c>
      <c r="BB179" t="s">
        <v>2180</v>
      </c>
      <c r="BC179" t="s">
        <v>2181</v>
      </c>
      <c r="BD179" s="140"/>
    </row>
    <row r="180" spans="1:56" ht="15" customHeight="1">
      <c r="A180" s="185">
        <v>9</v>
      </c>
      <c r="B180" s="185" t="s">
        <v>506</v>
      </c>
      <c r="C180" s="185" t="s">
        <v>831</v>
      </c>
      <c r="D180" s="185" t="s">
        <v>832</v>
      </c>
      <c r="E180" s="185" t="s">
        <v>833</v>
      </c>
      <c r="F180" s="185" t="s">
        <v>834</v>
      </c>
      <c r="G180" s="185" t="s">
        <v>835</v>
      </c>
      <c r="H180" s="185" t="s">
        <v>835</v>
      </c>
      <c r="I180" t="s">
        <v>836</v>
      </c>
      <c r="J180" s="71">
        <v>44197</v>
      </c>
      <c r="K180" s="71">
        <v>44561</v>
      </c>
      <c r="L180" s="185" t="s">
        <v>774</v>
      </c>
      <c r="M180" s="185" t="str">
        <f t="shared" si="40"/>
        <v>Risaralda</v>
      </c>
      <c r="N180" s="185" t="s">
        <v>60</v>
      </c>
      <c r="O180" s="185" t="s">
        <v>837</v>
      </c>
      <c r="P180" s="185" t="s">
        <v>776</v>
      </c>
      <c r="Q180" s="72">
        <v>0.1</v>
      </c>
      <c r="R180" s="186">
        <v>1</v>
      </c>
      <c r="S180" s="186">
        <v>0.25</v>
      </c>
      <c r="T180" s="186">
        <v>0.25</v>
      </c>
      <c r="U180" s="186">
        <v>0.25</v>
      </c>
      <c r="V180" s="186">
        <v>0.25</v>
      </c>
      <c r="W180" s="186">
        <v>0.25</v>
      </c>
      <c r="X180" s="186" t="s">
        <v>2182</v>
      </c>
      <c r="Y180" s="186">
        <v>0.25</v>
      </c>
      <c r="Z180" s="186" t="s">
        <v>2183</v>
      </c>
      <c r="AA180" s="186">
        <v>0.25</v>
      </c>
      <c r="AB180" s="186" t="s">
        <v>2184</v>
      </c>
      <c r="AC180" s="186"/>
      <c r="AD180" s="186"/>
      <c r="AE180" s="186">
        <f t="shared" si="30"/>
        <v>0.75</v>
      </c>
      <c r="AF180" s="71">
        <v>44300</v>
      </c>
      <c r="AG180" s="71">
        <v>44390</v>
      </c>
      <c r="AH180" s="71">
        <v>44491</v>
      </c>
      <c r="AI180" s="71"/>
      <c r="AJ180" s="72">
        <f t="shared" si="31"/>
        <v>0.75</v>
      </c>
      <c r="AK180" s="72">
        <f t="shared" si="32"/>
        <v>1</v>
      </c>
      <c r="AL180" s="72">
        <f t="shared" si="33"/>
        <v>1</v>
      </c>
      <c r="AM180" s="72">
        <f t="shared" si="34"/>
        <v>1</v>
      </c>
      <c r="AN180" s="72">
        <f t="shared" si="35"/>
        <v>0</v>
      </c>
      <c r="AO180" s="185" t="s">
        <v>780</v>
      </c>
      <c r="AP180" s="185" t="s">
        <v>780</v>
      </c>
      <c r="AQ180" s="185" t="s">
        <v>780</v>
      </c>
      <c r="AR180" s="185"/>
      <c r="AS180" s="185" t="s">
        <v>1089</v>
      </c>
      <c r="AT180" s="185" t="s">
        <v>1089</v>
      </c>
      <c r="AU180" s="185" t="s">
        <v>1493</v>
      </c>
      <c r="AV180" s="185"/>
      <c r="AW180" s="185" t="s">
        <v>780</v>
      </c>
      <c r="AX180" t="s">
        <v>780</v>
      </c>
      <c r="AY180" t="s">
        <v>780</v>
      </c>
      <c r="BA180" t="s">
        <v>2185</v>
      </c>
      <c r="BB180" t="s">
        <v>2186</v>
      </c>
      <c r="BC180" t="s">
        <v>2187</v>
      </c>
      <c r="BD180" s="140"/>
    </row>
    <row r="181" spans="1:56" ht="15" customHeight="1">
      <c r="A181" s="185">
        <v>10</v>
      </c>
      <c r="B181" s="185" t="s">
        <v>506</v>
      </c>
      <c r="C181" s="185" t="s">
        <v>831</v>
      </c>
      <c r="D181" s="185" t="s">
        <v>832</v>
      </c>
      <c r="E181" s="185" t="s">
        <v>833</v>
      </c>
      <c r="F181" s="185" t="s">
        <v>834</v>
      </c>
      <c r="G181" s="185" t="s">
        <v>835</v>
      </c>
      <c r="H181" s="185" t="s">
        <v>835</v>
      </c>
      <c r="I181" t="s">
        <v>846</v>
      </c>
      <c r="J181" s="71">
        <v>44197</v>
      </c>
      <c r="K181" s="71">
        <v>44561</v>
      </c>
      <c r="L181" s="185" t="s">
        <v>774</v>
      </c>
      <c r="M181" s="185" t="str">
        <f t="shared" si="40"/>
        <v>Risaralda</v>
      </c>
      <c r="N181" s="185" t="s">
        <v>60</v>
      </c>
      <c r="O181" s="185" t="s">
        <v>847</v>
      </c>
      <c r="P181" s="185" t="s">
        <v>776</v>
      </c>
      <c r="Q181" s="72">
        <v>0.1</v>
      </c>
      <c r="R181" s="186">
        <v>1</v>
      </c>
      <c r="S181" s="186">
        <v>0.25</v>
      </c>
      <c r="T181" s="186">
        <v>0.25</v>
      </c>
      <c r="U181" s="186">
        <v>0.25</v>
      </c>
      <c r="V181" s="186">
        <v>0.25</v>
      </c>
      <c r="W181" s="186">
        <v>0.25</v>
      </c>
      <c r="X181" s="186" t="s">
        <v>2188</v>
      </c>
      <c r="Y181" s="186"/>
      <c r="Z181" s="186"/>
      <c r="AA181" s="186"/>
      <c r="AB181" s="186"/>
      <c r="AC181" s="186"/>
      <c r="AD181" s="186"/>
      <c r="AE181" s="186">
        <f t="shared" si="30"/>
        <v>0.25</v>
      </c>
      <c r="AF181" s="71">
        <v>44300</v>
      </c>
      <c r="AG181" s="72"/>
      <c r="AH181" s="71"/>
      <c r="AI181" s="71"/>
      <c r="AJ181" s="72">
        <f t="shared" si="31"/>
        <v>0.25</v>
      </c>
      <c r="AK181" s="72">
        <f t="shared" si="32"/>
        <v>1</v>
      </c>
      <c r="AL181" s="72">
        <f t="shared" si="33"/>
        <v>0</v>
      </c>
      <c r="AM181" s="72">
        <f t="shared" si="34"/>
        <v>0</v>
      </c>
      <c r="AN181" s="72">
        <f t="shared" si="35"/>
        <v>0</v>
      </c>
      <c r="AO181" s="185" t="s">
        <v>869</v>
      </c>
      <c r="AP181" s="185" t="s">
        <v>869</v>
      </c>
      <c r="AQ181" s="185" t="s">
        <v>869</v>
      </c>
      <c r="AR181" s="185"/>
      <c r="AS181" s="185" t="s">
        <v>2189</v>
      </c>
      <c r="AT181" s="185" t="s">
        <v>2190</v>
      </c>
      <c r="AU181" s="185" t="s">
        <v>2191</v>
      </c>
      <c r="AV181" s="185"/>
      <c r="AW181" s="185" t="s">
        <v>869</v>
      </c>
      <c r="AX181" t="s">
        <v>869</v>
      </c>
      <c r="AY181" t="s">
        <v>869</v>
      </c>
      <c r="BA181" t="s">
        <v>2192</v>
      </c>
      <c r="BB181" t="s">
        <v>2193</v>
      </c>
      <c r="BC181" t="s">
        <v>2194</v>
      </c>
      <c r="BD181" s="140"/>
    </row>
    <row r="182" spans="1:56" ht="15" customHeight="1">
      <c r="A182" s="185">
        <v>12</v>
      </c>
      <c r="B182" s="185" t="s">
        <v>506</v>
      </c>
      <c r="C182" s="185" t="s">
        <v>855</v>
      </c>
      <c r="D182" s="185" t="s">
        <v>768</v>
      </c>
      <c r="E182" s="185" t="s">
        <v>856</v>
      </c>
      <c r="F182" s="185" t="s">
        <v>857</v>
      </c>
      <c r="G182" s="185" t="s">
        <v>858</v>
      </c>
      <c r="H182" s="185" t="s">
        <v>859</v>
      </c>
      <c r="I182" t="s">
        <v>860</v>
      </c>
      <c r="J182" s="71">
        <v>44197</v>
      </c>
      <c r="K182" s="71">
        <v>44561</v>
      </c>
      <c r="L182" s="185" t="s">
        <v>774</v>
      </c>
      <c r="M182" s="185" t="str">
        <f t="shared" si="40"/>
        <v>Risaralda</v>
      </c>
      <c r="N182" s="185" t="s">
        <v>30</v>
      </c>
      <c r="O182" s="185" t="s">
        <v>861</v>
      </c>
      <c r="P182" s="185" t="s">
        <v>862</v>
      </c>
      <c r="Q182" s="72">
        <v>0.1</v>
      </c>
      <c r="R182" s="187">
        <f>SUM(S182:V182)</f>
        <v>341887132.94983864</v>
      </c>
      <c r="S182" s="187">
        <v>67507050.973703712</v>
      </c>
      <c r="T182" s="187">
        <v>87511420.72932592</v>
      </c>
      <c r="U182" s="187">
        <v>89097008.150636837</v>
      </c>
      <c r="V182" s="187">
        <v>97771653.096172184</v>
      </c>
      <c r="W182" s="187">
        <v>32000000</v>
      </c>
      <c r="X182" s="187" t="s">
        <v>2195</v>
      </c>
      <c r="Y182" s="187">
        <v>21071546</v>
      </c>
      <c r="Z182" s="187" t="s">
        <v>2196</v>
      </c>
      <c r="AA182" s="187">
        <v>23036178</v>
      </c>
      <c r="AB182" s="187" t="s">
        <v>2197</v>
      </c>
      <c r="AC182" s="187"/>
      <c r="AD182" s="187"/>
      <c r="AE182" s="187">
        <f t="shared" si="30"/>
        <v>76107724</v>
      </c>
      <c r="AF182" s="71">
        <v>44300</v>
      </c>
      <c r="AG182" s="71">
        <v>44386</v>
      </c>
      <c r="AH182" s="71">
        <v>44491</v>
      </c>
      <c r="AI182" s="71"/>
      <c r="AJ182" s="72">
        <f t="shared" si="31"/>
        <v>0.22261067078873206</v>
      </c>
      <c r="AK182" s="72">
        <f t="shared" si="32"/>
        <v>0.47402455800454218</v>
      </c>
      <c r="AL182" s="72">
        <f t="shared" si="33"/>
        <v>0.240786240520247</v>
      </c>
      <c r="AM182" s="72">
        <f t="shared" si="34"/>
        <v>0.25855164475391362</v>
      </c>
      <c r="AN182" s="72">
        <f t="shared" si="35"/>
        <v>0</v>
      </c>
      <c r="AO182" s="185" t="s">
        <v>780</v>
      </c>
      <c r="AP182" s="185" t="s">
        <v>780</v>
      </c>
      <c r="AQ182" s="185" t="s">
        <v>780</v>
      </c>
      <c r="AR182" s="185"/>
      <c r="AS182" s="185" t="s">
        <v>1089</v>
      </c>
      <c r="AT182" s="185" t="s">
        <v>1089</v>
      </c>
      <c r="AU182" s="185" t="s">
        <v>1493</v>
      </c>
      <c r="AV182" s="185"/>
      <c r="AW182" s="185" t="s">
        <v>780</v>
      </c>
      <c r="AX182" t="s">
        <v>780</v>
      </c>
      <c r="AY182" t="s">
        <v>869</v>
      </c>
      <c r="BA182" t="s">
        <v>2198</v>
      </c>
      <c r="BB182" t="s">
        <v>2199</v>
      </c>
      <c r="BC182" t="s">
        <v>2200</v>
      </c>
      <c r="BD182" s="140"/>
    </row>
    <row r="183" spans="1:56" ht="15" customHeight="1">
      <c r="A183" s="185">
        <v>13</v>
      </c>
      <c r="B183" s="185" t="s">
        <v>506</v>
      </c>
      <c r="C183" s="185" t="s">
        <v>855</v>
      </c>
      <c r="D183" s="185" t="s">
        <v>768</v>
      </c>
      <c r="E183" s="185" t="s">
        <v>856</v>
      </c>
      <c r="F183" s="185" t="s">
        <v>857</v>
      </c>
      <c r="G183" s="185" t="s">
        <v>858</v>
      </c>
      <c r="H183" s="185" t="s">
        <v>859</v>
      </c>
      <c r="I183" t="s">
        <v>964</v>
      </c>
      <c r="J183" s="71">
        <v>44197</v>
      </c>
      <c r="K183" s="71">
        <v>44561</v>
      </c>
      <c r="L183" s="185" t="s">
        <v>774</v>
      </c>
      <c r="M183" s="185" t="str">
        <f t="shared" si="40"/>
        <v>Risaralda</v>
      </c>
      <c r="N183" s="185" t="s">
        <v>60</v>
      </c>
      <c r="O183" s="185" t="s">
        <v>965</v>
      </c>
      <c r="P183" s="185" t="s">
        <v>862</v>
      </c>
      <c r="Q183" s="72">
        <v>0.1</v>
      </c>
      <c r="R183" s="186">
        <v>1</v>
      </c>
      <c r="S183" s="186">
        <v>0.25</v>
      </c>
      <c r="T183" s="186">
        <v>0.25</v>
      </c>
      <c r="U183" s="186">
        <v>0.25</v>
      </c>
      <c r="V183" s="186">
        <v>0.25</v>
      </c>
      <c r="W183" s="186">
        <v>0</v>
      </c>
      <c r="X183" s="186" t="s">
        <v>2201</v>
      </c>
      <c r="Y183" s="186">
        <v>1</v>
      </c>
      <c r="Z183" s="186" t="s">
        <v>2202</v>
      </c>
      <c r="AA183" s="186">
        <v>0</v>
      </c>
      <c r="AB183" s="186" t="s">
        <v>2203</v>
      </c>
      <c r="AC183" s="186"/>
      <c r="AD183" s="186"/>
      <c r="AE183" s="186">
        <f t="shared" si="30"/>
        <v>1</v>
      </c>
      <c r="AF183" s="57">
        <v>44300</v>
      </c>
      <c r="AG183" s="57">
        <v>44392</v>
      </c>
      <c r="AH183" s="57">
        <v>44491</v>
      </c>
      <c r="AI183" s="57"/>
      <c r="AJ183" s="72">
        <f t="shared" si="31"/>
        <v>1</v>
      </c>
      <c r="AK183" s="72">
        <f t="shared" si="32"/>
        <v>0</v>
      </c>
      <c r="AL183" s="72">
        <f t="shared" si="33"/>
        <v>1</v>
      </c>
      <c r="AM183" s="72">
        <f t="shared" si="34"/>
        <v>0</v>
      </c>
      <c r="AN183" s="72">
        <f t="shared" si="35"/>
        <v>0</v>
      </c>
      <c r="AO183" s="185" t="s">
        <v>869</v>
      </c>
      <c r="AP183" s="185" t="s">
        <v>780</v>
      </c>
      <c r="AQ183" s="185" t="s">
        <v>780</v>
      </c>
      <c r="AR183" s="185"/>
      <c r="AS183" s="185" t="s">
        <v>2204</v>
      </c>
      <c r="AT183" s="185" t="s">
        <v>1089</v>
      </c>
      <c r="AU183" s="185" t="s">
        <v>1493</v>
      </c>
      <c r="AV183" s="185"/>
      <c r="AW183" s="185" t="s">
        <v>869</v>
      </c>
      <c r="AX183" t="s">
        <v>780</v>
      </c>
      <c r="AY183" t="s">
        <v>869</v>
      </c>
      <c r="BA183" t="s">
        <v>2205</v>
      </c>
      <c r="BB183" t="s">
        <v>2206</v>
      </c>
      <c r="BC183" t="s">
        <v>2207</v>
      </c>
      <c r="BD183" s="140"/>
    </row>
    <row r="184" spans="1:56" ht="15" customHeight="1">
      <c r="A184" s="185">
        <v>1</v>
      </c>
      <c r="B184" s="185" t="s">
        <v>507</v>
      </c>
      <c r="C184" s="185" t="s">
        <v>767</v>
      </c>
      <c r="D184" s="185" t="s">
        <v>768</v>
      </c>
      <c r="E184" s="185" t="s">
        <v>769</v>
      </c>
      <c r="F184" s="185" t="s">
        <v>770</v>
      </c>
      <c r="G184" s="185" t="s">
        <v>771</v>
      </c>
      <c r="H184" s="185" t="s">
        <v>772</v>
      </c>
      <c r="I184" s="185" t="s">
        <v>773</v>
      </c>
      <c r="J184" s="71">
        <v>44197</v>
      </c>
      <c r="K184" s="71">
        <v>44561</v>
      </c>
      <c r="L184" s="185" t="s">
        <v>774</v>
      </c>
      <c r="M184" s="185" t="str">
        <f>B184</f>
        <v>Santander</v>
      </c>
      <c r="N184" s="185" t="s">
        <v>30</v>
      </c>
      <c r="O184" s="185" t="s">
        <v>775</v>
      </c>
      <c r="P184" s="185" t="s">
        <v>776</v>
      </c>
      <c r="Q184" s="72">
        <v>0.1111111111111111</v>
      </c>
      <c r="R184" s="187">
        <v>21982</v>
      </c>
      <c r="S184" s="187">
        <v>0</v>
      </c>
      <c r="T184" s="187">
        <v>0</v>
      </c>
      <c r="U184" s="187">
        <v>0</v>
      </c>
      <c r="V184" s="187">
        <v>21982</v>
      </c>
      <c r="W184" s="187">
        <v>3605</v>
      </c>
      <c r="X184" s="187" t="s">
        <v>2208</v>
      </c>
      <c r="Y184" s="187">
        <v>5101</v>
      </c>
      <c r="Z184" s="187" t="s">
        <v>2209</v>
      </c>
      <c r="AA184" s="187">
        <v>1678</v>
      </c>
      <c r="AB184" s="187" t="s">
        <v>2210</v>
      </c>
      <c r="AC184" s="187"/>
      <c r="AD184" s="187"/>
      <c r="AE184" s="187">
        <f t="shared" si="30"/>
        <v>10384</v>
      </c>
      <c r="AF184" s="71">
        <v>44300</v>
      </c>
      <c r="AG184" s="71">
        <v>44392</v>
      </c>
      <c r="AH184" s="71">
        <v>44483</v>
      </c>
      <c r="AI184" s="71"/>
      <c r="AJ184" s="72">
        <f t="shared" si="31"/>
        <v>0.47238649804385408</v>
      </c>
      <c r="AK184" s="72" t="str">
        <f t="shared" si="32"/>
        <v/>
      </c>
      <c r="AL184" s="72" t="str">
        <f t="shared" si="33"/>
        <v/>
      </c>
      <c r="AM184" s="72" t="str">
        <f t="shared" si="34"/>
        <v/>
      </c>
      <c r="AN184" s="72">
        <f t="shared" si="35"/>
        <v>0</v>
      </c>
      <c r="AO184" s="185" t="s">
        <v>780</v>
      </c>
      <c r="AP184" s="185" t="s">
        <v>780</v>
      </c>
      <c r="AQ184" s="185" t="s">
        <v>780</v>
      </c>
      <c r="AR184" s="185"/>
      <c r="AS184" s="185" t="s">
        <v>1995</v>
      </c>
      <c r="AT184" s="185" t="s">
        <v>2211</v>
      </c>
      <c r="AU184" s="185" t="s">
        <v>2212</v>
      </c>
      <c r="AV184" s="185"/>
      <c r="AW184" s="185" t="s">
        <v>780</v>
      </c>
      <c r="AX184" s="185" t="s">
        <v>780</v>
      </c>
      <c r="AY184" s="185" t="s">
        <v>780</v>
      </c>
      <c r="AZ184" s="185"/>
      <c r="BA184" s="185" t="s">
        <v>2213</v>
      </c>
      <c r="BB184" s="185" t="s">
        <v>2214</v>
      </c>
      <c r="BC184" s="185" t="s">
        <v>2215</v>
      </c>
      <c r="BD184" s="140"/>
    </row>
    <row r="185" spans="1:56" ht="15" customHeight="1">
      <c r="A185" s="185">
        <v>3</v>
      </c>
      <c r="B185" s="185" t="s">
        <v>507</v>
      </c>
      <c r="C185" s="185" t="s">
        <v>767</v>
      </c>
      <c r="D185" s="185" t="s">
        <v>768</v>
      </c>
      <c r="E185" s="185" t="s">
        <v>769</v>
      </c>
      <c r="F185" s="185" t="s">
        <v>770</v>
      </c>
      <c r="G185" s="185" t="s">
        <v>771</v>
      </c>
      <c r="H185" s="185" t="s">
        <v>772</v>
      </c>
      <c r="I185" s="185" t="s">
        <v>787</v>
      </c>
      <c r="J185" s="71">
        <v>44197</v>
      </c>
      <c r="K185" s="71">
        <v>44561</v>
      </c>
      <c r="L185" s="185" t="s">
        <v>774</v>
      </c>
      <c r="M185" s="185" t="str">
        <f t="shared" ref="M185:M192" si="41">B185</f>
        <v>Santander</v>
      </c>
      <c r="N185" s="185" t="s">
        <v>30</v>
      </c>
      <c r="O185" s="185" t="s">
        <v>788</v>
      </c>
      <c r="P185" s="185" t="s">
        <v>776</v>
      </c>
      <c r="Q185" s="72">
        <v>0.1111111111111111</v>
      </c>
      <c r="R185" s="187">
        <v>15660</v>
      </c>
      <c r="S185" s="187">
        <v>0</v>
      </c>
      <c r="T185" s="187">
        <v>0</v>
      </c>
      <c r="U185" s="187">
        <v>0</v>
      </c>
      <c r="V185" s="187">
        <v>15660</v>
      </c>
      <c r="W185" s="187">
        <v>137</v>
      </c>
      <c r="X185" s="187" t="s">
        <v>2216</v>
      </c>
      <c r="Y185" s="187">
        <v>414</v>
      </c>
      <c r="Z185" s="187" t="s">
        <v>2217</v>
      </c>
      <c r="AA185" s="187">
        <v>4790</v>
      </c>
      <c r="AB185" s="187" t="s">
        <v>2218</v>
      </c>
      <c r="AC185" s="187"/>
      <c r="AD185" s="187"/>
      <c r="AE185" s="187">
        <f t="shared" si="30"/>
        <v>5341</v>
      </c>
      <c r="AF185" s="71">
        <v>44300</v>
      </c>
      <c r="AG185" s="71">
        <v>44392</v>
      </c>
      <c r="AH185" s="71">
        <v>44483</v>
      </c>
      <c r="AI185" s="71"/>
      <c r="AJ185" s="72">
        <f t="shared" si="31"/>
        <v>0.34106002554278414</v>
      </c>
      <c r="AK185" s="72" t="str">
        <f t="shared" si="32"/>
        <v/>
      </c>
      <c r="AL185" s="72" t="str">
        <f t="shared" si="33"/>
        <v/>
      </c>
      <c r="AM185" s="72" t="str">
        <f t="shared" si="34"/>
        <v/>
      </c>
      <c r="AN185" s="72">
        <f t="shared" si="35"/>
        <v>0</v>
      </c>
      <c r="AO185" s="185" t="s">
        <v>780</v>
      </c>
      <c r="AP185" s="185" t="s">
        <v>780</v>
      </c>
      <c r="AQ185" s="185" t="s">
        <v>780</v>
      </c>
      <c r="AR185" s="185"/>
      <c r="AS185" s="185" t="s">
        <v>1541</v>
      </c>
      <c r="AT185" s="185" t="s">
        <v>2219</v>
      </c>
      <c r="AU185" s="185" t="s">
        <v>2220</v>
      </c>
      <c r="AV185" s="185"/>
      <c r="AW185" s="185" t="s">
        <v>780</v>
      </c>
      <c r="AX185" t="s">
        <v>780</v>
      </c>
      <c r="AY185" t="s">
        <v>780</v>
      </c>
      <c r="BA185" t="s">
        <v>2221</v>
      </c>
      <c r="BB185" t="s">
        <v>2222</v>
      </c>
      <c r="BC185" s="185" t="s">
        <v>2223</v>
      </c>
      <c r="BD185" s="140"/>
    </row>
    <row r="186" spans="1:56" ht="15" customHeight="1">
      <c r="A186" s="185">
        <v>5</v>
      </c>
      <c r="B186" s="185" t="s">
        <v>507</v>
      </c>
      <c r="C186" s="185" t="s">
        <v>1005</v>
      </c>
      <c r="D186" s="185" t="s">
        <v>768</v>
      </c>
      <c r="E186" s="185" t="s">
        <v>856</v>
      </c>
      <c r="F186" s="185" t="s">
        <v>1006</v>
      </c>
      <c r="G186" s="185" t="s">
        <v>771</v>
      </c>
      <c r="H186" s="185" t="s">
        <v>772</v>
      </c>
      <c r="I186" t="s">
        <v>1007</v>
      </c>
      <c r="J186" s="71">
        <v>44197</v>
      </c>
      <c r="K186" s="71">
        <v>44561</v>
      </c>
      <c r="L186" s="185" t="s">
        <v>774</v>
      </c>
      <c r="M186" s="185" t="str">
        <f t="shared" si="41"/>
        <v>Santander</v>
      </c>
      <c r="N186" s="185" t="s">
        <v>30</v>
      </c>
      <c r="O186" s="185" t="s">
        <v>1008</v>
      </c>
      <c r="P186" s="185" t="s">
        <v>776</v>
      </c>
      <c r="Q186" s="72">
        <v>0.1111111111111111</v>
      </c>
      <c r="R186" s="187">
        <v>40</v>
      </c>
      <c r="S186" s="187">
        <v>0</v>
      </c>
      <c r="T186" s="187">
        <v>0</v>
      </c>
      <c r="U186" s="187">
        <v>0</v>
      </c>
      <c r="V186" s="187">
        <v>40</v>
      </c>
      <c r="W186" s="187">
        <v>1</v>
      </c>
      <c r="X186" s="187" t="s">
        <v>2224</v>
      </c>
      <c r="Y186" s="187">
        <v>4</v>
      </c>
      <c r="Z186" s="187" t="s">
        <v>2225</v>
      </c>
      <c r="AA186" s="187">
        <v>100</v>
      </c>
      <c r="AB186" s="187" t="s">
        <v>2226</v>
      </c>
      <c r="AC186" s="187"/>
      <c r="AD186" s="187"/>
      <c r="AE186" s="187">
        <f t="shared" si="30"/>
        <v>105</v>
      </c>
      <c r="AF186" s="71">
        <v>44300</v>
      </c>
      <c r="AG186" s="71">
        <v>44392</v>
      </c>
      <c r="AH186" s="71">
        <v>44481</v>
      </c>
      <c r="AI186" s="71"/>
      <c r="AJ186" s="72">
        <f t="shared" si="31"/>
        <v>1</v>
      </c>
      <c r="AK186" s="72" t="str">
        <f t="shared" si="32"/>
        <v/>
      </c>
      <c r="AL186" s="72" t="str">
        <f t="shared" si="33"/>
        <v/>
      </c>
      <c r="AM186" s="72" t="str">
        <f t="shared" si="34"/>
        <v/>
      </c>
      <c r="AN186" s="72">
        <f t="shared" si="35"/>
        <v>0</v>
      </c>
      <c r="AO186" s="185" t="s">
        <v>780</v>
      </c>
      <c r="AP186" s="185" t="s">
        <v>780</v>
      </c>
      <c r="AQ186" s="185" t="s">
        <v>780</v>
      </c>
      <c r="AR186" s="185"/>
      <c r="AS186" s="185" t="s">
        <v>2227</v>
      </c>
      <c r="AT186" s="185" t="s">
        <v>2228</v>
      </c>
      <c r="AU186" s="185" t="s">
        <v>2229</v>
      </c>
      <c r="AV186" s="185"/>
      <c r="AW186" s="185" t="s">
        <v>780</v>
      </c>
      <c r="AX186" t="s">
        <v>780</v>
      </c>
      <c r="AY186" t="s">
        <v>780</v>
      </c>
      <c r="BA186" t="s">
        <v>2230</v>
      </c>
      <c r="BB186" t="s">
        <v>2231</v>
      </c>
      <c r="BC186" s="185" t="s">
        <v>2232</v>
      </c>
      <c r="BD186" s="140"/>
    </row>
    <row r="187" spans="1:56" ht="15" customHeight="1">
      <c r="A187" s="185">
        <v>6</v>
      </c>
      <c r="B187" s="185" t="s">
        <v>507</v>
      </c>
      <c r="C187" s="185" t="s">
        <v>797</v>
      </c>
      <c r="D187" s="185" t="s">
        <v>768</v>
      </c>
      <c r="E187" s="185" t="s">
        <v>769</v>
      </c>
      <c r="F187" s="185" t="s">
        <v>798</v>
      </c>
      <c r="G187" s="185" t="s">
        <v>771</v>
      </c>
      <c r="H187" s="185" t="s">
        <v>772</v>
      </c>
      <c r="I187" t="s">
        <v>799</v>
      </c>
      <c r="J187" s="71">
        <v>44197</v>
      </c>
      <c r="K187" s="71">
        <v>44561</v>
      </c>
      <c r="L187" s="185" t="s">
        <v>774</v>
      </c>
      <c r="M187" s="185" t="str">
        <f t="shared" si="41"/>
        <v>Santander</v>
      </c>
      <c r="N187" s="185" t="s">
        <v>60</v>
      </c>
      <c r="O187" s="185" t="s">
        <v>800</v>
      </c>
      <c r="P187" s="185" t="s">
        <v>776</v>
      </c>
      <c r="Q187" s="72">
        <v>0.1111111111111111</v>
      </c>
      <c r="R187" s="186">
        <v>1</v>
      </c>
      <c r="S187" s="186">
        <v>0.25</v>
      </c>
      <c r="T187" s="186">
        <v>0.25</v>
      </c>
      <c r="U187" s="186">
        <v>0.25</v>
      </c>
      <c r="V187" s="186">
        <v>0.25</v>
      </c>
      <c r="W187" s="186">
        <v>0.25</v>
      </c>
      <c r="X187" s="186" t="s">
        <v>2233</v>
      </c>
      <c r="Y187" s="186">
        <v>0.25</v>
      </c>
      <c r="Z187" s="186" t="s">
        <v>2234</v>
      </c>
      <c r="AA187" s="186">
        <v>0.25</v>
      </c>
      <c r="AB187" s="186" t="s">
        <v>2235</v>
      </c>
      <c r="AC187" s="186"/>
      <c r="AD187" s="186"/>
      <c r="AE187" s="186">
        <f t="shared" si="30"/>
        <v>0.75</v>
      </c>
      <c r="AF187" s="71">
        <v>44300</v>
      </c>
      <c r="AG187" s="71">
        <v>44392</v>
      </c>
      <c r="AH187" s="71">
        <v>44483</v>
      </c>
      <c r="AI187" s="71"/>
      <c r="AJ187" s="72">
        <f t="shared" si="31"/>
        <v>0.75</v>
      </c>
      <c r="AK187" s="72">
        <f t="shared" si="32"/>
        <v>1</v>
      </c>
      <c r="AL187" s="72">
        <f t="shared" si="33"/>
        <v>1</v>
      </c>
      <c r="AM187" s="72">
        <f t="shared" si="34"/>
        <v>1</v>
      </c>
      <c r="AN187" s="72">
        <f t="shared" si="35"/>
        <v>0</v>
      </c>
      <c r="AO187" s="185" t="s">
        <v>780</v>
      </c>
      <c r="AP187" s="185" t="s">
        <v>780</v>
      </c>
      <c r="AQ187" s="185" t="s">
        <v>780</v>
      </c>
      <c r="AR187" s="185"/>
      <c r="AS187" s="185" t="s">
        <v>2021</v>
      </c>
      <c r="AT187" s="185" t="s">
        <v>2236</v>
      </c>
      <c r="AU187" s="185" t="s">
        <v>2237</v>
      </c>
      <c r="AV187" s="185"/>
      <c r="AW187" s="185" t="s">
        <v>869</v>
      </c>
      <c r="AX187" t="s">
        <v>780</v>
      </c>
      <c r="AY187" t="s">
        <v>780</v>
      </c>
      <c r="BA187" t="s">
        <v>2238</v>
      </c>
      <c r="BB187" t="s">
        <v>2239</v>
      </c>
      <c r="BC187" t="s">
        <v>2240</v>
      </c>
      <c r="BD187" s="140"/>
    </row>
    <row r="188" spans="1:56" ht="15" customHeight="1">
      <c r="A188" s="185">
        <v>7</v>
      </c>
      <c r="B188" s="185" t="s">
        <v>507</v>
      </c>
      <c r="C188" s="185" t="s">
        <v>809</v>
      </c>
      <c r="D188" s="185" t="s">
        <v>768</v>
      </c>
      <c r="E188" s="185" t="s">
        <v>769</v>
      </c>
      <c r="F188" s="185" t="s">
        <v>798</v>
      </c>
      <c r="G188" s="185" t="s">
        <v>771</v>
      </c>
      <c r="H188" s="185" t="s">
        <v>772</v>
      </c>
      <c r="I188" t="s">
        <v>810</v>
      </c>
      <c r="J188" s="71">
        <v>44197</v>
      </c>
      <c r="K188" s="71">
        <v>44561</v>
      </c>
      <c r="L188" s="185" t="s">
        <v>774</v>
      </c>
      <c r="M188" s="185" t="str">
        <f t="shared" si="41"/>
        <v>Santander</v>
      </c>
      <c r="N188" s="185" t="s">
        <v>60</v>
      </c>
      <c r="O188" s="185" t="s">
        <v>800</v>
      </c>
      <c r="P188" s="185" t="s">
        <v>776</v>
      </c>
      <c r="Q188" s="72">
        <v>0.1111111111111111</v>
      </c>
      <c r="R188" s="186">
        <v>1</v>
      </c>
      <c r="S188" s="186">
        <v>0.25</v>
      </c>
      <c r="T188" s="186">
        <v>0.25</v>
      </c>
      <c r="U188" s="186">
        <v>0.25</v>
      </c>
      <c r="V188" s="186">
        <v>0.25</v>
      </c>
      <c r="W188" s="186">
        <v>0.25</v>
      </c>
      <c r="X188" s="186" t="s">
        <v>2241</v>
      </c>
      <c r="Y188" s="186">
        <v>0.25</v>
      </c>
      <c r="Z188" s="186" t="s">
        <v>2242</v>
      </c>
      <c r="AA188" s="186">
        <v>0.25</v>
      </c>
      <c r="AB188" s="186" t="s">
        <v>2243</v>
      </c>
      <c r="AC188" s="186"/>
      <c r="AD188" s="186"/>
      <c r="AE188" s="186">
        <f t="shared" si="30"/>
        <v>0.75</v>
      </c>
      <c r="AF188" s="71">
        <v>44300</v>
      </c>
      <c r="AG188" s="71">
        <v>44392</v>
      </c>
      <c r="AH188" s="71">
        <v>44483</v>
      </c>
      <c r="AI188" s="71"/>
      <c r="AJ188" s="72">
        <f t="shared" si="31"/>
        <v>0.75</v>
      </c>
      <c r="AK188" s="72">
        <f t="shared" si="32"/>
        <v>1</v>
      </c>
      <c r="AL188" s="72">
        <f t="shared" si="33"/>
        <v>1</v>
      </c>
      <c r="AM188" s="72">
        <f t="shared" si="34"/>
        <v>1</v>
      </c>
      <c r="AN188" s="72">
        <f t="shared" si="35"/>
        <v>0</v>
      </c>
      <c r="AO188" s="185" t="s">
        <v>780</v>
      </c>
      <c r="AP188" s="185" t="s">
        <v>780</v>
      </c>
      <c r="AQ188" s="185" t="s">
        <v>780</v>
      </c>
      <c r="AR188" s="185"/>
      <c r="AS188" s="185" t="s">
        <v>1566</v>
      </c>
      <c r="AT188" s="185" t="s">
        <v>2244</v>
      </c>
      <c r="AU188" s="185" t="s">
        <v>2245</v>
      </c>
      <c r="AV188" s="185"/>
      <c r="AW188" s="185" t="s">
        <v>780</v>
      </c>
      <c r="AX188" t="s">
        <v>780</v>
      </c>
      <c r="AY188" t="s">
        <v>780</v>
      </c>
      <c r="BA188" t="s">
        <v>2246</v>
      </c>
      <c r="BB188" t="s">
        <v>2247</v>
      </c>
      <c r="BC188" t="s">
        <v>2248</v>
      </c>
      <c r="BD188" s="140"/>
    </row>
    <row r="189" spans="1:56" ht="15" customHeight="1">
      <c r="A189" s="185">
        <v>8</v>
      </c>
      <c r="B189" s="185" t="s">
        <v>507</v>
      </c>
      <c r="C189" s="185" t="s">
        <v>818</v>
      </c>
      <c r="D189" s="185" t="s">
        <v>819</v>
      </c>
      <c r="E189" s="185" t="s">
        <v>820</v>
      </c>
      <c r="F189" s="185" t="s">
        <v>821</v>
      </c>
      <c r="G189" s="185" t="s">
        <v>771</v>
      </c>
      <c r="H189" s="185" t="s">
        <v>822</v>
      </c>
      <c r="I189" t="s">
        <v>823</v>
      </c>
      <c r="J189" s="71">
        <v>44197</v>
      </c>
      <c r="K189" s="71">
        <v>44561</v>
      </c>
      <c r="L189" s="185" t="s">
        <v>774</v>
      </c>
      <c r="M189" s="185" t="str">
        <f t="shared" si="41"/>
        <v>Santander</v>
      </c>
      <c r="N189" s="185" t="s">
        <v>60</v>
      </c>
      <c r="O189" s="185" t="s">
        <v>800</v>
      </c>
      <c r="P189" s="185" t="s">
        <v>776</v>
      </c>
      <c r="Q189" s="72">
        <v>0.1111111111111111</v>
      </c>
      <c r="R189" s="186">
        <v>1</v>
      </c>
      <c r="S189" s="186">
        <v>0.25</v>
      </c>
      <c r="T189" s="186">
        <v>0.25</v>
      </c>
      <c r="U189" s="186">
        <v>0.25</v>
      </c>
      <c r="V189" s="186">
        <v>0.25</v>
      </c>
      <c r="W189" s="186">
        <v>0.25</v>
      </c>
      <c r="X189" s="186" t="s">
        <v>2249</v>
      </c>
      <c r="Y189" s="186">
        <v>0.25</v>
      </c>
      <c r="Z189" s="186" t="s">
        <v>2250</v>
      </c>
      <c r="AA189" s="186">
        <v>0.25</v>
      </c>
      <c r="AB189" s="186" t="s">
        <v>2251</v>
      </c>
      <c r="AC189" s="186"/>
      <c r="AD189" s="186"/>
      <c r="AE189" s="186">
        <f t="shared" si="30"/>
        <v>0.75</v>
      </c>
      <c r="AF189" s="71">
        <v>44300</v>
      </c>
      <c r="AG189" s="71">
        <v>44392</v>
      </c>
      <c r="AH189" s="71">
        <v>44483</v>
      </c>
      <c r="AI189" s="71"/>
      <c r="AJ189" s="72">
        <f t="shared" si="31"/>
        <v>0.75</v>
      </c>
      <c r="AK189" s="72">
        <f t="shared" si="32"/>
        <v>1</v>
      </c>
      <c r="AL189" s="72">
        <f t="shared" si="33"/>
        <v>1</v>
      </c>
      <c r="AM189" s="72">
        <f t="shared" si="34"/>
        <v>1</v>
      </c>
      <c r="AN189" s="72">
        <f t="shared" si="35"/>
        <v>0</v>
      </c>
      <c r="AO189" s="185" t="s">
        <v>780</v>
      </c>
      <c r="AP189" s="185" t="s">
        <v>780</v>
      </c>
      <c r="AQ189" s="185" t="s">
        <v>780</v>
      </c>
      <c r="AR189" s="185"/>
      <c r="AS189" s="185" t="s">
        <v>1575</v>
      </c>
      <c r="AT189" s="185" t="s">
        <v>2252</v>
      </c>
      <c r="AU189" s="185" t="s">
        <v>2253</v>
      </c>
      <c r="AV189" s="185"/>
      <c r="AW189" s="185" t="s">
        <v>780</v>
      </c>
      <c r="AX189" t="s">
        <v>780</v>
      </c>
      <c r="AY189" t="s">
        <v>780</v>
      </c>
      <c r="BA189" t="s">
        <v>2254</v>
      </c>
      <c r="BB189" t="s">
        <v>2255</v>
      </c>
      <c r="BC189" t="s">
        <v>2256</v>
      </c>
      <c r="BD189" s="140"/>
    </row>
    <row r="190" spans="1:56" ht="15" customHeight="1">
      <c r="A190" s="185">
        <v>9</v>
      </c>
      <c r="B190" s="185" t="s">
        <v>507</v>
      </c>
      <c r="C190" s="185" t="s">
        <v>831</v>
      </c>
      <c r="D190" s="185" t="s">
        <v>832</v>
      </c>
      <c r="E190" s="185" t="s">
        <v>833</v>
      </c>
      <c r="F190" s="185" t="s">
        <v>834</v>
      </c>
      <c r="G190" s="185" t="s">
        <v>835</v>
      </c>
      <c r="H190" s="185" t="s">
        <v>835</v>
      </c>
      <c r="I190" t="s">
        <v>836</v>
      </c>
      <c r="J190" s="71">
        <v>44197</v>
      </c>
      <c r="K190" s="71">
        <v>44561</v>
      </c>
      <c r="L190" s="185" t="s">
        <v>774</v>
      </c>
      <c r="M190" s="185" t="str">
        <f t="shared" si="41"/>
        <v>Santander</v>
      </c>
      <c r="N190" s="185" t="s">
        <v>60</v>
      </c>
      <c r="O190" s="185" t="s">
        <v>837</v>
      </c>
      <c r="P190" s="185" t="s">
        <v>776</v>
      </c>
      <c r="Q190" s="72">
        <v>0.1111111111111111</v>
      </c>
      <c r="R190" s="186">
        <v>1</v>
      </c>
      <c r="S190" s="186">
        <v>0.25</v>
      </c>
      <c r="T190" s="186">
        <v>0.25</v>
      </c>
      <c r="U190" s="186">
        <v>0.25</v>
      </c>
      <c r="V190" s="186">
        <v>0.25</v>
      </c>
      <c r="W190" s="186">
        <v>0.25</v>
      </c>
      <c r="X190" s="186" t="s">
        <v>2257</v>
      </c>
      <c r="Y190" s="186">
        <v>0.25</v>
      </c>
      <c r="Z190" s="186" t="s">
        <v>2258</v>
      </c>
      <c r="AA190" s="186">
        <v>0.25</v>
      </c>
      <c r="AB190" s="186" t="s">
        <v>2259</v>
      </c>
      <c r="AC190" s="186"/>
      <c r="AD190" s="186"/>
      <c r="AE190" s="186">
        <f t="shared" si="30"/>
        <v>0.75</v>
      </c>
      <c r="AF190" s="71">
        <v>44300</v>
      </c>
      <c r="AG190" s="71">
        <v>44392</v>
      </c>
      <c r="AH190" s="71">
        <v>44483</v>
      </c>
      <c r="AI190" s="71"/>
      <c r="AJ190" s="72">
        <f t="shared" si="31"/>
        <v>0.75</v>
      </c>
      <c r="AK190" s="72">
        <f t="shared" si="32"/>
        <v>1</v>
      </c>
      <c r="AL190" s="72">
        <f t="shared" si="33"/>
        <v>1</v>
      </c>
      <c r="AM190" s="72">
        <f t="shared" si="34"/>
        <v>1</v>
      </c>
      <c r="AN190" s="72">
        <f t="shared" si="35"/>
        <v>0</v>
      </c>
      <c r="AO190" s="185" t="s">
        <v>780</v>
      </c>
      <c r="AP190" s="185" t="s">
        <v>780</v>
      </c>
      <c r="AQ190" s="185" t="s">
        <v>780</v>
      </c>
      <c r="AR190" s="185"/>
      <c r="AS190" s="185" t="s">
        <v>1584</v>
      </c>
      <c r="AT190" s="185" t="s">
        <v>2260</v>
      </c>
      <c r="AU190" s="185" t="s">
        <v>2261</v>
      </c>
      <c r="AV190" s="185"/>
      <c r="AW190" s="185" t="s">
        <v>780</v>
      </c>
      <c r="AX190" t="s">
        <v>780</v>
      </c>
      <c r="AY190" t="s">
        <v>780</v>
      </c>
      <c r="BA190" t="s">
        <v>2262</v>
      </c>
      <c r="BB190" t="s">
        <v>2263</v>
      </c>
      <c r="BC190" t="s">
        <v>2264</v>
      </c>
      <c r="BD190" s="140"/>
    </row>
    <row r="191" spans="1:56" ht="15" customHeight="1">
      <c r="A191" s="185">
        <v>10</v>
      </c>
      <c r="B191" s="185" t="s">
        <v>507</v>
      </c>
      <c r="C191" s="185" t="s">
        <v>831</v>
      </c>
      <c r="D191" s="185" t="s">
        <v>832</v>
      </c>
      <c r="E191" s="185" t="s">
        <v>833</v>
      </c>
      <c r="F191" s="185" t="s">
        <v>834</v>
      </c>
      <c r="G191" s="185" t="s">
        <v>835</v>
      </c>
      <c r="H191" s="185" t="s">
        <v>835</v>
      </c>
      <c r="I191" t="s">
        <v>846</v>
      </c>
      <c r="J191" s="71">
        <v>44197</v>
      </c>
      <c r="K191" s="71">
        <v>44561</v>
      </c>
      <c r="L191" s="185" t="s">
        <v>774</v>
      </c>
      <c r="M191" s="185" t="str">
        <f t="shared" si="41"/>
        <v>Santander</v>
      </c>
      <c r="N191" s="185" t="s">
        <v>60</v>
      </c>
      <c r="O191" s="185" t="s">
        <v>847</v>
      </c>
      <c r="P191" s="185" t="s">
        <v>776</v>
      </c>
      <c r="Q191" s="72">
        <v>0.1111111111111111</v>
      </c>
      <c r="R191" s="186">
        <v>1</v>
      </c>
      <c r="S191" s="186">
        <v>0.25</v>
      </c>
      <c r="T191" s="186">
        <v>0.25</v>
      </c>
      <c r="U191" s="186">
        <v>0.25</v>
      </c>
      <c r="V191" s="186">
        <v>0.25</v>
      </c>
      <c r="W191" s="186">
        <v>0.25</v>
      </c>
      <c r="X191" s="186" t="s">
        <v>2265</v>
      </c>
      <c r="Y191" s="186">
        <v>0.25</v>
      </c>
      <c r="Z191" s="186" t="s">
        <v>2266</v>
      </c>
      <c r="AA191" s="186">
        <v>0.25</v>
      </c>
      <c r="AB191" s="186" t="s">
        <v>2267</v>
      </c>
      <c r="AC191" s="186"/>
      <c r="AD191" s="186"/>
      <c r="AE191" s="186">
        <f t="shared" si="30"/>
        <v>0.75</v>
      </c>
      <c r="AF191" s="71">
        <v>44300</v>
      </c>
      <c r="AG191" s="71">
        <v>44392</v>
      </c>
      <c r="AH191" s="71">
        <v>44483</v>
      </c>
      <c r="AI191" s="71"/>
      <c r="AJ191" s="72">
        <f t="shared" si="31"/>
        <v>0.75</v>
      </c>
      <c r="AK191" s="72">
        <f t="shared" si="32"/>
        <v>1</v>
      </c>
      <c r="AL191" s="72">
        <f t="shared" si="33"/>
        <v>1</v>
      </c>
      <c r="AM191" s="72">
        <f t="shared" si="34"/>
        <v>1</v>
      </c>
      <c r="AN191" s="72">
        <f t="shared" si="35"/>
        <v>0</v>
      </c>
      <c r="AO191" s="185" t="s">
        <v>780</v>
      </c>
      <c r="AP191" s="185" t="s">
        <v>780</v>
      </c>
      <c r="AQ191" s="185" t="s">
        <v>780</v>
      </c>
      <c r="AR191" s="185"/>
      <c r="AS191" s="185" t="s">
        <v>2054</v>
      </c>
      <c r="AT191" s="185" t="s">
        <v>2268</v>
      </c>
      <c r="AU191" s="185" t="s">
        <v>2269</v>
      </c>
      <c r="AV191" s="185"/>
      <c r="AW191" s="185" t="s">
        <v>869</v>
      </c>
      <c r="AX191" t="s">
        <v>780</v>
      </c>
      <c r="AY191" t="s">
        <v>780</v>
      </c>
      <c r="BA191" t="s">
        <v>2270</v>
      </c>
      <c r="BB191" t="s">
        <v>2271</v>
      </c>
      <c r="BC191" t="s">
        <v>2272</v>
      </c>
      <c r="BD191" s="140"/>
    </row>
    <row r="192" spans="1:56" ht="15" customHeight="1">
      <c r="A192" s="185">
        <v>12</v>
      </c>
      <c r="B192" s="185" t="s">
        <v>507</v>
      </c>
      <c r="C192" s="185" t="s">
        <v>855</v>
      </c>
      <c r="D192" s="185" t="s">
        <v>768</v>
      </c>
      <c r="E192" s="185" t="s">
        <v>856</v>
      </c>
      <c r="F192" s="185" t="s">
        <v>857</v>
      </c>
      <c r="G192" s="185" t="s">
        <v>858</v>
      </c>
      <c r="H192" s="185" t="s">
        <v>859</v>
      </c>
      <c r="I192" t="s">
        <v>860</v>
      </c>
      <c r="J192" s="71">
        <v>44197</v>
      </c>
      <c r="K192" s="71">
        <v>44561</v>
      </c>
      <c r="L192" s="185" t="s">
        <v>774</v>
      </c>
      <c r="M192" s="185" t="str">
        <f t="shared" si="41"/>
        <v>Santander</v>
      </c>
      <c r="N192" s="185" t="s">
        <v>30</v>
      </c>
      <c r="O192" s="185" t="s">
        <v>861</v>
      </c>
      <c r="P192" s="185" t="s">
        <v>862</v>
      </c>
      <c r="Q192" s="72">
        <v>0.1111111111111111</v>
      </c>
      <c r="R192" s="187">
        <f>SUM(S192:V192)</f>
        <v>342048958.83722198</v>
      </c>
      <c r="S192" s="187">
        <v>67539004.175142452</v>
      </c>
      <c r="T192" s="187">
        <v>87552842.62547484</v>
      </c>
      <c r="U192" s="187">
        <v>89139180.554970324</v>
      </c>
      <c r="V192" s="187">
        <v>97817931.481634408</v>
      </c>
      <c r="W192" s="187">
        <v>28605649</v>
      </c>
      <c r="X192" s="187" t="s">
        <v>2273</v>
      </c>
      <c r="Y192" s="187">
        <v>38155744</v>
      </c>
      <c r="Z192" s="187" t="s">
        <v>2274</v>
      </c>
      <c r="AA192" s="187">
        <v>42374176</v>
      </c>
      <c r="AB192" s="187" t="s">
        <v>2275</v>
      </c>
      <c r="AC192" s="187"/>
      <c r="AD192" s="187"/>
      <c r="AE192" s="187">
        <f t="shared" si="30"/>
        <v>109135569</v>
      </c>
      <c r="AF192" s="71">
        <v>44300</v>
      </c>
      <c r="AG192" s="71">
        <v>44392</v>
      </c>
      <c r="AH192" s="71">
        <v>44482</v>
      </c>
      <c r="AI192" s="71"/>
      <c r="AJ192" s="72">
        <f t="shared" si="31"/>
        <v>0.31906417540635357</v>
      </c>
      <c r="AK192" s="72">
        <f t="shared" si="32"/>
        <v>0.42354265286203657</v>
      </c>
      <c r="AL192" s="72">
        <f t="shared" si="33"/>
        <v>0.4358024577593555</v>
      </c>
      <c r="AM192" s="72">
        <f t="shared" si="34"/>
        <v>0.47537093942510167</v>
      </c>
      <c r="AN192" s="72">
        <f t="shared" si="35"/>
        <v>0</v>
      </c>
      <c r="AO192" s="185" t="s">
        <v>780</v>
      </c>
      <c r="AP192" s="185" t="s">
        <v>780</v>
      </c>
      <c r="AQ192" s="185" t="s">
        <v>780</v>
      </c>
      <c r="AR192" s="185"/>
      <c r="AS192" s="185" t="s">
        <v>2276</v>
      </c>
      <c r="AT192" s="185" t="s">
        <v>2277</v>
      </c>
      <c r="AU192" s="185" t="s">
        <v>2278</v>
      </c>
      <c r="AV192" s="185"/>
      <c r="AW192" s="185" t="s">
        <v>780</v>
      </c>
      <c r="AX192" t="s">
        <v>780</v>
      </c>
      <c r="AY192" t="s">
        <v>780</v>
      </c>
      <c r="BA192" t="s">
        <v>2279</v>
      </c>
      <c r="BB192" t="s">
        <v>2280</v>
      </c>
      <c r="BC192" t="s">
        <v>2281</v>
      </c>
      <c r="BD192" s="140"/>
    </row>
    <row r="193" spans="1:56" ht="15" customHeight="1">
      <c r="A193" s="185">
        <v>1</v>
      </c>
      <c r="B193" s="185" t="s">
        <v>2282</v>
      </c>
      <c r="C193" s="185" t="s">
        <v>873</v>
      </c>
      <c r="D193" s="185" t="s">
        <v>768</v>
      </c>
      <c r="E193" s="185" t="s">
        <v>769</v>
      </c>
      <c r="F193" s="185" t="s">
        <v>770</v>
      </c>
      <c r="G193" s="185" t="s">
        <v>771</v>
      </c>
      <c r="H193" s="185" t="s">
        <v>772</v>
      </c>
      <c r="I193" s="185" t="s">
        <v>885</v>
      </c>
      <c r="J193" s="71">
        <v>44197</v>
      </c>
      <c r="K193" s="71">
        <v>44561</v>
      </c>
      <c r="L193" s="185" t="s">
        <v>774</v>
      </c>
      <c r="M193" s="185" t="str">
        <f>B193</f>
        <v>Sucre</v>
      </c>
      <c r="N193" s="185" t="s">
        <v>30</v>
      </c>
      <c r="O193" s="185" t="s">
        <v>886</v>
      </c>
      <c r="P193" s="185" t="s">
        <v>776</v>
      </c>
      <c r="Q193" s="72">
        <v>0.1</v>
      </c>
      <c r="R193" s="187">
        <v>96331</v>
      </c>
      <c r="S193" s="187">
        <v>0</v>
      </c>
      <c r="T193" s="187">
        <v>0</v>
      </c>
      <c r="U193" s="187">
        <v>0</v>
      </c>
      <c r="V193" s="187">
        <v>96331</v>
      </c>
      <c r="W193" s="187">
        <v>0</v>
      </c>
      <c r="X193" s="187" t="s">
        <v>2283</v>
      </c>
      <c r="Y193" s="187">
        <v>0</v>
      </c>
      <c r="Z193" s="187" t="s">
        <v>2284</v>
      </c>
      <c r="AA193" s="187">
        <v>0</v>
      </c>
      <c r="AB193" s="187" t="s">
        <v>2285</v>
      </c>
      <c r="AC193" s="187"/>
      <c r="AD193" s="187"/>
      <c r="AE193" s="187">
        <f t="shared" si="30"/>
        <v>0</v>
      </c>
      <c r="AF193" s="71">
        <v>44300</v>
      </c>
      <c r="AG193" s="71">
        <v>44390</v>
      </c>
      <c r="AH193" s="71">
        <v>44477</v>
      </c>
      <c r="AI193" s="71"/>
      <c r="AJ193" s="72">
        <f t="shared" si="31"/>
        <v>0</v>
      </c>
      <c r="AK193" s="72" t="str">
        <f t="shared" si="32"/>
        <v/>
      </c>
      <c r="AL193" s="72" t="str">
        <f t="shared" si="33"/>
        <v/>
      </c>
      <c r="AM193" s="72" t="str">
        <f t="shared" si="34"/>
        <v/>
      </c>
      <c r="AN193" s="72">
        <f t="shared" si="35"/>
        <v>0</v>
      </c>
      <c r="AO193" s="185" t="s">
        <v>879</v>
      </c>
      <c r="AP193" s="185" t="s">
        <v>879</v>
      </c>
      <c r="AQ193" s="185" t="s">
        <v>780</v>
      </c>
      <c r="AR193" s="185"/>
      <c r="AS193" s="185" t="s">
        <v>879</v>
      </c>
      <c r="AT193" s="185" t="s">
        <v>879</v>
      </c>
      <c r="AU193" s="185" t="s">
        <v>2286</v>
      </c>
      <c r="AV193" s="185"/>
      <c r="AW193" s="185" t="s">
        <v>879</v>
      </c>
      <c r="AX193" s="185" t="s">
        <v>879</v>
      </c>
      <c r="AY193" s="185" t="s">
        <v>879</v>
      </c>
      <c r="AZ193" s="185"/>
      <c r="BA193" s="185" t="s">
        <v>2287</v>
      </c>
      <c r="BB193" s="185" t="s">
        <v>2287</v>
      </c>
      <c r="BC193" s="185" t="s">
        <v>2287</v>
      </c>
      <c r="BD193" s="140"/>
    </row>
    <row r="194" spans="1:56" ht="15" customHeight="1">
      <c r="A194" s="185">
        <v>2</v>
      </c>
      <c r="B194" s="185" t="s">
        <v>2282</v>
      </c>
      <c r="C194" s="185" t="s">
        <v>767</v>
      </c>
      <c r="D194" s="185" t="s">
        <v>768</v>
      </c>
      <c r="E194" s="185" t="s">
        <v>769</v>
      </c>
      <c r="F194" s="185" t="s">
        <v>770</v>
      </c>
      <c r="G194" s="185" t="s">
        <v>771</v>
      </c>
      <c r="H194" s="185" t="s">
        <v>772</v>
      </c>
      <c r="I194" s="185" t="s">
        <v>773</v>
      </c>
      <c r="J194" s="71">
        <v>44197</v>
      </c>
      <c r="K194" s="71">
        <v>44561</v>
      </c>
      <c r="L194" s="185" t="s">
        <v>774</v>
      </c>
      <c r="M194" s="185" t="str">
        <f t="shared" ref="M194:M202" si="42">B194</f>
        <v>Sucre</v>
      </c>
      <c r="N194" s="185" t="s">
        <v>30</v>
      </c>
      <c r="O194" s="185" t="s">
        <v>775</v>
      </c>
      <c r="P194" s="185" t="s">
        <v>776</v>
      </c>
      <c r="Q194" s="72">
        <v>0.1</v>
      </c>
      <c r="R194" s="187">
        <v>5789</v>
      </c>
      <c r="S194" s="187">
        <v>0</v>
      </c>
      <c r="T194" s="187">
        <v>0</v>
      </c>
      <c r="U194" s="187">
        <v>0</v>
      </c>
      <c r="V194" s="187">
        <v>5789</v>
      </c>
      <c r="W194" s="187">
        <v>0</v>
      </c>
      <c r="X194" s="187" t="s">
        <v>2288</v>
      </c>
      <c r="Y194" s="187">
        <v>1507</v>
      </c>
      <c r="Z194" s="187" t="s">
        <v>2289</v>
      </c>
      <c r="AA194" s="187">
        <v>2639</v>
      </c>
      <c r="AB194" s="187" t="s">
        <v>2290</v>
      </c>
      <c r="AC194" s="187"/>
      <c r="AD194" s="187"/>
      <c r="AE194" s="187">
        <f t="shared" si="30"/>
        <v>4146</v>
      </c>
      <c r="AF194" s="71">
        <v>44300</v>
      </c>
      <c r="AG194" s="71">
        <v>44390</v>
      </c>
      <c r="AH194" s="71">
        <v>44483</v>
      </c>
      <c r="AI194" s="71"/>
      <c r="AJ194" s="72">
        <f t="shared" si="31"/>
        <v>0.71618586975297982</v>
      </c>
      <c r="AK194" s="72" t="str">
        <f t="shared" si="32"/>
        <v/>
      </c>
      <c r="AL194" s="72" t="str">
        <f t="shared" si="33"/>
        <v/>
      </c>
      <c r="AM194" s="72" t="str">
        <f t="shared" si="34"/>
        <v/>
      </c>
      <c r="AN194" s="72">
        <f t="shared" si="35"/>
        <v>0</v>
      </c>
      <c r="AO194" s="185" t="s">
        <v>780</v>
      </c>
      <c r="AP194" s="185" t="s">
        <v>780</v>
      </c>
      <c r="AQ194" s="185" t="s">
        <v>780</v>
      </c>
      <c r="AR194" s="185"/>
      <c r="AS194" s="185" t="s">
        <v>2291</v>
      </c>
      <c r="AT194" s="185" t="s">
        <v>2292</v>
      </c>
      <c r="AU194" s="185" t="s">
        <v>1465</v>
      </c>
      <c r="AV194" s="185"/>
      <c r="AW194" s="185" t="s">
        <v>780</v>
      </c>
      <c r="AX194" t="s">
        <v>780</v>
      </c>
      <c r="AY194" t="s">
        <v>780</v>
      </c>
      <c r="BA194" t="s">
        <v>2293</v>
      </c>
      <c r="BB194" t="s">
        <v>2294</v>
      </c>
      <c r="BC194" t="s">
        <v>2295</v>
      </c>
      <c r="BD194" s="140"/>
    </row>
    <row r="195" spans="1:56" ht="15" customHeight="1">
      <c r="A195" s="185">
        <v>4</v>
      </c>
      <c r="B195" s="185" t="s">
        <v>2282</v>
      </c>
      <c r="C195" s="185" t="s">
        <v>767</v>
      </c>
      <c r="D195" s="185" t="s">
        <v>768</v>
      </c>
      <c r="E195" s="185" t="s">
        <v>769</v>
      </c>
      <c r="F195" s="185" t="s">
        <v>770</v>
      </c>
      <c r="G195" s="185" t="s">
        <v>771</v>
      </c>
      <c r="H195" s="185" t="s">
        <v>772</v>
      </c>
      <c r="I195" s="185" t="s">
        <v>787</v>
      </c>
      <c r="J195" s="71">
        <v>44197</v>
      </c>
      <c r="K195" s="71">
        <v>44561</v>
      </c>
      <c r="L195" s="185" t="s">
        <v>774</v>
      </c>
      <c r="M195" s="185" t="str">
        <f t="shared" si="42"/>
        <v>Sucre</v>
      </c>
      <c r="N195" s="185" t="s">
        <v>30</v>
      </c>
      <c r="O195" s="185" t="s">
        <v>788</v>
      </c>
      <c r="P195" s="185" t="s">
        <v>776</v>
      </c>
      <c r="Q195" s="72">
        <v>0.1</v>
      </c>
      <c r="R195" s="187">
        <v>4939</v>
      </c>
      <c r="S195" s="187">
        <v>0</v>
      </c>
      <c r="T195" s="187">
        <v>0</v>
      </c>
      <c r="U195" s="187">
        <v>0</v>
      </c>
      <c r="V195" s="187">
        <v>4939</v>
      </c>
      <c r="W195" s="187">
        <v>0</v>
      </c>
      <c r="X195" s="187" t="s">
        <v>2296</v>
      </c>
      <c r="Y195" s="187">
        <v>514</v>
      </c>
      <c r="Z195" s="187" t="s">
        <v>2297</v>
      </c>
      <c r="AA195" s="187">
        <v>640</v>
      </c>
      <c r="AB195" s="187" t="s">
        <v>2298</v>
      </c>
      <c r="AC195" s="187"/>
      <c r="AD195" s="187"/>
      <c r="AE195" s="187">
        <f t="shared" ref="AE195:AE223" si="43">AC195+AA195+Y195+W195</f>
        <v>1154</v>
      </c>
      <c r="AF195" s="71">
        <v>44300</v>
      </c>
      <c r="AG195" s="71">
        <v>44390</v>
      </c>
      <c r="AH195" s="71">
        <v>44477</v>
      </c>
      <c r="AI195" s="71"/>
      <c r="AJ195" s="72">
        <f t="shared" ref="AJ195:AJ223" si="44">IFERROR(IF((W195+Y195+AA195+AC195)/R195&gt;1,1,(W195+Y195+AA195+AC195)/R195),0)</f>
        <v>0.23365053654585949</v>
      </c>
      <c r="AK195" s="72" t="str">
        <f t="shared" ref="AK195:AK223" si="45">IFERROR(IF(S195=0,"",IF((W195/S195)&gt;1,1,(W195/S195))),"")</f>
        <v/>
      </c>
      <c r="AL195" s="72" t="str">
        <f t="shared" ref="AL195:AL223" si="46">IFERROR(IF(T195=0,"",IF((Y195/T195)&gt;1,1,(Y195/T195))),"")</f>
        <v/>
      </c>
      <c r="AM195" s="72" t="str">
        <f t="shared" ref="AM195:AM223" si="47">IFERROR(IF(U195=0,"",IF((AA195/U195)&gt;1,1,(AA195/U195))),"")</f>
        <v/>
      </c>
      <c r="AN195" s="72">
        <f t="shared" ref="AN195:AN223" si="48">IFERROR(IF(V195=0,"",IF((AC195/V195)&gt;1,1,(AC195/V195))),"")</f>
        <v>0</v>
      </c>
      <c r="AO195" s="185" t="s">
        <v>780</v>
      </c>
      <c r="AP195" s="185" t="s">
        <v>780</v>
      </c>
      <c r="AQ195" s="185" t="s">
        <v>780</v>
      </c>
      <c r="AR195" s="185"/>
      <c r="AS195" s="185" t="s">
        <v>2291</v>
      </c>
      <c r="AT195" s="185" t="s">
        <v>2299</v>
      </c>
      <c r="AU195" s="185" t="s">
        <v>1465</v>
      </c>
      <c r="AV195" s="185"/>
      <c r="AW195" s="185" t="s">
        <v>780</v>
      </c>
      <c r="AX195" t="s">
        <v>780</v>
      </c>
      <c r="AY195" t="s">
        <v>780</v>
      </c>
      <c r="BA195" t="s">
        <v>2300</v>
      </c>
      <c r="BB195" t="s">
        <v>2301</v>
      </c>
      <c r="BC195" t="s">
        <v>2302</v>
      </c>
      <c r="BD195" s="140"/>
    </row>
    <row r="196" spans="1:56" ht="15" customHeight="1">
      <c r="A196" s="185">
        <v>6</v>
      </c>
      <c r="B196" s="185" t="s">
        <v>2282</v>
      </c>
      <c r="C196" s="185" t="s">
        <v>1005</v>
      </c>
      <c r="D196" s="185" t="s">
        <v>768</v>
      </c>
      <c r="E196" s="185" t="s">
        <v>856</v>
      </c>
      <c r="F196" s="185" t="s">
        <v>1006</v>
      </c>
      <c r="G196" s="185" t="s">
        <v>771</v>
      </c>
      <c r="H196" s="185" t="s">
        <v>772</v>
      </c>
      <c r="I196" t="s">
        <v>1007</v>
      </c>
      <c r="J196" s="71">
        <v>44197</v>
      </c>
      <c r="K196" s="71">
        <v>44561</v>
      </c>
      <c r="L196" s="185" t="s">
        <v>774</v>
      </c>
      <c r="M196" s="185" t="str">
        <f t="shared" si="42"/>
        <v>Sucre</v>
      </c>
      <c r="N196" s="185" t="s">
        <v>30</v>
      </c>
      <c r="O196" s="185" t="s">
        <v>1008</v>
      </c>
      <c r="P196" s="185" t="s">
        <v>776</v>
      </c>
      <c r="Q196" s="72">
        <v>0.1</v>
      </c>
      <c r="R196" s="187">
        <v>40</v>
      </c>
      <c r="S196" s="187">
        <v>0</v>
      </c>
      <c r="T196" s="187">
        <v>0</v>
      </c>
      <c r="U196" s="187">
        <v>0</v>
      </c>
      <c r="V196" s="187">
        <v>40</v>
      </c>
      <c r="W196" s="187">
        <v>0</v>
      </c>
      <c r="X196" s="187" t="s">
        <v>2303</v>
      </c>
      <c r="Y196" s="187">
        <v>7</v>
      </c>
      <c r="Z196" s="187" t="s">
        <v>2304</v>
      </c>
      <c r="AA196" s="187">
        <v>11</v>
      </c>
      <c r="AB196" s="187" t="s">
        <v>2305</v>
      </c>
      <c r="AC196" s="187"/>
      <c r="AD196" s="187"/>
      <c r="AE196" s="187">
        <f t="shared" si="43"/>
        <v>18</v>
      </c>
      <c r="AF196" s="71">
        <v>44300</v>
      </c>
      <c r="AG196" s="71">
        <v>44392</v>
      </c>
      <c r="AH196" s="71">
        <v>44477</v>
      </c>
      <c r="AI196" s="71"/>
      <c r="AJ196" s="72">
        <f t="shared" si="44"/>
        <v>0.45</v>
      </c>
      <c r="AK196" s="72" t="str">
        <f t="shared" si="45"/>
        <v/>
      </c>
      <c r="AL196" s="72" t="str">
        <f t="shared" si="46"/>
        <v/>
      </c>
      <c r="AM196" s="72" t="str">
        <f t="shared" si="47"/>
        <v/>
      </c>
      <c r="AN196" s="72">
        <f t="shared" si="48"/>
        <v>0</v>
      </c>
      <c r="AO196" s="185" t="s">
        <v>879</v>
      </c>
      <c r="AP196" s="185" t="s">
        <v>780</v>
      </c>
      <c r="AQ196" s="185" t="s">
        <v>780</v>
      </c>
      <c r="AR196" s="185"/>
      <c r="AS196" s="185" t="s">
        <v>879</v>
      </c>
      <c r="AT196" s="185" t="s">
        <v>2306</v>
      </c>
      <c r="AU196" s="185" t="s">
        <v>1465</v>
      </c>
      <c r="AV196" s="185"/>
      <c r="AW196" s="185" t="s">
        <v>879</v>
      </c>
      <c r="AX196" t="s">
        <v>780</v>
      </c>
      <c r="AY196" t="s">
        <v>780</v>
      </c>
      <c r="BA196" t="s">
        <v>2307</v>
      </c>
      <c r="BB196" t="s">
        <v>2308</v>
      </c>
      <c r="BC196" t="s">
        <v>2309</v>
      </c>
      <c r="BD196" s="140"/>
    </row>
    <row r="197" spans="1:56" ht="15" customHeight="1">
      <c r="A197" s="185">
        <v>7</v>
      </c>
      <c r="B197" s="185" t="s">
        <v>2282</v>
      </c>
      <c r="C197" s="185" t="s">
        <v>797</v>
      </c>
      <c r="D197" s="185" t="s">
        <v>768</v>
      </c>
      <c r="E197" s="185" t="s">
        <v>769</v>
      </c>
      <c r="F197" s="185" t="s">
        <v>798</v>
      </c>
      <c r="G197" s="185" t="s">
        <v>771</v>
      </c>
      <c r="H197" s="185" t="s">
        <v>772</v>
      </c>
      <c r="I197" t="s">
        <v>799</v>
      </c>
      <c r="J197" s="71">
        <v>44197</v>
      </c>
      <c r="K197" s="71">
        <v>44561</v>
      </c>
      <c r="L197" s="185" t="s">
        <v>774</v>
      </c>
      <c r="M197" s="185" t="str">
        <f t="shared" si="42"/>
        <v>Sucre</v>
      </c>
      <c r="N197" s="185" t="s">
        <v>60</v>
      </c>
      <c r="O197" s="185" t="s">
        <v>800</v>
      </c>
      <c r="P197" s="185" t="s">
        <v>776</v>
      </c>
      <c r="Q197" s="72">
        <v>0.1</v>
      </c>
      <c r="R197" s="186">
        <v>1</v>
      </c>
      <c r="S197" s="186">
        <v>0.25</v>
      </c>
      <c r="T197" s="186">
        <v>0.25</v>
      </c>
      <c r="U197" s="186">
        <v>0.25</v>
      </c>
      <c r="V197" s="186">
        <v>0.25</v>
      </c>
      <c r="W197" s="186">
        <v>0</v>
      </c>
      <c r="X197" s="186" t="s">
        <v>2310</v>
      </c>
      <c r="Y197" s="186">
        <v>0.24</v>
      </c>
      <c r="Z197" s="186" t="s">
        <v>2311</v>
      </c>
      <c r="AA197" s="186">
        <v>0.25</v>
      </c>
      <c r="AB197" s="186" t="s">
        <v>2312</v>
      </c>
      <c r="AC197" s="186"/>
      <c r="AD197" s="186"/>
      <c r="AE197" s="186">
        <f t="shared" si="43"/>
        <v>0.49</v>
      </c>
      <c r="AF197" s="71">
        <v>44300</v>
      </c>
      <c r="AG197" s="71">
        <v>44391</v>
      </c>
      <c r="AH197" s="71">
        <v>44483</v>
      </c>
      <c r="AI197" s="71"/>
      <c r="AJ197" s="72">
        <f t="shared" si="44"/>
        <v>0.49</v>
      </c>
      <c r="AK197" s="72">
        <f t="shared" si="45"/>
        <v>0</v>
      </c>
      <c r="AL197" s="72">
        <f t="shared" si="46"/>
        <v>0.96</v>
      </c>
      <c r="AM197" s="72">
        <f t="shared" si="47"/>
        <v>1</v>
      </c>
      <c r="AN197" s="72">
        <f t="shared" si="48"/>
        <v>0</v>
      </c>
      <c r="AO197" s="185" t="s">
        <v>869</v>
      </c>
      <c r="AP197" s="185" t="s">
        <v>780</v>
      </c>
      <c r="AQ197" s="185" t="s">
        <v>780</v>
      </c>
      <c r="AR197" s="185"/>
      <c r="AS197" s="185" t="s">
        <v>2313</v>
      </c>
      <c r="AT197" s="185" t="s">
        <v>2314</v>
      </c>
      <c r="AU197" s="185" t="s">
        <v>1465</v>
      </c>
      <c r="AV197" s="185"/>
      <c r="AW197" s="185" t="s">
        <v>869</v>
      </c>
      <c r="AX197" t="s">
        <v>780</v>
      </c>
      <c r="AY197" t="s">
        <v>780</v>
      </c>
      <c r="BA197" t="s">
        <v>2315</v>
      </c>
      <c r="BB197" t="s">
        <v>2316</v>
      </c>
      <c r="BC197" t="s">
        <v>2317</v>
      </c>
      <c r="BD197" s="140"/>
    </row>
    <row r="198" spans="1:56" ht="15" customHeight="1">
      <c r="A198" s="185">
        <v>8</v>
      </c>
      <c r="B198" s="185" t="s">
        <v>2282</v>
      </c>
      <c r="C198" s="185" t="s">
        <v>809</v>
      </c>
      <c r="D198" s="185" t="s">
        <v>768</v>
      </c>
      <c r="E198" s="185" t="s">
        <v>769</v>
      </c>
      <c r="F198" s="185" t="s">
        <v>798</v>
      </c>
      <c r="G198" s="185" t="s">
        <v>771</v>
      </c>
      <c r="H198" s="185" t="s">
        <v>772</v>
      </c>
      <c r="I198" t="s">
        <v>810</v>
      </c>
      <c r="J198" s="71">
        <v>44197</v>
      </c>
      <c r="K198" s="71">
        <v>44561</v>
      </c>
      <c r="L198" s="185" t="s">
        <v>774</v>
      </c>
      <c r="M198" s="185" t="str">
        <f t="shared" si="42"/>
        <v>Sucre</v>
      </c>
      <c r="N198" s="185" t="s">
        <v>60</v>
      </c>
      <c r="O198" s="185" t="s">
        <v>800</v>
      </c>
      <c r="P198" s="185" t="s">
        <v>776</v>
      </c>
      <c r="Q198" s="72">
        <v>0.1</v>
      </c>
      <c r="R198" s="186">
        <v>1</v>
      </c>
      <c r="S198" s="186">
        <v>0.25</v>
      </c>
      <c r="T198" s="186">
        <v>0.25</v>
      </c>
      <c r="U198" s="186">
        <v>0.25</v>
      </c>
      <c r="V198" s="186">
        <v>0.25</v>
      </c>
      <c r="W198" s="186">
        <v>0</v>
      </c>
      <c r="X198" s="186" t="s">
        <v>2318</v>
      </c>
      <c r="Y198" s="186">
        <v>0.24</v>
      </c>
      <c r="Z198" s="186" t="s">
        <v>2319</v>
      </c>
      <c r="AA198" s="186">
        <v>0.25</v>
      </c>
      <c r="AB198" s="186" t="s">
        <v>2320</v>
      </c>
      <c r="AC198" s="186"/>
      <c r="AD198" s="186"/>
      <c r="AE198" s="186">
        <f t="shared" si="43"/>
        <v>0.49</v>
      </c>
      <c r="AF198" s="71">
        <v>44300</v>
      </c>
      <c r="AG198" s="71">
        <v>44392</v>
      </c>
      <c r="AH198" s="71">
        <v>44483</v>
      </c>
      <c r="AI198" s="71"/>
      <c r="AJ198" s="72">
        <f t="shared" si="44"/>
        <v>0.49</v>
      </c>
      <c r="AK198" s="72">
        <f t="shared" si="45"/>
        <v>0</v>
      </c>
      <c r="AL198" s="72">
        <f t="shared" si="46"/>
        <v>0.96</v>
      </c>
      <c r="AM198" s="72">
        <f t="shared" si="47"/>
        <v>1</v>
      </c>
      <c r="AN198" s="72">
        <f t="shared" si="48"/>
        <v>0</v>
      </c>
      <c r="AO198" s="185" t="s">
        <v>780</v>
      </c>
      <c r="AP198" s="185" t="s">
        <v>780</v>
      </c>
      <c r="AQ198" s="185" t="s">
        <v>780</v>
      </c>
      <c r="AR198" s="185"/>
      <c r="AS198" s="185" t="s">
        <v>2291</v>
      </c>
      <c r="AT198" s="185" t="s">
        <v>2314</v>
      </c>
      <c r="AU198" s="185" t="s">
        <v>1465</v>
      </c>
      <c r="AV198" s="185"/>
      <c r="AW198" s="185" t="s">
        <v>780</v>
      </c>
      <c r="AX198" t="s">
        <v>780</v>
      </c>
      <c r="AY198" t="s">
        <v>780</v>
      </c>
      <c r="BA198" t="s">
        <v>2321</v>
      </c>
      <c r="BB198" t="s">
        <v>2322</v>
      </c>
      <c r="BC198" t="s">
        <v>2323</v>
      </c>
      <c r="BD198" s="140"/>
    </row>
    <row r="199" spans="1:56" ht="15" customHeight="1">
      <c r="A199" s="185">
        <v>9</v>
      </c>
      <c r="B199" s="185" t="s">
        <v>2282</v>
      </c>
      <c r="C199" s="185" t="s">
        <v>818</v>
      </c>
      <c r="D199" s="185" t="s">
        <v>819</v>
      </c>
      <c r="E199" s="185" t="s">
        <v>820</v>
      </c>
      <c r="F199" s="185" t="s">
        <v>821</v>
      </c>
      <c r="G199" s="185" t="s">
        <v>771</v>
      </c>
      <c r="H199" s="185" t="s">
        <v>822</v>
      </c>
      <c r="I199" t="s">
        <v>823</v>
      </c>
      <c r="J199" s="71">
        <v>44197</v>
      </c>
      <c r="K199" s="71">
        <v>44561</v>
      </c>
      <c r="L199" s="185" t="s">
        <v>774</v>
      </c>
      <c r="M199" s="185" t="str">
        <f t="shared" si="42"/>
        <v>Sucre</v>
      </c>
      <c r="N199" s="185" t="s">
        <v>60</v>
      </c>
      <c r="O199" s="185" t="s">
        <v>800</v>
      </c>
      <c r="P199" s="185" t="s">
        <v>776</v>
      </c>
      <c r="Q199" s="72">
        <v>0.1</v>
      </c>
      <c r="R199" s="186">
        <v>1</v>
      </c>
      <c r="S199" s="186">
        <v>0.25</v>
      </c>
      <c r="T199" s="186">
        <v>0.25</v>
      </c>
      <c r="U199" s="186">
        <v>0.25</v>
      </c>
      <c r="V199" s="186">
        <v>0.25</v>
      </c>
      <c r="W199" s="186">
        <v>0</v>
      </c>
      <c r="X199" s="186" t="s">
        <v>2324</v>
      </c>
      <c r="Y199" s="186">
        <v>0.1</v>
      </c>
      <c r="Z199" s="186" t="s">
        <v>2325</v>
      </c>
      <c r="AA199" s="186">
        <v>0.09</v>
      </c>
      <c r="AB199" s="186" t="s">
        <v>2326</v>
      </c>
      <c r="AC199" s="186"/>
      <c r="AD199" s="186"/>
      <c r="AE199" s="186">
        <f t="shared" si="43"/>
        <v>0.19</v>
      </c>
      <c r="AF199" s="71">
        <v>44300</v>
      </c>
      <c r="AG199" s="71">
        <v>44390</v>
      </c>
      <c r="AH199" s="71">
        <v>44483</v>
      </c>
      <c r="AI199" s="71"/>
      <c r="AJ199" s="72">
        <f t="shared" si="44"/>
        <v>0.19</v>
      </c>
      <c r="AK199" s="72">
        <f t="shared" si="45"/>
        <v>0</v>
      </c>
      <c r="AL199" s="72">
        <f t="shared" si="46"/>
        <v>0.4</v>
      </c>
      <c r="AM199" s="72">
        <f t="shared" si="47"/>
        <v>0.36</v>
      </c>
      <c r="AN199" s="72">
        <f t="shared" si="48"/>
        <v>0</v>
      </c>
      <c r="AO199" s="185" t="s">
        <v>869</v>
      </c>
      <c r="AP199" s="185" t="s">
        <v>780</v>
      </c>
      <c r="AQ199" s="185" t="s">
        <v>780</v>
      </c>
      <c r="AR199" s="185"/>
      <c r="AS199" s="185" t="s">
        <v>2327</v>
      </c>
      <c r="AT199" s="185" t="s">
        <v>2314</v>
      </c>
      <c r="AU199" s="185" t="s">
        <v>1465</v>
      </c>
      <c r="AV199" s="185"/>
      <c r="AW199" s="185" t="s">
        <v>869</v>
      </c>
      <c r="AX199" t="s">
        <v>780</v>
      </c>
      <c r="AY199" t="s">
        <v>869</v>
      </c>
      <c r="BA199" t="s">
        <v>2328</v>
      </c>
      <c r="BB199" t="s">
        <v>2329</v>
      </c>
      <c r="BC199" t="s">
        <v>2330</v>
      </c>
      <c r="BD199" s="140"/>
    </row>
    <row r="200" spans="1:56" ht="15" customHeight="1">
      <c r="A200" s="185">
        <v>10</v>
      </c>
      <c r="B200" s="185" t="s">
        <v>2282</v>
      </c>
      <c r="C200" s="185" t="s">
        <v>831</v>
      </c>
      <c r="D200" s="185" t="s">
        <v>832</v>
      </c>
      <c r="E200" s="185" t="s">
        <v>833</v>
      </c>
      <c r="F200" s="185" t="s">
        <v>834</v>
      </c>
      <c r="G200" s="185" t="s">
        <v>835</v>
      </c>
      <c r="H200" s="185" t="s">
        <v>835</v>
      </c>
      <c r="I200" t="s">
        <v>836</v>
      </c>
      <c r="J200" s="71">
        <v>44197</v>
      </c>
      <c r="K200" s="71">
        <v>44561</v>
      </c>
      <c r="L200" s="185" t="s">
        <v>774</v>
      </c>
      <c r="M200" s="185" t="str">
        <f t="shared" si="42"/>
        <v>Sucre</v>
      </c>
      <c r="N200" s="185" t="s">
        <v>60</v>
      </c>
      <c r="O200" s="185" t="s">
        <v>837</v>
      </c>
      <c r="P200" s="185" t="s">
        <v>776</v>
      </c>
      <c r="Q200" s="72">
        <v>0.1</v>
      </c>
      <c r="R200" s="186">
        <v>1</v>
      </c>
      <c r="S200" s="186">
        <v>0.25</v>
      </c>
      <c r="T200" s="186">
        <v>0.25</v>
      </c>
      <c r="U200" s="186">
        <v>0.25</v>
      </c>
      <c r="V200" s="186">
        <v>0.25</v>
      </c>
      <c r="W200" s="186">
        <v>0</v>
      </c>
      <c r="X200" s="186" t="s">
        <v>2331</v>
      </c>
      <c r="Y200" s="186">
        <v>0.25</v>
      </c>
      <c r="Z200" s="186" t="s">
        <v>2332</v>
      </c>
      <c r="AA200" s="186">
        <v>0.25</v>
      </c>
      <c r="AB200" s="186" t="s">
        <v>2332</v>
      </c>
      <c r="AC200" s="186"/>
      <c r="AD200" s="186"/>
      <c r="AE200" s="186">
        <f t="shared" si="43"/>
        <v>0.5</v>
      </c>
      <c r="AF200" s="71">
        <v>44300</v>
      </c>
      <c r="AG200" s="71">
        <v>44390</v>
      </c>
      <c r="AH200" s="71">
        <v>44477</v>
      </c>
      <c r="AI200" s="71"/>
      <c r="AJ200" s="72">
        <f t="shared" si="44"/>
        <v>0.5</v>
      </c>
      <c r="AK200" s="72">
        <f t="shared" si="45"/>
        <v>0</v>
      </c>
      <c r="AL200" s="72">
        <f t="shared" si="46"/>
        <v>1</v>
      </c>
      <c r="AM200" s="72">
        <f t="shared" si="47"/>
        <v>1</v>
      </c>
      <c r="AN200" s="72">
        <f t="shared" si="48"/>
        <v>0</v>
      </c>
      <c r="AO200" s="185" t="s">
        <v>780</v>
      </c>
      <c r="AP200" s="185" t="s">
        <v>780</v>
      </c>
      <c r="AQ200" s="185" t="s">
        <v>780</v>
      </c>
      <c r="AR200" s="185"/>
      <c r="AS200" s="185" t="s">
        <v>2333</v>
      </c>
      <c r="AT200" s="185" t="s">
        <v>2314</v>
      </c>
      <c r="AU200" s="185" t="s">
        <v>1465</v>
      </c>
      <c r="AV200" s="185"/>
      <c r="AW200" s="185" t="s">
        <v>869</v>
      </c>
      <c r="AX200" t="s">
        <v>780</v>
      </c>
      <c r="AY200" t="s">
        <v>780</v>
      </c>
      <c r="BA200" t="s">
        <v>2334</v>
      </c>
      <c r="BB200" t="s">
        <v>2335</v>
      </c>
      <c r="BC200" t="s">
        <v>2336</v>
      </c>
      <c r="BD200" s="140"/>
    </row>
    <row r="201" spans="1:56" ht="15" customHeight="1">
      <c r="A201" s="185">
        <v>11</v>
      </c>
      <c r="B201" s="185" t="s">
        <v>2282</v>
      </c>
      <c r="C201" s="185" t="s">
        <v>831</v>
      </c>
      <c r="D201" s="185" t="s">
        <v>832</v>
      </c>
      <c r="E201" s="185" t="s">
        <v>833</v>
      </c>
      <c r="F201" s="185" t="s">
        <v>834</v>
      </c>
      <c r="G201" s="185" t="s">
        <v>835</v>
      </c>
      <c r="H201" s="185" t="s">
        <v>835</v>
      </c>
      <c r="I201" s="185" t="s">
        <v>846</v>
      </c>
      <c r="J201" s="71">
        <v>44197</v>
      </c>
      <c r="K201" s="71">
        <v>44561</v>
      </c>
      <c r="L201" s="185" t="s">
        <v>774</v>
      </c>
      <c r="M201" s="185" t="str">
        <f t="shared" si="42"/>
        <v>Sucre</v>
      </c>
      <c r="N201" s="185" t="s">
        <v>60</v>
      </c>
      <c r="O201" s="185" t="s">
        <v>847</v>
      </c>
      <c r="P201" s="185" t="s">
        <v>776</v>
      </c>
      <c r="Q201" s="72">
        <v>0.1</v>
      </c>
      <c r="R201" s="186">
        <v>1</v>
      </c>
      <c r="S201" s="186">
        <v>0.25</v>
      </c>
      <c r="T201" s="186">
        <v>0.25</v>
      </c>
      <c r="U201" s="186">
        <v>0.25</v>
      </c>
      <c r="V201" s="186">
        <v>0.25</v>
      </c>
      <c r="W201" s="186"/>
      <c r="X201" s="186"/>
      <c r="Y201" s="186">
        <v>0.15</v>
      </c>
      <c r="Z201" s="186" t="s">
        <v>2337</v>
      </c>
      <c r="AA201" s="186">
        <v>0.25</v>
      </c>
      <c r="AB201" s="186" t="s">
        <v>2338</v>
      </c>
      <c r="AC201" s="186"/>
      <c r="AD201" s="186"/>
      <c r="AE201" s="186">
        <f t="shared" si="43"/>
        <v>0.4</v>
      </c>
      <c r="AF201" s="72"/>
      <c r="AG201" s="71">
        <v>44391</v>
      </c>
      <c r="AH201" s="71">
        <v>44483</v>
      </c>
      <c r="AI201" s="71"/>
      <c r="AJ201" s="72">
        <f t="shared" si="44"/>
        <v>0.4</v>
      </c>
      <c r="AK201" s="72">
        <f t="shared" si="45"/>
        <v>0</v>
      </c>
      <c r="AL201" s="72">
        <f t="shared" si="46"/>
        <v>0.6</v>
      </c>
      <c r="AM201" s="72">
        <f t="shared" si="47"/>
        <v>1</v>
      </c>
      <c r="AN201" s="72">
        <f t="shared" si="48"/>
        <v>0</v>
      </c>
      <c r="AO201" s="185" t="s">
        <v>869</v>
      </c>
      <c r="AP201" s="185" t="s">
        <v>780</v>
      </c>
      <c r="AQ201" s="185" t="s">
        <v>780</v>
      </c>
      <c r="AR201" s="185"/>
      <c r="AS201" s="185" t="s">
        <v>2339</v>
      </c>
      <c r="AT201" s="185" t="s">
        <v>2340</v>
      </c>
      <c r="AU201" s="185" t="s">
        <v>1465</v>
      </c>
      <c r="AV201" s="185"/>
      <c r="AW201" s="185" t="s">
        <v>869</v>
      </c>
      <c r="AX201" t="s">
        <v>780</v>
      </c>
      <c r="AY201" t="s">
        <v>780</v>
      </c>
      <c r="BA201" t="s">
        <v>2341</v>
      </c>
      <c r="BB201" t="s">
        <v>2342</v>
      </c>
      <c r="BC201" t="s">
        <v>2343</v>
      </c>
      <c r="BD201" s="140"/>
    </row>
    <row r="202" spans="1:56" ht="15" customHeight="1">
      <c r="A202" s="185">
        <v>13</v>
      </c>
      <c r="B202" s="185" t="s">
        <v>2282</v>
      </c>
      <c r="C202" s="185" t="s">
        <v>855</v>
      </c>
      <c r="D202" s="185" t="s">
        <v>768</v>
      </c>
      <c r="E202" s="185" t="s">
        <v>856</v>
      </c>
      <c r="F202" s="185" t="s">
        <v>857</v>
      </c>
      <c r="G202" s="185" t="s">
        <v>858</v>
      </c>
      <c r="H202" s="185" t="s">
        <v>859</v>
      </c>
      <c r="I202" t="s">
        <v>860</v>
      </c>
      <c r="J202" s="71">
        <v>44197</v>
      </c>
      <c r="K202" s="71">
        <v>44561</v>
      </c>
      <c r="L202" s="185" t="s">
        <v>774</v>
      </c>
      <c r="M202" s="185" t="str">
        <f t="shared" si="42"/>
        <v>Sucre</v>
      </c>
      <c r="N202" s="185" t="s">
        <v>30</v>
      </c>
      <c r="O202" s="185" t="s">
        <v>861</v>
      </c>
      <c r="P202" s="185" t="s">
        <v>862</v>
      </c>
      <c r="Q202" s="72">
        <v>0.1</v>
      </c>
      <c r="R202" s="187">
        <f>SUM(S202:V202)</f>
        <v>205652053.22484106</v>
      </c>
      <c r="S202" s="187">
        <v>40606862.036931559</v>
      </c>
      <c r="T202" s="187">
        <v>52639896.676805563</v>
      </c>
      <c r="U202" s="187">
        <v>53593659.709495969</v>
      </c>
      <c r="V202" s="187">
        <v>58811634.801607959</v>
      </c>
      <c r="W202" s="187">
        <v>0</v>
      </c>
      <c r="X202" s="187" t="s">
        <v>2344</v>
      </c>
      <c r="Y202" s="187">
        <v>27616839</v>
      </c>
      <c r="Z202" s="187" t="s">
        <v>2345</v>
      </c>
      <c r="AA202" s="187">
        <v>20421208</v>
      </c>
      <c r="AB202" s="187" t="s">
        <v>2346</v>
      </c>
      <c r="AC202" s="187"/>
      <c r="AD202" s="187"/>
      <c r="AE202" s="187">
        <f t="shared" si="43"/>
        <v>48038047</v>
      </c>
      <c r="AF202" s="57">
        <v>44300</v>
      </c>
      <c r="AG202" s="57">
        <v>44392</v>
      </c>
      <c r="AH202" s="57">
        <v>44477</v>
      </c>
      <c r="AI202" s="57"/>
      <c r="AJ202" s="72">
        <f t="shared" si="44"/>
        <v>0.23358894913380521</v>
      </c>
      <c r="AK202" s="72">
        <f t="shared" si="45"/>
        <v>0</v>
      </c>
      <c r="AL202" s="72">
        <f t="shared" si="46"/>
        <v>0.52463702901165954</v>
      </c>
      <c r="AM202" s="72">
        <f t="shared" si="47"/>
        <v>0.38103775914339505</v>
      </c>
      <c r="AN202" s="72">
        <f t="shared" si="48"/>
        <v>0</v>
      </c>
      <c r="AO202" s="185" t="s">
        <v>780</v>
      </c>
      <c r="AP202" s="185" t="s">
        <v>780</v>
      </c>
      <c r="AQ202" s="185" t="s">
        <v>780</v>
      </c>
      <c r="AR202" s="185"/>
      <c r="AS202" s="185" t="s">
        <v>2347</v>
      </c>
      <c r="AT202" s="185" t="s">
        <v>2314</v>
      </c>
      <c r="AU202" s="185" t="s">
        <v>1465</v>
      </c>
      <c r="AV202" s="185"/>
      <c r="AW202" s="185" t="s">
        <v>780</v>
      </c>
      <c r="AX202" t="s">
        <v>780</v>
      </c>
      <c r="AY202" t="s">
        <v>780</v>
      </c>
      <c r="BA202" t="s">
        <v>2348</v>
      </c>
      <c r="BB202" t="s">
        <v>2349</v>
      </c>
      <c r="BC202" t="s">
        <v>2350</v>
      </c>
      <c r="BD202" s="140"/>
    </row>
    <row r="203" spans="1:56" ht="15" customHeight="1">
      <c r="A203" s="185">
        <v>1</v>
      </c>
      <c r="B203" s="185" t="s">
        <v>509</v>
      </c>
      <c r="C203" s="185" t="s">
        <v>873</v>
      </c>
      <c r="D203" s="185" t="s">
        <v>768</v>
      </c>
      <c r="E203" s="185" t="s">
        <v>769</v>
      </c>
      <c r="F203" s="185" t="s">
        <v>770</v>
      </c>
      <c r="G203" s="185" t="s">
        <v>771</v>
      </c>
      <c r="H203" s="185" t="s">
        <v>772</v>
      </c>
      <c r="I203" s="185" t="s">
        <v>874</v>
      </c>
      <c r="J203" s="71">
        <v>44197</v>
      </c>
      <c r="K203" s="71">
        <v>44561</v>
      </c>
      <c r="L203" s="185" t="s">
        <v>774</v>
      </c>
      <c r="M203" s="185" t="str">
        <f>B203</f>
        <v>Tolima</v>
      </c>
      <c r="N203" s="185" t="s">
        <v>30</v>
      </c>
      <c r="O203" s="185" t="s">
        <v>875</v>
      </c>
      <c r="P203" s="185" t="s">
        <v>776</v>
      </c>
      <c r="Q203" s="72">
        <v>9.0909090909090912E-2</v>
      </c>
      <c r="R203" s="187">
        <v>39</v>
      </c>
      <c r="S203" s="187">
        <v>0</v>
      </c>
      <c r="T203" s="187">
        <v>0</v>
      </c>
      <c r="U203" s="187">
        <v>0</v>
      </c>
      <c r="V203" s="187">
        <v>39</v>
      </c>
      <c r="W203" s="187">
        <v>0</v>
      </c>
      <c r="X203" s="187" t="s">
        <v>2351</v>
      </c>
      <c r="Y203" s="187">
        <v>0</v>
      </c>
      <c r="Z203" s="187" t="s">
        <v>2352</v>
      </c>
      <c r="AA203" s="187">
        <v>0</v>
      </c>
      <c r="AB203" s="187" t="s">
        <v>2353</v>
      </c>
      <c r="AC203" s="187"/>
      <c r="AD203" s="187"/>
      <c r="AE203" s="187">
        <f t="shared" si="43"/>
        <v>0</v>
      </c>
      <c r="AF203" s="71">
        <v>44293</v>
      </c>
      <c r="AG203" s="71">
        <v>44386</v>
      </c>
      <c r="AH203" s="71">
        <v>44478</v>
      </c>
      <c r="AI203" s="71"/>
      <c r="AJ203" s="72">
        <f t="shared" si="44"/>
        <v>0</v>
      </c>
      <c r="AK203" s="72" t="str">
        <f t="shared" si="45"/>
        <v/>
      </c>
      <c r="AL203" s="72" t="str">
        <f t="shared" si="46"/>
        <v/>
      </c>
      <c r="AM203" s="72" t="str">
        <f t="shared" si="47"/>
        <v/>
      </c>
      <c r="AN203" s="72">
        <f t="shared" si="48"/>
        <v>0</v>
      </c>
      <c r="AO203" s="185" t="s">
        <v>780</v>
      </c>
      <c r="AP203" s="185" t="s">
        <v>879</v>
      </c>
      <c r="AQ203" s="185" t="s">
        <v>879</v>
      </c>
      <c r="AR203" s="185"/>
      <c r="AS203" s="185" t="s">
        <v>2354</v>
      </c>
      <c r="AT203" s="185" t="s">
        <v>2355</v>
      </c>
      <c r="AU203" s="185" t="s">
        <v>2356</v>
      </c>
      <c r="AV203" s="185"/>
      <c r="AW203" s="185" t="s">
        <v>869</v>
      </c>
      <c r="AX203" s="185" t="s">
        <v>879</v>
      </c>
      <c r="AY203" s="185" t="s">
        <v>879</v>
      </c>
      <c r="AZ203" s="185"/>
      <c r="BA203" s="185" t="s">
        <v>2357</v>
      </c>
      <c r="BB203" s="185" t="s">
        <v>2358</v>
      </c>
      <c r="BC203" s="185" t="s">
        <v>2359</v>
      </c>
      <c r="BD203" s="140"/>
    </row>
    <row r="204" spans="1:56" ht="15" customHeight="1">
      <c r="A204" s="185">
        <v>2</v>
      </c>
      <c r="B204" s="185" t="s">
        <v>509</v>
      </c>
      <c r="C204" s="185" t="s">
        <v>873</v>
      </c>
      <c r="D204" s="185" t="s">
        <v>768</v>
      </c>
      <c r="E204" s="185" t="s">
        <v>769</v>
      </c>
      <c r="F204" s="185" t="s">
        <v>770</v>
      </c>
      <c r="G204" s="185" t="s">
        <v>771</v>
      </c>
      <c r="H204" s="185" t="s">
        <v>772</v>
      </c>
      <c r="I204" s="185" t="s">
        <v>885</v>
      </c>
      <c r="J204" s="71">
        <v>44197</v>
      </c>
      <c r="K204" s="71">
        <v>44561</v>
      </c>
      <c r="L204" s="185" t="s">
        <v>774</v>
      </c>
      <c r="M204" s="185" t="str">
        <f t="shared" ref="M204:M214" si="49">B204</f>
        <v>Tolima</v>
      </c>
      <c r="N204" s="185" t="s">
        <v>30</v>
      </c>
      <c r="O204" s="185" t="s">
        <v>886</v>
      </c>
      <c r="P204" s="185" t="s">
        <v>776</v>
      </c>
      <c r="Q204" s="72">
        <v>9.0909090909090912E-2</v>
      </c>
      <c r="R204" s="187">
        <v>204584</v>
      </c>
      <c r="S204" s="187">
        <v>0</v>
      </c>
      <c r="T204" s="187">
        <v>0</v>
      </c>
      <c r="U204" s="187">
        <v>0</v>
      </c>
      <c r="V204" s="187">
        <v>204584</v>
      </c>
      <c r="W204" s="187">
        <v>0</v>
      </c>
      <c r="X204" s="187" t="s">
        <v>2360</v>
      </c>
      <c r="Y204" s="187">
        <v>0</v>
      </c>
      <c r="Z204" s="187" t="s">
        <v>2361</v>
      </c>
      <c r="AA204" s="187">
        <v>0</v>
      </c>
      <c r="AB204" s="187" t="s">
        <v>2353</v>
      </c>
      <c r="AC204" s="187"/>
      <c r="AD204" s="187"/>
      <c r="AE204" s="187">
        <f t="shared" si="43"/>
        <v>0</v>
      </c>
      <c r="AF204" s="71">
        <v>44293</v>
      </c>
      <c r="AG204" s="71">
        <v>44386</v>
      </c>
      <c r="AH204" s="71">
        <v>44478</v>
      </c>
      <c r="AI204" s="71"/>
      <c r="AJ204" s="72">
        <f t="shared" si="44"/>
        <v>0</v>
      </c>
      <c r="AK204" s="72" t="str">
        <f t="shared" si="45"/>
        <v/>
      </c>
      <c r="AL204" s="72" t="str">
        <f t="shared" si="46"/>
        <v/>
      </c>
      <c r="AM204" s="72" t="str">
        <f t="shared" si="47"/>
        <v/>
      </c>
      <c r="AN204" s="72">
        <f t="shared" si="48"/>
        <v>0</v>
      </c>
      <c r="AO204" s="185" t="s">
        <v>780</v>
      </c>
      <c r="AP204" s="185" t="s">
        <v>879</v>
      </c>
      <c r="AQ204" s="185" t="s">
        <v>780</v>
      </c>
      <c r="AR204" s="185"/>
      <c r="AS204" s="185" t="s">
        <v>2354</v>
      </c>
      <c r="AT204" s="185" t="s">
        <v>2355</v>
      </c>
      <c r="AU204" s="185" t="s">
        <v>2362</v>
      </c>
      <c r="AV204" s="185"/>
      <c r="AW204" s="185" t="s">
        <v>869</v>
      </c>
      <c r="AX204" t="s">
        <v>879</v>
      </c>
      <c r="AY204" t="s">
        <v>879</v>
      </c>
      <c r="BA204" t="s">
        <v>2363</v>
      </c>
      <c r="BB204" t="s">
        <v>2358</v>
      </c>
      <c r="BC204" t="s">
        <v>2364</v>
      </c>
      <c r="BD204" s="140"/>
    </row>
    <row r="205" spans="1:56" ht="15" customHeight="1">
      <c r="A205" s="185">
        <v>3</v>
      </c>
      <c r="B205" s="185" t="s">
        <v>509</v>
      </c>
      <c r="C205" s="185" t="s">
        <v>767</v>
      </c>
      <c r="D205" s="185" t="s">
        <v>768</v>
      </c>
      <c r="E205" s="185" t="s">
        <v>769</v>
      </c>
      <c r="F205" s="185" t="s">
        <v>770</v>
      </c>
      <c r="G205" s="185" t="s">
        <v>771</v>
      </c>
      <c r="H205" s="185" t="s">
        <v>772</v>
      </c>
      <c r="I205" s="185" t="s">
        <v>773</v>
      </c>
      <c r="J205" s="71">
        <v>44197</v>
      </c>
      <c r="K205" s="71">
        <v>44561</v>
      </c>
      <c r="L205" s="185" t="s">
        <v>774</v>
      </c>
      <c r="M205" s="185" t="str">
        <f t="shared" si="49"/>
        <v>Tolima</v>
      </c>
      <c r="N205" s="185" t="s">
        <v>30</v>
      </c>
      <c r="O205" s="185" t="s">
        <v>775</v>
      </c>
      <c r="P205" s="185" t="s">
        <v>776</v>
      </c>
      <c r="Q205" s="72">
        <v>9.0909090909090912E-2</v>
      </c>
      <c r="R205" s="187">
        <v>16668</v>
      </c>
      <c r="S205" s="187">
        <v>0</v>
      </c>
      <c r="T205" s="187">
        <v>0</v>
      </c>
      <c r="U205" s="187">
        <v>0</v>
      </c>
      <c r="V205" s="187">
        <v>16668</v>
      </c>
      <c r="W205" s="187">
        <v>5237</v>
      </c>
      <c r="X205" s="187" t="s">
        <v>2365</v>
      </c>
      <c r="Y205" s="187">
        <v>7346</v>
      </c>
      <c r="Z205" s="187" t="s">
        <v>2366</v>
      </c>
      <c r="AA205" s="187">
        <v>1068</v>
      </c>
      <c r="AB205" s="187" t="s">
        <v>2367</v>
      </c>
      <c r="AC205" s="187"/>
      <c r="AD205" s="187"/>
      <c r="AE205" s="187">
        <f t="shared" si="43"/>
        <v>13651</v>
      </c>
      <c r="AF205" s="71">
        <v>44295</v>
      </c>
      <c r="AG205" s="71">
        <v>44389</v>
      </c>
      <c r="AH205" s="71">
        <v>44482</v>
      </c>
      <c r="AI205" s="71"/>
      <c r="AJ205" s="72">
        <f t="shared" si="44"/>
        <v>0.81899448044156464</v>
      </c>
      <c r="AK205" s="72" t="str">
        <f t="shared" si="45"/>
        <v/>
      </c>
      <c r="AL205" s="72" t="str">
        <f t="shared" si="46"/>
        <v/>
      </c>
      <c r="AM205" s="72" t="str">
        <f t="shared" si="47"/>
        <v/>
      </c>
      <c r="AN205" s="72">
        <f t="shared" si="48"/>
        <v>0</v>
      </c>
      <c r="AO205" s="185" t="s">
        <v>780</v>
      </c>
      <c r="AP205" s="185" t="s">
        <v>780</v>
      </c>
      <c r="AQ205" s="185" t="s">
        <v>869</v>
      </c>
      <c r="AR205" s="185"/>
      <c r="AS205" s="185" t="s">
        <v>2071</v>
      </c>
      <c r="AT205" s="185" t="s">
        <v>1089</v>
      </c>
      <c r="AU205" s="185" t="s">
        <v>1241</v>
      </c>
      <c r="AV205" s="185"/>
      <c r="AW205" s="185" t="s">
        <v>780</v>
      </c>
      <c r="AX205" t="s">
        <v>780</v>
      </c>
      <c r="AY205" t="s">
        <v>869</v>
      </c>
      <c r="BA205" t="s">
        <v>2368</v>
      </c>
      <c r="BB205" t="s">
        <v>2369</v>
      </c>
      <c r="BC205" t="s">
        <v>2370</v>
      </c>
      <c r="BD205" s="140"/>
    </row>
    <row r="206" spans="1:56" ht="15" customHeight="1">
      <c r="A206" s="185">
        <v>5</v>
      </c>
      <c r="B206" s="185" t="s">
        <v>509</v>
      </c>
      <c r="C206" s="185" t="s">
        <v>767</v>
      </c>
      <c r="D206" s="185" t="s">
        <v>768</v>
      </c>
      <c r="E206" s="185" t="s">
        <v>769</v>
      </c>
      <c r="F206" s="185" t="s">
        <v>770</v>
      </c>
      <c r="G206" s="185" t="s">
        <v>771</v>
      </c>
      <c r="H206" s="185" t="s">
        <v>772</v>
      </c>
      <c r="I206" t="s">
        <v>787</v>
      </c>
      <c r="J206" s="71">
        <v>44197</v>
      </c>
      <c r="K206" s="71">
        <v>44561</v>
      </c>
      <c r="L206" s="185" t="s">
        <v>774</v>
      </c>
      <c r="M206" s="185" t="str">
        <f t="shared" si="49"/>
        <v>Tolima</v>
      </c>
      <c r="N206" s="185" t="s">
        <v>30</v>
      </c>
      <c r="O206" s="185" t="s">
        <v>788</v>
      </c>
      <c r="P206" s="185" t="s">
        <v>776</v>
      </c>
      <c r="Q206" s="72">
        <v>9.0909090909090912E-2</v>
      </c>
      <c r="R206" s="187">
        <v>22254</v>
      </c>
      <c r="S206" s="187">
        <v>0</v>
      </c>
      <c r="T206" s="187">
        <v>0</v>
      </c>
      <c r="U206" s="187">
        <v>0</v>
      </c>
      <c r="V206" s="187">
        <v>22254</v>
      </c>
      <c r="W206" s="187">
        <v>2499</v>
      </c>
      <c r="X206" s="187" t="s">
        <v>2371</v>
      </c>
      <c r="Y206" s="187">
        <v>8910</v>
      </c>
      <c r="Z206" s="187" t="s">
        <v>2372</v>
      </c>
      <c r="AA206" s="187">
        <v>72</v>
      </c>
      <c r="AB206" s="187" t="s">
        <v>2373</v>
      </c>
      <c r="AC206" s="187"/>
      <c r="AD206" s="187"/>
      <c r="AE206" s="187">
        <f t="shared" si="43"/>
        <v>11481</v>
      </c>
      <c r="AF206" s="71">
        <v>44295</v>
      </c>
      <c r="AG206" s="71">
        <v>44389</v>
      </c>
      <c r="AH206" s="71">
        <v>44482</v>
      </c>
      <c r="AI206" s="71"/>
      <c r="AJ206" s="72">
        <f t="shared" si="44"/>
        <v>0.51590725262874093</v>
      </c>
      <c r="AK206" s="72" t="str">
        <f t="shared" si="45"/>
        <v/>
      </c>
      <c r="AL206" s="72" t="str">
        <f t="shared" si="46"/>
        <v/>
      </c>
      <c r="AM206" s="72" t="str">
        <f t="shared" si="47"/>
        <v/>
      </c>
      <c r="AN206" s="72">
        <f t="shared" si="48"/>
        <v>0</v>
      </c>
      <c r="AO206" s="185" t="s">
        <v>780</v>
      </c>
      <c r="AP206" s="185" t="s">
        <v>780</v>
      </c>
      <c r="AQ206" s="185" t="s">
        <v>780</v>
      </c>
      <c r="AR206" s="185"/>
      <c r="AS206" s="185" t="s">
        <v>2071</v>
      </c>
      <c r="AT206" s="185" t="s">
        <v>1089</v>
      </c>
      <c r="AU206" s="185" t="s">
        <v>2374</v>
      </c>
      <c r="AV206" s="185"/>
      <c r="AW206" s="185" t="s">
        <v>780</v>
      </c>
      <c r="AX206" t="s">
        <v>780</v>
      </c>
      <c r="AY206" t="s">
        <v>869</v>
      </c>
      <c r="BA206" t="s">
        <v>2375</v>
      </c>
      <c r="BB206" t="s">
        <v>2376</v>
      </c>
      <c r="BC206" t="s">
        <v>2377</v>
      </c>
      <c r="BD206" s="140"/>
    </row>
    <row r="207" spans="1:56" ht="15" customHeight="1">
      <c r="A207" s="185">
        <v>7</v>
      </c>
      <c r="B207" s="185" t="s">
        <v>509</v>
      </c>
      <c r="C207" s="185" t="s">
        <v>1005</v>
      </c>
      <c r="D207" s="185" t="s">
        <v>768</v>
      </c>
      <c r="E207" s="185" t="s">
        <v>856</v>
      </c>
      <c r="F207" s="185" t="s">
        <v>1006</v>
      </c>
      <c r="G207" s="185" t="s">
        <v>771</v>
      </c>
      <c r="H207" s="185" t="s">
        <v>772</v>
      </c>
      <c r="I207" t="s">
        <v>1007</v>
      </c>
      <c r="J207" s="71">
        <v>44197</v>
      </c>
      <c r="K207" s="71">
        <v>44561</v>
      </c>
      <c r="L207" s="185" t="s">
        <v>774</v>
      </c>
      <c r="M207" s="185" t="str">
        <f t="shared" si="49"/>
        <v>Tolima</v>
      </c>
      <c r="N207" s="185" t="s">
        <v>30</v>
      </c>
      <c r="O207" s="185" t="s">
        <v>1008</v>
      </c>
      <c r="P207" s="185" t="s">
        <v>776</v>
      </c>
      <c r="Q207" s="72">
        <v>9.0909090909090912E-2</v>
      </c>
      <c r="R207" s="187">
        <v>40</v>
      </c>
      <c r="S207" s="187">
        <v>0</v>
      </c>
      <c r="T207" s="187">
        <v>0</v>
      </c>
      <c r="U207" s="187">
        <v>0</v>
      </c>
      <c r="V207" s="187">
        <v>40</v>
      </c>
      <c r="W207" s="187">
        <v>0</v>
      </c>
      <c r="X207" s="187" t="s">
        <v>2378</v>
      </c>
      <c r="Y207" s="187">
        <v>0</v>
      </c>
      <c r="Z207" s="187" t="s">
        <v>2379</v>
      </c>
      <c r="AA207" s="187">
        <v>0</v>
      </c>
      <c r="AB207" s="187" t="s">
        <v>2380</v>
      </c>
      <c r="AC207" s="187"/>
      <c r="AD207" s="187"/>
      <c r="AE207" s="187">
        <f t="shared" si="43"/>
        <v>0</v>
      </c>
      <c r="AF207" s="71">
        <v>44299</v>
      </c>
      <c r="AG207" s="71">
        <v>44389</v>
      </c>
      <c r="AH207" s="71">
        <v>44482</v>
      </c>
      <c r="AI207" s="71"/>
      <c r="AJ207" s="72">
        <f t="shared" si="44"/>
        <v>0</v>
      </c>
      <c r="AK207" s="72" t="str">
        <f t="shared" si="45"/>
        <v/>
      </c>
      <c r="AL207" s="72" t="str">
        <f t="shared" si="46"/>
        <v/>
      </c>
      <c r="AM207" s="72" t="str">
        <f t="shared" si="47"/>
        <v/>
      </c>
      <c r="AN207" s="72">
        <f t="shared" si="48"/>
        <v>0</v>
      </c>
      <c r="AO207" s="185" t="s">
        <v>869</v>
      </c>
      <c r="AP207" s="185" t="s">
        <v>869</v>
      </c>
      <c r="AQ207" s="185" t="s">
        <v>879</v>
      </c>
      <c r="AR207" s="185"/>
      <c r="AS207" s="185" t="s">
        <v>2381</v>
      </c>
      <c r="AT207" s="185" t="s">
        <v>2382</v>
      </c>
      <c r="AU207" s="185" t="s">
        <v>2383</v>
      </c>
      <c r="AV207" s="185"/>
      <c r="AW207" s="185" t="s">
        <v>869</v>
      </c>
      <c r="AX207" t="s">
        <v>869</v>
      </c>
      <c r="AY207" t="s">
        <v>879</v>
      </c>
      <c r="BA207" t="s">
        <v>2384</v>
      </c>
      <c r="BB207" t="s">
        <v>2385</v>
      </c>
      <c r="BC207" t="s">
        <v>2386</v>
      </c>
      <c r="BD207" s="140"/>
    </row>
    <row r="208" spans="1:56" ht="15" customHeight="1">
      <c r="A208" s="185">
        <v>8</v>
      </c>
      <c r="B208" s="185" t="s">
        <v>509</v>
      </c>
      <c r="C208" s="185" t="s">
        <v>797</v>
      </c>
      <c r="D208" s="185" t="s">
        <v>768</v>
      </c>
      <c r="E208" s="185" t="s">
        <v>769</v>
      </c>
      <c r="F208" s="185" t="s">
        <v>798</v>
      </c>
      <c r="G208" s="185" t="s">
        <v>771</v>
      </c>
      <c r="H208" s="185" t="s">
        <v>772</v>
      </c>
      <c r="I208" t="s">
        <v>799</v>
      </c>
      <c r="J208" s="71">
        <v>44197</v>
      </c>
      <c r="K208" s="71">
        <v>44561</v>
      </c>
      <c r="L208" s="185" t="s">
        <v>774</v>
      </c>
      <c r="M208" s="185" t="str">
        <f t="shared" si="49"/>
        <v>Tolima</v>
      </c>
      <c r="N208" s="185" t="s">
        <v>60</v>
      </c>
      <c r="O208" s="185" t="s">
        <v>800</v>
      </c>
      <c r="P208" s="185" t="s">
        <v>776</v>
      </c>
      <c r="Q208" s="72">
        <v>9.0909090909090912E-2</v>
      </c>
      <c r="R208" s="186">
        <v>1</v>
      </c>
      <c r="S208" s="186">
        <v>0.25</v>
      </c>
      <c r="T208" s="186">
        <v>0.25</v>
      </c>
      <c r="U208" s="186">
        <v>0.25</v>
      </c>
      <c r="V208" s="186">
        <v>0.25</v>
      </c>
      <c r="W208" s="186">
        <v>0.17</v>
      </c>
      <c r="X208" s="186" t="s">
        <v>2387</v>
      </c>
      <c r="Y208" s="186">
        <v>0.2</v>
      </c>
      <c r="Z208" s="186" t="s">
        <v>2388</v>
      </c>
      <c r="AA208" s="186">
        <v>0.25</v>
      </c>
      <c r="AB208" s="186" t="s">
        <v>2389</v>
      </c>
      <c r="AC208" s="186"/>
      <c r="AD208" s="186"/>
      <c r="AE208" s="186">
        <f t="shared" si="43"/>
        <v>0.62</v>
      </c>
      <c r="AF208" s="71">
        <v>44299</v>
      </c>
      <c r="AG208" s="71">
        <v>44391</v>
      </c>
      <c r="AH208" s="71">
        <v>44482</v>
      </c>
      <c r="AI208" s="71"/>
      <c r="AJ208" s="72">
        <f t="shared" si="44"/>
        <v>0.62</v>
      </c>
      <c r="AK208" s="72">
        <f t="shared" si="45"/>
        <v>0.68</v>
      </c>
      <c r="AL208" s="72">
        <f t="shared" si="46"/>
        <v>0.8</v>
      </c>
      <c r="AM208" s="72">
        <f t="shared" si="47"/>
        <v>1</v>
      </c>
      <c r="AN208" s="72">
        <f t="shared" si="48"/>
        <v>0</v>
      </c>
      <c r="AO208" s="185" t="s">
        <v>780</v>
      </c>
      <c r="AP208" s="185" t="s">
        <v>780</v>
      </c>
      <c r="AQ208" s="185" t="s">
        <v>780</v>
      </c>
      <c r="AR208" s="185"/>
      <c r="AS208" s="185" t="s">
        <v>2071</v>
      </c>
      <c r="AT208" s="185" t="s">
        <v>1089</v>
      </c>
      <c r="AU208" s="185" t="s">
        <v>2390</v>
      </c>
      <c r="AV208" s="185"/>
      <c r="AW208" s="185" t="s">
        <v>869</v>
      </c>
      <c r="AX208" t="s">
        <v>780</v>
      </c>
      <c r="AY208" t="s">
        <v>780</v>
      </c>
      <c r="BA208" t="s">
        <v>2391</v>
      </c>
      <c r="BB208" t="s">
        <v>2392</v>
      </c>
      <c r="BC208" t="s">
        <v>2393</v>
      </c>
      <c r="BD208" s="140"/>
    </row>
    <row r="209" spans="1:56" ht="15" customHeight="1">
      <c r="A209" s="185">
        <v>9</v>
      </c>
      <c r="B209" s="185" t="s">
        <v>509</v>
      </c>
      <c r="C209" s="185" t="s">
        <v>809</v>
      </c>
      <c r="D209" s="185" t="s">
        <v>768</v>
      </c>
      <c r="E209" s="185" t="s">
        <v>769</v>
      </c>
      <c r="F209" s="185" t="s">
        <v>798</v>
      </c>
      <c r="G209" s="185" t="s">
        <v>771</v>
      </c>
      <c r="H209" s="185" t="s">
        <v>772</v>
      </c>
      <c r="I209" t="s">
        <v>810</v>
      </c>
      <c r="J209" s="71">
        <v>44197</v>
      </c>
      <c r="K209" s="71">
        <v>44561</v>
      </c>
      <c r="L209" s="185" t="s">
        <v>774</v>
      </c>
      <c r="M209" s="185" t="str">
        <f t="shared" si="49"/>
        <v>Tolima</v>
      </c>
      <c r="N209" s="185" t="s">
        <v>60</v>
      </c>
      <c r="O209" s="185" t="s">
        <v>800</v>
      </c>
      <c r="P209" s="185" t="s">
        <v>776</v>
      </c>
      <c r="Q209" s="72">
        <v>9.0909090909090912E-2</v>
      </c>
      <c r="R209" s="186">
        <v>1</v>
      </c>
      <c r="S209" s="186">
        <v>0.25</v>
      </c>
      <c r="T209" s="186">
        <v>0.25</v>
      </c>
      <c r="U209" s="186">
        <v>0.25</v>
      </c>
      <c r="V209" s="186">
        <v>0.25</v>
      </c>
      <c r="W209" s="186">
        <v>0.16</v>
      </c>
      <c r="X209" s="186" t="s">
        <v>2394</v>
      </c>
      <c r="Y209" s="186">
        <v>7.0000000000000007E-2</v>
      </c>
      <c r="Z209" s="186" t="s">
        <v>2395</v>
      </c>
      <c r="AA209" s="186">
        <v>0</v>
      </c>
      <c r="AB209" s="186" t="s">
        <v>2396</v>
      </c>
      <c r="AC209" s="186"/>
      <c r="AD209" s="186"/>
      <c r="AE209" s="186">
        <f t="shared" si="43"/>
        <v>0.23</v>
      </c>
      <c r="AF209" s="71">
        <v>44299</v>
      </c>
      <c r="AG209" s="71">
        <v>44387</v>
      </c>
      <c r="AH209" s="71">
        <v>44482</v>
      </c>
      <c r="AI209" s="71"/>
      <c r="AJ209" s="72">
        <f t="shared" si="44"/>
        <v>0.23</v>
      </c>
      <c r="AK209" s="72">
        <f t="shared" si="45"/>
        <v>0.64</v>
      </c>
      <c r="AL209" s="72">
        <f t="shared" si="46"/>
        <v>0.28000000000000003</v>
      </c>
      <c r="AM209" s="72">
        <f t="shared" si="47"/>
        <v>0</v>
      </c>
      <c r="AN209" s="72">
        <f t="shared" si="48"/>
        <v>0</v>
      </c>
      <c r="AO209" s="185" t="s">
        <v>780</v>
      </c>
      <c r="AP209" s="185" t="s">
        <v>780</v>
      </c>
      <c r="AQ209" s="185" t="s">
        <v>879</v>
      </c>
      <c r="AR209" s="185"/>
      <c r="AS209" s="185" t="s">
        <v>2071</v>
      </c>
      <c r="AT209" s="185" t="s">
        <v>1089</v>
      </c>
      <c r="AU209" s="185" t="s">
        <v>879</v>
      </c>
      <c r="AV209" s="185"/>
      <c r="AW209" s="185" t="s">
        <v>780</v>
      </c>
      <c r="AX209" t="s">
        <v>780</v>
      </c>
      <c r="AY209" t="s">
        <v>869</v>
      </c>
      <c r="BA209" t="s">
        <v>2397</v>
      </c>
      <c r="BB209" t="s">
        <v>2398</v>
      </c>
      <c r="BC209" t="s">
        <v>2399</v>
      </c>
      <c r="BD209" s="140"/>
    </row>
    <row r="210" spans="1:56" ht="15" customHeight="1">
      <c r="A210" s="185">
        <v>10</v>
      </c>
      <c r="B210" s="185" t="s">
        <v>509</v>
      </c>
      <c r="C210" s="185" t="s">
        <v>818</v>
      </c>
      <c r="D210" s="185" t="s">
        <v>819</v>
      </c>
      <c r="E210" s="185" t="s">
        <v>820</v>
      </c>
      <c r="F210" s="185" t="s">
        <v>821</v>
      </c>
      <c r="G210" s="185" t="s">
        <v>771</v>
      </c>
      <c r="H210" s="185" t="s">
        <v>822</v>
      </c>
      <c r="I210" t="s">
        <v>823</v>
      </c>
      <c r="J210" s="71">
        <v>44197</v>
      </c>
      <c r="K210" s="71">
        <v>44561</v>
      </c>
      <c r="L210" s="185" t="s">
        <v>774</v>
      </c>
      <c r="M210" s="185" t="str">
        <f t="shared" si="49"/>
        <v>Tolima</v>
      </c>
      <c r="N210" s="185" t="s">
        <v>60</v>
      </c>
      <c r="O210" s="185" t="s">
        <v>800</v>
      </c>
      <c r="P210" s="185" t="s">
        <v>776</v>
      </c>
      <c r="Q210" s="72">
        <v>9.0909090909090912E-2</v>
      </c>
      <c r="R210" s="186">
        <v>1</v>
      </c>
      <c r="S210" s="186">
        <v>0.25</v>
      </c>
      <c r="T210" s="186">
        <v>0.25</v>
      </c>
      <c r="U210" s="186">
        <v>0.25</v>
      </c>
      <c r="V210" s="186">
        <v>0.25</v>
      </c>
      <c r="W210" s="186">
        <v>0.19</v>
      </c>
      <c r="X210" s="186" t="s">
        <v>2400</v>
      </c>
      <c r="Y210" s="186">
        <v>0.16</v>
      </c>
      <c r="Z210" s="186" t="s">
        <v>2401</v>
      </c>
      <c r="AA210" s="186">
        <v>0.23</v>
      </c>
      <c r="AB210" s="186" t="s">
        <v>2402</v>
      </c>
      <c r="AC210" s="186"/>
      <c r="AD210" s="186"/>
      <c r="AE210" s="186">
        <f t="shared" si="43"/>
        <v>0.58000000000000007</v>
      </c>
      <c r="AF210" s="71">
        <v>44299</v>
      </c>
      <c r="AG210" s="71">
        <v>44387</v>
      </c>
      <c r="AH210" s="71">
        <v>44482</v>
      </c>
      <c r="AI210" s="71"/>
      <c r="AJ210" s="72">
        <f t="shared" si="44"/>
        <v>0.57999999999999996</v>
      </c>
      <c r="AK210" s="72">
        <f t="shared" si="45"/>
        <v>0.76</v>
      </c>
      <c r="AL210" s="72">
        <f t="shared" si="46"/>
        <v>0.64</v>
      </c>
      <c r="AM210" s="72">
        <f t="shared" si="47"/>
        <v>0.92</v>
      </c>
      <c r="AN210" s="72">
        <f t="shared" si="48"/>
        <v>0</v>
      </c>
      <c r="AO210" s="185" t="s">
        <v>780</v>
      </c>
      <c r="AP210" s="185" t="s">
        <v>780</v>
      </c>
      <c r="AQ210" s="185" t="s">
        <v>780</v>
      </c>
      <c r="AR210" s="185"/>
      <c r="AS210" s="185" t="s">
        <v>2071</v>
      </c>
      <c r="AT210" s="185" t="s">
        <v>1089</v>
      </c>
      <c r="AU210" s="185" t="s">
        <v>2148</v>
      </c>
      <c r="AV210" s="185"/>
      <c r="AW210" s="185" t="s">
        <v>869</v>
      </c>
      <c r="AX210" t="s">
        <v>780</v>
      </c>
      <c r="AY210" t="s">
        <v>869</v>
      </c>
      <c r="BA210" t="s">
        <v>2403</v>
      </c>
      <c r="BB210" t="s">
        <v>2404</v>
      </c>
      <c r="BC210" t="s">
        <v>2405</v>
      </c>
      <c r="BD210" s="140"/>
    </row>
    <row r="211" spans="1:56" ht="15" customHeight="1">
      <c r="A211" s="185">
        <v>11</v>
      </c>
      <c r="B211" s="185" t="s">
        <v>509</v>
      </c>
      <c r="C211" s="185" t="s">
        <v>831</v>
      </c>
      <c r="D211" s="185" t="s">
        <v>832</v>
      </c>
      <c r="E211" s="185" t="s">
        <v>833</v>
      </c>
      <c r="F211" s="185" t="s">
        <v>834</v>
      </c>
      <c r="G211" s="185" t="s">
        <v>835</v>
      </c>
      <c r="H211" s="185" t="s">
        <v>835</v>
      </c>
      <c r="I211" s="185" t="s">
        <v>836</v>
      </c>
      <c r="J211" s="71">
        <v>44197</v>
      </c>
      <c r="K211" s="71">
        <v>44561</v>
      </c>
      <c r="L211" s="185" t="s">
        <v>774</v>
      </c>
      <c r="M211" s="185" t="str">
        <f t="shared" si="49"/>
        <v>Tolima</v>
      </c>
      <c r="N211" s="185" t="s">
        <v>60</v>
      </c>
      <c r="O211" s="185" t="s">
        <v>837</v>
      </c>
      <c r="P211" s="185" t="s">
        <v>776</v>
      </c>
      <c r="Q211" s="72">
        <v>9.0909090909090912E-2</v>
      </c>
      <c r="R211" s="186">
        <v>1</v>
      </c>
      <c r="S211" s="186">
        <v>0.25</v>
      </c>
      <c r="T211" s="186">
        <v>0.25</v>
      </c>
      <c r="U211" s="186">
        <v>0.25</v>
      </c>
      <c r="V211" s="186">
        <v>0.25</v>
      </c>
      <c r="W211" s="186">
        <v>0.25</v>
      </c>
      <c r="X211" s="186" t="s">
        <v>2406</v>
      </c>
      <c r="Y211" s="186">
        <v>0.25</v>
      </c>
      <c r="Z211" s="186" t="s">
        <v>2407</v>
      </c>
      <c r="AA211" s="186">
        <v>0.25</v>
      </c>
      <c r="AB211" s="186" t="s">
        <v>2408</v>
      </c>
      <c r="AC211" s="186"/>
      <c r="AD211" s="186"/>
      <c r="AE211" s="186">
        <f t="shared" si="43"/>
        <v>0.75</v>
      </c>
      <c r="AF211" s="71">
        <v>44299</v>
      </c>
      <c r="AG211" s="71">
        <v>44387</v>
      </c>
      <c r="AH211" s="71">
        <v>44478</v>
      </c>
      <c r="AI211" s="71"/>
      <c r="AJ211" s="72">
        <f t="shared" si="44"/>
        <v>0.75</v>
      </c>
      <c r="AK211" s="72">
        <f t="shared" si="45"/>
        <v>1</v>
      </c>
      <c r="AL211" s="72">
        <f t="shared" si="46"/>
        <v>1</v>
      </c>
      <c r="AM211" s="72">
        <f t="shared" si="47"/>
        <v>1</v>
      </c>
      <c r="AN211" s="72">
        <f t="shared" si="48"/>
        <v>0</v>
      </c>
      <c r="AO211" s="185" t="s">
        <v>780</v>
      </c>
      <c r="AP211" s="185" t="s">
        <v>780</v>
      </c>
      <c r="AQ211" s="185" t="s">
        <v>780</v>
      </c>
      <c r="AR211" s="185"/>
      <c r="AS211" s="185" t="s">
        <v>2071</v>
      </c>
      <c r="AT211" s="185" t="s">
        <v>1089</v>
      </c>
      <c r="AU211" s="185" t="s">
        <v>2409</v>
      </c>
      <c r="AV211" s="185"/>
      <c r="AW211" s="185" t="s">
        <v>780</v>
      </c>
      <c r="AX211" t="s">
        <v>780</v>
      </c>
      <c r="AY211" t="s">
        <v>780</v>
      </c>
      <c r="BA211" t="s">
        <v>2410</v>
      </c>
      <c r="BB211" t="s">
        <v>2411</v>
      </c>
      <c r="BC211" t="s">
        <v>2412</v>
      </c>
      <c r="BD211" s="140"/>
    </row>
    <row r="212" spans="1:56" ht="15" customHeight="1">
      <c r="A212" s="185">
        <v>12</v>
      </c>
      <c r="B212" s="185" t="s">
        <v>509</v>
      </c>
      <c r="C212" s="185" t="s">
        <v>831</v>
      </c>
      <c r="D212" s="185" t="s">
        <v>832</v>
      </c>
      <c r="E212" s="185" t="s">
        <v>833</v>
      </c>
      <c r="F212" s="185" t="s">
        <v>834</v>
      </c>
      <c r="G212" s="185" t="s">
        <v>835</v>
      </c>
      <c r="H212" s="185" t="s">
        <v>835</v>
      </c>
      <c r="I212" t="s">
        <v>846</v>
      </c>
      <c r="J212" s="71">
        <v>44197</v>
      </c>
      <c r="K212" s="71">
        <v>44561</v>
      </c>
      <c r="L212" s="185" t="s">
        <v>774</v>
      </c>
      <c r="M212" s="185" t="str">
        <f t="shared" si="49"/>
        <v>Tolima</v>
      </c>
      <c r="N212" s="185" t="s">
        <v>60</v>
      </c>
      <c r="O212" s="185" t="s">
        <v>847</v>
      </c>
      <c r="P212" s="185" t="s">
        <v>776</v>
      </c>
      <c r="Q212" s="72">
        <v>9.0909090909090912E-2</v>
      </c>
      <c r="R212" s="186">
        <v>1</v>
      </c>
      <c r="S212" s="186">
        <v>0.25</v>
      </c>
      <c r="T212" s="186">
        <v>0.25</v>
      </c>
      <c r="U212" s="186">
        <v>0.25</v>
      </c>
      <c r="V212" s="186">
        <v>0.25</v>
      </c>
      <c r="W212" s="186">
        <v>0.25</v>
      </c>
      <c r="X212" s="186" t="s">
        <v>2413</v>
      </c>
      <c r="Y212" s="186">
        <v>0.25</v>
      </c>
      <c r="Z212" s="186" t="s">
        <v>2414</v>
      </c>
      <c r="AA212" s="186">
        <v>0.25</v>
      </c>
      <c r="AB212" s="186" t="s">
        <v>2415</v>
      </c>
      <c r="AC212" s="186"/>
      <c r="AD212" s="186"/>
      <c r="AE212" s="186">
        <f t="shared" si="43"/>
        <v>0.75</v>
      </c>
      <c r="AF212" s="71">
        <v>44299</v>
      </c>
      <c r="AG212" s="71">
        <v>44387</v>
      </c>
      <c r="AH212" s="71">
        <v>44478</v>
      </c>
      <c r="AI212" s="71"/>
      <c r="AJ212" s="72">
        <f t="shared" si="44"/>
        <v>0.75</v>
      </c>
      <c r="AK212" s="72">
        <f t="shared" si="45"/>
        <v>1</v>
      </c>
      <c r="AL212" s="72">
        <f t="shared" si="46"/>
        <v>1</v>
      </c>
      <c r="AM212" s="72">
        <f t="shared" si="47"/>
        <v>1</v>
      </c>
      <c r="AN212" s="72">
        <f t="shared" si="48"/>
        <v>0</v>
      </c>
      <c r="AO212" s="185" t="s">
        <v>780</v>
      </c>
      <c r="AP212" s="185" t="s">
        <v>780</v>
      </c>
      <c r="AQ212" s="185" t="s">
        <v>780</v>
      </c>
      <c r="AR212" s="185"/>
      <c r="AS212" s="185" t="s">
        <v>2071</v>
      </c>
      <c r="AT212" s="185" t="s">
        <v>1089</v>
      </c>
      <c r="AU212" s="185" t="s">
        <v>1089</v>
      </c>
      <c r="AV212" s="185"/>
      <c r="AW212" s="185" t="s">
        <v>780</v>
      </c>
      <c r="AX212" t="s">
        <v>869</v>
      </c>
      <c r="AY212" t="s">
        <v>780</v>
      </c>
      <c r="BA212" t="s">
        <v>2416</v>
      </c>
      <c r="BB212" t="s">
        <v>2417</v>
      </c>
      <c r="BC212" t="s">
        <v>2418</v>
      </c>
      <c r="BD212" s="140"/>
    </row>
    <row r="213" spans="1:56" ht="15" customHeight="1">
      <c r="A213" s="185">
        <v>14</v>
      </c>
      <c r="B213" s="185" t="s">
        <v>509</v>
      </c>
      <c r="C213" s="185" t="s">
        <v>855</v>
      </c>
      <c r="D213" s="185" t="s">
        <v>768</v>
      </c>
      <c r="E213" s="185" t="s">
        <v>856</v>
      </c>
      <c r="F213" s="185" t="s">
        <v>857</v>
      </c>
      <c r="G213" s="185" t="s">
        <v>858</v>
      </c>
      <c r="H213" s="185" t="s">
        <v>859</v>
      </c>
      <c r="I213" t="s">
        <v>860</v>
      </c>
      <c r="J213" s="71">
        <v>44197</v>
      </c>
      <c r="K213" s="71">
        <v>44561</v>
      </c>
      <c r="L213" s="185" t="s">
        <v>774</v>
      </c>
      <c r="M213" s="185" t="str">
        <f t="shared" si="49"/>
        <v>Tolima</v>
      </c>
      <c r="N213" s="185" t="s">
        <v>30</v>
      </c>
      <c r="O213" s="185" t="s">
        <v>861</v>
      </c>
      <c r="P213" s="185" t="s">
        <v>862</v>
      </c>
      <c r="Q213" s="72">
        <v>9.0909090909090912E-2</v>
      </c>
      <c r="R213" s="187">
        <f>SUM(S213:V213)</f>
        <v>288303006.95085412</v>
      </c>
      <c r="S213" s="187">
        <v>56926640.140501812</v>
      </c>
      <c r="T213" s="187">
        <v>73795715.916889057</v>
      </c>
      <c r="U213" s="187">
        <v>75132793.499783784</v>
      </c>
      <c r="V213" s="187">
        <v>82447857.39367947</v>
      </c>
      <c r="W213" s="187">
        <v>22434459</v>
      </c>
      <c r="X213" s="187" t="s">
        <v>2419</v>
      </c>
      <c r="Y213" s="187">
        <v>27104781</v>
      </c>
      <c r="Z213" s="187" t="s">
        <v>2420</v>
      </c>
      <c r="AA213" s="187">
        <v>31964399</v>
      </c>
      <c r="AB213" s="187" t="s">
        <v>2421</v>
      </c>
      <c r="AC213" s="187"/>
      <c r="AD213" s="187"/>
      <c r="AE213" s="187">
        <f t="shared" si="43"/>
        <v>81503639</v>
      </c>
      <c r="AF213" s="57">
        <v>44300</v>
      </c>
      <c r="AG213" s="57">
        <v>44387</v>
      </c>
      <c r="AH213" s="57">
        <v>44482</v>
      </c>
      <c r="AI213" s="57"/>
      <c r="AJ213" s="72">
        <f t="shared" si="44"/>
        <v>0.28270131436365353</v>
      </c>
      <c r="AK213" s="72">
        <f t="shared" si="45"/>
        <v>0.39409420518458582</v>
      </c>
      <c r="AL213" s="72">
        <f t="shared" si="46"/>
        <v>0.36729477671205485</v>
      </c>
      <c r="AM213" s="72">
        <f t="shared" si="47"/>
        <v>0.4254387133907378</v>
      </c>
      <c r="AN213" s="72">
        <f t="shared" si="48"/>
        <v>0</v>
      </c>
      <c r="AO213" s="185" t="s">
        <v>780</v>
      </c>
      <c r="AP213" s="185" t="s">
        <v>780</v>
      </c>
      <c r="AQ213" s="185" t="s">
        <v>780</v>
      </c>
      <c r="AR213" s="185"/>
      <c r="AS213" s="185" t="s">
        <v>2071</v>
      </c>
      <c r="AT213" s="185" t="s">
        <v>1089</v>
      </c>
      <c r="AU213" s="185" t="s">
        <v>2422</v>
      </c>
      <c r="AV213" s="185"/>
      <c r="AW213" s="185" t="s">
        <v>780</v>
      </c>
      <c r="AX213" t="s">
        <v>780</v>
      </c>
      <c r="AY213" t="s">
        <v>780</v>
      </c>
      <c r="BA213" t="s">
        <v>2423</v>
      </c>
      <c r="BB213" t="s">
        <v>2424</v>
      </c>
      <c r="BC213" t="s">
        <v>2425</v>
      </c>
      <c r="BD213" s="140"/>
    </row>
    <row r="214" spans="1:56" ht="15" customHeight="1">
      <c r="A214" s="185">
        <v>15</v>
      </c>
      <c r="B214" s="185" t="s">
        <v>509</v>
      </c>
      <c r="C214" s="185" t="s">
        <v>855</v>
      </c>
      <c r="D214" s="185" t="s">
        <v>768</v>
      </c>
      <c r="E214" s="185" t="s">
        <v>856</v>
      </c>
      <c r="F214" s="185" t="s">
        <v>857</v>
      </c>
      <c r="G214" s="185" t="s">
        <v>858</v>
      </c>
      <c r="H214" s="185" t="s">
        <v>859</v>
      </c>
      <c r="I214" t="s">
        <v>1521</v>
      </c>
      <c r="J214" s="71">
        <v>44197</v>
      </c>
      <c r="K214" s="71">
        <v>44561</v>
      </c>
      <c r="L214" s="185" t="s">
        <v>774</v>
      </c>
      <c r="M214" s="185" t="str">
        <f t="shared" si="49"/>
        <v>Tolima</v>
      </c>
      <c r="N214" s="185" t="s">
        <v>60</v>
      </c>
      <c r="O214" s="185" t="s">
        <v>965</v>
      </c>
      <c r="P214" s="185" t="s">
        <v>862</v>
      </c>
      <c r="Q214" s="72">
        <v>9.0909090909090912E-2</v>
      </c>
      <c r="R214" s="186">
        <v>1</v>
      </c>
      <c r="S214" s="186">
        <v>0.25</v>
      </c>
      <c r="T214" s="186">
        <v>0.25</v>
      </c>
      <c r="U214" s="186">
        <v>0.25</v>
      </c>
      <c r="V214" s="186">
        <v>0.25</v>
      </c>
      <c r="W214" s="186">
        <v>0</v>
      </c>
      <c r="X214" s="186" t="s">
        <v>2426</v>
      </c>
      <c r="Y214" s="186">
        <v>0</v>
      </c>
      <c r="Z214" s="186" t="s">
        <v>2426</v>
      </c>
      <c r="AA214" s="186">
        <v>0</v>
      </c>
      <c r="AB214" s="186" t="s">
        <v>2427</v>
      </c>
      <c r="AC214" s="186"/>
      <c r="AD214" s="186"/>
      <c r="AE214" s="186">
        <f t="shared" si="43"/>
        <v>0</v>
      </c>
      <c r="AF214" s="57">
        <v>44299</v>
      </c>
      <c r="AG214" s="57">
        <v>44387</v>
      </c>
      <c r="AH214" s="57">
        <v>44482</v>
      </c>
      <c r="AI214" s="57"/>
      <c r="AJ214" s="72">
        <f t="shared" si="44"/>
        <v>0</v>
      </c>
      <c r="AK214" s="72">
        <f t="shared" si="45"/>
        <v>0</v>
      </c>
      <c r="AL214" s="72">
        <f t="shared" si="46"/>
        <v>0</v>
      </c>
      <c r="AM214" s="72">
        <f t="shared" si="47"/>
        <v>0</v>
      </c>
      <c r="AN214" s="72">
        <f t="shared" si="48"/>
        <v>0</v>
      </c>
      <c r="AO214" s="185" t="s">
        <v>780</v>
      </c>
      <c r="AP214" s="185" t="s">
        <v>879</v>
      </c>
      <c r="AQ214" s="185" t="s">
        <v>879</v>
      </c>
      <c r="AR214" s="185"/>
      <c r="AS214" s="185" t="s">
        <v>2428</v>
      </c>
      <c r="AT214" s="185" t="s">
        <v>2429</v>
      </c>
      <c r="AU214" s="185" t="s">
        <v>879</v>
      </c>
      <c r="AV214" s="185"/>
      <c r="AW214" s="185" t="s">
        <v>879</v>
      </c>
      <c r="AX214" t="s">
        <v>879</v>
      </c>
      <c r="AY214" t="s">
        <v>879</v>
      </c>
      <c r="BA214" t="s">
        <v>2307</v>
      </c>
      <c r="BB214" t="s">
        <v>2430</v>
      </c>
      <c r="BC214" t="s">
        <v>2431</v>
      </c>
      <c r="BD214" s="140"/>
    </row>
    <row r="215" spans="1:56" ht="15" customHeight="1">
      <c r="A215" s="185">
        <v>1</v>
      </c>
      <c r="B215" s="185" t="s">
        <v>2432</v>
      </c>
      <c r="C215" s="185" t="s">
        <v>767</v>
      </c>
      <c r="D215" s="185" t="s">
        <v>768</v>
      </c>
      <c r="E215" s="185" t="s">
        <v>769</v>
      </c>
      <c r="F215" s="185" t="s">
        <v>770</v>
      </c>
      <c r="G215" s="185" t="s">
        <v>771</v>
      </c>
      <c r="H215" s="185" t="s">
        <v>772</v>
      </c>
      <c r="I215" s="185" t="s">
        <v>773</v>
      </c>
      <c r="J215" s="71">
        <v>44197</v>
      </c>
      <c r="K215" s="71">
        <v>44561</v>
      </c>
      <c r="L215" s="185" t="s">
        <v>774</v>
      </c>
      <c r="M215" s="185" t="str">
        <f>B215</f>
        <v>Valle del Cauca</v>
      </c>
      <c r="N215" s="185" t="s">
        <v>30</v>
      </c>
      <c r="O215" s="185" t="s">
        <v>775</v>
      </c>
      <c r="P215" s="185" t="s">
        <v>776</v>
      </c>
      <c r="Q215" s="72">
        <v>0.1111111111111111</v>
      </c>
      <c r="R215" s="187">
        <v>17588</v>
      </c>
      <c r="S215" s="187">
        <v>0</v>
      </c>
      <c r="T215" s="187">
        <v>0</v>
      </c>
      <c r="U215" s="187">
        <v>0</v>
      </c>
      <c r="V215" s="187">
        <v>17588</v>
      </c>
      <c r="W215" s="187">
        <v>5704</v>
      </c>
      <c r="X215" s="187" t="s">
        <v>2433</v>
      </c>
      <c r="Y215" s="187">
        <v>26781</v>
      </c>
      <c r="Z215" s="187" t="s">
        <v>2434</v>
      </c>
      <c r="AA215" s="187">
        <v>3132</v>
      </c>
      <c r="AB215" s="187" t="s">
        <v>2435</v>
      </c>
      <c r="AC215" s="187"/>
      <c r="AD215" s="187"/>
      <c r="AE215" s="187">
        <f t="shared" si="43"/>
        <v>35617</v>
      </c>
      <c r="AF215" s="71">
        <v>44300</v>
      </c>
      <c r="AG215" s="71">
        <v>44390</v>
      </c>
      <c r="AH215" s="71">
        <v>44483</v>
      </c>
      <c r="AI215" s="71"/>
      <c r="AJ215" s="72">
        <f t="shared" si="44"/>
        <v>1</v>
      </c>
      <c r="AK215" s="72" t="str">
        <f t="shared" si="45"/>
        <v/>
      </c>
      <c r="AL215" s="72" t="str">
        <f t="shared" si="46"/>
        <v/>
      </c>
      <c r="AM215" s="72" t="str">
        <f t="shared" si="47"/>
        <v/>
      </c>
      <c r="AN215" s="72">
        <f t="shared" si="48"/>
        <v>0</v>
      </c>
      <c r="AO215" s="185" t="s">
        <v>780</v>
      </c>
      <c r="AP215" s="185" t="s">
        <v>780</v>
      </c>
      <c r="AQ215" s="185" t="s">
        <v>869</v>
      </c>
      <c r="AR215" s="185"/>
      <c r="AS215" s="185" t="s">
        <v>1298</v>
      </c>
      <c r="AT215" s="185" t="s">
        <v>1299</v>
      </c>
      <c r="AU215" s="185" t="s">
        <v>2436</v>
      </c>
      <c r="AV215" s="185"/>
      <c r="AW215" s="185" t="s">
        <v>780</v>
      </c>
      <c r="AX215" s="185" t="s">
        <v>780</v>
      </c>
      <c r="AY215" s="185" t="s">
        <v>780</v>
      </c>
      <c r="AZ215" s="185"/>
      <c r="BA215" s="185" t="s">
        <v>2437</v>
      </c>
      <c r="BB215" s="185" t="s">
        <v>2438</v>
      </c>
      <c r="BC215" s="185" t="s">
        <v>2439</v>
      </c>
      <c r="BD215" s="140"/>
    </row>
    <row r="216" spans="1:56" ht="15" customHeight="1">
      <c r="A216" s="185">
        <v>3</v>
      </c>
      <c r="B216" s="185" t="s">
        <v>2432</v>
      </c>
      <c r="C216" s="185" t="s">
        <v>767</v>
      </c>
      <c r="D216" s="185" t="s">
        <v>768</v>
      </c>
      <c r="E216" s="185" t="s">
        <v>769</v>
      </c>
      <c r="F216" s="185" t="s">
        <v>770</v>
      </c>
      <c r="G216" s="185" t="s">
        <v>771</v>
      </c>
      <c r="H216" s="185" t="s">
        <v>772</v>
      </c>
      <c r="I216" s="185" t="s">
        <v>787</v>
      </c>
      <c r="J216" s="71">
        <v>44197</v>
      </c>
      <c r="K216" s="71">
        <v>44561</v>
      </c>
      <c r="L216" s="185" t="s">
        <v>774</v>
      </c>
      <c r="M216" s="185" t="str">
        <f t="shared" ref="M216:M223" si="50">B216</f>
        <v>Valle del Cauca</v>
      </c>
      <c r="N216" s="185" t="s">
        <v>30</v>
      </c>
      <c r="O216" s="185" t="s">
        <v>788</v>
      </c>
      <c r="P216" s="185" t="s">
        <v>776</v>
      </c>
      <c r="Q216" s="72">
        <v>0.1111111111111111</v>
      </c>
      <c r="R216" s="187">
        <v>8263</v>
      </c>
      <c r="S216" s="187">
        <v>0</v>
      </c>
      <c r="T216" s="187">
        <v>0</v>
      </c>
      <c r="U216" s="187">
        <v>0</v>
      </c>
      <c r="V216" s="187">
        <v>8263</v>
      </c>
      <c r="W216" s="187">
        <v>1195</v>
      </c>
      <c r="X216" s="187" t="s">
        <v>2440</v>
      </c>
      <c r="Y216" s="187">
        <v>3449</v>
      </c>
      <c r="Z216" s="187" t="s">
        <v>2441</v>
      </c>
      <c r="AA216" s="187">
        <v>397</v>
      </c>
      <c r="AB216" s="187" t="s">
        <v>2442</v>
      </c>
      <c r="AC216" s="187"/>
      <c r="AD216" s="187"/>
      <c r="AE216" s="187">
        <f t="shared" si="43"/>
        <v>5041</v>
      </c>
      <c r="AF216" s="71">
        <v>44300</v>
      </c>
      <c r="AG216" s="71">
        <v>44390</v>
      </c>
      <c r="AH216" s="71">
        <v>44483</v>
      </c>
      <c r="AI216" s="71"/>
      <c r="AJ216" s="72">
        <f t="shared" si="44"/>
        <v>0.61006898220985117</v>
      </c>
      <c r="AK216" s="72" t="str">
        <f t="shared" si="45"/>
        <v/>
      </c>
      <c r="AL216" s="72" t="str">
        <f t="shared" si="46"/>
        <v/>
      </c>
      <c r="AM216" s="72" t="str">
        <f t="shared" si="47"/>
        <v/>
      </c>
      <c r="AN216" s="72">
        <f t="shared" si="48"/>
        <v>0</v>
      </c>
      <c r="AO216" s="185" t="s">
        <v>780</v>
      </c>
      <c r="AP216" s="185" t="s">
        <v>780</v>
      </c>
      <c r="AQ216" s="185" t="s">
        <v>780</v>
      </c>
      <c r="AR216" s="185"/>
      <c r="AS216" s="185" t="s">
        <v>1298</v>
      </c>
      <c r="AT216" s="185" t="s">
        <v>1299</v>
      </c>
      <c r="AU216" s="185" t="s">
        <v>2443</v>
      </c>
      <c r="AV216" s="185"/>
      <c r="AW216" s="185" t="s">
        <v>780</v>
      </c>
      <c r="AX216" t="s">
        <v>780</v>
      </c>
      <c r="AY216" t="s">
        <v>780</v>
      </c>
      <c r="BA216" s="185" t="s">
        <v>2444</v>
      </c>
      <c r="BB216" t="s">
        <v>2445</v>
      </c>
      <c r="BC216" t="s">
        <v>2446</v>
      </c>
      <c r="BD216" s="140"/>
    </row>
    <row r="217" spans="1:56" ht="15" customHeight="1">
      <c r="A217" s="185">
        <v>5</v>
      </c>
      <c r="B217" s="185" t="s">
        <v>2432</v>
      </c>
      <c r="C217" s="185" t="s">
        <v>1005</v>
      </c>
      <c r="D217" s="185" t="s">
        <v>768</v>
      </c>
      <c r="E217" s="185" t="s">
        <v>856</v>
      </c>
      <c r="F217" s="185" t="s">
        <v>1006</v>
      </c>
      <c r="G217" s="185" t="s">
        <v>771</v>
      </c>
      <c r="H217" s="185" t="s">
        <v>772</v>
      </c>
      <c r="I217" t="s">
        <v>1007</v>
      </c>
      <c r="J217" s="71">
        <v>44197</v>
      </c>
      <c r="K217" s="71">
        <v>44561</v>
      </c>
      <c r="L217" s="185" t="s">
        <v>774</v>
      </c>
      <c r="M217" s="185" t="str">
        <f t="shared" si="50"/>
        <v>Valle del Cauca</v>
      </c>
      <c r="N217" s="185" t="s">
        <v>30</v>
      </c>
      <c r="O217" s="185" t="s">
        <v>1008</v>
      </c>
      <c r="P217" s="185" t="s">
        <v>776</v>
      </c>
      <c r="Q217" s="72">
        <v>0.1111111111111111</v>
      </c>
      <c r="R217" s="187">
        <v>40</v>
      </c>
      <c r="S217" s="187">
        <v>0</v>
      </c>
      <c r="T217" s="187">
        <v>0</v>
      </c>
      <c r="U217" s="187">
        <v>0</v>
      </c>
      <c r="V217" s="187">
        <v>40</v>
      </c>
      <c r="W217" s="187">
        <v>7</v>
      </c>
      <c r="X217" s="187" t="s">
        <v>2447</v>
      </c>
      <c r="Y217" s="187">
        <v>7</v>
      </c>
      <c r="Z217" s="187" t="s">
        <v>2448</v>
      </c>
      <c r="AA217" s="187">
        <v>1</v>
      </c>
      <c r="AB217" s="187" t="s">
        <v>2449</v>
      </c>
      <c r="AC217" s="187"/>
      <c r="AD217" s="187"/>
      <c r="AE217" s="187">
        <f t="shared" si="43"/>
        <v>15</v>
      </c>
      <c r="AF217" s="71">
        <v>44300</v>
      </c>
      <c r="AG217" s="71">
        <v>44391</v>
      </c>
      <c r="AH217" s="71">
        <v>44483</v>
      </c>
      <c r="AI217" s="71"/>
      <c r="AJ217" s="72">
        <f t="shared" si="44"/>
        <v>0.375</v>
      </c>
      <c r="AK217" s="72" t="str">
        <f t="shared" si="45"/>
        <v/>
      </c>
      <c r="AL217" s="72" t="str">
        <f t="shared" si="46"/>
        <v/>
      </c>
      <c r="AM217" s="72" t="str">
        <f t="shared" si="47"/>
        <v/>
      </c>
      <c r="AN217" s="72">
        <f t="shared" si="48"/>
        <v>0</v>
      </c>
      <c r="AO217" s="185" t="s">
        <v>780</v>
      </c>
      <c r="AP217" s="185" t="s">
        <v>780</v>
      </c>
      <c r="AQ217" s="185" t="s">
        <v>780</v>
      </c>
      <c r="AR217" s="185"/>
      <c r="AS217" s="185" t="s">
        <v>1298</v>
      </c>
      <c r="AT217" s="185" t="s">
        <v>1299</v>
      </c>
      <c r="AU217" s="185" t="s">
        <v>2450</v>
      </c>
      <c r="AV217" s="185"/>
      <c r="AW217" s="185" t="s">
        <v>780</v>
      </c>
      <c r="AX217" t="s">
        <v>780</v>
      </c>
      <c r="AY217" t="s">
        <v>780</v>
      </c>
      <c r="BA217" t="s">
        <v>2451</v>
      </c>
      <c r="BB217" t="s">
        <v>2452</v>
      </c>
      <c r="BC217" t="s">
        <v>2453</v>
      </c>
      <c r="BD217" s="140"/>
    </row>
    <row r="218" spans="1:56" ht="15" customHeight="1">
      <c r="A218" s="185">
        <v>6</v>
      </c>
      <c r="B218" s="185" t="s">
        <v>2432</v>
      </c>
      <c r="C218" s="185" t="s">
        <v>797</v>
      </c>
      <c r="D218" s="185" t="s">
        <v>768</v>
      </c>
      <c r="E218" s="185" t="s">
        <v>769</v>
      </c>
      <c r="F218" s="185" t="s">
        <v>798</v>
      </c>
      <c r="G218" s="185" t="s">
        <v>771</v>
      </c>
      <c r="H218" s="185" t="s">
        <v>772</v>
      </c>
      <c r="I218" t="s">
        <v>799</v>
      </c>
      <c r="J218" s="71">
        <v>44197</v>
      </c>
      <c r="K218" s="71">
        <v>44561</v>
      </c>
      <c r="L218" s="185" t="s">
        <v>774</v>
      </c>
      <c r="M218" s="185" t="str">
        <f t="shared" si="50"/>
        <v>Valle del Cauca</v>
      </c>
      <c r="N218" s="185" t="s">
        <v>60</v>
      </c>
      <c r="O218" s="185" t="s">
        <v>800</v>
      </c>
      <c r="P218" s="185" t="s">
        <v>776</v>
      </c>
      <c r="Q218" s="72">
        <v>0.1111111111111111</v>
      </c>
      <c r="R218" s="186">
        <v>1</v>
      </c>
      <c r="S218" s="186">
        <v>0.25</v>
      </c>
      <c r="T218" s="186">
        <v>0.25</v>
      </c>
      <c r="U218" s="186">
        <v>0.25</v>
      </c>
      <c r="V218" s="186">
        <v>0.25</v>
      </c>
      <c r="W218" s="186">
        <v>0.25</v>
      </c>
      <c r="X218" s="186" t="s">
        <v>2454</v>
      </c>
      <c r="Y218" s="186">
        <v>0.25</v>
      </c>
      <c r="Z218" s="186" t="s">
        <v>2455</v>
      </c>
      <c r="AA218" s="186">
        <v>0.25</v>
      </c>
      <c r="AB218" s="186" t="s">
        <v>2456</v>
      </c>
      <c r="AC218" s="186"/>
      <c r="AD218" s="186"/>
      <c r="AE218" s="186">
        <f t="shared" si="43"/>
        <v>0.75</v>
      </c>
      <c r="AF218" s="71">
        <v>44300</v>
      </c>
      <c r="AG218" s="71">
        <v>44390</v>
      </c>
      <c r="AH218" s="71">
        <v>44483</v>
      </c>
      <c r="AI218" s="71"/>
      <c r="AJ218" s="72">
        <f t="shared" si="44"/>
        <v>0.75</v>
      </c>
      <c r="AK218" s="72">
        <f t="shared" si="45"/>
        <v>1</v>
      </c>
      <c r="AL218" s="72">
        <f t="shared" si="46"/>
        <v>1</v>
      </c>
      <c r="AM218" s="72">
        <f t="shared" si="47"/>
        <v>1</v>
      </c>
      <c r="AN218" s="72">
        <f t="shared" si="48"/>
        <v>0</v>
      </c>
      <c r="AO218" s="185" t="s">
        <v>780</v>
      </c>
      <c r="AP218" s="185" t="s">
        <v>780</v>
      </c>
      <c r="AQ218" s="185" t="s">
        <v>780</v>
      </c>
      <c r="AR218" s="185"/>
      <c r="AS218" s="185" t="s">
        <v>1298</v>
      </c>
      <c r="AT218" s="185" t="s">
        <v>1299</v>
      </c>
      <c r="AU218" s="185" t="s">
        <v>2457</v>
      </c>
      <c r="AV218" s="185"/>
      <c r="AW218" s="185" t="s">
        <v>780</v>
      </c>
      <c r="AX218" t="s">
        <v>780</v>
      </c>
      <c r="AY218" t="s">
        <v>780</v>
      </c>
      <c r="BA218" t="s">
        <v>2458</v>
      </c>
      <c r="BB218" t="s">
        <v>2459</v>
      </c>
      <c r="BC218" t="s">
        <v>2460</v>
      </c>
      <c r="BD218" s="140"/>
    </row>
    <row r="219" spans="1:56" ht="15" customHeight="1">
      <c r="A219" s="185">
        <v>7</v>
      </c>
      <c r="B219" s="185" t="s">
        <v>2432</v>
      </c>
      <c r="C219" s="185" t="s">
        <v>809</v>
      </c>
      <c r="D219" s="185" t="s">
        <v>768</v>
      </c>
      <c r="E219" s="185" t="s">
        <v>769</v>
      </c>
      <c r="F219" s="185" t="s">
        <v>798</v>
      </c>
      <c r="G219" s="185" t="s">
        <v>771</v>
      </c>
      <c r="H219" s="185" t="s">
        <v>772</v>
      </c>
      <c r="I219" t="s">
        <v>810</v>
      </c>
      <c r="J219" s="71">
        <v>44197</v>
      </c>
      <c r="K219" s="71">
        <v>44561</v>
      </c>
      <c r="L219" s="185" t="s">
        <v>774</v>
      </c>
      <c r="M219" s="185" t="str">
        <f t="shared" si="50"/>
        <v>Valle del Cauca</v>
      </c>
      <c r="N219" s="185" t="s">
        <v>60</v>
      </c>
      <c r="O219" s="185" t="s">
        <v>800</v>
      </c>
      <c r="P219" s="185" t="s">
        <v>776</v>
      </c>
      <c r="Q219" s="72">
        <v>0.1111111111111111</v>
      </c>
      <c r="R219" s="186">
        <v>1</v>
      </c>
      <c r="S219" s="186">
        <v>0.25</v>
      </c>
      <c r="T219" s="186">
        <v>0.25</v>
      </c>
      <c r="U219" s="186">
        <v>0.25</v>
      </c>
      <c r="V219" s="186">
        <v>0.25</v>
      </c>
      <c r="W219" s="186">
        <v>0.25</v>
      </c>
      <c r="X219" s="186" t="s">
        <v>2461</v>
      </c>
      <c r="Y219" s="186">
        <v>0.25</v>
      </c>
      <c r="Z219" s="186" t="s">
        <v>2462</v>
      </c>
      <c r="AA219" s="186">
        <v>0.25</v>
      </c>
      <c r="AB219" s="186" t="s">
        <v>2463</v>
      </c>
      <c r="AC219" s="186"/>
      <c r="AD219" s="186"/>
      <c r="AE219" s="186">
        <f t="shared" si="43"/>
        <v>0.75</v>
      </c>
      <c r="AF219" s="71">
        <v>44300</v>
      </c>
      <c r="AG219" s="71">
        <v>44390</v>
      </c>
      <c r="AH219" s="71">
        <v>44482</v>
      </c>
      <c r="AI219" s="71"/>
      <c r="AJ219" s="72">
        <f t="shared" si="44"/>
        <v>0.75</v>
      </c>
      <c r="AK219" s="72">
        <f t="shared" si="45"/>
        <v>1</v>
      </c>
      <c r="AL219" s="72">
        <f t="shared" si="46"/>
        <v>1</v>
      </c>
      <c r="AM219" s="72">
        <f t="shared" si="47"/>
        <v>1</v>
      </c>
      <c r="AN219" s="72">
        <f t="shared" si="48"/>
        <v>0</v>
      </c>
      <c r="AO219" s="185" t="s">
        <v>780</v>
      </c>
      <c r="AP219" s="185" t="s">
        <v>780</v>
      </c>
      <c r="AQ219" s="185" t="s">
        <v>780</v>
      </c>
      <c r="AR219" s="185"/>
      <c r="AS219" s="185" t="s">
        <v>1298</v>
      </c>
      <c r="AT219" s="185" t="s">
        <v>1299</v>
      </c>
      <c r="AU219" s="185" t="s">
        <v>2464</v>
      </c>
      <c r="AV219" s="185"/>
      <c r="AW219" s="185" t="s">
        <v>780</v>
      </c>
      <c r="AX219" t="s">
        <v>780</v>
      </c>
      <c r="AY219" t="s">
        <v>780</v>
      </c>
      <c r="BA219" t="s">
        <v>2465</v>
      </c>
      <c r="BB219" t="s">
        <v>2466</v>
      </c>
      <c r="BC219" t="s">
        <v>2467</v>
      </c>
      <c r="BD219" s="140"/>
    </row>
    <row r="220" spans="1:56" ht="15" customHeight="1">
      <c r="A220" s="185">
        <v>8</v>
      </c>
      <c r="B220" s="185" t="s">
        <v>2432</v>
      </c>
      <c r="C220" s="185" t="s">
        <v>818</v>
      </c>
      <c r="D220" s="185" t="s">
        <v>819</v>
      </c>
      <c r="E220" s="185" t="s">
        <v>820</v>
      </c>
      <c r="F220" s="185" t="s">
        <v>821</v>
      </c>
      <c r="G220" s="185" t="s">
        <v>771</v>
      </c>
      <c r="H220" s="185" t="s">
        <v>822</v>
      </c>
      <c r="I220" t="s">
        <v>823</v>
      </c>
      <c r="J220" s="71">
        <v>44197</v>
      </c>
      <c r="K220" s="71">
        <v>44561</v>
      </c>
      <c r="L220" s="185" t="s">
        <v>774</v>
      </c>
      <c r="M220" s="185" t="str">
        <f t="shared" si="50"/>
        <v>Valle del Cauca</v>
      </c>
      <c r="N220" s="185" t="s">
        <v>60</v>
      </c>
      <c r="O220" s="185" t="s">
        <v>800</v>
      </c>
      <c r="P220" s="185" t="s">
        <v>776</v>
      </c>
      <c r="Q220" s="72">
        <v>0.1111111111111111</v>
      </c>
      <c r="R220" s="186">
        <v>1</v>
      </c>
      <c r="S220" s="186">
        <v>0.25</v>
      </c>
      <c r="T220" s="186">
        <v>0.25</v>
      </c>
      <c r="U220" s="186">
        <v>0.25</v>
      </c>
      <c r="V220" s="186">
        <v>0.25</v>
      </c>
      <c r="W220" s="186">
        <v>0.10796545105566219</v>
      </c>
      <c r="X220" s="186" t="s">
        <v>2468</v>
      </c>
      <c r="Y220" s="186">
        <v>0.15</v>
      </c>
      <c r="Z220" s="186" t="s">
        <v>2469</v>
      </c>
      <c r="AA220" s="186">
        <v>0.25</v>
      </c>
      <c r="AB220" s="186" t="s">
        <v>2470</v>
      </c>
      <c r="AC220" s="186"/>
      <c r="AD220" s="186"/>
      <c r="AE220" s="186">
        <f t="shared" si="43"/>
        <v>0.50796545105566215</v>
      </c>
      <c r="AF220" s="71">
        <v>44300</v>
      </c>
      <c r="AG220" s="71">
        <v>44390</v>
      </c>
      <c r="AH220" s="71">
        <v>44482</v>
      </c>
      <c r="AI220" s="71"/>
      <c r="AJ220" s="72">
        <f t="shared" si="44"/>
        <v>0.50796545105566215</v>
      </c>
      <c r="AK220" s="72">
        <f t="shared" si="45"/>
        <v>0.43186180422264875</v>
      </c>
      <c r="AL220" s="72">
        <f t="shared" si="46"/>
        <v>0.6</v>
      </c>
      <c r="AM220" s="72">
        <f t="shared" si="47"/>
        <v>1</v>
      </c>
      <c r="AN220" s="72">
        <f t="shared" si="48"/>
        <v>0</v>
      </c>
      <c r="AO220" s="185" t="s">
        <v>780</v>
      </c>
      <c r="AP220" s="185" t="s">
        <v>780</v>
      </c>
      <c r="AQ220" s="185" t="s">
        <v>780</v>
      </c>
      <c r="AR220" s="185"/>
      <c r="AS220" s="185" t="s">
        <v>1298</v>
      </c>
      <c r="AT220" s="185" t="s">
        <v>1299</v>
      </c>
      <c r="AU220" s="185" t="s">
        <v>2471</v>
      </c>
      <c r="AV220" s="185"/>
      <c r="AW220" s="185" t="s">
        <v>780</v>
      </c>
      <c r="AX220" t="s">
        <v>780</v>
      </c>
      <c r="AY220" t="s">
        <v>780</v>
      </c>
      <c r="BA220" t="s">
        <v>2472</v>
      </c>
      <c r="BB220" t="s">
        <v>2473</v>
      </c>
      <c r="BC220" t="s">
        <v>2474</v>
      </c>
      <c r="BD220" s="140"/>
    </row>
    <row r="221" spans="1:56" ht="15" customHeight="1">
      <c r="A221" s="185">
        <v>9</v>
      </c>
      <c r="B221" s="185" t="s">
        <v>2432</v>
      </c>
      <c r="C221" s="185" t="s">
        <v>831</v>
      </c>
      <c r="D221" s="185" t="s">
        <v>832</v>
      </c>
      <c r="E221" s="185" t="s">
        <v>833</v>
      </c>
      <c r="F221" s="185" t="s">
        <v>834</v>
      </c>
      <c r="G221" s="185" t="s">
        <v>835</v>
      </c>
      <c r="H221" s="185" t="s">
        <v>835</v>
      </c>
      <c r="I221" t="s">
        <v>836</v>
      </c>
      <c r="J221" s="71">
        <v>44197</v>
      </c>
      <c r="K221" s="71">
        <v>44561</v>
      </c>
      <c r="L221" s="185" t="s">
        <v>774</v>
      </c>
      <c r="M221" s="185" t="str">
        <f t="shared" si="50"/>
        <v>Valle del Cauca</v>
      </c>
      <c r="N221" s="185" t="s">
        <v>60</v>
      </c>
      <c r="O221" s="185" t="s">
        <v>837</v>
      </c>
      <c r="P221" s="185" t="s">
        <v>776</v>
      </c>
      <c r="Q221" s="72">
        <v>0.1111111111111111</v>
      </c>
      <c r="R221" s="186">
        <v>1</v>
      </c>
      <c r="S221" s="186">
        <v>0.25</v>
      </c>
      <c r="T221" s="186">
        <v>0.25</v>
      </c>
      <c r="U221" s="186">
        <v>0.25</v>
      </c>
      <c r="V221" s="186">
        <v>0.25</v>
      </c>
      <c r="W221" s="186">
        <v>0.25</v>
      </c>
      <c r="X221" s="186" t="s">
        <v>2475</v>
      </c>
      <c r="Y221" s="186">
        <v>0.25</v>
      </c>
      <c r="Z221" s="186" t="s">
        <v>2476</v>
      </c>
      <c r="AA221" s="186">
        <v>0.25</v>
      </c>
      <c r="AB221" s="186" t="s">
        <v>2477</v>
      </c>
      <c r="AC221" s="186"/>
      <c r="AD221" s="186"/>
      <c r="AE221" s="186">
        <f t="shared" si="43"/>
        <v>0.75</v>
      </c>
      <c r="AF221" s="71">
        <v>44300</v>
      </c>
      <c r="AG221" s="71">
        <v>44390</v>
      </c>
      <c r="AH221" s="71">
        <v>44482</v>
      </c>
      <c r="AI221" s="71"/>
      <c r="AJ221" s="72">
        <f t="shared" si="44"/>
        <v>0.75</v>
      </c>
      <c r="AK221" s="72">
        <f t="shared" si="45"/>
        <v>1</v>
      </c>
      <c r="AL221" s="72">
        <f t="shared" si="46"/>
        <v>1</v>
      </c>
      <c r="AM221" s="72">
        <f t="shared" si="47"/>
        <v>1</v>
      </c>
      <c r="AN221" s="72">
        <f t="shared" si="48"/>
        <v>0</v>
      </c>
      <c r="AO221" s="185" t="s">
        <v>780</v>
      </c>
      <c r="AP221" s="185" t="s">
        <v>780</v>
      </c>
      <c r="AQ221" s="185" t="s">
        <v>780</v>
      </c>
      <c r="AR221" s="185"/>
      <c r="AS221" s="185" t="s">
        <v>1298</v>
      </c>
      <c r="AT221" s="185" t="s">
        <v>1299</v>
      </c>
      <c r="AU221" s="185" t="s">
        <v>2478</v>
      </c>
      <c r="AV221" s="185"/>
      <c r="AW221" s="185" t="s">
        <v>780</v>
      </c>
      <c r="AX221" t="s">
        <v>780</v>
      </c>
      <c r="AY221" t="s">
        <v>780</v>
      </c>
      <c r="BA221" t="s">
        <v>2479</v>
      </c>
      <c r="BB221" t="s">
        <v>2480</v>
      </c>
      <c r="BC221" t="s">
        <v>2481</v>
      </c>
      <c r="BD221" s="140"/>
    </row>
    <row r="222" spans="1:56" ht="15" customHeight="1">
      <c r="A222" s="185">
        <v>10</v>
      </c>
      <c r="B222" s="185" t="s">
        <v>2432</v>
      </c>
      <c r="C222" s="185" t="s">
        <v>831</v>
      </c>
      <c r="D222" s="185" t="s">
        <v>832</v>
      </c>
      <c r="E222" s="185" t="s">
        <v>833</v>
      </c>
      <c r="F222" s="185" t="s">
        <v>834</v>
      </c>
      <c r="G222" s="185" t="s">
        <v>835</v>
      </c>
      <c r="H222" s="185" t="s">
        <v>835</v>
      </c>
      <c r="I222" t="s">
        <v>846</v>
      </c>
      <c r="J222" s="71">
        <v>44197</v>
      </c>
      <c r="K222" s="71">
        <v>44561</v>
      </c>
      <c r="L222" s="185" t="s">
        <v>774</v>
      </c>
      <c r="M222" s="185" t="str">
        <f t="shared" si="50"/>
        <v>Valle del Cauca</v>
      </c>
      <c r="N222" s="185" t="s">
        <v>60</v>
      </c>
      <c r="O222" s="185" t="s">
        <v>847</v>
      </c>
      <c r="P222" s="185" t="s">
        <v>776</v>
      </c>
      <c r="Q222" s="72">
        <v>0.1111111111111111</v>
      </c>
      <c r="R222" s="186">
        <v>1</v>
      </c>
      <c r="S222" s="186">
        <v>0.25</v>
      </c>
      <c r="T222" s="186">
        <v>0.25</v>
      </c>
      <c r="U222" s="186">
        <v>0.25</v>
      </c>
      <c r="V222" s="186">
        <v>0.25</v>
      </c>
      <c r="W222" s="186">
        <v>0.25</v>
      </c>
      <c r="X222" s="186" t="s">
        <v>2482</v>
      </c>
      <c r="Y222" s="186">
        <v>0.25</v>
      </c>
      <c r="Z222" s="186" t="s">
        <v>2483</v>
      </c>
      <c r="AA222" s="186">
        <v>0.25</v>
      </c>
      <c r="AB222" s="186" t="s">
        <v>2484</v>
      </c>
      <c r="AC222" s="186"/>
      <c r="AD222" s="186"/>
      <c r="AE222" s="186">
        <f t="shared" si="43"/>
        <v>0.75</v>
      </c>
      <c r="AF222" s="71">
        <v>44300</v>
      </c>
      <c r="AG222" s="71">
        <v>44390</v>
      </c>
      <c r="AH222" s="71">
        <v>44483</v>
      </c>
      <c r="AI222" s="71"/>
      <c r="AJ222" s="72">
        <f t="shared" si="44"/>
        <v>0.75</v>
      </c>
      <c r="AK222" s="72">
        <f t="shared" si="45"/>
        <v>1</v>
      </c>
      <c r="AL222" s="72">
        <f t="shared" si="46"/>
        <v>1</v>
      </c>
      <c r="AM222" s="72">
        <f t="shared" si="47"/>
        <v>1</v>
      </c>
      <c r="AN222" s="72">
        <f t="shared" si="48"/>
        <v>0</v>
      </c>
      <c r="AO222" s="185" t="s">
        <v>780</v>
      </c>
      <c r="AP222" s="185" t="s">
        <v>780</v>
      </c>
      <c r="AQ222" s="185" t="s">
        <v>780</v>
      </c>
      <c r="AR222" s="185"/>
      <c r="AS222" s="185" t="s">
        <v>1298</v>
      </c>
      <c r="AT222" s="185" t="s">
        <v>1299</v>
      </c>
      <c r="AU222" s="185" t="s">
        <v>2485</v>
      </c>
      <c r="AV222" s="185"/>
      <c r="AW222" s="185" t="s">
        <v>780</v>
      </c>
      <c r="AX222" t="s">
        <v>780</v>
      </c>
      <c r="AY222" t="s">
        <v>780</v>
      </c>
      <c r="BA222" t="s">
        <v>2486</v>
      </c>
      <c r="BB222" t="s">
        <v>2487</v>
      </c>
      <c r="BC222" t="s">
        <v>2488</v>
      </c>
      <c r="BD222" s="140"/>
    </row>
    <row r="223" spans="1:56" ht="15" customHeight="1">
      <c r="A223" s="185">
        <v>12</v>
      </c>
      <c r="B223" s="185" t="s">
        <v>2432</v>
      </c>
      <c r="C223" s="185" t="s">
        <v>855</v>
      </c>
      <c r="D223" s="185" t="s">
        <v>768</v>
      </c>
      <c r="E223" s="185" t="s">
        <v>856</v>
      </c>
      <c r="F223" s="185" t="s">
        <v>857</v>
      </c>
      <c r="G223" s="185" t="s">
        <v>858</v>
      </c>
      <c r="H223" s="185" t="s">
        <v>859</v>
      </c>
      <c r="I223" t="s">
        <v>860</v>
      </c>
      <c r="J223" s="71">
        <v>44197</v>
      </c>
      <c r="K223" s="71">
        <v>44561</v>
      </c>
      <c r="L223" s="185" t="s">
        <v>774</v>
      </c>
      <c r="M223" s="185" t="str">
        <f t="shared" si="50"/>
        <v>Valle del Cauca</v>
      </c>
      <c r="N223" s="185" t="s">
        <v>30</v>
      </c>
      <c r="O223" s="185" t="s">
        <v>861</v>
      </c>
      <c r="P223" s="185" t="s">
        <v>862</v>
      </c>
      <c r="Q223" s="72">
        <v>0.1111111111111111</v>
      </c>
      <c r="R223" s="187">
        <f>SUM(S223:V223)</f>
        <v>257647595.56882262</v>
      </c>
      <c r="S223" s="187">
        <v>50873600.352396414</v>
      </c>
      <c r="T223" s="187">
        <v>65948978.369509257</v>
      </c>
      <c r="U223" s="187">
        <v>67143883.785048425</v>
      </c>
      <c r="V223" s="187">
        <v>73681133.061868519</v>
      </c>
      <c r="W223" s="187">
        <v>25231815</v>
      </c>
      <c r="X223" s="187" t="s">
        <v>2489</v>
      </c>
      <c r="Y223" s="187">
        <v>15331016</v>
      </c>
      <c r="Z223" s="187" t="s">
        <v>2490</v>
      </c>
      <c r="AA223" s="187">
        <v>27699703</v>
      </c>
      <c r="AB223" s="187" t="s">
        <v>2491</v>
      </c>
      <c r="AC223" s="187"/>
      <c r="AD223" s="187"/>
      <c r="AE223" s="187">
        <f t="shared" si="43"/>
        <v>68262534</v>
      </c>
      <c r="AF223" s="71">
        <v>44300</v>
      </c>
      <c r="AG223" s="71">
        <v>44390</v>
      </c>
      <c r="AH223" s="71">
        <v>44483</v>
      </c>
      <c r="AI223" s="71"/>
      <c r="AJ223" s="72">
        <f t="shared" si="44"/>
        <v>0.26494535626964844</v>
      </c>
      <c r="AK223" s="72">
        <f t="shared" si="45"/>
        <v>0.49597069649526876</v>
      </c>
      <c r="AL223" s="72">
        <f t="shared" si="46"/>
        <v>0.2324678316334331</v>
      </c>
      <c r="AM223" s="72">
        <f t="shared" si="47"/>
        <v>0.41254246013943208</v>
      </c>
      <c r="AN223" s="72">
        <f t="shared" si="48"/>
        <v>0</v>
      </c>
      <c r="AO223" s="185" t="s">
        <v>780</v>
      </c>
      <c r="AP223" s="185" t="s">
        <v>780</v>
      </c>
      <c r="AQ223" s="185" t="s">
        <v>780</v>
      </c>
      <c r="AR223" s="185"/>
      <c r="AS223" s="185" t="s">
        <v>1298</v>
      </c>
      <c r="AT223" s="185" t="s">
        <v>1299</v>
      </c>
      <c r="AU223" s="185" t="s">
        <v>2492</v>
      </c>
      <c r="AV223" s="185"/>
      <c r="AW223" s="185" t="s">
        <v>780</v>
      </c>
      <c r="AX223" t="s">
        <v>780</v>
      </c>
      <c r="AY223" t="s">
        <v>780</v>
      </c>
      <c r="BA223" t="s">
        <v>2493</v>
      </c>
      <c r="BB223" t="s">
        <v>2494</v>
      </c>
      <c r="BC223" t="s">
        <v>2495</v>
      </c>
      <c r="BD223" s="140"/>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BC398"/>
  <sheetViews>
    <sheetView topLeftCell="AM1" zoomScale="80" zoomScaleNormal="80" workbookViewId="0">
      <selection activeCell="BB33" sqref="BB33"/>
    </sheetView>
  </sheetViews>
  <sheetFormatPr defaultColWidth="11" defaultRowHeight="15.75"/>
  <cols>
    <col min="10" max="11" width="15.125" bestFit="1" customWidth="1"/>
  </cols>
  <sheetData>
    <row r="1" spans="1:55">
      <c r="AH1" s="72">
        <f>IFERROR(IF((V1+X1+Z1+AB1)/Q1&gt;1,1,(V1+X1+Z1+AB1)/Q1),0)</f>
        <v>0</v>
      </c>
      <c r="AI1" s="72" t="str">
        <f>IFERROR(IF(R1=0,"",IF((V1/R1)&gt;1,1,(V1/R1))),"")</f>
        <v/>
      </c>
      <c r="AJ1" s="72" t="str">
        <f>IFERROR(IF(S1=0,"",IF((V1+X1/S1)&gt;1,1,(V1+X1/S1))),"")</f>
        <v/>
      </c>
      <c r="AK1" s="72" t="str">
        <f>IFERROR(IF(T1=0,"",IF((V1+X1+Z1/T1)&gt;1,1,(V1+X1+Z1/T1))),"")</f>
        <v/>
      </c>
      <c r="AL1" s="72" t="str">
        <f>IFERROR(IF(U1=0,"",IF((V1+X1+Z1+AB1/U1)&gt;1,1,(V1+X1+Z1+AB1/U1))),"")</f>
        <v/>
      </c>
    </row>
    <row r="2" spans="1:55" ht="15" customHeight="1">
      <c r="A2" s="59" t="s">
        <v>713</v>
      </c>
      <c r="B2" s="60" t="s">
        <v>2496</v>
      </c>
      <c r="C2" s="146" t="s">
        <v>2497</v>
      </c>
      <c r="D2" s="60" t="s">
        <v>11</v>
      </c>
      <c r="E2" s="60" t="s">
        <v>715</v>
      </c>
      <c r="F2" s="60" t="s">
        <v>716</v>
      </c>
      <c r="G2" s="60" t="s">
        <v>717</v>
      </c>
      <c r="H2" s="60" t="s">
        <v>718</v>
      </c>
      <c r="I2" s="61" t="s">
        <v>719</v>
      </c>
      <c r="J2" s="61" t="s">
        <v>720</v>
      </c>
      <c r="K2" s="61" t="s">
        <v>721</v>
      </c>
      <c r="L2" s="61" t="s">
        <v>722</v>
      </c>
      <c r="M2" s="61" t="s">
        <v>723</v>
      </c>
      <c r="N2" s="61" t="s">
        <v>724</v>
      </c>
      <c r="O2" s="61" t="s">
        <v>725</v>
      </c>
      <c r="P2" s="61" t="s">
        <v>726</v>
      </c>
      <c r="Q2" s="59" t="s">
        <v>728</v>
      </c>
      <c r="R2" s="62" t="s">
        <v>729</v>
      </c>
      <c r="S2" s="63" t="s">
        <v>730</v>
      </c>
      <c r="T2" s="64" t="s">
        <v>731</v>
      </c>
      <c r="U2" s="65" t="s">
        <v>732</v>
      </c>
      <c r="V2" s="66" t="s">
        <v>733</v>
      </c>
      <c r="W2" s="66" t="s">
        <v>734</v>
      </c>
      <c r="X2" s="67" t="s">
        <v>735</v>
      </c>
      <c r="Y2" s="67" t="s">
        <v>736</v>
      </c>
      <c r="Z2" s="68" t="s">
        <v>737</v>
      </c>
      <c r="AA2" s="68" t="s">
        <v>738</v>
      </c>
      <c r="AB2" s="69" t="s">
        <v>739</v>
      </c>
      <c r="AC2" s="69" t="s">
        <v>740</v>
      </c>
      <c r="AD2" s="66" t="s">
        <v>742</v>
      </c>
      <c r="AE2" s="67" t="s">
        <v>743</v>
      </c>
      <c r="AF2" s="68" t="s">
        <v>744</v>
      </c>
      <c r="AG2" s="69" t="s">
        <v>745</v>
      </c>
      <c r="AH2" s="70" t="s">
        <v>2498</v>
      </c>
      <c r="AI2" s="66" t="s">
        <v>747</v>
      </c>
      <c r="AJ2" s="66" t="s">
        <v>748</v>
      </c>
      <c r="AK2" s="66" t="s">
        <v>749</v>
      </c>
      <c r="AL2" s="66" t="s">
        <v>750</v>
      </c>
      <c r="AM2" s="141" t="s">
        <v>751</v>
      </c>
      <c r="AN2" s="141" t="s">
        <v>752</v>
      </c>
      <c r="AO2" s="141" t="s">
        <v>753</v>
      </c>
      <c r="AP2" s="141" t="s">
        <v>754</v>
      </c>
      <c r="AQ2" s="142" t="s">
        <v>755</v>
      </c>
      <c r="AR2" s="142" t="s">
        <v>756</v>
      </c>
      <c r="AS2" s="142" t="s">
        <v>757</v>
      </c>
      <c r="AT2" s="142" t="s">
        <v>758</v>
      </c>
      <c r="AU2" s="143" t="s">
        <v>759</v>
      </c>
      <c r="AV2" s="143" t="s">
        <v>760</v>
      </c>
      <c r="AW2" s="143" t="s">
        <v>761</v>
      </c>
      <c r="AX2" s="143" t="s">
        <v>762</v>
      </c>
      <c r="AY2" s="144" t="s">
        <v>763</v>
      </c>
      <c r="AZ2" s="144" t="s">
        <v>764</v>
      </c>
      <c r="BA2" s="144" t="s">
        <v>765</v>
      </c>
      <c r="BB2" s="144" t="s">
        <v>766</v>
      </c>
      <c r="BC2" s="60" t="s">
        <v>714</v>
      </c>
    </row>
    <row r="3" spans="1:55" ht="15" customHeight="1">
      <c r="A3" s="207">
        <v>1</v>
      </c>
      <c r="B3" s="132" t="s">
        <v>2499</v>
      </c>
      <c r="C3" s="132" t="s">
        <v>2500</v>
      </c>
      <c r="D3" s="132" t="s">
        <v>2501</v>
      </c>
      <c r="E3" s="132" t="s">
        <v>833</v>
      </c>
      <c r="F3" s="132" t="s">
        <v>834</v>
      </c>
      <c r="G3" s="132" t="s">
        <v>2499</v>
      </c>
      <c r="H3" s="132" t="s">
        <v>2502</v>
      </c>
      <c r="I3" s="132" t="s">
        <v>2503</v>
      </c>
      <c r="J3" s="208">
        <v>44197</v>
      </c>
      <c r="K3" s="208">
        <v>44561</v>
      </c>
      <c r="L3" s="132" t="s">
        <v>2504</v>
      </c>
      <c r="M3" s="132" t="s">
        <v>134</v>
      </c>
      <c r="N3" s="132" t="s">
        <v>30</v>
      </c>
      <c r="O3" s="132" t="s">
        <v>2505</v>
      </c>
      <c r="P3" s="132" t="s">
        <v>776</v>
      </c>
      <c r="Q3" s="209">
        <v>12</v>
      </c>
      <c r="R3" s="209">
        <v>3</v>
      </c>
      <c r="S3" s="209">
        <v>3</v>
      </c>
      <c r="T3" s="209">
        <v>3</v>
      </c>
      <c r="U3" s="209">
        <v>3</v>
      </c>
      <c r="V3" s="209">
        <v>3</v>
      </c>
      <c r="W3" s="209" t="s">
        <v>2506</v>
      </c>
      <c r="X3" s="209">
        <v>3</v>
      </c>
      <c r="Y3" s="209" t="s">
        <v>2507</v>
      </c>
      <c r="Z3" s="209">
        <v>3</v>
      </c>
      <c r="AA3" s="209" t="s">
        <v>2507</v>
      </c>
      <c r="AB3" s="209"/>
      <c r="AC3" s="209"/>
      <c r="AD3" s="210">
        <v>44295</v>
      </c>
      <c r="AE3" s="210">
        <v>44379</v>
      </c>
      <c r="AF3" s="210">
        <v>44477</v>
      </c>
      <c r="AG3" s="211"/>
      <c r="AH3" s="72">
        <f t="shared" ref="AH3:AH66" si="0">IFERROR(IF((V3+X3+Z3+AB3)/Q3&gt;1,1,(V3+X3+Z3+AB3)/Q3),0)</f>
        <v>0.75</v>
      </c>
      <c r="AI3" s="72">
        <f t="shared" ref="AI3:AI66" si="1">IFERROR(IF(R3=0,"",IF((V3/R3)&gt;1,1,(V3/R3))),"")</f>
        <v>1</v>
      </c>
      <c r="AJ3" s="72">
        <f t="shared" ref="AJ3:AJ66" si="2">IFERROR(IF(S3=0,"",IF((V3+X3/S3)&gt;1,1,(V3+X3/S3))),"")</f>
        <v>1</v>
      </c>
      <c r="AK3" s="72">
        <f t="shared" ref="AK3:AK66" si="3">IFERROR(IF(T3=0,"",IF((V3+X3+Z3/T3)&gt;1,1,(V3+X3+Z3/T3))),"")</f>
        <v>1</v>
      </c>
      <c r="AL3" s="72" t="s">
        <v>2508</v>
      </c>
      <c r="AM3" s="211" t="s">
        <v>780</v>
      </c>
      <c r="AN3" s="211" t="s">
        <v>780</v>
      </c>
      <c r="AO3" s="211" t="s">
        <v>780</v>
      </c>
      <c r="AP3" s="211"/>
      <c r="AQ3" s="211" t="s">
        <v>2509</v>
      </c>
      <c r="AR3" s="211" t="s">
        <v>2510</v>
      </c>
      <c r="AS3" s="211" t="s">
        <v>2511</v>
      </c>
      <c r="AT3" s="211"/>
      <c r="AU3" s="211" t="s">
        <v>780</v>
      </c>
      <c r="AV3" s="211" t="s">
        <v>780</v>
      </c>
      <c r="AW3" s="211" t="s">
        <v>780</v>
      </c>
      <c r="AX3" s="211"/>
      <c r="AY3" s="211" t="s">
        <v>2512</v>
      </c>
      <c r="AZ3" s="211" t="s">
        <v>2513</v>
      </c>
      <c r="BA3" s="211" t="s">
        <v>2514</v>
      </c>
      <c r="BB3" s="211"/>
      <c r="BC3" s="132" t="s">
        <v>1751</v>
      </c>
    </row>
    <row r="4" spans="1:55" ht="15" customHeight="1">
      <c r="A4" s="207">
        <v>2</v>
      </c>
      <c r="B4" s="132" t="s">
        <v>2499</v>
      </c>
      <c r="C4" s="132" t="s">
        <v>2500</v>
      </c>
      <c r="D4" s="132" t="s">
        <v>2501</v>
      </c>
      <c r="E4" s="132" t="s">
        <v>833</v>
      </c>
      <c r="F4" s="132" t="s">
        <v>834</v>
      </c>
      <c r="G4" s="132" t="s">
        <v>2499</v>
      </c>
      <c r="H4" s="132" t="s">
        <v>2502</v>
      </c>
      <c r="I4" s="132" t="s">
        <v>2515</v>
      </c>
      <c r="J4" s="208">
        <v>44197</v>
      </c>
      <c r="K4" s="208">
        <v>44561</v>
      </c>
      <c r="L4" s="132" t="s">
        <v>2516</v>
      </c>
      <c r="M4" s="132" t="s">
        <v>134</v>
      </c>
      <c r="N4" s="132" t="s">
        <v>30</v>
      </c>
      <c r="O4" s="132" t="s">
        <v>2505</v>
      </c>
      <c r="P4" s="132" t="s">
        <v>776</v>
      </c>
      <c r="Q4" s="209">
        <v>8</v>
      </c>
      <c r="R4" s="209">
        <v>2</v>
      </c>
      <c r="S4" s="209">
        <v>2</v>
      </c>
      <c r="T4" s="209">
        <v>2</v>
      </c>
      <c r="U4" s="209">
        <v>2</v>
      </c>
      <c r="V4" s="209">
        <v>2</v>
      </c>
      <c r="W4" s="209" t="s">
        <v>2517</v>
      </c>
      <c r="X4" s="209">
        <v>2</v>
      </c>
      <c r="Y4" s="209" t="s">
        <v>2518</v>
      </c>
      <c r="Z4" s="209">
        <v>2</v>
      </c>
      <c r="AA4" s="209" t="s">
        <v>2519</v>
      </c>
      <c r="AB4" s="209"/>
      <c r="AC4" s="209"/>
      <c r="AD4" s="210">
        <v>44295</v>
      </c>
      <c r="AE4" s="210">
        <v>44379</v>
      </c>
      <c r="AF4" s="210">
        <v>44477</v>
      </c>
      <c r="AG4" s="211"/>
      <c r="AH4" s="72">
        <f t="shared" si="0"/>
        <v>0.75</v>
      </c>
      <c r="AI4" s="72">
        <f t="shared" si="1"/>
        <v>1</v>
      </c>
      <c r="AJ4" s="72">
        <f t="shared" si="2"/>
        <v>1</v>
      </c>
      <c r="AK4" s="72">
        <f t="shared" si="3"/>
        <v>1</v>
      </c>
      <c r="AL4" s="72" t="s">
        <v>2508</v>
      </c>
      <c r="AM4" s="211" t="s">
        <v>780</v>
      </c>
      <c r="AN4" s="211" t="s">
        <v>780</v>
      </c>
      <c r="AO4" s="211" t="s">
        <v>780</v>
      </c>
      <c r="AP4" s="211"/>
      <c r="AQ4" s="211" t="s">
        <v>2520</v>
      </c>
      <c r="AR4" s="211" t="s">
        <v>2521</v>
      </c>
      <c r="AS4" s="211" t="s">
        <v>2522</v>
      </c>
      <c r="AT4" s="211"/>
      <c r="AU4" s="211" t="s">
        <v>780</v>
      </c>
      <c r="AV4" s="211" t="s">
        <v>780</v>
      </c>
      <c r="AW4" s="211" t="s">
        <v>780</v>
      </c>
      <c r="AX4" s="211"/>
      <c r="AY4" s="211" t="s">
        <v>2523</v>
      </c>
      <c r="AZ4" s="211" t="s">
        <v>2524</v>
      </c>
      <c r="BA4" s="116" t="s">
        <v>2525</v>
      </c>
      <c r="BB4" s="116"/>
      <c r="BC4" s="132" t="s">
        <v>1751</v>
      </c>
    </row>
    <row r="5" spans="1:55" ht="15" customHeight="1">
      <c r="A5" s="207">
        <v>3</v>
      </c>
      <c r="B5" s="132" t="s">
        <v>2499</v>
      </c>
      <c r="C5" s="132" t="s">
        <v>2500</v>
      </c>
      <c r="D5" s="132" t="s">
        <v>2526</v>
      </c>
      <c r="E5" s="132" t="s">
        <v>833</v>
      </c>
      <c r="F5" s="132" t="s">
        <v>834</v>
      </c>
      <c r="G5" s="132" t="s">
        <v>2499</v>
      </c>
      <c r="H5" s="132" t="s">
        <v>2527</v>
      </c>
      <c r="I5" s="132" t="s">
        <v>2528</v>
      </c>
      <c r="J5" s="208">
        <v>44228</v>
      </c>
      <c r="K5" s="208">
        <v>44286</v>
      </c>
      <c r="L5" s="132" t="s">
        <v>2529</v>
      </c>
      <c r="M5" s="132" t="s">
        <v>134</v>
      </c>
      <c r="N5" s="132" t="s">
        <v>30</v>
      </c>
      <c r="O5" s="132" t="s">
        <v>2530</v>
      </c>
      <c r="P5" s="132" t="s">
        <v>776</v>
      </c>
      <c r="Q5" s="209">
        <v>1</v>
      </c>
      <c r="R5" s="209">
        <v>1</v>
      </c>
      <c r="S5" s="209">
        <v>0</v>
      </c>
      <c r="T5" s="209">
        <v>0</v>
      </c>
      <c r="U5" s="209">
        <v>0</v>
      </c>
      <c r="V5" s="209">
        <v>1</v>
      </c>
      <c r="W5" s="209" t="s">
        <v>2531</v>
      </c>
      <c r="X5" s="209">
        <v>0</v>
      </c>
      <c r="Y5" s="209" t="s">
        <v>2532</v>
      </c>
      <c r="Z5" s="209">
        <v>0</v>
      </c>
      <c r="AA5" s="209" t="s">
        <v>2532</v>
      </c>
      <c r="AB5" s="209"/>
      <c r="AC5" s="209"/>
      <c r="AD5" s="210">
        <v>44295</v>
      </c>
      <c r="AE5" s="210">
        <v>44379</v>
      </c>
      <c r="AF5" s="210">
        <v>44477</v>
      </c>
      <c r="AG5" s="211"/>
      <c r="AH5" s="72">
        <f t="shared" si="0"/>
        <v>1</v>
      </c>
      <c r="AI5" s="72">
        <f t="shared" si="1"/>
        <v>1</v>
      </c>
      <c r="AJ5" s="72" t="str">
        <f t="shared" si="2"/>
        <v/>
      </c>
      <c r="AK5" s="72" t="str">
        <f t="shared" si="3"/>
        <v/>
      </c>
      <c r="AL5" s="72" t="s">
        <v>2508</v>
      </c>
      <c r="AM5" s="211" t="s">
        <v>780</v>
      </c>
      <c r="AN5" s="211" t="s">
        <v>879</v>
      </c>
      <c r="AO5" s="211" t="s">
        <v>879</v>
      </c>
      <c r="AP5" s="211"/>
      <c r="AQ5" s="211" t="s">
        <v>2533</v>
      </c>
      <c r="AR5" s="211" t="s">
        <v>879</v>
      </c>
      <c r="AS5" s="211" t="s">
        <v>2534</v>
      </c>
      <c r="AT5" s="211"/>
      <c r="AU5" s="211" t="s">
        <v>780</v>
      </c>
      <c r="AV5" s="211" t="s">
        <v>879</v>
      </c>
      <c r="AW5" s="211" t="s">
        <v>879</v>
      </c>
      <c r="AX5" s="211"/>
      <c r="AY5" s="211" t="s">
        <v>2535</v>
      </c>
      <c r="AZ5" s="211" t="s">
        <v>1458</v>
      </c>
      <c r="BA5" s="116" t="s">
        <v>2536</v>
      </c>
      <c r="BB5" s="116"/>
      <c r="BC5" s="132" t="s">
        <v>1751</v>
      </c>
    </row>
    <row r="6" spans="1:55" ht="15" customHeight="1">
      <c r="A6" s="207">
        <v>4</v>
      </c>
      <c r="B6" s="132" t="s">
        <v>2499</v>
      </c>
      <c r="C6" s="132" t="s">
        <v>2500</v>
      </c>
      <c r="D6" s="132" t="s">
        <v>2526</v>
      </c>
      <c r="E6" s="132" t="s">
        <v>833</v>
      </c>
      <c r="F6" s="132" t="s">
        <v>834</v>
      </c>
      <c r="G6" s="132" t="s">
        <v>2499</v>
      </c>
      <c r="H6" s="132" t="s">
        <v>2527</v>
      </c>
      <c r="I6" s="132" t="s">
        <v>2537</v>
      </c>
      <c r="J6" s="208">
        <v>44256</v>
      </c>
      <c r="K6" s="208">
        <v>44286</v>
      </c>
      <c r="L6" s="132" t="s">
        <v>2538</v>
      </c>
      <c r="M6" s="132" t="s">
        <v>134</v>
      </c>
      <c r="N6" s="132" t="s">
        <v>30</v>
      </c>
      <c r="O6" s="132" t="s">
        <v>2530</v>
      </c>
      <c r="P6" s="132" t="s">
        <v>776</v>
      </c>
      <c r="Q6" s="209">
        <v>1</v>
      </c>
      <c r="R6" s="209">
        <v>1</v>
      </c>
      <c r="S6" s="209">
        <v>0</v>
      </c>
      <c r="T6" s="209">
        <v>0</v>
      </c>
      <c r="U6" s="209">
        <v>0</v>
      </c>
      <c r="V6" s="209">
        <v>1</v>
      </c>
      <c r="W6" s="209" t="s">
        <v>2539</v>
      </c>
      <c r="X6" s="209">
        <v>0</v>
      </c>
      <c r="Y6" s="209" t="s">
        <v>2532</v>
      </c>
      <c r="Z6" s="209">
        <v>0</v>
      </c>
      <c r="AA6" s="209" t="s">
        <v>2532</v>
      </c>
      <c r="AB6" s="209"/>
      <c r="AC6" s="209"/>
      <c r="AD6" s="210">
        <v>44295</v>
      </c>
      <c r="AE6" s="210">
        <v>44379</v>
      </c>
      <c r="AF6" s="210">
        <v>44477</v>
      </c>
      <c r="AG6" s="211"/>
      <c r="AH6" s="72">
        <f t="shared" si="0"/>
        <v>1</v>
      </c>
      <c r="AI6" s="72">
        <f t="shared" si="1"/>
        <v>1</v>
      </c>
      <c r="AJ6" s="72" t="str">
        <f t="shared" si="2"/>
        <v/>
      </c>
      <c r="AK6" s="72" t="str">
        <f t="shared" si="3"/>
        <v/>
      </c>
      <c r="AL6" s="72" t="s">
        <v>2508</v>
      </c>
      <c r="AM6" s="211" t="s">
        <v>780</v>
      </c>
      <c r="AN6" s="211" t="s">
        <v>879</v>
      </c>
      <c r="AO6" s="211" t="s">
        <v>879</v>
      </c>
      <c r="AP6" s="211"/>
      <c r="AQ6" s="211" t="s">
        <v>2540</v>
      </c>
      <c r="AR6" s="211" t="s">
        <v>879</v>
      </c>
      <c r="AS6" s="211" t="s">
        <v>2534</v>
      </c>
      <c r="AT6" s="211"/>
      <c r="AU6" s="211" t="s">
        <v>780</v>
      </c>
      <c r="AV6" s="211" t="s">
        <v>879</v>
      </c>
      <c r="AW6" s="211" t="s">
        <v>879</v>
      </c>
      <c r="AX6" s="211"/>
      <c r="AY6" s="211" t="s">
        <v>2541</v>
      </c>
      <c r="AZ6" s="211" t="s">
        <v>1458</v>
      </c>
      <c r="BA6" s="116" t="s">
        <v>2542</v>
      </c>
      <c r="BB6" s="116"/>
      <c r="BC6" s="132" t="s">
        <v>1751</v>
      </c>
    </row>
    <row r="7" spans="1:55" ht="15" customHeight="1">
      <c r="A7" s="207">
        <v>5</v>
      </c>
      <c r="B7" s="132" t="s">
        <v>2499</v>
      </c>
      <c r="C7" s="132" t="s">
        <v>2500</v>
      </c>
      <c r="D7" s="132" t="s">
        <v>2526</v>
      </c>
      <c r="E7" s="132" t="s">
        <v>833</v>
      </c>
      <c r="F7" s="132" t="s">
        <v>834</v>
      </c>
      <c r="G7" s="132" t="s">
        <v>2499</v>
      </c>
      <c r="H7" s="132" t="s">
        <v>2527</v>
      </c>
      <c r="I7" s="132" t="s">
        <v>2543</v>
      </c>
      <c r="J7" s="208">
        <v>44256</v>
      </c>
      <c r="K7" s="208">
        <v>44346</v>
      </c>
      <c r="L7" s="132" t="s">
        <v>2544</v>
      </c>
      <c r="M7" s="132" t="s">
        <v>134</v>
      </c>
      <c r="N7" s="132" t="s">
        <v>30</v>
      </c>
      <c r="O7" s="132" t="s">
        <v>2530</v>
      </c>
      <c r="P7" s="132" t="s">
        <v>776</v>
      </c>
      <c r="Q7" s="209">
        <v>2</v>
      </c>
      <c r="R7" s="209">
        <v>1</v>
      </c>
      <c r="S7" s="209">
        <v>1</v>
      </c>
      <c r="T7" s="209">
        <v>0</v>
      </c>
      <c r="U7" s="209">
        <v>0</v>
      </c>
      <c r="V7" s="209">
        <v>1</v>
      </c>
      <c r="W7" s="209" t="s">
        <v>2545</v>
      </c>
      <c r="X7" s="209">
        <v>1</v>
      </c>
      <c r="Y7" s="209" t="s">
        <v>2546</v>
      </c>
      <c r="Z7" s="209">
        <v>0</v>
      </c>
      <c r="AA7" s="209" t="s">
        <v>2547</v>
      </c>
      <c r="AB7" s="209"/>
      <c r="AC7" s="209"/>
      <c r="AD7" s="210">
        <v>44295</v>
      </c>
      <c r="AE7" s="210">
        <v>44379</v>
      </c>
      <c r="AF7" s="210">
        <v>44477</v>
      </c>
      <c r="AG7" s="211"/>
      <c r="AH7" s="72">
        <f t="shared" si="0"/>
        <v>1</v>
      </c>
      <c r="AI7" s="72">
        <f t="shared" si="1"/>
        <v>1</v>
      </c>
      <c r="AJ7" s="72">
        <f t="shared" si="2"/>
        <v>1</v>
      </c>
      <c r="AK7" s="72" t="str">
        <f t="shared" si="3"/>
        <v/>
      </c>
      <c r="AL7" s="72" t="s">
        <v>2508</v>
      </c>
      <c r="AM7" s="211" t="s">
        <v>780</v>
      </c>
      <c r="AN7" s="211" t="s">
        <v>780</v>
      </c>
      <c r="AO7" s="211" t="s">
        <v>879</v>
      </c>
      <c r="AP7" s="211"/>
      <c r="AQ7" s="211" t="s">
        <v>2548</v>
      </c>
      <c r="AR7" s="211" t="s">
        <v>2549</v>
      </c>
      <c r="AS7" s="211" t="s">
        <v>2534</v>
      </c>
      <c r="AT7" s="211"/>
      <c r="AU7" s="211" t="s">
        <v>780</v>
      </c>
      <c r="AV7" s="211" t="s">
        <v>780</v>
      </c>
      <c r="AW7" s="211" t="s">
        <v>879</v>
      </c>
      <c r="AX7" s="211"/>
      <c r="AY7" s="211" t="s">
        <v>2550</v>
      </c>
      <c r="AZ7" s="211" t="s">
        <v>2551</v>
      </c>
      <c r="BA7" s="116" t="s">
        <v>2542</v>
      </c>
      <c r="BB7" s="116"/>
      <c r="BC7" s="132" t="s">
        <v>1751</v>
      </c>
    </row>
    <row r="8" spans="1:55" ht="15" customHeight="1">
      <c r="A8" s="207">
        <v>6</v>
      </c>
      <c r="B8" s="132" t="s">
        <v>2499</v>
      </c>
      <c r="C8" s="132" t="s">
        <v>2500</v>
      </c>
      <c r="D8" s="132" t="s">
        <v>2552</v>
      </c>
      <c r="E8" s="132" t="s">
        <v>833</v>
      </c>
      <c r="F8" s="132" t="s">
        <v>834</v>
      </c>
      <c r="G8" s="132" t="s">
        <v>2499</v>
      </c>
      <c r="H8" s="132" t="s">
        <v>2502</v>
      </c>
      <c r="I8" s="132" t="s">
        <v>2553</v>
      </c>
      <c r="J8" s="208">
        <v>44197</v>
      </c>
      <c r="K8" s="208">
        <v>44408</v>
      </c>
      <c r="L8" s="132" t="s">
        <v>2554</v>
      </c>
      <c r="M8" s="132" t="s">
        <v>134</v>
      </c>
      <c r="N8" s="132" t="s">
        <v>30</v>
      </c>
      <c r="O8" s="132" t="s">
        <v>2555</v>
      </c>
      <c r="P8" s="132" t="s">
        <v>776</v>
      </c>
      <c r="Q8" s="209">
        <v>2</v>
      </c>
      <c r="R8" s="209">
        <v>1</v>
      </c>
      <c r="S8" s="209">
        <v>0</v>
      </c>
      <c r="T8" s="209">
        <v>1</v>
      </c>
      <c r="U8" s="209">
        <v>0</v>
      </c>
      <c r="V8" s="209">
        <v>1</v>
      </c>
      <c r="W8" s="209" t="s">
        <v>2556</v>
      </c>
      <c r="X8" s="209">
        <v>0</v>
      </c>
      <c r="Y8" s="209" t="s">
        <v>2557</v>
      </c>
      <c r="Z8" s="209">
        <v>1</v>
      </c>
      <c r="AA8" s="209" t="s">
        <v>2558</v>
      </c>
      <c r="AB8" s="209"/>
      <c r="AC8" s="209"/>
      <c r="AD8" s="210">
        <v>44295</v>
      </c>
      <c r="AE8" s="210">
        <v>44379</v>
      </c>
      <c r="AF8" s="210">
        <v>44486</v>
      </c>
      <c r="AG8" s="211"/>
      <c r="AH8" s="72">
        <f t="shared" si="0"/>
        <v>1</v>
      </c>
      <c r="AI8" s="72">
        <f t="shared" si="1"/>
        <v>1</v>
      </c>
      <c r="AJ8" s="72" t="str">
        <f t="shared" si="2"/>
        <v/>
      </c>
      <c r="AK8" s="72">
        <f t="shared" si="3"/>
        <v>1</v>
      </c>
      <c r="AL8" s="72" t="s">
        <v>2508</v>
      </c>
      <c r="AM8" s="211" t="s">
        <v>780</v>
      </c>
      <c r="AN8" s="211" t="s">
        <v>879</v>
      </c>
      <c r="AO8" s="211" t="s">
        <v>780</v>
      </c>
      <c r="AP8" s="211"/>
      <c r="AQ8" s="211" t="s">
        <v>2559</v>
      </c>
      <c r="AR8" s="211" t="s">
        <v>879</v>
      </c>
      <c r="AS8" s="211" t="s">
        <v>2560</v>
      </c>
      <c r="AT8" s="211"/>
      <c r="AU8" s="211" t="s">
        <v>780</v>
      </c>
      <c r="AV8" s="211" t="s">
        <v>879</v>
      </c>
      <c r="AW8" s="211" t="s">
        <v>780</v>
      </c>
      <c r="AX8" s="211"/>
      <c r="AY8" s="211" t="s">
        <v>2561</v>
      </c>
      <c r="AZ8" s="211" t="s">
        <v>879</v>
      </c>
      <c r="BA8" s="116" t="s">
        <v>2562</v>
      </c>
      <c r="BB8" s="116"/>
      <c r="BC8" s="132" t="s">
        <v>1751</v>
      </c>
    </row>
    <row r="9" spans="1:55" ht="15" customHeight="1">
      <c r="A9" s="207">
        <v>7</v>
      </c>
      <c r="B9" s="132" t="s">
        <v>2499</v>
      </c>
      <c r="C9" s="132" t="s">
        <v>2500</v>
      </c>
      <c r="D9" s="132" t="s">
        <v>2552</v>
      </c>
      <c r="E9" s="132" t="s">
        <v>833</v>
      </c>
      <c r="F9" s="132" t="s">
        <v>834</v>
      </c>
      <c r="G9" s="132" t="s">
        <v>2499</v>
      </c>
      <c r="H9" s="132" t="s">
        <v>2502</v>
      </c>
      <c r="I9" s="132" t="s">
        <v>2563</v>
      </c>
      <c r="J9" s="208">
        <v>44197</v>
      </c>
      <c r="K9" s="208">
        <v>44561</v>
      </c>
      <c r="L9" s="132" t="s">
        <v>2564</v>
      </c>
      <c r="M9" s="132" t="s">
        <v>134</v>
      </c>
      <c r="N9" s="132" t="s">
        <v>30</v>
      </c>
      <c r="O9" s="132" t="s">
        <v>2555</v>
      </c>
      <c r="P9" s="132" t="s">
        <v>776</v>
      </c>
      <c r="Q9" s="209">
        <v>12</v>
      </c>
      <c r="R9" s="209">
        <v>3</v>
      </c>
      <c r="S9" s="209">
        <v>3</v>
      </c>
      <c r="T9" s="209">
        <v>3</v>
      </c>
      <c r="U9" s="209">
        <v>3</v>
      </c>
      <c r="V9" s="209">
        <v>3</v>
      </c>
      <c r="W9" s="209" t="s">
        <v>2565</v>
      </c>
      <c r="X9" s="209">
        <v>3</v>
      </c>
      <c r="Y9" s="209" t="s">
        <v>2566</v>
      </c>
      <c r="Z9" s="209">
        <v>3</v>
      </c>
      <c r="AA9" s="209" t="s">
        <v>2567</v>
      </c>
      <c r="AB9" s="209"/>
      <c r="AC9" s="209"/>
      <c r="AD9" s="210">
        <v>44295</v>
      </c>
      <c r="AE9" s="210">
        <v>44379</v>
      </c>
      <c r="AF9" s="210">
        <v>44477</v>
      </c>
      <c r="AG9" s="211"/>
      <c r="AH9" s="72">
        <f t="shared" si="0"/>
        <v>0.75</v>
      </c>
      <c r="AI9" s="72">
        <f t="shared" si="1"/>
        <v>1</v>
      </c>
      <c r="AJ9" s="72">
        <f t="shared" si="2"/>
        <v>1</v>
      </c>
      <c r="AK9" s="72">
        <f t="shared" si="3"/>
        <v>1</v>
      </c>
      <c r="AL9" s="72" t="s">
        <v>2508</v>
      </c>
      <c r="AM9" s="211" t="s">
        <v>780</v>
      </c>
      <c r="AN9" s="211" t="s">
        <v>780</v>
      </c>
      <c r="AO9" s="211" t="s">
        <v>780</v>
      </c>
      <c r="AP9" s="211"/>
      <c r="AQ9" s="211" t="s">
        <v>2568</v>
      </c>
      <c r="AR9" s="211" t="s">
        <v>2569</v>
      </c>
      <c r="AS9" s="211" t="s">
        <v>2570</v>
      </c>
      <c r="AT9" s="211"/>
      <c r="AU9" s="211" t="s">
        <v>780</v>
      </c>
      <c r="AV9" s="211" t="s">
        <v>780</v>
      </c>
      <c r="AW9" s="211" t="s">
        <v>780</v>
      </c>
      <c r="AX9" s="211"/>
      <c r="AY9" s="211" t="s">
        <v>2571</v>
      </c>
      <c r="AZ9" s="211" t="s">
        <v>2572</v>
      </c>
      <c r="BA9" s="116" t="s">
        <v>2573</v>
      </c>
      <c r="BB9" s="116"/>
      <c r="BC9" s="132" t="s">
        <v>1751</v>
      </c>
    </row>
    <row r="10" spans="1:55" ht="15" customHeight="1">
      <c r="A10" s="207">
        <v>8</v>
      </c>
      <c r="B10" s="132" t="s">
        <v>2499</v>
      </c>
      <c r="C10" s="132" t="s">
        <v>2500</v>
      </c>
      <c r="D10" s="132" t="s">
        <v>2552</v>
      </c>
      <c r="E10" s="132" t="s">
        <v>833</v>
      </c>
      <c r="F10" s="132" t="s">
        <v>834</v>
      </c>
      <c r="G10" s="132" t="s">
        <v>2499</v>
      </c>
      <c r="H10" s="132" t="s">
        <v>2502</v>
      </c>
      <c r="I10" s="132" t="s">
        <v>2574</v>
      </c>
      <c r="J10" s="208">
        <v>44197</v>
      </c>
      <c r="K10" s="208">
        <v>44439</v>
      </c>
      <c r="L10" s="132" t="s">
        <v>2575</v>
      </c>
      <c r="M10" s="132" t="s">
        <v>134</v>
      </c>
      <c r="N10" s="132" t="s">
        <v>30</v>
      </c>
      <c r="O10" s="132" t="s">
        <v>2555</v>
      </c>
      <c r="P10" s="132" t="s">
        <v>776</v>
      </c>
      <c r="Q10" s="209">
        <v>2</v>
      </c>
      <c r="R10" s="209">
        <v>1</v>
      </c>
      <c r="S10" s="209">
        <v>0</v>
      </c>
      <c r="T10" s="209">
        <v>1</v>
      </c>
      <c r="U10" s="209">
        <v>0</v>
      </c>
      <c r="V10" s="209">
        <v>1</v>
      </c>
      <c r="W10" s="209" t="s">
        <v>2576</v>
      </c>
      <c r="X10" s="209">
        <v>0</v>
      </c>
      <c r="Y10" s="209" t="s">
        <v>2557</v>
      </c>
      <c r="Z10" s="209">
        <v>1</v>
      </c>
      <c r="AA10" s="209" t="s">
        <v>2577</v>
      </c>
      <c r="AB10" s="209"/>
      <c r="AC10" s="209"/>
      <c r="AD10" s="210">
        <v>44295</v>
      </c>
      <c r="AE10" s="210">
        <v>44379</v>
      </c>
      <c r="AF10" s="210">
        <v>44486</v>
      </c>
      <c r="AG10" s="211"/>
      <c r="AH10" s="72">
        <f t="shared" si="0"/>
        <v>1</v>
      </c>
      <c r="AI10" s="72">
        <f t="shared" si="1"/>
        <v>1</v>
      </c>
      <c r="AJ10" s="72" t="str">
        <f t="shared" si="2"/>
        <v/>
      </c>
      <c r="AK10" s="72">
        <f t="shared" si="3"/>
        <v>1</v>
      </c>
      <c r="AL10" s="72" t="s">
        <v>2508</v>
      </c>
      <c r="AM10" s="211" t="s">
        <v>780</v>
      </c>
      <c r="AN10" s="211" t="s">
        <v>879</v>
      </c>
      <c r="AO10" s="211" t="s">
        <v>780</v>
      </c>
      <c r="AP10" s="211"/>
      <c r="AQ10" s="211" t="s">
        <v>2578</v>
      </c>
      <c r="AR10" s="211" t="s">
        <v>879</v>
      </c>
      <c r="AS10" s="211" t="s">
        <v>2579</v>
      </c>
      <c r="AT10" s="211"/>
      <c r="AU10" s="211" t="s">
        <v>780</v>
      </c>
      <c r="AV10" s="211" t="s">
        <v>879</v>
      </c>
      <c r="AW10" s="211" t="s">
        <v>780</v>
      </c>
      <c r="AX10" s="211"/>
      <c r="AY10" s="211" t="s">
        <v>2580</v>
      </c>
      <c r="AZ10" s="211" t="s">
        <v>879</v>
      </c>
      <c r="BA10" s="116" t="s">
        <v>2581</v>
      </c>
      <c r="BB10" s="116"/>
      <c r="BC10" s="132" t="s">
        <v>1751</v>
      </c>
    </row>
    <row r="11" spans="1:55" ht="15" customHeight="1">
      <c r="A11" s="207">
        <v>9</v>
      </c>
      <c r="B11" s="132" t="s">
        <v>2499</v>
      </c>
      <c r="C11" s="132" t="s">
        <v>2500</v>
      </c>
      <c r="D11" s="132" t="s">
        <v>2552</v>
      </c>
      <c r="E11" s="132" t="s">
        <v>833</v>
      </c>
      <c r="F11" s="132" t="s">
        <v>834</v>
      </c>
      <c r="G11" s="132" t="s">
        <v>2499</v>
      </c>
      <c r="H11" s="132" t="s">
        <v>2502</v>
      </c>
      <c r="I11" s="132" t="s">
        <v>2582</v>
      </c>
      <c r="J11" s="208">
        <v>44197</v>
      </c>
      <c r="K11" s="208">
        <v>44561</v>
      </c>
      <c r="L11" s="132" t="s">
        <v>2583</v>
      </c>
      <c r="M11" s="132" t="s">
        <v>134</v>
      </c>
      <c r="N11" s="132" t="s">
        <v>30</v>
      </c>
      <c r="O11" s="132" t="s">
        <v>2555</v>
      </c>
      <c r="P11" s="132" t="s">
        <v>776</v>
      </c>
      <c r="Q11" s="209">
        <v>4</v>
      </c>
      <c r="R11" s="209">
        <v>1</v>
      </c>
      <c r="S11" s="209">
        <v>1</v>
      </c>
      <c r="T11" s="209">
        <v>1</v>
      </c>
      <c r="U11" s="209">
        <v>1</v>
      </c>
      <c r="V11" s="209">
        <v>1</v>
      </c>
      <c r="W11" s="209" t="s">
        <v>2584</v>
      </c>
      <c r="X11" s="209">
        <v>1</v>
      </c>
      <c r="Y11" s="209" t="s">
        <v>2585</v>
      </c>
      <c r="Z11" s="209">
        <v>1</v>
      </c>
      <c r="AA11" s="209" t="s">
        <v>2586</v>
      </c>
      <c r="AB11" s="209"/>
      <c r="AC11" s="209"/>
      <c r="AD11" s="210">
        <v>44295</v>
      </c>
      <c r="AE11" s="210">
        <v>44379</v>
      </c>
      <c r="AF11" s="210">
        <v>44477</v>
      </c>
      <c r="AG11" s="211"/>
      <c r="AH11" s="72">
        <f t="shared" si="0"/>
        <v>0.75</v>
      </c>
      <c r="AI11" s="72">
        <f t="shared" si="1"/>
        <v>1</v>
      </c>
      <c r="AJ11" s="72">
        <f t="shared" si="2"/>
        <v>1</v>
      </c>
      <c r="AK11" s="72">
        <f t="shared" si="3"/>
        <v>1</v>
      </c>
      <c r="AL11" s="72" t="s">
        <v>2508</v>
      </c>
      <c r="AM11" s="211" t="s">
        <v>780</v>
      </c>
      <c r="AN11" s="211" t="s">
        <v>780</v>
      </c>
      <c r="AO11" s="211" t="s">
        <v>780</v>
      </c>
      <c r="AP11" s="211"/>
      <c r="AQ11" s="211" t="s">
        <v>2587</v>
      </c>
      <c r="AR11" s="211" t="s">
        <v>2588</v>
      </c>
      <c r="AS11" s="211" t="s">
        <v>2589</v>
      </c>
      <c r="AT11" s="211"/>
      <c r="AU11" s="211" t="s">
        <v>780</v>
      </c>
      <c r="AV11" s="211" t="s">
        <v>780</v>
      </c>
      <c r="AW11" s="211" t="s">
        <v>780</v>
      </c>
      <c r="AX11" s="211"/>
      <c r="AY11" s="211" t="s">
        <v>2590</v>
      </c>
      <c r="AZ11" s="211" t="s">
        <v>2591</v>
      </c>
      <c r="BA11" s="116" t="s">
        <v>2592</v>
      </c>
      <c r="BB11" s="116"/>
      <c r="BC11" s="132" t="s">
        <v>1751</v>
      </c>
    </row>
    <row r="12" spans="1:55" ht="15" customHeight="1">
      <c r="A12" s="207">
        <v>10</v>
      </c>
      <c r="B12" s="132" t="s">
        <v>2499</v>
      </c>
      <c r="C12" s="132" t="s">
        <v>2593</v>
      </c>
      <c r="D12" s="132" t="s">
        <v>2594</v>
      </c>
      <c r="E12" s="132" t="s">
        <v>833</v>
      </c>
      <c r="F12" s="132" t="s">
        <v>2595</v>
      </c>
      <c r="G12" s="132" t="s">
        <v>2499</v>
      </c>
      <c r="H12" s="132" t="s">
        <v>772</v>
      </c>
      <c r="I12" s="132" t="s">
        <v>2596</v>
      </c>
      <c r="J12" s="208">
        <v>44197</v>
      </c>
      <c r="K12" s="208">
        <v>44561</v>
      </c>
      <c r="L12" s="132" t="s">
        <v>2597</v>
      </c>
      <c r="M12" s="132" t="s">
        <v>134</v>
      </c>
      <c r="N12" s="132" t="s">
        <v>30</v>
      </c>
      <c r="O12" s="132" t="s">
        <v>2598</v>
      </c>
      <c r="P12" s="132" t="s">
        <v>11</v>
      </c>
      <c r="Q12" s="209">
        <v>20</v>
      </c>
      <c r="R12" s="209">
        <v>0</v>
      </c>
      <c r="S12" s="209">
        <v>7</v>
      </c>
      <c r="T12" s="209">
        <v>0</v>
      </c>
      <c r="U12" s="209">
        <v>13</v>
      </c>
      <c r="V12" s="209">
        <v>1</v>
      </c>
      <c r="W12" s="209" t="s">
        <v>2599</v>
      </c>
      <c r="X12" s="209">
        <v>6</v>
      </c>
      <c r="Y12" s="209" t="s">
        <v>2600</v>
      </c>
      <c r="Z12" s="209">
        <v>0</v>
      </c>
      <c r="AA12" s="209" t="s">
        <v>2601</v>
      </c>
      <c r="AB12" s="209"/>
      <c r="AC12" s="209"/>
      <c r="AD12" s="210">
        <v>44295</v>
      </c>
      <c r="AE12" s="210">
        <v>44379</v>
      </c>
      <c r="AF12" s="210">
        <v>44477</v>
      </c>
      <c r="AG12" s="211"/>
      <c r="AH12" s="72">
        <f t="shared" si="0"/>
        <v>0.35</v>
      </c>
      <c r="AI12" s="72" t="str">
        <f t="shared" si="1"/>
        <v/>
      </c>
      <c r="AJ12" s="72">
        <f t="shared" si="2"/>
        <v>1</v>
      </c>
      <c r="AK12" s="72" t="str">
        <f t="shared" si="3"/>
        <v/>
      </c>
      <c r="AL12" s="72" t="s">
        <v>2508</v>
      </c>
      <c r="AM12" s="211" t="s">
        <v>780</v>
      </c>
      <c r="AN12" s="211" t="s">
        <v>780</v>
      </c>
      <c r="AO12" s="211" t="s">
        <v>879</v>
      </c>
      <c r="AP12" s="211"/>
      <c r="AQ12" s="211" t="s">
        <v>2602</v>
      </c>
      <c r="AR12" s="211" t="s">
        <v>2603</v>
      </c>
      <c r="AS12" s="211" t="s">
        <v>2534</v>
      </c>
      <c r="AT12" s="211"/>
      <c r="AU12" s="211" t="s">
        <v>780</v>
      </c>
      <c r="AV12" s="211" t="s">
        <v>780</v>
      </c>
      <c r="AW12" s="211" t="s">
        <v>879</v>
      </c>
      <c r="AX12" s="211"/>
      <c r="AY12" s="211" t="s">
        <v>2604</v>
      </c>
      <c r="AZ12" s="211" t="s">
        <v>2605</v>
      </c>
      <c r="BA12" s="116" t="s">
        <v>2542</v>
      </c>
      <c r="BB12" s="116"/>
      <c r="BC12" s="132" t="s">
        <v>1751</v>
      </c>
    </row>
    <row r="13" spans="1:55" ht="15" customHeight="1">
      <c r="A13" s="207">
        <v>11</v>
      </c>
      <c r="B13" s="132" t="s">
        <v>2499</v>
      </c>
      <c r="C13" s="132" t="s">
        <v>2593</v>
      </c>
      <c r="D13" s="132" t="s">
        <v>2594</v>
      </c>
      <c r="E13" s="132" t="s">
        <v>833</v>
      </c>
      <c r="F13" s="132" t="s">
        <v>2595</v>
      </c>
      <c r="G13" s="132" t="s">
        <v>2499</v>
      </c>
      <c r="H13" s="132" t="s">
        <v>772</v>
      </c>
      <c r="I13" s="132" t="s">
        <v>2606</v>
      </c>
      <c r="J13" s="208">
        <v>44197</v>
      </c>
      <c r="K13" s="208">
        <v>44561</v>
      </c>
      <c r="L13" s="132" t="s">
        <v>2607</v>
      </c>
      <c r="M13" s="132" t="s">
        <v>134</v>
      </c>
      <c r="N13" s="132" t="s">
        <v>30</v>
      </c>
      <c r="O13" s="132" t="s">
        <v>2598</v>
      </c>
      <c r="P13" s="132" t="s">
        <v>11</v>
      </c>
      <c r="Q13" s="209">
        <v>20</v>
      </c>
      <c r="R13" s="209">
        <v>0</v>
      </c>
      <c r="S13" s="209">
        <v>7</v>
      </c>
      <c r="T13" s="209">
        <v>0</v>
      </c>
      <c r="U13" s="209">
        <v>13</v>
      </c>
      <c r="V13" s="209">
        <v>1</v>
      </c>
      <c r="W13" s="209" t="s">
        <v>2599</v>
      </c>
      <c r="X13" s="209">
        <v>6</v>
      </c>
      <c r="Y13" s="209" t="s">
        <v>2608</v>
      </c>
      <c r="Z13" s="209">
        <v>17</v>
      </c>
      <c r="AA13" s="209" t="s">
        <v>2609</v>
      </c>
      <c r="AB13" s="209"/>
      <c r="AC13" s="209"/>
      <c r="AD13" s="210">
        <v>44295</v>
      </c>
      <c r="AE13" s="210">
        <v>44379</v>
      </c>
      <c r="AF13" s="210">
        <v>44477</v>
      </c>
      <c r="AG13" s="211"/>
      <c r="AH13" s="72">
        <f t="shared" si="0"/>
        <v>1</v>
      </c>
      <c r="AI13" s="72" t="str">
        <f t="shared" si="1"/>
        <v/>
      </c>
      <c r="AJ13" s="72">
        <f t="shared" si="2"/>
        <v>1</v>
      </c>
      <c r="AK13" s="72" t="str">
        <f t="shared" si="3"/>
        <v/>
      </c>
      <c r="AL13" s="72" t="s">
        <v>2508</v>
      </c>
      <c r="AM13" s="211" t="s">
        <v>780</v>
      </c>
      <c r="AN13" s="211" t="s">
        <v>780</v>
      </c>
      <c r="AO13" s="211" t="s">
        <v>780</v>
      </c>
      <c r="AP13" s="211"/>
      <c r="AQ13" s="211" t="s">
        <v>2610</v>
      </c>
      <c r="AR13" s="211" t="s">
        <v>2611</v>
      </c>
      <c r="AS13" s="211" t="s">
        <v>2612</v>
      </c>
      <c r="AT13" s="211"/>
      <c r="AU13" s="211" t="s">
        <v>780</v>
      </c>
      <c r="AV13" s="211" t="s">
        <v>780</v>
      </c>
      <c r="AW13" s="211" t="s">
        <v>780</v>
      </c>
      <c r="AX13" s="211"/>
      <c r="AY13" s="211" t="s">
        <v>2613</v>
      </c>
      <c r="AZ13" s="211" t="s">
        <v>2614</v>
      </c>
      <c r="BA13" s="116" t="s">
        <v>2615</v>
      </c>
      <c r="BB13" s="116"/>
      <c r="BC13" s="132" t="s">
        <v>1751</v>
      </c>
    </row>
    <row r="14" spans="1:55" ht="15" customHeight="1">
      <c r="A14" s="207">
        <v>12</v>
      </c>
      <c r="B14" s="132" t="s">
        <v>2499</v>
      </c>
      <c r="C14" s="132" t="s">
        <v>2593</v>
      </c>
      <c r="D14" s="132" t="s">
        <v>2594</v>
      </c>
      <c r="E14" s="132" t="s">
        <v>833</v>
      </c>
      <c r="F14" s="132" t="s">
        <v>2595</v>
      </c>
      <c r="G14" s="132" t="s">
        <v>2499</v>
      </c>
      <c r="H14" s="132" t="s">
        <v>772</v>
      </c>
      <c r="I14" s="132" t="s">
        <v>2616</v>
      </c>
      <c r="J14" s="208">
        <v>44197</v>
      </c>
      <c r="K14" s="208">
        <v>44561</v>
      </c>
      <c r="L14" s="132" t="s">
        <v>2617</v>
      </c>
      <c r="M14" s="132" t="s">
        <v>134</v>
      </c>
      <c r="N14" s="132" t="s">
        <v>30</v>
      </c>
      <c r="O14" s="132" t="s">
        <v>2598</v>
      </c>
      <c r="P14" s="132" t="s">
        <v>11</v>
      </c>
      <c r="Q14" s="209">
        <v>20</v>
      </c>
      <c r="R14" s="209">
        <v>0</v>
      </c>
      <c r="S14" s="209">
        <v>7</v>
      </c>
      <c r="T14" s="209">
        <v>0</v>
      </c>
      <c r="U14" s="209">
        <v>13</v>
      </c>
      <c r="V14" s="209">
        <v>0</v>
      </c>
      <c r="W14" s="209" t="s">
        <v>2618</v>
      </c>
      <c r="X14" s="209">
        <v>7</v>
      </c>
      <c r="Y14" s="209" t="s">
        <v>2619</v>
      </c>
      <c r="Z14" s="209">
        <v>0</v>
      </c>
      <c r="AA14" s="209" t="s">
        <v>2601</v>
      </c>
      <c r="AB14" s="209"/>
      <c r="AC14" s="209"/>
      <c r="AD14" s="210">
        <v>44295</v>
      </c>
      <c r="AE14" s="210">
        <v>44379</v>
      </c>
      <c r="AF14" s="210">
        <v>44477</v>
      </c>
      <c r="AG14" s="211"/>
      <c r="AH14" s="72">
        <f t="shared" si="0"/>
        <v>0.35</v>
      </c>
      <c r="AI14" s="72" t="str">
        <f t="shared" si="1"/>
        <v/>
      </c>
      <c r="AJ14" s="72">
        <f t="shared" si="2"/>
        <v>1</v>
      </c>
      <c r="AK14" s="72" t="str">
        <f t="shared" si="3"/>
        <v/>
      </c>
      <c r="AL14" s="72" t="s">
        <v>2508</v>
      </c>
      <c r="AM14" s="211" t="s">
        <v>879</v>
      </c>
      <c r="AN14" s="211" t="s">
        <v>780</v>
      </c>
      <c r="AO14" s="211" t="s">
        <v>879</v>
      </c>
      <c r="AP14" s="211"/>
      <c r="AQ14" s="211" t="s">
        <v>879</v>
      </c>
      <c r="AR14" s="211" t="s">
        <v>2620</v>
      </c>
      <c r="AS14" s="211" t="s">
        <v>2534</v>
      </c>
      <c r="AT14" s="211"/>
      <c r="AU14" s="211" t="s">
        <v>879</v>
      </c>
      <c r="AV14" s="211" t="s">
        <v>780</v>
      </c>
      <c r="AW14" s="211" t="s">
        <v>879</v>
      </c>
      <c r="AX14" s="211"/>
      <c r="AY14" s="211" t="s">
        <v>2621</v>
      </c>
      <c r="AZ14" s="211" t="s">
        <v>2622</v>
      </c>
      <c r="BA14" s="116" t="s">
        <v>2623</v>
      </c>
      <c r="BB14" s="116"/>
      <c r="BC14" s="132" t="s">
        <v>1751</v>
      </c>
    </row>
    <row r="15" spans="1:55" ht="15" customHeight="1">
      <c r="A15" s="207">
        <v>13</v>
      </c>
      <c r="B15" s="132" t="s">
        <v>2499</v>
      </c>
      <c r="C15" s="132" t="s">
        <v>2593</v>
      </c>
      <c r="D15" s="132" t="s">
        <v>2624</v>
      </c>
      <c r="E15" s="132" t="s">
        <v>2625</v>
      </c>
      <c r="F15" s="132" t="s">
        <v>834</v>
      </c>
      <c r="G15" s="132" t="s">
        <v>2499</v>
      </c>
      <c r="H15" s="132" t="s">
        <v>772</v>
      </c>
      <c r="I15" s="132" t="s">
        <v>2626</v>
      </c>
      <c r="J15" s="208">
        <v>44197</v>
      </c>
      <c r="K15" s="208">
        <v>44439</v>
      </c>
      <c r="L15" s="132" t="s">
        <v>2627</v>
      </c>
      <c r="M15" s="132" t="s">
        <v>134</v>
      </c>
      <c r="N15" s="132" t="s">
        <v>30</v>
      </c>
      <c r="O15" s="132" t="s">
        <v>2628</v>
      </c>
      <c r="P15" s="132" t="s">
        <v>11</v>
      </c>
      <c r="Q15" s="209">
        <v>2</v>
      </c>
      <c r="R15" s="209">
        <v>1</v>
      </c>
      <c r="S15" s="209">
        <v>0</v>
      </c>
      <c r="T15" s="209">
        <v>1</v>
      </c>
      <c r="U15" s="209">
        <v>0</v>
      </c>
      <c r="V15" s="209">
        <v>1</v>
      </c>
      <c r="W15" s="209" t="s">
        <v>2629</v>
      </c>
      <c r="X15" s="209">
        <v>0</v>
      </c>
      <c r="Y15" s="209" t="s">
        <v>2630</v>
      </c>
      <c r="Z15" s="209">
        <v>1</v>
      </c>
      <c r="AA15" s="209" t="s">
        <v>2631</v>
      </c>
      <c r="AB15" s="209"/>
      <c r="AC15" s="209"/>
      <c r="AD15" s="210">
        <v>44295</v>
      </c>
      <c r="AE15" s="210">
        <v>44379</v>
      </c>
      <c r="AF15" s="210">
        <v>44477</v>
      </c>
      <c r="AG15" s="211"/>
      <c r="AH15" s="72">
        <f t="shared" si="0"/>
        <v>1</v>
      </c>
      <c r="AI15" s="72">
        <f t="shared" si="1"/>
        <v>1</v>
      </c>
      <c r="AJ15" s="72" t="str">
        <f t="shared" si="2"/>
        <v/>
      </c>
      <c r="AK15" s="72">
        <f t="shared" si="3"/>
        <v>1</v>
      </c>
      <c r="AL15" s="72" t="s">
        <v>2508</v>
      </c>
      <c r="AM15" s="211" t="s">
        <v>780</v>
      </c>
      <c r="AN15" s="211" t="s">
        <v>879</v>
      </c>
      <c r="AO15" s="211" t="s">
        <v>780</v>
      </c>
      <c r="AP15" s="211"/>
      <c r="AQ15" s="211" t="s">
        <v>2632</v>
      </c>
      <c r="AR15" s="211" t="s">
        <v>879</v>
      </c>
      <c r="AS15" s="211" t="s">
        <v>2633</v>
      </c>
      <c r="AT15" s="211"/>
      <c r="AU15" s="211" t="s">
        <v>780</v>
      </c>
      <c r="AV15" s="211" t="s">
        <v>879</v>
      </c>
      <c r="AW15" s="211" t="s">
        <v>780</v>
      </c>
      <c r="AX15" s="211"/>
      <c r="AY15" s="211" t="s">
        <v>2634</v>
      </c>
      <c r="AZ15" s="211" t="s">
        <v>879</v>
      </c>
      <c r="BA15" s="116" t="s">
        <v>2635</v>
      </c>
      <c r="BB15" s="116"/>
      <c r="BC15" s="132" t="s">
        <v>768</v>
      </c>
    </row>
    <row r="16" spans="1:55" ht="15" customHeight="1">
      <c r="A16" s="207">
        <v>14</v>
      </c>
      <c r="B16" s="132" t="s">
        <v>2499</v>
      </c>
      <c r="C16" s="132" t="s">
        <v>2593</v>
      </c>
      <c r="D16" s="132" t="s">
        <v>2624</v>
      </c>
      <c r="E16" s="132" t="s">
        <v>2625</v>
      </c>
      <c r="F16" s="132" t="s">
        <v>834</v>
      </c>
      <c r="G16" s="132" t="s">
        <v>2499</v>
      </c>
      <c r="H16" s="132" t="s">
        <v>772</v>
      </c>
      <c r="I16" s="132" t="s">
        <v>2636</v>
      </c>
      <c r="J16" s="208">
        <v>44197</v>
      </c>
      <c r="K16" s="208">
        <v>44561</v>
      </c>
      <c r="L16" s="132" t="s">
        <v>2637</v>
      </c>
      <c r="M16" s="132" t="s">
        <v>134</v>
      </c>
      <c r="N16" s="132" t="s">
        <v>60</v>
      </c>
      <c r="O16" s="132" t="s">
        <v>2628</v>
      </c>
      <c r="P16" s="132" t="s">
        <v>11</v>
      </c>
      <c r="Q16" s="212">
        <v>1</v>
      </c>
      <c r="R16" s="212">
        <v>0</v>
      </c>
      <c r="S16" s="212">
        <v>0</v>
      </c>
      <c r="T16" s="212">
        <v>0.5</v>
      </c>
      <c r="U16" s="212">
        <v>0.5</v>
      </c>
      <c r="V16" s="212">
        <v>0</v>
      </c>
      <c r="W16" s="212" t="s">
        <v>2638</v>
      </c>
      <c r="X16" s="212">
        <v>0</v>
      </c>
      <c r="Y16" s="212" t="s">
        <v>2630</v>
      </c>
      <c r="Z16" s="212">
        <v>0.6986</v>
      </c>
      <c r="AA16" s="212" t="s">
        <v>2639</v>
      </c>
      <c r="AB16" s="212"/>
      <c r="AC16" s="212"/>
      <c r="AD16" s="210">
        <v>44295</v>
      </c>
      <c r="AE16" s="210">
        <v>44379</v>
      </c>
      <c r="AF16" s="210">
        <v>44477</v>
      </c>
      <c r="AG16" s="211"/>
      <c r="AH16" s="72">
        <f t="shared" si="0"/>
        <v>0.6986</v>
      </c>
      <c r="AI16" s="72" t="str">
        <f t="shared" si="1"/>
        <v/>
      </c>
      <c r="AJ16" s="72" t="str">
        <f t="shared" si="2"/>
        <v/>
      </c>
      <c r="AK16" s="72">
        <f t="shared" si="3"/>
        <v>1</v>
      </c>
      <c r="AL16" s="72" t="s">
        <v>2508</v>
      </c>
      <c r="AM16" s="211" t="s">
        <v>879</v>
      </c>
      <c r="AN16" s="211" t="s">
        <v>879</v>
      </c>
      <c r="AO16" s="211" t="s">
        <v>780</v>
      </c>
      <c r="AP16" s="211"/>
      <c r="AQ16" s="211" t="s">
        <v>879</v>
      </c>
      <c r="AR16" s="211" t="s">
        <v>879</v>
      </c>
      <c r="AS16" s="211" t="s">
        <v>2640</v>
      </c>
      <c r="AT16" s="211"/>
      <c r="AU16" s="211" t="s">
        <v>879</v>
      </c>
      <c r="AV16" s="211" t="s">
        <v>879</v>
      </c>
      <c r="AW16" s="211" t="s">
        <v>780</v>
      </c>
      <c r="AX16" s="211"/>
      <c r="AY16" s="211" t="s">
        <v>879</v>
      </c>
      <c r="AZ16" s="211" t="s">
        <v>879</v>
      </c>
      <c r="BA16" s="116" t="s">
        <v>2641</v>
      </c>
      <c r="BB16" s="116"/>
      <c r="BC16" s="132" t="s">
        <v>768</v>
      </c>
    </row>
    <row r="17" spans="1:55" ht="15" customHeight="1">
      <c r="A17" s="207">
        <v>15</v>
      </c>
      <c r="B17" s="132" t="s">
        <v>2499</v>
      </c>
      <c r="C17" s="132" t="s">
        <v>2642</v>
      </c>
      <c r="D17" s="132" t="s">
        <v>2624</v>
      </c>
      <c r="E17" s="132" t="s">
        <v>2625</v>
      </c>
      <c r="F17" s="132" t="s">
        <v>834</v>
      </c>
      <c r="G17" s="132" t="s">
        <v>2499</v>
      </c>
      <c r="H17" s="132" t="s">
        <v>772</v>
      </c>
      <c r="I17" s="132" t="s">
        <v>2643</v>
      </c>
      <c r="J17" s="208">
        <v>44197</v>
      </c>
      <c r="K17" s="208">
        <v>44561</v>
      </c>
      <c r="L17" s="132" t="s">
        <v>2644</v>
      </c>
      <c r="M17" s="132" t="s">
        <v>134</v>
      </c>
      <c r="N17" s="132" t="s">
        <v>30</v>
      </c>
      <c r="O17" s="132" t="s">
        <v>2628</v>
      </c>
      <c r="P17" s="132" t="s">
        <v>11</v>
      </c>
      <c r="Q17" s="209">
        <v>4</v>
      </c>
      <c r="R17" s="209">
        <v>1</v>
      </c>
      <c r="S17" s="209">
        <v>1</v>
      </c>
      <c r="T17" s="209">
        <v>1</v>
      </c>
      <c r="U17" s="209">
        <v>1</v>
      </c>
      <c r="V17" s="209">
        <v>1</v>
      </c>
      <c r="W17" s="209" t="s">
        <v>2645</v>
      </c>
      <c r="X17" s="209">
        <v>1</v>
      </c>
      <c r="Y17" s="209" t="s">
        <v>2646</v>
      </c>
      <c r="Z17" s="209">
        <v>1</v>
      </c>
      <c r="AA17" s="209" t="s">
        <v>2647</v>
      </c>
      <c r="AB17" s="209"/>
      <c r="AC17" s="209"/>
      <c r="AD17" s="210">
        <v>44295</v>
      </c>
      <c r="AE17" s="210">
        <v>44379</v>
      </c>
      <c r="AF17" s="210">
        <v>44477</v>
      </c>
      <c r="AG17" s="211"/>
      <c r="AH17" s="72">
        <f t="shared" si="0"/>
        <v>0.75</v>
      </c>
      <c r="AI17" s="72">
        <f t="shared" si="1"/>
        <v>1</v>
      </c>
      <c r="AJ17" s="72">
        <f t="shared" si="2"/>
        <v>1</v>
      </c>
      <c r="AK17" s="72">
        <f t="shared" si="3"/>
        <v>1</v>
      </c>
      <c r="AL17" s="72" t="s">
        <v>2508</v>
      </c>
      <c r="AM17" s="211" t="s">
        <v>780</v>
      </c>
      <c r="AN17" s="211" t="s">
        <v>780</v>
      </c>
      <c r="AO17" s="211" t="s">
        <v>780</v>
      </c>
      <c r="AP17" s="211"/>
      <c r="AQ17" s="211" t="s">
        <v>2648</v>
      </c>
      <c r="AR17" s="211" t="s">
        <v>2649</v>
      </c>
      <c r="AS17" s="211" t="s">
        <v>2650</v>
      </c>
      <c r="AT17" s="211"/>
      <c r="AU17" s="211" t="s">
        <v>780</v>
      </c>
      <c r="AV17" s="211" t="s">
        <v>780</v>
      </c>
      <c r="AW17" s="211" t="s">
        <v>780</v>
      </c>
      <c r="AX17" s="211"/>
      <c r="AY17" s="211" t="s">
        <v>2651</v>
      </c>
      <c r="AZ17" s="211" t="s">
        <v>2652</v>
      </c>
      <c r="BA17" s="116" t="s">
        <v>2653</v>
      </c>
      <c r="BB17" s="116"/>
      <c r="BC17" s="132" t="s">
        <v>768</v>
      </c>
    </row>
    <row r="18" spans="1:55" ht="15" customHeight="1">
      <c r="A18" s="207">
        <v>16</v>
      </c>
      <c r="B18" s="132" t="s">
        <v>2499</v>
      </c>
      <c r="C18" s="132" t="s">
        <v>2642</v>
      </c>
      <c r="D18" s="132" t="s">
        <v>2624</v>
      </c>
      <c r="E18" s="132" t="s">
        <v>2625</v>
      </c>
      <c r="F18" s="132" t="s">
        <v>834</v>
      </c>
      <c r="G18" s="132" t="s">
        <v>2499</v>
      </c>
      <c r="H18" s="132" t="s">
        <v>772</v>
      </c>
      <c r="I18" s="132" t="s">
        <v>2654</v>
      </c>
      <c r="J18" s="208">
        <v>44470</v>
      </c>
      <c r="K18" s="208">
        <v>44561</v>
      </c>
      <c r="L18" s="132" t="s">
        <v>2644</v>
      </c>
      <c r="M18" s="132" t="s">
        <v>134</v>
      </c>
      <c r="N18" s="132" t="s">
        <v>30</v>
      </c>
      <c r="O18" s="132" t="s">
        <v>2628</v>
      </c>
      <c r="P18" s="132" t="s">
        <v>11</v>
      </c>
      <c r="Q18" s="209">
        <v>1</v>
      </c>
      <c r="R18" s="209">
        <v>0</v>
      </c>
      <c r="S18" s="209">
        <v>0</v>
      </c>
      <c r="T18" s="209">
        <v>0</v>
      </c>
      <c r="U18" s="209">
        <v>1</v>
      </c>
      <c r="V18" s="209">
        <v>0</v>
      </c>
      <c r="W18" s="209" t="s">
        <v>2655</v>
      </c>
      <c r="X18" s="209">
        <v>0</v>
      </c>
      <c r="Y18" s="209" t="s">
        <v>2655</v>
      </c>
      <c r="Z18" s="209">
        <v>0</v>
      </c>
      <c r="AA18" s="209" t="s">
        <v>2655</v>
      </c>
      <c r="AB18" s="209"/>
      <c r="AC18" s="209"/>
      <c r="AD18" s="210">
        <v>44295</v>
      </c>
      <c r="AE18" s="210">
        <v>44379</v>
      </c>
      <c r="AF18" s="210">
        <v>44477</v>
      </c>
      <c r="AG18" s="211"/>
      <c r="AH18" s="72">
        <f t="shared" si="0"/>
        <v>0</v>
      </c>
      <c r="AI18" s="72" t="str">
        <f t="shared" si="1"/>
        <v/>
      </c>
      <c r="AJ18" s="72" t="str">
        <f t="shared" si="2"/>
        <v/>
      </c>
      <c r="AK18" s="72" t="str">
        <f t="shared" si="3"/>
        <v/>
      </c>
      <c r="AL18" s="72" t="s">
        <v>2508</v>
      </c>
      <c r="AM18" s="211" t="s">
        <v>879</v>
      </c>
      <c r="AN18" s="211" t="s">
        <v>879</v>
      </c>
      <c r="AO18" s="211" t="s">
        <v>879</v>
      </c>
      <c r="AP18" s="211"/>
      <c r="AQ18" s="211" t="s">
        <v>879</v>
      </c>
      <c r="AR18" s="211" t="s">
        <v>879</v>
      </c>
      <c r="AS18" s="211" t="s">
        <v>2534</v>
      </c>
      <c r="AT18" s="211"/>
      <c r="AU18" s="211" t="s">
        <v>879</v>
      </c>
      <c r="AV18" s="211" t="s">
        <v>879</v>
      </c>
      <c r="AW18" s="211" t="s">
        <v>879</v>
      </c>
      <c r="AX18" s="211"/>
      <c r="AY18" s="211" t="s">
        <v>882</v>
      </c>
      <c r="AZ18" s="211" t="s">
        <v>879</v>
      </c>
      <c r="BA18" s="116" t="s">
        <v>2542</v>
      </c>
      <c r="BB18" s="116"/>
      <c r="BC18" s="132" t="s">
        <v>768</v>
      </c>
    </row>
    <row r="19" spans="1:55" ht="15" customHeight="1">
      <c r="A19" s="207">
        <v>17</v>
      </c>
      <c r="B19" s="132" t="s">
        <v>2499</v>
      </c>
      <c r="C19" s="132" t="s">
        <v>2500</v>
      </c>
      <c r="D19" s="132" t="s">
        <v>2624</v>
      </c>
      <c r="E19" s="132" t="s">
        <v>2625</v>
      </c>
      <c r="F19" s="132" t="s">
        <v>834</v>
      </c>
      <c r="G19" s="132" t="s">
        <v>2499</v>
      </c>
      <c r="H19" s="132" t="s">
        <v>772</v>
      </c>
      <c r="I19" s="132" t="s">
        <v>2656</v>
      </c>
      <c r="J19" s="208">
        <v>44197</v>
      </c>
      <c r="K19" s="208">
        <v>44561</v>
      </c>
      <c r="L19" s="132" t="s">
        <v>2657</v>
      </c>
      <c r="M19" s="132" t="s">
        <v>134</v>
      </c>
      <c r="N19" s="132" t="s">
        <v>30</v>
      </c>
      <c r="O19" s="132" t="s">
        <v>2628</v>
      </c>
      <c r="P19" s="132" t="s">
        <v>11</v>
      </c>
      <c r="Q19" s="209">
        <v>4</v>
      </c>
      <c r="R19" s="209">
        <v>1</v>
      </c>
      <c r="S19" s="209">
        <v>1</v>
      </c>
      <c r="T19" s="209">
        <v>1</v>
      </c>
      <c r="U19" s="209">
        <v>1</v>
      </c>
      <c r="V19" s="209">
        <v>1</v>
      </c>
      <c r="W19" s="209" t="s">
        <v>2658</v>
      </c>
      <c r="X19" s="209">
        <v>1</v>
      </c>
      <c r="Y19" s="209" t="s">
        <v>2658</v>
      </c>
      <c r="Z19" s="209">
        <v>1</v>
      </c>
      <c r="AA19" s="209" t="s">
        <v>2658</v>
      </c>
      <c r="AB19" s="209"/>
      <c r="AC19" s="209"/>
      <c r="AD19" s="210">
        <v>44295</v>
      </c>
      <c r="AE19" s="210">
        <v>44379</v>
      </c>
      <c r="AF19" s="210">
        <v>44477</v>
      </c>
      <c r="AG19" s="211"/>
      <c r="AH19" s="72">
        <f t="shared" si="0"/>
        <v>0.75</v>
      </c>
      <c r="AI19" s="72">
        <f t="shared" si="1"/>
        <v>1</v>
      </c>
      <c r="AJ19" s="72">
        <f t="shared" si="2"/>
        <v>1</v>
      </c>
      <c r="AK19" s="72">
        <f t="shared" si="3"/>
        <v>1</v>
      </c>
      <c r="AL19" s="72" t="s">
        <v>2508</v>
      </c>
      <c r="AM19" s="211" t="s">
        <v>780</v>
      </c>
      <c r="AN19" s="211" t="s">
        <v>780</v>
      </c>
      <c r="AO19" s="211" t="s">
        <v>780</v>
      </c>
      <c r="AP19" s="211"/>
      <c r="AQ19" s="211" t="s">
        <v>2659</v>
      </c>
      <c r="AR19" s="211" t="s">
        <v>2660</v>
      </c>
      <c r="AS19" s="211" t="s">
        <v>2661</v>
      </c>
      <c r="AT19" s="211"/>
      <c r="AU19" s="211" t="s">
        <v>780</v>
      </c>
      <c r="AV19" s="211" t="s">
        <v>780</v>
      </c>
      <c r="AW19" s="211" t="s">
        <v>780</v>
      </c>
      <c r="AX19" s="211"/>
      <c r="AY19" s="211" t="s">
        <v>2662</v>
      </c>
      <c r="AZ19" s="211" t="s">
        <v>2663</v>
      </c>
      <c r="BA19" s="116" t="s">
        <v>2664</v>
      </c>
      <c r="BB19" s="116"/>
      <c r="BC19" s="132" t="s">
        <v>768</v>
      </c>
    </row>
    <row r="20" spans="1:55" ht="15" customHeight="1">
      <c r="A20" s="207">
        <v>18</v>
      </c>
      <c r="B20" s="132" t="s">
        <v>2499</v>
      </c>
      <c r="C20" s="132" t="s">
        <v>2500</v>
      </c>
      <c r="D20" s="132" t="s">
        <v>2624</v>
      </c>
      <c r="E20" s="132" t="s">
        <v>2625</v>
      </c>
      <c r="F20" s="132" t="s">
        <v>834</v>
      </c>
      <c r="G20" s="132" t="s">
        <v>2499</v>
      </c>
      <c r="H20" s="132" t="s">
        <v>772</v>
      </c>
      <c r="I20" s="132" t="s">
        <v>2665</v>
      </c>
      <c r="J20" s="208">
        <v>44470</v>
      </c>
      <c r="K20" s="208">
        <v>44561</v>
      </c>
      <c r="L20" s="132" t="s">
        <v>2657</v>
      </c>
      <c r="M20" s="132" t="s">
        <v>134</v>
      </c>
      <c r="N20" s="132" t="s">
        <v>30</v>
      </c>
      <c r="O20" s="132" t="s">
        <v>2628</v>
      </c>
      <c r="P20" s="132" t="s">
        <v>11</v>
      </c>
      <c r="Q20" s="209">
        <v>2</v>
      </c>
      <c r="R20" s="209">
        <v>0</v>
      </c>
      <c r="S20" s="209">
        <v>0</v>
      </c>
      <c r="T20" s="209">
        <v>0</v>
      </c>
      <c r="U20" s="209">
        <v>2</v>
      </c>
      <c r="V20" s="209">
        <v>0</v>
      </c>
      <c r="W20" s="209" t="s">
        <v>2655</v>
      </c>
      <c r="X20" s="209">
        <v>0</v>
      </c>
      <c r="Y20" s="209" t="s">
        <v>2655</v>
      </c>
      <c r="Z20" s="209">
        <v>0</v>
      </c>
      <c r="AA20" s="209" t="s">
        <v>2655</v>
      </c>
      <c r="AB20" s="209"/>
      <c r="AC20" s="209"/>
      <c r="AD20" s="210">
        <v>44295</v>
      </c>
      <c r="AE20" s="210">
        <v>44379</v>
      </c>
      <c r="AF20" s="210">
        <v>44477</v>
      </c>
      <c r="AG20" s="211"/>
      <c r="AH20" s="72">
        <f t="shared" si="0"/>
        <v>0</v>
      </c>
      <c r="AI20" s="72" t="str">
        <f t="shared" si="1"/>
        <v/>
      </c>
      <c r="AJ20" s="72" t="str">
        <f t="shared" si="2"/>
        <v/>
      </c>
      <c r="AK20" s="72" t="str">
        <f t="shared" si="3"/>
        <v/>
      </c>
      <c r="AL20" s="72" t="s">
        <v>2508</v>
      </c>
      <c r="AM20" s="211" t="s">
        <v>879</v>
      </c>
      <c r="AN20" s="211" t="s">
        <v>879</v>
      </c>
      <c r="AO20" s="211" t="s">
        <v>879</v>
      </c>
      <c r="AP20" s="211"/>
      <c r="AQ20" s="211" t="s">
        <v>879</v>
      </c>
      <c r="AR20" s="211" t="s">
        <v>879</v>
      </c>
      <c r="AS20" s="211" t="s">
        <v>2534</v>
      </c>
      <c r="AT20" s="211"/>
      <c r="AU20" s="211" t="s">
        <v>879</v>
      </c>
      <c r="AV20" s="211" t="s">
        <v>879</v>
      </c>
      <c r="AW20" s="211" t="s">
        <v>879</v>
      </c>
      <c r="AX20" s="211"/>
      <c r="AY20" s="211" t="s">
        <v>882</v>
      </c>
      <c r="AZ20" s="211" t="s">
        <v>879</v>
      </c>
      <c r="BA20" s="116" t="s">
        <v>2542</v>
      </c>
      <c r="BB20" s="116"/>
      <c r="BC20" s="132" t="s">
        <v>768</v>
      </c>
    </row>
    <row r="21" spans="1:55" ht="15" customHeight="1">
      <c r="A21" s="207">
        <v>19</v>
      </c>
      <c r="B21" s="132" t="s">
        <v>2499</v>
      </c>
      <c r="C21" s="132" t="s">
        <v>2593</v>
      </c>
      <c r="D21" s="132" t="s">
        <v>2624</v>
      </c>
      <c r="E21" s="132" t="s">
        <v>2625</v>
      </c>
      <c r="F21" s="132" t="s">
        <v>834</v>
      </c>
      <c r="G21" s="132" t="s">
        <v>2499</v>
      </c>
      <c r="H21" s="132" t="s">
        <v>772</v>
      </c>
      <c r="I21" s="132" t="s">
        <v>2666</v>
      </c>
      <c r="J21" s="208">
        <v>44197</v>
      </c>
      <c r="K21" s="208">
        <v>44560</v>
      </c>
      <c r="L21" s="213" t="s">
        <v>2667</v>
      </c>
      <c r="M21" s="132" t="s">
        <v>134</v>
      </c>
      <c r="N21" s="132" t="s">
        <v>30</v>
      </c>
      <c r="O21" s="132" t="s">
        <v>2628</v>
      </c>
      <c r="P21" s="132" t="s">
        <v>11</v>
      </c>
      <c r="Q21" s="209">
        <v>9</v>
      </c>
      <c r="R21" s="209">
        <v>0</v>
      </c>
      <c r="S21" s="209">
        <v>3</v>
      </c>
      <c r="T21" s="209">
        <v>3</v>
      </c>
      <c r="U21" s="209">
        <v>3</v>
      </c>
      <c r="V21" s="209">
        <v>0</v>
      </c>
      <c r="W21" s="209" t="s">
        <v>2668</v>
      </c>
      <c r="X21" s="209">
        <v>3</v>
      </c>
      <c r="Y21" s="209" t="s">
        <v>2669</v>
      </c>
      <c r="Z21" s="209">
        <v>3</v>
      </c>
      <c r="AA21" s="209" t="s">
        <v>2670</v>
      </c>
      <c r="AB21" s="209"/>
      <c r="AC21" s="209"/>
      <c r="AD21" s="210">
        <v>44295</v>
      </c>
      <c r="AE21" s="210">
        <v>44379</v>
      </c>
      <c r="AF21" s="210">
        <v>44477</v>
      </c>
      <c r="AG21" s="211"/>
      <c r="AH21" s="72">
        <f t="shared" si="0"/>
        <v>0.66666666666666663</v>
      </c>
      <c r="AI21" s="72" t="str">
        <f t="shared" si="1"/>
        <v/>
      </c>
      <c r="AJ21" s="72">
        <f t="shared" si="2"/>
        <v>1</v>
      </c>
      <c r="AK21" s="72">
        <f t="shared" si="3"/>
        <v>1</v>
      </c>
      <c r="AL21" s="72" t="s">
        <v>2508</v>
      </c>
      <c r="AM21" s="211" t="s">
        <v>879</v>
      </c>
      <c r="AN21" s="211" t="s">
        <v>780</v>
      </c>
      <c r="AO21" s="211" t="s">
        <v>780</v>
      </c>
      <c r="AP21" s="211"/>
      <c r="AQ21" s="211" t="s">
        <v>879</v>
      </c>
      <c r="AR21" s="211" t="s">
        <v>2671</v>
      </c>
      <c r="AS21" s="211" t="s">
        <v>2672</v>
      </c>
      <c r="AT21" s="211"/>
      <c r="AU21" s="211" t="s">
        <v>879</v>
      </c>
      <c r="AV21" s="211" t="s">
        <v>780</v>
      </c>
      <c r="AW21" s="211" t="s">
        <v>780</v>
      </c>
      <c r="AX21" s="211"/>
      <c r="AY21" s="211" t="s">
        <v>882</v>
      </c>
      <c r="AZ21" s="211" t="s">
        <v>2673</v>
      </c>
      <c r="BA21" s="116" t="s">
        <v>2674</v>
      </c>
      <c r="BB21" s="116"/>
      <c r="BC21" s="132" t="s">
        <v>768</v>
      </c>
    </row>
    <row r="22" spans="1:55" ht="15" customHeight="1">
      <c r="A22" s="207">
        <v>20</v>
      </c>
      <c r="B22" s="132" t="s">
        <v>2499</v>
      </c>
      <c r="C22" s="132" t="s">
        <v>2593</v>
      </c>
      <c r="D22" s="132" t="s">
        <v>2624</v>
      </c>
      <c r="E22" s="132" t="s">
        <v>2625</v>
      </c>
      <c r="F22" s="132" t="s">
        <v>834</v>
      </c>
      <c r="G22" s="132" t="s">
        <v>2499</v>
      </c>
      <c r="H22" s="132" t="s">
        <v>772</v>
      </c>
      <c r="I22" s="132" t="s">
        <v>2675</v>
      </c>
      <c r="J22" s="208">
        <v>44287</v>
      </c>
      <c r="K22" s="208">
        <v>44469</v>
      </c>
      <c r="L22" s="132" t="s">
        <v>2676</v>
      </c>
      <c r="M22" s="132" t="s">
        <v>134</v>
      </c>
      <c r="N22" s="132" t="s">
        <v>30</v>
      </c>
      <c r="O22" s="132" t="s">
        <v>2628</v>
      </c>
      <c r="P22" s="132" t="s">
        <v>11</v>
      </c>
      <c r="Q22" s="209">
        <v>14</v>
      </c>
      <c r="R22" s="209">
        <v>0</v>
      </c>
      <c r="S22" s="209">
        <v>5</v>
      </c>
      <c r="T22" s="209">
        <v>5</v>
      </c>
      <c r="U22" s="209">
        <v>4</v>
      </c>
      <c r="V22" s="209">
        <v>0</v>
      </c>
      <c r="W22" s="209" t="s">
        <v>2677</v>
      </c>
      <c r="X22" s="209">
        <v>5</v>
      </c>
      <c r="Y22" s="209" t="s">
        <v>2678</v>
      </c>
      <c r="Z22" s="209">
        <v>5</v>
      </c>
      <c r="AA22" s="209" t="s">
        <v>2678</v>
      </c>
      <c r="AB22" s="209"/>
      <c r="AC22" s="209"/>
      <c r="AD22" s="210">
        <v>44295</v>
      </c>
      <c r="AE22" s="210">
        <v>44379</v>
      </c>
      <c r="AF22" s="210">
        <v>44477</v>
      </c>
      <c r="AG22" s="211"/>
      <c r="AH22" s="72">
        <f t="shared" si="0"/>
        <v>0.7142857142857143</v>
      </c>
      <c r="AI22" s="72" t="str">
        <f t="shared" si="1"/>
        <v/>
      </c>
      <c r="AJ22" s="72">
        <f t="shared" si="2"/>
        <v>1</v>
      </c>
      <c r="AK22" s="72">
        <f t="shared" si="3"/>
        <v>1</v>
      </c>
      <c r="AL22" s="72" t="s">
        <v>2508</v>
      </c>
      <c r="AM22" s="211" t="s">
        <v>879</v>
      </c>
      <c r="AN22" s="211" t="s">
        <v>780</v>
      </c>
      <c r="AO22" s="211" t="s">
        <v>780</v>
      </c>
      <c r="AP22" s="211"/>
      <c r="AQ22" s="211" t="s">
        <v>879</v>
      </c>
      <c r="AR22" s="211" t="s">
        <v>2679</v>
      </c>
      <c r="AS22" s="211" t="s">
        <v>2680</v>
      </c>
      <c r="AT22" s="211"/>
      <c r="AU22" s="211" t="s">
        <v>879</v>
      </c>
      <c r="AV22" s="211" t="s">
        <v>780</v>
      </c>
      <c r="AW22" s="211" t="s">
        <v>780</v>
      </c>
      <c r="AX22" s="211"/>
      <c r="AY22" s="211" t="s">
        <v>882</v>
      </c>
      <c r="AZ22" s="211" t="s">
        <v>2681</v>
      </c>
      <c r="BA22" s="116" t="s">
        <v>2682</v>
      </c>
      <c r="BB22" s="116"/>
      <c r="BC22" s="132" t="s">
        <v>768</v>
      </c>
    </row>
    <row r="23" spans="1:55" ht="15" customHeight="1">
      <c r="A23" s="207">
        <v>21</v>
      </c>
      <c r="B23" s="132" t="s">
        <v>2499</v>
      </c>
      <c r="C23" s="132" t="s">
        <v>2593</v>
      </c>
      <c r="D23" s="132" t="s">
        <v>2624</v>
      </c>
      <c r="E23" s="132" t="s">
        <v>2625</v>
      </c>
      <c r="F23" s="132" t="s">
        <v>834</v>
      </c>
      <c r="G23" s="132" t="s">
        <v>2499</v>
      </c>
      <c r="H23" s="132" t="s">
        <v>772</v>
      </c>
      <c r="I23" s="132" t="s">
        <v>2683</v>
      </c>
      <c r="J23" s="208">
        <v>44317</v>
      </c>
      <c r="K23" s="208">
        <v>44408</v>
      </c>
      <c r="L23" s="132" t="s">
        <v>2627</v>
      </c>
      <c r="M23" s="132" t="s">
        <v>134</v>
      </c>
      <c r="N23" s="132" t="s">
        <v>30</v>
      </c>
      <c r="O23" s="132" t="s">
        <v>2628</v>
      </c>
      <c r="P23" s="132" t="s">
        <v>11</v>
      </c>
      <c r="Q23" s="209">
        <v>1</v>
      </c>
      <c r="R23" s="209">
        <v>0</v>
      </c>
      <c r="S23" s="209">
        <v>0</v>
      </c>
      <c r="T23" s="209">
        <v>1</v>
      </c>
      <c r="U23" s="209">
        <v>0</v>
      </c>
      <c r="V23" s="209">
        <v>0</v>
      </c>
      <c r="W23" s="209" t="s">
        <v>2684</v>
      </c>
      <c r="X23" s="209">
        <v>0</v>
      </c>
      <c r="Y23" s="209" t="s">
        <v>2685</v>
      </c>
      <c r="Z23" s="209">
        <v>1</v>
      </c>
      <c r="AA23" s="209" t="s">
        <v>2686</v>
      </c>
      <c r="AB23" s="209"/>
      <c r="AC23" s="209"/>
      <c r="AD23" s="210">
        <v>44295</v>
      </c>
      <c r="AE23" s="210">
        <v>44379</v>
      </c>
      <c r="AF23" s="210">
        <v>44477</v>
      </c>
      <c r="AG23" s="211"/>
      <c r="AH23" s="72">
        <f t="shared" si="0"/>
        <v>1</v>
      </c>
      <c r="AI23" s="72" t="str">
        <f t="shared" si="1"/>
        <v/>
      </c>
      <c r="AJ23" s="72" t="str">
        <f t="shared" si="2"/>
        <v/>
      </c>
      <c r="AK23" s="72">
        <f t="shared" si="3"/>
        <v>1</v>
      </c>
      <c r="AL23" s="72" t="s">
        <v>2508</v>
      </c>
      <c r="AM23" s="211" t="s">
        <v>879</v>
      </c>
      <c r="AN23" s="211" t="s">
        <v>879</v>
      </c>
      <c r="AO23" s="211" t="s">
        <v>780</v>
      </c>
      <c r="AP23" s="211"/>
      <c r="AQ23" s="211" t="s">
        <v>879</v>
      </c>
      <c r="AR23" s="211" t="s">
        <v>879</v>
      </c>
      <c r="AS23" s="211" t="s">
        <v>2687</v>
      </c>
      <c r="AT23" s="211"/>
      <c r="AU23" s="211" t="s">
        <v>879</v>
      </c>
      <c r="AV23" s="211" t="s">
        <v>879</v>
      </c>
      <c r="AW23" s="211" t="s">
        <v>780</v>
      </c>
      <c r="AX23" s="211"/>
      <c r="AY23" s="211" t="s">
        <v>879</v>
      </c>
      <c r="AZ23" s="211" t="s">
        <v>879</v>
      </c>
      <c r="BA23" s="116" t="s">
        <v>2688</v>
      </c>
      <c r="BB23" s="116"/>
      <c r="BC23" s="132" t="s">
        <v>768</v>
      </c>
    </row>
    <row r="24" spans="1:55" ht="15" customHeight="1">
      <c r="A24" s="207">
        <v>22</v>
      </c>
      <c r="B24" s="132" t="s">
        <v>2499</v>
      </c>
      <c r="C24" s="132" t="s">
        <v>2593</v>
      </c>
      <c r="D24" s="132" t="s">
        <v>2624</v>
      </c>
      <c r="E24" s="132" t="s">
        <v>2625</v>
      </c>
      <c r="F24" s="132" t="s">
        <v>834</v>
      </c>
      <c r="G24" s="132" t="s">
        <v>2499</v>
      </c>
      <c r="H24" s="132" t="s">
        <v>772</v>
      </c>
      <c r="I24" s="132" t="s">
        <v>2689</v>
      </c>
      <c r="J24" s="208">
        <v>44317</v>
      </c>
      <c r="K24" s="208">
        <v>44561</v>
      </c>
      <c r="L24" s="132" t="s">
        <v>2690</v>
      </c>
      <c r="M24" s="132" t="s">
        <v>134</v>
      </c>
      <c r="N24" s="132" t="s">
        <v>30</v>
      </c>
      <c r="O24" s="132" t="s">
        <v>2628</v>
      </c>
      <c r="P24" s="132" t="s">
        <v>11</v>
      </c>
      <c r="Q24" s="209">
        <v>4</v>
      </c>
      <c r="R24" s="209">
        <v>0</v>
      </c>
      <c r="S24" s="209">
        <v>2</v>
      </c>
      <c r="T24" s="209">
        <v>1</v>
      </c>
      <c r="U24" s="209">
        <v>1</v>
      </c>
      <c r="V24" s="209">
        <v>0</v>
      </c>
      <c r="W24" s="209" t="s">
        <v>2684</v>
      </c>
      <c r="X24" s="209">
        <v>3</v>
      </c>
      <c r="Y24" s="209" t="s">
        <v>2691</v>
      </c>
      <c r="Z24" s="209">
        <v>1</v>
      </c>
      <c r="AA24" s="209" t="s">
        <v>2692</v>
      </c>
      <c r="AB24" s="209"/>
      <c r="AC24" s="209"/>
      <c r="AD24" s="210">
        <v>44295</v>
      </c>
      <c r="AE24" s="210">
        <v>44379</v>
      </c>
      <c r="AF24" s="210">
        <v>44477</v>
      </c>
      <c r="AG24" s="211"/>
      <c r="AH24" s="72">
        <f t="shared" si="0"/>
        <v>1</v>
      </c>
      <c r="AI24" s="72" t="str">
        <f t="shared" si="1"/>
        <v/>
      </c>
      <c r="AJ24" s="72">
        <f t="shared" si="2"/>
        <v>1</v>
      </c>
      <c r="AK24" s="72">
        <f t="shared" si="3"/>
        <v>1</v>
      </c>
      <c r="AL24" s="72" t="s">
        <v>2508</v>
      </c>
      <c r="AM24" s="211" t="s">
        <v>879</v>
      </c>
      <c r="AN24" s="211" t="s">
        <v>780</v>
      </c>
      <c r="AO24" s="211" t="s">
        <v>780</v>
      </c>
      <c r="AP24" s="211"/>
      <c r="AQ24" s="211" t="s">
        <v>879</v>
      </c>
      <c r="AR24" s="211" t="s">
        <v>2693</v>
      </c>
      <c r="AS24" s="211" t="s">
        <v>2694</v>
      </c>
      <c r="AT24" s="211"/>
      <c r="AU24" s="211" t="s">
        <v>879</v>
      </c>
      <c r="AV24" s="211" t="s">
        <v>780</v>
      </c>
      <c r="AW24" s="211" t="s">
        <v>780</v>
      </c>
      <c r="AX24" s="211"/>
      <c r="AY24" s="211" t="s">
        <v>882</v>
      </c>
      <c r="AZ24" s="211" t="s">
        <v>2695</v>
      </c>
      <c r="BA24" s="116" t="s">
        <v>2696</v>
      </c>
      <c r="BB24" s="116"/>
      <c r="BC24" s="132" t="s">
        <v>768</v>
      </c>
    </row>
    <row r="25" spans="1:55" ht="15" customHeight="1">
      <c r="A25" s="207">
        <v>23</v>
      </c>
      <c r="B25" s="132" t="s">
        <v>2499</v>
      </c>
      <c r="C25" s="132" t="s">
        <v>2593</v>
      </c>
      <c r="D25" s="132" t="s">
        <v>2624</v>
      </c>
      <c r="E25" s="132" t="s">
        <v>2625</v>
      </c>
      <c r="F25" s="132" t="s">
        <v>834</v>
      </c>
      <c r="G25" s="132" t="s">
        <v>2499</v>
      </c>
      <c r="H25" s="132" t="s">
        <v>772</v>
      </c>
      <c r="I25" s="132" t="s">
        <v>2697</v>
      </c>
      <c r="J25" s="208">
        <v>44348</v>
      </c>
      <c r="K25" s="208">
        <v>44469</v>
      </c>
      <c r="L25" s="132" t="s">
        <v>2698</v>
      </c>
      <c r="M25" s="132" t="s">
        <v>134</v>
      </c>
      <c r="N25" s="132" t="s">
        <v>30</v>
      </c>
      <c r="O25" s="132" t="s">
        <v>2628</v>
      </c>
      <c r="P25" s="132" t="s">
        <v>11</v>
      </c>
      <c r="Q25" s="209">
        <v>2</v>
      </c>
      <c r="R25" s="209">
        <v>0</v>
      </c>
      <c r="S25" s="209">
        <v>1</v>
      </c>
      <c r="T25" s="209">
        <v>1</v>
      </c>
      <c r="U25" s="209">
        <v>0</v>
      </c>
      <c r="V25" s="209">
        <v>0</v>
      </c>
      <c r="W25" s="209" t="s">
        <v>2677</v>
      </c>
      <c r="X25" s="209">
        <v>1</v>
      </c>
      <c r="Y25" s="209" t="s">
        <v>2699</v>
      </c>
      <c r="Z25" s="209">
        <v>1</v>
      </c>
      <c r="AA25" s="209" t="s">
        <v>2700</v>
      </c>
      <c r="AB25" s="209"/>
      <c r="AC25" s="209"/>
      <c r="AD25" s="210">
        <v>44295</v>
      </c>
      <c r="AE25" s="210">
        <v>44379</v>
      </c>
      <c r="AF25" s="210">
        <v>44477</v>
      </c>
      <c r="AG25" s="211"/>
      <c r="AH25" s="72">
        <f t="shared" si="0"/>
        <v>1</v>
      </c>
      <c r="AI25" s="72" t="str">
        <f t="shared" si="1"/>
        <v/>
      </c>
      <c r="AJ25" s="72">
        <f t="shared" si="2"/>
        <v>1</v>
      </c>
      <c r="AK25" s="72">
        <f t="shared" si="3"/>
        <v>1</v>
      </c>
      <c r="AL25" s="72" t="s">
        <v>2508</v>
      </c>
      <c r="AM25" s="211" t="s">
        <v>879</v>
      </c>
      <c r="AN25" s="211" t="s">
        <v>780</v>
      </c>
      <c r="AO25" s="211" t="s">
        <v>780</v>
      </c>
      <c r="AP25" s="211"/>
      <c r="AQ25" s="211" t="s">
        <v>879</v>
      </c>
      <c r="AR25" s="211" t="s">
        <v>2701</v>
      </c>
      <c r="AS25" s="211" t="s">
        <v>2702</v>
      </c>
      <c r="AT25" s="211"/>
      <c r="AU25" s="211" t="s">
        <v>879</v>
      </c>
      <c r="AV25" s="211" t="s">
        <v>780</v>
      </c>
      <c r="AW25" s="211" t="s">
        <v>780</v>
      </c>
      <c r="AX25" s="211"/>
      <c r="AY25" s="211" t="s">
        <v>882</v>
      </c>
      <c r="AZ25" s="211" t="s">
        <v>2703</v>
      </c>
      <c r="BA25" s="116" t="s">
        <v>2704</v>
      </c>
      <c r="BB25" s="116"/>
      <c r="BC25" s="132" t="s">
        <v>768</v>
      </c>
    </row>
    <row r="26" spans="1:55" ht="15" customHeight="1">
      <c r="A26" s="207">
        <v>24</v>
      </c>
      <c r="B26" s="132" t="s">
        <v>2499</v>
      </c>
      <c r="C26" s="132" t="s">
        <v>2593</v>
      </c>
      <c r="D26" s="132" t="s">
        <v>2624</v>
      </c>
      <c r="E26" s="132" t="s">
        <v>2625</v>
      </c>
      <c r="F26" s="132" t="s">
        <v>834</v>
      </c>
      <c r="G26" s="132" t="s">
        <v>2499</v>
      </c>
      <c r="H26" s="132" t="s">
        <v>772</v>
      </c>
      <c r="I26" s="132" t="s">
        <v>2705</v>
      </c>
      <c r="J26" s="208">
        <v>44317</v>
      </c>
      <c r="K26" s="208">
        <v>44469</v>
      </c>
      <c r="L26" s="132" t="s">
        <v>2706</v>
      </c>
      <c r="M26" s="132" t="s">
        <v>134</v>
      </c>
      <c r="N26" s="132" t="s">
        <v>60</v>
      </c>
      <c r="O26" s="132" t="s">
        <v>2628</v>
      </c>
      <c r="P26" s="132" t="s">
        <v>11</v>
      </c>
      <c r="Q26" s="212">
        <v>1</v>
      </c>
      <c r="R26" s="212">
        <v>0</v>
      </c>
      <c r="S26" s="212">
        <v>0.1</v>
      </c>
      <c r="T26" s="212">
        <v>0.9</v>
      </c>
      <c r="U26" s="212">
        <v>0</v>
      </c>
      <c r="V26" s="212">
        <v>0.1</v>
      </c>
      <c r="W26" s="212" t="s">
        <v>2707</v>
      </c>
      <c r="X26" s="212">
        <v>0.1</v>
      </c>
      <c r="Y26" s="212" t="s">
        <v>2708</v>
      </c>
      <c r="Z26" s="212">
        <v>0.3</v>
      </c>
      <c r="AA26" s="212" t="s">
        <v>2709</v>
      </c>
      <c r="AB26" s="212"/>
      <c r="AC26" s="212"/>
      <c r="AD26" s="210">
        <v>44295</v>
      </c>
      <c r="AE26" s="210">
        <v>44379</v>
      </c>
      <c r="AF26" s="210">
        <v>44477</v>
      </c>
      <c r="AG26" s="211"/>
      <c r="AH26" s="72">
        <f t="shared" si="0"/>
        <v>0.5</v>
      </c>
      <c r="AI26" s="72" t="str">
        <f t="shared" si="1"/>
        <v/>
      </c>
      <c r="AJ26" s="72">
        <f t="shared" si="2"/>
        <v>1</v>
      </c>
      <c r="AK26" s="72">
        <f t="shared" si="3"/>
        <v>0.53333333333333333</v>
      </c>
      <c r="AL26" s="72" t="s">
        <v>2508</v>
      </c>
      <c r="AM26" s="211" t="s">
        <v>780</v>
      </c>
      <c r="AN26" s="211" t="s">
        <v>780</v>
      </c>
      <c r="AO26" s="211" t="s">
        <v>780</v>
      </c>
      <c r="AP26" s="211"/>
      <c r="AQ26" s="211" t="s">
        <v>2710</v>
      </c>
      <c r="AR26" s="211" t="s">
        <v>2711</v>
      </c>
      <c r="AS26" s="211" t="s">
        <v>2712</v>
      </c>
      <c r="AT26" s="211"/>
      <c r="AU26" s="211" t="s">
        <v>780</v>
      </c>
      <c r="AV26" s="211" t="s">
        <v>780</v>
      </c>
      <c r="AW26" s="211" t="s">
        <v>869</v>
      </c>
      <c r="AX26" s="211"/>
      <c r="AY26" s="211" t="s">
        <v>2713</v>
      </c>
      <c r="AZ26" s="211" t="s">
        <v>2714</v>
      </c>
      <c r="BA26" s="116" t="s">
        <v>2715</v>
      </c>
      <c r="BB26" s="116"/>
      <c r="BC26" s="132" t="s">
        <v>768</v>
      </c>
    </row>
    <row r="27" spans="1:55" ht="15" customHeight="1">
      <c r="A27" s="207">
        <v>25</v>
      </c>
      <c r="B27" s="132" t="s">
        <v>2499</v>
      </c>
      <c r="C27" s="132" t="s">
        <v>2593</v>
      </c>
      <c r="D27" s="132" t="s">
        <v>2624</v>
      </c>
      <c r="E27" s="132" t="s">
        <v>2625</v>
      </c>
      <c r="F27" s="132" t="s">
        <v>834</v>
      </c>
      <c r="G27" s="132" t="s">
        <v>2499</v>
      </c>
      <c r="H27" s="132" t="s">
        <v>772</v>
      </c>
      <c r="I27" s="132" t="s">
        <v>2716</v>
      </c>
      <c r="J27" s="208">
        <v>44256</v>
      </c>
      <c r="K27" s="208">
        <v>44286</v>
      </c>
      <c r="L27" s="132" t="s">
        <v>2717</v>
      </c>
      <c r="M27" s="132" t="s">
        <v>134</v>
      </c>
      <c r="N27" s="132" t="s">
        <v>30</v>
      </c>
      <c r="O27" s="132" t="s">
        <v>2628</v>
      </c>
      <c r="P27" s="132" t="s">
        <v>11</v>
      </c>
      <c r="Q27" s="209">
        <v>1</v>
      </c>
      <c r="R27" s="209">
        <v>1</v>
      </c>
      <c r="S27" s="209">
        <v>0</v>
      </c>
      <c r="T27" s="209">
        <v>0</v>
      </c>
      <c r="U27" s="209">
        <v>0</v>
      </c>
      <c r="V27" s="209">
        <v>0</v>
      </c>
      <c r="W27" s="209" t="s">
        <v>2718</v>
      </c>
      <c r="X27" s="209">
        <v>0</v>
      </c>
      <c r="Y27" s="209" t="s">
        <v>2719</v>
      </c>
      <c r="Z27" s="209">
        <v>1</v>
      </c>
      <c r="AA27" s="209" t="s">
        <v>2720</v>
      </c>
      <c r="AB27" s="209"/>
      <c r="AC27" s="209"/>
      <c r="AD27" s="210">
        <v>44295</v>
      </c>
      <c r="AE27" s="210">
        <v>44379</v>
      </c>
      <c r="AF27" s="210">
        <v>44477</v>
      </c>
      <c r="AG27" s="211"/>
      <c r="AH27" s="72">
        <f t="shared" si="0"/>
        <v>1</v>
      </c>
      <c r="AI27" s="72">
        <f t="shared" si="1"/>
        <v>0</v>
      </c>
      <c r="AJ27" s="72" t="str">
        <f t="shared" si="2"/>
        <v/>
      </c>
      <c r="AK27" s="72" t="str">
        <f t="shared" si="3"/>
        <v/>
      </c>
      <c r="AL27" s="72" t="s">
        <v>2508</v>
      </c>
      <c r="AM27" s="211" t="s">
        <v>780</v>
      </c>
      <c r="AN27" s="211" t="s">
        <v>879</v>
      </c>
      <c r="AO27" s="211" t="s">
        <v>780</v>
      </c>
      <c r="AP27" s="211"/>
      <c r="AQ27" s="211" t="s">
        <v>2721</v>
      </c>
      <c r="AR27" s="211" t="s">
        <v>879</v>
      </c>
      <c r="AS27" s="211" t="s">
        <v>2722</v>
      </c>
      <c r="AT27" s="211"/>
      <c r="AU27" s="211" t="s">
        <v>780</v>
      </c>
      <c r="AV27" s="211" t="s">
        <v>879</v>
      </c>
      <c r="AW27" s="211" t="s">
        <v>780</v>
      </c>
      <c r="AX27" s="211"/>
      <c r="AY27" s="211" t="s">
        <v>2723</v>
      </c>
      <c r="AZ27" s="211" t="s">
        <v>879</v>
      </c>
      <c r="BA27" s="116" t="s">
        <v>2724</v>
      </c>
      <c r="BB27" s="116"/>
      <c r="BC27" s="132" t="s">
        <v>768</v>
      </c>
    </row>
    <row r="28" spans="1:55" ht="15" customHeight="1">
      <c r="A28" s="207">
        <v>26</v>
      </c>
      <c r="B28" s="132" t="s">
        <v>2499</v>
      </c>
      <c r="C28" s="132" t="s">
        <v>2593</v>
      </c>
      <c r="D28" s="132" t="s">
        <v>2624</v>
      </c>
      <c r="E28" s="132" t="s">
        <v>2625</v>
      </c>
      <c r="F28" s="132" t="s">
        <v>834</v>
      </c>
      <c r="G28" s="132" t="s">
        <v>2499</v>
      </c>
      <c r="H28" s="132" t="s">
        <v>772</v>
      </c>
      <c r="I28" s="132" t="s">
        <v>2725</v>
      </c>
      <c r="J28" s="208">
        <v>44501</v>
      </c>
      <c r="K28" s="208">
        <v>44530</v>
      </c>
      <c r="L28" s="132" t="s">
        <v>2726</v>
      </c>
      <c r="M28" s="132" t="s">
        <v>134</v>
      </c>
      <c r="N28" s="132" t="s">
        <v>30</v>
      </c>
      <c r="O28" s="132" t="s">
        <v>2628</v>
      </c>
      <c r="P28" s="132" t="s">
        <v>11</v>
      </c>
      <c r="Q28" s="209">
        <v>1</v>
      </c>
      <c r="R28" s="209">
        <v>0</v>
      </c>
      <c r="S28" s="209">
        <v>0</v>
      </c>
      <c r="T28" s="209">
        <v>0</v>
      </c>
      <c r="U28" s="209">
        <v>1</v>
      </c>
      <c r="V28" s="209">
        <v>0</v>
      </c>
      <c r="W28" s="209" t="s">
        <v>2655</v>
      </c>
      <c r="X28" s="209">
        <v>0</v>
      </c>
      <c r="Y28" s="209" t="s">
        <v>2727</v>
      </c>
      <c r="Z28" s="209">
        <v>0</v>
      </c>
      <c r="AA28" s="209" t="s">
        <v>2727</v>
      </c>
      <c r="AB28" s="209"/>
      <c r="AC28" s="209"/>
      <c r="AD28" s="210">
        <v>44295</v>
      </c>
      <c r="AE28" s="210">
        <v>44379</v>
      </c>
      <c r="AF28" s="210">
        <v>44477</v>
      </c>
      <c r="AG28" s="211"/>
      <c r="AH28" s="72">
        <f t="shared" si="0"/>
        <v>0</v>
      </c>
      <c r="AI28" s="72" t="str">
        <f t="shared" si="1"/>
        <v/>
      </c>
      <c r="AJ28" s="72" t="str">
        <f t="shared" si="2"/>
        <v/>
      </c>
      <c r="AK28" s="72" t="str">
        <f t="shared" si="3"/>
        <v/>
      </c>
      <c r="AL28" s="72" t="s">
        <v>2508</v>
      </c>
      <c r="AM28" s="211" t="s">
        <v>879</v>
      </c>
      <c r="AN28" s="211" t="s">
        <v>879</v>
      </c>
      <c r="AO28" s="211" t="s">
        <v>879</v>
      </c>
      <c r="AP28" s="211"/>
      <c r="AQ28" s="211" t="s">
        <v>879</v>
      </c>
      <c r="AR28" s="211" t="s">
        <v>879</v>
      </c>
      <c r="AS28" s="211" t="s">
        <v>2534</v>
      </c>
      <c r="AT28" s="211"/>
      <c r="AU28" s="211" t="s">
        <v>879</v>
      </c>
      <c r="AV28" s="211" t="s">
        <v>879</v>
      </c>
      <c r="AW28" s="211" t="s">
        <v>879</v>
      </c>
      <c r="AX28" s="211"/>
      <c r="AY28" s="211" t="s">
        <v>882</v>
      </c>
      <c r="AZ28" s="211" t="s">
        <v>879</v>
      </c>
      <c r="BA28" s="116" t="s">
        <v>2542</v>
      </c>
      <c r="BB28" s="116"/>
      <c r="BC28" s="132" t="s">
        <v>768</v>
      </c>
    </row>
    <row r="29" spans="1:55" ht="15" customHeight="1">
      <c r="A29" s="207">
        <v>27</v>
      </c>
      <c r="B29" s="132" t="s">
        <v>2499</v>
      </c>
      <c r="C29" s="132" t="s">
        <v>2593</v>
      </c>
      <c r="D29" s="132" t="s">
        <v>2728</v>
      </c>
      <c r="E29" s="132" t="s">
        <v>833</v>
      </c>
      <c r="F29" s="132" t="s">
        <v>834</v>
      </c>
      <c r="G29" s="132" t="s">
        <v>771</v>
      </c>
      <c r="H29" s="132" t="s">
        <v>2729</v>
      </c>
      <c r="I29" s="132" t="s">
        <v>2730</v>
      </c>
      <c r="J29" s="208">
        <v>44197</v>
      </c>
      <c r="K29" s="208">
        <v>44561</v>
      </c>
      <c r="L29" s="132" t="s">
        <v>2731</v>
      </c>
      <c r="M29" s="132" t="s">
        <v>2732</v>
      </c>
      <c r="N29" s="132" t="s">
        <v>30</v>
      </c>
      <c r="O29" s="132" t="s">
        <v>2733</v>
      </c>
      <c r="P29" s="132" t="s">
        <v>2734</v>
      </c>
      <c r="Q29" s="209">
        <v>4</v>
      </c>
      <c r="R29" s="209">
        <v>0</v>
      </c>
      <c r="S29" s="209">
        <v>1</v>
      </c>
      <c r="T29" s="209">
        <v>1</v>
      </c>
      <c r="U29" s="209">
        <v>2</v>
      </c>
      <c r="V29" s="209">
        <v>0</v>
      </c>
      <c r="W29" s="209" t="s">
        <v>2735</v>
      </c>
      <c r="X29" s="209">
        <v>1</v>
      </c>
      <c r="Y29" s="209" t="s">
        <v>2736</v>
      </c>
      <c r="Z29" s="209">
        <v>1</v>
      </c>
      <c r="AA29" s="209" t="s">
        <v>2736</v>
      </c>
      <c r="AB29" s="209"/>
      <c r="AC29" s="209"/>
      <c r="AD29" s="210">
        <v>44295</v>
      </c>
      <c r="AE29" s="210">
        <v>44379</v>
      </c>
      <c r="AF29" s="210">
        <v>44477</v>
      </c>
      <c r="AG29" s="211"/>
      <c r="AH29" s="72">
        <f t="shared" si="0"/>
        <v>0.5</v>
      </c>
      <c r="AI29" s="72" t="str">
        <f t="shared" si="1"/>
        <v/>
      </c>
      <c r="AJ29" s="72">
        <f t="shared" si="2"/>
        <v>1</v>
      </c>
      <c r="AK29" s="72">
        <f t="shared" si="3"/>
        <v>1</v>
      </c>
      <c r="AL29" s="72" t="s">
        <v>2508</v>
      </c>
      <c r="AM29" s="211" t="s">
        <v>879</v>
      </c>
      <c r="AN29" s="211" t="s">
        <v>780</v>
      </c>
      <c r="AO29" s="211" t="s">
        <v>780</v>
      </c>
      <c r="AP29" s="211"/>
      <c r="AQ29" s="211" t="s">
        <v>879</v>
      </c>
      <c r="AR29" s="211" t="s">
        <v>2737</v>
      </c>
      <c r="AS29" s="211" t="s">
        <v>2738</v>
      </c>
      <c r="AT29" s="211"/>
      <c r="AU29" s="211" t="s">
        <v>879</v>
      </c>
      <c r="AV29" s="211" t="s">
        <v>780</v>
      </c>
      <c r="AW29" s="211" t="s">
        <v>780</v>
      </c>
      <c r="AX29" s="211"/>
      <c r="AY29" s="211" t="s">
        <v>882</v>
      </c>
      <c r="AZ29" s="211" t="s">
        <v>2739</v>
      </c>
      <c r="BA29" s="116" t="s">
        <v>2740</v>
      </c>
      <c r="BB29" s="116"/>
      <c r="BC29" s="132" t="s">
        <v>768</v>
      </c>
    </row>
    <row r="30" spans="1:55" ht="15" customHeight="1">
      <c r="A30" s="207">
        <v>28</v>
      </c>
      <c r="B30" s="132" t="s">
        <v>2499</v>
      </c>
      <c r="C30" s="132" t="s">
        <v>2593</v>
      </c>
      <c r="D30" s="132" t="s">
        <v>2728</v>
      </c>
      <c r="E30" s="132" t="s">
        <v>833</v>
      </c>
      <c r="F30" s="132" t="s">
        <v>834</v>
      </c>
      <c r="G30" s="132" t="s">
        <v>771</v>
      </c>
      <c r="H30" s="132" t="s">
        <v>2729</v>
      </c>
      <c r="I30" s="132" t="s">
        <v>2741</v>
      </c>
      <c r="J30" s="208">
        <v>44378</v>
      </c>
      <c r="K30" s="208">
        <v>44408</v>
      </c>
      <c r="L30" s="132" t="s">
        <v>2742</v>
      </c>
      <c r="M30" s="132" t="s">
        <v>2732</v>
      </c>
      <c r="N30" s="132" t="s">
        <v>30</v>
      </c>
      <c r="O30" s="132" t="s">
        <v>2733</v>
      </c>
      <c r="P30" s="132" t="s">
        <v>2734</v>
      </c>
      <c r="Q30" s="209">
        <v>1</v>
      </c>
      <c r="R30" s="209">
        <v>0</v>
      </c>
      <c r="S30" s="209">
        <v>0</v>
      </c>
      <c r="T30" s="209">
        <v>1</v>
      </c>
      <c r="U30" s="209">
        <v>0</v>
      </c>
      <c r="V30" s="209">
        <v>0</v>
      </c>
      <c r="W30" s="209" t="s">
        <v>2735</v>
      </c>
      <c r="X30" s="209">
        <v>0</v>
      </c>
      <c r="Y30" s="209" t="s">
        <v>2743</v>
      </c>
      <c r="Z30" s="209">
        <v>1</v>
      </c>
      <c r="AA30" s="209" t="s">
        <v>2744</v>
      </c>
      <c r="AB30" s="209"/>
      <c r="AC30" s="209"/>
      <c r="AD30" s="210">
        <v>44295</v>
      </c>
      <c r="AE30" s="210">
        <v>44379</v>
      </c>
      <c r="AF30" s="210">
        <v>44477</v>
      </c>
      <c r="AG30" s="211"/>
      <c r="AH30" s="72">
        <f t="shared" si="0"/>
        <v>1</v>
      </c>
      <c r="AI30" s="72" t="str">
        <f t="shared" si="1"/>
        <v/>
      </c>
      <c r="AJ30" s="72" t="str">
        <f t="shared" si="2"/>
        <v/>
      </c>
      <c r="AK30" s="72">
        <f t="shared" si="3"/>
        <v>1</v>
      </c>
      <c r="AL30" s="72" t="s">
        <v>2508</v>
      </c>
      <c r="AM30" s="211" t="s">
        <v>879</v>
      </c>
      <c r="AN30" s="211" t="s">
        <v>879</v>
      </c>
      <c r="AO30" s="211" t="s">
        <v>780</v>
      </c>
      <c r="AP30" s="211"/>
      <c r="AQ30" s="211" t="s">
        <v>879</v>
      </c>
      <c r="AR30" s="211" t="s">
        <v>879</v>
      </c>
      <c r="AS30" s="211" t="s">
        <v>2745</v>
      </c>
      <c r="AT30" s="211"/>
      <c r="AU30" s="211" t="s">
        <v>879</v>
      </c>
      <c r="AV30" s="211" t="s">
        <v>879</v>
      </c>
      <c r="AW30" s="211" t="s">
        <v>780</v>
      </c>
      <c r="AX30" s="211"/>
      <c r="AY30" s="211" t="s">
        <v>882</v>
      </c>
      <c r="AZ30" s="211" t="s">
        <v>879</v>
      </c>
      <c r="BA30" s="116" t="s">
        <v>2746</v>
      </c>
      <c r="BB30" s="116"/>
      <c r="BC30" s="132" t="s">
        <v>768</v>
      </c>
    </row>
    <row r="31" spans="1:55" ht="15" customHeight="1">
      <c r="A31" s="207">
        <v>29</v>
      </c>
      <c r="B31" s="132" t="s">
        <v>2499</v>
      </c>
      <c r="C31" s="132" t="s">
        <v>2593</v>
      </c>
      <c r="D31" s="132" t="s">
        <v>2728</v>
      </c>
      <c r="E31" s="132" t="s">
        <v>833</v>
      </c>
      <c r="F31" s="132" t="s">
        <v>834</v>
      </c>
      <c r="G31" s="132" t="s">
        <v>771</v>
      </c>
      <c r="H31" s="132" t="s">
        <v>2729</v>
      </c>
      <c r="I31" s="132" t="s">
        <v>2747</v>
      </c>
      <c r="J31" s="208">
        <v>44197</v>
      </c>
      <c r="K31" s="208">
        <v>44561</v>
      </c>
      <c r="L31" s="132" t="s">
        <v>2731</v>
      </c>
      <c r="M31" s="132" t="s">
        <v>2732</v>
      </c>
      <c r="N31" s="132" t="s">
        <v>30</v>
      </c>
      <c r="O31" s="132" t="s">
        <v>2733</v>
      </c>
      <c r="P31" s="132" t="s">
        <v>2734</v>
      </c>
      <c r="Q31" s="209">
        <v>4</v>
      </c>
      <c r="R31" s="209">
        <v>0</v>
      </c>
      <c r="S31" s="209">
        <v>1</v>
      </c>
      <c r="T31" s="209">
        <v>1</v>
      </c>
      <c r="U31" s="209">
        <v>2</v>
      </c>
      <c r="V31" s="209">
        <v>0</v>
      </c>
      <c r="W31" s="209" t="s">
        <v>2735</v>
      </c>
      <c r="X31" s="209">
        <v>1</v>
      </c>
      <c r="Y31" s="209" t="s">
        <v>2748</v>
      </c>
      <c r="Z31" s="209">
        <v>1</v>
      </c>
      <c r="AA31" s="209" t="s">
        <v>2749</v>
      </c>
      <c r="AB31" s="209"/>
      <c r="AC31" s="209"/>
      <c r="AD31" s="210">
        <v>44295</v>
      </c>
      <c r="AE31" s="210">
        <v>44379</v>
      </c>
      <c r="AF31" s="210">
        <v>44477</v>
      </c>
      <c r="AG31" s="211"/>
      <c r="AH31" s="72">
        <f t="shared" si="0"/>
        <v>0.5</v>
      </c>
      <c r="AI31" s="72" t="str">
        <f t="shared" si="1"/>
        <v/>
      </c>
      <c r="AJ31" s="72">
        <f t="shared" si="2"/>
        <v>1</v>
      </c>
      <c r="AK31" s="72">
        <f t="shared" si="3"/>
        <v>1</v>
      </c>
      <c r="AL31" s="72" t="s">
        <v>2508</v>
      </c>
      <c r="AM31" s="211" t="s">
        <v>879</v>
      </c>
      <c r="AN31" s="211" t="s">
        <v>780</v>
      </c>
      <c r="AO31" s="211" t="s">
        <v>780</v>
      </c>
      <c r="AP31" s="211"/>
      <c r="AQ31" s="211" t="s">
        <v>879</v>
      </c>
      <c r="AR31" s="211" t="s">
        <v>2750</v>
      </c>
      <c r="AS31" s="211" t="s">
        <v>2751</v>
      </c>
      <c r="AT31" s="211"/>
      <c r="AU31" s="211" t="s">
        <v>879</v>
      </c>
      <c r="AV31" s="211" t="s">
        <v>780</v>
      </c>
      <c r="AW31" s="211" t="s">
        <v>780</v>
      </c>
      <c r="AX31" s="211"/>
      <c r="AY31" s="211" t="s">
        <v>882</v>
      </c>
      <c r="AZ31" s="211" t="s">
        <v>2752</v>
      </c>
      <c r="BA31" s="211" t="s">
        <v>2753</v>
      </c>
      <c r="BB31" s="116"/>
      <c r="BC31" s="132" t="s">
        <v>768</v>
      </c>
    </row>
    <row r="32" spans="1:55" ht="15" customHeight="1">
      <c r="A32" s="207">
        <v>1</v>
      </c>
      <c r="B32" s="140" t="s">
        <v>2754</v>
      </c>
      <c r="C32" s="140" t="s">
        <v>2755</v>
      </c>
      <c r="D32" s="140" t="s">
        <v>2756</v>
      </c>
      <c r="E32" s="140" t="s">
        <v>833</v>
      </c>
      <c r="F32" s="140" t="s">
        <v>834</v>
      </c>
      <c r="G32" s="140" t="s">
        <v>2499</v>
      </c>
      <c r="H32" s="140" t="s">
        <v>2502</v>
      </c>
      <c r="I32" s="140" t="s">
        <v>2757</v>
      </c>
      <c r="J32" s="214">
        <v>44197</v>
      </c>
      <c r="K32" s="214">
        <v>44561</v>
      </c>
      <c r="L32" s="140" t="s">
        <v>2758</v>
      </c>
      <c r="M32" s="140" t="s">
        <v>707</v>
      </c>
      <c r="N32" s="140" t="s">
        <v>30</v>
      </c>
      <c r="O32" s="140" t="s">
        <v>2759</v>
      </c>
      <c r="P32" s="140" t="s">
        <v>776</v>
      </c>
      <c r="Q32" s="209">
        <v>12</v>
      </c>
      <c r="R32" s="209">
        <v>3</v>
      </c>
      <c r="S32" s="209">
        <v>3</v>
      </c>
      <c r="T32" s="209">
        <v>3</v>
      </c>
      <c r="U32" s="209">
        <v>3</v>
      </c>
      <c r="V32" s="209">
        <v>3</v>
      </c>
      <c r="W32" s="209" t="s">
        <v>2760</v>
      </c>
      <c r="X32" s="209">
        <v>3</v>
      </c>
      <c r="Y32" s="209" t="s">
        <v>2761</v>
      </c>
      <c r="Z32" s="209">
        <v>3</v>
      </c>
      <c r="AA32" s="209" t="s">
        <v>2762</v>
      </c>
      <c r="AB32" s="209"/>
      <c r="AC32" s="209"/>
      <c r="AD32" s="210">
        <v>44295</v>
      </c>
      <c r="AE32" s="210">
        <v>44379</v>
      </c>
      <c r="AF32" s="210">
        <v>44480</v>
      </c>
      <c r="AG32" s="210"/>
      <c r="AH32" s="72">
        <f t="shared" si="0"/>
        <v>0.75</v>
      </c>
      <c r="AI32" s="72">
        <f t="shared" si="1"/>
        <v>1</v>
      </c>
      <c r="AJ32" s="72">
        <f t="shared" si="2"/>
        <v>1</v>
      </c>
      <c r="AK32" s="72">
        <f t="shared" si="3"/>
        <v>1</v>
      </c>
      <c r="AL32" s="72" t="s">
        <v>2508</v>
      </c>
      <c r="AM32" s="211" t="s">
        <v>780</v>
      </c>
      <c r="AN32" s="211" t="s">
        <v>780</v>
      </c>
      <c r="AO32" s="211" t="s">
        <v>780</v>
      </c>
      <c r="AP32" s="211"/>
      <c r="AQ32" s="211" t="s">
        <v>2763</v>
      </c>
      <c r="AR32" s="211" t="s">
        <v>1299</v>
      </c>
      <c r="AS32" s="211" t="s">
        <v>2764</v>
      </c>
      <c r="AT32" s="211"/>
      <c r="AU32" s="211" t="s">
        <v>780</v>
      </c>
      <c r="AV32" s="211" t="s">
        <v>780</v>
      </c>
      <c r="AW32" s="211" t="s">
        <v>780</v>
      </c>
      <c r="AX32" s="211"/>
      <c r="AY32" s="211" t="s">
        <v>2765</v>
      </c>
      <c r="AZ32" s="211" t="s">
        <v>2766</v>
      </c>
      <c r="BA32" s="211" t="s">
        <v>2767</v>
      </c>
      <c r="BB32" s="211"/>
      <c r="BC32" s="140" t="s">
        <v>768</v>
      </c>
    </row>
    <row r="33" spans="1:55" ht="15" customHeight="1">
      <c r="A33" s="207">
        <v>2</v>
      </c>
      <c r="B33" s="140" t="s">
        <v>2754</v>
      </c>
      <c r="C33" s="140" t="s">
        <v>2755</v>
      </c>
      <c r="D33" s="140" t="s">
        <v>2756</v>
      </c>
      <c r="E33" s="140" t="s">
        <v>833</v>
      </c>
      <c r="F33" s="140" t="s">
        <v>834</v>
      </c>
      <c r="G33" s="140" t="s">
        <v>2499</v>
      </c>
      <c r="H33" s="140" t="s">
        <v>2502</v>
      </c>
      <c r="I33" s="140" t="s">
        <v>2768</v>
      </c>
      <c r="J33" s="214">
        <v>44256</v>
      </c>
      <c r="K33" s="214">
        <v>44561</v>
      </c>
      <c r="L33" s="140" t="s">
        <v>2769</v>
      </c>
      <c r="M33" s="140" t="s">
        <v>707</v>
      </c>
      <c r="N33" s="140" t="s">
        <v>60</v>
      </c>
      <c r="O33" s="140" t="s">
        <v>2759</v>
      </c>
      <c r="P33" s="140" t="s">
        <v>776</v>
      </c>
      <c r="Q33" s="212">
        <v>1</v>
      </c>
      <c r="R33" s="212">
        <v>0.1</v>
      </c>
      <c r="S33" s="212">
        <v>0.1</v>
      </c>
      <c r="T33" s="212">
        <v>0.4</v>
      </c>
      <c r="U33" s="212">
        <v>0.4</v>
      </c>
      <c r="V33" s="212">
        <v>0.1</v>
      </c>
      <c r="W33" s="212" t="s">
        <v>2770</v>
      </c>
      <c r="X33" s="212">
        <v>0.1</v>
      </c>
      <c r="Y33" s="212" t="s">
        <v>2770</v>
      </c>
      <c r="Z33" s="212">
        <v>0.4</v>
      </c>
      <c r="AA33" s="212" t="s">
        <v>2770</v>
      </c>
      <c r="AB33" s="212"/>
      <c r="AC33" s="212"/>
      <c r="AD33" s="210">
        <v>44295</v>
      </c>
      <c r="AE33" s="210">
        <v>44379</v>
      </c>
      <c r="AF33" s="210">
        <v>44480</v>
      </c>
      <c r="AG33" s="210"/>
      <c r="AH33" s="72">
        <f t="shared" si="0"/>
        <v>0.60000000000000009</v>
      </c>
      <c r="AI33" s="72">
        <f t="shared" si="1"/>
        <v>1</v>
      </c>
      <c r="AJ33" s="72">
        <f t="shared" si="2"/>
        <v>1</v>
      </c>
      <c r="AK33" s="72">
        <f t="shared" si="3"/>
        <v>1</v>
      </c>
      <c r="AL33" s="72" t="s">
        <v>2508</v>
      </c>
      <c r="AM33" s="211" t="s">
        <v>780</v>
      </c>
      <c r="AN33" s="211" t="s">
        <v>780</v>
      </c>
      <c r="AO33" s="211" t="s">
        <v>780</v>
      </c>
      <c r="AP33" s="211"/>
      <c r="AQ33" s="211" t="s">
        <v>2763</v>
      </c>
      <c r="AR33" s="211" t="s">
        <v>1299</v>
      </c>
      <c r="AS33" s="211" t="s">
        <v>2764</v>
      </c>
      <c r="AT33" s="211"/>
      <c r="AU33" s="211" t="s">
        <v>780</v>
      </c>
      <c r="AV33" s="211" t="s">
        <v>780</v>
      </c>
      <c r="AW33" s="211" t="s">
        <v>780</v>
      </c>
      <c r="AX33" s="211"/>
      <c r="AY33" s="211" t="s">
        <v>2771</v>
      </c>
      <c r="AZ33" s="211" t="s">
        <v>2772</v>
      </c>
      <c r="BA33" s="211" t="s">
        <v>2773</v>
      </c>
      <c r="BB33" s="211"/>
      <c r="BC33" s="140" t="s">
        <v>2774</v>
      </c>
    </row>
    <row r="34" spans="1:55" ht="15" customHeight="1">
      <c r="A34" s="207">
        <v>3</v>
      </c>
      <c r="B34" s="140" t="s">
        <v>2754</v>
      </c>
      <c r="C34" s="140" t="s">
        <v>2755</v>
      </c>
      <c r="D34" s="140" t="s">
        <v>2756</v>
      </c>
      <c r="E34" s="140" t="s">
        <v>833</v>
      </c>
      <c r="F34" s="140" t="s">
        <v>834</v>
      </c>
      <c r="G34" s="140" t="s">
        <v>2499</v>
      </c>
      <c r="H34" s="140" t="s">
        <v>2502</v>
      </c>
      <c r="I34" s="140" t="s">
        <v>2775</v>
      </c>
      <c r="J34" s="214">
        <v>44197</v>
      </c>
      <c r="K34" s="214">
        <v>44561</v>
      </c>
      <c r="L34" s="140" t="s">
        <v>2776</v>
      </c>
      <c r="M34" s="140" t="s">
        <v>707</v>
      </c>
      <c r="N34" s="140" t="s">
        <v>60</v>
      </c>
      <c r="O34" s="140" t="s">
        <v>2759</v>
      </c>
      <c r="P34" s="140" t="s">
        <v>776</v>
      </c>
      <c r="Q34" s="212">
        <v>1</v>
      </c>
      <c r="R34" s="212">
        <v>0.25</v>
      </c>
      <c r="S34" s="212">
        <v>0.25</v>
      </c>
      <c r="T34" s="212">
        <v>0.25</v>
      </c>
      <c r="U34" s="212">
        <v>0.25</v>
      </c>
      <c r="V34" s="212">
        <v>0.25</v>
      </c>
      <c r="W34" s="212" t="s">
        <v>2777</v>
      </c>
      <c r="X34" s="212">
        <v>0.25</v>
      </c>
      <c r="Y34" s="212" t="s">
        <v>2778</v>
      </c>
      <c r="Z34" s="212">
        <v>0.25</v>
      </c>
      <c r="AA34" s="212" t="s">
        <v>2779</v>
      </c>
      <c r="AB34" s="212"/>
      <c r="AC34" s="212"/>
      <c r="AD34" s="210">
        <v>44295</v>
      </c>
      <c r="AE34" s="210">
        <v>44379</v>
      </c>
      <c r="AF34" s="210">
        <v>44480</v>
      </c>
      <c r="AG34" s="210"/>
      <c r="AH34" s="72">
        <f t="shared" si="0"/>
        <v>0.75</v>
      </c>
      <c r="AI34" s="72">
        <f t="shared" si="1"/>
        <v>1</v>
      </c>
      <c r="AJ34" s="72">
        <f t="shared" si="2"/>
        <v>1</v>
      </c>
      <c r="AK34" s="72">
        <f t="shared" si="3"/>
        <v>1</v>
      </c>
      <c r="AL34" s="72" t="s">
        <v>2508</v>
      </c>
      <c r="AM34" s="211" t="s">
        <v>780</v>
      </c>
      <c r="AN34" s="211" t="s">
        <v>780</v>
      </c>
      <c r="AO34" s="211" t="s">
        <v>780</v>
      </c>
      <c r="AP34" s="211"/>
      <c r="AQ34" s="211" t="s">
        <v>2763</v>
      </c>
      <c r="AR34" s="211" t="s">
        <v>1299</v>
      </c>
      <c r="AS34" s="211" t="s">
        <v>2764</v>
      </c>
      <c r="AT34" s="211"/>
      <c r="AU34" s="211" t="s">
        <v>780</v>
      </c>
      <c r="AV34" s="211" t="s">
        <v>780</v>
      </c>
      <c r="AW34" s="211" t="s">
        <v>780</v>
      </c>
      <c r="AX34" s="211"/>
      <c r="AY34" s="211" t="s">
        <v>2780</v>
      </c>
      <c r="AZ34" s="211" t="s">
        <v>2781</v>
      </c>
      <c r="BA34" s="211" t="s">
        <v>2782</v>
      </c>
      <c r="BB34" s="211"/>
      <c r="BC34" s="140" t="s">
        <v>2774</v>
      </c>
    </row>
    <row r="35" spans="1:55" ht="15" customHeight="1">
      <c r="A35" s="207">
        <v>4</v>
      </c>
      <c r="B35" s="140" t="s">
        <v>2754</v>
      </c>
      <c r="C35" s="140" t="s">
        <v>2755</v>
      </c>
      <c r="D35" s="140" t="s">
        <v>2756</v>
      </c>
      <c r="E35" s="140" t="s">
        <v>833</v>
      </c>
      <c r="F35" s="140" t="s">
        <v>834</v>
      </c>
      <c r="G35" s="140" t="s">
        <v>2499</v>
      </c>
      <c r="H35" s="140" t="s">
        <v>2502</v>
      </c>
      <c r="I35" s="140" t="s">
        <v>2783</v>
      </c>
      <c r="J35" s="214">
        <v>44197</v>
      </c>
      <c r="K35" s="214">
        <v>44561</v>
      </c>
      <c r="L35" s="140" t="s">
        <v>2784</v>
      </c>
      <c r="M35" s="140" t="s">
        <v>707</v>
      </c>
      <c r="N35" s="140" t="s">
        <v>60</v>
      </c>
      <c r="O35" s="140" t="s">
        <v>2759</v>
      </c>
      <c r="P35" s="140" t="s">
        <v>776</v>
      </c>
      <c r="Q35" s="212">
        <v>1</v>
      </c>
      <c r="R35" s="212">
        <v>0.25</v>
      </c>
      <c r="S35" s="212">
        <v>0.25</v>
      </c>
      <c r="T35" s="212">
        <v>0.25</v>
      </c>
      <c r="U35" s="212">
        <v>0.25</v>
      </c>
      <c r="V35" s="212">
        <v>0.25</v>
      </c>
      <c r="W35" s="212" t="s">
        <v>2785</v>
      </c>
      <c r="X35" s="212">
        <v>0.25</v>
      </c>
      <c r="Y35" s="212" t="s">
        <v>2786</v>
      </c>
      <c r="Z35" s="212">
        <v>0.25</v>
      </c>
      <c r="AA35" s="212" t="s">
        <v>2787</v>
      </c>
      <c r="AB35" s="212"/>
      <c r="AC35" s="212"/>
      <c r="AD35" s="210">
        <v>44295</v>
      </c>
      <c r="AE35" s="210">
        <v>44379</v>
      </c>
      <c r="AF35" s="210">
        <v>44480</v>
      </c>
      <c r="AG35" s="210"/>
      <c r="AH35" s="72">
        <f t="shared" si="0"/>
        <v>0.75</v>
      </c>
      <c r="AI35" s="72">
        <f t="shared" si="1"/>
        <v>1</v>
      </c>
      <c r="AJ35" s="72">
        <f t="shared" si="2"/>
        <v>1</v>
      </c>
      <c r="AK35" s="72">
        <f t="shared" si="3"/>
        <v>1</v>
      </c>
      <c r="AL35" s="72" t="s">
        <v>2508</v>
      </c>
      <c r="AM35" s="211" t="s">
        <v>780</v>
      </c>
      <c r="AN35" s="211" t="s">
        <v>780</v>
      </c>
      <c r="AO35" s="211" t="s">
        <v>780</v>
      </c>
      <c r="AP35" s="211"/>
      <c r="AQ35" s="211" t="s">
        <v>2763</v>
      </c>
      <c r="AR35" s="211" t="s">
        <v>1299</v>
      </c>
      <c r="AS35" s="211" t="s">
        <v>2764</v>
      </c>
      <c r="AT35" s="211"/>
      <c r="AU35" s="211" t="s">
        <v>780</v>
      </c>
      <c r="AV35" s="211" t="s">
        <v>780</v>
      </c>
      <c r="AW35" s="211" t="s">
        <v>780</v>
      </c>
      <c r="AX35" s="211"/>
      <c r="AY35" s="211" t="s">
        <v>2788</v>
      </c>
      <c r="AZ35" s="211" t="s">
        <v>2789</v>
      </c>
      <c r="BA35" s="211" t="s">
        <v>2790</v>
      </c>
      <c r="BB35" s="211"/>
      <c r="BC35" s="140" t="s">
        <v>2774</v>
      </c>
    </row>
    <row r="36" spans="1:55" ht="15" customHeight="1">
      <c r="A36" s="207">
        <v>5</v>
      </c>
      <c r="B36" s="140" t="s">
        <v>2754</v>
      </c>
      <c r="C36" s="140" t="s">
        <v>2755</v>
      </c>
      <c r="D36" s="140" t="s">
        <v>2756</v>
      </c>
      <c r="E36" s="140" t="s">
        <v>833</v>
      </c>
      <c r="F36" s="140" t="s">
        <v>834</v>
      </c>
      <c r="G36" s="140" t="s">
        <v>2499</v>
      </c>
      <c r="H36" s="140" t="s">
        <v>2502</v>
      </c>
      <c r="I36" s="140" t="s">
        <v>2791</v>
      </c>
      <c r="J36" s="214">
        <v>44287</v>
      </c>
      <c r="K36" s="214">
        <v>44561</v>
      </c>
      <c r="L36" s="140" t="s">
        <v>2792</v>
      </c>
      <c r="M36" s="140" t="s">
        <v>707</v>
      </c>
      <c r="N36" s="140" t="s">
        <v>30</v>
      </c>
      <c r="O36" s="140" t="s">
        <v>2759</v>
      </c>
      <c r="P36" s="140" t="s">
        <v>776</v>
      </c>
      <c r="Q36" s="209">
        <v>8</v>
      </c>
      <c r="R36" s="209">
        <v>2</v>
      </c>
      <c r="S36" s="209">
        <v>2</v>
      </c>
      <c r="T36" s="209">
        <v>2</v>
      </c>
      <c r="U36" s="209">
        <v>2</v>
      </c>
      <c r="V36" s="209">
        <v>3</v>
      </c>
      <c r="W36" s="209" t="s">
        <v>2793</v>
      </c>
      <c r="X36" s="209">
        <v>2</v>
      </c>
      <c r="Y36" s="209" t="s">
        <v>2794</v>
      </c>
      <c r="Z36" s="209">
        <v>2</v>
      </c>
      <c r="AA36" s="209" t="s">
        <v>2795</v>
      </c>
      <c r="AB36" s="209"/>
      <c r="AC36" s="209"/>
      <c r="AD36" s="210">
        <v>44295</v>
      </c>
      <c r="AE36" s="210">
        <v>44379</v>
      </c>
      <c r="AF36" s="210">
        <v>44480</v>
      </c>
      <c r="AG36" s="210"/>
      <c r="AH36" s="72">
        <f t="shared" si="0"/>
        <v>0.875</v>
      </c>
      <c r="AI36" s="72">
        <f t="shared" si="1"/>
        <v>1</v>
      </c>
      <c r="AJ36" s="72">
        <f t="shared" si="2"/>
        <v>1</v>
      </c>
      <c r="AK36" s="72">
        <f t="shared" si="3"/>
        <v>1</v>
      </c>
      <c r="AL36" s="72" t="s">
        <v>2508</v>
      </c>
      <c r="AM36" s="211" t="s">
        <v>780</v>
      </c>
      <c r="AN36" s="211" t="s">
        <v>780</v>
      </c>
      <c r="AO36" s="211" t="s">
        <v>780</v>
      </c>
      <c r="AP36" s="211"/>
      <c r="AQ36" s="211" t="s">
        <v>2763</v>
      </c>
      <c r="AR36" s="211" t="s">
        <v>1299</v>
      </c>
      <c r="AS36" s="211" t="s">
        <v>2764</v>
      </c>
      <c r="AT36" s="211"/>
      <c r="AU36" s="211" t="s">
        <v>780</v>
      </c>
      <c r="AV36" s="211" t="s">
        <v>780</v>
      </c>
      <c r="AW36" s="211" t="s">
        <v>780</v>
      </c>
      <c r="AX36" s="211"/>
      <c r="AY36" s="211" t="s">
        <v>2796</v>
      </c>
      <c r="AZ36" s="211" t="s">
        <v>2797</v>
      </c>
      <c r="BA36" s="211" t="s">
        <v>2798</v>
      </c>
      <c r="BB36" s="211"/>
      <c r="BC36" s="140" t="s">
        <v>768</v>
      </c>
    </row>
    <row r="37" spans="1:55" ht="15" customHeight="1">
      <c r="A37" s="207">
        <v>6</v>
      </c>
      <c r="B37" s="140" t="s">
        <v>2754</v>
      </c>
      <c r="C37" s="140" t="s">
        <v>2755</v>
      </c>
      <c r="D37" s="140" t="s">
        <v>2756</v>
      </c>
      <c r="E37" s="140" t="s">
        <v>833</v>
      </c>
      <c r="F37" s="140" t="s">
        <v>834</v>
      </c>
      <c r="G37" s="140" t="s">
        <v>2499</v>
      </c>
      <c r="H37" s="140" t="s">
        <v>2502</v>
      </c>
      <c r="I37" s="140" t="s">
        <v>2799</v>
      </c>
      <c r="J37" s="214">
        <v>44287</v>
      </c>
      <c r="K37" s="214">
        <v>44561</v>
      </c>
      <c r="L37" s="140" t="s">
        <v>2800</v>
      </c>
      <c r="M37" s="140" t="s">
        <v>707</v>
      </c>
      <c r="N37" s="140" t="s">
        <v>30</v>
      </c>
      <c r="O37" s="140" t="s">
        <v>2759</v>
      </c>
      <c r="P37" s="140" t="s">
        <v>776</v>
      </c>
      <c r="Q37" s="209">
        <v>8</v>
      </c>
      <c r="R37" s="209">
        <v>2</v>
      </c>
      <c r="S37" s="209">
        <v>2</v>
      </c>
      <c r="T37" s="209">
        <v>2</v>
      </c>
      <c r="U37" s="209">
        <v>2</v>
      </c>
      <c r="V37" s="209">
        <v>5</v>
      </c>
      <c r="W37" s="209" t="s">
        <v>2801</v>
      </c>
      <c r="X37" s="209">
        <v>5</v>
      </c>
      <c r="Y37" s="209" t="s">
        <v>2801</v>
      </c>
      <c r="Z37" s="209">
        <v>16</v>
      </c>
      <c r="AA37" s="209" t="s">
        <v>2802</v>
      </c>
      <c r="AB37" s="209"/>
      <c r="AC37" s="209"/>
      <c r="AD37" s="210">
        <v>44295</v>
      </c>
      <c r="AE37" s="210">
        <v>44379</v>
      </c>
      <c r="AF37" s="210">
        <v>44480</v>
      </c>
      <c r="AG37" s="210"/>
      <c r="AH37" s="72">
        <f t="shared" si="0"/>
        <v>1</v>
      </c>
      <c r="AI37" s="72">
        <f t="shared" si="1"/>
        <v>1</v>
      </c>
      <c r="AJ37" s="72">
        <f t="shared" si="2"/>
        <v>1</v>
      </c>
      <c r="AK37" s="72">
        <f t="shared" si="3"/>
        <v>1</v>
      </c>
      <c r="AL37" s="72" t="s">
        <v>2508</v>
      </c>
      <c r="AM37" s="211" t="s">
        <v>780</v>
      </c>
      <c r="AN37" s="211" t="s">
        <v>780</v>
      </c>
      <c r="AO37" s="211" t="s">
        <v>780</v>
      </c>
      <c r="AP37" s="211"/>
      <c r="AQ37" s="211" t="s">
        <v>2763</v>
      </c>
      <c r="AR37" s="211" t="s">
        <v>1299</v>
      </c>
      <c r="AS37" s="211" t="s">
        <v>2764</v>
      </c>
      <c r="AT37" s="211"/>
      <c r="AU37" s="211" t="s">
        <v>780</v>
      </c>
      <c r="AV37" s="211" t="s">
        <v>780</v>
      </c>
      <c r="AW37" s="211" t="s">
        <v>780</v>
      </c>
      <c r="AX37" s="211"/>
      <c r="AY37" s="211" t="s">
        <v>2803</v>
      </c>
      <c r="AZ37" s="211" t="s">
        <v>2804</v>
      </c>
      <c r="BA37" s="211" t="s">
        <v>2805</v>
      </c>
      <c r="BB37" s="211"/>
      <c r="BC37" s="140" t="s">
        <v>768</v>
      </c>
    </row>
    <row r="38" spans="1:55" ht="15" customHeight="1">
      <c r="A38" s="207">
        <v>7</v>
      </c>
      <c r="B38" s="140" t="s">
        <v>2754</v>
      </c>
      <c r="C38" s="140" t="s">
        <v>2806</v>
      </c>
      <c r="D38" s="140" t="s">
        <v>2807</v>
      </c>
      <c r="E38" s="140" t="s">
        <v>833</v>
      </c>
      <c r="F38" s="140" t="s">
        <v>834</v>
      </c>
      <c r="G38" s="140" t="s">
        <v>771</v>
      </c>
      <c r="H38" s="140" t="s">
        <v>2808</v>
      </c>
      <c r="I38" s="140" t="s">
        <v>2809</v>
      </c>
      <c r="J38" s="214">
        <v>44197</v>
      </c>
      <c r="K38" s="214">
        <v>44530</v>
      </c>
      <c r="L38" s="140" t="s">
        <v>2810</v>
      </c>
      <c r="M38" s="140" t="s">
        <v>707</v>
      </c>
      <c r="N38" s="140" t="s">
        <v>60</v>
      </c>
      <c r="O38" s="140" t="s">
        <v>2811</v>
      </c>
      <c r="P38" s="140" t="s">
        <v>862</v>
      </c>
      <c r="Q38" s="212">
        <v>1</v>
      </c>
      <c r="R38" s="212">
        <v>0</v>
      </c>
      <c r="S38" s="212">
        <v>0</v>
      </c>
      <c r="T38" s="212">
        <v>0</v>
      </c>
      <c r="U38" s="212">
        <v>1</v>
      </c>
      <c r="V38" s="212">
        <v>1</v>
      </c>
      <c r="W38" s="212" t="s">
        <v>2812</v>
      </c>
      <c r="X38" s="212">
        <v>1</v>
      </c>
      <c r="Y38" s="212" t="s">
        <v>2812</v>
      </c>
      <c r="Z38" s="212">
        <v>1</v>
      </c>
      <c r="AA38" s="212" t="s">
        <v>2812</v>
      </c>
      <c r="AB38" s="212"/>
      <c r="AC38" s="212"/>
      <c r="AD38" s="210">
        <v>44295</v>
      </c>
      <c r="AE38" s="210">
        <v>44379</v>
      </c>
      <c r="AF38" s="210">
        <v>44480</v>
      </c>
      <c r="AG38" s="210"/>
      <c r="AH38" s="72">
        <f t="shared" si="0"/>
        <v>1</v>
      </c>
      <c r="AI38" s="72" t="str">
        <f t="shared" si="1"/>
        <v/>
      </c>
      <c r="AJ38" s="72" t="str">
        <f t="shared" si="2"/>
        <v/>
      </c>
      <c r="AK38" s="72" t="str">
        <f t="shared" si="3"/>
        <v/>
      </c>
      <c r="AL38" s="72" t="s">
        <v>2508</v>
      </c>
      <c r="AM38" s="211" t="s">
        <v>780</v>
      </c>
      <c r="AN38" s="211" t="s">
        <v>780</v>
      </c>
      <c r="AO38" s="211" t="s">
        <v>780</v>
      </c>
      <c r="AP38" s="211"/>
      <c r="AQ38" s="211" t="s">
        <v>2764</v>
      </c>
      <c r="AR38" s="211" t="s">
        <v>2764</v>
      </c>
      <c r="AS38" s="211" t="s">
        <v>2764</v>
      </c>
      <c r="AT38" s="211"/>
      <c r="AU38" s="211" t="s">
        <v>780</v>
      </c>
      <c r="AV38" s="211" t="s">
        <v>780</v>
      </c>
      <c r="AW38" s="211" t="s">
        <v>780</v>
      </c>
      <c r="AX38" s="211"/>
      <c r="AY38" s="211" t="s">
        <v>2813</v>
      </c>
      <c r="AZ38" s="211" t="s">
        <v>2814</v>
      </c>
      <c r="BA38" s="211" t="s">
        <v>2815</v>
      </c>
      <c r="BB38" s="211"/>
      <c r="BC38" s="140" t="s">
        <v>819</v>
      </c>
    </row>
    <row r="39" spans="1:55" ht="15" customHeight="1">
      <c r="A39" s="207">
        <v>8</v>
      </c>
      <c r="B39" s="140" t="s">
        <v>2754</v>
      </c>
      <c r="C39" s="140" t="s">
        <v>2806</v>
      </c>
      <c r="D39" s="140" t="s">
        <v>2807</v>
      </c>
      <c r="E39" s="140" t="s">
        <v>833</v>
      </c>
      <c r="F39" s="140" t="s">
        <v>834</v>
      </c>
      <c r="G39" s="140" t="s">
        <v>771</v>
      </c>
      <c r="H39" s="140" t="s">
        <v>2808</v>
      </c>
      <c r="I39" s="140" t="s">
        <v>2816</v>
      </c>
      <c r="J39" s="214">
        <v>44228</v>
      </c>
      <c r="K39" s="214">
        <v>44316</v>
      </c>
      <c r="L39" s="140" t="s">
        <v>2817</v>
      </c>
      <c r="M39" s="140" t="s">
        <v>707</v>
      </c>
      <c r="N39" s="140" t="s">
        <v>30</v>
      </c>
      <c r="O39" s="140" t="s">
        <v>2811</v>
      </c>
      <c r="P39" s="140" t="s">
        <v>862</v>
      </c>
      <c r="Q39" s="209">
        <v>1</v>
      </c>
      <c r="R39" s="209">
        <v>0</v>
      </c>
      <c r="S39" s="209">
        <v>1</v>
      </c>
      <c r="T39" s="209">
        <v>0</v>
      </c>
      <c r="U39" s="209">
        <v>0</v>
      </c>
      <c r="V39" s="209">
        <v>0</v>
      </c>
      <c r="W39" s="209" t="s">
        <v>2818</v>
      </c>
      <c r="X39" s="209">
        <v>1</v>
      </c>
      <c r="Y39" s="209" t="s">
        <v>2819</v>
      </c>
      <c r="Z39" s="209">
        <v>0</v>
      </c>
      <c r="AA39" s="209" t="s">
        <v>2820</v>
      </c>
      <c r="AB39" s="209"/>
      <c r="AC39" s="209"/>
      <c r="AD39" s="210">
        <v>44295</v>
      </c>
      <c r="AE39" s="210">
        <v>44379</v>
      </c>
      <c r="AF39" s="210">
        <v>44480</v>
      </c>
      <c r="AG39" s="210"/>
      <c r="AH39" s="72">
        <f t="shared" si="0"/>
        <v>1</v>
      </c>
      <c r="AI39" s="72" t="str">
        <f t="shared" si="1"/>
        <v/>
      </c>
      <c r="AJ39" s="72">
        <f t="shared" si="2"/>
        <v>1</v>
      </c>
      <c r="AK39" s="72" t="str">
        <f t="shared" si="3"/>
        <v/>
      </c>
      <c r="AL39" s="72" t="s">
        <v>2508</v>
      </c>
      <c r="AM39" s="211" t="s">
        <v>879</v>
      </c>
      <c r="AN39" s="211" t="s">
        <v>780</v>
      </c>
      <c r="AO39" s="211" t="s">
        <v>879</v>
      </c>
      <c r="AP39" s="211"/>
      <c r="AQ39" s="211" t="s">
        <v>879</v>
      </c>
      <c r="AR39" s="211" t="s">
        <v>2764</v>
      </c>
      <c r="AS39" s="211" t="s">
        <v>879</v>
      </c>
      <c r="AT39" s="211"/>
      <c r="AU39" s="211" t="s">
        <v>879</v>
      </c>
      <c r="AV39" s="211" t="s">
        <v>780</v>
      </c>
      <c r="AW39" s="211" t="s">
        <v>879</v>
      </c>
      <c r="AX39" s="211"/>
      <c r="AY39" s="211" t="s">
        <v>1526</v>
      </c>
      <c r="AZ39" s="211" t="s">
        <v>2821</v>
      </c>
      <c r="BA39" s="211" t="s">
        <v>2822</v>
      </c>
      <c r="BB39" s="211"/>
      <c r="BC39" s="140" t="s">
        <v>819</v>
      </c>
    </row>
    <row r="40" spans="1:55" ht="15" customHeight="1">
      <c r="A40" s="207">
        <v>9</v>
      </c>
      <c r="B40" s="140" t="s">
        <v>2754</v>
      </c>
      <c r="C40" s="140" t="s">
        <v>2806</v>
      </c>
      <c r="D40" s="140" t="s">
        <v>2807</v>
      </c>
      <c r="E40" s="140" t="s">
        <v>833</v>
      </c>
      <c r="F40" s="140" t="s">
        <v>834</v>
      </c>
      <c r="G40" s="140" t="s">
        <v>771</v>
      </c>
      <c r="H40" s="140" t="s">
        <v>2808</v>
      </c>
      <c r="I40" s="140" t="s">
        <v>2823</v>
      </c>
      <c r="J40" s="214">
        <v>44197</v>
      </c>
      <c r="K40" s="214">
        <v>44561</v>
      </c>
      <c r="L40" s="140" t="s">
        <v>2824</v>
      </c>
      <c r="M40" s="140" t="s">
        <v>707</v>
      </c>
      <c r="N40" s="140" t="s">
        <v>30</v>
      </c>
      <c r="O40" s="140" t="s">
        <v>2811</v>
      </c>
      <c r="P40" s="140" t="s">
        <v>862</v>
      </c>
      <c r="Q40" s="209">
        <v>12</v>
      </c>
      <c r="R40" s="209">
        <v>3</v>
      </c>
      <c r="S40" s="209">
        <v>3</v>
      </c>
      <c r="T40" s="209">
        <v>3</v>
      </c>
      <c r="U40" s="209">
        <v>3</v>
      </c>
      <c r="V40" s="209">
        <v>3</v>
      </c>
      <c r="W40" s="209" t="s">
        <v>2825</v>
      </c>
      <c r="X40" s="209">
        <v>3</v>
      </c>
      <c r="Y40" s="209" t="s">
        <v>2826</v>
      </c>
      <c r="Z40" s="209">
        <v>3</v>
      </c>
      <c r="AA40" s="209" t="s">
        <v>2827</v>
      </c>
      <c r="AB40" s="209"/>
      <c r="AC40" s="209"/>
      <c r="AD40" s="210">
        <v>44295</v>
      </c>
      <c r="AE40" s="210">
        <v>44379</v>
      </c>
      <c r="AF40" s="210">
        <v>44480</v>
      </c>
      <c r="AG40" s="210"/>
      <c r="AH40" s="72">
        <f t="shared" si="0"/>
        <v>0.75</v>
      </c>
      <c r="AI40" s="72">
        <f t="shared" si="1"/>
        <v>1</v>
      </c>
      <c r="AJ40" s="72">
        <f t="shared" si="2"/>
        <v>1</v>
      </c>
      <c r="AK40" s="72">
        <f t="shared" si="3"/>
        <v>1</v>
      </c>
      <c r="AL40" s="72" t="s">
        <v>2508</v>
      </c>
      <c r="AM40" s="211" t="s">
        <v>780</v>
      </c>
      <c r="AN40" s="211" t="s">
        <v>780</v>
      </c>
      <c r="AO40" s="211" t="s">
        <v>780</v>
      </c>
      <c r="AP40" s="211"/>
      <c r="AQ40" s="211" t="s">
        <v>2764</v>
      </c>
      <c r="AR40" s="211" t="s">
        <v>2764</v>
      </c>
      <c r="AS40" s="211" t="s">
        <v>2764</v>
      </c>
      <c r="AT40" s="211"/>
      <c r="AU40" s="211" t="s">
        <v>869</v>
      </c>
      <c r="AV40" s="211" t="s">
        <v>780</v>
      </c>
      <c r="AW40" s="211" t="s">
        <v>780</v>
      </c>
      <c r="AX40" s="211"/>
      <c r="AY40" s="211" t="s">
        <v>2828</v>
      </c>
      <c r="AZ40" s="211" t="s">
        <v>2829</v>
      </c>
      <c r="BA40" s="211" t="s">
        <v>2830</v>
      </c>
      <c r="BB40" s="211"/>
      <c r="BC40" s="140" t="s">
        <v>819</v>
      </c>
    </row>
    <row r="41" spans="1:55" ht="15" customHeight="1">
      <c r="A41" s="207">
        <v>10</v>
      </c>
      <c r="B41" s="140" t="s">
        <v>2754</v>
      </c>
      <c r="C41" s="140" t="s">
        <v>2806</v>
      </c>
      <c r="D41" s="140" t="s">
        <v>2807</v>
      </c>
      <c r="E41" s="140" t="s">
        <v>833</v>
      </c>
      <c r="F41" s="140" t="s">
        <v>834</v>
      </c>
      <c r="G41" s="140" t="s">
        <v>771</v>
      </c>
      <c r="H41" s="140" t="s">
        <v>2808</v>
      </c>
      <c r="I41" s="140" t="s">
        <v>2831</v>
      </c>
      <c r="J41" s="214">
        <v>44197</v>
      </c>
      <c r="K41" s="214">
        <v>44561</v>
      </c>
      <c r="L41" s="140" t="s">
        <v>2824</v>
      </c>
      <c r="M41" s="140" t="s">
        <v>707</v>
      </c>
      <c r="N41" s="140" t="s">
        <v>30</v>
      </c>
      <c r="O41" s="140" t="s">
        <v>2811</v>
      </c>
      <c r="P41" s="140" t="s">
        <v>862</v>
      </c>
      <c r="Q41" s="209">
        <v>12</v>
      </c>
      <c r="R41" s="209">
        <v>3</v>
      </c>
      <c r="S41" s="209">
        <v>3</v>
      </c>
      <c r="T41" s="209">
        <v>3</v>
      </c>
      <c r="U41" s="209">
        <v>3</v>
      </c>
      <c r="V41" s="209">
        <v>3</v>
      </c>
      <c r="W41" s="209" t="s">
        <v>2825</v>
      </c>
      <c r="X41" s="209">
        <v>3</v>
      </c>
      <c r="Y41" s="209" t="s">
        <v>2826</v>
      </c>
      <c r="Z41" s="209">
        <v>3</v>
      </c>
      <c r="AA41" s="209" t="s">
        <v>2827</v>
      </c>
      <c r="AB41" s="209"/>
      <c r="AC41" s="209"/>
      <c r="AD41" s="210">
        <v>44295</v>
      </c>
      <c r="AE41" s="210">
        <v>44379</v>
      </c>
      <c r="AF41" s="210">
        <v>44480</v>
      </c>
      <c r="AG41" s="210"/>
      <c r="AH41" s="72">
        <f t="shared" si="0"/>
        <v>0.75</v>
      </c>
      <c r="AI41" s="72">
        <f t="shared" si="1"/>
        <v>1</v>
      </c>
      <c r="AJ41" s="72">
        <f t="shared" si="2"/>
        <v>1</v>
      </c>
      <c r="AK41" s="72">
        <f t="shared" si="3"/>
        <v>1</v>
      </c>
      <c r="AL41" s="72" t="s">
        <v>2508</v>
      </c>
      <c r="AM41" s="211" t="s">
        <v>780</v>
      </c>
      <c r="AN41" s="211" t="s">
        <v>780</v>
      </c>
      <c r="AO41" s="211" t="s">
        <v>780</v>
      </c>
      <c r="AP41" s="211"/>
      <c r="AQ41" s="211" t="s">
        <v>2764</v>
      </c>
      <c r="AR41" s="211" t="s">
        <v>2764</v>
      </c>
      <c r="AS41" s="211" t="s">
        <v>2764</v>
      </c>
      <c r="AT41" s="211"/>
      <c r="AU41" s="211" t="s">
        <v>869</v>
      </c>
      <c r="AV41" s="211" t="s">
        <v>780</v>
      </c>
      <c r="AW41" s="211" t="s">
        <v>780</v>
      </c>
      <c r="AX41" s="211"/>
      <c r="AY41" s="211" t="s">
        <v>2828</v>
      </c>
      <c r="AZ41" s="211" t="s">
        <v>2832</v>
      </c>
      <c r="BA41" s="211" t="s">
        <v>2833</v>
      </c>
      <c r="BB41" s="211"/>
      <c r="BC41" s="140" t="s">
        <v>819</v>
      </c>
    </row>
    <row r="42" spans="1:55" ht="15" customHeight="1">
      <c r="A42" s="207">
        <v>11</v>
      </c>
      <c r="B42" s="140" t="s">
        <v>2754</v>
      </c>
      <c r="C42" s="140" t="s">
        <v>2806</v>
      </c>
      <c r="D42" s="140" t="s">
        <v>2807</v>
      </c>
      <c r="E42" s="140" t="s">
        <v>833</v>
      </c>
      <c r="F42" s="140" t="s">
        <v>834</v>
      </c>
      <c r="G42" s="140" t="s">
        <v>771</v>
      </c>
      <c r="H42" s="140" t="s">
        <v>2808</v>
      </c>
      <c r="I42" s="140" t="s">
        <v>2834</v>
      </c>
      <c r="J42" s="214">
        <v>44197</v>
      </c>
      <c r="K42" s="214">
        <v>44561</v>
      </c>
      <c r="L42" s="140" t="s">
        <v>2824</v>
      </c>
      <c r="M42" s="140" t="s">
        <v>707</v>
      </c>
      <c r="N42" s="140" t="s">
        <v>30</v>
      </c>
      <c r="O42" s="140" t="s">
        <v>2811</v>
      </c>
      <c r="P42" s="140" t="s">
        <v>862</v>
      </c>
      <c r="Q42" s="209">
        <v>12</v>
      </c>
      <c r="R42" s="209">
        <v>3</v>
      </c>
      <c r="S42" s="209">
        <v>3</v>
      </c>
      <c r="T42" s="209">
        <v>3</v>
      </c>
      <c r="U42" s="209">
        <v>3</v>
      </c>
      <c r="V42" s="209">
        <v>3</v>
      </c>
      <c r="W42" s="209" t="s">
        <v>2825</v>
      </c>
      <c r="X42" s="209">
        <v>3</v>
      </c>
      <c r="Y42" s="209" t="s">
        <v>2826</v>
      </c>
      <c r="Z42" s="209">
        <v>3</v>
      </c>
      <c r="AA42" s="209" t="s">
        <v>2827</v>
      </c>
      <c r="AB42" s="209"/>
      <c r="AC42" s="209"/>
      <c r="AD42" s="210">
        <v>44295</v>
      </c>
      <c r="AE42" s="210">
        <v>44379</v>
      </c>
      <c r="AF42" s="210">
        <v>44480</v>
      </c>
      <c r="AG42" s="210"/>
      <c r="AH42" s="72">
        <f t="shared" si="0"/>
        <v>0.75</v>
      </c>
      <c r="AI42" s="72">
        <f t="shared" si="1"/>
        <v>1</v>
      </c>
      <c r="AJ42" s="72">
        <f t="shared" si="2"/>
        <v>1</v>
      </c>
      <c r="AK42" s="72">
        <f t="shared" si="3"/>
        <v>1</v>
      </c>
      <c r="AL42" s="72" t="s">
        <v>2508</v>
      </c>
      <c r="AM42" s="211" t="s">
        <v>780</v>
      </c>
      <c r="AN42" s="211" t="s">
        <v>780</v>
      </c>
      <c r="AO42" s="211" t="s">
        <v>780</v>
      </c>
      <c r="AP42" s="211"/>
      <c r="AQ42" s="211" t="s">
        <v>2764</v>
      </c>
      <c r="AR42" s="211" t="s">
        <v>2764</v>
      </c>
      <c r="AS42" s="211" t="s">
        <v>2764</v>
      </c>
      <c r="AT42" s="211"/>
      <c r="AU42" s="211" t="s">
        <v>869</v>
      </c>
      <c r="AV42" s="211" t="s">
        <v>780</v>
      </c>
      <c r="AW42" s="211" t="s">
        <v>780</v>
      </c>
      <c r="AX42" s="211"/>
      <c r="AY42" s="211" t="s">
        <v>2828</v>
      </c>
      <c r="AZ42" s="211" t="s">
        <v>2835</v>
      </c>
      <c r="BA42" s="211" t="s">
        <v>2836</v>
      </c>
      <c r="BB42" s="211"/>
      <c r="BC42" s="140" t="s">
        <v>819</v>
      </c>
    </row>
    <row r="43" spans="1:55" ht="15" customHeight="1">
      <c r="A43" s="207">
        <v>12</v>
      </c>
      <c r="B43" s="140" t="s">
        <v>2754</v>
      </c>
      <c r="C43" s="140" t="s">
        <v>2806</v>
      </c>
      <c r="D43" s="140" t="s">
        <v>2837</v>
      </c>
      <c r="E43" s="140" t="s">
        <v>833</v>
      </c>
      <c r="F43" s="140" t="s">
        <v>834</v>
      </c>
      <c r="G43" s="140" t="s">
        <v>771</v>
      </c>
      <c r="H43" s="140" t="s">
        <v>2729</v>
      </c>
      <c r="I43" s="140" t="s">
        <v>2838</v>
      </c>
      <c r="J43" s="214">
        <v>44197</v>
      </c>
      <c r="K43" s="214">
        <v>44561</v>
      </c>
      <c r="L43" s="140" t="s">
        <v>2824</v>
      </c>
      <c r="M43" s="140" t="s">
        <v>707</v>
      </c>
      <c r="N43" s="140" t="s">
        <v>30</v>
      </c>
      <c r="O43" s="140" t="s">
        <v>2839</v>
      </c>
      <c r="P43" s="140" t="s">
        <v>862</v>
      </c>
      <c r="Q43" s="209">
        <v>12</v>
      </c>
      <c r="R43" s="209">
        <v>3</v>
      </c>
      <c r="S43" s="209">
        <v>3</v>
      </c>
      <c r="T43" s="209">
        <v>3</v>
      </c>
      <c r="U43" s="209">
        <v>3</v>
      </c>
      <c r="V43" s="209">
        <v>3</v>
      </c>
      <c r="W43" s="209" t="s">
        <v>2840</v>
      </c>
      <c r="X43" s="209">
        <v>3</v>
      </c>
      <c r="Y43" s="209" t="s">
        <v>2840</v>
      </c>
      <c r="Z43" s="209">
        <v>3</v>
      </c>
      <c r="AA43" s="209" t="s">
        <v>2840</v>
      </c>
      <c r="AB43" s="209"/>
      <c r="AC43" s="209"/>
      <c r="AD43" s="210">
        <v>44295</v>
      </c>
      <c r="AE43" s="210">
        <v>44379</v>
      </c>
      <c r="AF43" s="210">
        <v>44480</v>
      </c>
      <c r="AG43" s="210"/>
      <c r="AH43" s="72">
        <f t="shared" si="0"/>
        <v>0.75</v>
      </c>
      <c r="AI43" s="72">
        <f t="shared" si="1"/>
        <v>1</v>
      </c>
      <c r="AJ43" s="72">
        <f t="shared" si="2"/>
        <v>1</v>
      </c>
      <c r="AK43" s="72">
        <f t="shared" si="3"/>
        <v>1</v>
      </c>
      <c r="AL43" s="72" t="s">
        <v>2508</v>
      </c>
      <c r="AM43" s="211" t="s">
        <v>780</v>
      </c>
      <c r="AN43" s="211" t="s">
        <v>780</v>
      </c>
      <c r="AO43" s="211" t="s">
        <v>780</v>
      </c>
      <c r="AP43" s="211"/>
      <c r="AQ43" s="211" t="s">
        <v>2764</v>
      </c>
      <c r="AR43" s="211" t="s">
        <v>2764</v>
      </c>
      <c r="AS43" s="211" t="s">
        <v>2764</v>
      </c>
      <c r="AT43" s="211"/>
      <c r="AU43" s="211" t="s">
        <v>780</v>
      </c>
      <c r="AV43" s="211" t="s">
        <v>780</v>
      </c>
      <c r="AW43" s="211" t="s">
        <v>780</v>
      </c>
      <c r="AX43" s="211"/>
      <c r="AY43" s="211" t="s">
        <v>2841</v>
      </c>
      <c r="AZ43" s="211" t="s">
        <v>2842</v>
      </c>
      <c r="BA43" s="211" t="s">
        <v>2843</v>
      </c>
      <c r="BB43" s="211"/>
      <c r="BC43" s="140" t="s">
        <v>832</v>
      </c>
    </row>
    <row r="44" spans="1:55" ht="15" customHeight="1">
      <c r="A44" s="207">
        <v>13</v>
      </c>
      <c r="B44" s="140" t="s">
        <v>2754</v>
      </c>
      <c r="C44" s="140" t="s">
        <v>2806</v>
      </c>
      <c r="D44" s="140" t="s">
        <v>2837</v>
      </c>
      <c r="E44" s="140" t="s">
        <v>833</v>
      </c>
      <c r="F44" s="140" t="s">
        <v>834</v>
      </c>
      <c r="G44" s="140" t="s">
        <v>771</v>
      </c>
      <c r="H44" s="140" t="s">
        <v>2729</v>
      </c>
      <c r="I44" s="140" t="s">
        <v>2844</v>
      </c>
      <c r="J44" s="214">
        <v>44197</v>
      </c>
      <c r="K44" s="214">
        <v>44561</v>
      </c>
      <c r="L44" s="140" t="s">
        <v>2845</v>
      </c>
      <c r="M44" s="140" t="s">
        <v>707</v>
      </c>
      <c r="N44" s="140" t="s">
        <v>60</v>
      </c>
      <c r="O44" s="140" t="s">
        <v>2839</v>
      </c>
      <c r="P44" s="140" t="s">
        <v>862</v>
      </c>
      <c r="Q44" s="212">
        <v>1</v>
      </c>
      <c r="R44" s="212">
        <v>0.25</v>
      </c>
      <c r="S44" s="212">
        <v>0.25</v>
      </c>
      <c r="T44" s="212">
        <v>0.25</v>
      </c>
      <c r="U44" s="212">
        <v>0.25</v>
      </c>
      <c r="V44" s="212">
        <v>0.25</v>
      </c>
      <c r="W44" s="212" t="s">
        <v>2846</v>
      </c>
      <c r="X44" s="212">
        <v>0.25</v>
      </c>
      <c r="Y44" s="212" t="s">
        <v>2846</v>
      </c>
      <c r="Z44" s="212">
        <v>0.25</v>
      </c>
      <c r="AA44" s="212" t="s">
        <v>2846</v>
      </c>
      <c r="AB44" s="212"/>
      <c r="AC44" s="212"/>
      <c r="AD44" s="210">
        <v>44295</v>
      </c>
      <c r="AE44" s="210">
        <v>44379</v>
      </c>
      <c r="AF44" s="210">
        <v>44480</v>
      </c>
      <c r="AG44" s="210"/>
      <c r="AH44" s="72">
        <f t="shared" si="0"/>
        <v>0.75</v>
      </c>
      <c r="AI44" s="72">
        <f t="shared" si="1"/>
        <v>1</v>
      </c>
      <c r="AJ44" s="72">
        <f t="shared" si="2"/>
        <v>1</v>
      </c>
      <c r="AK44" s="72">
        <f t="shared" si="3"/>
        <v>1</v>
      </c>
      <c r="AL44" s="72" t="s">
        <v>2508</v>
      </c>
      <c r="AM44" s="211" t="s">
        <v>780</v>
      </c>
      <c r="AN44" s="211" t="s">
        <v>780</v>
      </c>
      <c r="AO44" s="211" t="s">
        <v>780</v>
      </c>
      <c r="AP44" s="211"/>
      <c r="AQ44" s="211" t="s">
        <v>2764</v>
      </c>
      <c r="AR44" s="211" t="s">
        <v>2764</v>
      </c>
      <c r="AS44" s="211" t="s">
        <v>2764</v>
      </c>
      <c r="AT44" s="211"/>
      <c r="AU44" s="211" t="s">
        <v>780</v>
      </c>
      <c r="AV44" s="211" t="s">
        <v>780</v>
      </c>
      <c r="AW44" s="211" t="s">
        <v>780</v>
      </c>
      <c r="AX44" s="211"/>
      <c r="AY44" s="211" t="s">
        <v>2847</v>
      </c>
      <c r="AZ44" s="211" t="s">
        <v>2848</v>
      </c>
      <c r="BA44" s="211" t="s">
        <v>2849</v>
      </c>
      <c r="BB44" s="211"/>
      <c r="BC44" s="140" t="s">
        <v>832</v>
      </c>
    </row>
    <row r="45" spans="1:55" ht="15" customHeight="1">
      <c r="A45" s="207">
        <v>14</v>
      </c>
      <c r="B45" s="140" t="s">
        <v>2754</v>
      </c>
      <c r="C45" s="140" t="s">
        <v>2806</v>
      </c>
      <c r="D45" s="140" t="s">
        <v>2837</v>
      </c>
      <c r="E45" s="140" t="s">
        <v>833</v>
      </c>
      <c r="F45" s="140" t="s">
        <v>834</v>
      </c>
      <c r="G45" s="140" t="s">
        <v>771</v>
      </c>
      <c r="H45" s="140" t="s">
        <v>2729</v>
      </c>
      <c r="I45" s="140" t="s">
        <v>2850</v>
      </c>
      <c r="J45" s="214">
        <v>44197</v>
      </c>
      <c r="K45" s="214">
        <v>44561</v>
      </c>
      <c r="L45" s="140" t="s">
        <v>2731</v>
      </c>
      <c r="M45" s="140" t="s">
        <v>707</v>
      </c>
      <c r="N45" s="140" t="s">
        <v>30</v>
      </c>
      <c r="O45" s="140" t="s">
        <v>2839</v>
      </c>
      <c r="P45" s="140" t="s">
        <v>862</v>
      </c>
      <c r="Q45" s="209">
        <v>4</v>
      </c>
      <c r="R45" s="209">
        <v>0</v>
      </c>
      <c r="S45" s="209">
        <v>1</v>
      </c>
      <c r="T45" s="209">
        <v>1</v>
      </c>
      <c r="U45" s="209">
        <v>2</v>
      </c>
      <c r="V45" s="209">
        <v>1</v>
      </c>
      <c r="W45" s="209" t="s">
        <v>2851</v>
      </c>
      <c r="X45" s="209">
        <v>1</v>
      </c>
      <c r="Y45" s="209" t="s">
        <v>2851</v>
      </c>
      <c r="Z45" s="209">
        <v>1</v>
      </c>
      <c r="AA45" s="209" t="s">
        <v>2851</v>
      </c>
      <c r="AB45" s="209"/>
      <c r="AC45" s="209"/>
      <c r="AD45" s="210">
        <v>44295</v>
      </c>
      <c r="AE45" s="210">
        <v>44379</v>
      </c>
      <c r="AF45" s="210">
        <v>44480</v>
      </c>
      <c r="AG45" s="210"/>
      <c r="AH45" s="72">
        <f t="shared" si="0"/>
        <v>0.75</v>
      </c>
      <c r="AI45" s="72" t="str">
        <f t="shared" si="1"/>
        <v/>
      </c>
      <c r="AJ45" s="72">
        <f t="shared" si="2"/>
        <v>1</v>
      </c>
      <c r="AK45" s="72">
        <f t="shared" si="3"/>
        <v>1</v>
      </c>
      <c r="AL45" s="72" t="s">
        <v>2508</v>
      </c>
      <c r="AM45" s="211" t="s">
        <v>780</v>
      </c>
      <c r="AN45" s="211" t="s">
        <v>780</v>
      </c>
      <c r="AO45" s="211" t="s">
        <v>780</v>
      </c>
      <c r="AP45" s="211"/>
      <c r="AQ45" s="211" t="s">
        <v>2764</v>
      </c>
      <c r="AR45" s="211" t="s">
        <v>2764</v>
      </c>
      <c r="AS45" s="211" t="s">
        <v>2764</v>
      </c>
      <c r="AT45" s="211"/>
      <c r="AU45" s="211" t="s">
        <v>780</v>
      </c>
      <c r="AV45" s="211" t="s">
        <v>780</v>
      </c>
      <c r="AW45" s="211" t="s">
        <v>780</v>
      </c>
      <c r="AX45" s="211"/>
      <c r="AY45" s="211" t="s">
        <v>2852</v>
      </c>
      <c r="AZ45" s="211" t="s">
        <v>2853</v>
      </c>
      <c r="BA45" s="211" t="s">
        <v>2854</v>
      </c>
      <c r="BB45" s="211"/>
      <c r="BC45" s="140" t="s">
        <v>832</v>
      </c>
    </row>
    <row r="46" spans="1:55" ht="15" customHeight="1">
      <c r="A46" s="207">
        <v>15</v>
      </c>
      <c r="B46" s="140" t="s">
        <v>2754</v>
      </c>
      <c r="C46" s="140" t="s">
        <v>2593</v>
      </c>
      <c r="D46" s="140" t="s">
        <v>2624</v>
      </c>
      <c r="E46" s="140" t="s">
        <v>2625</v>
      </c>
      <c r="F46" s="140" t="s">
        <v>834</v>
      </c>
      <c r="G46" s="140" t="s">
        <v>2499</v>
      </c>
      <c r="H46" s="140" t="s">
        <v>772</v>
      </c>
      <c r="I46" s="140" t="s">
        <v>2636</v>
      </c>
      <c r="J46" s="214">
        <v>44197</v>
      </c>
      <c r="K46" s="214">
        <v>44561</v>
      </c>
      <c r="L46" s="140" t="s">
        <v>2855</v>
      </c>
      <c r="M46" s="140" t="s">
        <v>707</v>
      </c>
      <c r="N46" s="140" t="s">
        <v>60</v>
      </c>
      <c r="O46" s="140" t="s">
        <v>2628</v>
      </c>
      <c r="P46" s="140" t="s">
        <v>11</v>
      </c>
      <c r="Q46" s="212">
        <v>1</v>
      </c>
      <c r="R46" s="212">
        <v>0</v>
      </c>
      <c r="S46" s="212">
        <v>0</v>
      </c>
      <c r="T46" s="212">
        <v>0.5</v>
      </c>
      <c r="U46" s="212">
        <v>0.5</v>
      </c>
      <c r="V46" s="212">
        <v>0</v>
      </c>
      <c r="W46" s="212" t="s">
        <v>2856</v>
      </c>
      <c r="X46" s="212">
        <v>0</v>
      </c>
      <c r="Y46" s="212" t="s">
        <v>2856</v>
      </c>
      <c r="Z46" s="212">
        <v>0.5</v>
      </c>
      <c r="AA46" s="212" t="s">
        <v>2857</v>
      </c>
      <c r="AB46" s="212"/>
      <c r="AC46" s="212"/>
      <c r="AD46" s="210">
        <v>44295</v>
      </c>
      <c r="AE46" s="210">
        <v>44379</v>
      </c>
      <c r="AF46" s="210">
        <v>44480</v>
      </c>
      <c r="AG46" s="210"/>
      <c r="AH46" s="72">
        <f t="shared" si="0"/>
        <v>0.5</v>
      </c>
      <c r="AI46" s="72" t="str">
        <f t="shared" si="1"/>
        <v/>
      </c>
      <c r="AJ46" s="72" t="str">
        <f t="shared" si="2"/>
        <v/>
      </c>
      <c r="AK46" s="72">
        <f t="shared" si="3"/>
        <v>1</v>
      </c>
      <c r="AL46" s="72" t="s">
        <v>2508</v>
      </c>
      <c r="AM46" s="211" t="s">
        <v>879</v>
      </c>
      <c r="AN46" s="211" t="s">
        <v>879</v>
      </c>
      <c r="AO46" s="211" t="s">
        <v>780</v>
      </c>
      <c r="AP46" s="211"/>
      <c r="AQ46" s="211" t="s">
        <v>879</v>
      </c>
      <c r="AR46" s="211" t="s">
        <v>879</v>
      </c>
      <c r="AS46" s="211" t="s">
        <v>2764</v>
      </c>
      <c r="AT46" s="211"/>
      <c r="AU46" s="211" t="s">
        <v>879</v>
      </c>
      <c r="AV46" s="211" t="s">
        <v>879</v>
      </c>
      <c r="AW46" s="211" t="s">
        <v>780</v>
      </c>
      <c r="AX46" s="211"/>
      <c r="AY46" s="211" t="s">
        <v>2858</v>
      </c>
      <c r="AZ46" s="211" t="s">
        <v>2859</v>
      </c>
      <c r="BA46" s="211" t="s">
        <v>2860</v>
      </c>
      <c r="BB46" s="211"/>
      <c r="BC46" s="140" t="s">
        <v>768</v>
      </c>
    </row>
    <row r="47" spans="1:55" ht="15" customHeight="1">
      <c r="A47" s="207">
        <v>16</v>
      </c>
      <c r="B47" s="140" t="s">
        <v>2754</v>
      </c>
      <c r="C47" s="140" t="s">
        <v>2642</v>
      </c>
      <c r="D47" s="140" t="s">
        <v>2624</v>
      </c>
      <c r="E47" s="140" t="s">
        <v>2625</v>
      </c>
      <c r="F47" s="140" t="s">
        <v>834</v>
      </c>
      <c r="G47" s="140" t="s">
        <v>2499</v>
      </c>
      <c r="H47" s="140" t="s">
        <v>772</v>
      </c>
      <c r="I47" s="140" t="s">
        <v>2643</v>
      </c>
      <c r="J47" s="214">
        <v>44197</v>
      </c>
      <c r="K47" s="214">
        <v>44561</v>
      </c>
      <c r="L47" s="140" t="s">
        <v>2644</v>
      </c>
      <c r="M47" s="140" t="s">
        <v>707</v>
      </c>
      <c r="N47" s="140" t="s">
        <v>30</v>
      </c>
      <c r="O47" s="140" t="s">
        <v>2628</v>
      </c>
      <c r="P47" s="140" t="s">
        <v>11</v>
      </c>
      <c r="Q47" s="209">
        <v>4</v>
      </c>
      <c r="R47" s="209">
        <v>1</v>
      </c>
      <c r="S47" s="209">
        <v>1</v>
      </c>
      <c r="T47" s="209">
        <v>1</v>
      </c>
      <c r="U47" s="209">
        <v>1</v>
      </c>
      <c r="V47" s="209">
        <v>1</v>
      </c>
      <c r="W47" s="209" t="s">
        <v>2861</v>
      </c>
      <c r="X47" s="209">
        <v>1</v>
      </c>
      <c r="Y47" s="209" t="s">
        <v>2861</v>
      </c>
      <c r="Z47" s="209">
        <v>1</v>
      </c>
      <c r="AA47" s="209" t="s">
        <v>2861</v>
      </c>
      <c r="AB47" s="209"/>
      <c r="AC47" s="209"/>
      <c r="AD47" s="210">
        <v>44295</v>
      </c>
      <c r="AE47" s="210">
        <v>44379</v>
      </c>
      <c r="AF47" s="210">
        <v>44480</v>
      </c>
      <c r="AG47" s="210"/>
      <c r="AH47" s="72">
        <f t="shared" si="0"/>
        <v>0.75</v>
      </c>
      <c r="AI47" s="72">
        <f t="shared" si="1"/>
        <v>1</v>
      </c>
      <c r="AJ47" s="72">
        <f t="shared" si="2"/>
        <v>1</v>
      </c>
      <c r="AK47" s="72">
        <f t="shared" si="3"/>
        <v>1</v>
      </c>
      <c r="AL47" s="72" t="s">
        <v>2508</v>
      </c>
      <c r="AM47" s="211" t="s">
        <v>780</v>
      </c>
      <c r="AN47" s="211" t="s">
        <v>780</v>
      </c>
      <c r="AO47" s="211" t="s">
        <v>780</v>
      </c>
      <c r="AP47" s="211"/>
      <c r="AQ47" s="211" t="s">
        <v>2764</v>
      </c>
      <c r="AR47" s="211" t="s">
        <v>2764</v>
      </c>
      <c r="AS47" s="211" t="s">
        <v>2764</v>
      </c>
      <c r="AT47" s="211"/>
      <c r="AU47" s="211" t="s">
        <v>780</v>
      </c>
      <c r="AV47" s="211" t="s">
        <v>780</v>
      </c>
      <c r="AW47" s="211" t="s">
        <v>780</v>
      </c>
      <c r="AX47" s="211"/>
      <c r="AY47" s="211" t="s">
        <v>2862</v>
      </c>
      <c r="AZ47" s="211" t="s">
        <v>2863</v>
      </c>
      <c r="BA47" s="211" t="s">
        <v>2864</v>
      </c>
      <c r="BB47" s="211"/>
      <c r="BC47" s="140" t="s">
        <v>768</v>
      </c>
    </row>
    <row r="48" spans="1:55" ht="15" customHeight="1">
      <c r="A48" s="207">
        <v>17</v>
      </c>
      <c r="B48" s="140" t="s">
        <v>2754</v>
      </c>
      <c r="C48" s="140" t="s">
        <v>2642</v>
      </c>
      <c r="D48" s="140" t="s">
        <v>2624</v>
      </c>
      <c r="E48" s="140" t="s">
        <v>2625</v>
      </c>
      <c r="F48" s="140" t="s">
        <v>834</v>
      </c>
      <c r="G48" s="140" t="s">
        <v>2499</v>
      </c>
      <c r="H48" s="140" t="s">
        <v>772</v>
      </c>
      <c r="I48" s="140" t="s">
        <v>2865</v>
      </c>
      <c r="J48" s="214">
        <v>44470</v>
      </c>
      <c r="K48" s="214">
        <v>44561</v>
      </c>
      <c r="L48" s="140" t="s">
        <v>2644</v>
      </c>
      <c r="M48" s="140" t="s">
        <v>707</v>
      </c>
      <c r="N48" s="140" t="s">
        <v>30</v>
      </c>
      <c r="O48" s="140" t="s">
        <v>2628</v>
      </c>
      <c r="P48" s="140" t="s">
        <v>11</v>
      </c>
      <c r="Q48" s="209">
        <v>1</v>
      </c>
      <c r="R48" s="209">
        <v>0</v>
      </c>
      <c r="S48" s="209">
        <v>0</v>
      </c>
      <c r="T48" s="209">
        <v>0</v>
      </c>
      <c r="U48" s="209">
        <v>1</v>
      </c>
      <c r="V48" s="209">
        <v>0</v>
      </c>
      <c r="W48" s="209" t="s">
        <v>2866</v>
      </c>
      <c r="X48" s="209">
        <v>0</v>
      </c>
      <c r="Y48" s="209" t="s">
        <v>2866</v>
      </c>
      <c r="Z48" s="209">
        <v>0</v>
      </c>
      <c r="AA48" s="209" t="s">
        <v>2866</v>
      </c>
      <c r="AB48" s="209"/>
      <c r="AC48" s="209"/>
      <c r="AD48" s="210">
        <v>44295</v>
      </c>
      <c r="AE48" s="210">
        <v>44379</v>
      </c>
      <c r="AF48" s="210">
        <v>44480</v>
      </c>
      <c r="AG48" s="210"/>
      <c r="AH48" s="72">
        <f t="shared" si="0"/>
        <v>0</v>
      </c>
      <c r="AI48" s="72" t="str">
        <f t="shared" si="1"/>
        <v/>
      </c>
      <c r="AJ48" s="72" t="str">
        <f t="shared" si="2"/>
        <v/>
      </c>
      <c r="AK48" s="72" t="str">
        <f t="shared" si="3"/>
        <v/>
      </c>
      <c r="AL48" s="72" t="s">
        <v>2508</v>
      </c>
      <c r="AM48" s="211" t="s">
        <v>879</v>
      </c>
      <c r="AN48" s="211" t="s">
        <v>879</v>
      </c>
      <c r="AO48" s="211" t="s">
        <v>879</v>
      </c>
      <c r="AP48" s="211"/>
      <c r="AQ48" s="211" t="s">
        <v>879</v>
      </c>
      <c r="AR48" s="211" t="s">
        <v>879</v>
      </c>
      <c r="AS48" s="211" t="s">
        <v>879</v>
      </c>
      <c r="AT48" s="211"/>
      <c r="AU48" s="211" t="s">
        <v>879</v>
      </c>
      <c r="AV48" s="211" t="s">
        <v>879</v>
      </c>
      <c r="AW48" s="211" t="s">
        <v>879</v>
      </c>
      <c r="AX48" s="211"/>
      <c r="AY48" s="211" t="s">
        <v>2867</v>
      </c>
      <c r="AZ48" s="211" t="s">
        <v>2868</v>
      </c>
      <c r="BA48" s="211" t="s">
        <v>891</v>
      </c>
      <c r="BB48" s="211"/>
      <c r="BC48" s="140" t="s">
        <v>768</v>
      </c>
    </row>
    <row r="49" spans="1:55" ht="15" customHeight="1">
      <c r="A49" s="207">
        <v>18</v>
      </c>
      <c r="B49" s="140" t="s">
        <v>2754</v>
      </c>
      <c r="C49" s="140" t="s">
        <v>2500</v>
      </c>
      <c r="D49" s="140" t="s">
        <v>2624</v>
      </c>
      <c r="E49" s="140" t="s">
        <v>2625</v>
      </c>
      <c r="F49" s="140" t="s">
        <v>834</v>
      </c>
      <c r="G49" s="140" t="s">
        <v>2499</v>
      </c>
      <c r="H49" s="140" t="s">
        <v>772</v>
      </c>
      <c r="I49" s="140" t="s">
        <v>2869</v>
      </c>
      <c r="J49" s="214">
        <v>44197</v>
      </c>
      <c r="K49" s="214">
        <v>44561</v>
      </c>
      <c r="L49" s="140" t="s">
        <v>2657</v>
      </c>
      <c r="M49" s="140" t="s">
        <v>707</v>
      </c>
      <c r="N49" s="140" t="s">
        <v>30</v>
      </c>
      <c r="O49" s="140" t="s">
        <v>2628</v>
      </c>
      <c r="P49" s="140" t="s">
        <v>11</v>
      </c>
      <c r="Q49" s="209">
        <v>4</v>
      </c>
      <c r="R49" s="209">
        <v>1</v>
      </c>
      <c r="S49" s="209">
        <v>1</v>
      </c>
      <c r="T49" s="209">
        <v>1</v>
      </c>
      <c r="U49" s="209">
        <v>1</v>
      </c>
      <c r="V49" s="209">
        <v>1</v>
      </c>
      <c r="W49" s="209" t="s">
        <v>2870</v>
      </c>
      <c r="X49" s="209">
        <v>1</v>
      </c>
      <c r="Y49" s="209" t="s">
        <v>2870</v>
      </c>
      <c r="Z49" s="209">
        <v>1</v>
      </c>
      <c r="AA49" s="209" t="s">
        <v>2870</v>
      </c>
      <c r="AB49" s="209"/>
      <c r="AC49" s="209"/>
      <c r="AD49" s="210">
        <v>44295</v>
      </c>
      <c r="AE49" s="210">
        <v>44379</v>
      </c>
      <c r="AF49" s="210">
        <v>44480</v>
      </c>
      <c r="AG49" s="210"/>
      <c r="AH49" s="72">
        <f t="shared" si="0"/>
        <v>0.75</v>
      </c>
      <c r="AI49" s="72">
        <f t="shared" si="1"/>
        <v>1</v>
      </c>
      <c r="AJ49" s="72">
        <f t="shared" si="2"/>
        <v>1</v>
      </c>
      <c r="AK49" s="72">
        <f t="shared" si="3"/>
        <v>1</v>
      </c>
      <c r="AL49" s="72" t="s">
        <v>2508</v>
      </c>
      <c r="AM49" s="211" t="s">
        <v>780</v>
      </c>
      <c r="AN49" s="211" t="s">
        <v>780</v>
      </c>
      <c r="AO49" s="211" t="s">
        <v>780</v>
      </c>
      <c r="AP49" s="211"/>
      <c r="AQ49" s="211" t="s">
        <v>2764</v>
      </c>
      <c r="AR49" s="211" t="s">
        <v>2764</v>
      </c>
      <c r="AS49" s="211" t="s">
        <v>2764</v>
      </c>
      <c r="AT49" s="211"/>
      <c r="AU49" s="211" t="s">
        <v>780</v>
      </c>
      <c r="AV49" s="211" t="s">
        <v>780</v>
      </c>
      <c r="AW49" s="211" t="s">
        <v>780</v>
      </c>
      <c r="AX49" s="211"/>
      <c r="AY49" s="211" t="s">
        <v>2871</v>
      </c>
      <c r="AZ49" s="211" t="s">
        <v>2872</v>
      </c>
      <c r="BA49" s="211" t="s">
        <v>2873</v>
      </c>
      <c r="BB49" s="211"/>
      <c r="BC49" s="140" t="s">
        <v>768</v>
      </c>
    </row>
    <row r="50" spans="1:55" ht="15" customHeight="1">
      <c r="A50" s="207">
        <v>19</v>
      </c>
      <c r="B50" s="140" t="s">
        <v>2754</v>
      </c>
      <c r="C50" s="140" t="s">
        <v>2500</v>
      </c>
      <c r="D50" s="140" t="s">
        <v>2624</v>
      </c>
      <c r="E50" s="140" t="s">
        <v>2625</v>
      </c>
      <c r="F50" s="140" t="s">
        <v>834</v>
      </c>
      <c r="G50" s="140" t="s">
        <v>2499</v>
      </c>
      <c r="H50" s="140" t="s">
        <v>772</v>
      </c>
      <c r="I50" s="140" t="s">
        <v>2874</v>
      </c>
      <c r="J50" s="214">
        <v>44470</v>
      </c>
      <c r="K50" s="214">
        <v>44561</v>
      </c>
      <c r="L50" s="140" t="s">
        <v>2657</v>
      </c>
      <c r="M50" s="140" t="s">
        <v>707</v>
      </c>
      <c r="N50" s="140" t="s">
        <v>30</v>
      </c>
      <c r="O50" s="140" t="s">
        <v>2628</v>
      </c>
      <c r="P50" s="140" t="s">
        <v>11</v>
      </c>
      <c r="Q50" s="209">
        <v>2</v>
      </c>
      <c r="R50" s="209">
        <v>0</v>
      </c>
      <c r="S50" s="209">
        <v>0</v>
      </c>
      <c r="T50" s="209">
        <v>0</v>
      </c>
      <c r="U50" s="209">
        <v>2</v>
      </c>
      <c r="V50" s="209">
        <v>0</v>
      </c>
      <c r="W50" s="209" t="s">
        <v>2866</v>
      </c>
      <c r="X50" s="209">
        <v>0</v>
      </c>
      <c r="Y50" s="209" t="s">
        <v>2866</v>
      </c>
      <c r="Z50" s="209">
        <v>0</v>
      </c>
      <c r="AA50" s="209" t="s">
        <v>2866</v>
      </c>
      <c r="AB50" s="209"/>
      <c r="AC50" s="209"/>
      <c r="AD50" s="210">
        <v>44295</v>
      </c>
      <c r="AE50" s="210">
        <v>44379</v>
      </c>
      <c r="AF50" s="210">
        <v>44480</v>
      </c>
      <c r="AG50" s="210"/>
      <c r="AH50" s="72">
        <f t="shared" si="0"/>
        <v>0</v>
      </c>
      <c r="AI50" s="72" t="str">
        <f t="shared" si="1"/>
        <v/>
      </c>
      <c r="AJ50" s="72" t="str">
        <f t="shared" si="2"/>
        <v/>
      </c>
      <c r="AK50" s="72" t="str">
        <f t="shared" si="3"/>
        <v/>
      </c>
      <c r="AL50" s="72" t="s">
        <v>2508</v>
      </c>
      <c r="AM50" s="211" t="s">
        <v>879</v>
      </c>
      <c r="AN50" s="211" t="s">
        <v>879</v>
      </c>
      <c r="AO50" s="211" t="s">
        <v>780</v>
      </c>
      <c r="AP50" s="211"/>
      <c r="AQ50" s="211" t="s">
        <v>879</v>
      </c>
      <c r="AR50" s="211" t="s">
        <v>879</v>
      </c>
      <c r="AS50" s="211" t="s">
        <v>2764</v>
      </c>
      <c r="AT50" s="211"/>
      <c r="AU50" s="211" t="s">
        <v>879</v>
      </c>
      <c r="AV50" s="211" t="s">
        <v>879</v>
      </c>
      <c r="AW50" s="211" t="s">
        <v>879</v>
      </c>
      <c r="AX50" s="211"/>
      <c r="AY50" s="211" t="s">
        <v>2875</v>
      </c>
      <c r="AZ50" s="211" t="s">
        <v>2876</v>
      </c>
      <c r="BA50" s="211" t="s">
        <v>891</v>
      </c>
      <c r="BB50" s="211"/>
      <c r="BC50" s="140" t="s">
        <v>768</v>
      </c>
    </row>
    <row r="51" spans="1:55" ht="15" customHeight="1">
      <c r="A51" s="207">
        <v>20</v>
      </c>
      <c r="B51" s="140" t="s">
        <v>2754</v>
      </c>
      <c r="C51" s="140" t="s">
        <v>2593</v>
      </c>
      <c r="D51" s="140" t="s">
        <v>2624</v>
      </c>
      <c r="E51" s="140" t="s">
        <v>2625</v>
      </c>
      <c r="F51" s="140" t="s">
        <v>834</v>
      </c>
      <c r="G51" s="140" t="s">
        <v>2499</v>
      </c>
      <c r="H51" s="140" t="s">
        <v>772</v>
      </c>
      <c r="I51" s="140" t="s">
        <v>2877</v>
      </c>
      <c r="J51" s="214">
        <v>44317</v>
      </c>
      <c r="K51" s="214">
        <v>44561</v>
      </c>
      <c r="L51" s="140" t="s">
        <v>2690</v>
      </c>
      <c r="M51" s="140" t="s">
        <v>707</v>
      </c>
      <c r="N51" s="140" t="s">
        <v>30</v>
      </c>
      <c r="O51" s="140" t="s">
        <v>2628</v>
      </c>
      <c r="P51" s="140" t="s">
        <v>11</v>
      </c>
      <c r="Q51" s="209">
        <v>4</v>
      </c>
      <c r="R51" s="209">
        <v>0</v>
      </c>
      <c r="S51" s="209">
        <v>2</v>
      </c>
      <c r="T51" s="209">
        <v>1</v>
      </c>
      <c r="U51" s="209">
        <v>1</v>
      </c>
      <c r="V51" s="209">
        <v>0</v>
      </c>
      <c r="W51" s="209" t="s">
        <v>2818</v>
      </c>
      <c r="X51" s="209">
        <v>0</v>
      </c>
      <c r="Y51" s="209" t="s">
        <v>2818</v>
      </c>
      <c r="Z51" s="209">
        <v>2</v>
      </c>
      <c r="AA51" s="209" t="s">
        <v>2878</v>
      </c>
      <c r="AB51" s="209"/>
      <c r="AC51" s="209"/>
      <c r="AD51" s="210">
        <v>44295</v>
      </c>
      <c r="AE51" s="210">
        <v>44379</v>
      </c>
      <c r="AF51" s="210">
        <v>44480</v>
      </c>
      <c r="AG51" s="210"/>
      <c r="AH51" s="72">
        <f t="shared" si="0"/>
        <v>0.5</v>
      </c>
      <c r="AI51" s="72" t="str">
        <f t="shared" si="1"/>
        <v/>
      </c>
      <c r="AJ51" s="72">
        <f t="shared" si="2"/>
        <v>0</v>
      </c>
      <c r="AK51" s="72">
        <f t="shared" si="3"/>
        <v>1</v>
      </c>
      <c r="AL51" s="72" t="s">
        <v>2508</v>
      </c>
      <c r="AM51" s="211" t="s">
        <v>879</v>
      </c>
      <c r="AN51" s="211" t="s">
        <v>879</v>
      </c>
      <c r="AO51" s="211" t="s">
        <v>780</v>
      </c>
      <c r="AP51" s="211"/>
      <c r="AQ51" s="211" t="s">
        <v>879</v>
      </c>
      <c r="AR51" s="211" t="s">
        <v>879</v>
      </c>
      <c r="AS51" s="211" t="s">
        <v>2764</v>
      </c>
      <c r="AT51" s="211"/>
      <c r="AU51" s="211" t="s">
        <v>879</v>
      </c>
      <c r="AV51" s="211" t="s">
        <v>879</v>
      </c>
      <c r="AW51" s="211" t="s">
        <v>780</v>
      </c>
      <c r="AX51" s="211"/>
      <c r="AY51" s="211" t="s">
        <v>879</v>
      </c>
      <c r="AZ51" s="211" t="s">
        <v>2879</v>
      </c>
      <c r="BA51" s="211" t="s">
        <v>2880</v>
      </c>
      <c r="BB51" s="211"/>
      <c r="BC51" s="140" t="s">
        <v>768</v>
      </c>
    </row>
    <row r="52" spans="1:55" ht="15" customHeight="1">
      <c r="A52" s="207">
        <v>1</v>
      </c>
      <c r="B52" s="140" t="s">
        <v>2881</v>
      </c>
      <c r="C52" s="140" t="s">
        <v>2882</v>
      </c>
      <c r="D52" s="140" t="s">
        <v>2883</v>
      </c>
      <c r="E52" s="140" t="s">
        <v>856</v>
      </c>
      <c r="F52" s="140" t="s">
        <v>1006</v>
      </c>
      <c r="G52" s="140" t="s">
        <v>771</v>
      </c>
      <c r="H52" s="140" t="s">
        <v>772</v>
      </c>
      <c r="I52" s="140" t="s">
        <v>2884</v>
      </c>
      <c r="J52" s="214">
        <v>44197</v>
      </c>
      <c r="K52" s="214">
        <v>44561</v>
      </c>
      <c r="L52" s="140" t="s">
        <v>2885</v>
      </c>
      <c r="M52" s="140" t="s">
        <v>687</v>
      </c>
      <c r="N52" s="140" t="s">
        <v>30</v>
      </c>
      <c r="O52" s="140" t="s">
        <v>1008</v>
      </c>
      <c r="P52" s="140" t="s">
        <v>11</v>
      </c>
      <c r="Q52" s="209">
        <f t="shared" ref="Q52:Q73" si="4">SUM(R52:U52)</f>
        <v>2070</v>
      </c>
      <c r="R52" s="209">
        <v>70</v>
      </c>
      <c r="S52" s="209">
        <v>400</v>
      </c>
      <c r="T52" s="209">
        <v>800</v>
      </c>
      <c r="U52" s="209">
        <v>800</v>
      </c>
      <c r="V52" s="209">
        <v>53</v>
      </c>
      <c r="W52" s="209" t="s">
        <v>2886</v>
      </c>
      <c r="X52" s="209">
        <v>120</v>
      </c>
      <c r="Y52" s="209" t="s">
        <v>2887</v>
      </c>
      <c r="Z52" s="209">
        <v>730</v>
      </c>
      <c r="AA52" s="209" t="s">
        <v>2888</v>
      </c>
      <c r="AB52" s="209"/>
      <c r="AC52" s="209"/>
      <c r="AD52" s="210">
        <v>44295</v>
      </c>
      <c r="AE52" s="210">
        <v>44379</v>
      </c>
      <c r="AF52" s="210">
        <v>44483</v>
      </c>
      <c r="AG52" s="210"/>
      <c r="AH52" s="72">
        <f t="shared" si="0"/>
        <v>0.43623188405797103</v>
      </c>
      <c r="AI52" s="72">
        <f t="shared" si="1"/>
        <v>0.75714285714285712</v>
      </c>
      <c r="AJ52" s="72">
        <f t="shared" si="2"/>
        <v>1</v>
      </c>
      <c r="AK52" s="72">
        <f t="shared" si="3"/>
        <v>1</v>
      </c>
      <c r="AL52" s="72" t="s">
        <v>2508</v>
      </c>
      <c r="AM52" s="211" t="s">
        <v>780</v>
      </c>
      <c r="AN52" s="211" t="s">
        <v>780</v>
      </c>
      <c r="AO52" s="211" t="s">
        <v>780</v>
      </c>
      <c r="AP52" s="211"/>
      <c r="AQ52" s="211" t="s">
        <v>2889</v>
      </c>
      <c r="AR52" s="211" t="s">
        <v>2890</v>
      </c>
      <c r="AS52" s="211" t="s">
        <v>2891</v>
      </c>
      <c r="AT52" s="211"/>
      <c r="AU52" s="211" t="s">
        <v>780</v>
      </c>
      <c r="AV52" s="211" t="s">
        <v>780</v>
      </c>
      <c r="AW52" s="211" t="s">
        <v>869</v>
      </c>
      <c r="AX52" s="211"/>
      <c r="AY52" s="211" t="s">
        <v>2892</v>
      </c>
      <c r="AZ52" s="211" t="s">
        <v>2893</v>
      </c>
      <c r="BA52" s="211" t="s">
        <v>2894</v>
      </c>
      <c r="BB52" s="211"/>
      <c r="BC52" s="140" t="s">
        <v>768</v>
      </c>
    </row>
    <row r="53" spans="1:55" ht="15" customHeight="1">
      <c r="A53" s="207">
        <v>2</v>
      </c>
      <c r="B53" s="140" t="s">
        <v>2881</v>
      </c>
      <c r="C53" s="140" t="s">
        <v>2882</v>
      </c>
      <c r="D53" s="140" t="s">
        <v>2895</v>
      </c>
      <c r="E53" s="140" t="s">
        <v>856</v>
      </c>
      <c r="F53" s="140" t="s">
        <v>1006</v>
      </c>
      <c r="G53" s="140" t="s">
        <v>771</v>
      </c>
      <c r="H53" s="140" t="s">
        <v>772</v>
      </c>
      <c r="I53" s="140" t="s">
        <v>2896</v>
      </c>
      <c r="J53" s="214">
        <v>44291</v>
      </c>
      <c r="K53" s="214">
        <v>44377</v>
      </c>
      <c r="L53" s="140" t="s">
        <v>2897</v>
      </c>
      <c r="M53" s="140" t="s">
        <v>687</v>
      </c>
      <c r="N53" s="140" t="s">
        <v>60</v>
      </c>
      <c r="O53" s="140" t="s">
        <v>2898</v>
      </c>
      <c r="P53" s="140" t="s">
        <v>11</v>
      </c>
      <c r="Q53" s="212">
        <f t="shared" si="4"/>
        <v>1</v>
      </c>
      <c r="R53" s="212">
        <v>0</v>
      </c>
      <c r="S53" s="212">
        <v>1</v>
      </c>
      <c r="T53" s="212">
        <v>0</v>
      </c>
      <c r="U53" s="212">
        <v>0</v>
      </c>
      <c r="V53" s="212">
        <v>0</v>
      </c>
      <c r="W53" s="212" t="s">
        <v>1751</v>
      </c>
      <c r="X53" s="212">
        <v>0.2</v>
      </c>
      <c r="Y53" s="212" t="s">
        <v>2899</v>
      </c>
      <c r="Z53" s="212">
        <v>0.8</v>
      </c>
      <c r="AA53" s="212" t="s">
        <v>2900</v>
      </c>
      <c r="AB53" s="212"/>
      <c r="AC53" s="212"/>
      <c r="AD53" s="210">
        <v>44295</v>
      </c>
      <c r="AE53" s="210">
        <v>44379</v>
      </c>
      <c r="AF53" s="210">
        <v>44483</v>
      </c>
      <c r="AG53" s="210"/>
      <c r="AH53" s="72">
        <f t="shared" si="0"/>
        <v>1</v>
      </c>
      <c r="AI53" s="72" t="str">
        <f t="shared" si="1"/>
        <v/>
      </c>
      <c r="AJ53" s="72">
        <f t="shared" si="2"/>
        <v>0.2</v>
      </c>
      <c r="AK53" s="72" t="str">
        <f t="shared" si="3"/>
        <v/>
      </c>
      <c r="AL53" s="72" t="s">
        <v>2508</v>
      </c>
      <c r="AM53" s="211" t="s">
        <v>879</v>
      </c>
      <c r="AN53" s="211" t="s">
        <v>780</v>
      </c>
      <c r="AO53" s="211" t="s">
        <v>780</v>
      </c>
      <c r="AP53" s="211"/>
      <c r="AQ53" s="211" t="s">
        <v>2901</v>
      </c>
      <c r="AR53" s="211" t="s">
        <v>2902</v>
      </c>
      <c r="AS53" s="211" t="s">
        <v>2903</v>
      </c>
      <c r="AT53" s="211"/>
      <c r="AU53" s="211" t="s">
        <v>879</v>
      </c>
      <c r="AV53" s="211" t="s">
        <v>780</v>
      </c>
      <c r="AW53" s="211" t="s">
        <v>780</v>
      </c>
      <c r="AX53" s="211"/>
      <c r="AY53" s="211" t="s">
        <v>1753</v>
      </c>
      <c r="AZ53" s="211" t="s">
        <v>2904</v>
      </c>
      <c r="BA53" s="211" t="s">
        <v>2905</v>
      </c>
      <c r="BB53" s="211"/>
      <c r="BC53" s="140" t="s">
        <v>768</v>
      </c>
    </row>
    <row r="54" spans="1:55" ht="15" customHeight="1">
      <c r="A54" s="207">
        <v>3</v>
      </c>
      <c r="B54" s="140" t="s">
        <v>2881</v>
      </c>
      <c r="C54" s="140" t="s">
        <v>2882</v>
      </c>
      <c r="D54" s="140" t="s">
        <v>2895</v>
      </c>
      <c r="E54" s="140" t="s">
        <v>856</v>
      </c>
      <c r="F54" s="140" t="s">
        <v>1006</v>
      </c>
      <c r="G54" s="140" t="s">
        <v>771</v>
      </c>
      <c r="H54" s="140" t="s">
        <v>772</v>
      </c>
      <c r="I54" s="140" t="s">
        <v>2906</v>
      </c>
      <c r="J54" s="214">
        <v>44378</v>
      </c>
      <c r="K54" s="214">
        <v>44561</v>
      </c>
      <c r="L54" s="140" t="s">
        <v>2907</v>
      </c>
      <c r="M54" s="140" t="s">
        <v>687</v>
      </c>
      <c r="N54" s="140" t="s">
        <v>60</v>
      </c>
      <c r="O54" s="140" t="s">
        <v>2898</v>
      </c>
      <c r="P54" s="140" t="s">
        <v>11</v>
      </c>
      <c r="Q54" s="212">
        <f t="shared" si="4"/>
        <v>1</v>
      </c>
      <c r="R54" s="212">
        <v>0</v>
      </c>
      <c r="S54" s="212">
        <v>0</v>
      </c>
      <c r="T54" s="212">
        <v>0</v>
      </c>
      <c r="U54" s="212">
        <v>1</v>
      </c>
      <c r="V54" s="212">
        <v>0</v>
      </c>
      <c r="W54" s="212" t="s">
        <v>1751</v>
      </c>
      <c r="X54" s="212">
        <v>0</v>
      </c>
      <c r="Y54" s="212" t="s">
        <v>1617</v>
      </c>
      <c r="Z54" s="212">
        <v>0</v>
      </c>
      <c r="AA54" s="212" t="s">
        <v>1751</v>
      </c>
      <c r="AB54" s="212"/>
      <c r="AC54" s="212"/>
      <c r="AD54" s="210">
        <v>44295</v>
      </c>
      <c r="AE54" s="210">
        <v>44379</v>
      </c>
      <c r="AF54" s="210">
        <v>44483</v>
      </c>
      <c r="AG54" s="210"/>
      <c r="AH54" s="72">
        <f t="shared" si="0"/>
        <v>0</v>
      </c>
      <c r="AI54" s="72" t="str">
        <f t="shared" si="1"/>
        <v/>
      </c>
      <c r="AJ54" s="72" t="str">
        <f t="shared" si="2"/>
        <v/>
      </c>
      <c r="AK54" s="72" t="str">
        <f t="shared" si="3"/>
        <v/>
      </c>
      <c r="AL54" s="72" t="s">
        <v>2508</v>
      </c>
      <c r="AM54" s="211" t="s">
        <v>879</v>
      </c>
      <c r="AN54" s="211" t="s">
        <v>879</v>
      </c>
      <c r="AO54" s="211" t="s">
        <v>879</v>
      </c>
      <c r="AP54" s="211"/>
      <c r="AQ54" s="211" t="s">
        <v>2908</v>
      </c>
      <c r="AR54" s="211" t="s">
        <v>2909</v>
      </c>
      <c r="AS54" s="211" t="s">
        <v>1751</v>
      </c>
      <c r="AT54" s="211"/>
      <c r="AU54" s="211" t="s">
        <v>879</v>
      </c>
      <c r="AV54" s="211" t="s">
        <v>879</v>
      </c>
      <c r="AW54" s="211" t="s">
        <v>879</v>
      </c>
      <c r="AX54" s="211"/>
      <c r="AY54" s="211" t="s">
        <v>1753</v>
      </c>
      <c r="AZ54" s="211" t="s">
        <v>1753</v>
      </c>
      <c r="BA54" s="211" t="s">
        <v>1753</v>
      </c>
      <c r="BB54" s="211"/>
      <c r="BC54" s="140" t="s">
        <v>768</v>
      </c>
    </row>
    <row r="55" spans="1:55" ht="15" customHeight="1">
      <c r="A55" s="207">
        <v>4</v>
      </c>
      <c r="B55" s="140" t="s">
        <v>2881</v>
      </c>
      <c r="C55" s="140" t="s">
        <v>2882</v>
      </c>
      <c r="D55" s="140" t="s">
        <v>2910</v>
      </c>
      <c r="E55" s="140" t="s">
        <v>856</v>
      </c>
      <c r="F55" s="140" t="s">
        <v>1006</v>
      </c>
      <c r="G55" s="140" t="s">
        <v>771</v>
      </c>
      <c r="H55" s="140" t="s">
        <v>772</v>
      </c>
      <c r="I55" s="140" t="s">
        <v>2911</v>
      </c>
      <c r="J55" s="214">
        <v>44228</v>
      </c>
      <c r="K55" s="214">
        <v>44561</v>
      </c>
      <c r="L55" s="140" t="s">
        <v>2885</v>
      </c>
      <c r="M55" s="140" t="s">
        <v>687</v>
      </c>
      <c r="N55" s="140" t="s">
        <v>60</v>
      </c>
      <c r="O55" s="140" t="s">
        <v>1008</v>
      </c>
      <c r="P55" s="140" t="s">
        <v>11</v>
      </c>
      <c r="Q55" s="212">
        <f t="shared" si="4"/>
        <v>4</v>
      </c>
      <c r="R55" s="212">
        <v>1</v>
      </c>
      <c r="S55" s="212">
        <v>1</v>
      </c>
      <c r="T55" s="212">
        <v>1</v>
      </c>
      <c r="U55" s="212">
        <v>1</v>
      </c>
      <c r="V55" s="212">
        <v>1</v>
      </c>
      <c r="W55" s="212" t="s">
        <v>2912</v>
      </c>
      <c r="X55" s="212">
        <v>1</v>
      </c>
      <c r="Y55" s="212" t="s">
        <v>2913</v>
      </c>
      <c r="Z55" s="212">
        <v>1</v>
      </c>
      <c r="AA55" s="212" t="s">
        <v>2914</v>
      </c>
      <c r="AB55" s="212"/>
      <c r="AC55" s="212"/>
      <c r="AD55" s="210">
        <v>44295</v>
      </c>
      <c r="AE55" s="210">
        <v>44379</v>
      </c>
      <c r="AF55" s="210">
        <v>44483</v>
      </c>
      <c r="AG55" s="210"/>
      <c r="AH55" s="72">
        <f t="shared" si="0"/>
        <v>0.75</v>
      </c>
      <c r="AI55" s="72">
        <f t="shared" si="1"/>
        <v>1</v>
      </c>
      <c r="AJ55" s="72">
        <f t="shared" si="2"/>
        <v>1</v>
      </c>
      <c r="AK55" s="72">
        <f t="shared" si="3"/>
        <v>1</v>
      </c>
      <c r="AL55" s="72" t="s">
        <v>2508</v>
      </c>
      <c r="AM55" s="211" t="s">
        <v>780</v>
      </c>
      <c r="AN55" s="211" t="s">
        <v>780</v>
      </c>
      <c r="AO55" s="211" t="s">
        <v>780</v>
      </c>
      <c r="AP55" s="211"/>
      <c r="AQ55" s="211" t="s">
        <v>2915</v>
      </c>
      <c r="AR55" s="211" t="s">
        <v>2916</v>
      </c>
      <c r="AS55" s="211" t="s">
        <v>2917</v>
      </c>
      <c r="AT55" s="211"/>
      <c r="AU55" s="211" t="s">
        <v>780</v>
      </c>
      <c r="AV55" s="211" t="s">
        <v>780</v>
      </c>
      <c r="AW55" s="211" t="s">
        <v>780</v>
      </c>
      <c r="AX55" s="211"/>
      <c r="AY55" s="211" t="s">
        <v>2912</v>
      </c>
      <c r="AZ55" s="211" t="s">
        <v>2918</v>
      </c>
      <c r="BA55" s="211" t="s">
        <v>2912</v>
      </c>
      <c r="BB55" s="211"/>
      <c r="BC55" s="140" t="s">
        <v>768</v>
      </c>
    </row>
    <row r="56" spans="1:55" ht="15" customHeight="1">
      <c r="A56" s="207">
        <v>5</v>
      </c>
      <c r="B56" s="140" t="s">
        <v>2881</v>
      </c>
      <c r="C56" s="140" t="s">
        <v>2919</v>
      </c>
      <c r="D56" s="140" t="s">
        <v>2920</v>
      </c>
      <c r="E56" s="140" t="s">
        <v>769</v>
      </c>
      <c r="F56" s="140" t="s">
        <v>770</v>
      </c>
      <c r="G56" s="140" t="s">
        <v>771</v>
      </c>
      <c r="H56" s="140" t="s">
        <v>772</v>
      </c>
      <c r="I56" s="140" t="s">
        <v>2921</v>
      </c>
      <c r="J56" s="214">
        <v>44317</v>
      </c>
      <c r="K56" s="214">
        <v>44530</v>
      </c>
      <c r="L56" s="140" t="s">
        <v>2922</v>
      </c>
      <c r="M56" s="140" t="s">
        <v>687</v>
      </c>
      <c r="N56" s="140" t="s">
        <v>30</v>
      </c>
      <c r="O56" s="140" t="s">
        <v>1008</v>
      </c>
      <c r="P56" s="140" t="s">
        <v>11</v>
      </c>
      <c r="Q56" s="209">
        <f t="shared" si="4"/>
        <v>4921</v>
      </c>
      <c r="R56" s="209">
        <v>0</v>
      </c>
      <c r="S56" s="209">
        <v>0</v>
      </c>
      <c r="T56" s="209">
        <v>0</v>
      </c>
      <c r="U56" s="209">
        <v>4921</v>
      </c>
      <c r="V56" s="209">
        <v>0</v>
      </c>
      <c r="W56" s="209" t="s">
        <v>1619</v>
      </c>
      <c r="X56" s="209">
        <v>0</v>
      </c>
      <c r="Y56" s="209" t="s">
        <v>1617</v>
      </c>
      <c r="Z56" s="209">
        <v>0</v>
      </c>
      <c r="AA56" s="209" t="s">
        <v>2923</v>
      </c>
      <c r="AB56" s="209"/>
      <c r="AC56" s="209"/>
      <c r="AD56" s="210">
        <v>44295</v>
      </c>
      <c r="AE56" s="210">
        <v>44379</v>
      </c>
      <c r="AF56" s="210">
        <v>44483</v>
      </c>
      <c r="AG56" s="210"/>
      <c r="AH56" s="72">
        <f t="shared" si="0"/>
        <v>0</v>
      </c>
      <c r="AI56" s="72" t="str">
        <f t="shared" si="1"/>
        <v/>
      </c>
      <c r="AJ56" s="72" t="str">
        <f t="shared" si="2"/>
        <v/>
      </c>
      <c r="AK56" s="72" t="str">
        <f t="shared" si="3"/>
        <v/>
      </c>
      <c r="AL56" s="72" t="s">
        <v>2508</v>
      </c>
      <c r="AM56" s="211" t="s">
        <v>879</v>
      </c>
      <c r="AN56" s="211" t="s">
        <v>879</v>
      </c>
      <c r="AO56" s="211" t="s">
        <v>879</v>
      </c>
      <c r="AP56" s="211"/>
      <c r="AQ56" s="211" t="s">
        <v>2924</v>
      </c>
      <c r="AR56" s="211" t="s">
        <v>2925</v>
      </c>
      <c r="AS56" s="211" t="s">
        <v>2926</v>
      </c>
      <c r="AT56" s="211"/>
      <c r="AU56" s="211" t="s">
        <v>879</v>
      </c>
      <c r="AV56" s="211" t="s">
        <v>879</v>
      </c>
      <c r="AW56" s="211" t="s">
        <v>879</v>
      </c>
      <c r="AX56" s="211"/>
      <c r="AY56" s="211" t="s">
        <v>1753</v>
      </c>
      <c r="AZ56" s="211" t="s">
        <v>1753</v>
      </c>
      <c r="BA56" s="211" t="s">
        <v>1753</v>
      </c>
      <c r="BB56" s="211"/>
      <c r="BC56" s="140" t="s">
        <v>768</v>
      </c>
    </row>
    <row r="57" spans="1:55" ht="15" customHeight="1">
      <c r="A57" s="207">
        <v>6</v>
      </c>
      <c r="B57" s="140" t="s">
        <v>2881</v>
      </c>
      <c r="C57" s="140" t="s">
        <v>2919</v>
      </c>
      <c r="D57" s="140" t="s">
        <v>2910</v>
      </c>
      <c r="E57" s="140" t="s">
        <v>769</v>
      </c>
      <c r="F57" s="140" t="s">
        <v>2927</v>
      </c>
      <c r="G57" s="140" t="s">
        <v>771</v>
      </c>
      <c r="H57" s="140" t="s">
        <v>772</v>
      </c>
      <c r="I57" s="140" t="s">
        <v>2928</v>
      </c>
      <c r="J57" s="214">
        <v>44228</v>
      </c>
      <c r="K57" s="214">
        <v>44561</v>
      </c>
      <c r="L57" s="140" t="s">
        <v>2885</v>
      </c>
      <c r="M57" s="140" t="s">
        <v>687</v>
      </c>
      <c r="N57" s="140" t="s">
        <v>60</v>
      </c>
      <c r="O57" s="140" t="s">
        <v>2929</v>
      </c>
      <c r="P57" s="140" t="s">
        <v>11</v>
      </c>
      <c r="Q57" s="212">
        <f t="shared" si="4"/>
        <v>4</v>
      </c>
      <c r="R57" s="212">
        <v>1</v>
      </c>
      <c r="S57" s="212">
        <v>1</v>
      </c>
      <c r="T57" s="212">
        <v>1</v>
      </c>
      <c r="U57" s="212">
        <v>1</v>
      </c>
      <c r="V57" s="212">
        <v>1</v>
      </c>
      <c r="W57" s="212" t="s">
        <v>2930</v>
      </c>
      <c r="X57" s="212">
        <v>1</v>
      </c>
      <c r="Y57" s="212" t="s">
        <v>2931</v>
      </c>
      <c r="Z57" s="212">
        <v>1</v>
      </c>
      <c r="AA57" s="212" t="s">
        <v>2932</v>
      </c>
      <c r="AB57" s="212"/>
      <c r="AC57" s="212"/>
      <c r="AD57" s="210">
        <v>44295</v>
      </c>
      <c r="AE57" s="210">
        <v>44379</v>
      </c>
      <c r="AF57" s="210">
        <v>44483</v>
      </c>
      <c r="AG57" s="210"/>
      <c r="AH57" s="72">
        <f t="shared" si="0"/>
        <v>0.75</v>
      </c>
      <c r="AI57" s="72">
        <f t="shared" si="1"/>
        <v>1</v>
      </c>
      <c r="AJ57" s="72">
        <f t="shared" si="2"/>
        <v>1</v>
      </c>
      <c r="AK57" s="72">
        <f t="shared" si="3"/>
        <v>1</v>
      </c>
      <c r="AL57" s="72" t="s">
        <v>2508</v>
      </c>
      <c r="AM57" s="211" t="s">
        <v>780</v>
      </c>
      <c r="AN57" s="211" t="s">
        <v>869</v>
      </c>
      <c r="AO57" s="211" t="s">
        <v>780</v>
      </c>
      <c r="AP57" s="211"/>
      <c r="AQ57" s="211" t="s">
        <v>2933</v>
      </c>
      <c r="AR57" s="211" t="s">
        <v>2934</v>
      </c>
      <c r="AS57" s="211" t="s">
        <v>2935</v>
      </c>
      <c r="AT57" s="211"/>
      <c r="AU57" s="211" t="s">
        <v>780</v>
      </c>
      <c r="AV57" s="211" t="s">
        <v>780</v>
      </c>
      <c r="AW57" s="211" t="s">
        <v>780</v>
      </c>
      <c r="AX57" s="211"/>
      <c r="AY57" s="211" t="s">
        <v>2930</v>
      </c>
      <c r="AZ57" s="211" t="s">
        <v>2936</v>
      </c>
      <c r="BA57" s="211" t="s">
        <v>2937</v>
      </c>
      <c r="BB57" s="211"/>
      <c r="BC57" s="140" t="s">
        <v>768</v>
      </c>
    </row>
    <row r="58" spans="1:55" ht="15" customHeight="1">
      <c r="A58" s="207">
        <v>7</v>
      </c>
      <c r="B58" s="140" t="s">
        <v>2881</v>
      </c>
      <c r="C58" s="140" t="s">
        <v>2919</v>
      </c>
      <c r="D58" s="140" t="s">
        <v>2938</v>
      </c>
      <c r="E58" s="140" t="s">
        <v>769</v>
      </c>
      <c r="F58" s="140" t="s">
        <v>798</v>
      </c>
      <c r="G58" s="140" t="s">
        <v>771</v>
      </c>
      <c r="H58" s="140" t="s">
        <v>772</v>
      </c>
      <c r="I58" s="140" t="s">
        <v>2939</v>
      </c>
      <c r="J58" s="214">
        <v>44228</v>
      </c>
      <c r="K58" s="214">
        <v>44561</v>
      </c>
      <c r="L58" s="140" t="s">
        <v>2940</v>
      </c>
      <c r="M58" s="140" t="s">
        <v>689</v>
      </c>
      <c r="N58" s="140" t="s">
        <v>60</v>
      </c>
      <c r="O58" s="140" t="s">
        <v>2941</v>
      </c>
      <c r="P58" s="140" t="s">
        <v>776</v>
      </c>
      <c r="Q58" s="212">
        <f t="shared" si="4"/>
        <v>4</v>
      </c>
      <c r="R58" s="212">
        <v>1</v>
      </c>
      <c r="S58" s="212">
        <v>1</v>
      </c>
      <c r="T58" s="212">
        <v>1</v>
      </c>
      <c r="U58" s="212">
        <v>1</v>
      </c>
      <c r="V58" s="212">
        <v>0.95</v>
      </c>
      <c r="W58" s="212" t="s">
        <v>2942</v>
      </c>
      <c r="X58" s="212">
        <v>0.98</v>
      </c>
      <c r="Y58" s="212" t="s">
        <v>2943</v>
      </c>
      <c r="Z58" s="212">
        <v>1</v>
      </c>
      <c r="AA58" s="212" t="s">
        <v>2944</v>
      </c>
      <c r="AB58" s="212"/>
      <c r="AC58" s="212"/>
      <c r="AD58" s="210">
        <v>44295</v>
      </c>
      <c r="AE58" s="210">
        <v>44379</v>
      </c>
      <c r="AF58" s="210">
        <v>44483</v>
      </c>
      <c r="AG58" s="210"/>
      <c r="AH58" s="72">
        <f t="shared" si="0"/>
        <v>0.73249999999999993</v>
      </c>
      <c r="AI58" s="72">
        <f t="shared" si="1"/>
        <v>0.95</v>
      </c>
      <c r="AJ58" s="72">
        <f t="shared" si="2"/>
        <v>1</v>
      </c>
      <c r="AK58" s="72">
        <f t="shared" si="3"/>
        <v>1</v>
      </c>
      <c r="AL58" s="72" t="s">
        <v>2508</v>
      </c>
      <c r="AM58" s="211" t="s">
        <v>780</v>
      </c>
      <c r="AN58" s="211" t="s">
        <v>780</v>
      </c>
      <c r="AO58" s="211" t="s">
        <v>780</v>
      </c>
      <c r="AP58" s="211"/>
      <c r="AQ58" s="211" t="s">
        <v>2945</v>
      </c>
      <c r="AR58" s="211" t="s">
        <v>2946</v>
      </c>
      <c r="AS58" s="211" t="s">
        <v>2947</v>
      </c>
      <c r="AT58" s="211"/>
      <c r="AU58" s="211" t="s">
        <v>780</v>
      </c>
      <c r="AV58" s="211" t="s">
        <v>780</v>
      </c>
      <c r="AW58" s="211" t="s">
        <v>780</v>
      </c>
      <c r="AX58" s="211"/>
      <c r="AY58" s="211" t="s">
        <v>2948</v>
      </c>
      <c r="AZ58" s="211" t="s">
        <v>2949</v>
      </c>
      <c r="BA58" s="211" t="s">
        <v>2950</v>
      </c>
      <c r="BB58" s="211"/>
      <c r="BC58" s="140" t="s">
        <v>768</v>
      </c>
    </row>
    <row r="59" spans="1:55" ht="15" customHeight="1">
      <c r="A59" s="207">
        <v>8</v>
      </c>
      <c r="B59" s="140" t="s">
        <v>2881</v>
      </c>
      <c r="C59" s="140" t="s">
        <v>2919</v>
      </c>
      <c r="D59" s="140" t="s">
        <v>2938</v>
      </c>
      <c r="E59" s="140" t="s">
        <v>769</v>
      </c>
      <c r="F59" s="140" t="s">
        <v>798</v>
      </c>
      <c r="G59" s="140" t="s">
        <v>771</v>
      </c>
      <c r="H59" s="140" t="s">
        <v>772</v>
      </c>
      <c r="I59" s="140" t="s">
        <v>2951</v>
      </c>
      <c r="J59" s="214">
        <v>44228</v>
      </c>
      <c r="K59" s="214">
        <v>44561</v>
      </c>
      <c r="L59" s="140" t="s">
        <v>2940</v>
      </c>
      <c r="M59" s="140" t="s">
        <v>689</v>
      </c>
      <c r="N59" s="140" t="s">
        <v>60</v>
      </c>
      <c r="O59" s="140" t="s">
        <v>2941</v>
      </c>
      <c r="P59" s="140" t="s">
        <v>776</v>
      </c>
      <c r="Q59" s="212">
        <f t="shared" si="4"/>
        <v>3.4</v>
      </c>
      <c r="R59" s="212">
        <v>0.85</v>
      </c>
      <c r="S59" s="212">
        <v>0.85</v>
      </c>
      <c r="T59" s="212">
        <v>0.85</v>
      </c>
      <c r="U59" s="212">
        <v>0.85</v>
      </c>
      <c r="V59" s="212">
        <v>0.51</v>
      </c>
      <c r="W59" s="212" t="s">
        <v>2952</v>
      </c>
      <c r="X59" s="212">
        <v>0.92</v>
      </c>
      <c r="Y59" s="212" t="s">
        <v>2953</v>
      </c>
      <c r="Z59" s="212">
        <v>0.81</v>
      </c>
      <c r="AA59" s="212" t="s">
        <v>2954</v>
      </c>
      <c r="AB59" s="212"/>
      <c r="AC59" s="212"/>
      <c r="AD59" s="210">
        <v>44295</v>
      </c>
      <c r="AE59" s="210">
        <v>44379</v>
      </c>
      <c r="AF59" s="210">
        <v>44483</v>
      </c>
      <c r="AG59" s="210"/>
      <c r="AH59" s="72">
        <f t="shared" si="0"/>
        <v>0.65882352941176481</v>
      </c>
      <c r="AI59" s="72">
        <f t="shared" si="1"/>
        <v>0.6</v>
      </c>
      <c r="AJ59" s="72">
        <f t="shared" si="2"/>
        <v>1</v>
      </c>
      <c r="AK59" s="72">
        <f t="shared" si="3"/>
        <v>1</v>
      </c>
      <c r="AL59" s="72" t="s">
        <v>2508</v>
      </c>
      <c r="AM59" s="211" t="s">
        <v>780</v>
      </c>
      <c r="AN59" s="211" t="s">
        <v>780</v>
      </c>
      <c r="AO59" s="211" t="s">
        <v>780</v>
      </c>
      <c r="AP59" s="211"/>
      <c r="AQ59" s="211" t="s">
        <v>2955</v>
      </c>
      <c r="AR59" s="211" t="s">
        <v>2956</v>
      </c>
      <c r="AS59" s="211" t="s">
        <v>2957</v>
      </c>
      <c r="AT59" s="211"/>
      <c r="AU59" s="211" t="s">
        <v>869</v>
      </c>
      <c r="AV59" s="211" t="s">
        <v>780</v>
      </c>
      <c r="AW59" s="211" t="s">
        <v>780</v>
      </c>
      <c r="AX59" s="211"/>
      <c r="AY59" s="211" t="s">
        <v>2958</v>
      </c>
      <c r="AZ59" s="211" t="s">
        <v>2959</v>
      </c>
      <c r="BA59" s="211" t="s">
        <v>2960</v>
      </c>
      <c r="BB59" s="211"/>
      <c r="BC59" s="140" t="s">
        <v>768</v>
      </c>
    </row>
    <row r="60" spans="1:55" ht="15" customHeight="1">
      <c r="A60" s="207">
        <v>9</v>
      </c>
      <c r="B60" s="140" t="s">
        <v>2881</v>
      </c>
      <c r="C60" s="140" t="s">
        <v>2919</v>
      </c>
      <c r="D60" s="140" t="s">
        <v>2938</v>
      </c>
      <c r="E60" s="140" t="s">
        <v>769</v>
      </c>
      <c r="F60" s="140" t="s">
        <v>798</v>
      </c>
      <c r="G60" s="140" t="s">
        <v>771</v>
      </c>
      <c r="H60" s="140" t="s">
        <v>772</v>
      </c>
      <c r="I60" s="140" t="s">
        <v>2961</v>
      </c>
      <c r="J60" s="214">
        <v>44228</v>
      </c>
      <c r="K60" s="214">
        <v>44561</v>
      </c>
      <c r="L60" s="140" t="s">
        <v>2940</v>
      </c>
      <c r="M60" s="140" t="s">
        <v>689</v>
      </c>
      <c r="N60" s="140" t="s">
        <v>30</v>
      </c>
      <c r="O60" s="140" t="s">
        <v>2962</v>
      </c>
      <c r="P60" s="140" t="s">
        <v>776</v>
      </c>
      <c r="Q60" s="215">
        <f t="shared" si="4"/>
        <v>12</v>
      </c>
      <c r="R60" s="215">
        <v>3</v>
      </c>
      <c r="S60" s="215">
        <v>3</v>
      </c>
      <c r="T60" s="215">
        <v>3</v>
      </c>
      <c r="U60" s="215">
        <v>3</v>
      </c>
      <c r="V60" s="215">
        <v>3</v>
      </c>
      <c r="W60" s="215" t="s">
        <v>2963</v>
      </c>
      <c r="X60" s="215">
        <v>3</v>
      </c>
      <c r="Y60" s="215" t="s">
        <v>2964</v>
      </c>
      <c r="Z60" s="215">
        <v>3</v>
      </c>
      <c r="AA60" s="215" t="s">
        <v>2965</v>
      </c>
      <c r="AB60" s="215"/>
      <c r="AC60" s="215"/>
      <c r="AD60" s="210">
        <v>44295</v>
      </c>
      <c r="AE60" s="210">
        <v>44379</v>
      </c>
      <c r="AF60" s="210">
        <v>44483</v>
      </c>
      <c r="AG60" s="210"/>
      <c r="AH60" s="72">
        <f t="shared" si="0"/>
        <v>0.75</v>
      </c>
      <c r="AI60" s="72">
        <f t="shared" si="1"/>
        <v>1</v>
      </c>
      <c r="AJ60" s="72">
        <f t="shared" si="2"/>
        <v>1</v>
      </c>
      <c r="AK60" s="72">
        <f t="shared" si="3"/>
        <v>1</v>
      </c>
      <c r="AL60" s="72" t="s">
        <v>2508</v>
      </c>
      <c r="AM60" s="211" t="s">
        <v>780</v>
      </c>
      <c r="AN60" s="211" t="s">
        <v>780</v>
      </c>
      <c r="AO60" s="211" t="s">
        <v>780</v>
      </c>
      <c r="AP60" s="211"/>
      <c r="AQ60" s="211" t="s">
        <v>2966</v>
      </c>
      <c r="AR60" s="211" t="s">
        <v>2967</v>
      </c>
      <c r="AS60" s="211" t="s">
        <v>2968</v>
      </c>
      <c r="AT60" s="211"/>
      <c r="AU60" s="211" t="s">
        <v>780</v>
      </c>
      <c r="AV60" s="211" t="s">
        <v>780</v>
      </c>
      <c r="AW60" s="211" t="s">
        <v>780</v>
      </c>
      <c r="AX60" s="211"/>
      <c r="AY60" s="211" t="s">
        <v>2969</v>
      </c>
      <c r="AZ60" s="211" t="s">
        <v>2970</v>
      </c>
      <c r="BA60" s="211" t="s">
        <v>2971</v>
      </c>
      <c r="BB60" s="211"/>
      <c r="BC60" s="140" t="s">
        <v>768</v>
      </c>
    </row>
    <row r="61" spans="1:55" ht="15" customHeight="1">
      <c r="A61" s="207">
        <v>10</v>
      </c>
      <c r="B61" s="140" t="s">
        <v>2881</v>
      </c>
      <c r="C61" s="140" t="s">
        <v>2919</v>
      </c>
      <c r="D61" s="140" t="s">
        <v>2972</v>
      </c>
      <c r="E61" s="140" t="s">
        <v>769</v>
      </c>
      <c r="F61" s="140" t="s">
        <v>770</v>
      </c>
      <c r="G61" s="140" t="s">
        <v>771</v>
      </c>
      <c r="H61" s="140" t="s">
        <v>772</v>
      </c>
      <c r="I61" s="140" t="s">
        <v>2973</v>
      </c>
      <c r="J61" s="214">
        <v>44256</v>
      </c>
      <c r="K61" s="214">
        <v>44561</v>
      </c>
      <c r="L61" s="140" t="s">
        <v>2974</v>
      </c>
      <c r="M61" s="140" t="s">
        <v>689</v>
      </c>
      <c r="N61" s="140" t="s">
        <v>60</v>
      </c>
      <c r="O61" s="140" t="s">
        <v>2975</v>
      </c>
      <c r="P61" s="140" t="s">
        <v>776</v>
      </c>
      <c r="Q61" s="216">
        <f t="shared" si="4"/>
        <v>1</v>
      </c>
      <c r="R61" s="216">
        <v>0.1</v>
      </c>
      <c r="S61" s="216">
        <v>0.3</v>
      </c>
      <c r="T61" s="216">
        <v>0.3</v>
      </c>
      <c r="U61" s="216">
        <v>0.3</v>
      </c>
      <c r="V61" s="216">
        <v>0.1</v>
      </c>
      <c r="W61" s="216" t="s">
        <v>2976</v>
      </c>
      <c r="X61" s="216">
        <v>0.3</v>
      </c>
      <c r="Y61" s="216" t="s">
        <v>2977</v>
      </c>
      <c r="Z61" s="216">
        <v>0.09</v>
      </c>
      <c r="AA61" s="216" t="s">
        <v>2978</v>
      </c>
      <c r="AB61" s="216"/>
      <c r="AC61" s="216"/>
      <c r="AD61" s="210">
        <v>44295</v>
      </c>
      <c r="AE61" s="210">
        <v>44379</v>
      </c>
      <c r="AF61" s="210">
        <v>44483</v>
      </c>
      <c r="AG61" s="210"/>
      <c r="AH61" s="72">
        <f t="shared" si="0"/>
        <v>0.49</v>
      </c>
      <c r="AI61" s="72">
        <f t="shared" si="1"/>
        <v>1</v>
      </c>
      <c r="AJ61" s="72">
        <f t="shared" si="2"/>
        <v>1</v>
      </c>
      <c r="AK61" s="72">
        <f t="shared" si="3"/>
        <v>0.7</v>
      </c>
      <c r="AL61" s="72" t="s">
        <v>2508</v>
      </c>
      <c r="AM61" s="211" t="s">
        <v>780</v>
      </c>
      <c r="AN61" s="211" t="s">
        <v>780</v>
      </c>
      <c r="AO61" s="211" t="s">
        <v>780</v>
      </c>
      <c r="AP61" s="211"/>
      <c r="AQ61" s="211" t="s">
        <v>2979</v>
      </c>
      <c r="AR61" s="211" t="s">
        <v>2980</v>
      </c>
      <c r="AS61" s="211" t="s">
        <v>2981</v>
      </c>
      <c r="AT61" s="211"/>
      <c r="AU61" s="211" t="s">
        <v>869</v>
      </c>
      <c r="AV61" s="211" t="s">
        <v>869</v>
      </c>
      <c r="AW61" s="211" t="s">
        <v>869</v>
      </c>
      <c r="AX61" s="211"/>
      <c r="AY61" s="211" t="s">
        <v>2982</v>
      </c>
      <c r="AZ61" s="211" t="s">
        <v>2983</v>
      </c>
      <c r="BA61" s="211" t="s">
        <v>2983</v>
      </c>
      <c r="BB61" s="211"/>
      <c r="BC61" s="140" t="s">
        <v>768</v>
      </c>
    </row>
    <row r="62" spans="1:55" ht="15" customHeight="1">
      <c r="A62" s="207">
        <v>11</v>
      </c>
      <c r="B62" s="140" t="s">
        <v>2881</v>
      </c>
      <c r="C62" s="140" t="s">
        <v>2919</v>
      </c>
      <c r="D62" s="140" t="s">
        <v>2984</v>
      </c>
      <c r="E62" s="140" t="s">
        <v>769</v>
      </c>
      <c r="F62" s="140" t="s">
        <v>770</v>
      </c>
      <c r="G62" s="140" t="s">
        <v>771</v>
      </c>
      <c r="H62" s="140" t="s">
        <v>772</v>
      </c>
      <c r="I62" s="140" t="s">
        <v>2985</v>
      </c>
      <c r="J62" s="214">
        <v>44197</v>
      </c>
      <c r="K62" s="214">
        <v>44561</v>
      </c>
      <c r="L62" s="140" t="s">
        <v>2986</v>
      </c>
      <c r="M62" s="140" t="s">
        <v>689</v>
      </c>
      <c r="N62" s="140" t="s">
        <v>30</v>
      </c>
      <c r="O62" s="140" t="s">
        <v>2987</v>
      </c>
      <c r="P62" s="140" t="s">
        <v>776</v>
      </c>
      <c r="Q62" s="209">
        <f t="shared" si="4"/>
        <v>448209</v>
      </c>
      <c r="R62" s="209">
        <v>90000</v>
      </c>
      <c r="S62" s="209">
        <v>119403</v>
      </c>
      <c r="T62" s="209">
        <v>119403</v>
      </c>
      <c r="U62" s="209">
        <v>119403</v>
      </c>
      <c r="V62" s="209">
        <v>77533</v>
      </c>
      <c r="W62" s="209" t="s">
        <v>2988</v>
      </c>
      <c r="X62" s="209">
        <v>186451</v>
      </c>
      <c r="Y62" s="209" t="s">
        <v>2989</v>
      </c>
      <c r="Z62" s="209">
        <v>286470</v>
      </c>
      <c r="AA62" s="209" t="s">
        <v>2990</v>
      </c>
      <c r="AB62" s="209"/>
      <c r="AC62" s="209"/>
      <c r="AD62" s="210">
        <v>44295</v>
      </c>
      <c r="AE62" s="210">
        <v>44379</v>
      </c>
      <c r="AF62" s="210">
        <v>44483</v>
      </c>
      <c r="AG62" s="210"/>
      <c r="AH62" s="72">
        <f t="shared" si="0"/>
        <v>1</v>
      </c>
      <c r="AI62" s="72">
        <f t="shared" si="1"/>
        <v>0.86147777777777779</v>
      </c>
      <c r="AJ62" s="72">
        <f t="shared" si="2"/>
        <v>1</v>
      </c>
      <c r="AK62" s="72">
        <f t="shared" si="3"/>
        <v>1</v>
      </c>
      <c r="AL62" s="72" t="s">
        <v>2508</v>
      </c>
      <c r="AM62" s="211" t="s">
        <v>780</v>
      </c>
      <c r="AN62" s="211" t="s">
        <v>780</v>
      </c>
      <c r="AO62" s="211" t="s">
        <v>780</v>
      </c>
      <c r="AP62" s="211"/>
      <c r="AQ62" s="211" t="s">
        <v>2991</v>
      </c>
      <c r="AR62" s="211" t="s">
        <v>2992</v>
      </c>
      <c r="AS62" s="211" t="s">
        <v>2993</v>
      </c>
      <c r="AT62" s="211"/>
      <c r="AU62" s="211" t="s">
        <v>780</v>
      </c>
      <c r="AV62" s="211" t="s">
        <v>780</v>
      </c>
      <c r="AW62" s="211" t="s">
        <v>869</v>
      </c>
      <c r="AX62" s="211"/>
      <c r="AY62" s="211" t="s">
        <v>2994</v>
      </c>
      <c r="AZ62" s="211" t="s">
        <v>2995</v>
      </c>
      <c r="BA62" s="211" t="s">
        <v>2996</v>
      </c>
      <c r="BB62" s="211"/>
      <c r="BC62" s="140" t="s">
        <v>768</v>
      </c>
    </row>
    <row r="63" spans="1:55" ht="15" customHeight="1">
      <c r="A63" s="207">
        <v>12</v>
      </c>
      <c r="B63" s="140" t="s">
        <v>2881</v>
      </c>
      <c r="C63" s="140" t="s">
        <v>2919</v>
      </c>
      <c r="D63" s="140" t="s">
        <v>2997</v>
      </c>
      <c r="E63" s="140" t="s">
        <v>769</v>
      </c>
      <c r="F63" s="140" t="s">
        <v>770</v>
      </c>
      <c r="G63" s="140" t="s">
        <v>771</v>
      </c>
      <c r="H63" s="140" t="s">
        <v>772</v>
      </c>
      <c r="I63" s="140" t="s">
        <v>2998</v>
      </c>
      <c r="J63" s="214">
        <v>44197</v>
      </c>
      <c r="K63" s="214">
        <v>44561</v>
      </c>
      <c r="L63" s="140" t="s">
        <v>2999</v>
      </c>
      <c r="M63" s="140" t="s">
        <v>686</v>
      </c>
      <c r="N63" s="140" t="s">
        <v>30</v>
      </c>
      <c r="O63" s="140" t="s">
        <v>3000</v>
      </c>
      <c r="P63" s="140" t="s">
        <v>776</v>
      </c>
      <c r="Q63" s="215">
        <f t="shared" si="4"/>
        <v>12</v>
      </c>
      <c r="R63" s="215">
        <v>3</v>
      </c>
      <c r="S63" s="215">
        <v>3</v>
      </c>
      <c r="T63" s="215">
        <v>3</v>
      </c>
      <c r="U63" s="215">
        <v>3</v>
      </c>
      <c r="V63" s="215">
        <v>2</v>
      </c>
      <c r="W63" s="215" t="s">
        <v>3001</v>
      </c>
      <c r="X63" s="215">
        <v>3</v>
      </c>
      <c r="Y63" s="215" t="s">
        <v>3002</v>
      </c>
      <c r="Z63" s="215">
        <v>3</v>
      </c>
      <c r="AA63" s="215" t="s">
        <v>3003</v>
      </c>
      <c r="AB63" s="215"/>
      <c r="AC63" s="215"/>
      <c r="AD63" s="210">
        <v>44295</v>
      </c>
      <c r="AE63" s="210">
        <v>44379</v>
      </c>
      <c r="AF63" s="210">
        <v>44483</v>
      </c>
      <c r="AG63" s="210"/>
      <c r="AH63" s="72">
        <f t="shared" si="0"/>
        <v>0.66666666666666663</v>
      </c>
      <c r="AI63" s="72">
        <f t="shared" si="1"/>
        <v>0.66666666666666663</v>
      </c>
      <c r="AJ63" s="72">
        <f t="shared" si="2"/>
        <v>1</v>
      </c>
      <c r="AK63" s="72">
        <f t="shared" si="3"/>
        <v>1</v>
      </c>
      <c r="AL63" s="72" t="s">
        <v>2508</v>
      </c>
      <c r="AM63" s="211" t="s">
        <v>780</v>
      </c>
      <c r="AN63" s="211" t="s">
        <v>780</v>
      </c>
      <c r="AO63" s="211" t="s">
        <v>780</v>
      </c>
      <c r="AP63" s="211"/>
      <c r="AQ63" s="211" t="s">
        <v>3004</v>
      </c>
      <c r="AR63" s="211" t="s">
        <v>3005</v>
      </c>
      <c r="AS63" s="211" t="s">
        <v>3006</v>
      </c>
      <c r="AT63" s="211"/>
      <c r="AU63" s="211" t="s">
        <v>780</v>
      </c>
      <c r="AV63" s="211" t="s">
        <v>780</v>
      </c>
      <c r="AW63" s="211" t="s">
        <v>780</v>
      </c>
      <c r="AX63" s="211"/>
      <c r="AY63" s="211" t="s">
        <v>3007</v>
      </c>
      <c r="AZ63" s="211" t="s">
        <v>3008</v>
      </c>
      <c r="BA63" s="211" t="s">
        <v>3009</v>
      </c>
      <c r="BB63" s="211"/>
      <c r="BC63" s="140" t="s">
        <v>768</v>
      </c>
    </row>
    <row r="64" spans="1:55" ht="15" customHeight="1">
      <c r="A64" s="207">
        <v>13</v>
      </c>
      <c r="B64" s="140" t="s">
        <v>2881</v>
      </c>
      <c r="C64" s="140" t="s">
        <v>3010</v>
      </c>
      <c r="D64" s="140" t="s">
        <v>3011</v>
      </c>
      <c r="E64" s="140" t="s">
        <v>769</v>
      </c>
      <c r="F64" s="140" t="s">
        <v>3012</v>
      </c>
      <c r="G64" s="140" t="s">
        <v>771</v>
      </c>
      <c r="H64" s="140" t="s">
        <v>772</v>
      </c>
      <c r="I64" s="140" t="s">
        <v>3013</v>
      </c>
      <c r="J64" s="214">
        <v>44256</v>
      </c>
      <c r="K64" s="214">
        <v>44561</v>
      </c>
      <c r="L64" s="140" t="s">
        <v>774</v>
      </c>
      <c r="M64" s="140" t="s">
        <v>689</v>
      </c>
      <c r="N64" s="140" t="s">
        <v>30</v>
      </c>
      <c r="O64" s="140" t="s">
        <v>3014</v>
      </c>
      <c r="P64" s="140" t="s">
        <v>776</v>
      </c>
      <c r="Q64" s="207">
        <f t="shared" si="4"/>
        <v>3</v>
      </c>
      <c r="R64" s="207">
        <v>0</v>
      </c>
      <c r="S64" s="207">
        <v>0</v>
      </c>
      <c r="T64" s="207">
        <v>2</v>
      </c>
      <c r="U64" s="207">
        <v>1</v>
      </c>
      <c r="V64" s="207">
        <v>0</v>
      </c>
      <c r="W64" s="207" t="s">
        <v>1751</v>
      </c>
      <c r="X64" s="207">
        <v>1</v>
      </c>
      <c r="Y64" s="207" t="s">
        <v>3015</v>
      </c>
      <c r="Z64" s="207">
        <v>8</v>
      </c>
      <c r="AA64" s="207" t="s">
        <v>3016</v>
      </c>
      <c r="AB64" s="207"/>
      <c r="AC64" s="207"/>
      <c r="AD64" s="210">
        <v>44295</v>
      </c>
      <c r="AE64" s="210">
        <v>44379</v>
      </c>
      <c r="AF64" s="210">
        <v>44483</v>
      </c>
      <c r="AG64" s="210"/>
      <c r="AH64" s="72">
        <f t="shared" si="0"/>
        <v>1</v>
      </c>
      <c r="AI64" s="72" t="str">
        <f t="shared" si="1"/>
        <v/>
      </c>
      <c r="AJ64" s="72" t="str">
        <f t="shared" si="2"/>
        <v/>
      </c>
      <c r="AK64" s="72">
        <f t="shared" si="3"/>
        <v>1</v>
      </c>
      <c r="AL64" s="72" t="s">
        <v>2508</v>
      </c>
      <c r="AM64" s="211" t="s">
        <v>879</v>
      </c>
      <c r="AN64" s="211" t="s">
        <v>780</v>
      </c>
      <c r="AO64" s="211" t="s">
        <v>780</v>
      </c>
      <c r="AP64" s="211"/>
      <c r="AQ64" s="211" t="s">
        <v>1619</v>
      </c>
      <c r="AR64" s="211" t="s">
        <v>3017</v>
      </c>
      <c r="AS64" s="211" t="s">
        <v>3018</v>
      </c>
      <c r="AT64" s="211"/>
      <c r="AU64" s="211" t="s">
        <v>879</v>
      </c>
      <c r="AV64" s="211" t="s">
        <v>780</v>
      </c>
      <c r="AW64" s="211" t="s">
        <v>780</v>
      </c>
      <c r="AX64" s="211"/>
      <c r="AY64" s="211" t="s">
        <v>1753</v>
      </c>
      <c r="AZ64" s="211" t="s">
        <v>3019</v>
      </c>
      <c r="BA64" s="211" t="s">
        <v>3020</v>
      </c>
      <c r="BB64" s="211"/>
      <c r="BC64" s="140" t="s">
        <v>768</v>
      </c>
    </row>
    <row r="65" spans="1:55" ht="15" customHeight="1">
      <c r="A65" s="207">
        <v>14</v>
      </c>
      <c r="B65" s="140" t="s">
        <v>2881</v>
      </c>
      <c r="C65" s="140" t="s">
        <v>3010</v>
      </c>
      <c r="D65" s="140" t="s">
        <v>3021</v>
      </c>
      <c r="E65" s="140" t="s">
        <v>3022</v>
      </c>
      <c r="F65" s="140" t="s">
        <v>3023</v>
      </c>
      <c r="G65" s="140" t="s">
        <v>771</v>
      </c>
      <c r="H65" s="140" t="s">
        <v>772</v>
      </c>
      <c r="I65" s="140" t="s">
        <v>3024</v>
      </c>
      <c r="J65" s="214">
        <v>44197</v>
      </c>
      <c r="K65" s="214">
        <v>44377</v>
      </c>
      <c r="L65" s="140" t="s">
        <v>3025</v>
      </c>
      <c r="M65" s="140" t="s">
        <v>686</v>
      </c>
      <c r="N65" s="140" t="s">
        <v>60</v>
      </c>
      <c r="O65" s="140" t="s">
        <v>3026</v>
      </c>
      <c r="P65" s="140" t="s">
        <v>11</v>
      </c>
      <c r="Q65" s="212">
        <f t="shared" si="4"/>
        <v>1</v>
      </c>
      <c r="R65" s="212">
        <v>0.5</v>
      </c>
      <c r="S65" s="212">
        <v>0.5</v>
      </c>
      <c r="T65" s="212">
        <v>0</v>
      </c>
      <c r="U65" s="212">
        <v>0</v>
      </c>
      <c r="V65" s="212">
        <v>0.5</v>
      </c>
      <c r="W65" s="212" t="s">
        <v>3027</v>
      </c>
      <c r="X65" s="212">
        <v>0.25</v>
      </c>
      <c r="Y65" s="212" t="s">
        <v>3028</v>
      </c>
      <c r="Z65" s="212">
        <v>0.25</v>
      </c>
      <c r="AA65" s="212" t="s">
        <v>3029</v>
      </c>
      <c r="AB65" s="212"/>
      <c r="AC65" s="212"/>
      <c r="AD65" s="210">
        <v>44295</v>
      </c>
      <c r="AE65" s="210">
        <v>44379</v>
      </c>
      <c r="AF65" s="210">
        <v>44483</v>
      </c>
      <c r="AG65" s="210"/>
      <c r="AH65" s="72">
        <f t="shared" si="0"/>
        <v>1</v>
      </c>
      <c r="AI65" s="72">
        <f t="shared" si="1"/>
        <v>1</v>
      </c>
      <c r="AJ65" s="72">
        <f t="shared" si="2"/>
        <v>1</v>
      </c>
      <c r="AK65" s="72" t="str">
        <f t="shared" si="3"/>
        <v/>
      </c>
      <c r="AL65" s="72" t="s">
        <v>2508</v>
      </c>
      <c r="AM65" s="211" t="s">
        <v>780</v>
      </c>
      <c r="AN65" s="211" t="s">
        <v>780</v>
      </c>
      <c r="AO65" s="211" t="s">
        <v>780</v>
      </c>
      <c r="AP65" s="211"/>
      <c r="AQ65" s="211" t="s">
        <v>3030</v>
      </c>
      <c r="AR65" s="211" t="s">
        <v>3031</v>
      </c>
      <c r="AS65" s="211" t="s">
        <v>3032</v>
      </c>
      <c r="AT65" s="211"/>
      <c r="AU65" s="211" t="s">
        <v>780</v>
      </c>
      <c r="AV65" s="211" t="s">
        <v>780</v>
      </c>
      <c r="AW65" s="211" t="s">
        <v>780</v>
      </c>
      <c r="AX65" s="211"/>
      <c r="AY65" s="211" t="s">
        <v>3033</v>
      </c>
      <c r="AZ65" s="211" t="s">
        <v>3034</v>
      </c>
      <c r="BA65" s="211" t="s">
        <v>3035</v>
      </c>
      <c r="BB65" s="211"/>
      <c r="BC65" s="140" t="s">
        <v>768</v>
      </c>
    </row>
    <row r="66" spans="1:55" ht="15" customHeight="1">
      <c r="A66" s="207">
        <v>15</v>
      </c>
      <c r="B66" s="140" t="s">
        <v>2881</v>
      </c>
      <c r="C66" s="140" t="s">
        <v>2919</v>
      </c>
      <c r="D66" s="140" t="s">
        <v>3021</v>
      </c>
      <c r="E66" s="140" t="s">
        <v>3022</v>
      </c>
      <c r="F66" s="140" t="s">
        <v>3023</v>
      </c>
      <c r="G66" s="140" t="s">
        <v>771</v>
      </c>
      <c r="H66" s="140" t="s">
        <v>772</v>
      </c>
      <c r="I66" s="140" t="s">
        <v>3036</v>
      </c>
      <c r="J66" s="214">
        <v>44287</v>
      </c>
      <c r="K66" s="214">
        <v>44469</v>
      </c>
      <c r="L66" s="140" t="s">
        <v>3025</v>
      </c>
      <c r="M66" s="140" t="s">
        <v>3037</v>
      </c>
      <c r="N66" s="140" t="s">
        <v>60</v>
      </c>
      <c r="O66" s="140" t="s">
        <v>3026</v>
      </c>
      <c r="P66" s="140" t="s">
        <v>11</v>
      </c>
      <c r="Q66" s="212">
        <f t="shared" si="4"/>
        <v>1</v>
      </c>
      <c r="R66" s="212">
        <v>0</v>
      </c>
      <c r="S66" s="212">
        <v>0.5</v>
      </c>
      <c r="T66" s="212">
        <v>0.5</v>
      </c>
      <c r="U66" s="212">
        <v>0</v>
      </c>
      <c r="V66" s="212">
        <v>0</v>
      </c>
      <c r="W66" s="212" t="s">
        <v>1619</v>
      </c>
      <c r="X66" s="212">
        <v>0.2</v>
      </c>
      <c r="Y66" s="212" t="s">
        <v>3038</v>
      </c>
      <c r="Z66" s="212">
        <v>0.8</v>
      </c>
      <c r="AA66" s="212" t="s">
        <v>3039</v>
      </c>
      <c r="AB66" s="212"/>
      <c r="AC66" s="212"/>
      <c r="AD66" s="210">
        <v>44295</v>
      </c>
      <c r="AE66" s="210">
        <v>44379</v>
      </c>
      <c r="AF66" s="210">
        <v>44483</v>
      </c>
      <c r="AG66" s="210"/>
      <c r="AH66" s="72">
        <f t="shared" si="0"/>
        <v>1</v>
      </c>
      <c r="AI66" s="72" t="str">
        <f t="shared" si="1"/>
        <v/>
      </c>
      <c r="AJ66" s="72">
        <f t="shared" si="2"/>
        <v>0.4</v>
      </c>
      <c r="AK66" s="72">
        <f t="shared" si="3"/>
        <v>1</v>
      </c>
      <c r="AL66" s="72" t="s">
        <v>2508</v>
      </c>
      <c r="AM66" s="211" t="s">
        <v>879</v>
      </c>
      <c r="AN66" s="211" t="s">
        <v>780</v>
      </c>
      <c r="AO66" s="211" t="s">
        <v>780</v>
      </c>
      <c r="AP66" s="211"/>
      <c r="AQ66" s="211" t="s">
        <v>1751</v>
      </c>
      <c r="AR66" s="211" t="s">
        <v>3040</v>
      </c>
      <c r="AS66" s="211" t="s">
        <v>3041</v>
      </c>
      <c r="AT66" s="211"/>
      <c r="AU66" s="211" t="s">
        <v>879</v>
      </c>
      <c r="AV66" s="211" t="s">
        <v>780</v>
      </c>
      <c r="AW66" s="211" t="s">
        <v>869</v>
      </c>
      <c r="AX66" s="211"/>
      <c r="AY66" s="211" t="s">
        <v>1753</v>
      </c>
      <c r="AZ66" s="211" t="s">
        <v>3042</v>
      </c>
      <c r="BA66" s="211" t="s">
        <v>3043</v>
      </c>
      <c r="BB66" s="211"/>
      <c r="BC66" s="140" t="s">
        <v>768</v>
      </c>
    </row>
    <row r="67" spans="1:55" ht="15" customHeight="1">
      <c r="A67" s="207">
        <v>16</v>
      </c>
      <c r="B67" s="140" t="s">
        <v>2881</v>
      </c>
      <c r="C67" s="140" t="s">
        <v>3010</v>
      </c>
      <c r="D67" s="140" t="s">
        <v>3044</v>
      </c>
      <c r="E67" s="140" t="s">
        <v>3045</v>
      </c>
      <c r="F67" s="140" t="s">
        <v>3046</v>
      </c>
      <c r="G67" s="140" t="s">
        <v>771</v>
      </c>
      <c r="H67" s="140" t="s">
        <v>772</v>
      </c>
      <c r="I67" s="140" t="s">
        <v>3047</v>
      </c>
      <c r="J67" s="214">
        <v>44287</v>
      </c>
      <c r="K67" s="214">
        <v>44377</v>
      </c>
      <c r="L67" s="140" t="s">
        <v>2897</v>
      </c>
      <c r="M67" s="140" t="s">
        <v>686</v>
      </c>
      <c r="N67" s="140" t="s">
        <v>60</v>
      </c>
      <c r="O67" s="140" t="s">
        <v>3048</v>
      </c>
      <c r="P67" s="140" t="s">
        <v>11</v>
      </c>
      <c r="Q67" s="233">
        <f t="shared" si="4"/>
        <v>1</v>
      </c>
      <c r="R67" s="233">
        <v>0</v>
      </c>
      <c r="S67" s="233">
        <v>1</v>
      </c>
      <c r="T67" s="233">
        <v>0</v>
      </c>
      <c r="U67" s="233">
        <v>0</v>
      </c>
      <c r="V67" s="233">
        <v>0</v>
      </c>
      <c r="W67" s="233" t="s">
        <v>1751</v>
      </c>
      <c r="X67" s="233">
        <v>0.05</v>
      </c>
      <c r="Y67" s="233" t="s">
        <v>3049</v>
      </c>
      <c r="Z67" s="233">
        <v>0.05</v>
      </c>
      <c r="AA67" s="233" t="s">
        <v>3050</v>
      </c>
      <c r="AB67" s="233"/>
      <c r="AC67" s="233"/>
      <c r="AD67" s="210">
        <v>44295</v>
      </c>
      <c r="AE67" s="210">
        <v>44379</v>
      </c>
      <c r="AF67" s="210">
        <v>44483</v>
      </c>
      <c r="AG67" s="210"/>
      <c r="AH67" s="72">
        <f t="shared" ref="AH67:AH130" si="5">IFERROR(IF((V67+X67+Z67+AB67)/Q67&gt;1,1,(V67+X67+Z67+AB67)/Q67),0)</f>
        <v>0.1</v>
      </c>
      <c r="AI67" s="72" t="str">
        <f t="shared" ref="AI67:AI130" si="6">IFERROR(IF(R67=0,"",IF((V67/R67)&gt;1,1,(V67/R67))),"")</f>
        <v/>
      </c>
      <c r="AJ67" s="72">
        <f t="shared" ref="AJ67:AJ130" si="7">IFERROR(IF(S67=0,"",IF((V67+X67/S67)&gt;1,1,(V67+X67/S67))),"")</f>
        <v>0.05</v>
      </c>
      <c r="AK67" s="72" t="str">
        <f t="shared" ref="AK67:AK130" si="8">IFERROR(IF(T67=0,"",IF((V67+X67+Z67/T67)&gt;1,1,(V67+X67+Z67/T67))),"")</f>
        <v/>
      </c>
      <c r="AL67" s="72" t="s">
        <v>2508</v>
      </c>
      <c r="AM67" s="211" t="s">
        <v>879</v>
      </c>
      <c r="AN67" s="211" t="s">
        <v>780</v>
      </c>
      <c r="AO67" s="211" t="s">
        <v>780</v>
      </c>
      <c r="AP67" s="211"/>
      <c r="AQ67" s="211" t="s">
        <v>1751</v>
      </c>
      <c r="AR67" s="211" t="s">
        <v>3051</v>
      </c>
      <c r="AS67" s="211" t="s">
        <v>3052</v>
      </c>
      <c r="AT67" s="211"/>
      <c r="AU67" s="211" t="s">
        <v>879</v>
      </c>
      <c r="AV67" s="211" t="s">
        <v>869</v>
      </c>
      <c r="AW67" s="211" t="s">
        <v>869</v>
      </c>
      <c r="AX67" s="211"/>
      <c r="AY67" s="211" t="s">
        <v>3053</v>
      </c>
      <c r="AZ67" s="211" t="s">
        <v>3054</v>
      </c>
      <c r="BA67" s="211" t="s">
        <v>3055</v>
      </c>
      <c r="BB67" s="211"/>
      <c r="BC67" s="140" t="s">
        <v>768</v>
      </c>
    </row>
    <row r="68" spans="1:55" ht="15" customHeight="1">
      <c r="A68" s="207">
        <v>17</v>
      </c>
      <c r="B68" s="140" t="s">
        <v>2881</v>
      </c>
      <c r="C68" s="140" t="s">
        <v>3010</v>
      </c>
      <c r="D68" s="140" t="s">
        <v>3044</v>
      </c>
      <c r="E68" s="140" t="s">
        <v>3045</v>
      </c>
      <c r="F68" s="140" t="s">
        <v>3046</v>
      </c>
      <c r="G68" s="140" t="s">
        <v>771</v>
      </c>
      <c r="H68" s="140" t="s">
        <v>772</v>
      </c>
      <c r="I68" s="140" t="s">
        <v>3056</v>
      </c>
      <c r="J68" s="214">
        <v>44378</v>
      </c>
      <c r="K68" s="214">
        <v>44561</v>
      </c>
      <c r="L68" s="140" t="s">
        <v>2907</v>
      </c>
      <c r="M68" s="140" t="s">
        <v>686</v>
      </c>
      <c r="N68" s="140" t="s">
        <v>60</v>
      </c>
      <c r="O68" s="140" t="s">
        <v>3048</v>
      </c>
      <c r="P68" s="140" t="s">
        <v>11</v>
      </c>
      <c r="Q68" s="233">
        <f t="shared" si="4"/>
        <v>1</v>
      </c>
      <c r="R68" s="233">
        <v>0</v>
      </c>
      <c r="S68" s="233">
        <v>0</v>
      </c>
      <c r="T68" s="233">
        <v>0.5</v>
      </c>
      <c r="U68" s="233">
        <v>0.5</v>
      </c>
      <c r="V68" s="233">
        <v>0</v>
      </c>
      <c r="W68" s="233" t="s">
        <v>1751</v>
      </c>
      <c r="X68" s="233">
        <v>0</v>
      </c>
      <c r="Y68" s="233" t="s">
        <v>1617</v>
      </c>
      <c r="Z68" s="233">
        <v>0</v>
      </c>
      <c r="AA68" s="233" t="s">
        <v>3057</v>
      </c>
      <c r="AB68" s="233"/>
      <c r="AC68" s="233"/>
      <c r="AD68" s="210">
        <v>44295</v>
      </c>
      <c r="AE68" s="210">
        <v>44379</v>
      </c>
      <c r="AF68" s="210">
        <v>44483</v>
      </c>
      <c r="AG68" s="210"/>
      <c r="AH68" s="72">
        <f t="shared" si="5"/>
        <v>0</v>
      </c>
      <c r="AI68" s="72" t="str">
        <f t="shared" si="6"/>
        <v/>
      </c>
      <c r="AJ68" s="72" t="str">
        <f t="shared" si="7"/>
        <v/>
      </c>
      <c r="AK68" s="72">
        <f t="shared" si="8"/>
        <v>0</v>
      </c>
      <c r="AL68" s="72" t="s">
        <v>2508</v>
      </c>
      <c r="AM68" s="211" t="s">
        <v>879</v>
      </c>
      <c r="AN68" s="211" t="s">
        <v>879</v>
      </c>
      <c r="AO68" s="211" t="s">
        <v>879</v>
      </c>
      <c r="AP68" s="211"/>
      <c r="AQ68" s="211" t="s">
        <v>1751</v>
      </c>
      <c r="AR68" s="211" t="s">
        <v>1619</v>
      </c>
      <c r="AS68" s="211" t="s">
        <v>3058</v>
      </c>
      <c r="AT68" s="211"/>
      <c r="AU68" s="211" t="s">
        <v>879</v>
      </c>
      <c r="AV68" s="211" t="s">
        <v>879</v>
      </c>
      <c r="AW68" s="211" t="s">
        <v>869</v>
      </c>
      <c r="AX68" s="211"/>
      <c r="AY68" s="211" t="s">
        <v>1753</v>
      </c>
      <c r="AZ68" s="211" t="s">
        <v>1753</v>
      </c>
      <c r="BA68" s="211" t="s">
        <v>3059</v>
      </c>
      <c r="BB68" s="211"/>
      <c r="BC68" s="140" t="s">
        <v>768</v>
      </c>
    </row>
    <row r="69" spans="1:55" ht="15" customHeight="1">
      <c r="A69" s="207">
        <v>18</v>
      </c>
      <c r="B69" s="140" t="s">
        <v>2881</v>
      </c>
      <c r="C69" s="140" t="s">
        <v>3010</v>
      </c>
      <c r="D69" s="140" t="s">
        <v>3060</v>
      </c>
      <c r="E69" s="140" t="s">
        <v>3045</v>
      </c>
      <c r="F69" s="140" t="s">
        <v>3061</v>
      </c>
      <c r="G69" s="140" t="s">
        <v>771</v>
      </c>
      <c r="H69" s="140" t="s">
        <v>772</v>
      </c>
      <c r="I69" s="140" t="s">
        <v>3062</v>
      </c>
      <c r="J69" s="214">
        <v>44197</v>
      </c>
      <c r="K69" s="214">
        <v>44377</v>
      </c>
      <c r="L69" s="140" t="s">
        <v>2897</v>
      </c>
      <c r="M69" s="140" t="s">
        <v>686</v>
      </c>
      <c r="N69" s="140" t="s">
        <v>60</v>
      </c>
      <c r="O69" s="140" t="s">
        <v>3063</v>
      </c>
      <c r="P69" s="140" t="s">
        <v>11</v>
      </c>
      <c r="Q69" s="233">
        <f t="shared" si="4"/>
        <v>1</v>
      </c>
      <c r="R69" s="233">
        <v>0.5</v>
      </c>
      <c r="S69" s="233">
        <v>0.5</v>
      </c>
      <c r="T69" s="233">
        <v>0</v>
      </c>
      <c r="U69" s="233">
        <v>0</v>
      </c>
      <c r="V69" s="233">
        <v>0.5</v>
      </c>
      <c r="W69" s="233" t="s">
        <v>3064</v>
      </c>
      <c r="X69" s="233">
        <v>0.1</v>
      </c>
      <c r="Y69" s="233" t="s">
        <v>3065</v>
      </c>
      <c r="Z69" s="233">
        <v>0</v>
      </c>
      <c r="AA69" s="233" t="s">
        <v>3066</v>
      </c>
      <c r="AB69" s="233"/>
      <c r="AC69" s="233"/>
      <c r="AD69" s="210">
        <v>44295</v>
      </c>
      <c r="AE69" s="210">
        <v>44379</v>
      </c>
      <c r="AF69" s="210">
        <v>44483</v>
      </c>
      <c r="AG69" s="210"/>
      <c r="AH69" s="72">
        <f t="shared" si="5"/>
        <v>0.6</v>
      </c>
      <c r="AI69" s="72">
        <f t="shared" si="6"/>
        <v>1</v>
      </c>
      <c r="AJ69" s="72">
        <f t="shared" si="7"/>
        <v>0.7</v>
      </c>
      <c r="AK69" s="72" t="str">
        <f t="shared" si="8"/>
        <v/>
      </c>
      <c r="AL69" s="72" t="s">
        <v>2508</v>
      </c>
      <c r="AM69" s="211" t="s">
        <v>780</v>
      </c>
      <c r="AN69" s="211" t="s">
        <v>780</v>
      </c>
      <c r="AO69" s="211" t="s">
        <v>879</v>
      </c>
      <c r="AP69" s="211"/>
      <c r="AQ69" s="211" t="s">
        <v>3067</v>
      </c>
      <c r="AR69" s="211" t="s">
        <v>3068</v>
      </c>
      <c r="AS69" s="211" t="s">
        <v>3069</v>
      </c>
      <c r="AT69" s="211"/>
      <c r="AU69" s="211" t="s">
        <v>780</v>
      </c>
      <c r="AV69" s="211" t="s">
        <v>869</v>
      </c>
      <c r="AW69" s="211" t="s">
        <v>869</v>
      </c>
      <c r="AX69" s="211"/>
      <c r="AY69" s="211" t="s">
        <v>3070</v>
      </c>
      <c r="AZ69" s="211" t="s">
        <v>3071</v>
      </c>
      <c r="BA69" s="211" t="s">
        <v>3072</v>
      </c>
      <c r="BB69" s="211"/>
      <c r="BC69" s="140" t="s">
        <v>768</v>
      </c>
    </row>
    <row r="70" spans="1:55" ht="15" customHeight="1">
      <c r="A70" s="207">
        <v>19</v>
      </c>
      <c r="B70" s="140" t="s">
        <v>2881</v>
      </c>
      <c r="C70" s="140" t="s">
        <v>3010</v>
      </c>
      <c r="D70" s="140" t="s">
        <v>3073</v>
      </c>
      <c r="E70" s="140" t="s">
        <v>3045</v>
      </c>
      <c r="F70" s="140" t="s">
        <v>3061</v>
      </c>
      <c r="G70" s="140" t="s">
        <v>771</v>
      </c>
      <c r="H70" s="140" t="s">
        <v>772</v>
      </c>
      <c r="I70" s="140" t="s">
        <v>3074</v>
      </c>
      <c r="J70" s="214">
        <v>44287</v>
      </c>
      <c r="K70" s="214">
        <v>44469</v>
      </c>
      <c r="L70" s="140" t="s">
        <v>2907</v>
      </c>
      <c r="M70" s="140" t="s">
        <v>686</v>
      </c>
      <c r="N70" s="140" t="s">
        <v>60</v>
      </c>
      <c r="O70" s="140" t="s">
        <v>3063</v>
      </c>
      <c r="P70" s="140" t="s">
        <v>11</v>
      </c>
      <c r="Q70" s="233">
        <f t="shared" si="4"/>
        <v>1</v>
      </c>
      <c r="R70" s="233">
        <v>0</v>
      </c>
      <c r="S70" s="233">
        <v>0.3</v>
      </c>
      <c r="T70" s="233">
        <v>0.7</v>
      </c>
      <c r="U70" s="233">
        <v>0</v>
      </c>
      <c r="V70" s="233">
        <v>0</v>
      </c>
      <c r="W70" s="233" t="s">
        <v>1751</v>
      </c>
      <c r="X70" s="233">
        <v>0</v>
      </c>
      <c r="Y70" s="233" t="s">
        <v>3075</v>
      </c>
      <c r="Z70" s="233">
        <v>0</v>
      </c>
      <c r="AA70" s="233" t="s">
        <v>3076</v>
      </c>
      <c r="AB70" s="233"/>
      <c r="AC70" s="233"/>
      <c r="AD70" s="210">
        <v>44295</v>
      </c>
      <c r="AE70" s="210">
        <v>44379</v>
      </c>
      <c r="AF70" s="210">
        <v>44483</v>
      </c>
      <c r="AG70" s="210"/>
      <c r="AH70" s="72">
        <f t="shared" si="5"/>
        <v>0</v>
      </c>
      <c r="AI70" s="72" t="str">
        <f t="shared" si="6"/>
        <v/>
      </c>
      <c r="AJ70" s="72">
        <f t="shared" si="7"/>
        <v>0</v>
      </c>
      <c r="AK70" s="72">
        <f t="shared" si="8"/>
        <v>0</v>
      </c>
      <c r="AL70" s="72" t="s">
        <v>2508</v>
      </c>
      <c r="AM70" s="211" t="s">
        <v>879</v>
      </c>
      <c r="AN70" s="211" t="s">
        <v>879</v>
      </c>
      <c r="AO70" s="211" t="s">
        <v>879</v>
      </c>
      <c r="AP70" s="211"/>
      <c r="AQ70" s="211" t="s">
        <v>1751</v>
      </c>
      <c r="AR70" s="211" t="s">
        <v>1619</v>
      </c>
      <c r="AS70" s="211" t="s">
        <v>3077</v>
      </c>
      <c r="AT70" s="211"/>
      <c r="AU70" s="211" t="s">
        <v>879</v>
      </c>
      <c r="AV70" s="211" t="s">
        <v>869</v>
      </c>
      <c r="AW70" s="211" t="s">
        <v>869</v>
      </c>
      <c r="AX70" s="211"/>
      <c r="AY70" s="211" t="s">
        <v>1753</v>
      </c>
      <c r="AZ70" s="211" t="s">
        <v>3078</v>
      </c>
      <c r="BA70" s="211" t="s">
        <v>3078</v>
      </c>
      <c r="BB70" s="211"/>
      <c r="BC70" s="140" t="s">
        <v>768</v>
      </c>
    </row>
    <row r="71" spans="1:55" ht="15" customHeight="1">
      <c r="A71" s="207">
        <v>20</v>
      </c>
      <c r="B71" s="140" t="s">
        <v>2881</v>
      </c>
      <c r="C71" s="140" t="s">
        <v>2593</v>
      </c>
      <c r="D71" s="140" t="s">
        <v>2624</v>
      </c>
      <c r="E71" s="140" t="s">
        <v>2625</v>
      </c>
      <c r="F71" s="140" t="s">
        <v>834</v>
      </c>
      <c r="G71" s="140" t="s">
        <v>2499</v>
      </c>
      <c r="H71" s="140" t="s">
        <v>772</v>
      </c>
      <c r="I71" s="140" t="s">
        <v>2636</v>
      </c>
      <c r="J71" s="214">
        <v>44214</v>
      </c>
      <c r="K71" s="214">
        <v>44362</v>
      </c>
      <c r="L71" s="140" t="s">
        <v>3079</v>
      </c>
      <c r="M71" s="140" t="s">
        <v>686</v>
      </c>
      <c r="N71" s="140" t="s">
        <v>3080</v>
      </c>
      <c r="O71" s="140" t="s">
        <v>3081</v>
      </c>
      <c r="P71" s="140" t="s">
        <v>11</v>
      </c>
      <c r="Q71" s="234">
        <f t="shared" si="4"/>
        <v>1</v>
      </c>
      <c r="R71" s="234">
        <v>0</v>
      </c>
      <c r="S71" s="234">
        <v>0</v>
      </c>
      <c r="T71" s="234">
        <v>0.5</v>
      </c>
      <c r="U71" s="234">
        <v>0.5</v>
      </c>
      <c r="V71" s="234">
        <v>0</v>
      </c>
      <c r="W71" s="234" t="s">
        <v>1751</v>
      </c>
      <c r="X71" s="234">
        <v>0</v>
      </c>
      <c r="Y71" s="234" t="s">
        <v>3082</v>
      </c>
      <c r="Z71" s="234">
        <v>0</v>
      </c>
      <c r="AA71" s="234" t="s">
        <v>3083</v>
      </c>
      <c r="AB71" s="234"/>
      <c r="AC71" s="234"/>
      <c r="AD71" s="210">
        <v>44295</v>
      </c>
      <c r="AE71" s="210">
        <v>44379</v>
      </c>
      <c r="AF71" s="210">
        <v>44483</v>
      </c>
      <c r="AG71" s="210"/>
      <c r="AH71" s="72">
        <f t="shared" si="5"/>
        <v>0</v>
      </c>
      <c r="AI71" s="72" t="str">
        <f t="shared" si="6"/>
        <v/>
      </c>
      <c r="AJ71" s="72" t="str">
        <f t="shared" si="7"/>
        <v/>
      </c>
      <c r="AK71" s="72">
        <f t="shared" si="8"/>
        <v>0</v>
      </c>
      <c r="AL71" s="72" t="s">
        <v>2508</v>
      </c>
      <c r="AM71" s="211" t="s">
        <v>879</v>
      </c>
      <c r="AN71" s="211" t="s">
        <v>879</v>
      </c>
      <c r="AO71" s="211" t="s">
        <v>879</v>
      </c>
      <c r="AP71" s="211"/>
      <c r="AQ71" s="211" t="s">
        <v>1751</v>
      </c>
      <c r="AR71" s="211" t="s">
        <v>1619</v>
      </c>
      <c r="AS71" s="211" t="s">
        <v>3084</v>
      </c>
      <c r="AT71" s="211"/>
      <c r="AU71" s="211" t="s">
        <v>879</v>
      </c>
      <c r="AV71" s="211" t="s">
        <v>869</v>
      </c>
      <c r="AW71" s="211" t="s">
        <v>869</v>
      </c>
      <c r="AX71" s="211"/>
      <c r="AY71" s="211" t="s">
        <v>1753</v>
      </c>
      <c r="AZ71" s="211" t="s">
        <v>3053</v>
      </c>
      <c r="BA71" s="211" t="s">
        <v>3078</v>
      </c>
      <c r="BB71" s="211"/>
      <c r="BC71" s="140" t="s">
        <v>768</v>
      </c>
    </row>
    <row r="72" spans="1:55" ht="15" customHeight="1">
      <c r="A72" s="207">
        <v>21</v>
      </c>
      <c r="B72" s="140" t="s">
        <v>2881</v>
      </c>
      <c r="C72" s="140" t="s">
        <v>2642</v>
      </c>
      <c r="D72" s="140" t="s">
        <v>2624</v>
      </c>
      <c r="E72" s="140" t="s">
        <v>2625</v>
      </c>
      <c r="F72" s="140" t="s">
        <v>834</v>
      </c>
      <c r="G72" s="140" t="s">
        <v>2499</v>
      </c>
      <c r="H72" s="140" t="s">
        <v>772</v>
      </c>
      <c r="I72" s="140" t="s">
        <v>2865</v>
      </c>
      <c r="J72" s="214">
        <v>44197</v>
      </c>
      <c r="K72" s="214">
        <v>44561</v>
      </c>
      <c r="L72" s="140" t="s">
        <v>3085</v>
      </c>
      <c r="M72" s="140" t="s">
        <v>686</v>
      </c>
      <c r="N72" s="140" t="s">
        <v>30</v>
      </c>
      <c r="O72" s="140" t="s">
        <v>3081</v>
      </c>
      <c r="P72" s="140" t="s">
        <v>11</v>
      </c>
      <c r="Q72" s="209">
        <f t="shared" si="4"/>
        <v>4</v>
      </c>
      <c r="R72" s="209">
        <v>1</v>
      </c>
      <c r="S72" s="209">
        <v>1</v>
      </c>
      <c r="T72" s="209">
        <v>1</v>
      </c>
      <c r="U72" s="209">
        <v>1</v>
      </c>
      <c r="V72" s="209">
        <v>1</v>
      </c>
      <c r="W72" s="209" t="s">
        <v>3086</v>
      </c>
      <c r="X72" s="209">
        <v>1</v>
      </c>
      <c r="Y72" s="209" t="s">
        <v>3087</v>
      </c>
      <c r="Z72" s="209">
        <v>1</v>
      </c>
      <c r="AA72" s="209" t="s">
        <v>3088</v>
      </c>
      <c r="AB72" s="209"/>
      <c r="AC72" s="209"/>
      <c r="AD72" s="210">
        <v>44295</v>
      </c>
      <c r="AE72" s="210">
        <v>44379</v>
      </c>
      <c r="AF72" s="210">
        <v>44483</v>
      </c>
      <c r="AG72" s="210"/>
      <c r="AH72" s="72">
        <f t="shared" si="5"/>
        <v>0.75</v>
      </c>
      <c r="AI72" s="72">
        <f t="shared" si="6"/>
        <v>1</v>
      </c>
      <c r="AJ72" s="72">
        <f t="shared" si="7"/>
        <v>1</v>
      </c>
      <c r="AK72" s="72">
        <f t="shared" si="8"/>
        <v>1</v>
      </c>
      <c r="AL72" s="72" t="s">
        <v>2508</v>
      </c>
      <c r="AM72" s="211" t="s">
        <v>780</v>
      </c>
      <c r="AN72" s="211" t="s">
        <v>780</v>
      </c>
      <c r="AO72" s="211" t="s">
        <v>780</v>
      </c>
      <c r="AP72" s="211"/>
      <c r="AQ72" s="211" t="s">
        <v>3089</v>
      </c>
      <c r="AR72" s="211" t="s">
        <v>3090</v>
      </c>
      <c r="AS72" s="211" t="s">
        <v>3091</v>
      </c>
      <c r="AT72" s="211"/>
      <c r="AU72" s="211" t="s">
        <v>780</v>
      </c>
      <c r="AV72" s="211" t="s">
        <v>780</v>
      </c>
      <c r="AW72" s="211" t="s">
        <v>780</v>
      </c>
      <c r="AX72" s="211"/>
      <c r="AY72" s="211" t="s">
        <v>3092</v>
      </c>
      <c r="AZ72" s="211" t="s">
        <v>3092</v>
      </c>
      <c r="BA72" s="211" t="s">
        <v>3092</v>
      </c>
      <c r="BB72" s="211"/>
      <c r="BC72" s="140" t="s">
        <v>768</v>
      </c>
    </row>
    <row r="73" spans="1:55" ht="15" customHeight="1">
      <c r="A73" s="207">
        <v>22</v>
      </c>
      <c r="B73" s="140" t="s">
        <v>2881</v>
      </c>
      <c r="C73" s="140" t="s">
        <v>2593</v>
      </c>
      <c r="D73" s="140" t="s">
        <v>2624</v>
      </c>
      <c r="E73" s="140" t="s">
        <v>2625</v>
      </c>
      <c r="F73" s="140" t="s">
        <v>834</v>
      </c>
      <c r="G73" s="140" t="s">
        <v>2499</v>
      </c>
      <c r="H73" s="140" t="s">
        <v>772</v>
      </c>
      <c r="I73" s="140" t="s">
        <v>3093</v>
      </c>
      <c r="J73" s="214">
        <v>44197</v>
      </c>
      <c r="K73" s="214">
        <v>44560</v>
      </c>
      <c r="L73" s="140" t="s">
        <v>3094</v>
      </c>
      <c r="M73" s="140" t="s">
        <v>686</v>
      </c>
      <c r="N73" s="140" t="s">
        <v>30</v>
      </c>
      <c r="O73" s="140" t="s">
        <v>3095</v>
      </c>
      <c r="P73" s="140" t="s">
        <v>11</v>
      </c>
      <c r="Q73" s="209">
        <f t="shared" si="4"/>
        <v>12</v>
      </c>
      <c r="R73" s="209">
        <v>3</v>
      </c>
      <c r="S73" s="209">
        <v>3</v>
      </c>
      <c r="T73" s="209">
        <v>3</v>
      </c>
      <c r="U73" s="209">
        <v>3</v>
      </c>
      <c r="V73" s="209">
        <v>3</v>
      </c>
      <c r="W73" s="209" t="s">
        <v>3096</v>
      </c>
      <c r="X73" s="209">
        <v>3</v>
      </c>
      <c r="Y73" s="209" t="s">
        <v>3097</v>
      </c>
      <c r="Z73" s="209">
        <v>3</v>
      </c>
      <c r="AA73" s="209" t="s">
        <v>3098</v>
      </c>
      <c r="AB73" s="209"/>
      <c r="AC73" s="209"/>
      <c r="AD73" s="210">
        <v>44295</v>
      </c>
      <c r="AE73" s="210">
        <v>44379</v>
      </c>
      <c r="AF73" s="210">
        <v>44483</v>
      </c>
      <c r="AG73" s="210"/>
      <c r="AH73" s="72">
        <f t="shared" si="5"/>
        <v>0.75</v>
      </c>
      <c r="AI73" s="72">
        <f t="shared" si="6"/>
        <v>1</v>
      </c>
      <c r="AJ73" s="72">
        <f t="shared" si="7"/>
        <v>1</v>
      </c>
      <c r="AK73" s="72">
        <f t="shared" si="8"/>
        <v>1</v>
      </c>
      <c r="AL73" s="72" t="s">
        <v>2508</v>
      </c>
      <c r="AM73" s="211" t="s">
        <v>780</v>
      </c>
      <c r="AN73" s="211" t="s">
        <v>780</v>
      </c>
      <c r="AO73" s="211" t="s">
        <v>780</v>
      </c>
      <c r="AP73" s="211"/>
      <c r="AQ73" s="211" t="s">
        <v>3099</v>
      </c>
      <c r="AR73" s="211" t="s">
        <v>3100</v>
      </c>
      <c r="AS73" s="211" t="s">
        <v>3101</v>
      </c>
      <c r="AT73" s="211"/>
      <c r="AU73" s="211" t="s">
        <v>780</v>
      </c>
      <c r="AV73" s="211" t="s">
        <v>780</v>
      </c>
      <c r="AW73" s="211" t="s">
        <v>780</v>
      </c>
      <c r="AX73" s="211"/>
      <c r="AY73" s="211" t="s">
        <v>3102</v>
      </c>
      <c r="AZ73" s="211" t="s">
        <v>3102</v>
      </c>
      <c r="BA73" s="211" t="s">
        <v>3102</v>
      </c>
      <c r="BB73" s="211"/>
      <c r="BC73" s="140" t="s">
        <v>768</v>
      </c>
    </row>
    <row r="74" spans="1:55" ht="15" customHeight="1">
      <c r="A74" s="207">
        <v>1</v>
      </c>
      <c r="B74" s="132" t="s">
        <v>3103</v>
      </c>
      <c r="C74" s="140" t="s">
        <v>1751</v>
      </c>
      <c r="D74" s="132" t="s">
        <v>3104</v>
      </c>
      <c r="E74" s="132" t="s">
        <v>3105</v>
      </c>
      <c r="F74" s="132" t="s">
        <v>1006</v>
      </c>
      <c r="G74" s="132" t="s">
        <v>2499</v>
      </c>
      <c r="H74" s="132" t="s">
        <v>3106</v>
      </c>
      <c r="I74" s="132" t="s">
        <v>3107</v>
      </c>
      <c r="J74" s="214">
        <v>44440</v>
      </c>
      <c r="K74" s="214">
        <v>44469</v>
      </c>
      <c r="L74" s="132" t="s">
        <v>3108</v>
      </c>
      <c r="M74" s="140" t="s">
        <v>3109</v>
      </c>
      <c r="N74" s="140" t="s">
        <v>3110</v>
      </c>
      <c r="O74" s="132" t="s">
        <v>3111</v>
      </c>
      <c r="P74" s="140" t="s">
        <v>862</v>
      </c>
      <c r="Q74" s="207">
        <v>1</v>
      </c>
      <c r="R74" s="207">
        <v>0</v>
      </c>
      <c r="S74" s="207">
        <v>0</v>
      </c>
      <c r="T74" s="207">
        <v>0</v>
      </c>
      <c r="U74" s="207">
        <v>1</v>
      </c>
      <c r="V74" s="207"/>
      <c r="W74" s="207"/>
      <c r="X74" s="207"/>
      <c r="Y74" s="207"/>
      <c r="Z74" s="207">
        <v>0</v>
      </c>
      <c r="AA74" s="207" t="s">
        <v>1458</v>
      </c>
      <c r="AB74" s="209"/>
      <c r="AC74" s="209"/>
      <c r="AD74" s="210"/>
      <c r="AE74" s="210"/>
      <c r="AF74" s="210">
        <v>44483</v>
      </c>
      <c r="AG74" s="210"/>
      <c r="AH74" s="72">
        <f t="shared" si="5"/>
        <v>0</v>
      </c>
      <c r="AI74" s="72" t="str">
        <f t="shared" si="6"/>
        <v/>
      </c>
      <c r="AJ74" s="72" t="str">
        <f t="shared" si="7"/>
        <v/>
      </c>
      <c r="AK74" s="72" t="str">
        <f t="shared" si="8"/>
        <v/>
      </c>
      <c r="AL74" s="72" t="s">
        <v>2508</v>
      </c>
      <c r="AM74" s="211"/>
      <c r="AN74" s="211"/>
      <c r="AO74" s="211" t="s">
        <v>879</v>
      </c>
      <c r="AP74" s="211"/>
      <c r="AQ74" s="211"/>
      <c r="AR74" s="211"/>
      <c r="AS74" s="211" t="s">
        <v>879</v>
      </c>
      <c r="AT74" s="211"/>
      <c r="AU74" s="211"/>
      <c r="AV74" s="211"/>
      <c r="AW74" s="211" t="s">
        <v>879</v>
      </c>
      <c r="AX74" s="211"/>
      <c r="AY74" s="211"/>
      <c r="AZ74" s="211"/>
      <c r="BA74" s="211" t="s">
        <v>3112</v>
      </c>
      <c r="BB74" s="211"/>
      <c r="BC74" s="132" t="s">
        <v>1751</v>
      </c>
    </row>
    <row r="75" spans="1:55" ht="15" customHeight="1">
      <c r="A75" s="207">
        <v>2</v>
      </c>
      <c r="B75" s="132" t="s">
        <v>3103</v>
      </c>
      <c r="C75" s="140" t="s">
        <v>1751</v>
      </c>
      <c r="D75" s="132" t="s">
        <v>3104</v>
      </c>
      <c r="E75" s="132" t="s">
        <v>3105</v>
      </c>
      <c r="F75" s="132" t="s">
        <v>1006</v>
      </c>
      <c r="G75" s="132" t="s">
        <v>3113</v>
      </c>
      <c r="H75" s="132" t="s">
        <v>3114</v>
      </c>
      <c r="I75" s="132" t="s">
        <v>3115</v>
      </c>
      <c r="J75" s="214">
        <v>44440</v>
      </c>
      <c r="K75" s="214">
        <v>44469</v>
      </c>
      <c r="L75" s="132" t="s">
        <v>3116</v>
      </c>
      <c r="M75" s="140" t="s">
        <v>3109</v>
      </c>
      <c r="N75" s="140" t="s">
        <v>3110</v>
      </c>
      <c r="O75" s="132" t="s">
        <v>3117</v>
      </c>
      <c r="P75" s="140" t="s">
        <v>862</v>
      </c>
      <c r="Q75" s="207">
        <v>1</v>
      </c>
      <c r="R75" s="207">
        <v>0</v>
      </c>
      <c r="S75" s="207">
        <v>1</v>
      </c>
      <c r="T75" s="207">
        <v>0</v>
      </c>
      <c r="U75" s="207">
        <v>0</v>
      </c>
      <c r="V75" s="207"/>
      <c r="W75" s="207"/>
      <c r="X75" s="207"/>
      <c r="Y75" s="207"/>
      <c r="Z75" s="207">
        <v>1</v>
      </c>
      <c r="AA75" s="207" t="s">
        <v>3118</v>
      </c>
      <c r="AB75" s="212"/>
      <c r="AC75" s="212"/>
      <c r="AD75" s="210"/>
      <c r="AE75" s="210"/>
      <c r="AF75" s="210">
        <v>44483</v>
      </c>
      <c r="AG75" s="210"/>
      <c r="AH75" s="72">
        <f t="shared" si="5"/>
        <v>1</v>
      </c>
      <c r="AI75" s="72" t="str">
        <f t="shared" si="6"/>
        <v/>
      </c>
      <c r="AJ75" s="72">
        <f t="shared" si="7"/>
        <v>0</v>
      </c>
      <c r="AK75" s="72" t="str">
        <f t="shared" si="8"/>
        <v/>
      </c>
      <c r="AL75" s="72" t="s">
        <v>2508</v>
      </c>
      <c r="AM75" s="211"/>
      <c r="AN75" s="211"/>
      <c r="AO75" s="211" t="s">
        <v>780</v>
      </c>
      <c r="AP75" s="211"/>
      <c r="AQ75" s="211"/>
      <c r="AR75" s="211"/>
      <c r="AS75" s="211" t="s">
        <v>2764</v>
      </c>
      <c r="AT75" s="211"/>
      <c r="AU75" s="211"/>
      <c r="AV75" s="211"/>
      <c r="AW75" s="211" t="s">
        <v>780</v>
      </c>
      <c r="AX75" s="211"/>
      <c r="AY75" s="211"/>
      <c r="AZ75" s="211"/>
      <c r="BA75" s="116" t="s">
        <v>3119</v>
      </c>
      <c r="BB75" s="116"/>
      <c r="BC75" s="132" t="s">
        <v>1751</v>
      </c>
    </row>
    <row r="76" spans="1:55" ht="15" customHeight="1">
      <c r="A76" s="207">
        <v>3</v>
      </c>
      <c r="B76" s="132" t="s">
        <v>3103</v>
      </c>
      <c r="C76" s="140" t="s">
        <v>1751</v>
      </c>
      <c r="D76" s="132" t="s">
        <v>3104</v>
      </c>
      <c r="E76" s="132" t="s">
        <v>3105</v>
      </c>
      <c r="F76" s="132" t="s">
        <v>1006</v>
      </c>
      <c r="G76" s="132" t="s">
        <v>771</v>
      </c>
      <c r="H76" s="132" t="s">
        <v>3120</v>
      </c>
      <c r="I76" s="132" t="s">
        <v>3121</v>
      </c>
      <c r="J76" s="214">
        <v>44440</v>
      </c>
      <c r="K76" s="214">
        <v>44561</v>
      </c>
      <c r="L76" s="140" t="s">
        <v>3122</v>
      </c>
      <c r="M76" s="140" t="s">
        <v>3109</v>
      </c>
      <c r="N76" s="140" t="s">
        <v>3110</v>
      </c>
      <c r="O76" s="132" t="s">
        <v>3117</v>
      </c>
      <c r="P76" s="140" t="s">
        <v>862</v>
      </c>
      <c r="Q76" s="207">
        <v>600</v>
      </c>
      <c r="R76" s="207">
        <v>250</v>
      </c>
      <c r="S76" s="207">
        <v>250</v>
      </c>
      <c r="T76" s="207">
        <v>50</v>
      </c>
      <c r="U76" s="207">
        <v>50</v>
      </c>
      <c r="V76" s="207"/>
      <c r="W76" s="207"/>
      <c r="X76" s="207"/>
      <c r="Y76" s="207"/>
      <c r="Z76" s="207">
        <v>430</v>
      </c>
      <c r="AA76" s="207" t="s">
        <v>3123</v>
      </c>
      <c r="AB76" s="212"/>
      <c r="AC76" s="212"/>
      <c r="AD76" s="210"/>
      <c r="AE76" s="210"/>
      <c r="AF76" s="210">
        <v>44483</v>
      </c>
      <c r="AG76" s="210"/>
      <c r="AH76" s="72">
        <f t="shared" si="5"/>
        <v>0.71666666666666667</v>
      </c>
      <c r="AI76" s="72">
        <f t="shared" si="6"/>
        <v>0</v>
      </c>
      <c r="AJ76" s="72">
        <f t="shared" si="7"/>
        <v>0</v>
      </c>
      <c r="AK76" s="72">
        <f t="shared" si="8"/>
        <v>1</v>
      </c>
      <c r="AL76" s="72" t="s">
        <v>2508</v>
      </c>
      <c r="AM76" s="211"/>
      <c r="AN76" s="211"/>
      <c r="AO76" s="211" t="s">
        <v>780</v>
      </c>
      <c r="AP76" s="211"/>
      <c r="AQ76" s="211"/>
      <c r="AR76" s="211"/>
      <c r="AS76" s="211" t="s">
        <v>2764</v>
      </c>
      <c r="AT76" s="211"/>
      <c r="AU76" s="211"/>
      <c r="AV76" s="211"/>
      <c r="AW76" s="211" t="s">
        <v>780</v>
      </c>
      <c r="AX76" s="211"/>
      <c r="AY76" s="211"/>
      <c r="AZ76" s="211"/>
      <c r="BA76" s="116" t="s">
        <v>3124</v>
      </c>
      <c r="BB76" s="116"/>
      <c r="BC76" s="132" t="s">
        <v>1751</v>
      </c>
    </row>
    <row r="77" spans="1:55" ht="15" customHeight="1">
      <c r="A77" s="207">
        <v>4</v>
      </c>
      <c r="B77" s="132" t="s">
        <v>3103</v>
      </c>
      <c r="C77" s="140" t="s">
        <v>1751</v>
      </c>
      <c r="D77" s="132" t="s">
        <v>3104</v>
      </c>
      <c r="E77" s="132" t="s">
        <v>3105</v>
      </c>
      <c r="F77" s="132" t="s">
        <v>1006</v>
      </c>
      <c r="G77" s="132" t="s">
        <v>771</v>
      </c>
      <c r="H77" s="132" t="s">
        <v>3120</v>
      </c>
      <c r="I77" s="132" t="s">
        <v>3125</v>
      </c>
      <c r="J77" s="214">
        <v>44440</v>
      </c>
      <c r="K77" s="214">
        <v>44561</v>
      </c>
      <c r="L77" s="132" t="s">
        <v>3126</v>
      </c>
      <c r="M77" s="140" t="s">
        <v>3109</v>
      </c>
      <c r="N77" s="140" t="s">
        <v>3110</v>
      </c>
      <c r="O77" s="132" t="s">
        <v>3117</v>
      </c>
      <c r="P77" s="140" t="s">
        <v>862</v>
      </c>
      <c r="Q77" s="207">
        <v>87</v>
      </c>
      <c r="R77" s="207">
        <v>20</v>
      </c>
      <c r="S77" s="207">
        <v>32</v>
      </c>
      <c r="T77" s="207">
        <f>23+2</f>
        <v>25</v>
      </c>
      <c r="U77" s="207">
        <v>10</v>
      </c>
      <c r="V77" s="207"/>
      <c r="W77" s="207"/>
      <c r="X77" s="207"/>
      <c r="Y77" s="207"/>
      <c r="Z77" s="207">
        <v>112</v>
      </c>
      <c r="AA77" s="207" t="s">
        <v>3127</v>
      </c>
      <c r="AB77" s="212"/>
      <c r="AC77" s="212"/>
      <c r="AD77" s="210"/>
      <c r="AE77" s="210"/>
      <c r="AF77" s="210">
        <v>44483</v>
      </c>
      <c r="AG77" s="210"/>
      <c r="AH77" s="72">
        <f t="shared" si="5"/>
        <v>1</v>
      </c>
      <c r="AI77" s="72">
        <f t="shared" si="6"/>
        <v>0</v>
      </c>
      <c r="AJ77" s="72">
        <f t="shared" si="7"/>
        <v>0</v>
      </c>
      <c r="AK77" s="72">
        <f t="shared" si="8"/>
        <v>1</v>
      </c>
      <c r="AL77" s="72" t="s">
        <v>2508</v>
      </c>
      <c r="AM77" s="211"/>
      <c r="AN77" s="211"/>
      <c r="AO77" s="211" t="s">
        <v>780</v>
      </c>
      <c r="AP77" s="211"/>
      <c r="AQ77" s="211"/>
      <c r="AR77" s="211"/>
      <c r="AS77" s="211" t="s">
        <v>2764</v>
      </c>
      <c r="AT77" s="211"/>
      <c r="AU77" s="211"/>
      <c r="AV77" s="211"/>
      <c r="AW77" s="211" t="s">
        <v>780</v>
      </c>
      <c r="AX77" s="211"/>
      <c r="AY77" s="211"/>
      <c r="AZ77" s="211"/>
      <c r="BA77" s="116" t="s">
        <v>3128</v>
      </c>
      <c r="BB77" s="116"/>
      <c r="BC77" s="132" t="s">
        <v>1751</v>
      </c>
    </row>
    <row r="78" spans="1:55" ht="15" customHeight="1">
      <c r="A78" s="207">
        <v>5</v>
      </c>
      <c r="B78" s="132" t="s">
        <v>3103</v>
      </c>
      <c r="C78" s="140" t="s">
        <v>1751</v>
      </c>
      <c r="D78" s="132" t="s">
        <v>3104</v>
      </c>
      <c r="E78" s="132" t="s">
        <v>3105</v>
      </c>
      <c r="F78" s="132" t="s">
        <v>1006</v>
      </c>
      <c r="G78" s="132" t="s">
        <v>771</v>
      </c>
      <c r="H78" s="132" t="s">
        <v>3120</v>
      </c>
      <c r="I78" s="132" t="s">
        <v>3129</v>
      </c>
      <c r="J78" s="214">
        <v>44440</v>
      </c>
      <c r="K78" s="214">
        <v>44561</v>
      </c>
      <c r="L78" s="140" t="s">
        <v>3130</v>
      </c>
      <c r="M78" s="140" t="s">
        <v>3109</v>
      </c>
      <c r="N78" s="140" t="s">
        <v>3131</v>
      </c>
      <c r="O78" s="132" t="s">
        <v>3117</v>
      </c>
      <c r="P78" s="140" t="s">
        <v>862</v>
      </c>
      <c r="Q78" s="218">
        <v>1</v>
      </c>
      <c r="R78" s="218">
        <v>0.2</v>
      </c>
      <c r="S78" s="218">
        <v>0.5</v>
      </c>
      <c r="T78" s="218">
        <v>0.15</v>
      </c>
      <c r="U78" s="218">
        <v>0.15</v>
      </c>
      <c r="V78" s="218"/>
      <c r="W78" s="218"/>
      <c r="X78" s="218"/>
      <c r="Y78" s="218"/>
      <c r="Z78" s="218">
        <v>0.85</v>
      </c>
      <c r="AA78" s="218" t="s">
        <v>3132</v>
      </c>
      <c r="AB78" s="209"/>
      <c r="AC78" s="209"/>
      <c r="AD78" s="210"/>
      <c r="AE78" s="210"/>
      <c r="AF78" s="210">
        <v>44483</v>
      </c>
      <c r="AG78" s="210"/>
      <c r="AH78" s="72">
        <f t="shared" si="5"/>
        <v>0.85</v>
      </c>
      <c r="AI78" s="72">
        <f t="shared" si="6"/>
        <v>0</v>
      </c>
      <c r="AJ78" s="72">
        <f t="shared" si="7"/>
        <v>0</v>
      </c>
      <c r="AK78" s="72">
        <f t="shared" si="8"/>
        <v>1</v>
      </c>
      <c r="AL78" s="72" t="s">
        <v>2508</v>
      </c>
      <c r="AM78" s="211"/>
      <c r="AN78" s="211"/>
      <c r="AO78" s="211" t="s">
        <v>780</v>
      </c>
      <c r="AP78" s="211"/>
      <c r="AQ78" s="211"/>
      <c r="AR78" s="211"/>
      <c r="AS78" s="211" t="s">
        <v>2764</v>
      </c>
      <c r="AT78" s="211"/>
      <c r="AU78" s="211"/>
      <c r="AV78" s="211"/>
      <c r="AW78" s="211" t="s">
        <v>869</v>
      </c>
      <c r="AX78" s="211"/>
      <c r="AY78" s="211"/>
      <c r="AZ78" s="211"/>
      <c r="BA78" s="116" t="s">
        <v>3133</v>
      </c>
      <c r="BB78" s="116"/>
      <c r="BC78" s="132" t="s">
        <v>1751</v>
      </c>
    </row>
    <row r="79" spans="1:55" ht="15" customHeight="1">
      <c r="A79" s="207">
        <v>6</v>
      </c>
      <c r="B79" s="132" t="s">
        <v>3103</v>
      </c>
      <c r="C79" s="140" t="s">
        <v>1751</v>
      </c>
      <c r="D79" s="132" t="s">
        <v>3104</v>
      </c>
      <c r="E79" s="132" t="s">
        <v>3105</v>
      </c>
      <c r="F79" s="132" t="s">
        <v>1006</v>
      </c>
      <c r="G79" s="132" t="s">
        <v>771</v>
      </c>
      <c r="H79" s="132" t="s">
        <v>772</v>
      </c>
      <c r="I79" s="132" t="s">
        <v>3134</v>
      </c>
      <c r="J79" s="214">
        <v>44440</v>
      </c>
      <c r="K79" s="214">
        <v>44561</v>
      </c>
      <c r="L79" s="132" t="s">
        <v>3135</v>
      </c>
      <c r="M79" s="140" t="s">
        <v>3109</v>
      </c>
      <c r="N79" s="140" t="s">
        <v>3110</v>
      </c>
      <c r="O79" s="132" t="s">
        <v>3117</v>
      </c>
      <c r="P79" s="140" t="s">
        <v>862</v>
      </c>
      <c r="Q79" s="207">
        <v>10</v>
      </c>
      <c r="R79" s="207">
        <v>2</v>
      </c>
      <c r="S79" s="207">
        <v>4</v>
      </c>
      <c r="T79" s="207">
        <v>2</v>
      </c>
      <c r="U79" s="207">
        <v>2</v>
      </c>
      <c r="V79" s="207"/>
      <c r="W79" s="207"/>
      <c r="X79" s="207"/>
      <c r="Y79" s="207"/>
      <c r="Z79" s="207">
        <v>13</v>
      </c>
      <c r="AA79" s="207" t="s">
        <v>3136</v>
      </c>
      <c r="AB79" s="209"/>
      <c r="AC79" s="209"/>
      <c r="AD79" s="210"/>
      <c r="AE79" s="210"/>
      <c r="AF79" s="210">
        <v>44483</v>
      </c>
      <c r="AG79" s="210"/>
      <c r="AH79" s="72">
        <f t="shared" si="5"/>
        <v>1</v>
      </c>
      <c r="AI79" s="72">
        <f t="shared" si="6"/>
        <v>0</v>
      </c>
      <c r="AJ79" s="72">
        <f t="shared" si="7"/>
        <v>0</v>
      </c>
      <c r="AK79" s="72">
        <f t="shared" si="8"/>
        <v>1</v>
      </c>
      <c r="AL79" s="72" t="s">
        <v>2508</v>
      </c>
      <c r="AM79" s="211"/>
      <c r="AN79" s="211"/>
      <c r="AO79" s="211" t="s">
        <v>780</v>
      </c>
      <c r="AP79" s="211"/>
      <c r="AQ79" s="211"/>
      <c r="AR79" s="211"/>
      <c r="AS79" s="211" t="s">
        <v>2764</v>
      </c>
      <c r="AT79" s="211"/>
      <c r="AU79" s="211"/>
      <c r="AV79" s="211"/>
      <c r="AW79" s="211" t="s">
        <v>780</v>
      </c>
      <c r="AX79" s="211"/>
      <c r="AY79" s="211"/>
      <c r="AZ79" s="211"/>
      <c r="BA79" s="116" t="s">
        <v>3137</v>
      </c>
      <c r="BB79" s="116"/>
      <c r="BC79" s="132" t="s">
        <v>1751</v>
      </c>
    </row>
    <row r="80" spans="1:55" ht="15" customHeight="1">
      <c r="A80" s="207">
        <v>7</v>
      </c>
      <c r="B80" s="132" t="s">
        <v>3103</v>
      </c>
      <c r="C80" s="140" t="s">
        <v>1751</v>
      </c>
      <c r="D80" s="132" t="s">
        <v>3104</v>
      </c>
      <c r="E80" s="132" t="s">
        <v>3105</v>
      </c>
      <c r="F80" s="132" t="s">
        <v>1006</v>
      </c>
      <c r="G80" s="132" t="s">
        <v>771</v>
      </c>
      <c r="H80" s="132" t="s">
        <v>3138</v>
      </c>
      <c r="I80" s="132" t="s">
        <v>3139</v>
      </c>
      <c r="J80" s="214">
        <v>44440</v>
      </c>
      <c r="K80" s="214">
        <v>44561</v>
      </c>
      <c r="L80" s="132" t="s">
        <v>3140</v>
      </c>
      <c r="M80" s="140" t="s">
        <v>3109</v>
      </c>
      <c r="N80" s="140" t="s">
        <v>3110</v>
      </c>
      <c r="O80" s="132" t="s">
        <v>3117</v>
      </c>
      <c r="P80" s="140" t="s">
        <v>862</v>
      </c>
      <c r="Q80" s="207">
        <v>12</v>
      </c>
      <c r="R80" s="207">
        <v>3</v>
      </c>
      <c r="S80" s="207">
        <v>3</v>
      </c>
      <c r="T80" s="207">
        <v>3</v>
      </c>
      <c r="U80" s="207">
        <v>3</v>
      </c>
      <c r="V80" s="207"/>
      <c r="W80" s="207"/>
      <c r="X80" s="207"/>
      <c r="Y80" s="207"/>
      <c r="Z80" s="207">
        <v>12</v>
      </c>
      <c r="AA80" s="207" t="s">
        <v>3141</v>
      </c>
      <c r="AB80" s="209"/>
      <c r="AC80" s="209"/>
      <c r="AD80" s="210"/>
      <c r="AE80" s="210"/>
      <c r="AF80" s="210">
        <v>44483</v>
      </c>
      <c r="AG80" s="210"/>
      <c r="AH80" s="72">
        <f t="shared" si="5"/>
        <v>1</v>
      </c>
      <c r="AI80" s="72">
        <f t="shared" si="6"/>
        <v>0</v>
      </c>
      <c r="AJ80" s="72">
        <f t="shared" si="7"/>
        <v>0</v>
      </c>
      <c r="AK80" s="72">
        <f t="shared" si="8"/>
        <v>1</v>
      </c>
      <c r="AL80" s="72" t="s">
        <v>2508</v>
      </c>
      <c r="AM80" s="211"/>
      <c r="AN80" s="211"/>
      <c r="AO80" s="211" t="s">
        <v>780</v>
      </c>
      <c r="AP80" s="211"/>
      <c r="AQ80" s="211"/>
      <c r="AR80" s="211"/>
      <c r="AS80" s="211" t="s">
        <v>2764</v>
      </c>
      <c r="AT80" s="211"/>
      <c r="AU80" s="211"/>
      <c r="AV80" s="211"/>
      <c r="AW80" s="211" t="s">
        <v>780</v>
      </c>
      <c r="AX80" s="211"/>
      <c r="AY80" s="211"/>
      <c r="AZ80" s="211"/>
      <c r="BA80" s="116" t="s">
        <v>3142</v>
      </c>
      <c r="BB80" s="116"/>
      <c r="BC80" s="132" t="s">
        <v>1751</v>
      </c>
    </row>
    <row r="81" spans="1:55" ht="15" customHeight="1">
      <c r="A81" s="207">
        <v>8</v>
      </c>
      <c r="B81" s="132" t="s">
        <v>3103</v>
      </c>
      <c r="C81" s="140" t="s">
        <v>1751</v>
      </c>
      <c r="D81" s="132" t="s">
        <v>3104</v>
      </c>
      <c r="E81" s="132" t="s">
        <v>3105</v>
      </c>
      <c r="F81" s="132" t="s">
        <v>1006</v>
      </c>
      <c r="G81" s="132" t="s">
        <v>3143</v>
      </c>
      <c r="H81" s="132" t="s">
        <v>3144</v>
      </c>
      <c r="I81" s="132" t="s">
        <v>3145</v>
      </c>
      <c r="J81" s="214">
        <v>44440</v>
      </c>
      <c r="K81" s="214">
        <v>44561</v>
      </c>
      <c r="L81" s="132" t="s">
        <v>3146</v>
      </c>
      <c r="M81" s="140" t="s">
        <v>3109</v>
      </c>
      <c r="N81" s="140" t="s">
        <v>3110</v>
      </c>
      <c r="O81" s="140" t="s">
        <v>3147</v>
      </c>
      <c r="P81" s="140" t="s">
        <v>3148</v>
      </c>
      <c r="Q81" s="207">
        <v>10</v>
      </c>
      <c r="R81" s="207">
        <v>1</v>
      </c>
      <c r="S81" s="207">
        <v>3</v>
      </c>
      <c r="T81" s="207">
        <v>3</v>
      </c>
      <c r="U81" s="207">
        <v>3</v>
      </c>
      <c r="V81" s="207"/>
      <c r="W81" s="207"/>
      <c r="X81" s="207"/>
      <c r="Y81" s="207"/>
      <c r="Z81" s="207">
        <v>11</v>
      </c>
      <c r="AA81" s="207" t="s">
        <v>3149</v>
      </c>
      <c r="AB81" s="212"/>
      <c r="AC81" s="212"/>
      <c r="AD81" s="210"/>
      <c r="AE81" s="210"/>
      <c r="AF81" s="210">
        <v>44483</v>
      </c>
      <c r="AG81" s="210"/>
      <c r="AH81" s="72">
        <f t="shared" si="5"/>
        <v>1</v>
      </c>
      <c r="AI81" s="72">
        <f t="shared" si="6"/>
        <v>0</v>
      </c>
      <c r="AJ81" s="72">
        <f t="shared" si="7"/>
        <v>0</v>
      </c>
      <c r="AK81" s="72">
        <f t="shared" si="8"/>
        <v>1</v>
      </c>
      <c r="AL81" s="72" t="s">
        <v>2508</v>
      </c>
      <c r="AM81" s="211"/>
      <c r="AN81" s="211"/>
      <c r="AO81" s="211" t="s">
        <v>780</v>
      </c>
      <c r="AP81" s="211"/>
      <c r="AQ81" s="211"/>
      <c r="AR81" s="211"/>
      <c r="AS81" s="211" t="s">
        <v>2764</v>
      </c>
      <c r="AT81" s="211"/>
      <c r="AU81" s="211"/>
      <c r="AV81" s="211"/>
      <c r="AW81" s="211" t="s">
        <v>780</v>
      </c>
      <c r="AX81" s="211"/>
      <c r="AY81" s="211"/>
      <c r="AZ81" s="211"/>
      <c r="BA81" s="116" t="s">
        <v>3150</v>
      </c>
      <c r="BB81" s="116"/>
      <c r="BC81" s="132" t="s">
        <v>1751</v>
      </c>
    </row>
    <row r="82" spans="1:55" ht="15" customHeight="1">
      <c r="A82" s="207">
        <v>9</v>
      </c>
      <c r="B82" s="132" t="s">
        <v>3103</v>
      </c>
      <c r="C82" s="140" t="s">
        <v>1751</v>
      </c>
      <c r="D82" s="132" t="s">
        <v>3104</v>
      </c>
      <c r="E82" s="132" t="s">
        <v>3105</v>
      </c>
      <c r="F82" s="132" t="s">
        <v>1006</v>
      </c>
      <c r="G82" s="132" t="s">
        <v>3143</v>
      </c>
      <c r="H82" s="132" t="s">
        <v>3144</v>
      </c>
      <c r="I82" s="132" t="s">
        <v>3151</v>
      </c>
      <c r="J82" s="214">
        <v>44440</v>
      </c>
      <c r="K82" s="214">
        <v>44561</v>
      </c>
      <c r="L82" s="132" t="s">
        <v>3152</v>
      </c>
      <c r="M82" s="140" t="s">
        <v>3109</v>
      </c>
      <c r="N82" s="140" t="s">
        <v>3110</v>
      </c>
      <c r="O82" s="132" t="s">
        <v>3153</v>
      </c>
      <c r="P82" s="140" t="s">
        <v>3154</v>
      </c>
      <c r="Q82" s="207">
        <v>3</v>
      </c>
      <c r="R82" s="207">
        <v>0</v>
      </c>
      <c r="S82" s="207">
        <v>0</v>
      </c>
      <c r="T82" s="207">
        <v>1</v>
      </c>
      <c r="U82" s="207">
        <v>2</v>
      </c>
      <c r="V82" s="207"/>
      <c r="W82" s="207"/>
      <c r="X82" s="207"/>
      <c r="Y82" s="207"/>
      <c r="Z82" s="207">
        <v>1</v>
      </c>
      <c r="AA82" s="207" t="s">
        <v>3155</v>
      </c>
      <c r="AB82" s="212"/>
      <c r="AC82" s="212"/>
      <c r="AD82" s="210"/>
      <c r="AE82" s="210"/>
      <c r="AF82" s="210">
        <v>44483</v>
      </c>
      <c r="AG82" s="210"/>
      <c r="AH82" s="72">
        <f t="shared" si="5"/>
        <v>0.33333333333333331</v>
      </c>
      <c r="AI82" s="72" t="str">
        <f t="shared" si="6"/>
        <v/>
      </c>
      <c r="AJ82" s="72" t="str">
        <f t="shared" si="7"/>
        <v/>
      </c>
      <c r="AK82" s="72">
        <f t="shared" si="8"/>
        <v>1</v>
      </c>
      <c r="AL82" s="72" t="s">
        <v>2508</v>
      </c>
      <c r="AM82" s="211"/>
      <c r="AN82" s="211"/>
      <c r="AO82" s="211" t="s">
        <v>780</v>
      </c>
      <c r="AP82" s="211"/>
      <c r="AQ82" s="211"/>
      <c r="AR82" s="211"/>
      <c r="AS82" s="211" t="s">
        <v>2764</v>
      </c>
      <c r="AT82" s="211"/>
      <c r="AU82" s="211"/>
      <c r="AV82" s="211"/>
      <c r="AW82" s="211" t="s">
        <v>780</v>
      </c>
      <c r="AX82" s="211"/>
      <c r="AY82" s="211"/>
      <c r="AZ82" s="211"/>
      <c r="BA82" s="116" t="s">
        <v>3156</v>
      </c>
      <c r="BB82" s="116"/>
      <c r="BC82" s="132" t="s">
        <v>1751</v>
      </c>
    </row>
    <row r="83" spans="1:55" ht="15" customHeight="1">
      <c r="A83" s="207">
        <v>10</v>
      </c>
      <c r="B83" s="132" t="s">
        <v>3103</v>
      </c>
      <c r="C83" s="140" t="s">
        <v>1751</v>
      </c>
      <c r="D83" s="132" t="s">
        <v>3104</v>
      </c>
      <c r="E83" s="132" t="s">
        <v>3105</v>
      </c>
      <c r="F83" s="132" t="s">
        <v>1006</v>
      </c>
      <c r="G83" s="132" t="s">
        <v>3143</v>
      </c>
      <c r="H83" s="132" t="s">
        <v>3144</v>
      </c>
      <c r="I83" s="132" t="s">
        <v>3157</v>
      </c>
      <c r="J83" s="214">
        <v>44440</v>
      </c>
      <c r="K83" s="214">
        <v>44561</v>
      </c>
      <c r="L83" s="132" t="s">
        <v>3158</v>
      </c>
      <c r="M83" s="140" t="s">
        <v>3109</v>
      </c>
      <c r="N83" s="140" t="s">
        <v>3110</v>
      </c>
      <c r="O83" s="132" t="s">
        <v>3153</v>
      </c>
      <c r="P83" s="140" t="s">
        <v>3154</v>
      </c>
      <c r="Q83" s="207">
        <v>1</v>
      </c>
      <c r="R83" s="207">
        <v>0</v>
      </c>
      <c r="S83" s="207">
        <v>0</v>
      </c>
      <c r="T83" s="207">
        <v>0</v>
      </c>
      <c r="U83" s="207">
        <v>1</v>
      </c>
      <c r="V83" s="207"/>
      <c r="W83" s="207"/>
      <c r="X83" s="207"/>
      <c r="Y83" s="207"/>
      <c r="Z83" s="207">
        <v>0</v>
      </c>
      <c r="AA83" s="207" t="s">
        <v>1458</v>
      </c>
      <c r="AB83" s="212"/>
      <c r="AC83" s="212"/>
      <c r="AD83" s="210"/>
      <c r="AE83" s="210"/>
      <c r="AF83" s="210">
        <v>44483</v>
      </c>
      <c r="AG83" s="210"/>
      <c r="AH83" s="72">
        <f t="shared" si="5"/>
        <v>0</v>
      </c>
      <c r="AI83" s="72" t="str">
        <f t="shared" si="6"/>
        <v/>
      </c>
      <c r="AJ83" s="72" t="str">
        <f t="shared" si="7"/>
        <v/>
      </c>
      <c r="AK83" s="72" t="str">
        <f t="shared" si="8"/>
        <v/>
      </c>
      <c r="AL83" s="72" t="s">
        <v>2508</v>
      </c>
      <c r="AM83" s="211"/>
      <c r="AN83" s="211"/>
      <c r="AO83" s="211" t="s">
        <v>879</v>
      </c>
      <c r="AP83" s="211"/>
      <c r="AQ83" s="211"/>
      <c r="AR83" s="211"/>
      <c r="AS83" s="211" t="s">
        <v>879</v>
      </c>
      <c r="AT83" s="211"/>
      <c r="AU83" s="211"/>
      <c r="AV83" s="211"/>
      <c r="AW83" s="211" t="s">
        <v>879</v>
      </c>
      <c r="AX83" s="211"/>
      <c r="AY83" s="211"/>
      <c r="AZ83" s="211"/>
      <c r="BA83" s="116" t="s">
        <v>3159</v>
      </c>
      <c r="BB83" s="116"/>
      <c r="BC83" s="132" t="s">
        <v>1751</v>
      </c>
    </row>
    <row r="84" spans="1:55" ht="15" customHeight="1">
      <c r="A84" s="207">
        <v>11</v>
      </c>
      <c r="B84" s="132" t="s">
        <v>3103</v>
      </c>
      <c r="C84" s="140" t="s">
        <v>1751</v>
      </c>
      <c r="D84" s="140" t="s">
        <v>2624</v>
      </c>
      <c r="E84" s="140" t="s">
        <v>3160</v>
      </c>
      <c r="F84" s="140" t="s">
        <v>834</v>
      </c>
      <c r="G84" s="140" t="s">
        <v>2499</v>
      </c>
      <c r="H84" s="140" t="s">
        <v>772</v>
      </c>
      <c r="I84" s="140" t="s">
        <v>2636</v>
      </c>
      <c r="J84" s="214">
        <v>44409</v>
      </c>
      <c r="K84" s="214">
        <v>44439</v>
      </c>
      <c r="L84" s="140" t="s">
        <v>3161</v>
      </c>
      <c r="M84" s="140" t="s">
        <v>3109</v>
      </c>
      <c r="N84" s="140" t="s">
        <v>60</v>
      </c>
      <c r="O84" s="140" t="s">
        <v>3095</v>
      </c>
      <c r="P84" s="140" t="s">
        <v>776</v>
      </c>
      <c r="Q84" s="218">
        <v>1</v>
      </c>
      <c r="R84" s="218">
        <v>0</v>
      </c>
      <c r="S84" s="218">
        <v>0</v>
      </c>
      <c r="T84" s="218">
        <v>0.5</v>
      </c>
      <c r="U84" s="218">
        <v>0.5</v>
      </c>
      <c r="V84" s="218"/>
      <c r="W84" s="218"/>
      <c r="X84" s="218"/>
      <c r="Y84" s="218"/>
      <c r="Z84" s="218">
        <v>0.5</v>
      </c>
      <c r="AA84" s="218" t="s">
        <v>3162</v>
      </c>
      <c r="AB84" s="212"/>
      <c r="AC84" s="212"/>
      <c r="AD84" s="210"/>
      <c r="AE84" s="210"/>
      <c r="AF84" s="210">
        <v>44477</v>
      </c>
      <c r="AG84" s="210"/>
      <c r="AH84" s="72">
        <f t="shared" si="5"/>
        <v>0.5</v>
      </c>
      <c r="AI84" s="72" t="str">
        <f t="shared" si="6"/>
        <v/>
      </c>
      <c r="AJ84" s="72" t="str">
        <f t="shared" si="7"/>
        <v/>
      </c>
      <c r="AK84" s="72">
        <f t="shared" si="8"/>
        <v>1</v>
      </c>
      <c r="AL84" s="72" t="s">
        <v>2508</v>
      </c>
      <c r="AM84" s="211"/>
      <c r="AN84" s="211"/>
      <c r="AO84" s="211" t="s">
        <v>780</v>
      </c>
      <c r="AP84" s="211"/>
      <c r="AQ84" s="211"/>
      <c r="AR84" s="211"/>
      <c r="AS84" s="211" t="s">
        <v>2764</v>
      </c>
      <c r="AT84" s="211"/>
      <c r="AU84" s="211"/>
      <c r="AV84" s="211"/>
      <c r="AW84" s="211" t="s">
        <v>780</v>
      </c>
      <c r="AX84" s="211"/>
      <c r="AY84" s="211"/>
      <c r="AZ84" s="211"/>
      <c r="BA84" s="116" t="s">
        <v>3163</v>
      </c>
      <c r="BB84" s="116"/>
      <c r="BC84" s="132" t="s">
        <v>1751</v>
      </c>
    </row>
    <row r="85" spans="1:55" ht="15" customHeight="1">
      <c r="A85" s="207">
        <v>12</v>
      </c>
      <c r="B85" s="132" t="s">
        <v>3103</v>
      </c>
      <c r="C85" s="140" t="s">
        <v>1751</v>
      </c>
      <c r="D85" s="140" t="s">
        <v>2624</v>
      </c>
      <c r="E85" s="140" t="s">
        <v>3160</v>
      </c>
      <c r="F85" s="140" t="s">
        <v>834</v>
      </c>
      <c r="G85" s="140" t="s">
        <v>2499</v>
      </c>
      <c r="H85" s="140" t="s">
        <v>772</v>
      </c>
      <c r="I85" s="140" t="s">
        <v>2869</v>
      </c>
      <c r="J85" s="214">
        <v>44287</v>
      </c>
      <c r="K85" s="214">
        <v>44561</v>
      </c>
      <c r="L85" s="140" t="s">
        <v>3164</v>
      </c>
      <c r="M85" s="140" t="s">
        <v>3109</v>
      </c>
      <c r="N85" s="140" t="s">
        <v>60</v>
      </c>
      <c r="O85" s="140" t="s">
        <v>3095</v>
      </c>
      <c r="P85" s="140" t="s">
        <v>776</v>
      </c>
      <c r="Q85" s="218">
        <v>1</v>
      </c>
      <c r="R85" s="218">
        <v>0</v>
      </c>
      <c r="S85" s="218">
        <v>0</v>
      </c>
      <c r="T85" s="218">
        <v>0.5</v>
      </c>
      <c r="U85" s="218">
        <v>0.5</v>
      </c>
      <c r="V85" s="218"/>
      <c r="W85" s="218"/>
      <c r="X85" s="218"/>
      <c r="Y85" s="218"/>
      <c r="Z85" s="218">
        <v>0.5</v>
      </c>
      <c r="AA85" s="218" t="s">
        <v>3165</v>
      </c>
      <c r="AB85" s="212"/>
      <c r="AC85" s="212"/>
      <c r="AD85" s="210"/>
      <c r="AE85" s="210"/>
      <c r="AF85" s="210">
        <v>44477</v>
      </c>
      <c r="AG85" s="210"/>
      <c r="AH85" s="72">
        <f t="shared" si="5"/>
        <v>0.5</v>
      </c>
      <c r="AI85" s="72" t="str">
        <f t="shared" si="6"/>
        <v/>
      </c>
      <c r="AJ85" s="72" t="str">
        <f t="shared" si="7"/>
        <v/>
      </c>
      <c r="AK85" s="72">
        <f t="shared" si="8"/>
        <v>1</v>
      </c>
      <c r="AL85" s="72" t="s">
        <v>2508</v>
      </c>
      <c r="AM85" s="211"/>
      <c r="AN85" s="211"/>
      <c r="AO85" s="211" t="s">
        <v>780</v>
      </c>
      <c r="AP85" s="211"/>
      <c r="AQ85" s="211"/>
      <c r="AR85" s="211"/>
      <c r="AS85" s="211" t="s">
        <v>2764</v>
      </c>
      <c r="AT85" s="211"/>
      <c r="AU85" s="211"/>
      <c r="AV85" s="211"/>
      <c r="AW85" s="211" t="s">
        <v>879</v>
      </c>
      <c r="AX85" s="211"/>
      <c r="AY85" s="211"/>
      <c r="AZ85" s="211"/>
      <c r="BA85" s="116" t="s">
        <v>3166</v>
      </c>
      <c r="BB85" s="116"/>
      <c r="BC85" s="132" t="s">
        <v>1751</v>
      </c>
    </row>
    <row r="86" spans="1:55" ht="15" customHeight="1">
      <c r="A86" s="207">
        <v>13</v>
      </c>
      <c r="B86" s="132" t="s">
        <v>3103</v>
      </c>
      <c r="C86" s="140" t="s">
        <v>1751</v>
      </c>
      <c r="D86" s="140" t="s">
        <v>2624</v>
      </c>
      <c r="E86" s="140" t="s">
        <v>3160</v>
      </c>
      <c r="F86" s="140" t="s">
        <v>834</v>
      </c>
      <c r="G86" s="140" t="s">
        <v>2499</v>
      </c>
      <c r="H86" s="140" t="s">
        <v>772</v>
      </c>
      <c r="I86" s="140" t="s">
        <v>3167</v>
      </c>
      <c r="J86" s="214">
        <v>44348</v>
      </c>
      <c r="K86" s="214">
        <v>44377</v>
      </c>
      <c r="L86" s="140" t="s">
        <v>3168</v>
      </c>
      <c r="M86" s="140" t="s">
        <v>3109</v>
      </c>
      <c r="N86" s="140" t="s">
        <v>60</v>
      </c>
      <c r="O86" s="140" t="s">
        <v>3095</v>
      </c>
      <c r="P86" s="140" t="s">
        <v>776</v>
      </c>
      <c r="Q86" s="218">
        <v>1</v>
      </c>
      <c r="R86" s="218">
        <v>0</v>
      </c>
      <c r="S86" s="218">
        <v>0</v>
      </c>
      <c r="T86" s="218">
        <v>0</v>
      </c>
      <c r="U86" s="218">
        <v>1</v>
      </c>
      <c r="V86" s="218"/>
      <c r="W86" s="218"/>
      <c r="X86" s="218"/>
      <c r="Y86" s="218"/>
      <c r="Z86" s="218">
        <v>1</v>
      </c>
      <c r="AA86" s="218" t="s">
        <v>3169</v>
      </c>
      <c r="AB86" s="209"/>
      <c r="AC86" s="209"/>
      <c r="AD86" s="210"/>
      <c r="AE86" s="210"/>
      <c r="AF86" s="210">
        <v>44477</v>
      </c>
      <c r="AG86" s="210"/>
      <c r="AH86" s="72">
        <f t="shared" si="5"/>
        <v>1</v>
      </c>
      <c r="AI86" s="72" t="str">
        <f t="shared" si="6"/>
        <v/>
      </c>
      <c r="AJ86" s="72" t="str">
        <f t="shared" si="7"/>
        <v/>
      </c>
      <c r="AK86" s="72" t="str">
        <f t="shared" si="8"/>
        <v/>
      </c>
      <c r="AL86" s="72" t="s">
        <v>2508</v>
      </c>
      <c r="AM86" s="211"/>
      <c r="AN86" s="211"/>
      <c r="AO86" s="211" t="s">
        <v>780</v>
      </c>
      <c r="AP86" s="211"/>
      <c r="AQ86" s="211"/>
      <c r="AR86" s="211"/>
      <c r="AS86" s="211" t="s">
        <v>2764</v>
      </c>
      <c r="AT86" s="211"/>
      <c r="AU86" s="211"/>
      <c r="AV86" s="211"/>
      <c r="AW86" s="211" t="s">
        <v>879</v>
      </c>
      <c r="AX86" s="211"/>
      <c r="AY86" s="211"/>
      <c r="AZ86" s="211"/>
      <c r="BA86" s="116" t="s">
        <v>3166</v>
      </c>
      <c r="BB86" s="116"/>
      <c r="BC86" s="132" t="s">
        <v>768</v>
      </c>
    </row>
    <row r="87" spans="1:55" ht="15" customHeight="1">
      <c r="A87" s="207">
        <v>14</v>
      </c>
      <c r="B87" s="132" t="s">
        <v>3103</v>
      </c>
      <c r="C87" s="140" t="s">
        <v>1751</v>
      </c>
      <c r="D87" s="140" t="s">
        <v>2624</v>
      </c>
      <c r="E87" s="140" t="s">
        <v>3160</v>
      </c>
      <c r="F87" s="140" t="s">
        <v>834</v>
      </c>
      <c r="G87" s="140" t="s">
        <v>2499</v>
      </c>
      <c r="H87" s="140" t="s">
        <v>772</v>
      </c>
      <c r="I87" s="140" t="s">
        <v>2865</v>
      </c>
      <c r="J87" s="214">
        <v>44378</v>
      </c>
      <c r="K87" s="214">
        <v>44408</v>
      </c>
      <c r="L87" s="140" t="s">
        <v>3170</v>
      </c>
      <c r="M87" s="140" t="s">
        <v>3109</v>
      </c>
      <c r="N87" s="140" t="s">
        <v>60</v>
      </c>
      <c r="O87" s="140" t="s">
        <v>3095</v>
      </c>
      <c r="P87" s="140" t="s">
        <v>776</v>
      </c>
      <c r="Q87" s="218">
        <v>1</v>
      </c>
      <c r="R87" s="218">
        <v>0</v>
      </c>
      <c r="S87" s="218">
        <v>0</v>
      </c>
      <c r="T87" s="218">
        <v>0</v>
      </c>
      <c r="U87" s="218">
        <v>1</v>
      </c>
      <c r="V87" s="218"/>
      <c r="W87" s="218"/>
      <c r="X87" s="218"/>
      <c r="Y87" s="218"/>
      <c r="Z87" s="218">
        <v>0</v>
      </c>
      <c r="AA87" s="218" t="s">
        <v>3171</v>
      </c>
      <c r="AB87" s="209"/>
      <c r="AC87" s="209"/>
      <c r="AD87" s="210"/>
      <c r="AE87" s="210"/>
      <c r="AF87" s="210">
        <v>44477</v>
      </c>
      <c r="AG87" s="210"/>
      <c r="AH87" s="72">
        <f t="shared" si="5"/>
        <v>0</v>
      </c>
      <c r="AI87" s="72" t="str">
        <f t="shared" si="6"/>
        <v/>
      </c>
      <c r="AJ87" s="72" t="str">
        <f t="shared" si="7"/>
        <v/>
      </c>
      <c r="AK87" s="72" t="str">
        <f t="shared" si="8"/>
        <v/>
      </c>
      <c r="AL87" s="72" t="s">
        <v>2508</v>
      </c>
      <c r="AM87" s="211"/>
      <c r="AN87" s="211"/>
      <c r="AO87" s="211" t="s">
        <v>879</v>
      </c>
      <c r="AP87" s="211"/>
      <c r="AQ87" s="211"/>
      <c r="AR87" s="211"/>
      <c r="AS87" s="211" t="s">
        <v>879</v>
      </c>
      <c r="AT87" s="211"/>
      <c r="AU87" s="211"/>
      <c r="AV87" s="211"/>
      <c r="AW87" s="211" t="s">
        <v>879</v>
      </c>
      <c r="AX87" s="211"/>
      <c r="AY87" s="211"/>
      <c r="AZ87" s="211"/>
      <c r="BA87" s="116" t="s">
        <v>3166</v>
      </c>
      <c r="BB87" s="116"/>
      <c r="BC87" s="132" t="s">
        <v>768</v>
      </c>
    </row>
    <row r="88" spans="1:55" ht="15" customHeight="1">
      <c r="A88" s="207">
        <v>15</v>
      </c>
      <c r="B88" s="132" t="s">
        <v>3103</v>
      </c>
      <c r="C88" s="140" t="s">
        <v>1751</v>
      </c>
      <c r="D88" s="140" t="s">
        <v>2624</v>
      </c>
      <c r="E88" s="140" t="s">
        <v>3160</v>
      </c>
      <c r="F88" s="140" t="s">
        <v>834</v>
      </c>
      <c r="G88" s="140" t="s">
        <v>2499</v>
      </c>
      <c r="H88" s="140" t="s">
        <v>772</v>
      </c>
      <c r="I88" s="140" t="s">
        <v>3172</v>
      </c>
      <c r="J88" s="214">
        <v>44197</v>
      </c>
      <c r="K88" s="214">
        <v>44560</v>
      </c>
      <c r="L88" s="140" t="s">
        <v>3094</v>
      </c>
      <c r="M88" s="140" t="s">
        <v>3109</v>
      </c>
      <c r="N88" s="140" t="s">
        <v>30</v>
      </c>
      <c r="O88" s="140" t="s">
        <v>3095</v>
      </c>
      <c r="P88" s="140" t="s">
        <v>11</v>
      </c>
      <c r="Q88" s="209">
        <v>4</v>
      </c>
      <c r="R88" s="209">
        <v>0</v>
      </c>
      <c r="S88" s="209">
        <v>0</v>
      </c>
      <c r="T88" s="209">
        <v>1</v>
      </c>
      <c r="U88" s="209">
        <v>3</v>
      </c>
      <c r="V88" s="209"/>
      <c r="W88" s="209"/>
      <c r="X88" s="209"/>
      <c r="Y88" s="209"/>
      <c r="Z88" s="209">
        <v>1</v>
      </c>
      <c r="AA88" s="209" t="s">
        <v>3173</v>
      </c>
      <c r="AB88" s="233"/>
      <c r="AC88" s="233"/>
      <c r="AD88" s="210"/>
      <c r="AE88" s="210"/>
      <c r="AF88" s="210">
        <v>44477</v>
      </c>
      <c r="AG88" s="210"/>
      <c r="AH88" s="72">
        <f t="shared" si="5"/>
        <v>0.25</v>
      </c>
      <c r="AI88" s="72" t="str">
        <f t="shared" si="6"/>
        <v/>
      </c>
      <c r="AJ88" s="72" t="str">
        <f t="shared" si="7"/>
        <v/>
      </c>
      <c r="AK88" s="72">
        <f t="shared" si="8"/>
        <v>1</v>
      </c>
      <c r="AL88" s="72" t="s">
        <v>2508</v>
      </c>
      <c r="AM88" s="211"/>
      <c r="AN88" s="211"/>
      <c r="AO88" s="211" t="s">
        <v>780</v>
      </c>
      <c r="AP88" s="211"/>
      <c r="AQ88" s="211"/>
      <c r="AR88" s="211"/>
      <c r="AS88" s="211" t="s">
        <v>2764</v>
      </c>
      <c r="AT88" s="211"/>
      <c r="AU88" s="211"/>
      <c r="AV88" s="211"/>
      <c r="AW88" s="211" t="s">
        <v>879</v>
      </c>
      <c r="AX88" s="211"/>
      <c r="AY88" s="211"/>
      <c r="AZ88" s="211"/>
      <c r="BA88" s="116" t="s">
        <v>3166</v>
      </c>
      <c r="BB88" s="116"/>
      <c r="BC88" s="132" t="s">
        <v>768</v>
      </c>
    </row>
    <row r="89" spans="1:55" ht="15" customHeight="1">
      <c r="A89" s="207">
        <v>1</v>
      </c>
      <c r="B89" s="140" t="s">
        <v>3174</v>
      </c>
      <c r="C89" s="140" t="s">
        <v>768</v>
      </c>
      <c r="D89" s="140" t="s">
        <v>3175</v>
      </c>
      <c r="E89" s="140" t="s">
        <v>833</v>
      </c>
      <c r="F89" s="140" t="s">
        <v>834</v>
      </c>
      <c r="G89" s="140" t="s">
        <v>2499</v>
      </c>
      <c r="H89" s="140" t="s">
        <v>2502</v>
      </c>
      <c r="I89" s="140" t="s">
        <v>3176</v>
      </c>
      <c r="J89" s="214">
        <v>44197</v>
      </c>
      <c r="K89" s="214">
        <v>44561</v>
      </c>
      <c r="L89" s="140" t="s">
        <v>3177</v>
      </c>
      <c r="M89" s="140" t="s">
        <v>707</v>
      </c>
      <c r="N89" s="140" t="s">
        <v>30</v>
      </c>
      <c r="O89" s="140" t="s">
        <v>3178</v>
      </c>
      <c r="P89" s="140" t="s">
        <v>2496</v>
      </c>
      <c r="Q89" s="209">
        <v>12</v>
      </c>
      <c r="R89" s="209">
        <v>3</v>
      </c>
      <c r="S89" s="209">
        <v>3</v>
      </c>
      <c r="T89" s="209">
        <v>3</v>
      </c>
      <c r="U89" s="209">
        <v>3</v>
      </c>
      <c r="V89" s="209">
        <v>3</v>
      </c>
      <c r="W89" s="209" t="s">
        <v>3179</v>
      </c>
      <c r="X89" s="209">
        <v>3</v>
      </c>
      <c r="Y89" s="209" t="s">
        <v>3180</v>
      </c>
      <c r="Z89" s="209">
        <v>3</v>
      </c>
      <c r="AA89" s="209" t="s">
        <v>3180</v>
      </c>
      <c r="AB89" s="209"/>
      <c r="AC89" s="209"/>
      <c r="AD89" s="210">
        <v>44296</v>
      </c>
      <c r="AE89" s="210">
        <v>44384</v>
      </c>
      <c r="AF89" s="210">
        <v>44480</v>
      </c>
      <c r="AG89" s="210"/>
      <c r="AH89" s="72">
        <f t="shared" si="5"/>
        <v>0.75</v>
      </c>
      <c r="AI89" s="72">
        <f t="shared" si="6"/>
        <v>1</v>
      </c>
      <c r="AJ89" s="72">
        <f t="shared" si="7"/>
        <v>1</v>
      </c>
      <c r="AK89" s="72">
        <f t="shared" si="8"/>
        <v>1</v>
      </c>
      <c r="AL89" s="72" t="s">
        <v>2508</v>
      </c>
      <c r="AM89" s="209" t="s">
        <v>780</v>
      </c>
      <c r="AN89" s="209" t="s">
        <v>780</v>
      </c>
      <c r="AO89" s="116" t="s">
        <v>780</v>
      </c>
      <c r="AP89" s="116"/>
      <c r="AQ89" s="209" t="s">
        <v>2763</v>
      </c>
      <c r="AR89" s="209" t="s">
        <v>1299</v>
      </c>
      <c r="AS89" s="116" t="s">
        <v>3181</v>
      </c>
      <c r="AT89" s="116"/>
      <c r="AU89" s="209" t="s">
        <v>780</v>
      </c>
      <c r="AV89" s="209" t="s">
        <v>780</v>
      </c>
      <c r="AW89" s="116" t="s">
        <v>780</v>
      </c>
      <c r="AX89" s="116"/>
      <c r="AY89" s="209" t="s">
        <v>3182</v>
      </c>
      <c r="AZ89" s="209" t="s">
        <v>3183</v>
      </c>
      <c r="BA89" s="116" t="s">
        <v>3184</v>
      </c>
      <c r="BB89" s="116"/>
      <c r="BC89" s="140" t="s">
        <v>2774</v>
      </c>
    </row>
    <row r="90" spans="1:55" ht="15" customHeight="1">
      <c r="A90" s="207">
        <v>2</v>
      </c>
      <c r="B90" s="140" t="s">
        <v>3174</v>
      </c>
      <c r="C90" s="140" t="s">
        <v>768</v>
      </c>
      <c r="D90" s="140" t="s">
        <v>3175</v>
      </c>
      <c r="E90" s="140" t="s">
        <v>833</v>
      </c>
      <c r="F90" s="140" t="s">
        <v>834</v>
      </c>
      <c r="G90" s="140" t="s">
        <v>2499</v>
      </c>
      <c r="H90" s="140" t="s">
        <v>2502</v>
      </c>
      <c r="I90" s="140" t="s">
        <v>3185</v>
      </c>
      <c r="J90" s="214">
        <v>44197</v>
      </c>
      <c r="K90" s="214">
        <v>44561</v>
      </c>
      <c r="L90" s="140" t="s">
        <v>3186</v>
      </c>
      <c r="M90" s="140" t="s">
        <v>707</v>
      </c>
      <c r="N90" s="140" t="s">
        <v>60</v>
      </c>
      <c r="O90" s="140" t="s">
        <v>3178</v>
      </c>
      <c r="P90" s="140" t="s">
        <v>2496</v>
      </c>
      <c r="Q90" s="212">
        <v>1</v>
      </c>
      <c r="R90" s="212">
        <v>0.25</v>
      </c>
      <c r="S90" s="212">
        <v>0.25</v>
      </c>
      <c r="T90" s="212">
        <v>0.25</v>
      </c>
      <c r="U90" s="212">
        <v>0.25</v>
      </c>
      <c r="V90" s="212">
        <v>0.25</v>
      </c>
      <c r="W90" s="212" t="s">
        <v>3187</v>
      </c>
      <c r="X90" s="212">
        <v>0.25</v>
      </c>
      <c r="Y90" s="212" t="s">
        <v>3188</v>
      </c>
      <c r="Z90" s="212">
        <v>0.25</v>
      </c>
      <c r="AA90" s="212" t="s">
        <v>3189</v>
      </c>
      <c r="AB90" s="209"/>
      <c r="AC90" s="209"/>
      <c r="AD90" s="210">
        <v>44296</v>
      </c>
      <c r="AE90" s="210">
        <v>44384</v>
      </c>
      <c r="AF90" s="210">
        <v>44480</v>
      </c>
      <c r="AG90" s="210"/>
      <c r="AH90" s="72">
        <f t="shared" si="5"/>
        <v>0.75</v>
      </c>
      <c r="AI90" s="72">
        <f t="shared" si="6"/>
        <v>1</v>
      </c>
      <c r="AJ90" s="72">
        <f t="shared" si="7"/>
        <v>1</v>
      </c>
      <c r="AK90" s="72">
        <f t="shared" si="8"/>
        <v>1</v>
      </c>
      <c r="AL90" s="72" t="s">
        <v>2508</v>
      </c>
      <c r="AM90" s="209" t="s">
        <v>780</v>
      </c>
      <c r="AN90" s="209" t="s">
        <v>780</v>
      </c>
      <c r="AO90" s="116" t="s">
        <v>780</v>
      </c>
      <c r="AP90" s="116"/>
      <c r="AQ90" s="209" t="s">
        <v>2763</v>
      </c>
      <c r="AR90" s="209" t="s">
        <v>1299</v>
      </c>
      <c r="AS90" s="116" t="s">
        <v>3190</v>
      </c>
      <c r="AT90" s="116"/>
      <c r="AU90" s="209" t="s">
        <v>780</v>
      </c>
      <c r="AV90" s="209" t="s">
        <v>780</v>
      </c>
      <c r="AW90" s="116" t="s">
        <v>780</v>
      </c>
      <c r="AX90" s="116"/>
      <c r="AY90" s="209" t="s">
        <v>3191</v>
      </c>
      <c r="AZ90" s="209" t="s">
        <v>3192</v>
      </c>
      <c r="BA90" s="116" t="s">
        <v>3193</v>
      </c>
      <c r="BB90" s="116"/>
      <c r="BC90" s="140" t="s">
        <v>2774</v>
      </c>
    </row>
    <row r="91" spans="1:55" ht="15" customHeight="1">
      <c r="A91" s="207">
        <v>3</v>
      </c>
      <c r="B91" s="140" t="s">
        <v>3174</v>
      </c>
      <c r="C91" s="140" t="s">
        <v>768</v>
      </c>
      <c r="D91" s="140" t="s">
        <v>3175</v>
      </c>
      <c r="E91" s="140" t="s">
        <v>833</v>
      </c>
      <c r="F91" s="140" t="s">
        <v>834</v>
      </c>
      <c r="G91" s="140" t="s">
        <v>2499</v>
      </c>
      <c r="H91" s="140" t="s">
        <v>2502</v>
      </c>
      <c r="I91" s="140" t="s">
        <v>3194</v>
      </c>
      <c r="J91" s="214">
        <v>44197</v>
      </c>
      <c r="K91" s="214">
        <v>44561</v>
      </c>
      <c r="L91" s="140" t="s">
        <v>3195</v>
      </c>
      <c r="M91" s="140" t="s">
        <v>707</v>
      </c>
      <c r="N91" s="140" t="s">
        <v>60</v>
      </c>
      <c r="O91" s="140" t="s">
        <v>3178</v>
      </c>
      <c r="P91" s="140" t="s">
        <v>2496</v>
      </c>
      <c r="Q91" s="212">
        <v>1</v>
      </c>
      <c r="R91" s="212">
        <v>0.25</v>
      </c>
      <c r="S91" s="212">
        <v>0.25</v>
      </c>
      <c r="T91" s="212">
        <v>0.25</v>
      </c>
      <c r="U91" s="212">
        <v>0.25</v>
      </c>
      <c r="V91" s="212">
        <v>0.25</v>
      </c>
      <c r="W91" s="212" t="s">
        <v>3196</v>
      </c>
      <c r="X91" s="212">
        <v>0.25</v>
      </c>
      <c r="Y91" s="212" t="s">
        <v>3197</v>
      </c>
      <c r="Z91" s="212">
        <v>0.25</v>
      </c>
      <c r="AA91" s="212" t="s">
        <v>3198</v>
      </c>
      <c r="AB91" s="209"/>
      <c r="AC91" s="209"/>
      <c r="AD91" s="210">
        <v>44296</v>
      </c>
      <c r="AE91" s="210">
        <v>44384</v>
      </c>
      <c r="AF91" s="210">
        <v>44480</v>
      </c>
      <c r="AG91" s="210"/>
      <c r="AH91" s="72">
        <f t="shared" si="5"/>
        <v>0.75</v>
      </c>
      <c r="AI91" s="72">
        <f t="shared" si="6"/>
        <v>1</v>
      </c>
      <c r="AJ91" s="72">
        <f t="shared" si="7"/>
        <v>1</v>
      </c>
      <c r="AK91" s="72">
        <f t="shared" si="8"/>
        <v>1</v>
      </c>
      <c r="AL91" s="72" t="s">
        <v>2508</v>
      </c>
      <c r="AM91" s="209" t="s">
        <v>780</v>
      </c>
      <c r="AN91" s="209" t="s">
        <v>780</v>
      </c>
      <c r="AO91" s="116" t="s">
        <v>780</v>
      </c>
      <c r="AP91" s="116"/>
      <c r="AQ91" s="209" t="s">
        <v>2763</v>
      </c>
      <c r="AR91" s="209" t="s">
        <v>1299</v>
      </c>
      <c r="AS91" s="116" t="s">
        <v>3199</v>
      </c>
      <c r="AT91" s="116"/>
      <c r="AU91" s="209" t="s">
        <v>780</v>
      </c>
      <c r="AV91" s="209" t="s">
        <v>780</v>
      </c>
      <c r="AW91" s="116" t="s">
        <v>780</v>
      </c>
      <c r="AX91" s="116"/>
      <c r="AY91" s="209" t="s">
        <v>3200</v>
      </c>
      <c r="AZ91" s="209" t="s">
        <v>3201</v>
      </c>
      <c r="BA91" s="116" t="s">
        <v>3202</v>
      </c>
      <c r="BB91" s="116"/>
      <c r="BC91" s="140" t="s">
        <v>768</v>
      </c>
    </row>
    <row r="92" spans="1:55" ht="15" customHeight="1">
      <c r="A92" s="207">
        <v>4</v>
      </c>
      <c r="B92" s="140" t="s">
        <v>3174</v>
      </c>
      <c r="C92" s="140" t="s">
        <v>768</v>
      </c>
      <c r="D92" s="140" t="s">
        <v>3175</v>
      </c>
      <c r="E92" s="140" t="s">
        <v>833</v>
      </c>
      <c r="F92" s="140" t="s">
        <v>834</v>
      </c>
      <c r="G92" s="140" t="s">
        <v>2499</v>
      </c>
      <c r="H92" s="140" t="s">
        <v>2502</v>
      </c>
      <c r="I92" s="140" t="s">
        <v>3203</v>
      </c>
      <c r="J92" s="214">
        <v>44197</v>
      </c>
      <c r="K92" s="214">
        <v>44561</v>
      </c>
      <c r="L92" s="140" t="s">
        <v>2800</v>
      </c>
      <c r="M92" s="140" t="s">
        <v>707</v>
      </c>
      <c r="N92" s="140" t="s">
        <v>60</v>
      </c>
      <c r="O92" s="140" t="s">
        <v>3178</v>
      </c>
      <c r="P92" s="140" t="s">
        <v>2496</v>
      </c>
      <c r="Q92" s="212">
        <v>1</v>
      </c>
      <c r="R92" s="212">
        <v>0.25</v>
      </c>
      <c r="S92" s="212">
        <v>0.25</v>
      </c>
      <c r="T92" s="212">
        <v>0.25</v>
      </c>
      <c r="U92" s="212">
        <v>0.25</v>
      </c>
      <c r="V92" s="212">
        <v>0.25</v>
      </c>
      <c r="W92" s="212" t="s">
        <v>3204</v>
      </c>
      <c r="X92" s="212">
        <v>0.25</v>
      </c>
      <c r="Y92" s="212" t="s">
        <v>3205</v>
      </c>
      <c r="Z92" s="212">
        <v>0.25</v>
      </c>
      <c r="AA92" s="212" t="s">
        <v>3206</v>
      </c>
      <c r="AB92" s="209"/>
      <c r="AC92" s="209"/>
      <c r="AD92" s="210">
        <v>44296</v>
      </c>
      <c r="AE92" s="210">
        <v>44384</v>
      </c>
      <c r="AF92" s="210">
        <v>44480</v>
      </c>
      <c r="AG92" s="210"/>
      <c r="AH92" s="72">
        <f t="shared" si="5"/>
        <v>0.75</v>
      </c>
      <c r="AI92" s="72">
        <f t="shared" si="6"/>
        <v>1</v>
      </c>
      <c r="AJ92" s="72">
        <f t="shared" si="7"/>
        <v>1</v>
      </c>
      <c r="AK92" s="72">
        <f t="shared" si="8"/>
        <v>1</v>
      </c>
      <c r="AL92" s="72" t="s">
        <v>2508</v>
      </c>
      <c r="AM92" s="209" t="s">
        <v>780</v>
      </c>
      <c r="AN92" s="209" t="s">
        <v>780</v>
      </c>
      <c r="AO92" s="116" t="s">
        <v>780</v>
      </c>
      <c r="AP92" s="116"/>
      <c r="AQ92" s="209" t="s">
        <v>2763</v>
      </c>
      <c r="AR92" s="209" t="s">
        <v>1299</v>
      </c>
      <c r="AS92" s="116" t="s">
        <v>3207</v>
      </c>
      <c r="AT92" s="116"/>
      <c r="AU92" s="209" t="s">
        <v>780</v>
      </c>
      <c r="AV92" s="209" t="s">
        <v>780</v>
      </c>
      <c r="AW92" s="116" t="s">
        <v>780</v>
      </c>
      <c r="AX92" s="116"/>
      <c r="AY92" s="209" t="s">
        <v>3208</v>
      </c>
      <c r="AZ92" s="209" t="s">
        <v>3209</v>
      </c>
      <c r="BA92" s="116" t="s">
        <v>3210</v>
      </c>
      <c r="BB92" s="116"/>
      <c r="BC92" s="140" t="s">
        <v>768</v>
      </c>
    </row>
    <row r="93" spans="1:55" ht="15" customHeight="1">
      <c r="A93" s="207">
        <v>5</v>
      </c>
      <c r="B93" s="140" t="s">
        <v>3174</v>
      </c>
      <c r="C93" s="140" t="s">
        <v>768</v>
      </c>
      <c r="D93" s="140" t="s">
        <v>3175</v>
      </c>
      <c r="E93" s="140" t="s">
        <v>833</v>
      </c>
      <c r="F93" s="140" t="s">
        <v>834</v>
      </c>
      <c r="G93" s="140" t="s">
        <v>2499</v>
      </c>
      <c r="H93" s="140" t="s">
        <v>2502</v>
      </c>
      <c r="I93" s="140" t="s">
        <v>3211</v>
      </c>
      <c r="J93" s="214">
        <v>44197</v>
      </c>
      <c r="K93" s="214">
        <v>44561</v>
      </c>
      <c r="L93" s="140" t="s">
        <v>3212</v>
      </c>
      <c r="M93" s="140" t="s">
        <v>707</v>
      </c>
      <c r="N93" s="140" t="s">
        <v>30</v>
      </c>
      <c r="O93" s="140" t="s">
        <v>3178</v>
      </c>
      <c r="P93" s="140" t="s">
        <v>2496</v>
      </c>
      <c r="Q93" s="209">
        <v>12</v>
      </c>
      <c r="R93" s="209">
        <v>3</v>
      </c>
      <c r="S93" s="209">
        <v>3</v>
      </c>
      <c r="T93" s="209">
        <v>3</v>
      </c>
      <c r="U93" s="209">
        <v>3</v>
      </c>
      <c r="V93" s="209">
        <v>3</v>
      </c>
      <c r="W93" s="209" t="s">
        <v>3213</v>
      </c>
      <c r="X93" s="209">
        <v>3</v>
      </c>
      <c r="Y93" s="209" t="s">
        <v>3214</v>
      </c>
      <c r="Z93" s="209">
        <v>3</v>
      </c>
      <c r="AA93" s="209" t="s">
        <v>3214</v>
      </c>
      <c r="AB93" s="209"/>
      <c r="AC93" s="209"/>
      <c r="AD93" s="210">
        <v>44296</v>
      </c>
      <c r="AE93" s="210">
        <v>44384</v>
      </c>
      <c r="AF93" s="210">
        <v>44480</v>
      </c>
      <c r="AG93" s="210"/>
      <c r="AH93" s="72">
        <f t="shared" si="5"/>
        <v>0.75</v>
      </c>
      <c r="AI93" s="72">
        <f t="shared" si="6"/>
        <v>1</v>
      </c>
      <c r="AJ93" s="72">
        <f t="shared" si="7"/>
        <v>1</v>
      </c>
      <c r="AK93" s="72">
        <f t="shared" si="8"/>
        <v>1</v>
      </c>
      <c r="AL93" s="72" t="s">
        <v>2508</v>
      </c>
      <c r="AM93" s="209" t="s">
        <v>780</v>
      </c>
      <c r="AN93" s="209" t="s">
        <v>780</v>
      </c>
      <c r="AO93" s="116" t="s">
        <v>780</v>
      </c>
      <c r="AP93" s="116"/>
      <c r="AQ93" s="209" t="s">
        <v>2763</v>
      </c>
      <c r="AR93" s="209" t="s">
        <v>1299</v>
      </c>
      <c r="AS93" s="116" t="s">
        <v>3215</v>
      </c>
      <c r="AT93" s="116"/>
      <c r="AU93" s="209" t="s">
        <v>780</v>
      </c>
      <c r="AV93" s="209" t="s">
        <v>780</v>
      </c>
      <c r="AW93" s="116" t="s">
        <v>780</v>
      </c>
      <c r="AX93" s="116"/>
      <c r="AY93" s="209" t="s">
        <v>3216</v>
      </c>
      <c r="AZ93" s="209" t="s">
        <v>3217</v>
      </c>
      <c r="BA93" s="116" t="s">
        <v>3218</v>
      </c>
      <c r="BB93" s="116"/>
      <c r="BC93" s="140" t="s">
        <v>768</v>
      </c>
    </row>
    <row r="94" spans="1:55" ht="15" customHeight="1">
      <c r="A94" s="207">
        <v>6</v>
      </c>
      <c r="B94" s="140" t="s">
        <v>3174</v>
      </c>
      <c r="C94" s="140" t="s">
        <v>768</v>
      </c>
      <c r="D94" s="140" t="s">
        <v>3219</v>
      </c>
      <c r="E94" s="140" t="s">
        <v>833</v>
      </c>
      <c r="F94" s="140" t="s">
        <v>834</v>
      </c>
      <c r="G94" s="140" t="s">
        <v>2499</v>
      </c>
      <c r="H94" s="140" t="s">
        <v>2502</v>
      </c>
      <c r="I94" s="140" t="s">
        <v>3220</v>
      </c>
      <c r="J94" s="214">
        <v>44256</v>
      </c>
      <c r="K94" s="214">
        <v>44561</v>
      </c>
      <c r="L94" s="140" t="s">
        <v>3221</v>
      </c>
      <c r="M94" s="140" t="s">
        <v>707</v>
      </c>
      <c r="N94" s="140" t="s">
        <v>30</v>
      </c>
      <c r="O94" s="140" t="s">
        <v>3222</v>
      </c>
      <c r="P94" s="140" t="s">
        <v>776</v>
      </c>
      <c r="Q94" s="209">
        <v>4</v>
      </c>
      <c r="R94" s="209">
        <v>1</v>
      </c>
      <c r="S94" s="209">
        <v>1</v>
      </c>
      <c r="T94" s="209">
        <v>1</v>
      </c>
      <c r="U94" s="209">
        <v>1</v>
      </c>
      <c r="V94" s="209">
        <v>10</v>
      </c>
      <c r="W94" s="209" t="s">
        <v>3223</v>
      </c>
      <c r="X94" s="209">
        <v>7</v>
      </c>
      <c r="Y94" s="209" t="s">
        <v>3224</v>
      </c>
      <c r="Z94" s="209">
        <v>10</v>
      </c>
      <c r="AA94" s="209" t="s">
        <v>3225</v>
      </c>
      <c r="AB94" s="233"/>
      <c r="AC94" s="233"/>
      <c r="AD94" s="210">
        <v>44296</v>
      </c>
      <c r="AE94" s="210">
        <v>44384</v>
      </c>
      <c r="AF94" s="210">
        <v>44480</v>
      </c>
      <c r="AG94" s="210"/>
      <c r="AH94" s="72">
        <f t="shared" si="5"/>
        <v>1</v>
      </c>
      <c r="AI94" s="72">
        <f t="shared" si="6"/>
        <v>1</v>
      </c>
      <c r="AJ94" s="72">
        <f t="shared" si="7"/>
        <v>1</v>
      </c>
      <c r="AK94" s="72">
        <f t="shared" si="8"/>
        <v>1</v>
      </c>
      <c r="AL94" s="72" t="s">
        <v>2508</v>
      </c>
      <c r="AM94" s="209" t="s">
        <v>780</v>
      </c>
      <c r="AN94" s="209" t="s">
        <v>780</v>
      </c>
      <c r="AO94" s="116" t="s">
        <v>780</v>
      </c>
      <c r="AP94" s="116"/>
      <c r="AQ94" s="209" t="s">
        <v>2763</v>
      </c>
      <c r="AR94" s="209" t="s">
        <v>1299</v>
      </c>
      <c r="AS94" s="116" t="s">
        <v>3226</v>
      </c>
      <c r="AT94" s="116"/>
      <c r="AU94" s="209" t="s">
        <v>780</v>
      </c>
      <c r="AV94" s="209" t="s">
        <v>780</v>
      </c>
      <c r="AW94" s="116" t="s">
        <v>780</v>
      </c>
      <c r="AX94" s="116"/>
      <c r="AY94" s="209" t="s">
        <v>3227</v>
      </c>
      <c r="AZ94" s="209" t="s">
        <v>3228</v>
      </c>
      <c r="BA94" s="116" t="s">
        <v>3229</v>
      </c>
      <c r="BB94" s="116"/>
      <c r="BC94" s="140" t="s">
        <v>768</v>
      </c>
    </row>
    <row r="95" spans="1:55" ht="15" customHeight="1">
      <c r="A95" s="207">
        <v>7</v>
      </c>
      <c r="B95" s="140" t="s">
        <v>3174</v>
      </c>
      <c r="C95" s="140" t="s">
        <v>768</v>
      </c>
      <c r="D95" s="140" t="s">
        <v>3219</v>
      </c>
      <c r="E95" s="140" t="s">
        <v>833</v>
      </c>
      <c r="F95" s="140" t="s">
        <v>834</v>
      </c>
      <c r="G95" s="140" t="s">
        <v>2499</v>
      </c>
      <c r="H95" s="140" t="s">
        <v>2502</v>
      </c>
      <c r="I95" s="140" t="s">
        <v>3230</v>
      </c>
      <c r="J95" s="214">
        <v>44228</v>
      </c>
      <c r="K95" s="214">
        <v>44561</v>
      </c>
      <c r="L95" s="140" t="s">
        <v>3231</v>
      </c>
      <c r="M95" s="140" t="s">
        <v>707</v>
      </c>
      <c r="N95" s="140" t="s">
        <v>30</v>
      </c>
      <c r="O95" s="140" t="s">
        <v>3222</v>
      </c>
      <c r="P95" s="140" t="s">
        <v>776</v>
      </c>
      <c r="Q95" s="209">
        <v>8</v>
      </c>
      <c r="R95" s="209">
        <v>2</v>
      </c>
      <c r="S95" s="209">
        <v>2</v>
      </c>
      <c r="T95" s="209">
        <v>2</v>
      </c>
      <c r="U95" s="209">
        <v>2</v>
      </c>
      <c r="V95" s="209">
        <v>5</v>
      </c>
      <c r="W95" s="209" t="s">
        <v>3232</v>
      </c>
      <c r="X95" s="209">
        <v>5</v>
      </c>
      <c r="Y95" s="209" t="s">
        <v>3233</v>
      </c>
      <c r="Z95" s="209">
        <v>2</v>
      </c>
      <c r="AA95" s="209" t="s">
        <v>3234</v>
      </c>
      <c r="AB95" s="209"/>
      <c r="AC95" s="209"/>
      <c r="AD95" s="210">
        <v>44296</v>
      </c>
      <c r="AE95" s="210">
        <v>44384</v>
      </c>
      <c r="AF95" s="210">
        <v>44480</v>
      </c>
      <c r="AG95" s="210"/>
      <c r="AH95" s="72">
        <f t="shared" si="5"/>
        <v>1</v>
      </c>
      <c r="AI95" s="72">
        <f t="shared" si="6"/>
        <v>1</v>
      </c>
      <c r="AJ95" s="72">
        <f t="shared" si="7"/>
        <v>1</v>
      </c>
      <c r="AK95" s="72">
        <f t="shared" si="8"/>
        <v>1</v>
      </c>
      <c r="AL95" s="72" t="s">
        <v>2508</v>
      </c>
      <c r="AM95" s="209" t="s">
        <v>780</v>
      </c>
      <c r="AN95" s="209" t="s">
        <v>780</v>
      </c>
      <c r="AO95" s="116" t="s">
        <v>780</v>
      </c>
      <c r="AP95" s="116"/>
      <c r="AQ95" s="209" t="s">
        <v>2763</v>
      </c>
      <c r="AR95" s="209" t="s">
        <v>1299</v>
      </c>
      <c r="AS95" s="116" t="s">
        <v>3235</v>
      </c>
      <c r="AT95" s="116"/>
      <c r="AU95" s="209" t="s">
        <v>780</v>
      </c>
      <c r="AV95" s="209" t="s">
        <v>780</v>
      </c>
      <c r="AW95" s="116" t="s">
        <v>780</v>
      </c>
      <c r="AX95" s="116"/>
      <c r="AY95" s="209" t="s">
        <v>3236</v>
      </c>
      <c r="AZ95" s="209" t="s">
        <v>3237</v>
      </c>
      <c r="BA95" s="116" t="s">
        <v>3238</v>
      </c>
      <c r="BB95" s="116"/>
      <c r="BC95" s="140" t="s">
        <v>768</v>
      </c>
    </row>
    <row r="96" spans="1:55" ht="15" customHeight="1">
      <c r="A96" s="207">
        <v>8</v>
      </c>
      <c r="B96" s="140" t="s">
        <v>3174</v>
      </c>
      <c r="C96" s="140" t="s">
        <v>2593</v>
      </c>
      <c r="D96" s="140" t="s">
        <v>2624</v>
      </c>
      <c r="E96" s="140" t="s">
        <v>833</v>
      </c>
      <c r="F96" s="140" t="s">
        <v>834</v>
      </c>
      <c r="G96" s="140" t="s">
        <v>2499</v>
      </c>
      <c r="H96" s="140" t="s">
        <v>772</v>
      </c>
      <c r="I96" s="140" t="s">
        <v>2636</v>
      </c>
      <c r="J96" s="214">
        <v>44348</v>
      </c>
      <c r="K96" s="214">
        <v>44469</v>
      </c>
      <c r="L96" s="140" t="s">
        <v>774</v>
      </c>
      <c r="M96" s="140" t="s">
        <v>707</v>
      </c>
      <c r="N96" s="140" t="s">
        <v>60</v>
      </c>
      <c r="O96" s="140" t="s">
        <v>3239</v>
      </c>
      <c r="P96" s="140" t="s">
        <v>11</v>
      </c>
      <c r="Q96" s="212">
        <v>1</v>
      </c>
      <c r="R96" s="212">
        <v>0</v>
      </c>
      <c r="S96" s="212">
        <v>0</v>
      </c>
      <c r="T96" s="212">
        <v>0.5</v>
      </c>
      <c r="U96" s="212">
        <v>0.5</v>
      </c>
      <c r="V96" s="212">
        <v>0</v>
      </c>
      <c r="W96" s="212" t="s">
        <v>3240</v>
      </c>
      <c r="X96" s="212">
        <v>0</v>
      </c>
      <c r="Y96" s="212" t="s">
        <v>3241</v>
      </c>
      <c r="Z96" s="212">
        <v>0</v>
      </c>
      <c r="AA96" s="212" t="s">
        <v>3242</v>
      </c>
      <c r="AB96" s="209"/>
      <c r="AC96" s="209"/>
      <c r="AD96" s="210">
        <v>44296</v>
      </c>
      <c r="AE96" s="210">
        <v>44384</v>
      </c>
      <c r="AF96" s="210">
        <v>44482</v>
      </c>
      <c r="AG96" s="210"/>
      <c r="AH96" s="72">
        <f t="shared" si="5"/>
        <v>0</v>
      </c>
      <c r="AI96" s="72" t="str">
        <f t="shared" si="6"/>
        <v/>
      </c>
      <c r="AJ96" s="72" t="str">
        <f t="shared" si="7"/>
        <v/>
      </c>
      <c r="AK96" s="72">
        <f t="shared" si="8"/>
        <v>0</v>
      </c>
      <c r="AL96" s="72" t="s">
        <v>2508</v>
      </c>
      <c r="AM96" s="209" t="s">
        <v>879</v>
      </c>
      <c r="AN96" s="209" t="s">
        <v>879</v>
      </c>
      <c r="AO96" s="116" t="s">
        <v>869</v>
      </c>
      <c r="AP96" s="116"/>
      <c r="AQ96" s="209" t="s">
        <v>3243</v>
      </c>
      <c r="AR96" s="209" t="s">
        <v>3244</v>
      </c>
      <c r="AS96" s="116" t="s">
        <v>3245</v>
      </c>
      <c r="AT96" s="116"/>
      <c r="AU96" s="209" t="s">
        <v>879</v>
      </c>
      <c r="AV96" s="209" t="s">
        <v>879</v>
      </c>
      <c r="AW96" s="116" t="s">
        <v>869</v>
      </c>
      <c r="AX96" s="116"/>
      <c r="AY96" s="209" t="s">
        <v>3246</v>
      </c>
      <c r="AZ96" s="209" t="s">
        <v>3246</v>
      </c>
      <c r="BA96" s="116" t="s">
        <v>3247</v>
      </c>
      <c r="BB96" s="116"/>
      <c r="BC96" s="140" t="s">
        <v>768</v>
      </c>
    </row>
    <row r="97" spans="1:55" ht="15" customHeight="1">
      <c r="A97" s="207">
        <v>9</v>
      </c>
      <c r="B97" s="140" t="s">
        <v>3174</v>
      </c>
      <c r="C97" s="140" t="s">
        <v>2500</v>
      </c>
      <c r="D97" s="140" t="s">
        <v>2624</v>
      </c>
      <c r="E97" s="140" t="s">
        <v>833</v>
      </c>
      <c r="F97" s="140" t="s">
        <v>834</v>
      </c>
      <c r="G97" s="140" t="s">
        <v>2499</v>
      </c>
      <c r="H97" s="140" t="s">
        <v>772</v>
      </c>
      <c r="I97" t="s">
        <v>3248</v>
      </c>
      <c r="J97" s="214">
        <v>44287</v>
      </c>
      <c r="K97" s="214">
        <v>44561</v>
      </c>
      <c r="L97" s="140" t="s">
        <v>774</v>
      </c>
      <c r="M97" s="140" t="s">
        <v>707</v>
      </c>
      <c r="N97" s="140" t="s">
        <v>60</v>
      </c>
      <c r="O97" s="140" t="s">
        <v>3239</v>
      </c>
      <c r="P97" s="140" t="s">
        <v>11</v>
      </c>
      <c r="Q97" s="212">
        <v>1</v>
      </c>
      <c r="R97" s="212">
        <v>0</v>
      </c>
      <c r="S97" s="212">
        <v>0.3</v>
      </c>
      <c r="T97" s="212">
        <v>0.3</v>
      </c>
      <c r="U97" s="212">
        <v>0.4</v>
      </c>
      <c r="V97" s="212">
        <v>1</v>
      </c>
      <c r="W97" s="212" t="s">
        <v>3249</v>
      </c>
      <c r="X97" s="212">
        <v>0.3</v>
      </c>
      <c r="Y97" s="212" t="s">
        <v>3249</v>
      </c>
      <c r="Z97" s="212">
        <v>0.3</v>
      </c>
      <c r="AA97" s="212" t="s">
        <v>3249</v>
      </c>
      <c r="AB97" s="233"/>
      <c r="AC97" s="233"/>
      <c r="AD97" s="210">
        <v>44296</v>
      </c>
      <c r="AE97" s="210">
        <v>44384</v>
      </c>
      <c r="AF97" s="210">
        <v>44480</v>
      </c>
      <c r="AG97" s="210"/>
      <c r="AH97" s="72">
        <f t="shared" si="5"/>
        <v>1</v>
      </c>
      <c r="AI97" s="72" t="str">
        <f t="shared" si="6"/>
        <v/>
      </c>
      <c r="AJ97" s="72">
        <f t="shared" si="7"/>
        <v>1</v>
      </c>
      <c r="AK97" s="72">
        <f t="shared" si="8"/>
        <v>1</v>
      </c>
      <c r="AL97" s="72" t="s">
        <v>2508</v>
      </c>
      <c r="AM97" s="209" t="s">
        <v>780</v>
      </c>
      <c r="AN97" s="209" t="s">
        <v>780</v>
      </c>
      <c r="AO97" s="116" t="s">
        <v>780</v>
      </c>
      <c r="AP97" s="116"/>
      <c r="AQ97" s="209" t="s">
        <v>2763</v>
      </c>
      <c r="AR97" s="209" t="s">
        <v>1299</v>
      </c>
      <c r="AS97" s="116" t="s">
        <v>3250</v>
      </c>
      <c r="AT97" s="116"/>
      <c r="AU97" s="209" t="s">
        <v>780</v>
      </c>
      <c r="AV97" s="209" t="s">
        <v>780</v>
      </c>
      <c r="AW97" s="116" t="s">
        <v>780</v>
      </c>
      <c r="AX97" s="116"/>
      <c r="AY97" s="209" t="s">
        <v>3251</v>
      </c>
      <c r="AZ97" s="209" t="s">
        <v>3252</v>
      </c>
      <c r="BA97" s="116" t="s">
        <v>3253</v>
      </c>
      <c r="BB97" s="116"/>
      <c r="BC97" s="140" t="s">
        <v>768</v>
      </c>
    </row>
    <row r="98" spans="1:55" ht="15" customHeight="1">
      <c r="A98" s="207">
        <v>10</v>
      </c>
      <c r="B98" s="140" t="s">
        <v>3174</v>
      </c>
      <c r="C98" s="140" t="s">
        <v>2593</v>
      </c>
      <c r="D98" s="140" t="s">
        <v>2624</v>
      </c>
      <c r="E98" s="140" t="s">
        <v>833</v>
      </c>
      <c r="F98" s="140" t="s">
        <v>834</v>
      </c>
      <c r="G98" s="140" t="s">
        <v>2499</v>
      </c>
      <c r="H98" s="140" t="s">
        <v>772</v>
      </c>
      <c r="I98" s="140" t="s">
        <v>3254</v>
      </c>
      <c r="J98" s="214">
        <v>44378</v>
      </c>
      <c r="K98" s="214">
        <v>44408</v>
      </c>
      <c r="L98" s="140" t="s">
        <v>774</v>
      </c>
      <c r="M98" s="140" t="s">
        <v>707</v>
      </c>
      <c r="N98" s="140" t="s">
        <v>60</v>
      </c>
      <c r="O98" s="140" t="s">
        <v>3239</v>
      </c>
      <c r="P98" s="140" t="s">
        <v>11</v>
      </c>
      <c r="Q98" s="212">
        <v>1</v>
      </c>
      <c r="R98" s="212">
        <v>0</v>
      </c>
      <c r="S98" s="212">
        <v>0</v>
      </c>
      <c r="T98" s="212">
        <v>1</v>
      </c>
      <c r="U98" s="212">
        <v>0</v>
      </c>
      <c r="V98" s="212">
        <v>0</v>
      </c>
      <c r="W98" s="212" t="s">
        <v>3240</v>
      </c>
      <c r="X98" s="212">
        <v>0</v>
      </c>
      <c r="Y98" s="212" t="s">
        <v>3255</v>
      </c>
      <c r="Z98" s="212">
        <v>1</v>
      </c>
      <c r="AA98" s="212" t="s">
        <v>3256</v>
      </c>
      <c r="AB98" s="233"/>
      <c r="AC98" s="233"/>
      <c r="AD98" s="210">
        <v>44296</v>
      </c>
      <c r="AE98" s="210">
        <v>44384</v>
      </c>
      <c r="AF98" s="210">
        <v>44480</v>
      </c>
      <c r="AG98" s="210"/>
      <c r="AH98" s="72">
        <f t="shared" si="5"/>
        <v>1</v>
      </c>
      <c r="AI98" s="72" t="str">
        <f t="shared" si="6"/>
        <v/>
      </c>
      <c r="AJ98" s="72" t="str">
        <f t="shared" si="7"/>
        <v/>
      </c>
      <c r="AK98" s="72">
        <f t="shared" si="8"/>
        <v>1</v>
      </c>
      <c r="AL98" s="72" t="s">
        <v>2508</v>
      </c>
      <c r="AM98" s="209" t="s">
        <v>879</v>
      </c>
      <c r="AN98" s="209" t="s">
        <v>879</v>
      </c>
      <c r="AO98" s="116" t="s">
        <v>780</v>
      </c>
      <c r="AP98" s="116"/>
      <c r="AQ98" s="209" t="s">
        <v>3257</v>
      </c>
      <c r="AR98" s="209" t="s">
        <v>3258</v>
      </c>
      <c r="AS98" s="116" t="s">
        <v>3259</v>
      </c>
      <c r="AT98" s="116"/>
      <c r="AU98" s="209" t="s">
        <v>879</v>
      </c>
      <c r="AV98" s="209" t="s">
        <v>879</v>
      </c>
      <c r="AW98" s="116" t="s">
        <v>780</v>
      </c>
      <c r="AX98" s="116"/>
      <c r="AY98" s="209" t="s">
        <v>3260</v>
      </c>
      <c r="AZ98" s="209" t="s">
        <v>3261</v>
      </c>
      <c r="BA98" s="116" t="s">
        <v>3262</v>
      </c>
      <c r="BB98" s="116"/>
      <c r="BC98" s="140" t="s">
        <v>768</v>
      </c>
    </row>
    <row r="99" spans="1:55" ht="15" customHeight="1">
      <c r="A99" s="207">
        <v>11</v>
      </c>
      <c r="B99" s="140" t="s">
        <v>3174</v>
      </c>
      <c r="C99" s="140" t="s">
        <v>2593</v>
      </c>
      <c r="D99" s="140" t="s">
        <v>2624</v>
      </c>
      <c r="E99" s="140" t="s">
        <v>833</v>
      </c>
      <c r="F99" s="140" t="s">
        <v>834</v>
      </c>
      <c r="G99" s="140" t="s">
        <v>2499</v>
      </c>
      <c r="H99" s="140" t="s">
        <v>772</v>
      </c>
      <c r="I99" s="140" t="s">
        <v>2877</v>
      </c>
      <c r="J99" s="214">
        <v>44378</v>
      </c>
      <c r="K99" s="214">
        <v>44561</v>
      </c>
      <c r="L99" s="140" t="s">
        <v>774</v>
      </c>
      <c r="M99" s="140" t="s">
        <v>707</v>
      </c>
      <c r="N99" s="140" t="s">
        <v>60</v>
      </c>
      <c r="O99" s="140" t="s">
        <v>3239</v>
      </c>
      <c r="P99" s="140" t="s">
        <v>11</v>
      </c>
      <c r="Q99" s="212">
        <v>1</v>
      </c>
      <c r="R99" s="212">
        <v>0</v>
      </c>
      <c r="S99" s="212">
        <v>0</v>
      </c>
      <c r="T99" s="212">
        <v>0.45</v>
      </c>
      <c r="U99" s="212">
        <v>0.55000000000000004</v>
      </c>
      <c r="V99" s="212">
        <v>0</v>
      </c>
      <c r="W99" s="212" t="s">
        <v>3240</v>
      </c>
      <c r="X99" s="212">
        <v>0</v>
      </c>
      <c r="Y99" s="212" t="s">
        <v>3255</v>
      </c>
      <c r="Z99" s="212">
        <v>0.45</v>
      </c>
      <c r="AA99" s="212" t="s">
        <v>3263</v>
      </c>
      <c r="AB99" s="209"/>
      <c r="AC99" s="209"/>
      <c r="AD99" s="210">
        <v>44296</v>
      </c>
      <c r="AE99" s="210">
        <v>44384</v>
      </c>
      <c r="AF99" s="210">
        <v>44480</v>
      </c>
      <c r="AG99" s="210"/>
      <c r="AH99" s="72">
        <f t="shared" si="5"/>
        <v>0.45</v>
      </c>
      <c r="AI99" s="72" t="str">
        <f t="shared" si="6"/>
        <v/>
      </c>
      <c r="AJ99" s="72" t="str">
        <f t="shared" si="7"/>
        <v/>
      </c>
      <c r="AK99" s="72">
        <f t="shared" si="8"/>
        <v>1</v>
      </c>
      <c r="AL99" s="72" t="s">
        <v>2508</v>
      </c>
      <c r="AM99" s="209" t="s">
        <v>879</v>
      </c>
      <c r="AN99" s="209" t="s">
        <v>879</v>
      </c>
      <c r="AO99" s="116" t="s">
        <v>780</v>
      </c>
      <c r="AP99" s="116"/>
      <c r="AQ99" s="209" t="s">
        <v>3257</v>
      </c>
      <c r="AR99" s="209" t="s">
        <v>3264</v>
      </c>
      <c r="AS99" s="116" t="s">
        <v>3265</v>
      </c>
      <c r="AT99" s="116"/>
      <c r="AU99" s="209" t="s">
        <v>879</v>
      </c>
      <c r="AV99" s="209" t="s">
        <v>879</v>
      </c>
      <c r="AW99" s="116" t="s">
        <v>780</v>
      </c>
      <c r="AX99" s="116"/>
      <c r="AY99" s="209" t="s">
        <v>3260</v>
      </c>
      <c r="AZ99" s="209" t="s">
        <v>3266</v>
      </c>
      <c r="BA99" s="116" t="s">
        <v>3267</v>
      </c>
      <c r="BB99" s="116"/>
      <c r="BC99" s="140" t="s">
        <v>768</v>
      </c>
    </row>
    <row r="100" spans="1:55" ht="15" customHeight="1">
      <c r="A100" s="207">
        <v>12</v>
      </c>
      <c r="B100" s="140" t="s">
        <v>3174</v>
      </c>
      <c r="C100" s="140" t="s">
        <v>2642</v>
      </c>
      <c r="D100" s="140" t="s">
        <v>2624</v>
      </c>
      <c r="E100" s="140" t="s">
        <v>833</v>
      </c>
      <c r="F100" s="140" t="s">
        <v>834</v>
      </c>
      <c r="G100" s="140" t="s">
        <v>2499</v>
      </c>
      <c r="H100" s="140" t="s">
        <v>772</v>
      </c>
      <c r="I100" s="140" t="s">
        <v>2865</v>
      </c>
      <c r="J100" s="214">
        <v>44378</v>
      </c>
      <c r="K100" s="214">
        <v>44408</v>
      </c>
      <c r="L100" s="140" t="s">
        <v>774</v>
      </c>
      <c r="M100" s="140" t="s">
        <v>707</v>
      </c>
      <c r="N100" s="140" t="s">
        <v>60</v>
      </c>
      <c r="O100" s="140" t="s">
        <v>3239</v>
      </c>
      <c r="P100" s="140" t="s">
        <v>11</v>
      </c>
      <c r="Q100" s="212">
        <v>1</v>
      </c>
      <c r="R100" s="212">
        <v>0</v>
      </c>
      <c r="S100" s="212">
        <v>0</v>
      </c>
      <c r="T100" s="212">
        <v>0</v>
      </c>
      <c r="U100" s="212">
        <v>1</v>
      </c>
      <c r="V100" s="212">
        <v>0</v>
      </c>
      <c r="W100" s="212" t="s">
        <v>3240</v>
      </c>
      <c r="X100" s="212">
        <v>0</v>
      </c>
      <c r="Y100" s="212" t="s">
        <v>3255</v>
      </c>
      <c r="Z100" s="212">
        <v>0</v>
      </c>
      <c r="AA100" s="212" t="s">
        <v>3268</v>
      </c>
      <c r="AB100" s="217"/>
      <c r="AC100" s="217"/>
      <c r="AD100" s="210">
        <v>44296</v>
      </c>
      <c r="AE100" s="210">
        <v>44384</v>
      </c>
      <c r="AF100" s="210">
        <v>44482</v>
      </c>
      <c r="AG100" s="210"/>
      <c r="AH100" s="72">
        <f t="shared" si="5"/>
        <v>0</v>
      </c>
      <c r="AI100" s="72" t="str">
        <f t="shared" si="6"/>
        <v/>
      </c>
      <c r="AJ100" s="72" t="str">
        <f t="shared" si="7"/>
        <v/>
      </c>
      <c r="AK100" s="72" t="str">
        <f t="shared" si="8"/>
        <v/>
      </c>
      <c r="AL100" s="72" t="s">
        <v>2508</v>
      </c>
      <c r="AM100" s="209" t="s">
        <v>879</v>
      </c>
      <c r="AN100" s="209" t="s">
        <v>879</v>
      </c>
      <c r="AO100" s="116" t="s">
        <v>879</v>
      </c>
      <c r="AP100" s="116"/>
      <c r="AQ100" s="209" t="s">
        <v>3269</v>
      </c>
      <c r="AR100" s="209" t="s">
        <v>3270</v>
      </c>
      <c r="AS100" s="116" t="s">
        <v>3271</v>
      </c>
      <c r="AT100" s="116"/>
      <c r="AU100" s="209" t="s">
        <v>879</v>
      </c>
      <c r="AV100" s="209" t="s">
        <v>879</v>
      </c>
      <c r="AW100" s="116" t="s">
        <v>879</v>
      </c>
      <c r="AX100" s="116"/>
      <c r="AY100" s="209" t="s">
        <v>3260</v>
      </c>
      <c r="AZ100" s="209" t="s">
        <v>3246</v>
      </c>
      <c r="BA100" s="116" t="s">
        <v>3159</v>
      </c>
      <c r="BB100" s="116"/>
      <c r="BC100" s="140" t="s">
        <v>768</v>
      </c>
    </row>
    <row r="101" spans="1:55" ht="15" customHeight="1">
      <c r="A101" s="207">
        <v>1</v>
      </c>
      <c r="B101" s="140" t="s">
        <v>3272</v>
      </c>
      <c r="C101" s="140" t="s">
        <v>3273</v>
      </c>
      <c r="D101" s="140" t="s">
        <v>3274</v>
      </c>
      <c r="E101" s="140" t="s">
        <v>3275</v>
      </c>
      <c r="F101" s="140" t="s">
        <v>3276</v>
      </c>
      <c r="G101" s="140" t="s">
        <v>3277</v>
      </c>
      <c r="H101" s="140" t="s">
        <v>859</v>
      </c>
      <c r="I101" s="140" t="s">
        <v>3278</v>
      </c>
      <c r="J101" s="214">
        <v>44197</v>
      </c>
      <c r="K101" s="214">
        <v>44286</v>
      </c>
      <c r="L101" s="140" t="s">
        <v>3279</v>
      </c>
      <c r="M101" s="140" t="s">
        <v>702</v>
      </c>
      <c r="N101" s="140" t="s">
        <v>30</v>
      </c>
      <c r="O101" s="140" t="s">
        <v>3280</v>
      </c>
      <c r="P101" s="140" t="s">
        <v>776</v>
      </c>
      <c r="Q101" s="209">
        <v>1</v>
      </c>
      <c r="R101" s="209">
        <v>1</v>
      </c>
      <c r="S101" s="209">
        <v>0</v>
      </c>
      <c r="T101" s="209">
        <v>0</v>
      </c>
      <c r="U101" s="209">
        <v>0</v>
      </c>
      <c r="V101" s="209">
        <v>1</v>
      </c>
      <c r="W101" s="209" t="s">
        <v>3281</v>
      </c>
      <c r="X101" s="209">
        <v>0</v>
      </c>
      <c r="Y101" s="209" t="s">
        <v>3282</v>
      </c>
      <c r="Z101" s="209">
        <v>0</v>
      </c>
      <c r="AA101" s="209" t="s">
        <v>3282</v>
      </c>
      <c r="AB101" s="217"/>
      <c r="AC101" s="217"/>
      <c r="AD101" s="210">
        <v>44295</v>
      </c>
      <c r="AE101" s="210">
        <v>44379</v>
      </c>
      <c r="AF101" s="210">
        <v>44480</v>
      </c>
      <c r="AG101" s="210"/>
      <c r="AH101" s="72">
        <f t="shared" si="5"/>
        <v>1</v>
      </c>
      <c r="AI101" s="72">
        <f t="shared" si="6"/>
        <v>1</v>
      </c>
      <c r="AJ101" s="72" t="str">
        <f t="shared" si="7"/>
        <v/>
      </c>
      <c r="AK101" s="72" t="str">
        <f t="shared" si="8"/>
        <v/>
      </c>
      <c r="AL101" s="72" t="s">
        <v>2508</v>
      </c>
      <c r="AM101" s="211" t="s">
        <v>780</v>
      </c>
      <c r="AN101" s="211" t="s">
        <v>879</v>
      </c>
      <c r="AO101" s="211" t="s">
        <v>879</v>
      </c>
      <c r="AP101" s="211"/>
      <c r="AQ101" s="211" t="s">
        <v>2764</v>
      </c>
      <c r="AR101" s="211" t="s">
        <v>879</v>
      </c>
      <c r="AS101" s="211" t="s">
        <v>879</v>
      </c>
      <c r="AT101" s="211"/>
      <c r="AU101" s="211" t="s">
        <v>780</v>
      </c>
      <c r="AV101" s="211" t="s">
        <v>879</v>
      </c>
      <c r="AW101" s="211" t="s">
        <v>879</v>
      </c>
      <c r="AX101" s="211"/>
      <c r="AY101" s="211" t="s">
        <v>3283</v>
      </c>
      <c r="AZ101" s="211" t="s">
        <v>879</v>
      </c>
      <c r="BA101" s="211" t="s">
        <v>879</v>
      </c>
      <c r="BB101" s="211"/>
      <c r="BC101" s="140" t="s">
        <v>768</v>
      </c>
    </row>
    <row r="102" spans="1:55" ht="15" customHeight="1">
      <c r="A102" s="207">
        <v>2</v>
      </c>
      <c r="B102" s="140" t="s">
        <v>3272</v>
      </c>
      <c r="C102" s="140" t="s">
        <v>3273</v>
      </c>
      <c r="D102" s="140" t="s">
        <v>3274</v>
      </c>
      <c r="E102" s="140" t="s">
        <v>3275</v>
      </c>
      <c r="F102" s="140" t="s">
        <v>3276</v>
      </c>
      <c r="G102" s="140" t="s">
        <v>3277</v>
      </c>
      <c r="H102" s="140" t="s">
        <v>859</v>
      </c>
      <c r="I102" s="140" t="s">
        <v>3284</v>
      </c>
      <c r="J102" s="214">
        <v>44256</v>
      </c>
      <c r="K102" s="214">
        <v>44377</v>
      </c>
      <c r="L102" s="140" t="s">
        <v>3285</v>
      </c>
      <c r="M102" s="140" t="s">
        <v>702</v>
      </c>
      <c r="N102" s="140" t="s">
        <v>30</v>
      </c>
      <c r="O102" s="140" t="s">
        <v>3286</v>
      </c>
      <c r="P102" s="140" t="s">
        <v>776</v>
      </c>
      <c r="Q102" s="209">
        <v>1</v>
      </c>
      <c r="R102" s="209">
        <v>1</v>
      </c>
      <c r="S102" s="209">
        <v>0</v>
      </c>
      <c r="T102" s="209">
        <v>0</v>
      </c>
      <c r="U102" s="209">
        <v>0</v>
      </c>
      <c r="V102" s="209">
        <v>1</v>
      </c>
      <c r="W102" s="209" t="s">
        <v>3287</v>
      </c>
      <c r="X102" s="209">
        <v>1</v>
      </c>
      <c r="Y102" s="209" t="s">
        <v>3288</v>
      </c>
      <c r="Z102" s="209">
        <v>3</v>
      </c>
      <c r="AA102" s="209" t="s">
        <v>3289</v>
      </c>
      <c r="AB102" s="217"/>
      <c r="AC102" s="217"/>
      <c r="AD102" s="210">
        <v>44295</v>
      </c>
      <c r="AE102" s="210">
        <v>44379</v>
      </c>
      <c r="AF102" s="210">
        <v>44480</v>
      </c>
      <c r="AG102" s="210"/>
      <c r="AH102" s="72">
        <f t="shared" si="5"/>
        <v>1</v>
      </c>
      <c r="AI102" s="72">
        <f t="shared" si="6"/>
        <v>1</v>
      </c>
      <c r="AJ102" s="72" t="str">
        <f t="shared" si="7"/>
        <v/>
      </c>
      <c r="AK102" s="72" t="str">
        <f t="shared" si="8"/>
        <v/>
      </c>
      <c r="AL102" s="72" t="s">
        <v>2508</v>
      </c>
      <c r="AM102" s="211" t="s">
        <v>780</v>
      </c>
      <c r="AN102" s="211" t="s">
        <v>780</v>
      </c>
      <c r="AO102" s="211" t="s">
        <v>780</v>
      </c>
      <c r="AP102" s="211"/>
      <c r="AQ102" s="211" t="s">
        <v>2764</v>
      </c>
      <c r="AR102" s="211" t="s">
        <v>2764</v>
      </c>
      <c r="AS102" s="211" t="s">
        <v>2764</v>
      </c>
      <c r="AT102" s="211"/>
      <c r="AU102" s="211" t="s">
        <v>780</v>
      </c>
      <c r="AV102" s="211" t="s">
        <v>780</v>
      </c>
      <c r="AW102" s="211" t="s">
        <v>780</v>
      </c>
      <c r="AX102" s="211"/>
      <c r="AY102" s="211" t="s">
        <v>3290</v>
      </c>
      <c r="AZ102" s="211" t="s">
        <v>3291</v>
      </c>
      <c r="BA102" s="211" t="s">
        <v>3292</v>
      </c>
      <c r="BB102" s="211"/>
      <c r="BC102" s="140" t="s">
        <v>768</v>
      </c>
    </row>
    <row r="103" spans="1:55" ht="15" customHeight="1">
      <c r="A103" s="207">
        <v>3</v>
      </c>
      <c r="B103" s="140" t="s">
        <v>3272</v>
      </c>
      <c r="C103" s="140" t="s">
        <v>3273</v>
      </c>
      <c r="D103" s="140" t="s">
        <v>3274</v>
      </c>
      <c r="E103" s="140" t="s">
        <v>3275</v>
      </c>
      <c r="F103" s="140" t="s">
        <v>3276</v>
      </c>
      <c r="G103" s="140" t="s">
        <v>3277</v>
      </c>
      <c r="H103" s="140" t="s">
        <v>859</v>
      </c>
      <c r="I103" s="140" t="s">
        <v>3293</v>
      </c>
      <c r="J103" s="214">
        <v>44256</v>
      </c>
      <c r="K103" s="214">
        <v>44561</v>
      </c>
      <c r="L103" s="140" t="s">
        <v>3294</v>
      </c>
      <c r="M103" s="140" t="s">
        <v>702</v>
      </c>
      <c r="N103" s="140" t="s">
        <v>60</v>
      </c>
      <c r="O103" s="140" t="s">
        <v>3286</v>
      </c>
      <c r="P103" s="140" t="s">
        <v>776</v>
      </c>
      <c r="Q103" s="233">
        <v>1</v>
      </c>
      <c r="R103" s="233">
        <v>0.25</v>
      </c>
      <c r="S103" s="233">
        <v>0.25</v>
      </c>
      <c r="T103" s="233">
        <v>0.25</v>
      </c>
      <c r="U103" s="233">
        <v>0.25</v>
      </c>
      <c r="V103" s="233">
        <v>0.25</v>
      </c>
      <c r="W103" s="233" t="s">
        <v>3295</v>
      </c>
      <c r="X103" s="233">
        <v>0.25</v>
      </c>
      <c r="Y103" s="233" t="s">
        <v>3296</v>
      </c>
      <c r="Z103" s="233">
        <v>0.25</v>
      </c>
      <c r="AA103" s="233" t="s">
        <v>3297</v>
      </c>
      <c r="AB103" s="207"/>
      <c r="AC103" s="207"/>
      <c r="AD103" s="210">
        <v>44295</v>
      </c>
      <c r="AE103" s="210">
        <v>44379</v>
      </c>
      <c r="AF103" s="210">
        <v>44480</v>
      </c>
      <c r="AG103" s="210"/>
      <c r="AH103" s="72">
        <f t="shared" si="5"/>
        <v>0.75</v>
      </c>
      <c r="AI103" s="72">
        <f t="shared" si="6"/>
        <v>1</v>
      </c>
      <c r="AJ103" s="72">
        <f t="shared" si="7"/>
        <v>1</v>
      </c>
      <c r="AK103" s="72">
        <f t="shared" si="8"/>
        <v>1</v>
      </c>
      <c r="AL103" s="72" t="s">
        <v>2508</v>
      </c>
      <c r="AM103" s="211" t="s">
        <v>780</v>
      </c>
      <c r="AN103" s="211" t="s">
        <v>780</v>
      </c>
      <c r="AO103" s="211" t="s">
        <v>780</v>
      </c>
      <c r="AP103" s="211"/>
      <c r="AQ103" s="211" t="s">
        <v>2764</v>
      </c>
      <c r="AR103" s="211" t="s">
        <v>2764</v>
      </c>
      <c r="AS103" s="211" t="s">
        <v>2764</v>
      </c>
      <c r="AT103" s="211"/>
      <c r="AU103" s="211" t="s">
        <v>780</v>
      </c>
      <c r="AV103" s="211" t="s">
        <v>780</v>
      </c>
      <c r="AW103" s="211" t="s">
        <v>780</v>
      </c>
      <c r="AX103" s="211"/>
      <c r="AY103" s="211" t="s">
        <v>3298</v>
      </c>
      <c r="AZ103" s="211" t="s">
        <v>3299</v>
      </c>
      <c r="BA103" s="211" t="s">
        <v>3300</v>
      </c>
      <c r="BB103" s="211"/>
      <c r="BC103" s="140" t="s">
        <v>768</v>
      </c>
    </row>
    <row r="104" spans="1:55" ht="15" customHeight="1">
      <c r="A104" s="207">
        <v>4</v>
      </c>
      <c r="B104" s="140" t="s">
        <v>3272</v>
      </c>
      <c r="C104" s="140" t="s">
        <v>3273</v>
      </c>
      <c r="D104" s="140" t="s">
        <v>3274</v>
      </c>
      <c r="E104" s="140" t="s">
        <v>3275</v>
      </c>
      <c r="F104" s="140" t="s">
        <v>3276</v>
      </c>
      <c r="G104" s="140" t="s">
        <v>3277</v>
      </c>
      <c r="H104" s="140" t="s">
        <v>859</v>
      </c>
      <c r="I104" s="140" t="s">
        <v>3301</v>
      </c>
      <c r="J104" s="214">
        <v>44256</v>
      </c>
      <c r="K104" s="214">
        <v>44561</v>
      </c>
      <c r="L104" s="140" t="s">
        <v>3302</v>
      </c>
      <c r="M104" s="140" t="s">
        <v>702</v>
      </c>
      <c r="N104" s="140" t="s">
        <v>30</v>
      </c>
      <c r="O104" s="140" t="s">
        <v>3286</v>
      </c>
      <c r="P104" s="140" t="s">
        <v>776</v>
      </c>
      <c r="Q104" s="209">
        <v>20</v>
      </c>
      <c r="R104" s="209">
        <v>2</v>
      </c>
      <c r="S104" s="209">
        <v>6</v>
      </c>
      <c r="T104" s="209">
        <v>6</v>
      </c>
      <c r="U104" s="209">
        <v>6</v>
      </c>
      <c r="V104" s="209">
        <v>6</v>
      </c>
      <c r="W104" s="209" t="s">
        <v>3303</v>
      </c>
      <c r="X104" s="209">
        <v>4</v>
      </c>
      <c r="Y104" s="209" t="s">
        <v>3304</v>
      </c>
      <c r="Z104" s="209">
        <v>2</v>
      </c>
      <c r="AA104" s="209" t="s">
        <v>3305</v>
      </c>
      <c r="AB104" s="212"/>
      <c r="AC104" s="212"/>
      <c r="AD104" s="210">
        <v>44295</v>
      </c>
      <c r="AE104" s="210">
        <v>44379</v>
      </c>
      <c r="AF104" s="210">
        <v>44481</v>
      </c>
      <c r="AG104" s="210"/>
      <c r="AH104" s="72">
        <f t="shared" si="5"/>
        <v>0.6</v>
      </c>
      <c r="AI104" s="72">
        <f t="shared" si="6"/>
        <v>1</v>
      </c>
      <c r="AJ104" s="72">
        <f t="shared" si="7"/>
        <v>1</v>
      </c>
      <c r="AK104" s="72">
        <f t="shared" si="8"/>
        <v>1</v>
      </c>
      <c r="AL104" s="72" t="s">
        <v>2508</v>
      </c>
      <c r="AM104" s="211" t="s">
        <v>780</v>
      </c>
      <c r="AN104" s="211" t="s">
        <v>780</v>
      </c>
      <c r="AO104" s="211" t="s">
        <v>780</v>
      </c>
      <c r="AP104" s="211"/>
      <c r="AQ104" s="211" t="s">
        <v>2764</v>
      </c>
      <c r="AR104" s="211" t="s">
        <v>2764</v>
      </c>
      <c r="AS104" s="211" t="s">
        <v>2764</v>
      </c>
      <c r="AT104" s="211"/>
      <c r="AU104" s="211" t="s">
        <v>780</v>
      </c>
      <c r="AV104" s="211" t="s">
        <v>780</v>
      </c>
      <c r="AW104" s="211" t="s">
        <v>780</v>
      </c>
      <c r="AX104" s="211"/>
      <c r="AY104" s="211" t="s">
        <v>3306</v>
      </c>
      <c r="AZ104" s="211" t="s">
        <v>3307</v>
      </c>
      <c r="BA104" s="211" t="s">
        <v>3308</v>
      </c>
      <c r="BB104" s="211"/>
      <c r="BC104" s="140" t="s">
        <v>768</v>
      </c>
    </row>
    <row r="105" spans="1:55" ht="15" customHeight="1">
      <c r="A105" s="207">
        <v>5</v>
      </c>
      <c r="B105" s="140" t="s">
        <v>3272</v>
      </c>
      <c r="C105" s="140" t="s">
        <v>3273</v>
      </c>
      <c r="D105" s="140" t="s">
        <v>3274</v>
      </c>
      <c r="E105" s="140" t="s">
        <v>3275</v>
      </c>
      <c r="F105" s="140" t="s">
        <v>3276</v>
      </c>
      <c r="G105" s="140" t="s">
        <v>3277</v>
      </c>
      <c r="H105" s="140" t="s">
        <v>859</v>
      </c>
      <c r="I105" s="140" t="s">
        <v>3309</v>
      </c>
      <c r="J105" s="214">
        <v>44256</v>
      </c>
      <c r="K105" s="214">
        <v>44561</v>
      </c>
      <c r="L105" s="140" t="s">
        <v>3310</v>
      </c>
      <c r="M105" s="140" t="s">
        <v>702</v>
      </c>
      <c r="N105" s="140" t="s">
        <v>30</v>
      </c>
      <c r="O105" s="140" t="s">
        <v>3286</v>
      </c>
      <c r="P105" s="140" t="s">
        <v>776</v>
      </c>
      <c r="Q105" s="209">
        <v>10</v>
      </c>
      <c r="R105" s="209">
        <v>2</v>
      </c>
      <c r="S105" s="209">
        <v>3</v>
      </c>
      <c r="T105" s="209">
        <v>3</v>
      </c>
      <c r="U105" s="209">
        <v>2</v>
      </c>
      <c r="V105" s="209">
        <v>4</v>
      </c>
      <c r="W105" s="209" t="s">
        <v>3311</v>
      </c>
      <c r="X105" s="209">
        <v>5</v>
      </c>
      <c r="Y105" s="209" t="s">
        <v>3312</v>
      </c>
      <c r="Z105" s="209">
        <v>4</v>
      </c>
      <c r="AA105" s="209" t="s">
        <v>3313</v>
      </c>
      <c r="AB105" s="212"/>
      <c r="AC105" s="212"/>
      <c r="AD105" s="210">
        <v>44295</v>
      </c>
      <c r="AE105" s="210">
        <v>44379</v>
      </c>
      <c r="AF105" s="210">
        <v>44480</v>
      </c>
      <c r="AG105" s="210"/>
      <c r="AH105" s="72">
        <f t="shared" si="5"/>
        <v>1</v>
      </c>
      <c r="AI105" s="72">
        <f t="shared" si="6"/>
        <v>1</v>
      </c>
      <c r="AJ105" s="72">
        <f t="shared" si="7"/>
        <v>1</v>
      </c>
      <c r="AK105" s="72">
        <f t="shared" si="8"/>
        <v>1</v>
      </c>
      <c r="AL105" s="72" t="s">
        <v>2508</v>
      </c>
      <c r="AM105" s="211" t="s">
        <v>780</v>
      </c>
      <c r="AN105" s="211" t="s">
        <v>780</v>
      </c>
      <c r="AO105" s="211" t="s">
        <v>780</v>
      </c>
      <c r="AP105" s="211"/>
      <c r="AQ105" s="211" t="s">
        <v>2764</v>
      </c>
      <c r="AR105" s="211" t="s">
        <v>2764</v>
      </c>
      <c r="AS105" s="211" t="s">
        <v>2764</v>
      </c>
      <c r="AT105" s="211"/>
      <c r="AU105" s="211" t="s">
        <v>780</v>
      </c>
      <c r="AV105" s="211" t="s">
        <v>780</v>
      </c>
      <c r="AW105" s="211" t="s">
        <v>780</v>
      </c>
      <c r="AX105" s="211"/>
      <c r="AY105" s="211" t="s">
        <v>3314</v>
      </c>
      <c r="AZ105" s="211" t="s">
        <v>3315</v>
      </c>
      <c r="BA105" s="211" t="s">
        <v>3316</v>
      </c>
      <c r="BB105" s="211"/>
      <c r="BC105" s="140" t="s">
        <v>768</v>
      </c>
    </row>
    <row r="106" spans="1:55" ht="15" customHeight="1">
      <c r="A106" s="207">
        <v>6</v>
      </c>
      <c r="B106" s="140" t="s">
        <v>3272</v>
      </c>
      <c r="C106" s="140" t="s">
        <v>3273</v>
      </c>
      <c r="D106" s="140" t="s">
        <v>3274</v>
      </c>
      <c r="E106" s="140" t="s">
        <v>3275</v>
      </c>
      <c r="F106" s="140" t="s">
        <v>3276</v>
      </c>
      <c r="G106" s="140" t="s">
        <v>3277</v>
      </c>
      <c r="H106" s="140" t="s">
        <v>859</v>
      </c>
      <c r="I106" s="140" t="s">
        <v>3317</v>
      </c>
      <c r="J106" s="214">
        <v>44256</v>
      </c>
      <c r="K106" s="214">
        <v>44561</v>
      </c>
      <c r="L106" s="140" t="s">
        <v>3318</v>
      </c>
      <c r="M106" s="140" t="s">
        <v>702</v>
      </c>
      <c r="N106" s="140" t="s">
        <v>30</v>
      </c>
      <c r="O106" s="140" t="s">
        <v>3286</v>
      </c>
      <c r="P106" s="140" t="s">
        <v>776</v>
      </c>
      <c r="Q106" s="209">
        <v>150</v>
      </c>
      <c r="R106" s="209">
        <v>38</v>
      </c>
      <c r="S106" s="209">
        <v>38</v>
      </c>
      <c r="T106" s="209">
        <v>38</v>
      </c>
      <c r="U106" s="209">
        <v>36</v>
      </c>
      <c r="V106" s="209">
        <v>201</v>
      </c>
      <c r="W106" s="209" t="s">
        <v>3319</v>
      </c>
      <c r="X106" s="209">
        <v>149</v>
      </c>
      <c r="Y106" s="209" t="s">
        <v>3320</v>
      </c>
      <c r="Z106" s="209">
        <v>95</v>
      </c>
      <c r="AA106" s="209" t="s">
        <v>3321</v>
      </c>
      <c r="AB106" s="212"/>
      <c r="AC106" s="212"/>
      <c r="AD106" s="210">
        <v>44295</v>
      </c>
      <c r="AE106" s="210">
        <v>44379</v>
      </c>
      <c r="AF106" s="210">
        <v>44480</v>
      </c>
      <c r="AG106" s="210"/>
      <c r="AH106" s="72">
        <f t="shared" si="5"/>
        <v>1</v>
      </c>
      <c r="AI106" s="72">
        <f t="shared" si="6"/>
        <v>1</v>
      </c>
      <c r="AJ106" s="72">
        <f t="shared" si="7"/>
        <v>1</v>
      </c>
      <c r="AK106" s="72">
        <f t="shared" si="8"/>
        <v>1</v>
      </c>
      <c r="AL106" s="72" t="s">
        <v>2508</v>
      </c>
      <c r="AM106" s="211" t="s">
        <v>780</v>
      </c>
      <c r="AN106" s="211" t="s">
        <v>780</v>
      </c>
      <c r="AO106" s="211" t="s">
        <v>780</v>
      </c>
      <c r="AP106" s="211"/>
      <c r="AQ106" s="211" t="s">
        <v>3322</v>
      </c>
      <c r="AR106" s="211" t="s">
        <v>2764</v>
      </c>
      <c r="AS106" s="211" t="s">
        <v>2764</v>
      </c>
      <c r="AT106" s="211"/>
      <c r="AU106" s="211" t="s">
        <v>780</v>
      </c>
      <c r="AV106" s="211" t="s">
        <v>780</v>
      </c>
      <c r="AW106" s="211" t="s">
        <v>780</v>
      </c>
      <c r="AX106" s="211"/>
      <c r="AY106" s="211" t="s">
        <v>3323</v>
      </c>
      <c r="AZ106" s="211" t="s">
        <v>3324</v>
      </c>
      <c r="BA106" s="211" t="s">
        <v>3325</v>
      </c>
      <c r="BB106" s="211"/>
      <c r="BC106" s="140" t="s">
        <v>768</v>
      </c>
    </row>
    <row r="107" spans="1:55" ht="15" customHeight="1">
      <c r="A107" s="207">
        <v>7</v>
      </c>
      <c r="B107" s="140" t="s">
        <v>3272</v>
      </c>
      <c r="C107" s="140" t="s">
        <v>3273</v>
      </c>
      <c r="D107" s="140" t="s">
        <v>3274</v>
      </c>
      <c r="E107" s="140" t="s">
        <v>3275</v>
      </c>
      <c r="F107" s="140" t="s">
        <v>3276</v>
      </c>
      <c r="G107" s="140" t="s">
        <v>3277</v>
      </c>
      <c r="H107" s="140" t="s">
        <v>859</v>
      </c>
      <c r="I107" s="140" t="s">
        <v>3326</v>
      </c>
      <c r="J107" s="214">
        <v>44256</v>
      </c>
      <c r="K107" s="214">
        <v>44561</v>
      </c>
      <c r="L107" s="140" t="s">
        <v>3327</v>
      </c>
      <c r="M107" s="140" t="s">
        <v>702</v>
      </c>
      <c r="N107" s="140" t="s">
        <v>30</v>
      </c>
      <c r="O107" s="140" t="s">
        <v>3286</v>
      </c>
      <c r="P107" s="140" t="s">
        <v>776</v>
      </c>
      <c r="Q107" s="209">
        <v>12</v>
      </c>
      <c r="R107" s="209">
        <v>3</v>
      </c>
      <c r="S107" s="209">
        <v>3</v>
      </c>
      <c r="T107" s="209">
        <v>3</v>
      </c>
      <c r="U107" s="209">
        <v>3</v>
      </c>
      <c r="V107" s="209">
        <v>6</v>
      </c>
      <c r="W107" s="209" t="s">
        <v>3328</v>
      </c>
      <c r="X107" s="209">
        <v>5</v>
      </c>
      <c r="Y107" s="209" t="s">
        <v>3329</v>
      </c>
      <c r="Z107" s="209">
        <v>4</v>
      </c>
      <c r="AA107" s="209" t="s">
        <v>3330</v>
      </c>
      <c r="AB107" s="212"/>
      <c r="AC107" s="212"/>
      <c r="AD107" s="210">
        <v>44295</v>
      </c>
      <c r="AE107" s="210">
        <v>44379</v>
      </c>
      <c r="AF107" s="210">
        <v>44480</v>
      </c>
      <c r="AG107" s="210"/>
      <c r="AH107" s="72">
        <f t="shared" si="5"/>
        <v>1</v>
      </c>
      <c r="AI107" s="72">
        <f t="shared" si="6"/>
        <v>1</v>
      </c>
      <c r="AJ107" s="72">
        <f t="shared" si="7"/>
        <v>1</v>
      </c>
      <c r="AK107" s="72">
        <f t="shared" si="8"/>
        <v>1</v>
      </c>
      <c r="AL107" s="72" t="s">
        <v>2508</v>
      </c>
      <c r="AM107" s="211" t="s">
        <v>780</v>
      </c>
      <c r="AN107" s="211" t="s">
        <v>780</v>
      </c>
      <c r="AO107" s="211" t="s">
        <v>780</v>
      </c>
      <c r="AP107" s="211"/>
      <c r="AQ107" s="211" t="s">
        <v>2764</v>
      </c>
      <c r="AR107" s="211" t="s">
        <v>2764</v>
      </c>
      <c r="AS107" s="211" t="s">
        <v>2764</v>
      </c>
      <c r="AT107" s="211"/>
      <c r="AU107" s="211" t="s">
        <v>780</v>
      </c>
      <c r="AV107" s="211" t="s">
        <v>780</v>
      </c>
      <c r="AW107" s="211" t="s">
        <v>780</v>
      </c>
      <c r="AX107" s="211"/>
      <c r="AY107" s="211" t="s">
        <v>3331</v>
      </c>
      <c r="AZ107" s="211" t="s">
        <v>3332</v>
      </c>
      <c r="BA107" s="211" t="s">
        <v>3333</v>
      </c>
      <c r="BB107" s="211"/>
      <c r="BC107" s="140" t="s">
        <v>768</v>
      </c>
    </row>
    <row r="108" spans="1:55" ht="15" customHeight="1">
      <c r="A108" s="207">
        <v>8</v>
      </c>
      <c r="B108" s="140" t="s">
        <v>3272</v>
      </c>
      <c r="C108" s="140" t="s">
        <v>3273</v>
      </c>
      <c r="D108" s="140" t="s">
        <v>3274</v>
      </c>
      <c r="E108" s="140" t="s">
        <v>3275</v>
      </c>
      <c r="F108" s="140" t="s">
        <v>3276</v>
      </c>
      <c r="G108" s="140" t="s">
        <v>3277</v>
      </c>
      <c r="H108" s="140" t="s">
        <v>859</v>
      </c>
      <c r="I108" s="140" t="s">
        <v>3334</v>
      </c>
      <c r="J108" s="214">
        <v>44287</v>
      </c>
      <c r="K108" s="214">
        <v>44561</v>
      </c>
      <c r="L108" s="140" t="s">
        <v>3335</v>
      </c>
      <c r="M108" s="140" t="s">
        <v>702</v>
      </c>
      <c r="N108" s="140" t="s">
        <v>30</v>
      </c>
      <c r="O108" s="140" t="s">
        <v>3286</v>
      </c>
      <c r="P108" s="140" t="s">
        <v>776</v>
      </c>
      <c r="Q108" s="209">
        <v>3</v>
      </c>
      <c r="R108" s="209">
        <v>1</v>
      </c>
      <c r="S108" s="209">
        <v>1</v>
      </c>
      <c r="T108" s="209">
        <v>1</v>
      </c>
      <c r="U108" s="209">
        <v>0</v>
      </c>
      <c r="V108" s="209">
        <v>1</v>
      </c>
      <c r="W108" s="209" t="s">
        <v>3336</v>
      </c>
      <c r="X108" s="209">
        <v>3</v>
      </c>
      <c r="Y108" s="209" t="s">
        <v>3337</v>
      </c>
      <c r="Z108" s="209">
        <v>12</v>
      </c>
      <c r="AA108" s="209" t="s">
        <v>3338</v>
      </c>
      <c r="AB108" s="209"/>
      <c r="AC108" s="209"/>
      <c r="AD108" s="210">
        <v>44295</v>
      </c>
      <c r="AE108" s="210">
        <v>44379</v>
      </c>
      <c r="AF108" s="210">
        <v>44480</v>
      </c>
      <c r="AG108" s="210"/>
      <c r="AH108" s="72">
        <f t="shared" si="5"/>
        <v>1</v>
      </c>
      <c r="AI108" s="72">
        <f t="shared" si="6"/>
        <v>1</v>
      </c>
      <c r="AJ108" s="72">
        <f t="shared" si="7"/>
        <v>1</v>
      </c>
      <c r="AK108" s="72">
        <f t="shared" si="8"/>
        <v>1</v>
      </c>
      <c r="AL108" s="72" t="s">
        <v>2508</v>
      </c>
      <c r="AM108" s="211" t="s">
        <v>780</v>
      </c>
      <c r="AN108" s="211" t="s">
        <v>780</v>
      </c>
      <c r="AO108" s="211" t="s">
        <v>780</v>
      </c>
      <c r="AP108" s="211"/>
      <c r="AQ108" s="211" t="s">
        <v>2764</v>
      </c>
      <c r="AR108" s="211" t="s">
        <v>2764</v>
      </c>
      <c r="AS108" s="211" t="s">
        <v>2764</v>
      </c>
      <c r="AT108" s="211"/>
      <c r="AU108" s="211" t="s">
        <v>780</v>
      </c>
      <c r="AV108" s="211" t="s">
        <v>780</v>
      </c>
      <c r="AW108" s="211" t="s">
        <v>780</v>
      </c>
      <c r="AX108" s="211"/>
      <c r="AY108" s="211" t="s">
        <v>3339</v>
      </c>
      <c r="AZ108" s="211" t="s">
        <v>3340</v>
      </c>
      <c r="BA108" s="211" t="s">
        <v>3341</v>
      </c>
      <c r="BB108" s="211"/>
      <c r="BC108" s="140" t="s">
        <v>768</v>
      </c>
    </row>
    <row r="109" spans="1:55" ht="15" customHeight="1">
      <c r="A109" s="207">
        <v>9</v>
      </c>
      <c r="B109" s="140" t="s">
        <v>3272</v>
      </c>
      <c r="C109" s="140" t="s">
        <v>3273</v>
      </c>
      <c r="D109" s="140" t="s">
        <v>3274</v>
      </c>
      <c r="E109" s="140" t="s">
        <v>3275</v>
      </c>
      <c r="F109" s="140" t="s">
        <v>3276</v>
      </c>
      <c r="G109" s="140" t="s">
        <v>3277</v>
      </c>
      <c r="H109" s="140" t="s">
        <v>859</v>
      </c>
      <c r="I109" s="140" t="s">
        <v>3342</v>
      </c>
      <c r="J109" s="214">
        <v>44287</v>
      </c>
      <c r="K109" s="214">
        <v>44561</v>
      </c>
      <c r="L109" s="140" t="s">
        <v>3343</v>
      </c>
      <c r="M109" s="140" t="s">
        <v>702</v>
      </c>
      <c r="N109" s="140" t="s">
        <v>60</v>
      </c>
      <c r="O109" s="140" t="s">
        <v>3286</v>
      </c>
      <c r="P109" s="140" t="s">
        <v>776</v>
      </c>
      <c r="Q109" s="233">
        <v>1</v>
      </c>
      <c r="R109" s="233">
        <v>0.25</v>
      </c>
      <c r="S109" s="233">
        <v>0.25</v>
      </c>
      <c r="T109" s="233">
        <v>0.25</v>
      </c>
      <c r="U109" s="233">
        <v>0.25</v>
      </c>
      <c r="V109" s="233">
        <v>0.25</v>
      </c>
      <c r="W109" s="233" t="s">
        <v>3344</v>
      </c>
      <c r="X109" s="233">
        <v>0.25</v>
      </c>
      <c r="Y109" s="233" t="s">
        <v>3345</v>
      </c>
      <c r="Z109" s="233">
        <v>0.25</v>
      </c>
      <c r="AA109" s="233" t="s">
        <v>3346</v>
      </c>
      <c r="AB109" s="212"/>
      <c r="AC109" s="212"/>
      <c r="AD109" s="210">
        <v>44295</v>
      </c>
      <c r="AE109" s="210">
        <v>44379</v>
      </c>
      <c r="AF109" s="210">
        <v>44480</v>
      </c>
      <c r="AG109" s="210"/>
      <c r="AH109" s="72">
        <f t="shared" si="5"/>
        <v>0.75</v>
      </c>
      <c r="AI109" s="72">
        <f t="shared" si="6"/>
        <v>1</v>
      </c>
      <c r="AJ109" s="72">
        <f t="shared" si="7"/>
        <v>1</v>
      </c>
      <c r="AK109" s="72">
        <f t="shared" si="8"/>
        <v>1</v>
      </c>
      <c r="AL109" s="72" t="s">
        <v>2508</v>
      </c>
      <c r="AM109" s="211" t="s">
        <v>780</v>
      </c>
      <c r="AN109" s="211" t="s">
        <v>780</v>
      </c>
      <c r="AO109" s="211" t="s">
        <v>780</v>
      </c>
      <c r="AP109" s="211"/>
      <c r="AQ109" s="211" t="s">
        <v>2764</v>
      </c>
      <c r="AR109" s="211" t="s">
        <v>2764</v>
      </c>
      <c r="AS109" s="211" t="s">
        <v>2764</v>
      </c>
      <c r="AT109" s="211"/>
      <c r="AU109" s="211" t="s">
        <v>780</v>
      </c>
      <c r="AV109" s="211" t="s">
        <v>780</v>
      </c>
      <c r="AW109" s="211" t="s">
        <v>780</v>
      </c>
      <c r="AX109" s="211"/>
      <c r="AY109" s="211" t="s">
        <v>3347</v>
      </c>
      <c r="AZ109" s="211" t="s">
        <v>3348</v>
      </c>
      <c r="BA109" s="211" t="s">
        <v>3349</v>
      </c>
      <c r="BB109" s="211"/>
      <c r="BC109" s="140" t="s">
        <v>768</v>
      </c>
    </row>
    <row r="110" spans="1:55" ht="15" customHeight="1">
      <c r="A110" s="207">
        <v>10</v>
      </c>
      <c r="B110" s="140" t="s">
        <v>3272</v>
      </c>
      <c r="C110" s="140" t="s">
        <v>3350</v>
      </c>
      <c r="D110" s="140" t="s">
        <v>3274</v>
      </c>
      <c r="E110" s="140" t="s">
        <v>3275</v>
      </c>
      <c r="F110" s="140" t="s">
        <v>3276</v>
      </c>
      <c r="G110" s="140" t="s">
        <v>3277</v>
      </c>
      <c r="H110" s="140" t="s">
        <v>859</v>
      </c>
      <c r="I110" s="140" t="s">
        <v>3351</v>
      </c>
      <c r="J110" s="214">
        <v>44256</v>
      </c>
      <c r="K110" s="214">
        <v>44561</v>
      </c>
      <c r="L110" s="140" t="s">
        <v>3352</v>
      </c>
      <c r="M110" s="140" t="s">
        <v>702</v>
      </c>
      <c r="N110" s="140" t="s">
        <v>30</v>
      </c>
      <c r="O110" s="140" t="s">
        <v>3353</v>
      </c>
      <c r="P110" s="140" t="s">
        <v>776</v>
      </c>
      <c r="Q110" s="209">
        <v>4</v>
      </c>
      <c r="R110" s="209">
        <v>1</v>
      </c>
      <c r="S110" s="209">
        <v>1</v>
      </c>
      <c r="T110" s="209">
        <v>1</v>
      </c>
      <c r="U110" s="209">
        <v>1</v>
      </c>
      <c r="V110" s="209">
        <v>2</v>
      </c>
      <c r="W110" s="209" t="s">
        <v>3354</v>
      </c>
      <c r="X110" s="209">
        <v>1</v>
      </c>
      <c r="Y110" s="209" t="s">
        <v>3355</v>
      </c>
      <c r="Z110" s="209">
        <v>4</v>
      </c>
      <c r="AA110" s="209" t="s">
        <v>3356</v>
      </c>
      <c r="AB110" s="212"/>
      <c r="AC110" s="212"/>
      <c r="AD110" s="210">
        <v>44295</v>
      </c>
      <c r="AE110" s="210">
        <v>44379</v>
      </c>
      <c r="AF110" s="210">
        <v>44480</v>
      </c>
      <c r="AG110" s="210"/>
      <c r="AH110" s="72">
        <f t="shared" si="5"/>
        <v>1</v>
      </c>
      <c r="AI110" s="72">
        <f t="shared" si="6"/>
        <v>1</v>
      </c>
      <c r="AJ110" s="72">
        <f t="shared" si="7"/>
        <v>1</v>
      </c>
      <c r="AK110" s="72">
        <f t="shared" si="8"/>
        <v>1</v>
      </c>
      <c r="AL110" s="72" t="s">
        <v>2508</v>
      </c>
      <c r="AM110" s="211" t="s">
        <v>780</v>
      </c>
      <c r="AN110" s="211" t="s">
        <v>780</v>
      </c>
      <c r="AO110" s="211" t="s">
        <v>780</v>
      </c>
      <c r="AP110" s="211"/>
      <c r="AQ110" s="211" t="s">
        <v>2764</v>
      </c>
      <c r="AR110" s="211" t="s">
        <v>2764</v>
      </c>
      <c r="AS110" s="211" t="s">
        <v>2764</v>
      </c>
      <c r="AT110" s="211"/>
      <c r="AU110" s="211" t="s">
        <v>780</v>
      </c>
      <c r="AV110" s="211" t="s">
        <v>780</v>
      </c>
      <c r="AW110" s="211" t="s">
        <v>780</v>
      </c>
      <c r="AX110" s="211"/>
      <c r="AY110" s="211" t="s">
        <v>3357</v>
      </c>
      <c r="AZ110" s="211" t="s">
        <v>3358</v>
      </c>
      <c r="BA110" s="211" t="s">
        <v>3359</v>
      </c>
      <c r="BB110" s="211"/>
      <c r="BC110" s="140" t="s">
        <v>768</v>
      </c>
    </row>
    <row r="111" spans="1:55" ht="15" customHeight="1">
      <c r="A111" s="207">
        <v>11</v>
      </c>
      <c r="B111" s="140" t="s">
        <v>3272</v>
      </c>
      <c r="C111" s="140" t="s">
        <v>3350</v>
      </c>
      <c r="D111" s="140" t="s">
        <v>3274</v>
      </c>
      <c r="E111" s="140" t="s">
        <v>3275</v>
      </c>
      <c r="F111" s="140" t="s">
        <v>3276</v>
      </c>
      <c r="G111" s="140" t="s">
        <v>3277</v>
      </c>
      <c r="H111" s="140" t="s">
        <v>859</v>
      </c>
      <c r="I111" s="140" t="s">
        <v>3360</v>
      </c>
      <c r="J111" s="214">
        <v>44256</v>
      </c>
      <c r="K111" s="214">
        <v>44561</v>
      </c>
      <c r="L111" s="140" t="s">
        <v>3361</v>
      </c>
      <c r="M111" s="140" t="s">
        <v>702</v>
      </c>
      <c r="N111" s="140" t="s">
        <v>30</v>
      </c>
      <c r="O111" s="140" t="s">
        <v>3353</v>
      </c>
      <c r="P111" s="140" t="s">
        <v>776</v>
      </c>
      <c r="Q111" s="209">
        <v>20</v>
      </c>
      <c r="R111" s="209">
        <v>4</v>
      </c>
      <c r="S111" s="209">
        <v>6</v>
      </c>
      <c r="T111" s="209">
        <v>6</v>
      </c>
      <c r="U111" s="209">
        <v>4</v>
      </c>
      <c r="V111" s="209">
        <v>4</v>
      </c>
      <c r="W111" s="209" t="s">
        <v>3362</v>
      </c>
      <c r="X111" s="209">
        <v>6</v>
      </c>
      <c r="Y111" s="209" t="s">
        <v>3363</v>
      </c>
      <c r="Z111" s="209">
        <v>6</v>
      </c>
      <c r="AA111" s="209" t="s">
        <v>3364</v>
      </c>
      <c r="AB111" s="212"/>
      <c r="AC111" s="212"/>
      <c r="AD111" s="210">
        <v>44295</v>
      </c>
      <c r="AE111" s="210">
        <v>44379</v>
      </c>
      <c r="AF111" s="210">
        <v>44480</v>
      </c>
      <c r="AG111" s="210"/>
      <c r="AH111" s="72">
        <f t="shared" si="5"/>
        <v>0.8</v>
      </c>
      <c r="AI111" s="72">
        <f t="shared" si="6"/>
        <v>1</v>
      </c>
      <c r="AJ111" s="72">
        <f t="shared" si="7"/>
        <v>1</v>
      </c>
      <c r="AK111" s="72">
        <f t="shared" si="8"/>
        <v>1</v>
      </c>
      <c r="AL111" s="72" t="s">
        <v>2508</v>
      </c>
      <c r="AM111" s="211" t="s">
        <v>780</v>
      </c>
      <c r="AN111" s="211" t="s">
        <v>780</v>
      </c>
      <c r="AO111" s="211" t="s">
        <v>780</v>
      </c>
      <c r="AP111" s="211"/>
      <c r="AQ111" s="211" t="s">
        <v>2764</v>
      </c>
      <c r="AR111" s="211" t="s">
        <v>2764</v>
      </c>
      <c r="AS111" s="211" t="s">
        <v>2764</v>
      </c>
      <c r="AT111" s="211"/>
      <c r="AU111" s="211" t="s">
        <v>780</v>
      </c>
      <c r="AV111" s="211" t="s">
        <v>780</v>
      </c>
      <c r="AW111" s="211" t="s">
        <v>780</v>
      </c>
      <c r="AX111" s="211"/>
      <c r="AY111" s="211" t="s">
        <v>3365</v>
      </c>
      <c r="AZ111" s="211" t="s">
        <v>3366</v>
      </c>
      <c r="BA111" s="211" t="s">
        <v>3367</v>
      </c>
      <c r="BB111" s="211"/>
      <c r="BC111" s="140" t="s">
        <v>768</v>
      </c>
    </row>
    <row r="112" spans="1:55" ht="15" customHeight="1">
      <c r="A112" s="207">
        <v>12</v>
      </c>
      <c r="B112" s="140" t="s">
        <v>3272</v>
      </c>
      <c r="C112" s="140" t="s">
        <v>3350</v>
      </c>
      <c r="D112" s="140" t="s">
        <v>3274</v>
      </c>
      <c r="E112" s="140" t="s">
        <v>3275</v>
      </c>
      <c r="F112" s="140" t="s">
        <v>3276</v>
      </c>
      <c r="G112" s="140" t="s">
        <v>3277</v>
      </c>
      <c r="H112" s="140" t="s">
        <v>859</v>
      </c>
      <c r="I112" s="140" t="s">
        <v>3368</v>
      </c>
      <c r="J112" s="214">
        <v>44256</v>
      </c>
      <c r="K112" s="214">
        <v>44377</v>
      </c>
      <c r="L112" s="140" t="s">
        <v>3369</v>
      </c>
      <c r="M112" s="140" t="s">
        <v>702</v>
      </c>
      <c r="N112" s="140" t="s">
        <v>60</v>
      </c>
      <c r="O112" s="140" t="s">
        <v>3353</v>
      </c>
      <c r="P112" s="140" t="s">
        <v>776</v>
      </c>
      <c r="Q112" s="233">
        <v>1</v>
      </c>
      <c r="R112" s="233">
        <v>0.5</v>
      </c>
      <c r="S112" s="233">
        <v>0.5</v>
      </c>
      <c r="T112" s="233">
        <v>0</v>
      </c>
      <c r="U112" s="233">
        <v>0</v>
      </c>
      <c r="V112" s="233">
        <v>0.5</v>
      </c>
      <c r="W112" s="233" t="s">
        <v>3370</v>
      </c>
      <c r="X112" s="233">
        <v>0.5</v>
      </c>
      <c r="Y112" s="233" t="s">
        <v>3371</v>
      </c>
      <c r="Z112" s="233">
        <v>0</v>
      </c>
      <c r="AA112" s="233" t="s">
        <v>3372</v>
      </c>
      <c r="AB112" s="212"/>
      <c r="AC112" s="212"/>
      <c r="AD112" s="210">
        <v>44295</v>
      </c>
      <c r="AE112" s="210">
        <v>44379</v>
      </c>
      <c r="AF112" s="210">
        <v>44480</v>
      </c>
      <c r="AG112" s="210"/>
      <c r="AH112" s="72">
        <f t="shared" si="5"/>
        <v>1</v>
      </c>
      <c r="AI112" s="72">
        <f t="shared" si="6"/>
        <v>1</v>
      </c>
      <c r="AJ112" s="72">
        <f t="shared" si="7"/>
        <v>1</v>
      </c>
      <c r="AK112" s="72" t="str">
        <f t="shared" si="8"/>
        <v/>
      </c>
      <c r="AL112" s="72" t="s">
        <v>2508</v>
      </c>
      <c r="AM112" s="211" t="s">
        <v>780</v>
      </c>
      <c r="AN112" s="211" t="s">
        <v>780</v>
      </c>
      <c r="AO112" s="211" t="s">
        <v>780</v>
      </c>
      <c r="AP112" s="211"/>
      <c r="AQ112" s="211" t="s">
        <v>2764</v>
      </c>
      <c r="AR112" s="211" t="s">
        <v>2764</v>
      </c>
      <c r="AS112" s="211" t="s">
        <v>2764</v>
      </c>
      <c r="AT112" s="211"/>
      <c r="AU112" s="211" t="s">
        <v>780</v>
      </c>
      <c r="AV112" s="211" t="s">
        <v>780</v>
      </c>
      <c r="AW112" s="211" t="s">
        <v>780</v>
      </c>
      <c r="AX112" s="211"/>
      <c r="AY112" s="211" t="s">
        <v>3373</v>
      </c>
      <c r="AZ112" s="211" t="s">
        <v>3374</v>
      </c>
      <c r="BA112" s="211" t="s">
        <v>3375</v>
      </c>
      <c r="BB112" s="211"/>
      <c r="BC112" s="140" t="s">
        <v>768</v>
      </c>
    </row>
    <row r="113" spans="1:55" ht="15" customHeight="1">
      <c r="A113" s="207">
        <v>13</v>
      </c>
      <c r="B113" s="140" t="s">
        <v>3272</v>
      </c>
      <c r="C113" s="140" t="s">
        <v>3350</v>
      </c>
      <c r="D113" s="140" t="s">
        <v>3274</v>
      </c>
      <c r="E113" s="140" t="s">
        <v>3275</v>
      </c>
      <c r="F113" s="140" t="s">
        <v>3276</v>
      </c>
      <c r="G113" s="140" t="s">
        <v>3277</v>
      </c>
      <c r="H113" s="140" t="s">
        <v>859</v>
      </c>
      <c r="I113" s="140" t="s">
        <v>3376</v>
      </c>
      <c r="J113" s="214">
        <v>44287</v>
      </c>
      <c r="K113" s="214">
        <v>44561</v>
      </c>
      <c r="L113" s="140" t="s">
        <v>3369</v>
      </c>
      <c r="M113" s="140" t="s">
        <v>702</v>
      </c>
      <c r="N113" s="140" t="s">
        <v>60</v>
      </c>
      <c r="O113" s="140" t="s">
        <v>3353</v>
      </c>
      <c r="P113" s="140" t="s">
        <v>862</v>
      </c>
      <c r="Q113" s="233">
        <v>1</v>
      </c>
      <c r="R113" s="233">
        <v>0.25</v>
      </c>
      <c r="S113" s="233">
        <v>0.25</v>
      </c>
      <c r="T113" s="233">
        <v>0.25</v>
      </c>
      <c r="U113" s="233">
        <v>0.25</v>
      </c>
      <c r="V113" s="233">
        <v>0.25</v>
      </c>
      <c r="W113" s="233" t="s">
        <v>3377</v>
      </c>
      <c r="X113" s="233">
        <v>0.25</v>
      </c>
      <c r="Y113" s="233" t="s">
        <v>3378</v>
      </c>
      <c r="Z113" s="233">
        <v>0.25</v>
      </c>
      <c r="AA113" s="233" t="s">
        <v>3379</v>
      </c>
      <c r="AB113" s="212"/>
      <c r="AC113" s="212"/>
      <c r="AD113" s="210">
        <v>44295</v>
      </c>
      <c r="AE113" s="210">
        <v>44379</v>
      </c>
      <c r="AF113" s="210">
        <v>44480</v>
      </c>
      <c r="AG113" s="210"/>
      <c r="AH113" s="72">
        <f t="shared" si="5"/>
        <v>0.75</v>
      </c>
      <c r="AI113" s="72">
        <f t="shared" si="6"/>
        <v>1</v>
      </c>
      <c r="AJ113" s="72">
        <f t="shared" si="7"/>
        <v>1</v>
      </c>
      <c r="AK113" s="72">
        <f t="shared" si="8"/>
        <v>1</v>
      </c>
      <c r="AL113" s="72" t="s">
        <v>2508</v>
      </c>
      <c r="AM113" s="211" t="s">
        <v>780</v>
      </c>
      <c r="AN113" s="211" t="s">
        <v>780</v>
      </c>
      <c r="AO113" s="211" t="s">
        <v>780</v>
      </c>
      <c r="AP113" s="211"/>
      <c r="AQ113" s="211" t="s">
        <v>2764</v>
      </c>
      <c r="AR113" s="211" t="s">
        <v>2764</v>
      </c>
      <c r="AS113" s="211" t="s">
        <v>2764</v>
      </c>
      <c r="AT113" s="211"/>
      <c r="AU113" s="211" t="s">
        <v>780</v>
      </c>
      <c r="AV113" s="211" t="s">
        <v>780</v>
      </c>
      <c r="AW113" s="211" t="s">
        <v>780</v>
      </c>
      <c r="AX113" s="211"/>
      <c r="AY113" s="211" t="s">
        <v>3380</v>
      </c>
      <c r="AZ113" s="211" t="s">
        <v>3381</v>
      </c>
      <c r="BA113" s="211" t="s">
        <v>3382</v>
      </c>
      <c r="BB113" s="211"/>
      <c r="BC113" s="140" t="s">
        <v>768</v>
      </c>
    </row>
    <row r="114" spans="1:55" ht="15" customHeight="1">
      <c r="A114" s="207">
        <v>14</v>
      </c>
      <c r="B114" s="140" t="s">
        <v>3272</v>
      </c>
      <c r="C114" s="140" t="s">
        <v>3350</v>
      </c>
      <c r="D114" s="140" t="s">
        <v>3274</v>
      </c>
      <c r="E114" s="140" t="s">
        <v>3275</v>
      </c>
      <c r="F114" s="140" t="s">
        <v>3276</v>
      </c>
      <c r="G114" s="140" t="s">
        <v>3277</v>
      </c>
      <c r="H114" s="140" t="s">
        <v>859</v>
      </c>
      <c r="I114" s="140" t="s">
        <v>3383</v>
      </c>
      <c r="J114" s="214">
        <v>44228</v>
      </c>
      <c r="K114" s="214">
        <v>44561</v>
      </c>
      <c r="L114" s="140" t="s">
        <v>3384</v>
      </c>
      <c r="M114" s="140" t="s">
        <v>702</v>
      </c>
      <c r="N114" s="140" t="s">
        <v>30</v>
      </c>
      <c r="O114" s="140" t="s">
        <v>3353</v>
      </c>
      <c r="P114" s="140" t="s">
        <v>862</v>
      </c>
      <c r="Q114" s="209">
        <v>11</v>
      </c>
      <c r="R114" s="209">
        <v>2</v>
      </c>
      <c r="S114" s="209">
        <v>3</v>
      </c>
      <c r="T114" s="209">
        <v>3</v>
      </c>
      <c r="U114" s="209">
        <v>3</v>
      </c>
      <c r="V114" s="209">
        <v>2</v>
      </c>
      <c r="W114" s="209" t="s">
        <v>3385</v>
      </c>
      <c r="X114" s="209">
        <v>3</v>
      </c>
      <c r="Y114" s="209" t="s">
        <v>3386</v>
      </c>
      <c r="Z114" s="209">
        <v>3</v>
      </c>
      <c r="AA114" s="209" t="s">
        <v>3387</v>
      </c>
      <c r="AB114" s="209"/>
      <c r="AC114" s="209"/>
      <c r="AD114" s="210">
        <v>44295</v>
      </c>
      <c r="AE114" s="210">
        <v>44379</v>
      </c>
      <c r="AF114" s="210">
        <v>44480</v>
      </c>
      <c r="AG114" s="210"/>
      <c r="AH114" s="72">
        <f t="shared" si="5"/>
        <v>0.72727272727272729</v>
      </c>
      <c r="AI114" s="72">
        <f t="shared" si="6"/>
        <v>1</v>
      </c>
      <c r="AJ114" s="72">
        <f t="shared" si="7"/>
        <v>1</v>
      </c>
      <c r="AK114" s="72">
        <f t="shared" si="8"/>
        <v>1</v>
      </c>
      <c r="AL114" s="72" t="s">
        <v>2508</v>
      </c>
      <c r="AM114" s="211" t="s">
        <v>780</v>
      </c>
      <c r="AN114" s="211" t="s">
        <v>780</v>
      </c>
      <c r="AO114" s="211" t="s">
        <v>869</v>
      </c>
      <c r="AP114" s="211"/>
      <c r="AQ114" s="211" t="s">
        <v>2764</v>
      </c>
      <c r="AR114" s="211" t="s">
        <v>2764</v>
      </c>
      <c r="AS114" s="211" t="s">
        <v>2764</v>
      </c>
      <c r="AT114" s="211"/>
      <c r="AU114" s="211" t="s">
        <v>780</v>
      </c>
      <c r="AV114" s="211" t="s">
        <v>780</v>
      </c>
      <c r="AW114" s="211" t="s">
        <v>780</v>
      </c>
      <c r="AX114" s="211"/>
      <c r="AY114" s="211" t="s">
        <v>3388</v>
      </c>
      <c r="AZ114" s="211" t="s">
        <v>3389</v>
      </c>
      <c r="BA114" s="211" t="s">
        <v>3390</v>
      </c>
      <c r="BB114" s="211"/>
      <c r="BC114" s="140" t="s">
        <v>768</v>
      </c>
    </row>
    <row r="115" spans="1:55" ht="15" customHeight="1">
      <c r="A115" s="207">
        <v>15</v>
      </c>
      <c r="B115" s="140" t="s">
        <v>3272</v>
      </c>
      <c r="C115" s="140" t="s">
        <v>3350</v>
      </c>
      <c r="D115" s="140" t="s">
        <v>3274</v>
      </c>
      <c r="E115" s="140" t="s">
        <v>3275</v>
      </c>
      <c r="F115" s="140" t="s">
        <v>3276</v>
      </c>
      <c r="G115" s="140" t="s">
        <v>3277</v>
      </c>
      <c r="H115" s="140" t="s">
        <v>859</v>
      </c>
      <c r="I115" s="140" t="s">
        <v>3391</v>
      </c>
      <c r="J115" s="214">
        <v>44256</v>
      </c>
      <c r="K115" s="214">
        <v>44561</v>
      </c>
      <c r="L115" s="140" t="s">
        <v>3392</v>
      </c>
      <c r="M115" s="140" t="s">
        <v>702</v>
      </c>
      <c r="N115" s="140" t="s">
        <v>60</v>
      </c>
      <c r="O115" s="140" t="s">
        <v>3353</v>
      </c>
      <c r="P115" s="140" t="s">
        <v>776</v>
      </c>
      <c r="Q115" s="217">
        <v>1</v>
      </c>
      <c r="R115" s="217">
        <v>0.25</v>
      </c>
      <c r="S115" s="217">
        <v>0.25</v>
      </c>
      <c r="T115" s="217">
        <v>0.25</v>
      </c>
      <c r="U115" s="217">
        <v>0.25</v>
      </c>
      <c r="V115" s="217">
        <v>0.25</v>
      </c>
      <c r="W115" s="217" t="s">
        <v>3393</v>
      </c>
      <c r="X115" s="217">
        <v>0.25</v>
      </c>
      <c r="Y115" s="217" t="s">
        <v>3394</v>
      </c>
      <c r="Z115" s="217">
        <v>0.25</v>
      </c>
      <c r="AA115" s="217" t="s">
        <v>3394</v>
      </c>
      <c r="AB115" s="212"/>
      <c r="AC115" s="212"/>
      <c r="AD115" s="210">
        <v>44295</v>
      </c>
      <c r="AE115" s="210">
        <v>44379</v>
      </c>
      <c r="AF115" s="210">
        <v>44480</v>
      </c>
      <c r="AG115" s="210"/>
      <c r="AH115" s="72">
        <f t="shared" si="5"/>
        <v>0.75</v>
      </c>
      <c r="AI115" s="72">
        <f t="shared" si="6"/>
        <v>1</v>
      </c>
      <c r="AJ115" s="72">
        <f t="shared" si="7"/>
        <v>1</v>
      </c>
      <c r="AK115" s="72">
        <f t="shared" si="8"/>
        <v>1</v>
      </c>
      <c r="AL115" s="72" t="s">
        <v>2508</v>
      </c>
      <c r="AM115" s="211" t="s">
        <v>780</v>
      </c>
      <c r="AN115" s="211" t="s">
        <v>780</v>
      </c>
      <c r="AO115" s="211" t="s">
        <v>780</v>
      </c>
      <c r="AP115" s="211"/>
      <c r="AQ115" s="211" t="s">
        <v>2764</v>
      </c>
      <c r="AR115" s="211" t="s">
        <v>2764</v>
      </c>
      <c r="AS115" s="211" t="s">
        <v>2764</v>
      </c>
      <c r="AT115" s="211"/>
      <c r="AU115" s="211" t="s">
        <v>780</v>
      </c>
      <c r="AV115" s="211" t="s">
        <v>780</v>
      </c>
      <c r="AW115" s="211" t="s">
        <v>780</v>
      </c>
      <c r="AX115" s="211"/>
      <c r="AY115" s="211" t="s">
        <v>3395</v>
      </c>
      <c r="AZ115" s="211" t="s">
        <v>3396</v>
      </c>
      <c r="BA115" s="211" t="s">
        <v>3396</v>
      </c>
      <c r="BB115" s="211"/>
      <c r="BC115" s="140" t="s">
        <v>768</v>
      </c>
    </row>
    <row r="116" spans="1:55" ht="15" customHeight="1">
      <c r="A116" s="207">
        <v>16</v>
      </c>
      <c r="B116" s="140" t="s">
        <v>3272</v>
      </c>
      <c r="C116" s="140" t="s">
        <v>3350</v>
      </c>
      <c r="D116" s="140" t="s">
        <v>3274</v>
      </c>
      <c r="E116" s="140" t="s">
        <v>3275</v>
      </c>
      <c r="F116" s="140" t="s">
        <v>3276</v>
      </c>
      <c r="G116" s="140" t="s">
        <v>3277</v>
      </c>
      <c r="H116" s="140" t="s">
        <v>859</v>
      </c>
      <c r="I116" s="140" t="s">
        <v>3397</v>
      </c>
      <c r="J116" s="214">
        <v>44256</v>
      </c>
      <c r="K116" s="214">
        <v>44561</v>
      </c>
      <c r="L116" s="140" t="s">
        <v>3398</v>
      </c>
      <c r="M116" s="140" t="s">
        <v>702</v>
      </c>
      <c r="N116" s="140" t="s">
        <v>60</v>
      </c>
      <c r="O116" s="140" t="s">
        <v>3353</v>
      </c>
      <c r="P116" s="140" t="s">
        <v>776</v>
      </c>
      <c r="Q116" s="217">
        <v>1</v>
      </c>
      <c r="R116" s="217">
        <v>0</v>
      </c>
      <c r="S116" s="217">
        <v>0.3</v>
      </c>
      <c r="T116" s="217">
        <v>0.4</v>
      </c>
      <c r="U116" s="217">
        <v>0.3</v>
      </c>
      <c r="V116" s="217">
        <v>0</v>
      </c>
      <c r="W116" s="212" t="s">
        <v>3399</v>
      </c>
      <c r="X116" s="217">
        <v>0.3</v>
      </c>
      <c r="Y116" s="217" t="s">
        <v>3400</v>
      </c>
      <c r="Z116" s="217">
        <v>0.4</v>
      </c>
      <c r="AA116" s="217" t="s">
        <v>3401</v>
      </c>
      <c r="AB116" s="212"/>
      <c r="AC116" s="212"/>
      <c r="AD116" s="210">
        <v>44295</v>
      </c>
      <c r="AE116" s="210">
        <v>44379</v>
      </c>
      <c r="AF116" s="210">
        <v>44480</v>
      </c>
      <c r="AG116" s="210"/>
      <c r="AH116" s="72">
        <f t="shared" si="5"/>
        <v>0.7</v>
      </c>
      <c r="AI116" s="72" t="str">
        <f t="shared" si="6"/>
        <v/>
      </c>
      <c r="AJ116" s="72">
        <f t="shared" si="7"/>
        <v>1</v>
      </c>
      <c r="AK116" s="72">
        <f t="shared" si="8"/>
        <v>1</v>
      </c>
      <c r="AL116" s="72" t="s">
        <v>2508</v>
      </c>
      <c r="AM116" s="211" t="s">
        <v>879</v>
      </c>
      <c r="AN116" s="211" t="s">
        <v>780</v>
      </c>
      <c r="AO116" s="211" t="s">
        <v>780</v>
      </c>
      <c r="AP116" s="211"/>
      <c r="AQ116" s="211" t="s">
        <v>879</v>
      </c>
      <c r="AR116" s="211" t="s">
        <v>2764</v>
      </c>
      <c r="AS116" s="211" t="s">
        <v>2764</v>
      </c>
      <c r="AT116" s="211"/>
      <c r="AU116" s="211" t="s">
        <v>879</v>
      </c>
      <c r="AV116" s="211" t="s">
        <v>780</v>
      </c>
      <c r="AW116" s="211" t="s">
        <v>780</v>
      </c>
      <c r="AX116" s="211"/>
      <c r="AY116" s="211" t="s">
        <v>891</v>
      </c>
      <c r="AZ116" s="211" t="s">
        <v>3402</v>
      </c>
      <c r="BA116" s="211" t="s">
        <v>3403</v>
      </c>
      <c r="BB116" s="211"/>
      <c r="BC116" s="140" t="s">
        <v>768</v>
      </c>
    </row>
    <row r="117" spans="1:55" ht="15" customHeight="1">
      <c r="A117" s="207">
        <v>17</v>
      </c>
      <c r="B117" s="140" t="s">
        <v>3272</v>
      </c>
      <c r="C117" s="140" t="s">
        <v>3350</v>
      </c>
      <c r="D117" s="140" t="s">
        <v>3274</v>
      </c>
      <c r="E117" s="140" t="s">
        <v>3275</v>
      </c>
      <c r="F117" s="140" t="s">
        <v>3276</v>
      </c>
      <c r="G117" s="140" t="s">
        <v>3277</v>
      </c>
      <c r="H117" s="140" t="s">
        <v>859</v>
      </c>
      <c r="I117" s="140" t="s">
        <v>3404</v>
      </c>
      <c r="J117" s="214">
        <v>44256</v>
      </c>
      <c r="K117" s="214">
        <v>44561</v>
      </c>
      <c r="L117" s="140" t="s">
        <v>3285</v>
      </c>
      <c r="M117" s="140" t="s">
        <v>702</v>
      </c>
      <c r="N117" s="140" t="s">
        <v>60</v>
      </c>
      <c r="O117" s="140" t="s">
        <v>3353</v>
      </c>
      <c r="P117" s="140" t="s">
        <v>776</v>
      </c>
      <c r="Q117" s="217">
        <v>1</v>
      </c>
      <c r="R117" s="217">
        <v>0.25</v>
      </c>
      <c r="S117" s="217">
        <v>0.25</v>
      </c>
      <c r="T117" s="217">
        <v>0.25</v>
      </c>
      <c r="U117" s="217">
        <v>0.25</v>
      </c>
      <c r="V117" s="217">
        <v>0.25</v>
      </c>
      <c r="W117" s="217" t="s">
        <v>3405</v>
      </c>
      <c r="X117" s="217">
        <v>0.25</v>
      </c>
      <c r="Y117" s="217" t="s">
        <v>3406</v>
      </c>
      <c r="Z117" s="217">
        <v>0.25</v>
      </c>
      <c r="AA117" s="217" t="s">
        <v>3407</v>
      </c>
      <c r="AB117" s="209"/>
      <c r="AC117" s="209"/>
      <c r="AD117" s="210">
        <v>44295</v>
      </c>
      <c r="AE117" s="210">
        <v>44379</v>
      </c>
      <c r="AF117" s="210">
        <v>44480</v>
      </c>
      <c r="AG117" s="210"/>
      <c r="AH117" s="72">
        <f t="shared" si="5"/>
        <v>0.75</v>
      </c>
      <c r="AI117" s="72">
        <f t="shared" si="6"/>
        <v>1</v>
      </c>
      <c r="AJ117" s="72">
        <f t="shared" si="7"/>
        <v>1</v>
      </c>
      <c r="AK117" s="72">
        <f t="shared" si="8"/>
        <v>1</v>
      </c>
      <c r="AL117" s="72" t="s">
        <v>2508</v>
      </c>
      <c r="AM117" s="211" t="s">
        <v>780</v>
      </c>
      <c r="AN117" s="211" t="s">
        <v>780</v>
      </c>
      <c r="AO117" s="211" t="s">
        <v>780</v>
      </c>
      <c r="AP117" s="211"/>
      <c r="AQ117" s="211" t="s">
        <v>2764</v>
      </c>
      <c r="AR117" s="211" t="s">
        <v>2764</v>
      </c>
      <c r="AS117" s="211" t="s">
        <v>2764</v>
      </c>
      <c r="AT117" s="211"/>
      <c r="AU117" s="211" t="s">
        <v>780</v>
      </c>
      <c r="AV117" s="211" t="s">
        <v>780</v>
      </c>
      <c r="AW117" s="211" t="s">
        <v>780</v>
      </c>
      <c r="AX117" s="211"/>
      <c r="AY117" s="211" t="s">
        <v>3408</v>
      </c>
      <c r="AZ117" s="211" t="s">
        <v>3409</v>
      </c>
      <c r="BA117" s="211" t="s">
        <v>3410</v>
      </c>
      <c r="BB117" s="211"/>
      <c r="BC117" s="140" t="s">
        <v>768</v>
      </c>
    </row>
    <row r="118" spans="1:55" ht="15" customHeight="1">
      <c r="A118" s="207">
        <v>18</v>
      </c>
      <c r="B118" s="140" t="s">
        <v>3272</v>
      </c>
      <c r="C118" s="140" t="s">
        <v>3350</v>
      </c>
      <c r="D118" s="140" t="s">
        <v>3274</v>
      </c>
      <c r="E118" s="140" t="s">
        <v>3275</v>
      </c>
      <c r="F118" s="140" t="s">
        <v>3276</v>
      </c>
      <c r="G118" s="140" t="s">
        <v>3277</v>
      </c>
      <c r="H118" s="140" t="s">
        <v>859</v>
      </c>
      <c r="I118" s="140" t="s">
        <v>3411</v>
      </c>
      <c r="J118" s="214">
        <v>44256</v>
      </c>
      <c r="K118" s="214">
        <v>44561</v>
      </c>
      <c r="L118" s="140" t="s">
        <v>3412</v>
      </c>
      <c r="M118" s="140" t="s">
        <v>702</v>
      </c>
      <c r="N118" s="140" t="s">
        <v>30</v>
      </c>
      <c r="O118" s="140" t="s">
        <v>3413</v>
      </c>
      <c r="P118" s="140" t="s">
        <v>776</v>
      </c>
      <c r="Q118" s="207">
        <v>2</v>
      </c>
      <c r="R118" s="207">
        <v>0</v>
      </c>
      <c r="S118" s="207">
        <v>1</v>
      </c>
      <c r="T118" s="207">
        <v>0</v>
      </c>
      <c r="U118" s="207">
        <v>1</v>
      </c>
      <c r="V118" s="207">
        <v>0</v>
      </c>
      <c r="W118" s="207">
        <v>0</v>
      </c>
      <c r="X118" s="207">
        <v>1</v>
      </c>
      <c r="Y118" s="207" t="s">
        <v>3414</v>
      </c>
      <c r="Z118" s="207">
        <v>0</v>
      </c>
      <c r="AA118" s="207" t="s">
        <v>2820</v>
      </c>
      <c r="AB118" s="209"/>
      <c r="AC118" s="209"/>
      <c r="AD118" s="210">
        <v>44295</v>
      </c>
      <c r="AE118" s="210">
        <v>44379</v>
      </c>
      <c r="AF118" s="210">
        <v>44480</v>
      </c>
      <c r="AG118" s="210"/>
      <c r="AH118" s="72">
        <f t="shared" si="5"/>
        <v>0.5</v>
      </c>
      <c r="AI118" s="72" t="str">
        <f t="shared" si="6"/>
        <v/>
      </c>
      <c r="AJ118" s="72">
        <f t="shared" si="7"/>
        <v>1</v>
      </c>
      <c r="AK118" s="72" t="str">
        <f t="shared" si="8"/>
        <v/>
      </c>
      <c r="AL118" s="72" t="s">
        <v>2508</v>
      </c>
      <c r="AM118" s="211" t="s">
        <v>879</v>
      </c>
      <c r="AN118" s="211" t="s">
        <v>780</v>
      </c>
      <c r="AO118" s="211" t="s">
        <v>879</v>
      </c>
      <c r="AP118" s="211"/>
      <c r="AQ118" s="211" t="s">
        <v>879</v>
      </c>
      <c r="AR118" s="211" t="s">
        <v>2764</v>
      </c>
      <c r="AS118" s="211" t="s">
        <v>879</v>
      </c>
      <c r="AT118" s="211"/>
      <c r="AU118" s="211" t="s">
        <v>879</v>
      </c>
      <c r="AV118" s="211" t="s">
        <v>780</v>
      </c>
      <c r="AW118" s="211" t="s">
        <v>879</v>
      </c>
      <c r="AX118" s="211"/>
      <c r="AY118" s="211" t="s">
        <v>879</v>
      </c>
      <c r="AZ118" s="211" t="s">
        <v>3415</v>
      </c>
      <c r="BA118" s="211" t="s">
        <v>3416</v>
      </c>
      <c r="BB118" s="211"/>
      <c r="BC118" s="140" t="s">
        <v>768</v>
      </c>
    </row>
    <row r="119" spans="1:55" ht="15" customHeight="1">
      <c r="A119" s="207">
        <v>19</v>
      </c>
      <c r="B119" s="140" t="s">
        <v>3272</v>
      </c>
      <c r="C119" s="140" t="s">
        <v>2593</v>
      </c>
      <c r="D119" s="140" t="s">
        <v>2624</v>
      </c>
      <c r="E119" s="140" t="s">
        <v>2625</v>
      </c>
      <c r="F119" s="140" t="s">
        <v>834</v>
      </c>
      <c r="G119" s="140" t="s">
        <v>2499</v>
      </c>
      <c r="H119" s="140" t="s">
        <v>772</v>
      </c>
      <c r="I119" s="140" t="s">
        <v>2636</v>
      </c>
      <c r="J119" s="214">
        <v>44409</v>
      </c>
      <c r="K119" s="214">
        <v>44439</v>
      </c>
      <c r="L119" s="140" t="s">
        <v>3417</v>
      </c>
      <c r="M119" s="140" t="s">
        <v>702</v>
      </c>
      <c r="N119" s="140" t="s">
        <v>60</v>
      </c>
      <c r="O119" s="140" t="s">
        <v>3095</v>
      </c>
      <c r="P119" s="140" t="s">
        <v>776</v>
      </c>
      <c r="Q119" s="212">
        <v>1</v>
      </c>
      <c r="R119" s="212">
        <v>0</v>
      </c>
      <c r="S119" s="212">
        <v>0</v>
      </c>
      <c r="T119" s="212">
        <v>0.5</v>
      </c>
      <c r="U119" s="212">
        <v>0.5</v>
      </c>
      <c r="V119" s="212">
        <v>0</v>
      </c>
      <c r="W119" s="212" t="s">
        <v>3399</v>
      </c>
      <c r="X119" s="212">
        <v>0</v>
      </c>
      <c r="Y119" s="212" t="s">
        <v>3418</v>
      </c>
      <c r="Z119" s="212">
        <v>0.5</v>
      </c>
      <c r="AA119" s="212" t="s">
        <v>3419</v>
      </c>
      <c r="AB119" s="209"/>
      <c r="AC119" s="209"/>
      <c r="AD119" s="210">
        <v>44295</v>
      </c>
      <c r="AE119" s="210">
        <v>44379</v>
      </c>
      <c r="AF119" s="210">
        <v>44474</v>
      </c>
      <c r="AG119" s="210"/>
      <c r="AH119" s="72">
        <f t="shared" si="5"/>
        <v>0.5</v>
      </c>
      <c r="AI119" s="72" t="str">
        <f t="shared" si="6"/>
        <v/>
      </c>
      <c r="AJ119" s="72" t="str">
        <f t="shared" si="7"/>
        <v/>
      </c>
      <c r="AK119" s="72">
        <f t="shared" si="8"/>
        <v>1</v>
      </c>
      <c r="AL119" s="72" t="s">
        <v>2508</v>
      </c>
      <c r="AM119" s="211" t="s">
        <v>879</v>
      </c>
      <c r="AN119" s="211" t="s">
        <v>879</v>
      </c>
      <c r="AO119" s="211" t="s">
        <v>780</v>
      </c>
      <c r="AP119" s="211"/>
      <c r="AQ119" s="211" t="s">
        <v>879</v>
      </c>
      <c r="AR119" s="211" t="s">
        <v>879</v>
      </c>
      <c r="AS119" s="211" t="s">
        <v>2764</v>
      </c>
      <c r="AT119" s="211"/>
      <c r="AU119" s="211" t="s">
        <v>879</v>
      </c>
      <c r="AV119" s="211" t="s">
        <v>879</v>
      </c>
      <c r="AW119" s="211" t="s">
        <v>780</v>
      </c>
      <c r="AX119" s="211"/>
      <c r="AY119" s="211" t="s">
        <v>879</v>
      </c>
      <c r="AZ119" s="211" t="s">
        <v>879</v>
      </c>
      <c r="BA119" s="211" t="s">
        <v>3420</v>
      </c>
      <c r="BB119" s="211"/>
      <c r="BC119" s="140" t="s">
        <v>768</v>
      </c>
    </row>
    <row r="120" spans="1:55" ht="15" customHeight="1">
      <c r="A120" s="207">
        <v>20</v>
      </c>
      <c r="B120" s="140" t="s">
        <v>3272</v>
      </c>
      <c r="C120" s="140" t="s">
        <v>2500</v>
      </c>
      <c r="D120" s="140" t="s">
        <v>2624</v>
      </c>
      <c r="E120" s="140" t="s">
        <v>2625</v>
      </c>
      <c r="F120" s="140" t="s">
        <v>834</v>
      </c>
      <c r="G120" s="140" t="s">
        <v>2499</v>
      </c>
      <c r="H120" s="140" t="s">
        <v>772</v>
      </c>
      <c r="I120" s="140" t="s">
        <v>2869</v>
      </c>
      <c r="J120" s="214">
        <v>44287</v>
      </c>
      <c r="K120" s="214">
        <v>44561</v>
      </c>
      <c r="L120" s="140" t="s">
        <v>3421</v>
      </c>
      <c r="M120" s="140" t="s">
        <v>702</v>
      </c>
      <c r="N120" s="140" t="s">
        <v>60</v>
      </c>
      <c r="O120" s="140" t="s">
        <v>3095</v>
      </c>
      <c r="P120" s="140" t="s">
        <v>776</v>
      </c>
      <c r="Q120" s="212">
        <v>1</v>
      </c>
      <c r="R120" s="212">
        <v>0.25</v>
      </c>
      <c r="S120" s="212">
        <v>0.25</v>
      </c>
      <c r="T120" s="212">
        <v>0.25</v>
      </c>
      <c r="U120" s="212">
        <v>0.25</v>
      </c>
      <c r="V120" s="212">
        <v>0.25</v>
      </c>
      <c r="W120" s="212" t="s">
        <v>3422</v>
      </c>
      <c r="X120" s="212">
        <v>0.25</v>
      </c>
      <c r="Y120" s="212" t="s">
        <v>3422</v>
      </c>
      <c r="Z120" s="212">
        <v>0.25</v>
      </c>
      <c r="AA120" s="212" t="s">
        <v>3423</v>
      </c>
      <c r="AB120" s="209"/>
      <c r="AC120" s="209"/>
      <c r="AD120" s="210">
        <v>44295</v>
      </c>
      <c r="AE120" s="210">
        <v>44379</v>
      </c>
      <c r="AF120" s="210">
        <v>44474</v>
      </c>
      <c r="AG120" s="210"/>
      <c r="AH120" s="72">
        <f t="shared" si="5"/>
        <v>0.75</v>
      </c>
      <c r="AI120" s="72">
        <f t="shared" si="6"/>
        <v>1</v>
      </c>
      <c r="AJ120" s="72">
        <f t="shared" si="7"/>
        <v>1</v>
      </c>
      <c r="AK120" s="72">
        <f t="shared" si="8"/>
        <v>1</v>
      </c>
      <c r="AL120" s="72" t="s">
        <v>2508</v>
      </c>
      <c r="AM120" s="211" t="s">
        <v>780</v>
      </c>
      <c r="AN120" s="211" t="s">
        <v>780</v>
      </c>
      <c r="AO120" s="211" t="s">
        <v>780</v>
      </c>
      <c r="AP120" s="211"/>
      <c r="AQ120" s="211" t="s">
        <v>2764</v>
      </c>
      <c r="AR120" s="211" t="s">
        <v>2764</v>
      </c>
      <c r="AS120" s="211" t="s">
        <v>2764</v>
      </c>
      <c r="AT120" s="211"/>
      <c r="AU120" s="211" t="s">
        <v>780</v>
      </c>
      <c r="AV120" s="211" t="s">
        <v>780</v>
      </c>
      <c r="AW120" s="211" t="s">
        <v>780</v>
      </c>
      <c r="AX120" s="211"/>
      <c r="AY120" s="211" t="s">
        <v>3424</v>
      </c>
      <c r="AZ120" s="211" t="s">
        <v>3425</v>
      </c>
      <c r="BA120" s="211" t="s">
        <v>3426</v>
      </c>
      <c r="BB120" s="211"/>
      <c r="BC120" s="140" t="s">
        <v>768</v>
      </c>
    </row>
    <row r="121" spans="1:55" ht="15" customHeight="1">
      <c r="A121" s="207">
        <v>21</v>
      </c>
      <c r="B121" s="140" t="s">
        <v>3272</v>
      </c>
      <c r="C121" s="140" t="s">
        <v>2593</v>
      </c>
      <c r="D121" s="140" t="s">
        <v>2624</v>
      </c>
      <c r="E121" s="140" t="s">
        <v>2625</v>
      </c>
      <c r="F121" s="140" t="s">
        <v>834</v>
      </c>
      <c r="G121" s="140" t="s">
        <v>2499</v>
      </c>
      <c r="H121" s="140" t="s">
        <v>772</v>
      </c>
      <c r="I121" s="140" t="s">
        <v>3167</v>
      </c>
      <c r="J121" s="214">
        <v>44348</v>
      </c>
      <c r="K121" s="214">
        <v>44377</v>
      </c>
      <c r="L121" s="140" t="s">
        <v>3168</v>
      </c>
      <c r="M121" s="140" t="s">
        <v>702</v>
      </c>
      <c r="N121" s="140" t="s">
        <v>60</v>
      </c>
      <c r="O121" s="140" t="s">
        <v>3095</v>
      </c>
      <c r="P121" s="140" t="s">
        <v>776</v>
      </c>
      <c r="Q121" s="212">
        <v>1</v>
      </c>
      <c r="R121" s="212">
        <v>0</v>
      </c>
      <c r="S121" s="212">
        <v>1</v>
      </c>
      <c r="T121" s="212">
        <v>0</v>
      </c>
      <c r="U121" s="212">
        <v>0</v>
      </c>
      <c r="V121" s="212">
        <v>0</v>
      </c>
      <c r="W121" s="212" t="s">
        <v>3399</v>
      </c>
      <c r="X121" s="212">
        <v>0</v>
      </c>
      <c r="Y121" s="212" t="s">
        <v>3418</v>
      </c>
      <c r="Z121" s="212">
        <v>1</v>
      </c>
      <c r="AA121" s="212" t="s">
        <v>3427</v>
      </c>
      <c r="AB121" s="209"/>
      <c r="AC121" s="209"/>
      <c r="AD121" s="210">
        <v>44295</v>
      </c>
      <c r="AE121" s="210">
        <v>44379</v>
      </c>
      <c r="AF121" s="210">
        <v>44474</v>
      </c>
      <c r="AG121" s="210"/>
      <c r="AH121" s="72">
        <f t="shared" si="5"/>
        <v>1</v>
      </c>
      <c r="AI121" s="72" t="str">
        <f t="shared" si="6"/>
        <v/>
      </c>
      <c r="AJ121" s="72">
        <f t="shared" si="7"/>
        <v>0</v>
      </c>
      <c r="AK121" s="72" t="str">
        <f t="shared" si="8"/>
        <v/>
      </c>
      <c r="AL121" s="72" t="s">
        <v>2508</v>
      </c>
      <c r="AM121" s="211" t="s">
        <v>879</v>
      </c>
      <c r="AN121" s="211" t="s">
        <v>879</v>
      </c>
      <c r="AO121" s="211" t="s">
        <v>780</v>
      </c>
      <c r="AP121" s="211"/>
      <c r="AQ121" s="211" t="s">
        <v>879</v>
      </c>
      <c r="AR121" s="211" t="s">
        <v>879</v>
      </c>
      <c r="AS121" s="211" t="s">
        <v>2764</v>
      </c>
      <c r="AT121" s="211"/>
      <c r="AU121" s="211" t="s">
        <v>879</v>
      </c>
      <c r="AV121" s="211" t="s">
        <v>879</v>
      </c>
      <c r="AW121" s="211" t="s">
        <v>780</v>
      </c>
      <c r="AX121" s="211"/>
      <c r="AY121" s="211" t="s">
        <v>879</v>
      </c>
      <c r="AZ121" s="211" t="s">
        <v>3428</v>
      </c>
      <c r="BA121" s="211" t="s">
        <v>3429</v>
      </c>
      <c r="BB121" s="211"/>
      <c r="BC121" s="140" t="s">
        <v>768</v>
      </c>
    </row>
    <row r="122" spans="1:55" ht="15" customHeight="1">
      <c r="A122" s="207">
        <v>22</v>
      </c>
      <c r="B122" s="140" t="s">
        <v>3272</v>
      </c>
      <c r="C122" s="140" t="s">
        <v>2642</v>
      </c>
      <c r="D122" s="140" t="s">
        <v>2624</v>
      </c>
      <c r="E122" s="140" t="s">
        <v>2625</v>
      </c>
      <c r="F122" s="140" t="s">
        <v>834</v>
      </c>
      <c r="G122" s="140" t="s">
        <v>2499</v>
      </c>
      <c r="H122" s="140" t="s">
        <v>772</v>
      </c>
      <c r="I122" s="140" t="s">
        <v>2865</v>
      </c>
      <c r="J122" s="214">
        <v>44378</v>
      </c>
      <c r="K122" s="214">
        <v>44408</v>
      </c>
      <c r="L122" s="140" t="s">
        <v>3170</v>
      </c>
      <c r="M122" s="140" t="s">
        <v>702</v>
      </c>
      <c r="N122" s="140" t="s">
        <v>60</v>
      </c>
      <c r="O122" s="140" t="s">
        <v>3095</v>
      </c>
      <c r="P122" s="140" t="s">
        <v>776</v>
      </c>
      <c r="Q122" s="212">
        <v>1</v>
      </c>
      <c r="R122" s="212">
        <v>0</v>
      </c>
      <c r="S122" s="212">
        <v>0</v>
      </c>
      <c r="T122" s="212">
        <v>0</v>
      </c>
      <c r="U122" s="212">
        <v>1</v>
      </c>
      <c r="V122" s="212">
        <v>0</v>
      </c>
      <c r="W122" s="212" t="s">
        <v>3399</v>
      </c>
      <c r="X122" s="212">
        <v>0</v>
      </c>
      <c r="Y122" s="212" t="s">
        <v>3430</v>
      </c>
      <c r="Z122" s="212">
        <v>0</v>
      </c>
      <c r="AA122" s="212" t="s">
        <v>3399</v>
      </c>
      <c r="AB122" s="207"/>
      <c r="AC122" s="207"/>
      <c r="AD122" s="210">
        <v>44295</v>
      </c>
      <c r="AE122" s="210">
        <v>44379</v>
      </c>
      <c r="AF122" s="210">
        <v>44474</v>
      </c>
      <c r="AG122" s="210"/>
      <c r="AH122" s="72">
        <f t="shared" si="5"/>
        <v>0</v>
      </c>
      <c r="AI122" s="72" t="str">
        <f t="shared" si="6"/>
        <v/>
      </c>
      <c r="AJ122" s="72" t="str">
        <f t="shared" si="7"/>
        <v/>
      </c>
      <c r="AK122" s="72" t="str">
        <f t="shared" si="8"/>
        <v/>
      </c>
      <c r="AL122" s="72" t="s">
        <v>2508</v>
      </c>
      <c r="AM122" s="211" t="s">
        <v>879</v>
      </c>
      <c r="AN122" s="211" t="s">
        <v>879</v>
      </c>
      <c r="AO122" s="211" t="s">
        <v>879</v>
      </c>
      <c r="AP122" s="211"/>
      <c r="AQ122" s="211" t="s">
        <v>879</v>
      </c>
      <c r="AR122" s="211" t="s">
        <v>3430</v>
      </c>
      <c r="AS122" s="211" t="s">
        <v>879</v>
      </c>
      <c r="AT122" s="211"/>
      <c r="AU122" s="211" t="s">
        <v>879</v>
      </c>
      <c r="AV122" s="211" t="s">
        <v>879</v>
      </c>
      <c r="AW122" s="211" t="s">
        <v>879</v>
      </c>
      <c r="AX122" s="211"/>
      <c r="AY122" s="211" t="s">
        <v>879</v>
      </c>
      <c r="AZ122" s="211" t="s">
        <v>3431</v>
      </c>
      <c r="BA122" s="211" t="s">
        <v>3432</v>
      </c>
      <c r="BB122" s="211"/>
      <c r="BC122" s="140" t="s">
        <v>768</v>
      </c>
    </row>
    <row r="123" spans="1:55" ht="15" customHeight="1">
      <c r="A123" s="207">
        <v>1</v>
      </c>
      <c r="B123" s="140" t="s">
        <v>3433</v>
      </c>
      <c r="C123" s="140" t="s">
        <v>3434</v>
      </c>
      <c r="D123" s="140" t="s">
        <v>3435</v>
      </c>
      <c r="E123" s="140" t="s">
        <v>769</v>
      </c>
      <c r="F123" s="140" t="s">
        <v>3435</v>
      </c>
      <c r="G123" s="140" t="s">
        <v>771</v>
      </c>
      <c r="H123" s="140" t="s">
        <v>3436</v>
      </c>
      <c r="I123" s="140" t="s">
        <v>3437</v>
      </c>
      <c r="J123" s="214">
        <v>44228</v>
      </c>
      <c r="K123" s="214">
        <v>44561</v>
      </c>
      <c r="L123" s="140" t="s">
        <v>774</v>
      </c>
      <c r="M123" s="140" t="s">
        <v>517</v>
      </c>
      <c r="N123" s="140" t="s">
        <v>60</v>
      </c>
      <c r="O123" s="140" t="s">
        <v>3438</v>
      </c>
      <c r="P123" s="140" t="s">
        <v>3439</v>
      </c>
      <c r="Q123" s="219">
        <v>1</v>
      </c>
      <c r="R123" s="219">
        <v>0.15</v>
      </c>
      <c r="S123" s="219">
        <v>0.3</v>
      </c>
      <c r="T123" s="219">
        <v>0.3</v>
      </c>
      <c r="U123" s="219">
        <v>0.25</v>
      </c>
      <c r="V123" s="219">
        <v>2.7040000000000002E-2</v>
      </c>
      <c r="W123" s="219" t="s">
        <v>3440</v>
      </c>
      <c r="X123" s="219">
        <v>0.35</v>
      </c>
      <c r="Y123" s="219" t="s">
        <v>3441</v>
      </c>
      <c r="Z123" s="219">
        <v>0.24</v>
      </c>
      <c r="AA123" s="219" t="s">
        <v>3442</v>
      </c>
      <c r="AB123" s="207"/>
      <c r="AC123" s="207"/>
      <c r="AD123" s="210">
        <v>44295</v>
      </c>
      <c r="AE123" s="210">
        <v>44379</v>
      </c>
      <c r="AF123" s="210">
        <v>44479</v>
      </c>
      <c r="AG123" s="210"/>
      <c r="AH123" s="72">
        <f t="shared" si="5"/>
        <v>0.61704000000000003</v>
      </c>
      <c r="AI123" s="72">
        <f t="shared" si="6"/>
        <v>0.18026666666666669</v>
      </c>
      <c r="AJ123" s="72">
        <f t="shared" si="7"/>
        <v>1</v>
      </c>
      <c r="AK123" s="72">
        <f t="shared" si="8"/>
        <v>1</v>
      </c>
      <c r="AL123" s="72" t="s">
        <v>2508</v>
      </c>
      <c r="AM123" s="211" t="s">
        <v>869</v>
      </c>
      <c r="AN123" s="211" t="s">
        <v>780</v>
      </c>
      <c r="AO123" s="211" t="s">
        <v>869</v>
      </c>
      <c r="AP123" s="211"/>
      <c r="AQ123" s="211" t="s">
        <v>3443</v>
      </c>
      <c r="AR123" s="211" t="s">
        <v>3444</v>
      </c>
      <c r="AS123" s="211" t="s">
        <v>3445</v>
      </c>
      <c r="AT123" s="211"/>
      <c r="AU123" s="211" t="s">
        <v>869</v>
      </c>
      <c r="AV123" s="211" t="s">
        <v>780</v>
      </c>
      <c r="AW123" s="211" t="s">
        <v>869</v>
      </c>
      <c r="AX123" s="211"/>
      <c r="AY123" s="211" t="s">
        <v>3446</v>
      </c>
      <c r="AZ123" s="211" t="s">
        <v>3447</v>
      </c>
      <c r="BA123" s="211" t="s">
        <v>3448</v>
      </c>
      <c r="BB123" s="211"/>
      <c r="BC123" s="140" t="s">
        <v>768</v>
      </c>
    </row>
    <row r="124" spans="1:55" ht="15" customHeight="1">
      <c r="A124" s="207">
        <v>2</v>
      </c>
      <c r="B124" s="140" t="s">
        <v>3433</v>
      </c>
      <c r="C124" s="140" t="s">
        <v>3434</v>
      </c>
      <c r="D124" s="140" t="s">
        <v>3435</v>
      </c>
      <c r="E124" s="140" t="s">
        <v>769</v>
      </c>
      <c r="F124" s="140" t="s">
        <v>3435</v>
      </c>
      <c r="G124" s="140" t="s">
        <v>771</v>
      </c>
      <c r="H124" s="140" t="s">
        <v>3436</v>
      </c>
      <c r="I124" s="140" t="s">
        <v>3449</v>
      </c>
      <c r="J124" s="214">
        <v>44228</v>
      </c>
      <c r="K124" s="214">
        <v>44561</v>
      </c>
      <c r="L124" s="140" t="s">
        <v>774</v>
      </c>
      <c r="M124" s="140" t="s">
        <v>517</v>
      </c>
      <c r="N124" s="140" t="s">
        <v>60</v>
      </c>
      <c r="O124" s="140" t="s">
        <v>3438</v>
      </c>
      <c r="P124" s="140" t="s">
        <v>3439</v>
      </c>
      <c r="Q124" s="219">
        <v>1</v>
      </c>
      <c r="R124" s="219">
        <v>0.15</v>
      </c>
      <c r="S124" s="219">
        <v>0.3</v>
      </c>
      <c r="T124" s="219">
        <v>0.3</v>
      </c>
      <c r="U124" s="219">
        <v>0.25</v>
      </c>
      <c r="V124" s="219">
        <v>1.4999999999999999E-2</v>
      </c>
      <c r="W124" s="219" t="s">
        <v>3450</v>
      </c>
      <c r="X124" s="219">
        <v>0.33</v>
      </c>
      <c r="Y124" s="219" t="s">
        <v>3451</v>
      </c>
      <c r="Z124" s="219">
        <v>0.3</v>
      </c>
      <c r="AA124" s="219" t="s">
        <v>3452</v>
      </c>
      <c r="AB124" s="207"/>
      <c r="AC124" s="207"/>
      <c r="AD124" s="210">
        <v>44295</v>
      </c>
      <c r="AE124" s="210">
        <v>44379</v>
      </c>
      <c r="AF124" s="210">
        <v>44479</v>
      </c>
      <c r="AG124" s="210"/>
      <c r="AH124" s="72">
        <f t="shared" si="5"/>
        <v>0.64500000000000002</v>
      </c>
      <c r="AI124" s="72">
        <f t="shared" si="6"/>
        <v>0.1</v>
      </c>
      <c r="AJ124" s="72">
        <f t="shared" si="7"/>
        <v>1</v>
      </c>
      <c r="AK124" s="72">
        <f t="shared" si="8"/>
        <v>1</v>
      </c>
      <c r="AL124" s="72" t="s">
        <v>2508</v>
      </c>
      <c r="AM124" s="211" t="s">
        <v>869</v>
      </c>
      <c r="AN124" s="211" t="s">
        <v>780</v>
      </c>
      <c r="AO124" s="211" t="s">
        <v>780</v>
      </c>
      <c r="AP124" s="211"/>
      <c r="AQ124" s="211" t="s">
        <v>3443</v>
      </c>
      <c r="AR124" s="211" t="s">
        <v>3453</v>
      </c>
      <c r="AS124" s="211" t="s">
        <v>3454</v>
      </c>
      <c r="AT124" s="211"/>
      <c r="AU124" s="211" t="s">
        <v>869</v>
      </c>
      <c r="AV124" s="211" t="s">
        <v>869</v>
      </c>
      <c r="AW124" s="211" t="s">
        <v>780</v>
      </c>
      <c r="AX124" s="211"/>
      <c r="AY124" s="211" t="s">
        <v>3455</v>
      </c>
      <c r="AZ124" s="211" t="s">
        <v>3456</v>
      </c>
      <c r="BA124" s="211" t="s">
        <v>3457</v>
      </c>
      <c r="BB124" s="211"/>
      <c r="BC124" s="140" t="s">
        <v>768</v>
      </c>
    </row>
    <row r="125" spans="1:55" ht="15" customHeight="1">
      <c r="A125" s="207">
        <v>3</v>
      </c>
      <c r="B125" s="140" t="s">
        <v>3433</v>
      </c>
      <c r="C125" s="140" t="s">
        <v>3434</v>
      </c>
      <c r="D125" s="140" t="s">
        <v>3435</v>
      </c>
      <c r="E125" s="140" t="s">
        <v>769</v>
      </c>
      <c r="F125" s="140" t="s">
        <v>3435</v>
      </c>
      <c r="G125" s="140" t="s">
        <v>771</v>
      </c>
      <c r="H125" s="140" t="s">
        <v>3436</v>
      </c>
      <c r="I125" s="140" t="s">
        <v>3458</v>
      </c>
      <c r="J125" s="214">
        <v>44228</v>
      </c>
      <c r="K125" s="214">
        <v>44561</v>
      </c>
      <c r="L125" s="140" t="s">
        <v>774</v>
      </c>
      <c r="M125" s="140" t="s">
        <v>517</v>
      </c>
      <c r="N125" s="140" t="s">
        <v>60</v>
      </c>
      <c r="O125" s="140" t="s">
        <v>3438</v>
      </c>
      <c r="P125" s="140" t="s">
        <v>3439</v>
      </c>
      <c r="Q125" s="219">
        <v>1</v>
      </c>
      <c r="R125" s="219">
        <v>0.15</v>
      </c>
      <c r="S125" s="219">
        <v>0.3</v>
      </c>
      <c r="T125" s="219">
        <v>0.3</v>
      </c>
      <c r="U125" s="219">
        <v>0.25</v>
      </c>
      <c r="V125" s="219">
        <v>0.13</v>
      </c>
      <c r="W125" s="219" t="s">
        <v>3459</v>
      </c>
      <c r="X125" s="219">
        <v>0.44</v>
      </c>
      <c r="Y125" s="219" t="s">
        <v>3460</v>
      </c>
      <c r="Z125" s="219">
        <v>0.17</v>
      </c>
      <c r="AA125" s="219" t="s">
        <v>3461</v>
      </c>
      <c r="AB125" s="207"/>
      <c r="AC125" s="207"/>
      <c r="AD125" s="210">
        <v>44295</v>
      </c>
      <c r="AE125" s="210">
        <v>44379</v>
      </c>
      <c r="AF125" s="210">
        <v>44479</v>
      </c>
      <c r="AG125" s="210"/>
      <c r="AH125" s="72">
        <f t="shared" si="5"/>
        <v>0.7400000000000001</v>
      </c>
      <c r="AI125" s="72">
        <f t="shared" si="6"/>
        <v>0.8666666666666667</v>
      </c>
      <c r="AJ125" s="72">
        <f t="shared" si="7"/>
        <v>1</v>
      </c>
      <c r="AK125" s="72">
        <f t="shared" si="8"/>
        <v>1</v>
      </c>
      <c r="AL125" s="72" t="s">
        <v>2508</v>
      </c>
      <c r="AM125" s="211" t="s">
        <v>869</v>
      </c>
      <c r="AN125" s="211" t="s">
        <v>780</v>
      </c>
      <c r="AO125" s="211" t="s">
        <v>869</v>
      </c>
      <c r="AP125" s="211"/>
      <c r="AQ125" s="211" t="s">
        <v>3443</v>
      </c>
      <c r="AR125" s="211" t="s">
        <v>3462</v>
      </c>
      <c r="AS125" s="211" t="s">
        <v>3463</v>
      </c>
      <c r="AT125" s="211"/>
      <c r="AU125" s="211" t="s">
        <v>869</v>
      </c>
      <c r="AV125" s="211" t="s">
        <v>780</v>
      </c>
      <c r="AW125" s="211" t="s">
        <v>869</v>
      </c>
      <c r="AX125" s="211"/>
      <c r="AY125" s="211" t="s">
        <v>3464</v>
      </c>
      <c r="AZ125" s="211" t="s">
        <v>3465</v>
      </c>
      <c r="BA125" s="211" t="s">
        <v>3466</v>
      </c>
      <c r="BB125" s="211"/>
      <c r="BC125" s="140" t="s">
        <v>768</v>
      </c>
    </row>
    <row r="126" spans="1:55" ht="15" customHeight="1">
      <c r="A126" s="207">
        <v>4</v>
      </c>
      <c r="B126" s="140" t="s">
        <v>3433</v>
      </c>
      <c r="C126" s="140" t="s">
        <v>3434</v>
      </c>
      <c r="D126" s="140" t="s">
        <v>3435</v>
      </c>
      <c r="E126" s="140" t="s">
        <v>769</v>
      </c>
      <c r="F126" s="140" t="s">
        <v>3435</v>
      </c>
      <c r="G126" s="140" t="s">
        <v>771</v>
      </c>
      <c r="H126" s="140" t="s">
        <v>3436</v>
      </c>
      <c r="I126" s="140" t="s">
        <v>3467</v>
      </c>
      <c r="J126" s="214">
        <v>44228</v>
      </c>
      <c r="K126" s="214">
        <v>44561</v>
      </c>
      <c r="L126" s="140" t="s">
        <v>774</v>
      </c>
      <c r="M126" s="140" t="s">
        <v>517</v>
      </c>
      <c r="N126" s="140" t="s">
        <v>60</v>
      </c>
      <c r="O126" s="140" t="s">
        <v>3438</v>
      </c>
      <c r="P126" s="140" t="s">
        <v>3439</v>
      </c>
      <c r="Q126" s="219">
        <v>1</v>
      </c>
      <c r="R126" s="219">
        <v>0.15</v>
      </c>
      <c r="S126" s="219">
        <v>0.3</v>
      </c>
      <c r="T126" s="219">
        <v>0.3</v>
      </c>
      <c r="U126" s="219">
        <v>0.25</v>
      </c>
      <c r="V126" s="219">
        <v>0.15</v>
      </c>
      <c r="W126" s="219" t="s">
        <v>3468</v>
      </c>
      <c r="X126" s="219">
        <v>0.3</v>
      </c>
      <c r="Y126" s="219" t="s">
        <v>3469</v>
      </c>
      <c r="Z126" s="219">
        <v>0.17</v>
      </c>
      <c r="AA126" s="219" t="s">
        <v>3470</v>
      </c>
      <c r="AB126" s="218"/>
      <c r="AC126" s="218"/>
      <c r="AD126" s="210">
        <v>44295</v>
      </c>
      <c r="AE126" s="210">
        <v>44379</v>
      </c>
      <c r="AF126" s="210">
        <v>44479</v>
      </c>
      <c r="AG126" s="210"/>
      <c r="AH126" s="72">
        <f t="shared" si="5"/>
        <v>0.62</v>
      </c>
      <c r="AI126" s="72">
        <f t="shared" si="6"/>
        <v>1</v>
      </c>
      <c r="AJ126" s="72">
        <f t="shared" si="7"/>
        <v>1</v>
      </c>
      <c r="AK126" s="72">
        <f t="shared" si="8"/>
        <v>1</v>
      </c>
      <c r="AL126" s="72" t="s">
        <v>2508</v>
      </c>
      <c r="AM126" s="211" t="s">
        <v>780</v>
      </c>
      <c r="AN126" s="211" t="s">
        <v>780</v>
      </c>
      <c r="AO126" s="211" t="s">
        <v>869</v>
      </c>
      <c r="AP126" s="211"/>
      <c r="AQ126" s="211" t="s">
        <v>3471</v>
      </c>
      <c r="AR126" s="211" t="s">
        <v>3472</v>
      </c>
      <c r="AS126" s="211" t="s">
        <v>3473</v>
      </c>
      <c r="AT126" s="211"/>
      <c r="AU126" s="211" t="s">
        <v>780</v>
      </c>
      <c r="AV126" s="211" t="s">
        <v>780</v>
      </c>
      <c r="AW126" s="211" t="s">
        <v>869</v>
      </c>
      <c r="AX126" s="211"/>
      <c r="AY126" s="211" t="s">
        <v>3474</v>
      </c>
      <c r="AZ126" s="211" t="s">
        <v>3475</v>
      </c>
      <c r="BA126" s="211" t="s">
        <v>3476</v>
      </c>
      <c r="BB126" s="211"/>
      <c r="BC126" s="140" t="s">
        <v>768</v>
      </c>
    </row>
    <row r="127" spans="1:55" ht="15" customHeight="1">
      <c r="A127" s="207">
        <v>5</v>
      </c>
      <c r="B127" s="140" t="s">
        <v>3433</v>
      </c>
      <c r="C127" s="140" t="s">
        <v>3434</v>
      </c>
      <c r="D127" s="140" t="s">
        <v>3477</v>
      </c>
      <c r="E127" s="140" t="s">
        <v>769</v>
      </c>
      <c r="F127" s="140" t="s">
        <v>3478</v>
      </c>
      <c r="G127" s="140" t="s">
        <v>771</v>
      </c>
      <c r="H127" s="140" t="s">
        <v>3436</v>
      </c>
      <c r="I127" s="140" t="s">
        <v>3479</v>
      </c>
      <c r="J127" s="214">
        <v>44228</v>
      </c>
      <c r="K127" s="214">
        <v>44561</v>
      </c>
      <c r="L127" s="140" t="s">
        <v>774</v>
      </c>
      <c r="M127" s="140" t="s">
        <v>517</v>
      </c>
      <c r="N127" s="140" t="s">
        <v>60</v>
      </c>
      <c r="O127" s="140" t="s">
        <v>3480</v>
      </c>
      <c r="P127" s="140" t="s">
        <v>3439</v>
      </c>
      <c r="Q127" s="219">
        <v>1</v>
      </c>
      <c r="R127" s="219">
        <v>0.1</v>
      </c>
      <c r="S127" s="219">
        <v>0.4</v>
      </c>
      <c r="T127" s="219">
        <v>0.3</v>
      </c>
      <c r="U127" s="219">
        <v>0.2</v>
      </c>
      <c r="V127" s="219">
        <v>0.15</v>
      </c>
      <c r="W127" s="219" t="s">
        <v>3481</v>
      </c>
      <c r="X127" s="219">
        <v>0.35</v>
      </c>
      <c r="Y127" s="219" t="s">
        <v>3482</v>
      </c>
      <c r="Z127" s="219">
        <v>0.35</v>
      </c>
      <c r="AA127" s="219" t="s">
        <v>3483</v>
      </c>
      <c r="AB127" s="207"/>
      <c r="AC127" s="207"/>
      <c r="AD127" s="210">
        <v>44295</v>
      </c>
      <c r="AE127" s="210">
        <v>44379</v>
      </c>
      <c r="AF127" s="210">
        <v>44479</v>
      </c>
      <c r="AG127" s="210"/>
      <c r="AH127" s="72">
        <f t="shared" si="5"/>
        <v>0.85</v>
      </c>
      <c r="AI127" s="72">
        <f t="shared" si="6"/>
        <v>1</v>
      </c>
      <c r="AJ127" s="72">
        <f t="shared" si="7"/>
        <v>1</v>
      </c>
      <c r="AK127" s="72">
        <f t="shared" si="8"/>
        <v>1</v>
      </c>
      <c r="AL127" s="72" t="s">
        <v>2508</v>
      </c>
      <c r="AM127" s="211" t="s">
        <v>780</v>
      </c>
      <c r="AN127" s="211" t="s">
        <v>780</v>
      </c>
      <c r="AO127" s="211" t="s">
        <v>780</v>
      </c>
      <c r="AP127" s="211"/>
      <c r="AQ127" s="211" t="s">
        <v>3484</v>
      </c>
      <c r="AR127" s="211" t="s">
        <v>3485</v>
      </c>
      <c r="AS127" s="211" t="s">
        <v>3486</v>
      </c>
      <c r="AT127" s="211"/>
      <c r="AU127" s="211" t="s">
        <v>780</v>
      </c>
      <c r="AV127" s="211" t="s">
        <v>780</v>
      </c>
      <c r="AW127" s="211" t="s">
        <v>780</v>
      </c>
      <c r="AX127" s="211"/>
      <c r="AY127" s="211" t="s">
        <v>3487</v>
      </c>
      <c r="AZ127" s="211" t="s">
        <v>3488</v>
      </c>
      <c r="BA127" s="211" t="s">
        <v>3489</v>
      </c>
      <c r="BB127" s="211"/>
      <c r="BC127" s="140" t="s">
        <v>768</v>
      </c>
    </row>
    <row r="128" spans="1:55" ht="15" customHeight="1">
      <c r="A128" s="207">
        <v>6</v>
      </c>
      <c r="B128" s="140" t="s">
        <v>3433</v>
      </c>
      <c r="C128" s="140" t="s">
        <v>3434</v>
      </c>
      <c r="D128" s="140" t="s">
        <v>3477</v>
      </c>
      <c r="E128" s="140" t="s">
        <v>769</v>
      </c>
      <c r="F128" s="140" t="s">
        <v>3478</v>
      </c>
      <c r="G128" s="140" t="s">
        <v>771</v>
      </c>
      <c r="H128" s="140" t="s">
        <v>3436</v>
      </c>
      <c r="I128" s="140" t="s">
        <v>3490</v>
      </c>
      <c r="J128" s="214">
        <v>44228</v>
      </c>
      <c r="K128" s="214">
        <v>44561</v>
      </c>
      <c r="L128" s="140" t="s">
        <v>774</v>
      </c>
      <c r="M128" s="140" t="s">
        <v>517</v>
      </c>
      <c r="N128" s="140" t="s">
        <v>60</v>
      </c>
      <c r="O128" s="140" t="s">
        <v>3480</v>
      </c>
      <c r="P128" s="140" t="s">
        <v>3439</v>
      </c>
      <c r="Q128" s="219">
        <v>1</v>
      </c>
      <c r="R128" s="219">
        <v>0.1</v>
      </c>
      <c r="S128" s="219">
        <v>0.4</v>
      </c>
      <c r="T128" s="219">
        <v>0.3</v>
      </c>
      <c r="U128" s="219">
        <v>0.2</v>
      </c>
      <c r="V128" s="219">
        <v>4.2500000000000003E-2</v>
      </c>
      <c r="W128" s="219" t="s">
        <v>3491</v>
      </c>
      <c r="X128" s="219">
        <v>0.38</v>
      </c>
      <c r="Y128" s="219" t="s">
        <v>3492</v>
      </c>
      <c r="Z128" s="219">
        <v>0.37</v>
      </c>
      <c r="AA128" s="219" t="s">
        <v>3493</v>
      </c>
      <c r="AB128" s="207"/>
      <c r="AC128" s="207"/>
      <c r="AD128" s="210">
        <v>44295</v>
      </c>
      <c r="AE128" s="210">
        <v>44379</v>
      </c>
      <c r="AF128" s="210">
        <v>44479</v>
      </c>
      <c r="AG128" s="210"/>
      <c r="AH128" s="72">
        <f t="shared" si="5"/>
        <v>0.79249999999999998</v>
      </c>
      <c r="AI128" s="72">
        <f t="shared" si="6"/>
        <v>0.42499999999999999</v>
      </c>
      <c r="AJ128" s="72">
        <f t="shared" si="7"/>
        <v>0.99249999999999994</v>
      </c>
      <c r="AK128" s="72">
        <f t="shared" si="8"/>
        <v>1</v>
      </c>
      <c r="AL128" s="72" t="s">
        <v>2508</v>
      </c>
      <c r="AM128" s="211" t="s">
        <v>869</v>
      </c>
      <c r="AN128" s="211" t="s">
        <v>869</v>
      </c>
      <c r="AO128" s="211" t="s">
        <v>780</v>
      </c>
      <c r="AP128" s="211"/>
      <c r="AQ128" s="211" t="s">
        <v>3494</v>
      </c>
      <c r="AR128" s="211" t="s">
        <v>3495</v>
      </c>
      <c r="AS128" s="211" t="s">
        <v>3496</v>
      </c>
      <c r="AT128" s="211"/>
      <c r="AU128" s="211" t="s">
        <v>869</v>
      </c>
      <c r="AV128" s="211" t="s">
        <v>869</v>
      </c>
      <c r="AW128" s="211" t="s">
        <v>780</v>
      </c>
      <c r="AX128" s="211"/>
      <c r="AY128" s="211" t="s">
        <v>3497</v>
      </c>
      <c r="AZ128" s="211" t="s">
        <v>3498</v>
      </c>
      <c r="BA128" s="211" t="s">
        <v>3499</v>
      </c>
      <c r="BB128" s="211"/>
      <c r="BC128" s="140" t="s">
        <v>768</v>
      </c>
    </row>
    <row r="129" spans="1:55" ht="15" customHeight="1">
      <c r="A129" s="207">
        <v>7</v>
      </c>
      <c r="B129" s="140" t="s">
        <v>3433</v>
      </c>
      <c r="C129" s="140" t="s">
        <v>3434</v>
      </c>
      <c r="D129" s="140" t="s">
        <v>3477</v>
      </c>
      <c r="E129" s="140" t="s">
        <v>769</v>
      </c>
      <c r="F129" s="140" t="s">
        <v>3478</v>
      </c>
      <c r="G129" s="140" t="s">
        <v>771</v>
      </c>
      <c r="H129" s="140" t="s">
        <v>3436</v>
      </c>
      <c r="I129" s="140" t="s">
        <v>3500</v>
      </c>
      <c r="J129" s="214">
        <v>44228</v>
      </c>
      <c r="K129" s="214">
        <v>44561</v>
      </c>
      <c r="L129" s="140" t="s">
        <v>774</v>
      </c>
      <c r="M129" s="140" t="s">
        <v>517</v>
      </c>
      <c r="N129" s="140" t="s">
        <v>60</v>
      </c>
      <c r="O129" s="140" t="s">
        <v>3480</v>
      </c>
      <c r="P129" s="140" t="s">
        <v>3439</v>
      </c>
      <c r="Q129" s="219">
        <v>1</v>
      </c>
      <c r="R129" s="219">
        <v>0.1</v>
      </c>
      <c r="S129" s="219">
        <v>0.36</v>
      </c>
      <c r="T129" s="219">
        <v>0.3</v>
      </c>
      <c r="U129" s="219">
        <v>0.24</v>
      </c>
      <c r="V129" s="219">
        <v>0</v>
      </c>
      <c r="W129" s="219" t="s">
        <v>3501</v>
      </c>
      <c r="X129" s="219">
        <v>0.21</v>
      </c>
      <c r="Y129" s="219" t="s">
        <v>3502</v>
      </c>
      <c r="Z129" s="219">
        <v>0.27</v>
      </c>
      <c r="AA129" s="219" t="s">
        <v>3503</v>
      </c>
      <c r="AB129" s="207"/>
      <c r="AC129" s="207"/>
      <c r="AD129" s="210">
        <v>44295</v>
      </c>
      <c r="AE129" s="210">
        <v>44379</v>
      </c>
      <c r="AF129" s="210">
        <v>44479</v>
      </c>
      <c r="AG129" s="210"/>
      <c r="AH129" s="72">
        <f t="shared" si="5"/>
        <v>0.48</v>
      </c>
      <c r="AI129" s="72">
        <f t="shared" si="6"/>
        <v>0</v>
      </c>
      <c r="AJ129" s="72">
        <f t="shared" si="7"/>
        <v>0.58333333333333337</v>
      </c>
      <c r="AK129" s="72">
        <f t="shared" si="8"/>
        <v>1</v>
      </c>
      <c r="AL129" s="72" t="s">
        <v>2508</v>
      </c>
      <c r="AM129" s="211" t="s">
        <v>869</v>
      </c>
      <c r="AN129" s="211" t="s">
        <v>869</v>
      </c>
      <c r="AO129" s="211" t="s">
        <v>869</v>
      </c>
      <c r="AP129" s="211"/>
      <c r="AQ129" s="211" t="s">
        <v>3504</v>
      </c>
      <c r="AR129" s="211" t="s">
        <v>3505</v>
      </c>
      <c r="AS129" s="211" t="s">
        <v>3506</v>
      </c>
      <c r="AT129" s="211"/>
      <c r="AU129" s="211" t="s">
        <v>869</v>
      </c>
      <c r="AV129" s="211" t="s">
        <v>869</v>
      </c>
      <c r="AW129" s="211" t="s">
        <v>869</v>
      </c>
      <c r="AX129" s="211"/>
      <c r="AY129" s="211" t="s">
        <v>3507</v>
      </c>
      <c r="AZ129" s="211" t="s">
        <v>3508</v>
      </c>
      <c r="BA129" s="211" t="s">
        <v>3509</v>
      </c>
      <c r="BB129" s="211"/>
      <c r="BC129" s="140" t="s">
        <v>768</v>
      </c>
    </row>
    <row r="130" spans="1:55" ht="15" customHeight="1">
      <c r="A130" s="207">
        <v>8</v>
      </c>
      <c r="B130" s="140" t="s">
        <v>3433</v>
      </c>
      <c r="C130" s="140" t="s">
        <v>3434</v>
      </c>
      <c r="D130" s="140" t="s">
        <v>3477</v>
      </c>
      <c r="E130" s="140" t="s">
        <v>769</v>
      </c>
      <c r="F130" s="140" t="s">
        <v>3478</v>
      </c>
      <c r="G130" s="140" t="s">
        <v>771</v>
      </c>
      <c r="H130" s="140" t="s">
        <v>3436</v>
      </c>
      <c r="I130" s="140" t="s">
        <v>3510</v>
      </c>
      <c r="J130" s="214">
        <v>44228</v>
      </c>
      <c r="K130" s="214">
        <v>44561</v>
      </c>
      <c r="L130" s="140" t="s">
        <v>774</v>
      </c>
      <c r="M130" s="140" t="s">
        <v>517</v>
      </c>
      <c r="N130" s="140" t="s">
        <v>60</v>
      </c>
      <c r="O130" s="140" t="s">
        <v>3480</v>
      </c>
      <c r="P130" s="140" t="s">
        <v>3439</v>
      </c>
      <c r="Q130" s="219">
        <v>1</v>
      </c>
      <c r="R130" s="219">
        <v>0.1</v>
      </c>
      <c r="S130" s="219">
        <v>0.36</v>
      </c>
      <c r="T130" s="219">
        <v>0.3</v>
      </c>
      <c r="U130" s="219">
        <v>0.24</v>
      </c>
      <c r="V130" s="219">
        <v>0</v>
      </c>
      <c r="W130" s="219" t="s">
        <v>3501</v>
      </c>
      <c r="X130" s="219">
        <v>0.34</v>
      </c>
      <c r="Y130" s="219" t="s">
        <v>3511</v>
      </c>
      <c r="Z130" s="219">
        <v>0.4</v>
      </c>
      <c r="AA130" s="219" t="s">
        <v>3512</v>
      </c>
      <c r="AB130" s="207"/>
      <c r="AC130" s="207"/>
      <c r="AD130" s="210">
        <v>44295</v>
      </c>
      <c r="AE130" s="210">
        <v>44379</v>
      </c>
      <c r="AF130" s="210">
        <v>44479</v>
      </c>
      <c r="AG130" s="210"/>
      <c r="AH130" s="72">
        <f t="shared" si="5"/>
        <v>0.74</v>
      </c>
      <c r="AI130" s="72">
        <f t="shared" si="6"/>
        <v>0</v>
      </c>
      <c r="AJ130" s="72">
        <f t="shared" si="7"/>
        <v>0.94444444444444453</v>
      </c>
      <c r="AK130" s="72">
        <f t="shared" si="8"/>
        <v>1</v>
      </c>
      <c r="AL130" s="72" t="s">
        <v>2508</v>
      </c>
      <c r="AM130" s="211" t="s">
        <v>869</v>
      </c>
      <c r="AN130" s="211" t="s">
        <v>869</v>
      </c>
      <c r="AO130" s="211" t="s">
        <v>780</v>
      </c>
      <c r="AP130" s="211"/>
      <c r="AQ130" s="211" t="s">
        <v>3504</v>
      </c>
      <c r="AR130" s="211" t="s">
        <v>3513</v>
      </c>
      <c r="AS130" s="211" t="s">
        <v>3514</v>
      </c>
      <c r="AT130" s="211"/>
      <c r="AU130" s="211" t="s">
        <v>869</v>
      </c>
      <c r="AV130" s="211" t="s">
        <v>869</v>
      </c>
      <c r="AW130" s="211" t="s">
        <v>780</v>
      </c>
      <c r="AX130" s="211"/>
      <c r="AY130" s="211" t="s">
        <v>3515</v>
      </c>
      <c r="AZ130" s="211" t="s">
        <v>3516</v>
      </c>
      <c r="BA130" s="211" t="s">
        <v>3517</v>
      </c>
      <c r="BB130" s="211"/>
      <c r="BC130" s="140" t="s">
        <v>768</v>
      </c>
    </row>
    <row r="131" spans="1:55" ht="15" customHeight="1">
      <c r="A131" s="207">
        <v>9</v>
      </c>
      <c r="B131" s="140" t="s">
        <v>3433</v>
      </c>
      <c r="C131" s="140" t="s">
        <v>3434</v>
      </c>
      <c r="D131" s="140" t="s">
        <v>3518</v>
      </c>
      <c r="E131" s="140" t="s">
        <v>769</v>
      </c>
      <c r="F131" s="140" t="s">
        <v>3519</v>
      </c>
      <c r="G131" s="140" t="s">
        <v>771</v>
      </c>
      <c r="H131" s="140" t="s">
        <v>3436</v>
      </c>
      <c r="I131" s="140" t="s">
        <v>3520</v>
      </c>
      <c r="J131" s="214">
        <v>44197</v>
      </c>
      <c r="K131" s="214">
        <v>44561</v>
      </c>
      <c r="L131" s="140" t="s">
        <v>774</v>
      </c>
      <c r="M131" s="140" t="s">
        <v>517</v>
      </c>
      <c r="N131" s="140" t="s">
        <v>60</v>
      </c>
      <c r="O131" s="140" t="s">
        <v>3521</v>
      </c>
      <c r="P131" s="140" t="s">
        <v>3439</v>
      </c>
      <c r="Q131" s="219">
        <v>3.6</v>
      </c>
      <c r="R131" s="219">
        <v>0.9</v>
      </c>
      <c r="S131" s="219">
        <v>0.9</v>
      </c>
      <c r="T131" s="219">
        <v>0.9</v>
      </c>
      <c r="U131" s="219">
        <v>0.9</v>
      </c>
      <c r="V131" s="219">
        <v>0</v>
      </c>
      <c r="W131" s="219" t="s">
        <v>3501</v>
      </c>
      <c r="X131" s="219">
        <v>0.9</v>
      </c>
      <c r="Y131" s="219" t="s">
        <v>3522</v>
      </c>
      <c r="Z131" s="219">
        <v>0.98</v>
      </c>
      <c r="AA131" s="219" t="s">
        <v>3523</v>
      </c>
      <c r="AB131" s="207"/>
      <c r="AC131" s="207"/>
      <c r="AD131" s="210">
        <v>44295</v>
      </c>
      <c r="AE131" s="210">
        <v>44379</v>
      </c>
      <c r="AF131" s="210">
        <v>44479</v>
      </c>
      <c r="AG131" s="210"/>
      <c r="AH131" s="72">
        <f t="shared" ref="AH131:AH194" si="9">IFERROR(IF((V131+X131+Z131+AB131)/Q131&gt;1,1,(V131+X131+Z131+AB131)/Q131),0)</f>
        <v>0.52222222222222214</v>
      </c>
      <c r="AI131" s="72">
        <f t="shared" ref="AI131:AI194" si="10">IFERROR(IF(R131=0,"",IF((V131/R131)&gt;1,1,(V131/R131))),"")</f>
        <v>0</v>
      </c>
      <c r="AJ131" s="72">
        <f t="shared" ref="AJ131:AJ194" si="11">IFERROR(IF(S131=0,"",IF((V131+X131/S131)&gt;1,1,(V131+X131/S131))),"")</f>
        <v>1</v>
      </c>
      <c r="AK131" s="72">
        <f t="shared" ref="AK131:AK194" si="12">IFERROR(IF(T131=0,"",IF((V131+X131+Z131/T131)&gt;1,1,(V131+X131+Z131/T131))),"")</f>
        <v>1</v>
      </c>
      <c r="AL131" s="72" t="s">
        <v>2508</v>
      </c>
      <c r="AM131" s="211" t="s">
        <v>869</v>
      </c>
      <c r="AN131" s="211" t="s">
        <v>780</v>
      </c>
      <c r="AO131" s="211" t="s">
        <v>780</v>
      </c>
      <c r="AP131" s="211"/>
      <c r="AQ131" s="211" t="s">
        <v>3524</v>
      </c>
      <c r="AR131" s="211" t="s">
        <v>3525</v>
      </c>
      <c r="AS131" s="211" t="s">
        <v>3526</v>
      </c>
      <c r="AT131" s="211"/>
      <c r="AU131" s="211" t="s">
        <v>869</v>
      </c>
      <c r="AV131" s="211" t="s">
        <v>780</v>
      </c>
      <c r="AW131" s="211" t="s">
        <v>780</v>
      </c>
      <c r="AX131" s="211"/>
      <c r="AY131" s="211" t="s">
        <v>3524</v>
      </c>
      <c r="AZ131" s="211" t="s">
        <v>3527</v>
      </c>
      <c r="BA131" s="211" t="s">
        <v>3528</v>
      </c>
      <c r="BB131" s="211"/>
      <c r="BC131" s="140" t="s">
        <v>768</v>
      </c>
    </row>
    <row r="132" spans="1:55" ht="15" customHeight="1">
      <c r="A132" s="207">
        <v>10</v>
      </c>
      <c r="B132" s="140" t="s">
        <v>3433</v>
      </c>
      <c r="C132" s="140" t="s">
        <v>3434</v>
      </c>
      <c r="D132" s="140" t="s">
        <v>3518</v>
      </c>
      <c r="E132" s="140" t="s">
        <v>769</v>
      </c>
      <c r="F132" s="140" t="s">
        <v>3519</v>
      </c>
      <c r="G132" s="140" t="s">
        <v>771</v>
      </c>
      <c r="H132" s="140" t="s">
        <v>3436</v>
      </c>
      <c r="I132" s="140" t="s">
        <v>3529</v>
      </c>
      <c r="J132" s="214">
        <v>44197</v>
      </c>
      <c r="K132" s="214">
        <v>44561</v>
      </c>
      <c r="L132" s="140" t="s">
        <v>774</v>
      </c>
      <c r="M132" s="140" t="s">
        <v>517</v>
      </c>
      <c r="N132" s="140" t="s">
        <v>60</v>
      </c>
      <c r="O132" s="140" t="s">
        <v>3521</v>
      </c>
      <c r="P132" s="140" t="s">
        <v>3439</v>
      </c>
      <c r="Q132" s="219">
        <v>3.6</v>
      </c>
      <c r="R132" s="219">
        <v>0.9</v>
      </c>
      <c r="S132" s="219">
        <v>0.9</v>
      </c>
      <c r="T132" s="219">
        <v>0.9</v>
      </c>
      <c r="U132" s="219">
        <v>0.9</v>
      </c>
      <c r="V132" s="219">
        <v>0</v>
      </c>
      <c r="W132" s="219" t="s">
        <v>3501</v>
      </c>
      <c r="X132" s="219">
        <v>0.98</v>
      </c>
      <c r="Y132" s="219" t="s">
        <v>3530</v>
      </c>
      <c r="Z132" s="219">
        <v>1</v>
      </c>
      <c r="AA132" s="219" t="s">
        <v>3531</v>
      </c>
      <c r="AB132" s="218"/>
      <c r="AC132" s="218"/>
      <c r="AD132" s="210">
        <v>44295</v>
      </c>
      <c r="AE132" s="210">
        <v>44379</v>
      </c>
      <c r="AF132" s="210">
        <v>44479</v>
      </c>
      <c r="AG132" s="210"/>
      <c r="AH132" s="72">
        <f t="shared" si="9"/>
        <v>0.54999999999999993</v>
      </c>
      <c r="AI132" s="72">
        <f t="shared" si="10"/>
        <v>0</v>
      </c>
      <c r="AJ132" s="72">
        <f t="shared" si="11"/>
        <v>1</v>
      </c>
      <c r="AK132" s="72">
        <f t="shared" si="12"/>
        <v>1</v>
      </c>
      <c r="AL132" s="72" t="s">
        <v>2508</v>
      </c>
      <c r="AM132" s="211" t="s">
        <v>869</v>
      </c>
      <c r="AN132" s="211" t="s">
        <v>780</v>
      </c>
      <c r="AO132" s="211" t="s">
        <v>780</v>
      </c>
      <c r="AP132" s="211"/>
      <c r="AQ132" s="211" t="s">
        <v>3532</v>
      </c>
      <c r="AR132" s="211" t="s">
        <v>3525</v>
      </c>
      <c r="AS132" s="211" t="s">
        <v>3533</v>
      </c>
      <c r="AT132" s="211"/>
      <c r="AU132" s="211" t="s">
        <v>869</v>
      </c>
      <c r="AV132" s="211" t="s">
        <v>780</v>
      </c>
      <c r="AW132" s="211" t="s">
        <v>780</v>
      </c>
      <c r="AX132" s="211"/>
      <c r="AY132" s="211" t="s">
        <v>3532</v>
      </c>
      <c r="AZ132" s="211" t="s">
        <v>3527</v>
      </c>
      <c r="BA132" s="211" t="s">
        <v>3534</v>
      </c>
      <c r="BB132" s="211"/>
      <c r="BC132" s="140" t="s">
        <v>768</v>
      </c>
    </row>
    <row r="133" spans="1:55" ht="15" customHeight="1">
      <c r="A133" s="207">
        <v>11</v>
      </c>
      <c r="B133" s="140" t="s">
        <v>3433</v>
      </c>
      <c r="C133" s="140" t="s">
        <v>3434</v>
      </c>
      <c r="D133" s="140" t="s">
        <v>3518</v>
      </c>
      <c r="E133" s="140" t="s">
        <v>769</v>
      </c>
      <c r="F133" s="140" t="s">
        <v>3519</v>
      </c>
      <c r="G133" s="140" t="s">
        <v>771</v>
      </c>
      <c r="H133" s="140" t="s">
        <v>3436</v>
      </c>
      <c r="I133" s="140" t="s">
        <v>3535</v>
      </c>
      <c r="J133" s="214">
        <v>44197</v>
      </c>
      <c r="K133" s="214">
        <v>44561</v>
      </c>
      <c r="L133" s="140" t="s">
        <v>774</v>
      </c>
      <c r="M133" s="140" t="s">
        <v>517</v>
      </c>
      <c r="N133" s="140" t="s">
        <v>60</v>
      </c>
      <c r="O133" s="140" t="s">
        <v>3521</v>
      </c>
      <c r="P133" s="140" t="s">
        <v>3439</v>
      </c>
      <c r="Q133" s="219">
        <v>3.6</v>
      </c>
      <c r="R133" s="219">
        <v>0.9</v>
      </c>
      <c r="S133" s="219">
        <v>0.9</v>
      </c>
      <c r="T133" s="219">
        <v>0.9</v>
      </c>
      <c r="U133" s="219">
        <v>0.9</v>
      </c>
      <c r="V133" s="219">
        <v>0</v>
      </c>
      <c r="W133" s="219" t="s">
        <v>3501</v>
      </c>
      <c r="X133" s="219">
        <v>0.89</v>
      </c>
      <c r="Y133" s="219" t="s">
        <v>3536</v>
      </c>
      <c r="Z133" s="219">
        <v>0.67</v>
      </c>
      <c r="AA133" s="219" t="s">
        <v>3537</v>
      </c>
      <c r="AB133" s="218"/>
      <c r="AC133" s="218"/>
      <c r="AD133" s="210">
        <v>44295</v>
      </c>
      <c r="AE133" s="210">
        <v>44379</v>
      </c>
      <c r="AF133" s="210">
        <v>44479</v>
      </c>
      <c r="AG133" s="210"/>
      <c r="AH133" s="72">
        <f t="shared" si="9"/>
        <v>0.43333333333333335</v>
      </c>
      <c r="AI133" s="72">
        <f t="shared" si="10"/>
        <v>0</v>
      </c>
      <c r="AJ133" s="72">
        <f t="shared" si="11"/>
        <v>0.98888888888888893</v>
      </c>
      <c r="AK133" s="72">
        <f t="shared" si="12"/>
        <v>1</v>
      </c>
      <c r="AL133" s="72" t="s">
        <v>2508</v>
      </c>
      <c r="AM133" s="211" t="s">
        <v>869</v>
      </c>
      <c r="AN133" s="211" t="s">
        <v>780</v>
      </c>
      <c r="AO133" s="211" t="s">
        <v>869</v>
      </c>
      <c r="AP133" s="211"/>
      <c r="AQ133" s="211" t="s">
        <v>3538</v>
      </c>
      <c r="AR133" s="211" t="s">
        <v>3525</v>
      </c>
      <c r="AS133" s="211" t="s">
        <v>3539</v>
      </c>
      <c r="AT133" s="211"/>
      <c r="AU133" s="211" t="s">
        <v>869</v>
      </c>
      <c r="AV133" s="211" t="s">
        <v>780</v>
      </c>
      <c r="AW133" s="211" t="s">
        <v>869</v>
      </c>
      <c r="AX133" s="211"/>
      <c r="AY133" s="211" t="s">
        <v>3538</v>
      </c>
      <c r="AZ133" s="211" t="s">
        <v>3527</v>
      </c>
      <c r="BA133" s="211" t="s">
        <v>3540</v>
      </c>
      <c r="BB133" s="211"/>
      <c r="BC133" s="140" t="s">
        <v>768</v>
      </c>
    </row>
    <row r="134" spans="1:55" ht="15" customHeight="1">
      <c r="A134" s="207">
        <v>12</v>
      </c>
      <c r="B134" s="140" t="s">
        <v>3433</v>
      </c>
      <c r="C134" s="140" t="s">
        <v>3434</v>
      </c>
      <c r="D134" s="140" t="s">
        <v>3518</v>
      </c>
      <c r="E134" s="140" t="s">
        <v>769</v>
      </c>
      <c r="F134" s="140" t="s">
        <v>3519</v>
      </c>
      <c r="G134" s="140" t="s">
        <v>771</v>
      </c>
      <c r="H134" s="140" t="s">
        <v>3436</v>
      </c>
      <c r="I134" s="140" t="s">
        <v>3541</v>
      </c>
      <c r="J134" s="214">
        <v>44197</v>
      </c>
      <c r="K134" s="214">
        <v>44561</v>
      </c>
      <c r="L134" s="140" t="s">
        <v>774</v>
      </c>
      <c r="M134" s="140" t="s">
        <v>517</v>
      </c>
      <c r="N134" s="140" t="s">
        <v>60</v>
      </c>
      <c r="O134" s="140" t="s">
        <v>3521</v>
      </c>
      <c r="P134" s="140" t="s">
        <v>3439</v>
      </c>
      <c r="Q134" s="219">
        <v>3.6</v>
      </c>
      <c r="R134" s="219">
        <v>0.9</v>
      </c>
      <c r="S134" s="219">
        <v>0.9</v>
      </c>
      <c r="T134" s="219">
        <v>0.9</v>
      </c>
      <c r="U134" s="219">
        <v>0.9</v>
      </c>
      <c r="V134" s="219">
        <v>0</v>
      </c>
      <c r="W134" s="219" t="s">
        <v>3501</v>
      </c>
      <c r="X134" s="219">
        <v>0.89</v>
      </c>
      <c r="Y134" s="219" t="s">
        <v>3542</v>
      </c>
      <c r="Z134" s="219">
        <v>0.9</v>
      </c>
      <c r="AA134" s="219" t="s">
        <v>3543</v>
      </c>
      <c r="AB134" s="218"/>
      <c r="AC134" s="218"/>
      <c r="AD134" s="210">
        <v>44295</v>
      </c>
      <c r="AE134" s="210">
        <v>44379</v>
      </c>
      <c r="AF134" s="210">
        <v>44479</v>
      </c>
      <c r="AG134" s="210"/>
      <c r="AH134" s="72">
        <f t="shared" si="9"/>
        <v>0.49722222222222223</v>
      </c>
      <c r="AI134" s="72">
        <f t="shared" si="10"/>
        <v>0</v>
      </c>
      <c r="AJ134" s="72">
        <f t="shared" si="11"/>
        <v>0.98888888888888893</v>
      </c>
      <c r="AK134" s="72">
        <f t="shared" si="12"/>
        <v>1</v>
      </c>
      <c r="AL134" s="72" t="s">
        <v>2508</v>
      </c>
      <c r="AM134" s="211" t="s">
        <v>869</v>
      </c>
      <c r="AN134" s="211" t="s">
        <v>780</v>
      </c>
      <c r="AO134" s="211" t="s">
        <v>780</v>
      </c>
      <c r="AP134" s="211"/>
      <c r="AQ134" s="211" t="s">
        <v>3544</v>
      </c>
      <c r="AR134" s="211" t="s">
        <v>3525</v>
      </c>
      <c r="AS134" s="211" t="s">
        <v>3545</v>
      </c>
      <c r="AT134" s="211"/>
      <c r="AU134" s="211" t="s">
        <v>869</v>
      </c>
      <c r="AV134" s="211" t="s">
        <v>780</v>
      </c>
      <c r="AW134" s="211" t="s">
        <v>780</v>
      </c>
      <c r="AX134" s="211"/>
      <c r="AY134" s="211" t="s">
        <v>3544</v>
      </c>
      <c r="AZ134" s="211" t="s">
        <v>3527</v>
      </c>
      <c r="BA134" s="211" t="s">
        <v>3546</v>
      </c>
      <c r="BB134" s="211"/>
      <c r="BC134" s="140" t="s">
        <v>768</v>
      </c>
    </row>
    <row r="135" spans="1:55" ht="15" customHeight="1">
      <c r="A135" s="207">
        <v>13</v>
      </c>
      <c r="B135" s="140" t="s">
        <v>3433</v>
      </c>
      <c r="C135" s="140" t="s">
        <v>3547</v>
      </c>
      <c r="D135" s="140" t="s">
        <v>3548</v>
      </c>
      <c r="E135" s="140" t="s">
        <v>769</v>
      </c>
      <c r="F135" s="140" t="s">
        <v>3549</v>
      </c>
      <c r="G135" s="140" t="s">
        <v>771</v>
      </c>
      <c r="H135" s="140" t="s">
        <v>2729</v>
      </c>
      <c r="I135" s="140" t="s">
        <v>3550</v>
      </c>
      <c r="J135" s="214">
        <v>44200</v>
      </c>
      <c r="K135" s="214">
        <v>44561</v>
      </c>
      <c r="L135" s="140" t="s">
        <v>3551</v>
      </c>
      <c r="M135" s="140" t="s">
        <v>3552</v>
      </c>
      <c r="N135" s="140" t="s">
        <v>30</v>
      </c>
      <c r="O135" s="140" t="s">
        <v>3553</v>
      </c>
      <c r="P135" s="140" t="s">
        <v>776</v>
      </c>
      <c r="Q135" s="235">
        <v>1500000</v>
      </c>
      <c r="R135" s="235">
        <v>200000</v>
      </c>
      <c r="S135" s="235">
        <v>400000</v>
      </c>
      <c r="T135" s="235">
        <v>400000</v>
      </c>
      <c r="U135" s="235">
        <v>500000</v>
      </c>
      <c r="V135" s="235">
        <v>164505</v>
      </c>
      <c r="W135" s="235" t="s">
        <v>3554</v>
      </c>
      <c r="X135" s="235">
        <v>52727</v>
      </c>
      <c r="Y135" s="235" t="s">
        <v>3555</v>
      </c>
      <c r="Z135" s="235">
        <v>567448</v>
      </c>
      <c r="AA135" s="235" t="s">
        <v>3556</v>
      </c>
      <c r="AB135" s="218"/>
      <c r="AC135" s="218"/>
      <c r="AD135" s="210">
        <v>44295</v>
      </c>
      <c r="AE135" s="210">
        <v>44379</v>
      </c>
      <c r="AF135" s="210">
        <v>44483</v>
      </c>
      <c r="AG135" s="210"/>
      <c r="AH135" s="72">
        <f t="shared" si="9"/>
        <v>0.52312000000000003</v>
      </c>
      <c r="AI135" s="72">
        <f t="shared" si="10"/>
        <v>0.82252499999999995</v>
      </c>
      <c r="AJ135" s="72">
        <f t="shared" si="11"/>
        <v>1</v>
      </c>
      <c r="AK135" s="72">
        <f t="shared" si="12"/>
        <v>1</v>
      </c>
      <c r="AL135" s="72" t="s">
        <v>2508</v>
      </c>
      <c r="AM135" s="211" t="s">
        <v>780</v>
      </c>
      <c r="AN135" s="211" t="s">
        <v>780</v>
      </c>
      <c r="AO135" s="211" t="s">
        <v>780</v>
      </c>
      <c r="AP135" s="211"/>
      <c r="AQ135" s="211" t="s">
        <v>3557</v>
      </c>
      <c r="AR135" s="211" t="s">
        <v>3558</v>
      </c>
      <c r="AS135" s="211" t="s">
        <v>3559</v>
      </c>
      <c r="AT135" s="211"/>
      <c r="AU135" s="211" t="s">
        <v>869</v>
      </c>
      <c r="AV135" s="211" t="s">
        <v>869</v>
      </c>
      <c r="AW135" s="211" t="s">
        <v>780</v>
      </c>
      <c r="AX135" s="211"/>
      <c r="AY135" s="211" t="s">
        <v>3560</v>
      </c>
      <c r="AZ135" s="211" t="s">
        <v>3561</v>
      </c>
      <c r="BA135" s="211" t="s">
        <v>3562</v>
      </c>
      <c r="BB135" s="211"/>
      <c r="BC135" s="140" t="s">
        <v>768</v>
      </c>
    </row>
    <row r="136" spans="1:55" ht="15" customHeight="1">
      <c r="A136" s="207">
        <v>14</v>
      </c>
      <c r="B136" s="140" t="s">
        <v>3433</v>
      </c>
      <c r="C136" s="140" t="s">
        <v>3547</v>
      </c>
      <c r="D136" s="140" t="s">
        <v>3548</v>
      </c>
      <c r="E136" s="140" t="s">
        <v>769</v>
      </c>
      <c r="F136" s="140" t="s">
        <v>3549</v>
      </c>
      <c r="G136" s="140" t="s">
        <v>771</v>
      </c>
      <c r="H136" s="140" t="s">
        <v>2729</v>
      </c>
      <c r="I136" s="140" t="s">
        <v>3563</v>
      </c>
      <c r="J136" s="214">
        <v>44200</v>
      </c>
      <c r="K136" s="214">
        <v>44561</v>
      </c>
      <c r="L136" s="140" t="s">
        <v>3551</v>
      </c>
      <c r="M136" s="140" t="s">
        <v>3552</v>
      </c>
      <c r="N136" s="140" t="s">
        <v>30</v>
      </c>
      <c r="O136" s="140" t="s">
        <v>3553</v>
      </c>
      <c r="P136" s="140" t="s">
        <v>776</v>
      </c>
      <c r="Q136" s="235">
        <v>7000</v>
      </c>
      <c r="R136" s="235">
        <v>700</v>
      </c>
      <c r="S136" s="235">
        <v>2100</v>
      </c>
      <c r="T136" s="235">
        <v>2100</v>
      </c>
      <c r="U136" s="235">
        <v>2100</v>
      </c>
      <c r="V136" s="235">
        <v>2726</v>
      </c>
      <c r="W136" s="235" t="s">
        <v>3564</v>
      </c>
      <c r="X136" s="235">
        <v>12040</v>
      </c>
      <c r="Y136" s="235" t="s">
        <v>3565</v>
      </c>
      <c r="Z136" s="235">
        <v>3198</v>
      </c>
      <c r="AA136" s="235" t="s">
        <v>3566</v>
      </c>
      <c r="AB136" s="209"/>
      <c r="AC136" s="209"/>
      <c r="AD136" s="210">
        <v>44295</v>
      </c>
      <c r="AE136" s="210">
        <v>44379</v>
      </c>
      <c r="AF136" s="210">
        <v>44483</v>
      </c>
      <c r="AG136" s="210"/>
      <c r="AH136" s="72">
        <f t="shared" si="9"/>
        <v>1</v>
      </c>
      <c r="AI136" s="72">
        <f t="shared" si="10"/>
        <v>1</v>
      </c>
      <c r="AJ136" s="72">
        <f t="shared" si="11"/>
        <v>1</v>
      </c>
      <c r="AK136" s="72">
        <f t="shared" si="12"/>
        <v>1</v>
      </c>
      <c r="AL136" s="72" t="s">
        <v>2508</v>
      </c>
      <c r="AM136" s="211" t="s">
        <v>780</v>
      </c>
      <c r="AN136" s="211" t="s">
        <v>780</v>
      </c>
      <c r="AO136" s="211" t="s">
        <v>780</v>
      </c>
      <c r="AP136" s="211"/>
      <c r="AQ136" s="211" t="s">
        <v>3567</v>
      </c>
      <c r="AR136" s="211" t="s">
        <v>3558</v>
      </c>
      <c r="AS136" s="211" t="s">
        <v>3559</v>
      </c>
      <c r="AT136" s="211"/>
      <c r="AU136" s="211" t="s">
        <v>780</v>
      </c>
      <c r="AV136" s="211" t="s">
        <v>780</v>
      </c>
      <c r="AW136" s="211" t="s">
        <v>780</v>
      </c>
      <c r="AX136" s="211"/>
      <c r="AY136" s="211" t="s">
        <v>3568</v>
      </c>
      <c r="AZ136" s="211" t="s">
        <v>3569</v>
      </c>
      <c r="BA136" s="211" t="s">
        <v>3570</v>
      </c>
      <c r="BB136" s="211"/>
      <c r="BC136" s="140" t="s">
        <v>768</v>
      </c>
    </row>
    <row r="137" spans="1:55" ht="15" customHeight="1">
      <c r="A137" s="207">
        <v>15</v>
      </c>
      <c r="B137" s="140" t="s">
        <v>3433</v>
      </c>
      <c r="C137" s="140" t="s">
        <v>3547</v>
      </c>
      <c r="D137" s="140" t="s">
        <v>3548</v>
      </c>
      <c r="E137" s="140" t="s">
        <v>769</v>
      </c>
      <c r="F137" s="140" t="s">
        <v>3549</v>
      </c>
      <c r="G137" s="140" t="s">
        <v>771</v>
      </c>
      <c r="H137" s="140" t="s">
        <v>2729</v>
      </c>
      <c r="I137" s="140" t="s">
        <v>3571</v>
      </c>
      <c r="J137" s="214">
        <v>44200</v>
      </c>
      <c r="K137" s="214">
        <v>44561</v>
      </c>
      <c r="L137" s="140" t="s">
        <v>3551</v>
      </c>
      <c r="M137" s="140" t="s">
        <v>3552</v>
      </c>
      <c r="N137" s="140" t="s">
        <v>30</v>
      </c>
      <c r="O137" s="140" t="s">
        <v>3553</v>
      </c>
      <c r="P137" s="140" t="s">
        <v>776</v>
      </c>
      <c r="Q137" s="235">
        <v>10000000</v>
      </c>
      <c r="R137" s="235">
        <v>1000000</v>
      </c>
      <c r="S137" s="235">
        <v>3000000</v>
      </c>
      <c r="T137" s="235">
        <v>3000000</v>
      </c>
      <c r="U137" s="235">
        <v>3000000</v>
      </c>
      <c r="V137" s="235">
        <v>377440</v>
      </c>
      <c r="W137" s="235" t="s">
        <v>3572</v>
      </c>
      <c r="X137" s="235">
        <v>4074962</v>
      </c>
      <c r="Y137" s="235" t="s">
        <v>3573</v>
      </c>
      <c r="Z137" s="235">
        <v>4198574</v>
      </c>
      <c r="AA137" s="235" t="s">
        <v>3574</v>
      </c>
      <c r="AB137" s="212"/>
      <c r="AC137" s="212"/>
      <c r="AD137" s="210">
        <v>44295</v>
      </c>
      <c r="AE137" s="210">
        <v>44379</v>
      </c>
      <c r="AF137" s="210">
        <v>44483</v>
      </c>
      <c r="AG137" s="210"/>
      <c r="AH137" s="72">
        <f t="shared" si="9"/>
        <v>0.86509760000000002</v>
      </c>
      <c r="AI137" s="72">
        <f t="shared" si="10"/>
        <v>0.37744</v>
      </c>
      <c r="AJ137" s="72">
        <f t="shared" si="11"/>
        <v>1</v>
      </c>
      <c r="AK137" s="72">
        <f t="shared" si="12"/>
        <v>1</v>
      </c>
      <c r="AL137" s="72" t="s">
        <v>2508</v>
      </c>
      <c r="AM137" s="211" t="s">
        <v>780</v>
      </c>
      <c r="AN137" s="211" t="s">
        <v>780</v>
      </c>
      <c r="AO137" s="211" t="s">
        <v>780</v>
      </c>
      <c r="AP137" s="211"/>
      <c r="AQ137" s="211" t="s">
        <v>3557</v>
      </c>
      <c r="AR137" s="211" t="s">
        <v>3558</v>
      </c>
      <c r="AS137" s="211" t="s">
        <v>3559</v>
      </c>
      <c r="AT137" s="211"/>
      <c r="AU137" s="211" t="s">
        <v>869</v>
      </c>
      <c r="AV137" s="211" t="s">
        <v>780</v>
      </c>
      <c r="AW137" s="211" t="s">
        <v>780</v>
      </c>
      <c r="AX137" s="211"/>
      <c r="AY137" s="211" t="s">
        <v>3575</v>
      </c>
      <c r="AZ137" s="211" t="s">
        <v>3576</v>
      </c>
      <c r="BA137" s="211" t="s">
        <v>3577</v>
      </c>
      <c r="BB137" s="211"/>
      <c r="BC137" s="140" t="s">
        <v>768</v>
      </c>
    </row>
    <row r="138" spans="1:55" ht="15" customHeight="1">
      <c r="A138" s="207">
        <v>16</v>
      </c>
      <c r="B138" s="140" t="s">
        <v>3433</v>
      </c>
      <c r="C138" s="140" t="s">
        <v>3547</v>
      </c>
      <c r="D138" s="140" t="s">
        <v>3548</v>
      </c>
      <c r="E138" s="140" t="s">
        <v>769</v>
      </c>
      <c r="F138" s="140" t="s">
        <v>3549</v>
      </c>
      <c r="G138" s="140" t="s">
        <v>771</v>
      </c>
      <c r="H138" s="140" t="s">
        <v>2729</v>
      </c>
      <c r="I138" s="140" t="s">
        <v>3578</v>
      </c>
      <c r="J138" s="214">
        <v>44200</v>
      </c>
      <c r="K138" s="214">
        <v>44561</v>
      </c>
      <c r="L138" s="140" t="s">
        <v>3551</v>
      </c>
      <c r="M138" s="140" t="s">
        <v>3552</v>
      </c>
      <c r="N138" s="140" t="s">
        <v>30</v>
      </c>
      <c r="O138" s="140" t="s">
        <v>3553</v>
      </c>
      <c r="P138" s="140" t="s">
        <v>776</v>
      </c>
      <c r="Q138" s="235">
        <v>2000000</v>
      </c>
      <c r="R138" s="235">
        <v>200000</v>
      </c>
      <c r="S138" s="235">
        <v>600000</v>
      </c>
      <c r="T138" s="235">
        <v>600000</v>
      </c>
      <c r="U138" s="235">
        <v>600000</v>
      </c>
      <c r="V138" s="235">
        <v>0</v>
      </c>
      <c r="W138" s="235" t="s">
        <v>3579</v>
      </c>
      <c r="X138" s="235">
        <v>17798</v>
      </c>
      <c r="Y138" s="235" t="s">
        <v>3580</v>
      </c>
      <c r="Z138" s="235">
        <v>380544</v>
      </c>
      <c r="AA138" s="235" t="s">
        <v>3581</v>
      </c>
      <c r="AB138" s="209"/>
      <c r="AC138" s="209"/>
      <c r="AD138" s="210">
        <v>44295</v>
      </c>
      <c r="AE138" s="210">
        <v>44379</v>
      </c>
      <c r="AF138" s="210">
        <v>44483</v>
      </c>
      <c r="AG138" s="210"/>
      <c r="AH138" s="72">
        <f t="shared" si="9"/>
        <v>0.19917099999999999</v>
      </c>
      <c r="AI138" s="72">
        <f t="shared" si="10"/>
        <v>0</v>
      </c>
      <c r="AJ138" s="72">
        <f t="shared" si="11"/>
        <v>2.9663333333333333E-2</v>
      </c>
      <c r="AK138" s="72">
        <f t="shared" si="12"/>
        <v>1</v>
      </c>
      <c r="AL138" s="72" t="s">
        <v>2508</v>
      </c>
      <c r="AM138" s="211" t="s">
        <v>780</v>
      </c>
      <c r="AN138" s="211" t="s">
        <v>780</v>
      </c>
      <c r="AO138" s="211" t="s">
        <v>780</v>
      </c>
      <c r="AP138" s="211"/>
      <c r="AQ138" s="211" t="s">
        <v>3557</v>
      </c>
      <c r="AR138" s="211" t="s">
        <v>3558</v>
      </c>
      <c r="AS138" s="211" t="s">
        <v>3559</v>
      </c>
      <c r="AT138" s="211"/>
      <c r="AU138" s="211" t="s">
        <v>780</v>
      </c>
      <c r="AV138" s="211" t="s">
        <v>869</v>
      </c>
      <c r="AW138" s="211" t="s">
        <v>869</v>
      </c>
      <c r="AX138" s="211"/>
      <c r="AY138" s="211" t="s">
        <v>3582</v>
      </c>
      <c r="AZ138" s="211" t="s">
        <v>3583</v>
      </c>
      <c r="BA138" s="211" t="s">
        <v>3584</v>
      </c>
      <c r="BB138" s="211"/>
      <c r="BC138" s="140" t="s">
        <v>768</v>
      </c>
    </row>
    <row r="139" spans="1:55" ht="15" customHeight="1">
      <c r="A139" s="207">
        <v>17</v>
      </c>
      <c r="B139" s="140" t="s">
        <v>3433</v>
      </c>
      <c r="C139" s="140" t="s">
        <v>3547</v>
      </c>
      <c r="D139" s="140" t="s">
        <v>3548</v>
      </c>
      <c r="E139" s="140" t="s">
        <v>769</v>
      </c>
      <c r="F139" s="140" t="s">
        <v>3549</v>
      </c>
      <c r="G139" s="140" t="s">
        <v>771</v>
      </c>
      <c r="H139" s="140" t="s">
        <v>2729</v>
      </c>
      <c r="I139" s="140" t="s">
        <v>3585</v>
      </c>
      <c r="J139" s="214">
        <v>44200</v>
      </c>
      <c r="K139" s="214">
        <v>44561</v>
      </c>
      <c r="L139" s="140" t="s">
        <v>3586</v>
      </c>
      <c r="M139" s="140" t="s">
        <v>3552</v>
      </c>
      <c r="N139" s="140" t="s">
        <v>30</v>
      </c>
      <c r="O139" s="140" t="s">
        <v>3587</v>
      </c>
      <c r="P139" s="140" t="s">
        <v>776</v>
      </c>
      <c r="Q139" s="235">
        <v>5000000</v>
      </c>
      <c r="R139" s="235">
        <f>+Q139*10%</f>
        <v>500000</v>
      </c>
      <c r="S139" s="235">
        <f>+Q139*30%</f>
        <v>1500000</v>
      </c>
      <c r="T139" s="235">
        <f>+Q139*30%</f>
        <v>1500000</v>
      </c>
      <c r="U139" s="235">
        <f>+Q139*30%</f>
        <v>1500000</v>
      </c>
      <c r="V139" s="235">
        <v>1315763</v>
      </c>
      <c r="W139" s="235" t="s">
        <v>3588</v>
      </c>
      <c r="X139" s="235">
        <v>612221</v>
      </c>
      <c r="Y139" s="235" t="s">
        <v>3589</v>
      </c>
      <c r="Z139" s="235">
        <v>4911346</v>
      </c>
      <c r="AA139" s="235" t="s">
        <v>3590</v>
      </c>
      <c r="AB139" s="209"/>
      <c r="AC139" s="209"/>
      <c r="AD139" s="210">
        <v>44295</v>
      </c>
      <c r="AE139" s="210">
        <v>44379</v>
      </c>
      <c r="AF139" s="210">
        <v>44483</v>
      </c>
      <c r="AG139" s="210"/>
      <c r="AH139" s="72">
        <f t="shared" si="9"/>
        <v>1</v>
      </c>
      <c r="AI139" s="72">
        <f t="shared" si="10"/>
        <v>1</v>
      </c>
      <c r="AJ139" s="72">
        <f t="shared" si="11"/>
        <v>1</v>
      </c>
      <c r="AK139" s="72">
        <f t="shared" si="12"/>
        <v>1</v>
      </c>
      <c r="AL139" s="72" t="s">
        <v>2508</v>
      </c>
      <c r="AM139" s="211" t="s">
        <v>780</v>
      </c>
      <c r="AN139" s="211" t="s">
        <v>780</v>
      </c>
      <c r="AO139" s="211" t="s">
        <v>780</v>
      </c>
      <c r="AP139" s="211"/>
      <c r="AQ139" s="211" t="s">
        <v>3557</v>
      </c>
      <c r="AR139" s="211" t="s">
        <v>3558</v>
      </c>
      <c r="AS139" s="211" t="s">
        <v>3559</v>
      </c>
      <c r="AT139" s="211"/>
      <c r="AU139" s="211" t="s">
        <v>780</v>
      </c>
      <c r="AV139" s="211" t="s">
        <v>780</v>
      </c>
      <c r="AW139" s="211" t="s">
        <v>780</v>
      </c>
      <c r="AX139" s="211"/>
      <c r="AY139" s="211" t="s">
        <v>3591</v>
      </c>
      <c r="AZ139" s="211" t="s">
        <v>3592</v>
      </c>
      <c r="BA139" s="211" t="s">
        <v>3593</v>
      </c>
      <c r="BB139" s="211"/>
      <c r="BC139" s="140" t="s">
        <v>768</v>
      </c>
    </row>
    <row r="140" spans="1:55" ht="15" customHeight="1">
      <c r="A140" s="207">
        <v>18</v>
      </c>
      <c r="B140" s="140" t="s">
        <v>3433</v>
      </c>
      <c r="C140" s="140" t="s">
        <v>3547</v>
      </c>
      <c r="D140" s="140" t="s">
        <v>3548</v>
      </c>
      <c r="E140" s="140" t="s">
        <v>769</v>
      </c>
      <c r="F140" s="140" t="s">
        <v>3549</v>
      </c>
      <c r="G140" s="140" t="s">
        <v>771</v>
      </c>
      <c r="H140" s="140" t="s">
        <v>2729</v>
      </c>
      <c r="I140" s="140" t="s">
        <v>3594</v>
      </c>
      <c r="J140" s="214">
        <v>44256</v>
      </c>
      <c r="K140" s="214">
        <v>44561</v>
      </c>
      <c r="L140" s="140" t="s">
        <v>3595</v>
      </c>
      <c r="M140" s="140" t="s">
        <v>3552</v>
      </c>
      <c r="N140" s="140" t="s">
        <v>30</v>
      </c>
      <c r="O140" s="140" t="s">
        <v>3596</v>
      </c>
      <c r="P140" s="140" t="s">
        <v>776</v>
      </c>
      <c r="Q140" s="235">
        <v>2</v>
      </c>
      <c r="R140" s="235">
        <v>0</v>
      </c>
      <c r="S140" s="235">
        <v>0</v>
      </c>
      <c r="T140" s="235">
        <v>1</v>
      </c>
      <c r="U140" s="235">
        <v>1</v>
      </c>
      <c r="V140" s="235">
        <v>1</v>
      </c>
      <c r="W140" s="235" t="s">
        <v>3597</v>
      </c>
      <c r="X140" s="235">
        <v>0</v>
      </c>
      <c r="Y140" s="235" t="s">
        <v>3598</v>
      </c>
      <c r="Z140" s="235">
        <v>1</v>
      </c>
      <c r="AA140" s="235" t="s">
        <v>3599</v>
      </c>
      <c r="AB140" s="209"/>
      <c r="AC140" s="209"/>
      <c r="AD140" s="210">
        <v>44295</v>
      </c>
      <c r="AE140" s="210">
        <v>44379</v>
      </c>
      <c r="AF140" s="210">
        <v>44483</v>
      </c>
      <c r="AG140" s="210"/>
      <c r="AH140" s="72">
        <f t="shared" si="9"/>
        <v>1</v>
      </c>
      <c r="AI140" s="72" t="str">
        <f t="shared" si="10"/>
        <v/>
      </c>
      <c r="AJ140" s="72" t="str">
        <f t="shared" si="11"/>
        <v/>
      </c>
      <c r="AK140" s="72">
        <f t="shared" si="12"/>
        <v>1</v>
      </c>
      <c r="AL140" s="72" t="s">
        <v>2508</v>
      </c>
      <c r="AM140" s="211" t="s">
        <v>780</v>
      </c>
      <c r="AN140" s="211" t="s">
        <v>780</v>
      </c>
      <c r="AO140" s="211" t="s">
        <v>780</v>
      </c>
      <c r="AP140" s="211"/>
      <c r="AQ140" s="211" t="s">
        <v>3600</v>
      </c>
      <c r="AR140" s="211" t="s">
        <v>3558</v>
      </c>
      <c r="AS140" s="211" t="s">
        <v>3559</v>
      </c>
      <c r="AT140" s="211"/>
      <c r="AU140" s="211" t="s">
        <v>780</v>
      </c>
      <c r="AV140" s="211" t="s">
        <v>780</v>
      </c>
      <c r="AW140" s="211" t="s">
        <v>780</v>
      </c>
      <c r="AX140" s="211"/>
      <c r="AY140" s="211" t="s">
        <v>3601</v>
      </c>
      <c r="AZ140" s="211" t="s">
        <v>3602</v>
      </c>
      <c r="BA140" s="211" t="s">
        <v>3603</v>
      </c>
      <c r="BB140" s="211"/>
      <c r="BC140" s="140" t="s">
        <v>768</v>
      </c>
    </row>
    <row r="141" spans="1:55" ht="15" customHeight="1">
      <c r="A141" s="207">
        <v>19</v>
      </c>
      <c r="B141" s="140" t="s">
        <v>3433</v>
      </c>
      <c r="C141" s="140" t="s">
        <v>3547</v>
      </c>
      <c r="D141" s="140" t="s">
        <v>3604</v>
      </c>
      <c r="E141" s="140" t="s">
        <v>3605</v>
      </c>
      <c r="F141" s="140" t="s">
        <v>3023</v>
      </c>
      <c r="G141" s="140" t="s">
        <v>771</v>
      </c>
      <c r="H141" s="140" t="s">
        <v>2729</v>
      </c>
      <c r="I141" s="140" t="s">
        <v>3606</v>
      </c>
      <c r="J141" s="214">
        <v>44228</v>
      </c>
      <c r="K141" s="214">
        <v>44561</v>
      </c>
      <c r="L141" s="140" t="s">
        <v>3607</v>
      </c>
      <c r="M141" s="140" t="s">
        <v>3552</v>
      </c>
      <c r="N141" s="140" t="s">
        <v>30</v>
      </c>
      <c r="O141" s="140" t="s">
        <v>3608</v>
      </c>
      <c r="P141" s="140" t="s">
        <v>776</v>
      </c>
      <c r="Q141" s="235">
        <v>1</v>
      </c>
      <c r="R141" s="235">
        <v>0</v>
      </c>
      <c r="S141" s="235">
        <v>0</v>
      </c>
      <c r="T141" s="235">
        <v>1</v>
      </c>
      <c r="U141" s="235">
        <v>0</v>
      </c>
      <c r="V141" s="235">
        <v>0</v>
      </c>
      <c r="W141" s="235" t="s">
        <v>3609</v>
      </c>
      <c r="X141" s="235">
        <v>0</v>
      </c>
      <c r="Y141" s="235" t="s">
        <v>3610</v>
      </c>
      <c r="Z141" s="235">
        <v>1</v>
      </c>
      <c r="AA141" s="235" t="s">
        <v>3611</v>
      </c>
      <c r="AB141" s="212"/>
      <c r="AC141" s="212"/>
      <c r="AD141" s="210">
        <v>44295</v>
      </c>
      <c r="AE141" s="210">
        <v>44379</v>
      </c>
      <c r="AF141" s="210">
        <v>44483</v>
      </c>
      <c r="AG141" s="210"/>
      <c r="AH141" s="72">
        <f t="shared" si="9"/>
        <v>1</v>
      </c>
      <c r="AI141" s="72" t="str">
        <f t="shared" si="10"/>
        <v/>
      </c>
      <c r="AJ141" s="72" t="str">
        <f t="shared" si="11"/>
        <v/>
      </c>
      <c r="AK141" s="72">
        <f t="shared" si="12"/>
        <v>1</v>
      </c>
      <c r="AL141" s="72" t="s">
        <v>2508</v>
      </c>
      <c r="AM141" s="211" t="s">
        <v>780</v>
      </c>
      <c r="AN141" s="211" t="s">
        <v>780</v>
      </c>
      <c r="AO141" s="211" t="s">
        <v>780</v>
      </c>
      <c r="AP141" s="211"/>
      <c r="AQ141" s="211" t="s">
        <v>3558</v>
      </c>
      <c r="AR141" s="211" t="s">
        <v>3558</v>
      </c>
      <c r="AS141" s="211" t="s">
        <v>3559</v>
      </c>
      <c r="AT141" s="211"/>
      <c r="AU141" s="211" t="s">
        <v>879</v>
      </c>
      <c r="AV141" s="211" t="s">
        <v>780</v>
      </c>
      <c r="AW141" s="211" t="s">
        <v>780</v>
      </c>
      <c r="AX141" s="211"/>
      <c r="AY141" s="211" t="s">
        <v>3612</v>
      </c>
      <c r="AZ141" s="211" t="s">
        <v>3613</v>
      </c>
      <c r="BA141" s="211" t="s">
        <v>3614</v>
      </c>
      <c r="BB141" s="211"/>
      <c r="BC141" s="140" t="s">
        <v>768</v>
      </c>
    </row>
    <row r="142" spans="1:55" ht="15" customHeight="1">
      <c r="A142" s="207">
        <v>20</v>
      </c>
      <c r="B142" s="140" t="s">
        <v>3433</v>
      </c>
      <c r="C142" s="140" t="s">
        <v>3547</v>
      </c>
      <c r="D142" s="140" t="s">
        <v>3604</v>
      </c>
      <c r="E142" s="140" t="s">
        <v>769</v>
      </c>
      <c r="F142" s="140" t="s">
        <v>3549</v>
      </c>
      <c r="G142" s="140" t="s">
        <v>771</v>
      </c>
      <c r="H142" s="140" t="s">
        <v>2729</v>
      </c>
      <c r="I142" s="140" t="s">
        <v>3615</v>
      </c>
      <c r="J142" s="214">
        <v>44200</v>
      </c>
      <c r="K142" s="214">
        <v>44561</v>
      </c>
      <c r="L142" s="140" t="s">
        <v>3616</v>
      </c>
      <c r="M142" s="140" t="s">
        <v>3552</v>
      </c>
      <c r="N142" s="140" t="s">
        <v>30</v>
      </c>
      <c r="O142" s="140" t="s">
        <v>3608</v>
      </c>
      <c r="P142" s="140" t="s">
        <v>776</v>
      </c>
      <c r="Q142" s="235">
        <v>3000000</v>
      </c>
      <c r="R142" s="235">
        <v>0</v>
      </c>
      <c r="S142" s="235">
        <v>900000</v>
      </c>
      <c r="T142" s="235">
        <v>900000</v>
      </c>
      <c r="U142" s="235">
        <v>1200000</v>
      </c>
      <c r="V142" s="235">
        <v>0</v>
      </c>
      <c r="W142" s="235" t="s">
        <v>3617</v>
      </c>
      <c r="X142" s="235">
        <v>6503000</v>
      </c>
      <c r="Y142" s="235" t="s">
        <v>3618</v>
      </c>
      <c r="Z142" s="235">
        <v>63322</v>
      </c>
      <c r="AA142" s="235" t="s">
        <v>3619</v>
      </c>
      <c r="AB142" s="209"/>
      <c r="AC142" s="209"/>
      <c r="AD142" s="210">
        <v>44295</v>
      </c>
      <c r="AE142" s="210">
        <v>44379</v>
      </c>
      <c r="AF142" s="210">
        <v>44483</v>
      </c>
      <c r="AG142" s="210"/>
      <c r="AH142" s="72">
        <f t="shared" si="9"/>
        <v>1</v>
      </c>
      <c r="AI142" s="72" t="str">
        <f t="shared" si="10"/>
        <v/>
      </c>
      <c r="AJ142" s="72">
        <f t="shared" si="11"/>
        <v>1</v>
      </c>
      <c r="AK142" s="72">
        <f t="shared" si="12"/>
        <v>1</v>
      </c>
      <c r="AL142" s="72" t="s">
        <v>2508</v>
      </c>
      <c r="AM142" s="211" t="s">
        <v>780</v>
      </c>
      <c r="AN142" s="211" t="s">
        <v>780</v>
      </c>
      <c r="AO142" s="211" t="s">
        <v>780</v>
      </c>
      <c r="AP142" s="211"/>
      <c r="AQ142" s="211" t="s">
        <v>3620</v>
      </c>
      <c r="AR142" s="211" t="s">
        <v>3558</v>
      </c>
      <c r="AS142" s="211" t="s">
        <v>3559</v>
      </c>
      <c r="AT142" s="211"/>
      <c r="AU142" s="211" t="s">
        <v>780</v>
      </c>
      <c r="AV142" s="211" t="s">
        <v>780</v>
      </c>
      <c r="AW142" s="211" t="s">
        <v>780</v>
      </c>
      <c r="AX142" s="211"/>
      <c r="AY142" s="211" t="s">
        <v>3621</v>
      </c>
      <c r="AZ142" s="211" t="s">
        <v>3622</v>
      </c>
      <c r="BA142" s="211" t="s">
        <v>3623</v>
      </c>
      <c r="BB142" s="211"/>
      <c r="BC142" s="140" t="s">
        <v>768</v>
      </c>
    </row>
    <row r="143" spans="1:55" ht="15" customHeight="1">
      <c r="A143" s="207">
        <v>21</v>
      </c>
      <c r="B143" s="140" t="s">
        <v>3433</v>
      </c>
      <c r="C143" s="140" t="s">
        <v>3547</v>
      </c>
      <c r="D143" s="140" t="s">
        <v>3604</v>
      </c>
      <c r="E143" s="140" t="s">
        <v>769</v>
      </c>
      <c r="F143" s="140" t="s">
        <v>3549</v>
      </c>
      <c r="G143" s="140" t="s">
        <v>771</v>
      </c>
      <c r="H143" s="140" t="s">
        <v>2729</v>
      </c>
      <c r="I143" s="140" t="s">
        <v>3624</v>
      </c>
      <c r="J143" s="214">
        <v>44200</v>
      </c>
      <c r="K143" s="214">
        <v>44330</v>
      </c>
      <c r="L143" s="140" t="s">
        <v>3625</v>
      </c>
      <c r="M143" s="140" t="s">
        <v>3552</v>
      </c>
      <c r="N143" s="140" t="s">
        <v>30</v>
      </c>
      <c r="O143" s="140" t="s">
        <v>3608</v>
      </c>
      <c r="P143" s="140" t="s">
        <v>776</v>
      </c>
      <c r="Q143" s="235">
        <v>2</v>
      </c>
      <c r="R143" s="235">
        <v>1</v>
      </c>
      <c r="S143" s="235">
        <v>1</v>
      </c>
      <c r="T143" s="235">
        <v>0</v>
      </c>
      <c r="U143" s="235">
        <v>0</v>
      </c>
      <c r="V143" s="235">
        <v>1</v>
      </c>
      <c r="W143" s="235" t="s">
        <v>3626</v>
      </c>
      <c r="X143" s="235">
        <v>1</v>
      </c>
      <c r="Y143" s="235" t="s">
        <v>3627</v>
      </c>
      <c r="Z143" s="235">
        <v>0</v>
      </c>
      <c r="AA143" s="235" t="s">
        <v>3628</v>
      </c>
      <c r="AB143" s="209"/>
      <c r="AC143" s="209"/>
      <c r="AD143" s="210">
        <v>44295</v>
      </c>
      <c r="AE143" s="210">
        <v>44379</v>
      </c>
      <c r="AF143" s="210">
        <v>44483</v>
      </c>
      <c r="AG143" s="210"/>
      <c r="AH143" s="72">
        <f t="shared" si="9"/>
        <v>1</v>
      </c>
      <c r="AI143" s="72">
        <f t="shared" si="10"/>
        <v>1</v>
      </c>
      <c r="AJ143" s="72">
        <f t="shared" si="11"/>
        <v>1</v>
      </c>
      <c r="AK143" s="72" t="str">
        <f t="shared" si="12"/>
        <v/>
      </c>
      <c r="AL143" s="72" t="s">
        <v>2508</v>
      </c>
      <c r="AM143" s="211" t="s">
        <v>780</v>
      </c>
      <c r="AN143" s="211" t="s">
        <v>780</v>
      </c>
      <c r="AO143" s="211" t="s">
        <v>780</v>
      </c>
      <c r="AP143" s="211"/>
      <c r="AQ143" s="211" t="s">
        <v>3629</v>
      </c>
      <c r="AR143" s="211" t="s">
        <v>3558</v>
      </c>
      <c r="AS143" s="211" t="s">
        <v>3559</v>
      </c>
      <c r="AT143" s="211"/>
      <c r="AU143" s="211" t="s">
        <v>780</v>
      </c>
      <c r="AV143" s="211" t="s">
        <v>780</v>
      </c>
      <c r="AW143" s="211" t="s">
        <v>780</v>
      </c>
      <c r="AX143" s="211"/>
      <c r="AY143" s="211" t="s">
        <v>3630</v>
      </c>
      <c r="AZ143" s="211" t="s">
        <v>3631</v>
      </c>
      <c r="BA143" s="211" t="s">
        <v>3632</v>
      </c>
      <c r="BB143" s="211"/>
      <c r="BC143" s="140" t="s">
        <v>768</v>
      </c>
    </row>
    <row r="144" spans="1:55" ht="15" customHeight="1">
      <c r="A144" s="207">
        <v>22</v>
      </c>
      <c r="B144" s="140" t="s">
        <v>3433</v>
      </c>
      <c r="C144" s="140" t="s">
        <v>3547</v>
      </c>
      <c r="D144" s="140" t="s">
        <v>3604</v>
      </c>
      <c r="E144" s="140" t="s">
        <v>769</v>
      </c>
      <c r="F144" s="140" t="s">
        <v>3549</v>
      </c>
      <c r="G144" s="140" t="s">
        <v>771</v>
      </c>
      <c r="H144" s="140" t="s">
        <v>2729</v>
      </c>
      <c r="I144" s="140" t="s">
        <v>3633</v>
      </c>
      <c r="J144" s="214">
        <v>44228</v>
      </c>
      <c r="K144" s="214">
        <v>44561</v>
      </c>
      <c r="L144" s="140" t="s">
        <v>3634</v>
      </c>
      <c r="M144" s="140" t="s">
        <v>3552</v>
      </c>
      <c r="N144" s="140" t="s">
        <v>60</v>
      </c>
      <c r="O144" s="140" t="s">
        <v>3608</v>
      </c>
      <c r="P144" s="140" t="s">
        <v>776</v>
      </c>
      <c r="Q144" s="212">
        <v>1</v>
      </c>
      <c r="R144" s="212">
        <v>0.1</v>
      </c>
      <c r="S144" s="212">
        <v>0.3</v>
      </c>
      <c r="T144" s="212">
        <v>0.3</v>
      </c>
      <c r="U144" s="212">
        <v>0.3</v>
      </c>
      <c r="V144" s="212">
        <v>0.1</v>
      </c>
      <c r="W144" s="212" t="s">
        <v>3635</v>
      </c>
      <c r="X144" s="212">
        <v>0.2</v>
      </c>
      <c r="Y144" s="212" t="s">
        <v>3636</v>
      </c>
      <c r="Z144" s="212">
        <v>0</v>
      </c>
      <c r="AA144" s="212" t="s">
        <v>3637</v>
      </c>
      <c r="AB144" s="212"/>
      <c r="AC144" s="212"/>
      <c r="AD144" s="210">
        <v>44295</v>
      </c>
      <c r="AE144" s="210">
        <v>44379</v>
      </c>
      <c r="AF144" s="210">
        <v>44483</v>
      </c>
      <c r="AG144" s="210"/>
      <c r="AH144" s="72">
        <f t="shared" si="9"/>
        <v>0.30000000000000004</v>
      </c>
      <c r="AI144" s="72">
        <f t="shared" si="10"/>
        <v>1</v>
      </c>
      <c r="AJ144" s="72">
        <f t="shared" si="11"/>
        <v>0.76666666666666672</v>
      </c>
      <c r="AK144" s="72">
        <f t="shared" si="12"/>
        <v>0.30000000000000004</v>
      </c>
      <c r="AL144" s="72" t="s">
        <v>2508</v>
      </c>
      <c r="AM144" s="211" t="s">
        <v>780</v>
      </c>
      <c r="AN144" s="211" t="s">
        <v>780</v>
      </c>
      <c r="AO144" s="211" t="s">
        <v>780</v>
      </c>
      <c r="AP144" s="211"/>
      <c r="AQ144" s="211" t="s">
        <v>3558</v>
      </c>
      <c r="AR144" s="211" t="s">
        <v>3558</v>
      </c>
      <c r="AS144" s="211" t="s">
        <v>3638</v>
      </c>
      <c r="AT144" s="211"/>
      <c r="AU144" s="211" t="s">
        <v>780</v>
      </c>
      <c r="AV144" s="211" t="s">
        <v>780</v>
      </c>
      <c r="AW144" s="211" t="s">
        <v>869</v>
      </c>
      <c r="AX144" s="211"/>
      <c r="AY144" s="211" t="s">
        <v>3639</v>
      </c>
      <c r="AZ144" s="211" t="s">
        <v>3640</v>
      </c>
      <c r="BA144" s="211" t="s">
        <v>3641</v>
      </c>
      <c r="BB144" s="211"/>
      <c r="BC144" s="140" t="s">
        <v>768</v>
      </c>
    </row>
    <row r="145" spans="1:55" ht="15" customHeight="1">
      <c r="A145" s="207">
        <v>23</v>
      </c>
      <c r="B145" s="140" t="s">
        <v>3433</v>
      </c>
      <c r="C145" s="140" t="s">
        <v>3547</v>
      </c>
      <c r="D145" s="140" t="s">
        <v>208</v>
      </c>
      <c r="E145" s="140" t="s">
        <v>3642</v>
      </c>
      <c r="F145" s="140" t="s">
        <v>3643</v>
      </c>
      <c r="G145" s="140" t="s">
        <v>771</v>
      </c>
      <c r="H145" s="140" t="s">
        <v>2729</v>
      </c>
      <c r="I145" s="140" t="s">
        <v>3644</v>
      </c>
      <c r="J145" s="214">
        <v>44228</v>
      </c>
      <c r="K145" s="214">
        <v>44561</v>
      </c>
      <c r="L145" s="140" t="s">
        <v>3645</v>
      </c>
      <c r="M145" s="140" t="s">
        <v>3552</v>
      </c>
      <c r="N145" s="140" t="s">
        <v>60</v>
      </c>
      <c r="O145" s="140" t="s">
        <v>58</v>
      </c>
      <c r="P145" s="140" t="s">
        <v>862</v>
      </c>
      <c r="Q145" s="212">
        <v>1</v>
      </c>
      <c r="R145" s="212">
        <v>0.25</v>
      </c>
      <c r="S145" s="212">
        <v>0.25</v>
      </c>
      <c r="T145" s="212">
        <v>0.25</v>
      </c>
      <c r="U145" s="212">
        <v>0.25</v>
      </c>
      <c r="V145" s="212">
        <v>0.25</v>
      </c>
      <c r="W145" s="212" t="s">
        <v>3646</v>
      </c>
      <c r="X145" s="212">
        <v>0.25</v>
      </c>
      <c r="Y145" s="212" t="s">
        <v>3647</v>
      </c>
      <c r="Z145" s="212">
        <v>0.25</v>
      </c>
      <c r="AA145" s="212" t="s">
        <v>3648</v>
      </c>
      <c r="AB145" s="209"/>
      <c r="AC145" s="209"/>
      <c r="AD145" s="210">
        <v>44295</v>
      </c>
      <c r="AE145" s="210">
        <v>44379</v>
      </c>
      <c r="AF145" s="210">
        <v>44483</v>
      </c>
      <c r="AG145" s="210"/>
      <c r="AH145" s="72">
        <f t="shared" si="9"/>
        <v>0.75</v>
      </c>
      <c r="AI145" s="72">
        <f t="shared" si="10"/>
        <v>1</v>
      </c>
      <c r="AJ145" s="72">
        <f t="shared" si="11"/>
        <v>1</v>
      </c>
      <c r="AK145" s="72">
        <f t="shared" si="12"/>
        <v>1</v>
      </c>
      <c r="AL145" s="72" t="s">
        <v>2508</v>
      </c>
      <c r="AM145" s="211" t="s">
        <v>780</v>
      </c>
      <c r="AN145" s="211" t="s">
        <v>780</v>
      </c>
      <c r="AO145" s="211" t="s">
        <v>780</v>
      </c>
      <c r="AP145" s="211"/>
      <c r="AQ145" s="211" t="s">
        <v>3649</v>
      </c>
      <c r="AR145" s="211" t="s">
        <v>3558</v>
      </c>
      <c r="AS145" s="211" t="s">
        <v>3559</v>
      </c>
      <c r="AT145" s="211"/>
      <c r="AU145" s="211" t="s">
        <v>780</v>
      </c>
      <c r="AV145" s="211" t="s">
        <v>780</v>
      </c>
      <c r="AW145" s="211" t="s">
        <v>780</v>
      </c>
      <c r="AX145" s="211"/>
      <c r="AY145" s="211" t="s">
        <v>3650</v>
      </c>
      <c r="AZ145" s="211" t="s">
        <v>3651</v>
      </c>
      <c r="BA145" s="211" t="s">
        <v>3652</v>
      </c>
      <c r="BB145" s="211"/>
      <c r="BC145" s="140" t="s">
        <v>768</v>
      </c>
    </row>
    <row r="146" spans="1:55" ht="15" customHeight="1">
      <c r="A146" s="207">
        <v>24</v>
      </c>
      <c r="B146" s="140" t="s">
        <v>3433</v>
      </c>
      <c r="C146" s="140" t="s">
        <v>3547</v>
      </c>
      <c r="D146" s="140" t="s">
        <v>208</v>
      </c>
      <c r="E146" s="140" t="s">
        <v>3642</v>
      </c>
      <c r="F146" s="140" t="s">
        <v>3643</v>
      </c>
      <c r="G146" s="140" t="s">
        <v>771</v>
      </c>
      <c r="H146" s="140" t="s">
        <v>2729</v>
      </c>
      <c r="I146" s="140" t="s">
        <v>3653</v>
      </c>
      <c r="J146" s="214">
        <v>44228</v>
      </c>
      <c r="K146" s="214">
        <v>44561</v>
      </c>
      <c r="L146" s="140" t="s">
        <v>3654</v>
      </c>
      <c r="M146" s="140" t="s">
        <v>3552</v>
      </c>
      <c r="N146" s="140" t="s">
        <v>30</v>
      </c>
      <c r="O146" s="140" t="s">
        <v>3655</v>
      </c>
      <c r="P146" s="140" t="s">
        <v>776</v>
      </c>
      <c r="Q146" s="235">
        <v>10000000</v>
      </c>
      <c r="R146" s="235">
        <v>2500000</v>
      </c>
      <c r="S146" s="235">
        <v>2500000</v>
      </c>
      <c r="T146" s="235">
        <v>2500000</v>
      </c>
      <c r="U146" s="235">
        <v>2500000</v>
      </c>
      <c r="V146" s="235">
        <v>304077</v>
      </c>
      <c r="W146" s="235" t="s">
        <v>3656</v>
      </c>
      <c r="X146" s="235">
        <v>20735682</v>
      </c>
      <c r="Y146" s="235" t="s">
        <v>3657</v>
      </c>
      <c r="Z146" s="235">
        <v>13071871</v>
      </c>
      <c r="AA146" s="235" t="s">
        <v>3658</v>
      </c>
      <c r="AB146" s="209"/>
      <c r="AC146" s="209"/>
      <c r="AD146" s="210">
        <v>44295</v>
      </c>
      <c r="AE146" s="210">
        <v>44379</v>
      </c>
      <c r="AF146" s="210">
        <v>44483</v>
      </c>
      <c r="AG146" s="210"/>
      <c r="AH146" s="72">
        <f t="shared" si="9"/>
        <v>1</v>
      </c>
      <c r="AI146" s="72">
        <f t="shared" si="10"/>
        <v>0.1216308</v>
      </c>
      <c r="AJ146" s="72">
        <f t="shared" si="11"/>
        <v>1</v>
      </c>
      <c r="AK146" s="72">
        <f t="shared" si="12"/>
        <v>1</v>
      </c>
      <c r="AL146" s="72" t="s">
        <v>2508</v>
      </c>
      <c r="AM146" s="211" t="s">
        <v>780</v>
      </c>
      <c r="AN146" s="211" t="s">
        <v>780</v>
      </c>
      <c r="AO146" s="211" t="s">
        <v>780</v>
      </c>
      <c r="AP146" s="211"/>
      <c r="AQ146" s="211" t="s">
        <v>3557</v>
      </c>
      <c r="AR146" s="211" t="s">
        <v>3558</v>
      </c>
      <c r="AS146" s="211" t="s">
        <v>3559</v>
      </c>
      <c r="AT146" s="211"/>
      <c r="AU146" s="211" t="s">
        <v>780</v>
      </c>
      <c r="AV146" s="211" t="s">
        <v>780</v>
      </c>
      <c r="AW146" s="211" t="s">
        <v>780</v>
      </c>
      <c r="AX146" s="211"/>
      <c r="AY146" s="211" t="s">
        <v>3659</v>
      </c>
      <c r="AZ146" s="211" t="s">
        <v>3660</v>
      </c>
      <c r="BA146" s="211" t="s">
        <v>3661</v>
      </c>
      <c r="BB146" s="211"/>
      <c r="BC146" s="140" t="s">
        <v>768</v>
      </c>
    </row>
    <row r="147" spans="1:55" ht="15" customHeight="1">
      <c r="A147" s="207">
        <v>25</v>
      </c>
      <c r="B147" s="140" t="s">
        <v>3433</v>
      </c>
      <c r="C147" s="140" t="s">
        <v>3547</v>
      </c>
      <c r="D147" s="140" t="s">
        <v>208</v>
      </c>
      <c r="E147" s="140" t="s">
        <v>3642</v>
      </c>
      <c r="F147" s="140" t="s">
        <v>3643</v>
      </c>
      <c r="G147" s="140" t="s">
        <v>771</v>
      </c>
      <c r="H147" s="140" t="s">
        <v>2729</v>
      </c>
      <c r="I147" s="140" t="s">
        <v>3662</v>
      </c>
      <c r="J147" s="214">
        <v>44228</v>
      </c>
      <c r="K147" s="214">
        <v>44561</v>
      </c>
      <c r="L147" s="140" t="s">
        <v>3663</v>
      </c>
      <c r="M147" s="140" t="s">
        <v>3552</v>
      </c>
      <c r="N147" s="140" t="s">
        <v>30</v>
      </c>
      <c r="O147" s="140" t="s">
        <v>3655</v>
      </c>
      <c r="P147" s="140" t="s">
        <v>776</v>
      </c>
      <c r="Q147" s="235">
        <v>22000</v>
      </c>
      <c r="R147" s="235">
        <v>2200</v>
      </c>
      <c r="S147" s="235">
        <v>6600</v>
      </c>
      <c r="T147" s="235">
        <v>6600</v>
      </c>
      <c r="U147" s="235">
        <v>6600</v>
      </c>
      <c r="V147" s="235">
        <v>0</v>
      </c>
      <c r="W147" s="235" t="s">
        <v>3664</v>
      </c>
      <c r="X147" s="235">
        <v>3238</v>
      </c>
      <c r="Y147" s="235" t="s">
        <v>3665</v>
      </c>
      <c r="Z147" s="235">
        <v>10126</v>
      </c>
      <c r="AA147" s="235" t="s">
        <v>3666</v>
      </c>
      <c r="AB147" s="209"/>
      <c r="AC147" s="209"/>
      <c r="AD147" s="210">
        <v>44295</v>
      </c>
      <c r="AE147" s="210">
        <v>44379</v>
      </c>
      <c r="AF147" s="210">
        <v>44483</v>
      </c>
      <c r="AG147" s="210"/>
      <c r="AH147" s="72">
        <f t="shared" si="9"/>
        <v>0.60745454545454547</v>
      </c>
      <c r="AI147" s="72">
        <f t="shared" si="10"/>
        <v>0</v>
      </c>
      <c r="AJ147" s="72">
        <f t="shared" si="11"/>
        <v>0.4906060606060606</v>
      </c>
      <c r="AK147" s="72">
        <f t="shared" si="12"/>
        <v>1</v>
      </c>
      <c r="AL147" s="72" t="s">
        <v>2508</v>
      </c>
      <c r="AM147" s="211" t="s">
        <v>780</v>
      </c>
      <c r="AN147" s="211" t="s">
        <v>780</v>
      </c>
      <c r="AO147" s="211" t="s">
        <v>780</v>
      </c>
      <c r="AP147" s="211"/>
      <c r="AQ147" s="211" t="s">
        <v>3629</v>
      </c>
      <c r="AR147" s="211" t="s">
        <v>3558</v>
      </c>
      <c r="AS147" s="211" t="s">
        <v>3559</v>
      </c>
      <c r="AT147" s="211"/>
      <c r="AU147" s="211" t="s">
        <v>780</v>
      </c>
      <c r="AV147" s="211" t="s">
        <v>869</v>
      </c>
      <c r="AW147" s="211" t="s">
        <v>780</v>
      </c>
      <c r="AX147" s="211"/>
      <c r="AY147" s="211" t="s">
        <v>3667</v>
      </c>
      <c r="AZ147" s="211" t="s">
        <v>3668</v>
      </c>
      <c r="BA147" s="211" t="s">
        <v>3669</v>
      </c>
      <c r="BB147" s="211"/>
      <c r="BC147" s="140" t="s">
        <v>768</v>
      </c>
    </row>
    <row r="148" spans="1:55" ht="15" customHeight="1">
      <c r="A148" s="207">
        <v>26</v>
      </c>
      <c r="B148" s="140" t="s">
        <v>3433</v>
      </c>
      <c r="C148" s="140" t="s">
        <v>3547</v>
      </c>
      <c r="D148" s="140" t="s">
        <v>208</v>
      </c>
      <c r="E148" s="140" t="s">
        <v>3642</v>
      </c>
      <c r="F148" s="140" t="s">
        <v>3643</v>
      </c>
      <c r="G148" s="140" t="s">
        <v>771</v>
      </c>
      <c r="H148" s="140" t="s">
        <v>2729</v>
      </c>
      <c r="I148" s="140" t="s">
        <v>3670</v>
      </c>
      <c r="J148" s="214">
        <v>44228</v>
      </c>
      <c r="K148" s="214">
        <v>44561</v>
      </c>
      <c r="L148" s="140" t="s">
        <v>3671</v>
      </c>
      <c r="M148" s="140" t="s">
        <v>3552</v>
      </c>
      <c r="N148" s="140" t="s">
        <v>30</v>
      </c>
      <c r="O148" s="140" t="s">
        <v>3655</v>
      </c>
      <c r="P148" s="140" t="s">
        <v>776</v>
      </c>
      <c r="Q148" s="235">
        <v>1</v>
      </c>
      <c r="R148" s="235">
        <v>0</v>
      </c>
      <c r="S148" s="235">
        <v>1</v>
      </c>
      <c r="T148" s="235">
        <v>0</v>
      </c>
      <c r="U148" s="235">
        <v>0</v>
      </c>
      <c r="V148" s="235">
        <v>0</v>
      </c>
      <c r="W148" s="235" t="s">
        <v>3672</v>
      </c>
      <c r="X148" s="235">
        <v>0</v>
      </c>
      <c r="Y148" s="235" t="s">
        <v>3673</v>
      </c>
      <c r="Z148" s="235">
        <v>1</v>
      </c>
      <c r="AA148" s="235" t="s">
        <v>3674</v>
      </c>
      <c r="AB148" s="212"/>
      <c r="AC148" s="212"/>
      <c r="AD148" s="210">
        <v>44295</v>
      </c>
      <c r="AE148" s="210">
        <v>44379</v>
      </c>
      <c r="AF148" s="210">
        <v>44483</v>
      </c>
      <c r="AG148" s="210"/>
      <c r="AH148" s="72">
        <f t="shared" si="9"/>
        <v>1</v>
      </c>
      <c r="AI148" s="72" t="str">
        <f t="shared" si="10"/>
        <v/>
      </c>
      <c r="AJ148" s="72">
        <f t="shared" si="11"/>
        <v>0</v>
      </c>
      <c r="AK148" s="72" t="str">
        <f t="shared" si="12"/>
        <v/>
      </c>
      <c r="AL148" s="72" t="s">
        <v>2508</v>
      </c>
      <c r="AM148" s="211" t="s">
        <v>780</v>
      </c>
      <c r="AN148" s="211" t="s">
        <v>780</v>
      </c>
      <c r="AO148" s="211" t="s">
        <v>780</v>
      </c>
      <c r="AP148" s="211"/>
      <c r="AQ148" s="211" t="s">
        <v>3675</v>
      </c>
      <c r="AR148" s="211" t="s">
        <v>3558</v>
      </c>
      <c r="AS148" s="211" t="s">
        <v>3559</v>
      </c>
      <c r="AT148" s="211"/>
      <c r="AU148" s="211" t="s">
        <v>780</v>
      </c>
      <c r="AV148" s="211" t="s">
        <v>780</v>
      </c>
      <c r="AW148" s="211" t="s">
        <v>780</v>
      </c>
      <c r="AX148" s="211"/>
      <c r="AY148" s="211" t="s">
        <v>3676</v>
      </c>
      <c r="AZ148" s="211" t="s">
        <v>3677</v>
      </c>
      <c r="BA148" s="211" t="s">
        <v>3678</v>
      </c>
      <c r="BB148" s="211"/>
      <c r="BC148" s="140" t="s">
        <v>768</v>
      </c>
    </row>
    <row r="149" spans="1:55" ht="15" customHeight="1">
      <c r="A149" s="207">
        <v>27</v>
      </c>
      <c r="B149" s="140" t="s">
        <v>3433</v>
      </c>
      <c r="C149" s="140" t="s">
        <v>3547</v>
      </c>
      <c r="D149" s="140" t="s">
        <v>208</v>
      </c>
      <c r="E149" s="140" t="s">
        <v>3642</v>
      </c>
      <c r="F149" s="140" t="s">
        <v>3643</v>
      </c>
      <c r="G149" s="140" t="s">
        <v>771</v>
      </c>
      <c r="H149" s="140" t="s">
        <v>2729</v>
      </c>
      <c r="I149" s="140" t="s">
        <v>3679</v>
      </c>
      <c r="J149" s="214">
        <v>44200</v>
      </c>
      <c r="K149" s="214">
        <v>44561</v>
      </c>
      <c r="L149" s="140" t="s">
        <v>3680</v>
      </c>
      <c r="M149" s="140" t="s">
        <v>3552</v>
      </c>
      <c r="N149" s="140" t="s">
        <v>30</v>
      </c>
      <c r="O149" s="140" t="s">
        <v>3655</v>
      </c>
      <c r="P149" s="140" t="s">
        <v>776</v>
      </c>
      <c r="Q149" s="235">
        <v>60</v>
      </c>
      <c r="R149" s="235">
        <v>15</v>
      </c>
      <c r="S149" s="235">
        <v>15</v>
      </c>
      <c r="T149" s="235">
        <v>15</v>
      </c>
      <c r="U149" s="235">
        <v>15</v>
      </c>
      <c r="V149" s="235">
        <v>15</v>
      </c>
      <c r="W149" s="235" t="s">
        <v>3681</v>
      </c>
      <c r="X149" s="235">
        <v>28</v>
      </c>
      <c r="Y149" s="235" t="s">
        <v>3682</v>
      </c>
      <c r="Z149" s="235">
        <v>27</v>
      </c>
      <c r="AA149" s="235" t="s">
        <v>3683</v>
      </c>
      <c r="AB149" s="209"/>
      <c r="AC149" s="209"/>
      <c r="AD149" s="210">
        <v>44295</v>
      </c>
      <c r="AE149" s="210">
        <v>44379</v>
      </c>
      <c r="AF149" s="210">
        <v>44483</v>
      </c>
      <c r="AG149" s="210"/>
      <c r="AH149" s="72">
        <f t="shared" si="9"/>
        <v>1</v>
      </c>
      <c r="AI149" s="72">
        <f t="shared" si="10"/>
        <v>1</v>
      </c>
      <c r="AJ149" s="72">
        <f t="shared" si="11"/>
        <v>1</v>
      </c>
      <c r="AK149" s="72">
        <f t="shared" si="12"/>
        <v>1</v>
      </c>
      <c r="AL149" s="72" t="s">
        <v>2508</v>
      </c>
      <c r="AM149" s="211" t="s">
        <v>780</v>
      </c>
      <c r="AN149" s="211" t="s">
        <v>780</v>
      </c>
      <c r="AO149" s="211" t="s">
        <v>780</v>
      </c>
      <c r="AP149" s="211"/>
      <c r="AQ149" s="211" t="s">
        <v>3557</v>
      </c>
      <c r="AR149" s="211" t="s">
        <v>3558</v>
      </c>
      <c r="AS149" s="211" t="s">
        <v>3559</v>
      </c>
      <c r="AT149" s="211"/>
      <c r="AU149" s="211" t="s">
        <v>780</v>
      </c>
      <c r="AV149" s="211" t="s">
        <v>780</v>
      </c>
      <c r="AW149" s="211" t="s">
        <v>780</v>
      </c>
      <c r="AX149" s="211"/>
      <c r="AY149" s="211" t="s">
        <v>3684</v>
      </c>
      <c r="AZ149" s="211" t="s">
        <v>3685</v>
      </c>
      <c r="BA149" s="211" t="s">
        <v>3686</v>
      </c>
      <c r="BB149" s="211"/>
      <c r="BC149" s="140" t="s">
        <v>768</v>
      </c>
    </row>
    <row r="150" spans="1:55" ht="15" customHeight="1">
      <c r="A150" s="207">
        <v>28</v>
      </c>
      <c r="B150" s="140" t="s">
        <v>3433</v>
      </c>
      <c r="C150" s="140" t="s">
        <v>3547</v>
      </c>
      <c r="D150" s="140" t="s">
        <v>208</v>
      </c>
      <c r="E150" s="140" t="s">
        <v>3642</v>
      </c>
      <c r="F150" s="140" t="s">
        <v>3643</v>
      </c>
      <c r="G150" s="140" t="s">
        <v>771</v>
      </c>
      <c r="H150" s="140" t="s">
        <v>2729</v>
      </c>
      <c r="I150" s="140" t="s">
        <v>3687</v>
      </c>
      <c r="J150" s="214">
        <v>44228</v>
      </c>
      <c r="K150" s="214">
        <v>44561</v>
      </c>
      <c r="L150" s="140" t="s">
        <v>3688</v>
      </c>
      <c r="M150" s="140" t="s">
        <v>3552</v>
      </c>
      <c r="N150" s="140" t="s">
        <v>30</v>
      </c>
      <c r="O150" s="140" t="s">
        <v>3689</v>
      </c>
      <c r="P150" s="140" t="s">
        <v>776</v>
      </c>
      <c r="Q150" s="235">
        <v>3</v>
      </c>
      <c r="R150" s="235">
        <v>0</v>
      </c>
      <c r="S150" s="235">
        <v>1</v>
      </c>
      <c r="T150" s="235">
        <v>1</v>
      </c>
      <c r="U150" s="235">
        <v>1</v>
      </c>
      <c r="V150" s="235">
        <v>0</v>
      </c>
      <c r="W150" s="235" t="s">
        <v>3690</v>
      </c>
      <c r="X150" s="235">
        <v>0</v>
      </c>
      <c r="Y150" s="235" t="s">
        <v>3691</v>
      </c>
      <c r="Z150" s="235">
        <v>2</v>
      </c>
      <c r="AA150" s="235" t="s">
        <v>3692</v>
      </c>
      <c r="AB150" s="209"/>
      <c r="AC150" s="209"/>
      <c r="AD150" s="210">
        <v>44295</v>
      </c>
      <c r="AE150" s="210">
        <v>44379</v>
      </c>
      <c r="AF150" s="210">
        <v>44483</v>
      </c>
      <c r="AG150" s="210"/>
      <c r="AH150" s="72">
        <f t="shared" si="9"/>
        <v>0.66666666666666663</v>
      </c>
      <c r="AI150" s="72" t="str">
        <f t="shared" si="10"/>
        <v/>
      </c>
      <c r="AJ150" s="72">
        <f t="shared" si="11"/>
        <v>0</v>
      </c>
      <c r="AK150" s="72">
        <f t="shared" si="12"/>
        <v>1</v>
      </c>
      <c r="AL150" s="72" t="s">
        <v>2508</v>
      </c>
      <c r="AM150" s="211" t="s">
        <v>780</v>
      </c>
      <c r="AN150" s="211" t="s">
        <v>780</v>
      </c>
      <c r="AO150" s="211" t="s">
        <v>780</v>
      </c>
      <c r="AP150" s="211"/>
      <c r="AQ150" s="211" t="s">
        <v>3557</v>
      </c>
      <c r="AR150" s="211" t="s">
        <v>3558</v>
      </c>
      <c r="AS150" s="211" t="s">
        <v>3559</v>
      </c>
      <c r="AT150" s="211"/>
      <c r="AU150" s="211" t="s">
        <v>780</v>
      </c>
      <c r="AV150" s="211" t="s">
        <v>780</v>
      </c>
      <c r="AW150" s="211" t="s">
        <v>780</v>
      </c>
      <c r="AX150" s="211"/>
      <c r="AY150" s="211" t="s">
        <v>3693</v>
      </c>
      <c r="AZ150" s="211" t="s">
        <v>3694</v>
      </c>
      <c r="BA150" s="211" t="s">
        <v>3695</v>
      </c>
      <c r="BB150" s="211"/>
      <c r="BC150" s="140" t="s">
        <v>768</v>
      </c>
    </row>
    <row r="151" spans="1:55" ht="15" customHeight="1">
      <c r="A151" s="207">
        <v>29</v>
      </c>
      <c r="B151" s="140" t="s">
        <v>3433</v>
      </c>
      <c r="C151" s="140" t="s">
        <v>3547</v>
      </c>
      <c r="D151" s="140" t="s">
        <v>208</v>
      </c>
      <c r="E151" s="140" t="s">
        <v>3642</v>
      </c>
      <c r="F151" s="140" t="s">
        <v>3643</v>
      </c>
      <c r="G151" s="140" t="s">
        <v>771</v>
      </c>
      <c r="H151" s="140" t="s">
        <v>2729</v>
      </c>
      <c r="I151" s="140" t="s">
        <v>3696</v>
      </c>
      <c r="J151" s="214">
        <v>44228</v>
      </c>
      <c r="K151" s="214">
        <v>44561</v>
      </c>
      <c r="L151" s="140" t="s">
        <v>3697</v>
      </c>
      <c r="M151" s="140" t="s">
        <v>3552</v>
      </c>
      <c r="N151" s="140" t="s">
        <v>30</v>
      </c>
      <c r="O151" s="140" t="s">
        <v>3698</v>
      </c>
      <c r="P151" s="140" t="s">
        <v>776</v>
      </c>
      <c r="Q151" s="235">
        <v>1</v>
      </c>
      <c r="R151" s="235">
        <v>0</v>
      </c>
      <c r="S151" s="235">
        <v>0</v>
      </c>
      <c r="T151" s="235">
        <v>1</v>
      </c>
      <c r="U151" s="235">
        <v>0</v>
      </c>
      <c r="V151" s="235">
        <v>0</v>
      </c>
      <c r="W151" s="235" t="s">
        <v>3699</v>
      </c>
      <c r="X151" s="235">
        <v>0</v>
      </c>
      <c r="Y151" s="235" t="s">
        <v>3700</v>
      </c>
      <c r="Z151" s="235">
        <v>1</v>
      </c>
      <c r="AA151" s="235" t="s">
        <v>3701</v>
      </c>
      <c r="AB151" s="209"/>
      <c r="AC151" s="209"/>
      <c r="AD151" s="210">
        <v>44295</v>
      </c>
      <c r="AE151" s="210">
        <v>44379</v>
      </c>
      <c r="AF151" s="210">
        <v>44483</v>
      </c>
      <c r="AG151" s="210"/>
      <c r="AH151" s="72">
        <f t="shared" si="9"/>
        <v>1</v>
      </c>
      <c r="AI151" s="72" t="str">
        <f t="shared" si="10"/>
        <v/>
      </c>
      <c r="AJ151" s="72" t="str">
        <f t="shared" si="11"/>
        <v/>
      </c>
      <c r="AK151" s="72">
        <f t="shared" si="12"/>
        <v>1</v>
      </c>
      <c r="AL151" s="72" t="s">
        <v>2508</v>
      </c>
      <c r="AM151" s="211" t="s">
        <v>780</v>
      </c>
      <c r="AN151" s="211" t="s">
        <v>780</v>
      </c>
      <c r="AO151" s="211" t="s">
        <v>780</v>
      </c>
      <c r="AP151" s="211"/>
      <c r="AQ151" s="211" t="s">
        <v>3629</v>
      </c>
      <c r="AR151" s="211" t="s">
        <v>3558</v>
      </c>
      <c r="AS151" s="211" t="s">
        <v>3559</v>
      </c>
      <c r="AT151" s="211"/>
      <c r="AU151" s="211" t="s">
        <v>869</v>
      </c>
      <c r="AV151" s="211" t="s">
        <v>780</v>
      </c>
      <c r="AW151" s="211" t="s">
        <v>780</v>
      </c>
      <c r="AX151" s="211"/>
      <c r="AY151" s="211" t="s">
        <v>3702</v>
      </c>
      <c r="AZ151" s="211" t="s">
        <v>3703</v>
      </c>
      <c r="BA151" s="211" t="s">
        <v>3704</v>
      </c>
      <c r="BB151" s="211"/>
      <c r="BC151" s="140" t="s">
        <v>768</v>
      </c>
    </row>
    <row r="152" spans="1:55" ht="15" customHeight="1">
      <c r="A152" s="207">
        <v>30</v>
      </c>
      <c r="B152" s="140" t="s">
        <v>3433</v>
      </c>
      <c r="C152" s="140" t="s">
        <v>2593</v>
      </c>
      <c r="D152" s="140" t="s">
        <v>2624</v>
      </c>
      <c r="E152" s="140" t="s">
        <v>2625</v>
      </c>
      <c r="F152" s="140" t="s">
        <v>834</v>
      </c>
      <c r="G152" s="140" t="s">
        <v>2499</v>
      </c>
      <c r="H152" s="140" t="s">
        <v>772</v>
      </c>
      <c r="I152" s="140" t="s">
        <v>2636</v>
      </c>
      <c r="J152" s="214">
        <v>44228</v>
      </c>
      <c r="K152" s="214">
        <v>44561</v>
      </c>
      <c r="L152" s="140" t="s">
        <v>3705</v>
      </c>
      <c r="M152" s="140" t="s">
        <v>690</v>
      </c>
      <c r="N152" s="140" t="s">
        <v>60</v>
      </c>
      <c r="O152" s="140" t="s">
        <v>3706</v>
      </c>
      <c r="P152" s="140" t="s">
        <v>776</v>
      </c>
      <c r="Q152" s="212">
        <v>1</v>
      </c>
      <c r="R152" s="212">
        <v>0.1</v>
      </c>
      <c r="S152" s="212">
        <v>0.22</v>
      </c>
      <c r="T152" s="212">
        <v>0.18</v>
      </c>
      <c r="U152" s="212">
        <v>0.5</v>
      </c>
      <c r="V152" s="212">
        <v>0.1</v>
      </c>
      <c r="W152" s="212" t="s">
        <v>3707</v>
      </c>
      <c r="X152" s="212">
        <v>0.22</v>
      </c>
      <c r="Y152" s="212" t="s">
        <v>3708</v>
      </c>
      <c r="Z152" s="212">
        <v>0.23</v>
      </c>
      <c r="AA152" s="212" t="s">
        <v>3709</v>
      </c>
      <c r="AB152" s="209"/>
      <c r="AC152" s="209"/>
      <c r="AD152" s="210">
        <v>44295</v>
      </c>
      <c r="AE152" s="210">
        <v>44379</v>
      </c>
      <c r="AF152" s="210">
        <v>44483</v>
      </c>
      <c r="AG152" s="210"/>
      <c r="AH152" s="72">
        <f t="shared" si="9"/>
        <v>0.55000000000000004</v>
      </c>
      <c r="AI152" s="72">
        <f t="shared" si="10"/>
        <v>1</v>
      </c>
      <c r="AJ152" s="72">
        <f t="shared" si="11"/>
        <v>1</v>
      </c>
      <c r="AK152" s="72">
        <f t="shared" si="12"/>
        <v>1</v>
      </c>
      <c r="AL152" s="72" t="s">
        <v>2508</v>
      </c>
      <c r="AM152" s="211" t="s">
        <v>780</v>
      </c>
      <c r="AN152" s="211" t="s">
        <v>780</v>
      </c>
      <c r="AO152" s="211" t="s">
        <v>780</v>
      </c>
      <c r="AP152" s="211"/>
      <c r="AQ152" s="211" t="s">
        <v>3558</v>
      </c>
      <c r="AR152" s="211" t="s">
        <v>3558</v>
      </c>
      <c r="AS152" s="211" t="s">
        <v>3559</v>
      </c>
      <c r="AT152" s="211"/>
      <c r="AU152" s="211" t="s">
        <v>780</v>
      </c>
      <c r="AV152" s="211" t="s">
        <v>780</v>
      </c>
      <c r="AW152" s="211" t="s">
        <v>780</v>
      </c>
      <c r="AX152" s="211"/>
      <c r="AY152" s="211" t="s">
        <v>3710</v>
      </c>
      <c r="AZ152" s="211" t="s">
        <v>3711</v>
      </c>
      <c r="BA152" s="211" t="s">
        <v>3712</v>
      </c>
      <c r="BB152" s="211"/>
      <c r="BC152" s="140" t="s">
        <v>768</v>
      </c>
    </row>
    <row r="153" spans="1:55" ht="15" customHeight="1">
      <c r="A153" s="207">
        <v>31</v>
      </c>
      <c r="B153" s="140" t="s">
        <v>3433</v>
      </c>
      <c r="C153" s="140" t="s">
        <v>2593</v>
      </c>
      <c r="D153" s="140" t="s">
        <v>2624</v>
      </c>
      <c r="E153" s="140" t="s">
        <v>2625</v>
      </c>
      <c r="F153" s="140" t="s">
        <v>834</v>
      </c>
      <c r="G153" s="140" t="s">
        <v>2499</v>
      </c>
      <c r="H153" s="140" t="s">
        <v>772</v>
      </c>
      <c r="I153" s="140" t="s">
        <v>3713</v>
      </c>
      <c r="J153" s="214">
        <v>44197</v>
      </c>
      <c r="K153" s="214">
        <v>44560</v>
      </c>
      <c r="L153" s="140" t="s">
        <v>3094</v>
      </c>
      <c r="M153" s="140" t="s">
        <v>690</v>
      </c>
      <c r="N153" s="140" t="s">
        <v>30</v>
      </c>
      <c r="O153" s="140" t="s">
        <v>3095</v>
      </c>
      <c r="P153" s="140" t="s">
        <v>11</v>
      </c>
      <c r="Q153" s="209">
        <v>12</v>
      </c>
      <c r="R153" s="209">
        <v>3</v>
      </c>
      <c r="S153" s="209">
        <v>3</v>
      </c>
      <c r="T153" s="209">
        <v>3</v>
      </c>
      <c r="U153" s="209">
        <v>3</v>
      </c>
      <c r="V153" s="209">
        <v>0</v>
      </c>
      <c r="W153" s="209" t="s">
        <v>3714</v>
      </c>
      <c r="X153" s="209">
        <v>0</v>
      </c>
      <c r="Y153" s="209" t="s">
        <v>3715</v>
      </c>
      <c r="Z153" s="209">
        <v>0</v>
      </c>
      <c r="AA153" s="209" t="s">
        <v>3716</v>
      </c>
      <c r="AB153" s="209"/>
      <c r="AC153" s="209"/>
      <c r="AD153" s="210">
        <v>44295</v>
      </c>
      <c r="AE153" s="210">
        <v>44379</v>
      </c>
      <c r="AF153" s="210">
        <v>44483</v>
      </c>
      <c r="AG153" s="210"/>
      <c r="AH153" s="72">
        <f t="shared" si="9"/>
        <v>0</v>
      </c>
      <c r="AI153" s="72">
        <f t="shared" si="10"/>
        <v>0</v>
      </c>
      <c r="AJ153" s="72">
        <f t="shared" si="11"/>
        <v>0</v>
      </c>
      <c r="AK153" s="72">
        <f t="shared" si="12"/>
        <v>0</v>
      </c>
      <c r="AL153" s="72" t="s">
        <v>2508</v>
      </c>
      <c r="AM153" s="211" t="s">
        <v>780</v>
      </c>
      <c r="AN153" s="211" t="s">
        <v>780</v>
      </c>
      <c r="AO153" s="211" t="s">
        <v>780</v>
      </c>
      <c r="AP153" s="211"/>
      <c r="AQ153" s="211" t="s">
        <v>3717</v>
      </c>
      <c r="AR153" s="211" t="s">
        <v>3558</v>
      </c>
      <c r="AS153" s="211" t="s">
        <v>3559</v>
      </c>
      <c r="AT153" s="211"/>
      <c r="AU153" s="211" t="s">
        <v>780</v>
      </c>
      <c r="AV153" s="211" t="s">
        <v>780</v>
      </c>
      <c r="AW153" s="211" t="s">
        <v>780</v>
      </c>
      <c r="AX153" s="211"/>
      <c r="AY153" s="211" t="s">
        <v>3718</v>
      </c>
      <c r="AZ153" s="211" t="s">
        <v>3719</v>
      </c>
      <c r="BA153" s="211" t="s">
        <v>3720</v>
      </c>
      <c r="BB153" s="211"/>
      <c r="BC153" s="140" t="s">
        <v>768</v>
      </c>
    </row>
    <row r="154" spans="1:55" ht="15" customHeight="1">
      <c r="A154" s="207">
        <v>32</v>
      </c>
      <c r="B154" s="140" t="s">
        <v>3433</v>
      </c>
      <c r="C154" s="140" t="s">
        <v>2500</v>
      </c>
      <c r="D154" s="140" t="s">
        <v>2624</v>
      </c>
      <c r="E154" s="140" t="s">
        <v>2625</v>
      </c>
      <c r="F154" s="140" t="s">
        <v>834</v>
      </c>
      <c r="G154" s="140" t="s">
        <v>2499</v>
      </c>
      <c r="H154" s="140" t="s">
        <v>772</v>
      </c>
      <c r="I154" s="140" t="s">
        <v>2874</v>
      </c>
      <c r="J154" s="214">
        <v>44470</v>
      </c>
      <c r="K154" s="214">
        <v>44561</v>
      </c>
      <c r="L154" s="140" t="s">
        <v>2657</v>
      </c>
      <c r="M154" s="140" t="s">
        <v>690</v>
      </c>
      <c r="N154" s="140" t="s">
        <v>30</v>
      </c>
      <c r="O154" s="140" t="s">
        <v>2628</v>
      </c>
      <c r="P154" s="140" t="s">
        <v>11</v>
      </c>
      <c r="Q154" s="209">
        <v>2</v>
      </c>
      <c r="R154" s="209">
        <v>0</v>
      </c>
      <c r="S154" s="209">
        <v>0</v>
      </c>
      <c r="T154" s="209">
        <v>0</v>
      </c>
      <c r="U154" s="209">
        <v>2</v>
      </c>
      <c r="V154" s="209">
        <v>0</v>
      </c>
      <c r="W154" s="209" t="s">
        <v>3721</v>
      </c>
      <c r="X154" s="209">
        <v>0</v>
      </c>
      <c r="Y154" s="209" t="s">
        <v>3721</v>
      </c>
      <c r="Z154" s="209">
        <v>0</v>
      </c>
      <c r="AA154" s="209" t="s">
        <v>3721</v>
      </c>
      <c r="AB154" s="209"/>
      <c r="AC154" s="209"/>
      <c r="AD154" s="210">
        <v>44295</v>
      </c>
      <c r="AE154" s="210">
        <v>44379</v>
      </c>
      <c r="AF154" s="210">
        <v>44483</v>
      </c>
      <c r="AG154" s="210"/>
      <c r="AH154" s="72">
        <f t="shared" si="9"/>
        <v>0</v>
      </c>
      <c r="AI154" s="72" t="str">
        <f t="shared" si="10"/>
        <v/>
      </c>
      <c r="AJ154" s="72" t="str">
        <f t="shared" si="11"/>
        <v/>
      </c>
      <c r="AK154" s="72" t="str">
        <f t="shared" si="12"/>
        <v/>
      </c>
      <c r="AL154" s="72" t="s">
        <v>2508</v>
      </c>
      <c r="AM154" s="211" t="s">
        <v>879</v>
      </c>
      <c r="AN154" s="211" t="s">
        <v>879</v>
      </c>
      <c r="AO154" s="211" t="s">
        <v>780</v>
      </c>
      <c r="AP154" s="211"/>
      <c r="AQ154" s="211" t="s">
        <v>3722</v>
      </c>
      <c r="AR154" s="211" t="s">
        <v>3723</v>
      </c>
      <c r="AS154" s="211" t="s">
        <v>3724</v>
      </c>
      <c r="AT154" s="211"/>
      <c r="AU154" s="211" t="s">
        <v>879</v>
      </c>
      <c r="AV154" s="211" t="s">
        <v>879</v>
      </c>
      <c r="AW154" s="211" t="s">
        <v>879</v>
      </c>
      <c r="AX154" s="211"/>
      <c r="AY154" s="211" t="s">
        <v>3725</v>
      </c>
      <c r="AZ154" s="211" t="s">
        <v>3725</v>
      </c>
      <c r="BA154" s="211" t="s">
        <v>3726</v>
      </c>
      <c r="BB154" s="211"/>
      <c r="BC154" s="140" t="s">
        <v>768</v>
      </c>
    </row>
    <row r="155" spans="1:55" ht="15" customHeight="1">
      <c r="A155" s="207">
        <v>33</v>
      </c>
      <c r="B155" s="140" t="s">
        <v>3433</v>
      </c>
      <c r="C155" s="140" t="s">
        <v>2500</v>
      </c>
      <c r="D155" s="140" t="s">
        <v>2624</v>
      </c>
      <c r="E155" s="140" t="s">
        <v>2625</v>
      </c>
      <c r="F155" s="140" t="s">
        <v>834</v>
      </c>
      <c r="G155" s="140" t="s">
        <v>2499</v>
      </c>
      <c r="H155" s="140" t="s">
        <v>772</v>
      </c>
      <c r="I155" s="140" t="s">
        <v>2877</v>
      </c>
      <c r="J155" s="214">
        <v>44317</v>
      </c>
      <c r="K155" s="214">
        <v>44561</v>
      </c>
      <c r="L155" s="140" t="s">
        <v>2690</v>
      </c>
      <c r="M155" s="140" t="s">
        <v>690</v>
      </c>
      <c r="N155" s="140" t="s">
        <v>30</v>
      </c>
      <c r="O155" s="140" t="s">
        <v>2628</v>
      </c>
      <c r="P155" s="140" t="s">
        <v>11</v>
      </c>
      <c r="Q155" s="209">
        <v>4</v>
      </c>
      <c r="R155" s="209">
        <v>0</v>
      </c>
      <c r="S155" s="209">
        <v>2</v>
      </c>
      <c r="T155" s="209">
        <v>1</v>
      </c>
      <c r="U155" s="209">
        <v>1</v>
      </c>
      <c r="V155" s="209">
        <v>1</v>
      </c>
      <c r="W155" s="209" t="s">
        <v>3727</v>
      </c>
      <c r="X155" s="209">
        <v>2</v>
      </c>
      <c r="Y155" s="209" t="s">
        <v>3728</v>
      </c>
      <c r="Z155" s="209">
        <v>2</v>
      </c>
      <c r="AA155" s="209" t="s">
        <v>3729</v>
      </c>
      <c r="AB155" s="212"/>
      <c r="AC155" s="212"/>
      <c r="AD155" s="210">
        <v>44295</v>
      </c>
      <c r="AE155" s="210">
        <v>44379</v>
      </c>
      <c r="AF155" s="210">
        <v>44483</v>
      </c>
      <c r="AG155" s="210"/>
      <c r="AH155" s="72">
        <f t="shared" si="9"/>
        <v>1</v>
      </c>
      <c r="AI155" s="72" t="str">
        <f t="shared" si="10"/>
        <v/>
      </c>
      <c r="AJ155" s="72">
        <f t="shared" si="11"/>
        <v>1</v>
      </c>
      <c r="AK155" s="72">
        <f t="shared" si="12"/>
        <v>1</v>
      </c>
      <c r="AL155" s="72" t="s">
        <v>2508</v>
      </c>
      <c r="AM155" s="211" t="s">
        <v>780</v>
      </c>
      <c r="AN155" s="211" t="s">
        <v>780</v>
      </c>
      <c r="AO155" s="211" t="s">
        <v>780</v>
      </c>
      <c r="AP155" s="211"/>
      <c r="AQ155" s="211" t="s">
        <v>3730</v>
      </c>
      <c r="AR155" s="211" t="s">
        <v>3558</v>
      </c>
      <c r="AS155" s="211" t="s">
        <v>3559</v>
      </c>
      <c r="AT155" s="211"/>
      <c r="AU155" s="211" t="s">
        <v>780</v>
      </c>
      <c r="AV155" s="211" t="s">
        <v>780</v>
      </c>
      <c r="AW155" s="211" t="s">
        <v>780</v>
      </c>
      <c r="AX155" s="211"/>
      <c r="AY155" s="211" t="s">
        <v>3731</v>
      </c>
      <c r="AZ155" s="211" t="s">
        <v>3732</v>
      </c>
      <c r="BA155" s="211" t="s">
        <v>3733</v>
      </c>
      <c r="BB155" s="211"/>
      <c r="BC155" s="140" t="s">
        <v>768</v>
      </c>
    </row>
    <row r="156" spans="1:55" ht="15" customHeight="1">
      <c r="A156" s="207">
        <v>34</v>
      </c>
      <c r="B156" s="140" t="s">
        <v>3433</v>
      </c>
      <c r="C156" s="140" t="s">
        <v>2500</v>
      </c>
      <c r="D156" s="140" t="s">
        <v>2624</v>
      </c>
      <c r="E156" s="140" t="s">
        <v>2625</v>
      </c>
      <c r="F156" s="140" t="s">
        <v>834</v>
      </c>
      <c r="G156" s="140" t="s">
        <v>2499</v>
      </c>
      <c r="H156" s="140" t="s">
        <v>772</v>
      </c>
      <c r="I156" s="140" t="s">
        <v>2869</v>
      </c>
      <c r="J156" s="214">
        <v>44197</v>
      </c>
      <c r="K156" s="214">
        <v>44560</v>
      </c>
      <c r="L156" s="140" t="s">
        <v>3094</v>
      </c>
      <c r="M156" s="140" t="s">
        <v>690</v>
      </c>
      <c r="N156" s="140" t="s">
        <v>30</v>
      </c>
      <c r="O156" s="140" t="s">
        <v>3095</v>
      </c>
      <c r="P156" s="140" t="s">
        <v>11</v>
      </c>
      <c r="Q156" s="209">
        <v>12</v>
      </c>
      <c r="R156" s="209">
        <v>3</v>
      </c>
      <c r="S156" s="209">
        <v>3</v>
      </c>
      <c r="T156" s="209">
        <v>3</v>
      </c>
      <c r="U156" s="209">
        <v>3</v>
      </c>
      <c r="V156" s="209">
        <v>0</v>
      </c>
      <c r="W156" s="209" t="s">
        <v>3501</v>
      </c>
      <c r="X156" s="209">
        <v>0</v>
      </c>
      <c r="Y156" s="209" t="s">
        <v>3501</v>
      </c>
      <c r="Z156" s="209">
        <v>9</v>
      </c>
      <c r="AA156" s="209" t="s">
        <v>3734</v>
      </c>
      <c r="AB156" s="209"/>
      <c r="AC156" s="209"/>
      <c r="AD156" s="210">
        <v>44295</v>
      </c>
      <c r="AE156" s="210">
        <v>44379</v>
      </c>
      <c r="AF156" s="210">
        <v>44483</v>
      </c>
      <c r="AG156" s="210"/>
      <c r="AH156" s="72">
        <f t="shared" si="9"/>
        <v>0.75</v>
      </c>
      <c r="AI156" s="72">
        <f t="shared" si="10"/>
        <v>0</v>
      </c>
      <c r="AJ156" s="72">
        <f t="shared" si="11"/>
        <v>0</v>
      </c>
      <c r="AK156" s="72">
        <f t="shared" si="12"/>
        <v>1</v>
      </c>
      <c r="AL156" s="72" t="s">
        <v>2508</v>
      </c>
      <c r="AM156" s="211" t="s">
        <v>869</v>
      </c>
      <c r="AN156" s="211" t="s">
        <v>869</v>
      </c>
      <c r="AO156" s="211" t="s">
        <v>780</v>
      </c>
      <c r="AP156" s="211"/>
      <c r="AQ156" s="211" t="s">
        <v>3735</v>
      </c>
      <c r="AR156" s="211" t="s">
        <v>3735</v>
      </c>
      <c r="AS156" s="211" t="s">
        <v>3559</v>
      </c>
      <c r="AT156" s="211"/>
      <c r="AU156" s="211" t="s">
        <v>869</v>
      </c>
      <c r="AV156" s="211" t="s">
        <v>869</v>
      </c>
      <c r="AW156" s="211" t="s">
        <v>780</v>
      </c>
      <c r="AX156" s="211"/>
      <c r="AY156" s="211" t="s">
        <v>3736</v>
      </c>
      <c r="AZ156" s="211" t="s">
        <v>3737</v>
      </c>
      <c r="BA156" s="211" t="s">
        <v>3738</v>
      </c>
      <c r="BB156" s="211"/>
      <c r="BC156" s="140" t="s">
        <v>768</v>
      </c>
    </row>
    <row r="157" spans="1:55" ht="15" customHeight="1">
      <c r="A157" s="207">
        <v>35</v>
      </c>
      <c r="B157" s="140" t="s">
        <v>3433</v>
      </c>
      <c r="C157" s="140" t="s">
        <v>3739</v>
      </c>
      <c r="D157" s="140" t="s">
        <v>3740</v>
      </c>
      <c r="E157" s="140" t="s">
        <v>3642</v>
      </c>
      <c r="F157" s="140" t="s">
        <v>3741</v>
      </c>
      <c r="G157" s="140" t="s">
        <v>771</v>
      </c>
      <c r="H157" s="140" t="s">
        <v>2729</v>
      </c>
      <c r="I157" s="140" t="s">
        <v>3742</v>
      </c>
      <c r="J157" s="214">
        <v>44228</v>
      </c>
      <c r="K157" s="214">
        <v>44561</v>
      </c>
      <c r="L157" s="140" t="s">
        <v>3743</v>
      </c>
      <c r="M157" s="140" t="s">
        <v>3744</v>
      </c>
      <c r="N157" s="140" t="s">
        <v>30</v>
      </c>
      <c r="O157" s="140" t="s">
        <v>3745</v>
      </c>
      <c r="P157" s="140" t="s">
        <v>776</v>
      </c>
      <c r="Q157" s="236">
        <v>50</v>
      </c>
      <c r="R157" s="236">
        <v>5</v>
      </c>
      <c r="S157" s="236">
        <v>15</v>
      </c>
      <c r="T157" s="236">
        <v>15</v>
      </c>
      <c r="U157" s="236">
        <v>15</v>
      </c>
      <c r="V157" s="236">
        <v>0</v>
      </c>
      <c r="W157" s="236" t="s">
        <v>3746</v>
      </c>
      <c r="X157" s="236">
        <v>0</v>
      </c>
      <c r="Y157" s="236" t="s">
        <v>3747</v>
      </c>
      <c r="Z157" s="236">
        <v>0</v>
      </c>
      <c r="AA157" s="236" t="s">
        <v>3748</v>
      </c>
      <c r="AB157" s="212"/>
      <c r="AC157" s="212"/>
      <c r="AD157" s="210">
        <v>44295</v>
      </c>
      <c r="AE157" s="210">
        <v>44379</v>
      </c>
      <c r="AF157" s="210">
        <v>44483</v>
      </c>
      <c r="AG157" s="210"/>
      <c r="AH157" s="72">
        <f t="shared" si="9"/>
        <v>0</v>
      </c>
      <c r="AI157" s="72">
        <f t="shared" si="10"/>
        <v>0</v>
      </c>
      <c r="AJ157" s="72">
        <f t="shared" si="11"/>
        <v>0</v>
      </c>
      <c r="AK157" s="72">
        <f t="shared" si="12"/>
        <v>0</v>
      </c>
      <c r="AL157" s="72" t="s">
        <v>2508</v>
      </c>
      <c r="AM157" s="211" t="s">
        <v>780</v>
      </c>
      <c r="AN157" s="211" t="s">
        <v>780</v>
      </c>
      <c r="AO157" s="211" t="s">
        <v>780</v>
      </c>
      <c r="AP157" s="211"/>
      <c r="AQ157" s="211" t="s">
        <v>3749</v>
      </c>
      <c r="AR157" s="211" t="s">
        <v>3750</v>
      </c>
      <c r="AS157" s="211" t="s">
        <v>3559</v>
      </c>
      <c r="AT157" s="211"/>
      <c r="AU157" s="211" t="s">
        <v>780</v>
      </c>
      <c r="AV157" s="211" t="s">
        <v>780</v>
      </c>
      <c r="AW157" s="211" t="s">
        <v>780</v>
      </c>
      <c r="AX157" s="211"/>
      <c r="AY157" s="211" t="s">
        <v>3751</v>
      </c>
      <c r="AZ157" s="211" t="s">
        <v>3752</v>
      </c>
      <c r="BA157" s="211" t="s">
        <v>3753</v>
      </c>
      <c r="BB157" s="211"/>
      <c r="BC157" s="140" t="s">
        <v>768</v>
      </c>
    </row>
    <row r="158" spans="1:55" ht="15" customHeight="1">
      <c r="A158" s="207">
        <v>36</v>
      </c>
      <c r="B158" s="140" t="s">
        <v>3433</v>
      </c>
      <c r="C158" s="140" t="s">
        <v>3739</v>
      </c>
      <c r="D158" s="140" t="s">
        <v>3754</v>
      </c>
      <c r="E158" s="140" t="s">
        <v>769</v>
      </c>
      <c r="F158" s="140" t="s">
        <v>3549</v>
      </c>
      <c r="G158" s="140" t="s">
        <v>771</v>
      </c>
      <c r="H158" s="140" t="s">
        <v>2729</v>
      </c>
      <c r="I158" s="140" t="s">
        <v>3755</v>
      </c>
      <c r="J158" s="214">
        <v>44200</v>
      </c>
      <c r="K158" s="214">
        <v>44561</v>
      </c>
      <c r="L158" s="140" t="s">
        <v>3756</v>
      </c>
      <c r="M158" s="140" t="s">
        <v>3744</v>
      </c>
      <c r="N158" s="140" t="s">
        <v>30</v>
      </c>
      <c r="O158" s="140" t="s">
        <v>3757</v>
      </c>
      <c r="P158" s="140" t="s">
        <v>776</v>
      </c>
      <c r="Q158" s="236">
        <v>23</v>
      </c>
      <c r="R158" s="236">
        <v>2</v>
      </c>
      <c r="S158" s="236">
        <v>7</v>
      </c>
      <c r="T158" s="236">
        <v>7</v>
      </c>
      <c r="U158" s="236">
        <v>7</v>
      </c>
      <c r="V158" s="236">
        <v>3</v>
      </c>
      <c r="W158" s="236" t="s">
        <v>3758</v>
      </c>
      <c r="X158" s="236">
        <v>3</v>
      </c>
      <c r="Y158" s="236" t="s">
        <v>3759</v>
      </c>
      <c r="Z158" s="236">
        <v>1</v>
      </c>
      <c r="AA158" s="236" t="s">
        <v>3760</v>
      </c>
      <c r="AB158" s="212"/>
      <c r="AC158" s="212"/>
      <c r="AD158" s="210">
        <v>44295</v>
      </c>
      <c r="AE158" s="210">
        <v>44379</v>
      </c>
      <c r="AF158" s="210">
        <v>44483</v>
      </c>
      <c r="AG158" s="210"/>
      <c r="AH158" s="72">
        <f t="shared" si="9"/>
        <v>0.30434782608695654</v>
      </c>
      <c r="AI158" s="72">
        <f t="shared" si="10"/>
        <v>1</v>
      </c>
      <c r="AJ158" s="72">
        <f t="shared" si="11"/>
        <v>1</v>
      </c>
      <c r="AK158" s="72">
        <f t="shared" si="12"/>
        <v>1</v>
      </c>
      <c r="AL158" s="72" t="s">
        <v>2508</v>
      </c>
      <c r="AM158" s="211" t="s">
        <v>780</v>
      </c>
      <c r="AN158" s="211" t="s">
        <v>780</v>
      </c>
      <c r="AO158" s="211" t="s">
        <v>780</v>
      </c>
      <c r="AP158" s="211"/>
      <c r="AQ158" s="211" t="s">
        <v>3558</v>
      </c>
      <c r="AR158" s="211" t="s">
        <v>3558</v>
      </c>
      <c r="AS158" s="211" t="s">
        <v>3559</v>
      </c>
      <c r="AT158" s="211"/>
      <c r="AU158" s="211" t="s">
        <v>780</v>
      </c>
      <c r="AV158" s="211" t="s">
        <v>780</v>
      </c>
      <c r="AW158" s="211" t="s">
        <v>869</v>
      </c>
      <c r="AX158" s="211"/>
      <c r="AY158" s="211" t="s">
        <v>3761</v>
      </c>
      <c r="AZ158" s="211" t="s">
        <v>3762</v>
      </c>
      <c r="BA158" s="211" t="s">
        <v>3763</v>
      </c>
      <c r="BB158" s="211"/>
      <c r="BC158" s="140" t="s">
        <v>768</v>
      </c>
    </row>
    <row r="159" spans="1:55" ht="15" customHeight="1">
      <c r="A159" s="207">
        <v>37</v>
      </c>
      <c r="B159" s="140" t="s">
        <v>3433</v>
      </c>
      <c r="C159" s="140" t="s">
        <v>3739</v>
      </c>
      <c r="D159" s="140" t="s">
        <v>3754</v>
      </c>
      <c r="E159" s="140" t="s">
        <v>769</v>
      </c>
      <c r="F159" s="140" t="s">
        <v>3549</v>
      </c>
      <c r="G159" s="140" t="s">
        <v>771</v>
      </c>
      <c r="H159" s="140" t="s">
        <v>2729</v>
      </c>
      <c r="I159" s="140" t="s">
        <v>3764</v>
      </c>
      <c r="J159" s="214">
        <v>44228</v>
      </c>
      <c r="K159" s="214">
        <v>44561</v>
      </c>
      <c r="L159" s="140" t="s">
        <v>3765</v>
      </c>
      <c r="M159" s="140" t="s">
        <v>3744</v>
      </c>
      <c r="N159" s="140" t="s">
        <v>30</v>
      </c>
      <c r="O159" s="140" t="s">
        <v>3766</v>
      </c>
      <c r="P159" s="140" t="s">
        <v>776</v>
      </c>
      <c r="Q159" s="236">
        <v>6</v>
      </c>
      <c r="R159" s="236">
        <v>1</v>
      </c>
      <c r="S159" s="236">
        <v>1</v>
      </c>
      <c r="T159" s="236">
        <v>2</v>
      </c>
      <c r="U159" s="236">
        <v>2</v>
      </c>
      <c r="V159" s="236">
        <v>0</v>
      </c>
      <c r="W159" s="236" t="s">
        <v>3767</v>
      </c>
      <c r="X159" s="236">
        <v>6</v>
      </c>
      <c r="Y159" s="236" t="s">
        <v>3768</v>
      </c>
      <c r="Z159" s="236">
        <v>0</v>
      </c>
      <c r="AA159" s="236" t="s">
        <v>3769</v>
      </c>
      <c r="AB159" s="212"/>
      <c r="AC159" s="212"/>
      <c r="AD159" s="210">
        <v>44295</v>
      </c>
      <c r="AE159" s="210">
        <v>44379</v>
      </c>
      <c r="AF159" s="210">
        <v>44483</v>
      </c>
      <c r="AG159" s="210"/>
      <c r="AH159" s="72">
        <f t="shared" si="9"/>
        <v>1</v>
      </c>
      <c r="AI159" s="72">
        <f t="shared" si="10"/>
        <v>0</v>
      </c>
      <c r="AJ159" s="72">
        <f t="shared" si="11"/>
        <v>1</v>
      </c>
      <c r="AK159" s="72">
        <f t="shared" si="12"/>
        <v>1</v>
      </c>
      <c r="AL159" s="72" t="s">
        <v>2508</v>
      </c>
      <c r="AM159" s="211" t="s">
        <v>780</v>
      </c>
      <c r="AN159" s="211" t="s">
        <v>780</v>
      </c>
      <c r="AO159" s="211" t="s">
        <v>780</v>
      </c>
      <c r="AP159" s="211"/>
      <c r="AQ159" s="211" t="s">
        <v>3750</v>
      </c>
      <c r="AR159" s="211" t="s">
        <v>3558</v>
      </c>
      <c r="AS159" s="211" t="s">
        <v>3559</v>
      </c>
      <c r="AT159" s="211"/>
      <c r="AU159" s="211" t="s">
        <v>780</v>
      </c>
      <c r="AV159" s="211" t="s">
        <v>780</v>
      </c>
      <c r="AW159" s="211" t="s">
        <v>780</v>
      </c>
      <c r="AX159" s="211"/>
      <c r="AY159" s="211" t="s">
        <v>3770</v>
      </c>
      <c r="AZ159" s="211" t="s">
        <v>3771</v>
      </c>
      <c r="BA159" s="211" t="s">
        <v>3772</v>
      </c>
      <c r="BB159" s="211"/>
      <c r="BC159" s="140" t="s">
        <v>768</v>
      </c>
    </row>
    <row r="160" spans="1:55" ht="15" customHeight="1">
      <c r="A160" s="207">
        <v>38</v>
      </c>
      <c r="B160" s="140" t="s">
        <v>3433</v>
      </c>
      <c r="C160" s="140" t="s">
        <v>3739</v>
      </c>
      <c r="D160" s="140" t="s">
        <v>3754</v>
      </c>
      <c r="E160" s="140" t="s">
        <v>769</v>
      </c>
      <c r="F160" s="140" t="s">
        <v>3549</v>
      </c>
      <c r="G160" s="140" t="s">
        <v>771</v>
      </c>
      <c r="H160" s="140" t="s">
        <v>2729</v>
      </c>
      <c r="I160" s="140" t="s">
        <v>3773</v>
      </c>
      <c r="J160" s="214">
        <v>44200</v>
      </c>
      <c r="K160" s="214">
        <v>44561</v>
      </c>
      <c r="L160" s="140" t="s">
        <v>3774</v>
      </c>
      <c r="M160" s="140" t="s">
        <v>3744</v>
      </c>
      <c r="N160" s="140" t="s">
        <v>30</v>
      </c>
      <c r="O160" s="140" t="s">
        <v>3766</v>
      </c>
      <c r="P160" s="140" t="s">
        <v>776</v>
      </c>
      <c r="Q160" s="236">
        <v>18</v>
      </c>
      <c r="R160" s="236">
        <v>2</v>
      </c>
      <c r="S160" s="236">
        <v>5</v>
      </c>
      <c r="T160" s="236">
        <v>5</v>
      </c>
      <c r="U160" s="236">
        <v>6</v>
      </c>
      <c r="V160" s="236">
        <v>5</v>
      </c>
      <c r="W160" s="236" t="s">
        <v>3775</v>
      </c>
      <c r="X160" s="236">
        <v>11</v>
      </c>
      <c r="Y160" s="236" t="s">
        <v>3776</v>
      </c>
      <c r="Z160" s="236">
        <v>10</v>
      </c>
      <c r="AA160" s="236" t="s">
        <v>3777</v>
      </c>
      <c r="AB160" s="219"/>
      <c r="AC160" s="219"/>
      <c r="AD160" s="210">
        <v>44295</v>
      </c>
      <c r="AE160" s="210">
        <v>44379</v>
      </c>
      <c r="AF160" s="210">
        <v>44483</v>
      </c>
      <c r="AG160" s="210"/>
      <c r="AH160" s="72">
        <f t="shared" si="9"/>
        <v>1</v>
      </c>
      <c r="AI160" s="72">
        <f t="shared" si="10"/>
        <v>1</v>
      </c>
      <c r="AJ160" s="72">
        <f t="shared" si="11"/>
        <v>1</v>
      </c>
      <c r="AK160" s="72">
        <f t="shared" si="12"/>
        <v>1</v>
      </c>
      <c r="AL160" s="72" t="s">
        <v>2508</v>
      </c>
      <c r="AM160" s="211" t="s">
        <v>780</v>
      </c>
      <c r="AN160" s="211" t="s">
        <v>780</v>
      </c>
      <c r="AO160" s="211" t="s">
        <v>780</v>
      </c>
      <c r="AP160" s="211"/>
      <c r="AQ160" s="211" t="s">
        <v>3558</v>
      </c>
      <c r="AR160" s="211" t="s">
        <v>3558</v>
      </c>
      <c r="AS160" s="211" t="s">
        <v>3559</v>
      </c>
      <c r="AT160" s="211"/>
      <c r="AU160" s="211" t="s">
        <v>780</v>
      </c>
      <c r="AV160" s="211" t="s">
        <v>780</v>
      </c>
      <c r="AW160" s="211" t="s">
        <v>780</v>
      </c>
      <c r="AX160" s="211"/>
      <c r="AY160" s="211" t="s">
        <v>3778</v>
      </c>
      <c r="AZ160" s="211" t="s">
        <v>3779</v>
      </c>
      <c r="BA160" s="211" t="s">
        <v>3780</v>
      </c>
      <c r="BB160" s="211"/>
      <c r="BC160" s="140" t="s">
        <v>768</v>
      </c>
    </row>
    <row r="161" spans="1:55" ht="15" customHeight="1">
      <c r="A161" s="207">
        <v>39</v>
      </c>
      <c r="B161" s="140" t="s">
        <v>3433</v>
      </c>
      <c r="C161" s="140" t="s">
        <v>3739</v>
      </c>
      <c r="D161" s="140" t="s">
        <v>3754</v>
      </c>
      <c r="E161" s="140" t="s">
        <v>769</v>
      </c>
      <c r="F161" s="140" t="s">
        <v>3549</v>
      </c>
      <c r="G161" s="140" t="s">
        <v>771</v>
      </c>
      <c r="H161" s="140" t="s">
        <v>2729</v>
      </c>
      <c r="I161" s="140" t="s">
        <v>3781</v>
      </c>
      <c r="J161" s="214">
        <v>44228</v>
      </c>
      <c r="K161" s="214">
        <v>44561</v>
      </c>
      <c r="L161" s="140" t="s">
        <v>3782</v>
      </c>
      <c r="M161" s="140" t="s">
        <v>3744</v>
      </c>
      <c r="N161" s="140" t="s">
        <v>30</v>
      </c>
      <c r="O161" s="140" t="s">
        <v>3783</v>
      </c>
      <c r="P161" s="140" t="s">
        <v>776</v>
      </c>
      <c r="Q161" s="236">
        <v>14400</v>
      </c>
      <c r="R161" s="236">
        <v>1440</v>
      </c>
      <c r="S161" s="236">
        <v>4320</v>
      </c>
      <c r="T161" s="236">
        <v>4320</v>
      </c>
      <c r="U161" s="236">
        <v>4320</v>
      </c>
      <c r="V161" s="236">
        <v>3301</v>
      </c>
      <c r="W161" s="236" t="s">
        <v>3784</v>
      </c>
      <c r="X161" s="236">
        <v>4331</v>
      </c>
      <c r="Y161" s="236" t="s">
        <v>3785</v>
      </c>
      <c r="Z161" s="236">
        <v>4809</v>
      </c>
      <c r="AA161" s="236" t="s">
        <v>3786</v>
      </c>
      <c r="AB161" s="219"/>
      <c r="AC161" s="219"/>
      <c r="AD161" s="210">
        <v>44295</v>
      </c>
      <c r="AE161" s="210">
        <v>44379</v>
      </c>
      <c r="AF161" s="210">
        <v>44483</v>
      </c>
      <c r="AG161" s="210"/>
      <c r="AH161" s="72">
        <f t="shared" si="9"/>
        <v>0.86395833333333338</v>
      </c>
      <c r="AI161" s="72">
        <f t="shared" si="10"/>
        <v>1</v>
      </c>
      <c r="AJ161" s="72">
        <f t="shared" si="11"/>
        <v>1</v>
      </c>
      <c r="AK161" s="72">
        <f t="shared" si="12"/>
        <v>1</v>
      </c>
      <c r="AL161" s="72" t="s">
        <v>2508</v>
      </c>
      <c r="AM161" s="211" t="s">
        <v>780</v>
      </c>
      <c r="AN161" s="211" t="s">
        <v>780</v>
      </c>
      <c r="AO161" s="211" t="s">
        <v>780</v>
      </c>
      <c r="AP161" s="211"/>
      <c r="AQ161" s="211" t="s">
        <v>3557</v>
      </c>
      <c r="AR161" s="211" t="s">
        <v>3558</v>
      </c>
      <c r="AS161" s="211" t="s">
        <v>3559</v>
      </c>
      <c r="AT161" s="211"/>
      <c r="AU161" s="211" t="s">
        <v>780</v>
      </c>
      <c r="AV161" s="211" t="s">
        <v>780</v>
      </c>
      <c r="AW161" s="211" t="s">
        <v>780</v>
      </c>
      <c r="AX161" s="211"/>
      <c r="AY161" s="211" t="s">
        <v>3787</v>
      </c>
      <c r="AZ161" s="211" t="s">
        <v>3788</v>
      </c>
      <c r="BA161" s="211" t="s">
        <v>3789</v>
      </c>
      <c r="BB161" s="211"/>
      <c r="BC161" s="140" t="s">
        <v>768</v>
      </c>
    </row>
    <row r="162" spans="1:55" ht="15" customHeight="1">
      <c r="A162" s="207">
        <v>40</v>
      </c>
      <c r="B162" s="140" t="s">
        <v>3433</v>
      </c>
      <c r="C162" s="140" t="s">
        <v>3739</v>
      </c>
      <c r="D162" s="140" t="s">
        <v>3754</v>
      </c>
      <c r="E162" s="140" t="s">
        <v>769</v>
      </c>
      <c r="F162" s="140" t="s">
        <v>3549</v>
      </c>
      <c r="G162" s="140" t="s">
        <v>771</v>
      </c>
      <c r="H162" s="140" t="s">
        <v>2729</v>
      </c>
      <c r="I162" s="140" t="s">
        <v>3790</v>
      </c>
      <c r="J162" s="214">
        <v>44228</v>
      </c>
      <c r="K162" s="214">
        <v>44561</v>
      </c>
      <c r="L162" s="140" t="s">
        <v>3791</v>
      </c>
      <c r="M162" s="140" t="s">
        <v>3744</v>
      </c>
      <c r="N162" s="140" t="s">
        <v>30</v>
      </c>
      <c r="O162" s="140" t="s">
        <v>3792</v>
      </c>
      <c r="P162" s="140" t="s">
        <v>776</v>
      </c>
      <c r="Q162" s="236">
        <v>52</v>
      </c>
      <c r="R162" s="236">
        <v>13</v>
      </c>
      <c r="S162" s="236">
        <v>13</v>
      </c>
      <c r="T162" s="236">
        <v>13</v>
      </c>
      <c r="U162" s="236">
        <v>13</v>
      </c>
      <c r="V162" s="236">
        <v>13</v>
      </c>
      <c r="W162" s="236" t="s">
        <v>3793</v>
      </c>
      <c r="X162" s="236">
        <v>13</v>
      </c>
      <c r="Y162" s="236" t="s">
        <v>3794</v>
      </c>
      <c r="Z162" s="236">
        <v>12</v>
      </c>
      <c r="AA162" s="236" t="s">
        <v>3795</v>
      </c>
      <c r="AB162" s="219"/>
      <c r="AC162" s="219"/>
      <c r="AD162" s="210">
        <v>44295</v>
      </c>
      <c r="AE162" s="210">
        <v>44379</v>
      </c>
      <c r="AF162" s="210">
        <v>44483</v>
      </c>
      <c r="AG162" s="210"/>
      <c r="AH162" s="72">
        <f t="shared" si="9"/>
        <v>0.73076923076923073</v>
      </c>
      <c r="AI162" s="72">
        <f t="shared" si="10"/>
        <v>1</v>
      </c>
      <c r="AJ162" s="72">
        <f t="shared" si="11"/>
        <v>1</v>
      </c>
      <c r="AK162" s="72">
        <f t="shared" si="12"/>
        <v>1</v>
      </c>
      <c r="AL162" s="72" t="s">
        <v>2508</v>
      </c>
      <c r="AM162" s="211" t="s">
        <v>780</v>
      </c>
      <c r="AN162" s="211" t="s">
        <v>780</v>
      </c>
      <c r="AO162" s="211" t="s">
        <v>780</v>
      </c>
      <c r="AP162" s="211"/>
      <c r="AQ162" s="211" t="s">
        <v>3557</v>
      </c>
      <c r="AR162" s="211" t="s">
        <v>3558</v>
      </c>
      <c r="AS162" s="211" t="s">
        <v>3559</v>
      </c>
      <c r="AT162" s="211"/>
      <c r="AU162" s="211" t="s">
        <v>780</v>
      </c>
      <c r="AV162" s="211" t="s">
        <v>780</v>
      </c>
      <c r="AW162" s="211" t="s">
        <v>780</v>
      </c>
      <c r="AX162" s="211"/>
      <c r="AY162" s="211" t="s">
        <v>3796</v>
      </c>
      <c r="AZ162" s="211" t="s">
        <v>3797</v>
      </c>
      <c r="BA162" s="211" t="s">
        <v>3798</v>
      </c>
      <c r="BB162" s="211"/>
      <c r="BC162" s="140" t="s">
        <v>768</v>
      </c>
    </row>
    <row r="163" spans="1:55" ht="15" customHeight="1">
      <c r="A163" s="207">
        <v>41</v>
      </c>
      <c r="B163" s="140" t="s">
        <v>3433</v>
      </c>
      <c r="C163" s="140" t="s">
        <v>3739</v>
      </c>
      <c r="D163" s="140" t="s">
        <v>3754</v>
      </c>
      <c r="E163" s="140" t="s">
        <v>769</v>
      </c>
      <c r="F163" s="140" t="s">
        <v>3549</v>
      </c>
      <c r="G163" s="140" t="s">
        <v>771</v>
      </c>
      <c r="H163" s="140" t="s">
        <v>2729</v>
      </c>
      <c r="I163" s="140" t="s">
        <v>3799</v>
      </c>
      <c r="J163" s="214">
        <v>44228</v>
      </c>
      <c r="K163" s="214">
        <v>44561</v>
      </c>
      <c r="L163" s="140" t="s">
        <v>3800</v>
      </c>
      <c r="M163" s="140" t="s">
        <v>3744</v>
      </c>
      <c r="N163" s="140" t="s">
        <v>30</v>
      </c>
      <c r="O163" s="140" t="s">
        <v>3801</v>
      </c>
      <c r="P163" s="140" t="s">
        <v>776</v>
      </c>
      <c r="Q163" s="236">
        <v>27</v>
      </c>
      <c r="R163" s="236">
        <v>3</v>
      </c>
      <c r="S163" s="236">
        <v>8</v>
      </c>
      <c r="T163" s="236">
        <v>8</v>
      </c>
      <c r="U163" s="236">
        <v>8</v>
      </c>
      <c r="V163" s="236">
        <v>10</v>
      </c>
      <c r="W163" s="236" t="s">
        <v>3802</v>
      </c>
      <c r="X163" s="236">
        <v>0</v>
      </c>
      <c r="Y163" s="236" t="s">
        <v>3803</v>
      </c>
      <c r="Z163" s="236">
        <v>13</v>
      </c>
      <c r="AA163" s="236" t="s">
        <v>3804</v>
      </c>
      <c r="AB163" s="219"/>
      <c r="AC163" s="219"/>
      <c r="AD163" s="210">
        <v>44295</v>
      </c>
      <c r="AE163" s="210">
        <v>44379</v>
      </c>
      <c r="AF163" s="210">
        <v>44483</v>
      </c>
      <c r="AG163" s="210"/>
      <c r="AH163" s="72">
        <f t="shared" si="9"/>
        <v>0.85185185185185186</v>
      </c>
      <c r="AI163" s="72">
        <f t="shared" si="10"/>
        <v>1</v>
      </c>
      <c r="AJ163" s="72">
        <f t="shared" si="11"/>
        <v>1</v>
      </c>
      <c r="AK163" s="72">
        <f t="shared" si="12"/>
        <v>1</v>
      </c>
      <c r="AL163" s="72" t="s">
        <v>2508</v>
      </c>
      <c r="AM163" s="211" t="s">
        <v>780</v>
      </c>
      <c r="AN163" s="211" t="s">
        <v>780</v>
      </c>
      <c r="AO163" s="211" t="s">
        <v>780</v>
      </c>
      <c r="AP163" s="211"/>
      <c r="AQ163" s="211" t="s">
        <v>3557</v>
      </c>
      <c r="AR163" s="211" t="s">
        <v>3558</v>
      </c>
      <c r="AS163" s="211" t="s">
        <v>3559</v>
      </c>
      <c r="AT163" s="211"/>
      <c r="AU163" s="211" t="s">
        <v>780</v>
      </c>
      <c r="AV163" s="211" t="s">
        <v>780</v>
      </c>
      <c r="AW163" s="211" t="s">
        <v>780</v>
      </c>
      <c r="AX163" s="211"/>
      <c r="AY163" s="211" t="s">
        <v>3805</v>
      </c>
      <c r="AZ163" s="211" t="s">
        <v>3806</v>
      </c>
      <c r="BA163" s="211" t="s">
        <v>3807</v>
      </c>
      <c r="BB163" s="211"/>
      <c r="BC163" s="140" t="s">
        <v>768</v>
      </c>
    </row>
    <row r="164" spans="1:55" ht="15" customHeight="1">
      <c r="A164" s="207">
        <v>42</v>
      </c>
      <c r="B164" s="140" t="s">
        <v>3433</v>
      </c>
      <c r="C164" s="140" t="s">
        <v>3739</v>
      </c>
      <c r="D164" s="140" t="s">
        <v>3754</v>
      </c>
      <c r="E164" s="140" t="s">
        <v>769</v>
      </c>
      <c r="F164" s="140" t="s">
        <v>3549</v>
      </c>
      <c r="G164" s="140" t="s">
        <v>771</v>
      </c>
      <c r="H164" s="140" t="s">
        <v>2729</v>
      </c>
      <c r="I164" s="140" t="s">
        <v>3808</v>
      </c>
      <c r="J164" s="214">
        <v>44228</v>
      </c>
      <c r="K164" s="214">
        <v>44561</v>
      </c>
      <c r="L164" s="140" t="s">
        <v>3809</v>
      </c>
      <c r="M164" s="140" t="s">
        <v>3744</v>
      </c>
      <c r="N164" s="140" t="s">
        <v>60</v>
      </c>
      <c r="O164" s="140" t="s">
        <v>3810</v>
      </c>
      <c r="P164" s="140" t="s">
        <v>862</v>
      </c>
      <c r="Q164" s="217">
        <v>1</v>
      </c>
      <c r="R164" s="217">
        <v>0</v>
      </c>
      <c r="S164" s="217">
        <v>0.3</v>
      </c>
      <c r="T164" s="217">
        <v>0.3</v>
      </c>
      <c r="U164" s="217">
        <v>0.4</v>
      </c>
      <c r="V164" s="217">
        <v>0</v>
      </c>
      <c r="W164" s="217" t="s">
        <v>3811</v>
      </c>
      <c r="X164" s="217">
        <v>0.05</v>
      </c>
      <c r="Y164" s="217" t="s">
        <v>3812</v>
      </c>
      <c r="Z164" s="217">
        <v>0.25</v>
      </c>
      <c r="AA164" s="217" t="s">
        <v>3813</v>
      </c>
      <c r="AB164" s="219"/>
      <c r="AC164" s="219"/>
      <c r="AD164" s="210">
        <v>44295</v>
      </c>
      <c r="AE164" s="210">
        <v>44379</v>
      </c>
      <c r="AF164" s="210">
        <v>44483</v>
      </c>
      <c r="AG164" s="210"/>
      <c r="AH164" s="72">
        <f t="shared" si="9"/>
        <v>0.3</v>
      </c>
      <c r="AI164" s="72" t="str">
        <f t="shared" si="10"/>
        <v/>
      </c>
      <c r="AJ164" s="72">
        <f t="shared" si="11"/>
        <v>0.16666666666666669</v>
      </c>
      <c r="AK164" s="72">
        <f t="shared" si="12"/>
        <v>0.88333333333333341</v>
      </c>
      <c r="AL164" s="72" t="s">
        <v>2508</v>
      </c>
      <c r="AM164" s="211" t="s">
        <v>780</v>
      </c>
      <c r="AN164" s="211" t="s">
        <v>780</v>
      </c>
      <c r="AO164" s="211" t="s">
        <v>780</v>
      </c>
      <c r="AP164" s="211"/>
      <c r="AQ164" s="211" t="s">
        <v>3814</v>
      </c>
      <c r="AR164" s="211" t="s">
        <v>3558</v>
      </c>
      <c r="AS164" s="211" t="s">
        <v>3559</v>
      </c>
      <c r="AT164" s="211"/>
      <c r="AU164" s="211" t="s">
        <v>879</v>
      </c>
      <c r="AV164" s="211" t="s">
        <v>780</v>
      </c>
      <c r="AW164" s="211" t="s">
        <v>780</v>
      </c>
      <c r="AX164" s="211"/>
      <c r="AY164" s="211" t="s">
        <v>3815</v>
      </c>
      <c r="AZ164" s="211" t="s">
        <v>3816</v>
      </c>
      <c r="BA164" s="211" t="s">
        <v>3817</v>
      </c>
      <c r="BB164" s="211"/>
      <c r="BC164" s="140" t="s">
        <v>768</v>
      </c>
    </row>
    <row r="165" spans="1:55" ht="15" customHeight="1">
      <c r="A165" s="207">
        <v>43</v>
      </c>
      <c r="B165" s="140" t="s">
        <v>3433</v>
      </c>
      <c r="C165" s="140" t="s">
        <v>3739</v>
      </c>
      <c r="D165" s="140" t="s">
        <v>3754</v>
      </c>
      <c r="E165" s="140" t="s">
        <v>769</v>
      </c>
      <c r="F165" s="140" t="s">
        <v>3549</v>
      </c>
      <c r="G165" s="140" t="s">
        <v>771</v>
      </c>
      <c r="H165" s="140" t="s">
        <v>2729</v>
      </c>
      <c r="I165" s="140" t="s">
        <v>3818</v>
      </c>
      <c r="J165" s="214">
        <v>44228</v>
      </c>
      <c r="K165" s="214">
        <v>44561</v>
      </c>
      <c r="L165" s="140" t="s">
        <v>3819</v>
      </c>
      <c r="M165" s="140" t="s">
        <v>3744</v>
      </c>
      <c r="N165" s="140" t="s">
        <v>30</v>
      </c>
      <c r="O165" s="140" t="s">
        <v>3820</v>
      </c>
      <c r="P165" s="140" t="s">
        <v>776</v>
      </c>
      <c r="Q165" s="235">
        <v>12000</v>
      </c>
      <c r="R165" s="235">
        <v>3000</v>
      </c>
      <c r="S165" s="235">
        <v>3000</v>
      </c>
      <c r="T165" s="235">
        <v>3000</v>
      </c>
      <c r="U165" s="235">
        <v>3000</v>
      </c>
      <c r="V165" s="235">
        <v>2998</v>
      </c>
      <c r="W165" s="235" t="s">
        <v>3821</v>
      </c>
      <c r="X165" s="235">
        <v>3549</v>
      </c>
      <c r="Y165" s="235" t="s">
        <v>3822</v>
      </c>
      <c r="Z165" s="235">
        <v>3693</v>
      </c>
      <c r="AA165" s="235" t="s">
        <v>3823</v>
      </c>
      <c r="AB165" s="219"/>
      <c r="AC165" s="219"/>
      <c r="AD165" s="210">
        <v>44295</v>
      </c>
      <c r="AE165" s="210">
        <v>44379</v>
      </c>
      <c r="AF165" s="210">
        <v>44483</v>
      </c>
      <c r="AG165" s="210"/>
      <c r="AH165" s="72">
        <f t="shared" si="9"/>
        <v>0.85333333333333339</v>
      </c>
      <c r="AI165" s="72">
        <f t="shared" si="10"/>
        <v>0.9993333333333333</v>
      </c>
      <c r="AJ165" s="72">
        <f t="shared" si="11"/>
        <v>1</v>
      </c>
      <c r="AK165" s="72">
        <f t="shared" si="12"/>
        <v>1</v>
      </c>
      <c r="AL165" s="72" t="s">
        <v>2508</v>
      </c>
      <c r="AM165" s="211" t="s">
        <v>780</v>
      </c>
      <c r="AN165" s="211" t="s">
        <v>780</v>
      </c>
      <c r="AO165" s="211" t="s">
        <v>780</v>
      </c>
      <c r="AP165" s="211"/>
      <c r="AQ165" s="211" t="s">
        <v>3557</v>
      </c>
      <c r="AR165" s="211" t="s">
        <v>3558</v>
      </c>
      <c r="AS165" s="211" t="s">
        <v>3559</v>
      </c>
      <c r="AT165" s="211"/>
      <c r="AU165" s="211" t="s">
        <v>780</v>
      </c>
      <c r="AV165" s="211" t="s">
        <v>780</v>
      </c>
      <c r="AW165" s="211" t="s">
        <v>780</v>
      </c>
      <c r="AX165" s="211"/>
      <c r="AY165" s="211" t="s">
        <v>3824</v>
      </c>
      <c r="AZ165" s="211" t="s">
        <v>3825</v>
      </c>
      <c r="BA165" s="211" t="s">
        <v>3826</v>
      </c>
      <c r="BB165" s="211"/>
      <c r="BC165" s="140" t="s">
        <v>768</v>
      </c>
    </row>
    <row r="166" spans="1:55" ht="15" customHeight="1">
      <c r="A166" s="207">
        <v>44</v>
      </c>
      <c r="B166" s="140" t="s">
        <v>3433</v>
      </c>
      <c r="C166" s="140" t="s">
        <v>3739</v>
      </c>
      <c r="D166" s="140" t="s">
        <v>3827</v>
      </c>
      <c r="E166" s="140" t="s">
        <v>3642</v>
      </c>
      <c r="F166" s="140" t="s">
        <v>3643</v>
      </c>
      <c r="G166" s="140" t="s">
        <v>771</v>
      </c>
      <c r="H166" s="140" t="s">
        <v>2729</v>
      </c>
      <c r="I166" s="140" t="s">
        <v>3828</v>
      </c>
      <c r="J166" s="214">
        <v>44228</v>
      </c>
      <c r="K166" s="214">
        <v>44561</v>
      </c>
      <c r="L166" s="140" t="s">
        <v>3663</v>
      </c>
      <c r="M166" s="140" t="s">
        <v>3744</v>
      </c>
      <c r="N166" s="140" t="s">
        <v>30</v>
      </c>
      <c r="O166" s="140" t="s">
        <v>3829</v>
      </c>
      <c r="P166" s="140" t="s">
        <v>776</v>
      </c>
      <c r="Q166" s="235">
        <v>1</v>
      </c>
      <c r="R166" s="235">
        <v>0</v>
      </c>
      <c r="S166" s="235">
        <v>0</v>
      </c>
      <c r="T166" s="235">
        <v>0</v>
      </c>
      <c r="U166" s="235">
        <v>1</v>
      </c>
      <c r="V166" s="235">
        <v>0</v>
      </c>
      <c r="W166" s="235" t="s">
        <v>3830</v>
      </c>
      <c r="X166" s="235">
        <v>0</v>
      </c>
      <c r="Y166" s="235" t="s">
        <v>3831</v>
      </c>
      <c r="Z166" s="235">
        <v>1</v>
      </c>
      <c r="AA166" s="235" t="s">
        <v>3832</v>
      </c>
      <c r="AB166" s="219"/>
      <c r="AC166" s="219"/>
      <c r="AD166" s="210">
        <v>44295</v>
      </c>
      <c r="AE166" s="210">
        <v>44379</v>
      </c>
      <c r="AF166" s="210">
        <v>44483</v>
      </c>
      <c r="AG166" s="210"/>
      <c r="AH166" s="72">
        <f t="shared" si="9"/>
        <v>1</v>
      </c>
      <c r="AI166" s="72" t="str">
        <f t="shared" si="10"/>
        <v/>
      </c>
      <c r="AJ166" s="72" t="str">
        <f t="shared" si="11"/>
        <v/>
      </c>
      <c r="AK166" s="72" t="str">
        <f t="shared" si="12"/>
        <v/>
      </c>
      <c r="AL166" s="72" t="s">
        <v>2508</v>
      </c>
      <c r="AM166" s="211" t="s">
        <v>780</v>
      </c>
      <c r="AN166" s="211" t="s">
        <v>780</v>
      </c>
      <c r="AO166" s="211" t="s">
        <v>780</v>
      </c>
      <c r="AP166" s="211"/>
      <c r="AQ166" s="211" t="s">
        <v>3557</v>
      </c>
      <c r="AR166" s="211" t="s">
        <v>3558</v>
      </c>
      <c r="AS166" s="211" t="s">
        <v>3559</v>
      </c>
      <c r="AT166" s="211"/>
      <c r="AU166" s="211" t="s">
        <v>780</v>
      </c>
      <c r="AV166" s="211" t="s">
        <v>780</v>
      </c>
      <c r="AW166" s="211" t="s">
        <v>780</v>
      </c>
      <c r="AX166" s="211"/>
      <c r="AY166" s="211" t="s">
        <v>3833</v>
      </c>
      <c r="AZ166" s="211" t="s">
        <v>3834</v>
      </c>
      <c r="BA166" s="211" t="s">
        <v>3835</v>
      </c>
      <c r="BB166" s="211"/>
      <c r="BC166" s="140" t="s">
        <v>768</v>
      </c>
    </row>
    <row r="167" spans="1:55" ht="15" customHeight="1">
      <c r="A167" s="207">
        <v>45</v>
      </c>
      <c r="B167" s="140" t="s">
        <v>3433</v>
      </c>
      <c r="C167" s="140" t="s">
        <v>3739</v>
      </c>
      <c r="D167" s="140" t="s">
        <v>3827</v>
      </c>
      <c r="E167" s="140" t="s">
        <v>3642</v>
      </c>
      <c r="F167" s="140" t="s">
        <v>3643</v>
      </c>
      <c r="G167" s="140" t="s">
        <v>771</v>
      </c>
      <c r="H167" s="140" t="s">
        <v>2729</v>
      </c>
      <c r="I167" s="140" t="s">
        <v>3836</v>
      </c>
      <c r="J167" s="214">
        <v>44228</v>
      </c>
      <c r="K167" s="214">
        <v>44561</v>
      </c>
      <c r="L167" s="140" t="s">
        <v>3663</v>
      </c>
      <c r="M167" s="140" t="s">
        <v>3744</v>
      </c>
      <c r="N167" s="140" t="s">
        <v>30</v>
      </c>
      <c r="O167" s="140" t="s">
        <v>3829</v>
      </c>
      <c r="P167" s="140" t="s">
        <v>776</v>
      </c>
      <c r="Q167" s="235">
        <v>4668</v>
      </c>
      <c r="R167" s="235">
        <v>934</v>
      </c>
      <c r="S167" s="235">
        <v>1167</v>
      </c>
      <c r="T167" s="235">
        <v>1167</v>
      </c>
      <c r="U167" s="235">
        <v>1400</v>
      </c>
      <c r="V167" s="235">
        <v>2743</v>
      </c>
      <c r="W167" s="235" t="s">
        <v>3837</v>
      </c>
      <c r="X167" s="235">
        <v>1925</v>
      </c>
      <c r="Y167" s="235" t="s">
        <v>3838</v>
      </c>
      <c r="Z167" s="235">
        <v>0</v>
      </c>
      <c r="AA167" s="235" t="s">
        <v>3839</v>
      </c>
      <c r="AB167" s="219"/>
      <c r="AC167" s="219"/>
      <c r="AD167" s="210">
        <v>44295</v>
      </c>
      <c r="AE167" s="210">
        <v>44379</v>
      </c>
      <c r="AF167" s="210">
        <v>44483</v>
      </c>
      <c r="AG167" s="210"/>
      <c r="AH167" s="72">
        <f t="shared" si="9"/>
        <v>1</v>
      </c>
      <c r="AI167" s="72">
        <f t="shared" si="10"/>
        <v>1</v>
      </c>
      <c r="AJ167" s="72">
        <f t="shared" si="11"/>
        <v>1</v>
      </c>
      <c r="AK167" s="72">
        <f t="shared" si="12"/>
        <v>1</v>
      </c>
      <c r="AL167" s="72" t="s">
        <v>2508</v>
      </c>
      <c r="AM167" s="211" t="s">
        <v>780</v>
      </c>
      <c r="AN167" s="211" t="s">
        <v>780</v>
      </c>
      <c r="AO167" s="211" t="s">
        <v>780</v>
      </c>
      <c r="AP167" s="211"/>
      <c r="AQ167" s="211" t="s">
        <v>3557</v>
      </c>
      <c r="AR167" s="211" t="s">
        <v>3558</v>
      </c>
      <c r="AS167" s="211" t="s">
        <v>3559</v>
      </c>
      <c r="AT167" s="211"/>
      <c r="AU167" s="211" t="s">
        <v>780</v>
      </c>
      <c r="AV167" s="211" t="s">
        <v>780</v>
      </c>
      <c r="AW167" s="211" t="s">
        <v>780</v>
      </c>
      <c r="AX167" s="211"/>
      <c r="AY167" s="211" t="s">
        <v>3840</v>
      </c>
      <c r="AZ167" s="211" t="s">
        <v>3841</v>
      </c>
      <c r="BA167" s="211" t="s">
        <v>3842</v>
      </c>
      <c r="BB167" s="211"/>
      <c r="BC167" s="140" t="s">
        <v>768</v>
      </c>
    </row>
    <row r="168" spans="1:55" ht="15" customHeight="1">
      <c r="A168" s="207">
        <v>46</v>
      </c>
      <c r="B168" s="140" t="s">
        <v>3433</v>
      </c>
      <c r="C168" s="140" t="s">
        <v>3739</v>
      </c>
      <c r="D168" s="140" t="s">
        <v>3843</v>
      </c>
      <c r="E168" s="140" t="s">
        <v>3605</v>
      </c>
      <c r="F168" s="140" t="s">
        <v>3023</v>
      </c>
      <c r="G168" s="140" t="s">
        <v>771</v>
      </c>
      <c r="H168" s="140" t="s">
        <v>772</v>
      </c>
      <c r="I168" s="140" t="s">
        <v>3844</v>
      </c>
      <c r="J168" s="214">
        <v>44228</v>
      </c>
      <c r="K168" s="214">
        <v>44561</v>
      </c>
      <c r="L168" s="140" t="s">
        <v>3845</v>
      </c>
      <c r="M168" s="140" t="s">
        <v>3744</v>
      </c>
      <c r="N168" s="140" t="s">
        <v>30</v>
      </c>
      <c r="O168" s="140" t="s">
        <v>3846</v>
      </c>
      <c r="P168" s="140" t="s">
        <v>776</v>
      </c>
      <c r="Q168" s="235">
        <v>3</v>
      </c>
      <c r="R168" s="235">
        <v>0</v>
      </c>
      <c r="S168" s="235">
        <v>1</v>
      </c>
      <c r="T168" s="235">
        <v>1</v>
      </c>
      <c r="U168" s="235">
        <v>1</v>
      </c>
      <c r="V168" s="235">
        <v>0</v>
      </c>
      <c r="W168" s="235" t="s">
        <v>3847</v>
      </c>
      <c r="X168" s="235">
        <v>1</v>
      </c>
      <c r="Y168" s="235" t="s">
        <v>3848</v>
      </c>
      <c r="Z168" s="235">
        <v>0</v>
      </c>
      <c r="AA168" s="235" t="s">
        <v>3849</v>
      </c>
      <c r="AB168" s="219"/>
      <c r="AC168" s="219"/>
      <c r="AD168" s="210">
        <v>44295</v>
      </c>
      <c r="AE168" s="210">
        <v>44379</v>
      </c>
      <c r="AF168" s="210">
        <v>44483</v>
      </c>
      <c r="AG168" s="210"/>
      <c r="AH168" s="72">
        <f t="shared" si="9"/>
        <v>0.33333333333333331</v>
      </c>
      <c r="AI168" s="72" t="str">
        <f t="shared" si="10"/>
        <v/>
      </c>
      <c r="AJ168" s="72">
        <f t="shared" si="11"/>
        <v>1</v>
      </c>
      <c r="AK168" s="72">
        <f t="shared" si="12"/>
        <v>1</v>
      </c>
      <c r="AL168" s="72" t="s">
        <v>2508</v>
      </c>
      <c r="AM168" s="211" t="s">
        <v>780</v>
      </c>
      <c r="AN168" s="211" t="s">
        <v>780</v>
      </c>
      <c r="AO168" s="211" t="s">
        <v>780</v>
      </c>
      <c r="AP168" s="211"/>
      <c r="AQ168" s="211" t="s">
        <v>3557</v>
      </c>
      <c r="AR168" s="211" t="s">
        <v>3558</v>
      </c>
      <c r="AS168" s="211" t="s">
        <v>3559</v>
      </c>
      <c r="AT168" s="211"/>
      <c r="AU168" s="211" t="s">
        <v>780</v>
      </c>
      <c r="AV168" s="211" t="s">
        <v>780</v>
      </c>
      <c r="AW168" s="211" t="s">
        <v>780</v>
      </c>
      <c r="AX168" s="211"/>
      <c r="AY168" s="211" t="s">
        <v>3850</v>
      </c>
      <c r="AZ168" s="211" t="s">
        <v>3851</v>
      </c>
      <c r="BA168" s="211" t="s">
        <v>3852</v>
      </c>
      <c r="BB168" s="211"/>
      <c r="BC168" s="140" t="s">
        <v>768</v>
      </c>
    </row>
    <row r="169" spans="1:55" ht="15" customHeight="1">
      <c r="A169" s="207">
        <v>47</v>
      </c>
      <c r="B169" s="140" t="s">
        <v>3433</v>
      </c>
      <c r="C169" s="140" t="s">
        <v>3853</v>
      </c>
      <c r="D169" s="140" t="s">
        <v>3854</v>
      </c>
      <c r="E169" s="140" t="s">
        <v>769</v>
      </c>
      <c r="F169" s="140" t="s">
        <v>3549</v>
      </c>
      <c r="G169" s="140" t="s">
        <v>771</v>
      </c>
      <c r="H169" s="140" t="s">
        <v>2729</v>
      </c>
      <c r="I169" s="140" t="s">
        <v>3855</v>
      </c>
      <c r="J169" s="214">
        <v>44200</v>
      </c>
      <c r="K169" s="214">
        <v>44561</v>
      </c>
      <c r="L169" s="140" t="s">
        <v>3856</v>
      </c>
      <c r="M169" s="140" t="s">
        <v>693</v>
      </c>
      <c r="N169" s="140" t="s">
        <v>30</v>
      </c>
      <c r="O169" s="140" t="s">
        <v>3857</v>
      </c>
      <c r="P169" s="140" t="s">
        <v>776</v>
      </c>
      <c r="Q169" s="237">
        <v>13691592</v>
      </c>
      <c r="R169" s="237">
        <v>1369159</v>
      </c>
      <c r="S169" s="237">
        <v>4107478</v>
      </c>
      <c r="T169" s="237">
        <v>4107478</v>
      </c>
      <c r="U169" s="237">
        <v>4107477</v>
      </c>
      <c r="V169" s="237">
        <v>464099</v>
      </c>
      <c r="W169" s="238" t="s">
        <v>3858</v>
      </c>
      <c r="X169" s="237">
        <v>2809430</v>
      </c>
      <c r="Y169" s="238" t="s">
        <v>3859</v>
      </c>
      <c r="Z169" s="237">
        <v>12708236</v>
      </c>
      <c r="AA169" s="235" t="s">
        <v>3860</v>
      </c>
      <c r="AB169" s="219"/>
      <c r="AC169" s="219"/>
      <c r="AD169" s="210">
        <v>44295</v>
      </c>
      <c r="AE169" s="210">
        <v>44379</v>
      </c>
      <c r="AF169" s="210">
        <v>44483</v>
      </c>
      <c r="AG169" s="210"/>
      <c r="AH169" s="72">
        <f t="shared" si="9"/>
        <v>1</v>
      </c>
      <c r="AI169" s="72">
        <f t="shared" si="10"/>
        <v>0.33896647504051758</v>
      </c>
      <c r="AJ169" s="72">
        <f t="shared" si="11"/>
        <v>1</v>
      </c>
      <c r="AK169" s="72">
        <f t="shared" si="12"/>
        <v>1</v>
      </c>
      <c r="AL169" s="72" t="s">
        <v>2508</v>
      </c>
      <c r="AM169" s="211" t="s">
        <v>780</v>
      </c>
      <c r="AN169" s="211" t="s">
        <v>780</v>
      </c>
      <c r="AO169" s="211" t="s">
        <v>780</v>
      </c>
      <c r="AP169" s="211"/>
      <c r="AQ169" s="211" t="s">
        <v>3557</v>
      </c>
      <c r="AR169" s="211" t="s">
        <v>3557</v>
      </c>
      <c r="AS169" s="211" t="s">
        <v>3559</v>
      </c>
      <c r="AT169" s="211"/>
      <c r="AU169" s="211" t="s">
        <v>780</v>
      </c>
      <c r="AV169" s="211" t="s">
        <v>780</v>
      </c>
      <c r="AW169" s="211" t="s">
        <v>780</v>
      </c>
      <c r="AX169" s="211"/>
      <c r="AY169" s="211" t="s">
        <v>3861</v>
      </c>
      <c r="AZ169" s="211" t="s">
        <v>3862</v>
      </c>
      <c r="BA169" s="211" t="s">
        <v>3863</v>
      </c>
      <c r="BB169" s="211"/>
      <c r="BC169" s="140" t="s">
        <v>768</v>
      </c>
    </row>
    <row r="170" spans="1:55" ht="15" customHeight="1">
      <c r="A170" s="207">
        <v>48</v>
      </c>
      <c r="B170" s="140" t="s">
        <v>3433</v>
      </c>
      <c r="C170" s="140" t="s">
        <v>3853</v>
      </c>
      <c r="D170" s="140" t="s">
        <v>3854</v>
      </c>
      <c r="E170" s="140" t="s">
        <v>769</v>
      </c>
      <c r="F170" s="140" t="s">
        <v>3549</v>
      </c>
      <c r="G170" s="140" t="s">
        <v>771</v>
      </c>
      <c r="H170" s="140" t="s">
        <v>2729</v>
      </c>
      <c r="I170" s="140" t="s">
        <v>3864</v>
      </c>
      <c r="J170" s="214">
        <v>44200</v>
      </c>
      <c r="K170" s="214">
        <v>44561</v>
      </c>
      <c r="L170" s="140" t="s">
        <v>3551</v>
      </c>
      <c r="M170" s="140" t="s">
        <v>693</v>
      </c>
      <c r="N170" s="140" t="s">
        <v>30</v>
      </c>
      <c r="O170" s="140" t="s">
        <v>3857</v>
      </c>
      <c r="P170" s="140" t="s">
        <v>776</v>
      </c>
      <c r="Q170" s="237">
        <v>30</v>
      </c>
      <c r="R170" s="237">
        <v>3</v>
      </c>
      <c r="S170" s="237">
        <v>9</v>
      </c>
      <c r="T170" s="237">
        <v>9</v>
      </c>
      <c r="U170" s="237">
        <v>9</v>
      </c>
      <c r="V170" s="237">
        <v>3</v>
      </c>
      <c r="W170" s="238" t="s">
        <v>3865</v>
      </c>
      <c r="X170" s="237">
        <v>15</v>
      </c>
      <c r="Y170" s="238" t="s">
        <v>3866</v>
      </c>
      <c r="Z170" s="237">
        <v>9</v>
      </c>
      <c r="AA170" s="235" t="s">
        <v>3867</v>
      </c>
      <c r="AB170" s="219"/>
      <c r="AC170" s="219"/>
      <c r="AD170" s="210">
        <v>44295</v>
      </c>
      <c r="AE170" s="210">
        <v>44379</v>
      </c>
      <c r="AF170" s="210">
        <v>44483</v>
      </c>
      <c r="AG170" s="210"/>
      <c r="AH170" s="72">
        <f t="shared" si="9"/>
        <v>0.9</v>
      </c>
      <c r="AI170" s="72">
        <f t="shared" si="10"/>
        <v>1</v>
      </c>
      <c r="AJ170" s="72">
        <f t="shared" si="11"/>
        <v>1</v>
      </c>
      <c r="AK170" s="72">
        <f t="shared" si="12"/>
        <v>1</v>
      </c>
      <c r="AL170" s="72" t="s">
        <v>2508</v>
      </c>
      <c r="AM170" s="211" t="s">
        <v>780</v>
      </c>
      <c r="AN170" s="211" t="s">
        <v>780</v>
      </c>
      <c r="AO170" s="211" t="s">
        <v>780</v>
      </c>
      <c r="AP170" s="211"/>
      <c r="AQ170" s="211" t="s">
        <v>3557</v>
      </c>
      <c r="AR170" s="211" t="s">
        <v>3868</v>
      </c>
      <c r="AS170" s="211" t="s">
        <v>3559</v>
      </c>
      <c r="AT170" s="211"/>
      <c r="AU170" s="211" t="s">
        <v>780</v>
      </c>
      <c r="AV170" s="211" t="s">
        <v>780</v>
      </c>
      <c r="AW170" s="211" t="s">
        <v>780</v>
      </c>
      <c r="AX170" s="211"/>
      <c r="AY170" s="211" t="s">
        <v>3869</v>
      </c>
      <c r="AZ170" s="211" t="s">
        <v>3870</v>
      </c>
      <c r="BA170" s="211" t="s">
        <v>3871</v>
      </c>
      <c r="BB170" s="211"/>
      <c r="BC170" s="140" t="s">
        <v>768</v>
      </c>
    </row>
    <row r="171" spans="1:55" ht="15" customHeight="1">
      <c r="A171" s="207">
        <v>49</v>
      </c>
      <c r="B171" s="140" t="s">
        <v>3433</v>
      </c>
      <c r="C171" s="140" t="s">
        <v>3853</v>
      </c>
      <c r="D171" s="140" t="s">
        <v>3872</v>
      </c>
      <c r="E171" s="140" t="s">
        <v>769</v>
      </c>
      <c r="F171" s="140" t="s">
        <v>3549</v>
      </c>
      <c r="G171" s="140" t="s">
        <v>771</v>
      </c>
      <c r="H171" s="140" t="s">
        <v>2729</v>
      </c>
      <c r="I171" s="140" t="s">
        <v>3873</v>
      </c>
      <c r="J171" s="214">
        <v>44228</v>
      </c>
      <c r="K171" s="214">
        <v>44561</v>
      </c>
      <c r="L171" s="140" t="s">
        <v>3874</v>
      </c>
      <c r="M171" s="140" t="s">
        <v>693</v>
      </c>
      <c r="N171" s="140" t="s">
        <v>30</v>
      </c>
      <c r="O171" s="140" t="s">
        <v>3875</v>
      </c>
      <c r="P171" s="140" t="s">
        <v>776</v>
      </c>
      <c r="Q171" s="237">
        <v>1</v>
      </c>
      <c r="R171" s="237">
        <v>0</v>
      </c>
      <c r="S171" s="237">
        <v>0</v>
      </c>
      <c r="T171" s="237">
        <v>0</v>
      </c>
      <c r="U171" s="237">
        <v>1</v>
      </c>
      <c r="V171" s="237">
        <v>0</v>
      </c>
      <c r="W171" s="238" t="s">
        <v>3876</v>
      </c>
      <c r="X171" s="237">
        <v>0</v>
      </c>
      <c r="Y171" s="238" t="s">
        <v>3877</v>
      </c>
      <c r="Z171" s="237">
        <v>0</v>
      </c>
      <c r="AA171" s="235" t="s">
        <v>3878</v>
      </c>
      <c r="AB171" s="219"/>
      <c r="AC171" s="219"/>
      <c r="AD171" s="210">
        <v>44295</v>
      </c>
      <c r="AE171" s="210">
        <v>44379</v>
      </c>
      <c r="AF171" s="210">
        <v>44483</v>
      </c>
      <c r="AG171" s="210"/>
      <c r="AH171" s="72">
        <f t="shared" si="9"/>
        <v>0</v>
      </c>
      <c r="AI171" s="72" t="str">
        <f t="shared" si="10"/>
        <v/>
      </c>
      <c r="AJ171" s="72" t="str">
        <f t="shared" si="11"/>
        <v/>
      </c>
      <c r="AK171" s="72" t="str">
        <f t="shared" si="12"/>
        <v/>
      </c>
      <c r="AL171" s="72" t="s">
        <v>2508</v>
      </c>
      <c r="AM171" s="211" t="s">
        <v>780</v>
      </c>
      <c r="AN171" s="211" t="s">
        <v>780</v>
      </c>
      <c r="AO171" s="211" t="s">
        <v>780</v>
      </c>
      <c r="AP171" s="211"/>
      <c r="AQ171" s="211" t="s">
        <v>3629</v>
      </c>
      <c r="AR171" s="211" t="s">
        <v>3750</v>
      </c>
      <c r="AS171" s="211" t="s">
        <v>3559</v>
      </c>
      <c r="AT171" s="211"/>
      <c r="AU171" s="211" t="s">
        <v>879</v>
      </c>
      <c r="AV171" s="211" t="s">
        <v>879</v>
      </c>
      <c r="AW171" s="211" t="s">
        <v>879</v>
      </c>
      <c r="AX171" s="211"/>
      <c r="AY171" s="211" t="s">
        <v>1753</v>
      </c>
      <c r="AZ171" s="211" t="s">
        <v>1753</v>
      </c>
      <c r="BA171" s="211" t="s">
        <v>3879</v>
      </c>
      <c r="BB171" s="211"/>
      <c r="BC171" s="140" t="s">
        <v>768</v>
      </c>
    </row>
    <row r="172" spans="1:55" ht="15" customHeight="1">
      <c r="A172" s="207">
        <v>50</v>
      </c>
      <c r="B172" s="140" t="s">
        <v>3433</v>
      </c>
      <c r="C172" s="140" t="s">
        <v>3853</v>
      </c>
      <c r="D172" s="140" t="s">
        <v>3880</v>
      </c>
      <c r="E172" s="140" t="s">
        <v>3605</v>
      </c>
      <c r="F172" s="140" t="s">
        <v>3023</v>
      </c>
      <c r="G172" s="140" t="s">
        <v>771</v>
      </c>
      <c r="H172" s="140" t="s">
        <v>2729</v>
      </c>
      <c r="I172" s="140" t="s">
        <v>3881</v>
      </c>
      <c r="J172" s="214">
        <v>44228</v>
      </c>
      <c r="K172" s="214">
        <v>44561</v>
      </c>
      <c r="L172" s="140" t="s">
        <v>3882</v>
      </c>
      <c r="M172" s="140" t="s">
        <v>693</v>
      </c>
      <c r="N172" s="140" t="s">
        <v>30</v>
      </c>
      <c r="O172" s="140" t="s">
        <v>3883</v>
      </c>
      <c r="P172" s="140" t="s">
        <v>776</v>
      </c>
      <c r="Q172" s="237">
        <v>1</v>
      </c>
      <c r="R172" s="237">
        <v>0</v>
      </c>
      <c r="S172" s="237">
        <v>0</v>
      </c>
      <c r="T172" s="237">
        <v>0</v>
      </c>
      <c r="U172" s="237">
        <v>1</v>
      </c>
      <c r="V172" s="237">
        <v>0</v>
      </c>
      <c r="W172" s="238" t="s">
        <v>3884</v>
      </c>
      <c r="X172" s="237">
        <v>0</v>
      </c>
      <c r="Y172" s="238" t="s">
        <v>3885</v>
      </c>
      <c r="Z172" s="237">
        <v>0</v>
      </c>
      <c r="AA172" s="235" t="s">
        <v>3886</v>
      </c>
      <c r="AB172" s="235"/>
      <c r="AC172" s="235"/>
      <c r="AD172" s="210">
        <v>44295</v>
      </c>
      <c r="AE172" s="210">
        <v>44379</v>
      </c>
      <c r="AF172" s="210">
        <v>44483</v>
      </c>
      <c r="AG172" s="210"/>
      <c r="AH172" s="72">
        <f t="shared" si="9"/>
        <v>0</v>
      </c>
      <c r="AI172" s="72" t="str">
        <f t="shared" si="10"/>
        <v/>
      </c>
      <c r="AJ172" s="72" t="str">
        <f t="shared" si="11"/>
        <v/>
      </c>
      <c r="AK172" s="72" t="str">
        <f t="shared" si="12"/>
        <v/>
      </c>
      <c r="AL172" s="72" t="s">
        <v>2508</v>
      </c>
      <c r="AM172" s="211" t="s">
        <v>780</v>
      </c>
      <c r="AN172" s="211" t="s">
        <v>780</v>
      </c>
      <c r="AO172" s="211" t="s">
        <v>780</v>
      </c>
      <c r="AP172" s="211"/>
      <c r="AQ172" s="211" t="s">
        <v>3557</v>
      </c>
      <c r="AR172" s="211" t="s">
        <v>3557</v>
      </c>
      <c r="AS172" s="211" t="s">
        <v>3559</v>
      </c>
      <c r="AT172" s="211"/>
      <c r="AU172" s="211" t="s">
        <v>879</v>
      </c>
      <c r="AV172" s="211" t="s">
        <v>879</v>
      </c>
      <c r="AW172" s="211" t="s">
        <v>879</v>
      </c>
      <c r="AX172" s="211"/>
      <c r="AY172" s="211" t="s">
        <v>3887</v>
      </c>
      <c r="AZ172" s="211" t="s">
        <v>3888</v>
      </c>
      <c r="BA172" s="211" t="s">
        <v>3889</v>
      </c>
      <c r="BB172" s="211"/>
      <c r="BC172" s="140" t="s">
        <v>768</v>
      </c>
    </row>
    <row r="173" spans="1:55" ht="15" customHeight="1">
      <c r="A173" s="207">
        <v>51</v>
      </c>
      <c r="B173" s="140" t="s">
        <v>3433</v>
      </c>
      <c r="C173" s="140" t="s">
        <v>3853</v>
      </c>
      <c r="D173" s="140" t="s">
        <v>3880</v>
      </c>
      <c r="E173" s="140" t="s">
        <v>769</v>
      </c>
      <c r="F173" s="140" t="s">
        <v>3549</v>
      </c>
      <c r="G173" s="140" t="s">
        <v>771</v>
      </c>
      <c r="H173" s="140" t="s">
        <v>2729</v>
      </c>
      <c r="I173" s="140" t="s">
        <v>3890</v>
      </c>
      <c r="J173" s="214">
        <v>44228</v>
      </c>
      <c r="K173" s="214">
        <v>44561</v>
      </c>
      <c r="L173" s="140" t="s">
        <v>3891</v>
      </c>
      <c r="M173" s="140" t="s">
        <v>693</v>
      </c>
      <c r="N173" s="140" t="s">
        <v>60</v>
      </c>
      <c r="O173" s="140" t="s">
        <v>3883</v>
      </c>
      <c r="P173" s="140" t="s">
        <v>776</v>
      </c>
      <c r="Q173" s="234">
        <v>1</v>
      </c>
      <c r="R173" s="234">
        <v>0</v>
      </c>
      <c r="S173" s="234">
        <v>0.5</v>
      </c>
      <c r="T173" s="234">
        <v>0</v>
      </c>
      <c r="U173" s="234">
        <v>0.5</v>
      </c>
      <c r="V173" s="234">
        <v>0</v>
      </c>
      <c r="W173" s="239" t="s">
        <v>3892</v>
      </c>
      <c r="X173" s="234">
        <v>0.6</v>
      </c>
      <c r="Y173" s="239" t="s">
        <v>3893</v>
      </c>
      <c r="Z173" s="234">
        <v>0.4</v>
      </c>
      <c r="AA173" s="235" t="s">
        <v>3894</v>
      </c>
      <c r="AB173" s="235"/>
      <c r="AC173" s="235"/>
      <c r="AD173" s="210">
        <v>44295</v>
      </c>
      <c r="AE173" s="210">
        <v>44379</v>
      </c>
      <c r="AF173" s="210">
        <v>44483</v>
      </c>
      <c r="AG173" s="210"/>
      <c r="AH173" s="72">
        <f t="shared" si="9"/>
        <v>1</v>
      </c>
      <c r="AI173" s="72" t="str">
        <f t="shared" si="10"/>
        <v/>
      </c>
      <c r="AJ173" s="72">
        <f t="shared" si="11"/>
        <v>1</v>
      </c>
      <c r="AK173" s="72" t="str">
        <f t="shared" si="12"/>
        <v/>
      </c>
      <c r="AL173" s="72" t="s">
        <v>2508</v>
      </c>
      <c r="AM173" s="211" t="s">
        <v>780</v>
      </c>
      <c r="AN173" s="211" t="s">
        <v>780</v>
      </c>
      <c r="AO173" s="211" t="s">
        <v>780</v>
      </c>
      <c r="AP173" s="211"/>
      <c r="AQ173" s="211" t="s">
        <v>3730</v>
      </c>
      <c r="AR173" s="211" t="s">
        <v>3895</v>
      </c>
      <c r="AS173" s="211" t="s">
        <v>3559</v>
      </c>
      <c r="AT173" s="211"/>
      <c r="AU173" s="211" t="s">
        <v>879</v>
      </c>
      <c r="AV173" s="211" t="s">
        <v>780</v>
      </c>
      <c r="AW173" s="211" t="s">
        <v>879</v>
      </c>
      <c r="AX173" s="211"/>
      <c r="AY173" s="211" t="s">
        <v>1753</v>
      </c>
      <c r="AZ173" s="211" t="s">
        <v>3896</v>
      </c>
      <c r="BA173" s="211" t="s">
        <v>3897</v>
      </c>
      <c r="BB173" s="211"/>
      <c r="BC173" s="140" t="s">
        <v>768</v>
      </c>
    </row>
    <row r="174" spans="1:55" ht="15" customHeight="1">
      <c r="A174" s="207">
        <v>52</v>
      </c>
      <c r="B174" s="140" t="s">
        <v>3433</v>
      </c>
      <c r="C174" s="140" t="s">
        <v>3853</v>
      </c>
      <c r="D174" s="140" t="s">
        <v>3898</v>
      </c>
      <c r="E174" s="140" t="s">
        <v>769</v>
      </c>
      <c r="F174" s="140" t="s">
        <v>3549</v>
      </c>
      <c r="G174" s="140" t="s">
        <v>771</v>
      </c>
      <c r="H174" s="140" t="s">
        <v>2729</v>
      </c>
      <c r="I174" s="140" t="s">
        <v>3899</v>
      </c>
      <c r="J174" s="214">
        <v>44228</v>
      </c>
      <c r="K174" s="214">
        <v>44561</v>
      </c>
      <c r="L174" s="140" t="s">
        <v>3551</v>
      </c>
      <c r="M174" s="140" t="s">
        <v>693</v>
      </c>
      <c r="N174" s="140" t="s">
        <v>30</v>
      </c>
      <c r="O174" s="140" t="s">
        <v>3900</v>
      </c>
      <c r="P174" s="140" t="s">
        <v>776</v>
      </c>
      <c r="Q174" s="237">
        <v>50000</v>
      </c>
      <c r="R174" s="237">
        <v>5000</v>
      </c>
      <c r="S174" s="237">
        <v>15000</v>
      </c>
      <c r="T174" s="237">
        <v>15000</v>
      </c>
      <c r="U174" s="237">
        <v>15000</v>
      </c>
      <c r="V174" s="237">
        <v>0</v>
      </c>
      <c r="W174" s="238" t="s">
        <v>3901</v>
      </c>
      <c r="X174" s="237">
        <v>0</v>
      </c>
      <c r="Y174" s="238" t="s">
        <v>3902</v>
      </c>
      <c r="Z174" s="237">
        <v>11980</v>
      </c>
      <c r="AA174" s="235" t="s">
        <v>3903</v>
      </c>
      <c r="AB174" s="235"/>
      <c r="AC174" s="235"/>
      <c r="AD174" s="210">
        <v>44295</v>
      </c>
      <c r="AE174" s="210">
        <v>44379</v>
      </c>
      <c r="AF174" s="210">
        <v>44483</v>
      </c>
      <c r="AG174" s="210"/>
      <c r="AH174" s="72">
        <f t="shared" si="9"/>
        <v>0.23960000000000001</v>
      </c>
      <c r="AI174" s="72">
        <f t="shared" si="10"/>
        <v>0</v>
      </c>
      <c r="AJ174" s="72">
        <f t="shared" si="11"/>
        <v>0</v>
      </c>
      <c r="AK174" s="72">
        <f t="shared" si="12"/>
        <v>0.79866666666666664</v>
      </c>
      <c r="AL174" s="72" t="s">
        <v>2508</v>
      </c>
      <c r="AM174" s="211" t="s">
        <v>780</v>
      </c>
      <c r="AN174" s="211" t="s">
        <v>780</v>
      </c>
      <c r="AO174" s="211" t="s">
        <v>780</v>
      </c>
      <c r="AP174" s="211"/>
      <c r="AQ174" s="211" t="s">
        <v>3557</v>
      </c>
      <c r="AR174" s="211" t="s">
        <v>3750</v>
      </c>
      <c r="AS174" s="211" t="s">
        <v>3559</v>
      </c>
      <c r="AT174" s="211"/>
      <c r="AU174" s="211" t="s">
        <v>869</v>
      </c>
      <c r="AV174" s="211" t="s">
        <v>869</v>
      </c>
      <c r="AW174" s="211" t="s">
        <v>869</v>
      </c>
      <c r="AX174" s="211"/>
      <c r="AY174" s="211" t="s">
        <v>3904</v>
      </c>
      <c r="AZ174" s="211" t="s">
        <v>3905</v>
      </c>
      <c r="BA174" s="211" t="s">
        <v>3906</v>
      </c>
      <c r="BB174" s="211"/>
      <c r="BC174" s="140" t="s">
        <v>768</v>
      </c>
    </row>
    <row r="175" spans="1:55" ht="15" customHeight="1">
      <c r="A175" s="207">
        <v>53</v>
      </c>
      <c r="B175" s="140" t="s">
        <v>3433</v>
      </c>
      <c r="C175" s="140" t="s">
        <v>3853</v>
      </c>
      <c r="D175" s="140" t="s">
        <v>3898</v>
      </c>
      <c r="E175" s="140" t="s">
        <v>769</v>
      </c>
      <c r="F175" s="140" t="s">
        <v>3549</v>
      </c>
      <c r="G175" s="140" t="s">
        <v>771</v>
      </c>
      <c r="H175" s="140" t="s">
        <v>2729</v>
      </c>
      <c r="I175" s="140" t="s">
        <v>3907</v>
      </c>
      <c r="J175" s="214">
        <v>44228</v>
      </c>
      <c r="K175" s="214">
        <v>44561</v>
      </c>
      <c r="L175" s="140" t="s">
        <v>3908</v>
      </c>
      <c r="M175" s="140" t="s">
        <v>693</v>
      </c>
      <c r="N175" s="140" t="s">
        <v>30</v>
      </c>
      <c r="O175" s="140" t="s">
        <v>3900</v>
      </c>
      <c r="P175" s="140" t="s">
        <v>776</v>
      </c>
      <c r="Q175" s="237">
        <v>1</v>
      </c>
      <c r="R175" s="237">
        <v>0</v>
      </c>
      <c r="S175" s="237">
        <v>0</v>
      </c>
      <c r="T175" s="237">
        <v>1</v>
      </c>
      <c r="U175" s="237">
        <v>0</v>
      </c>
      <c r="V175" s="237">
        <v>0</v>
      </c>
      <c r="W175" s="238" t="s">
        <v>3909</v>
      </c>
      <c r="X175" s="237">
        <v>1</v>
      </c>
      <c r="Y175" s="238" t="s">
        <v>3910</v>
      </c>
      <c r="Z175" s="237">
        <v>0</v>
      </c>
      <c r="AA175" s="235" t="s">
        <v>3911</v>
      </c>
      <c r="AB175" s="235"/>
      <c r="AC175" s="235"/>
      <c r="AD175" s="210">
        <v>44295</v>
      </c>
      <c r="AE175" s="210">
        <v>44379</v>
      </c>
      <c r="AF175" s="210">
        <v>44483</v>
      </c>
      <c r="AG175" s="210"/>
      <c r="AH175" s="72">
        <f t="shared" si="9"/>
        <v>1</v>
      </c>
      <c r="AI175" s="72" t="str">
        <f t="shared" si="10"/>
        <v/>
      </c>
      <c r="AJ175" s="72" t="str">
        <f t="shared" si="11"/>
        <v/>
      </c>
      <c r="AK175" s="72">
        <f t="shared" si="12"/>
        <v>1</v>
      </c>
      <c r="AL175" s="72" t="s">
        <v>2508</v>
      </c>
      <c r="AM175" s="211" t="s">
        <v>780</v>
      </c>
      <c r="AN175" s="211" t="s">
        <v>780</v>
      </c>
      <c r="AO175" s="211" t="s">
        <v>780</v>
      </c>
      <c r="AP175" s="211"/>
      <c r="AQ175" s="211" t="s">
        <v>3730</v>
      </c>
      <c r="AR175" s="211" t="s">
        <v>3868</v>
      </c>
      <c r="AS175" s="211" t="s">
        <v>3559</v>
      </c>
      <c r="AT175" s="211"/>
      <c r="AU175" s="211" t="s">
        <v>879</v>
      </c>
      <c r="AV175" s="211" t="s">
        <v>780</v>
      </c>
      <c r="AW175" s="211" t="s">
        <v>780</v>
      </c>
      <c r="AX175" s="211"/>
      <c r="AY175" s="211" t="s">
        <v>3912</v>
      </c>
      <c r="AZ175" s="211" t="s">
        <v>3913</v>
      </c>
      <c r="BA175" s="211" t="s">
        <v>3914</v>
      </c>
      <c r="BB175" s="211"/>
      <c r="BC175" s="140" t="s">
        <v>768</v>
      </c>
    </row>
    <row r="176" spans="1:55" ht="15" customHeight="1">
      <c r="A176" s="207">
        <v>54</v>
      </c>
      <c r="B176" s="140" t="s">
        <v>3433</v>
      </c>
      <c r="C176" s="140" t="s">
        <v>3853</v>
      </c>
      <c r="D176" s="140" t="s">
        <v>3915</v>
      </c>
      <c r="E176" s="140" t="s">
        <v>3642</v>
      </c>
      <c r="F176" s="140" t="s">
        <v>3643</v>
      </c>
      <c r="G176" s="140" t="s">
        <v>771</v>
      </c>
      <c r="H176" s="140" t="s">
        <v>2729</v>
      </c>
      <c r="I176" s="140" t="s">
        <v>3916</v>
      </c>
      <c r="J176" s="214">
        <v>44228</v>
      </c>
      <c r="K176" s="214">
        <v>44561</v>
      </c>
      <c r="L176" s="140" t="s">
        <v>3917</v>
      </c>
      <c r="M176" s="140" t="s">
        <v>693</v>
      </c>
      <c r="N176" s="140" t="s">
        <v>30</v>
      </c>
      <c r="O176" s="140" t="s">
        <v>3918</v>
      </c>
      <c r="P176" s="140" t="s">
        <v>776</v>
      </c>
      <c r="Q176" s="237">
        <v>30</v>
      </c>
      <c r="R176" s="237">
        <v>6</v>
      </c>
      <c r="S176" s="237">
        <v>9</v>
      </c>
      <c r="T176" s="237">
        <v>9</v>
      </c>
      <c r="U176" s="237">
        <v>6</v>
      </c>
      <c r="V176" s="237">
        <v>0</v>
      </c>
      <c r="W176" s="238" t="s">
        <v>3901</v>
      </c>
      <c r="X176" s="237">
        <v>7</v>
      </c>
      <c r="Y176" s="238" t="s">
        <v>3919</v>
      </c>
      <c r="Z176" s="237">
        <v>9</v>
      </c>
      <c r="AA176" s="235" t="s">
        <v>3920</v>
      </c>
      <c r="AB176" s="235"/>
      <c r="AC176" s="235"/>
      <c r="AD176" s="210">
        <v>44295</v>
      </c>
      <c r="AE176" s="210">
        <v>44379</v>
      </c>
      <c r="AF176" s="210">
        <v>44483</v>
      </c>
      <c r="AG176" s="210"/>
      <c r="AH176" s="72">
        <f t="shared" si="9"/>
        <v>0.53333333333333333</v>
      </c>
      <c r="AI176" s="72">
        <f t="shared" si="10"/>
        <v>0</v>
      </c>
      <c r="AJ176" s="72">
        <f t="shared" si="11"/>
        <v>0.77777777777777779</v>
      </c>
      <c r="AK176" s="72">
        <f t="shared" si="12"/>
        <v>1</v>
      </c>
      <c r="AL176" s="72" t="s">
        <v>2508</v>
      </c>
      <c r="AM176" s="211" t="s">
        <v>780</v>
      </c>
      <c r="AN176" s="211" t="s">
        <v>780</v>
      </c>
      <c r="AO176" s="211" t="s">
        <v>780</v>
      </c>
      <c r="AP176" s="211"/>
      <c r="AQ176" s="211" t="s">
        <v>3629</v>
      </c>
      <c r="AR176" s="211" t="s">
        <v>3750</v>
      </c>
      <c r="AS176" s="211" t="s">
        <v>3559</v>
      </c>
      <c r="AT176" s="211"/>
      <c r="AU176" s="211" t="s">
        <v>869</v>
      </c>
      <c r="AV176" s="211" t="s">
        <v>780</v>
      </c>
      <c r="AW176" s="211" t="s">
        <v>780</v>
      </c>
      <c r="AX176" s="211"/>
      <c r="AY176" s="211" t="s">
        <v>3904</v>
      </c>
      <c r="AZ176" s="211" t="s">
        <v>3921</v>
      </c>
      <c r="BA176" s="211" t="s">
        <v>3922</v>
      </c>
      <c r="BB176" s="211"/>
      <c r="BC176" s="140" t="s">
        <v>768</v>
      </c>
    </row>
    <row r="177" spans="1:55" ht="15" customHeight="1">
      <c r="A177" s="207">
        <v>55</v>
      </c>
      <c r="B177" s="140" t="s">
        <v>3433</v>
      </c>
      <c r="C177" s="140" t="s">
        <v>3853</v>
      </c>
      <c r="D177" s="140" t="s">
        <v>3915</v>
      </c>
      <c r="E177" s="140" t="s">
        <v>3642</v>
      </c>
      <c r="F177" s="140" t="s">
        <v>3643</v>
      </c>
      <c r="G177" s="140" t="s">
        <v>771</v>
      </c>
      <c r="H177" s="140" t="s">
        <v>2729</v>
      </c>
      <c r="I177" s="140" t="s">
        <v>3923</v>
      </c>
      <c r="J177" s="214">
        <v>44228</v>
      </c>
      <c r="K177" s="214">
        <v>44561</v>
      </c>
      <c r="L177" s="140" t="s">
        <v>3924</v>
      </c>
      <c r="M177" s="140" t="s">
        <v>693</v>
      </c>
      <c r="N177" s="140" t="s">
        <v>30</v>
      </c>
      <c r="O177" s="140" t="s">
        <v>3918</v>
      </c>
      <c r="P177" s="140" t="s">
        <v>776</v>
      </c>
      <c r="Q177" s="237">
        <v>4</v>
      </c>
      <c r="R177" s="237">
        <v>0</v>
      </c>
      <c r="S177" s="237">
        <v>2</v>
      </c>
      <c r="T177" s="237">
        <v>0</v>
      </c>
      <c r="U177" s="237">
        <v>2</v>
      </c>
      <c r="V177" s="237">
        <v>0</v>
      </c>
      <c r="W177" s="238" t="s">
        <v>3925</v>
      </c>
      <c r="X177" s="237">
        <v>3</v>
      </c>
      <c r="Y177" s="238" t="s">
        <v>3926</v>
      </c>
      <c r="Z177" s="237">
        <v>1</v>
      </c>
      <c r="AA177" s="235" t="s">
        <v>3927</v>
      </c>
      <c r="AB177" s="235"/>
      <c r="AC177" s="235"/>
      <c r="AD177" s="210">
        <v>44295</v>
      </c>
      <c r="AE177" s="210">
        <v>44379</v>
      </c>
      <c r="AF177" s="210">
        <v>44483</v>
      </c>
      <c r="AG177" s="210"/>
      <c r="AH177" s="72">
        <f t="shared" si="9"/>
        <v>1</v>
      </c>
      <c r="AI177" s="72" t="str">
        <f t="shared" si="10"/>
        <v/>
      </c>
      <c r="AJ177" s="72">
        <f t="shared" si="11"/>
        <v>1</v>
      </c>
      <c r="AK177" s="72" t="str">
        <f t="shared" si="12"/>
        <v/>
      </c>
      <c r="AL177" s="72" t="s">
        <v>2508</v>
      </c>
      <c r="AM177" s="211" t="s">
        <v>780</v>
      </c>
      <c r="AN177" s="211" t="s">
        <v>780</v>
      </c>
      <c r="AO177" s="211" t="s">
        <v>780</v>
      </c>
      <c r="AP177" s="211"/>
      <c r="AQ177" s="211" t="s">
        <v>3557</v>
      </c>
      <c r="AR177" s="211" t="s">
        <v>3750</v>
      </c>
      <c r="AS177" s="211" t="s">
        <v>3559</v>
      </c>
      <c r="AT177" s="211"/>
      <c r="AU177" s="211" t="s">
        <v>780</v>
      </c>
      <c r="AV177" s="211" t="s">
        <v>780</v>
      </c>
      <c r="AW177" s="211" t="s">
        <v>780</v>
      </c>
      <c r="AX177" s="211"/>
      <c r="AY177" s="211" t="s">
        <v>3928</v>
      </c>
      <c r="AZ177" s="211" t="s">
        <v>3929</v>
      </c>
      <c r="BA177" s="211" t="s">
        <v>3930</v>
      </c>
      <c r="BB177" s="211"/>
      <c r="BC177" s="140" t="s">
        <v>768</v>
      </c>
    </row>
    <row r="178" spans="1:55" ht="15" customHeight="1">
      <c r="A178" s="207">
        <v>56</v>
      </c>
      <c r="B178" s="140" t="s">
        <v>3433</v>
      </c>
      <c r="C178" s="140" t="s">
        <v>3853</v>
      </c>
      <c r="D178" s="140" t="s">
        <v>3915</v>
      </c>
      <c r="E178" s="140" t="s">
        <v>3642</v>
      </c>
      <c r="F178" s="140" t="s">
        <v>3643</v>
      </c>
      <c r="G178" s="140" t="s">
        <v>771</v>
      </c>
      <c r="H178" s="140" t="s">
        <v>2729</v>
      </c>
      <c r="I178" s="140" t="s">
        <v>3931</v>
      </c>
      <c r="J178" s="214">
        <v>44228</v>
      </c>
      <c r="K178" s="214">
        <v>44561</v>
      </c>
      <c r="L178" s="140" t="s">
        <v>3932</v>
      </c>
      <c r="M178" s="140" t="s">
        <v>693</v>
      </c>
      <c r="N178" s="140" t="s">
        <v>30</v>
      </c>
      <c r="O178" s="140" t="s">
        <v>3918</v>
      </c>
      <c r="P178" s="140" t="s">
        <v>776</v>
      </c>
      <c r="Q178" s="237">
        <v>1000000</v>
      </c>
      <c r="R178" s="237">
        <v>100000</v>
      </c>
      <c r="S178" s="237">
        <v>300000</v>
      </c>
      <c r="T178" s="237">
        <v>300000</v>
      </c>
      <c r="U178" s="237">
        <v>300000</v>
      </c>
      <c r="V178" s="237">
        <v>28947</v>
      </c>
      <c r="W178" s="238" t="s">
        <v>3933</v>
      </c>
      <c r="X178" s="237">
        <v>17207</v>
      </c>
      <c r="Y178" s="238" t="s">
        <v>3934</v>
      </c>
      <c r="Z178" s="237">
        <v>155210</v>
      </c>
      <c r="AA178" s="235" t="s">
        <v>3935</v>
      </c>
      <c r="AB178" s="235"/>
      <c r="AC178" s="235"/>
      <c r="AD178" s="210">
        <v>44295</v>
      </c>
      <c r="AE178" s="210">
        <v>44379</v>
      </c>
      <c r="AF178" s="210">
        <v>44483</v>
      </c>
      <c r="AG178" s="210"/>
      <c r="AH178" s="72">
        <f t="shared" si="9"/>
        <v>0.20136399999999999</v>
      </c>
      <c r="AI178" s="72">
        <f t="shared" si="10"/>
        <v>0.28947000000000001</v>
      </c>
      <c r="AJ178" s="72">
        <f t="shared" si="11"/>
        <v>1</v>
      </c>
      <c r="AK178" s="72">
        <f t="shared" si="12"/>
        <v>1</v>
      </c>
      <c r="AL178" s="72" t="s">
        <v>2508</v>
      </c>
      <c r="AM178" s="211" t="s">
        <v>780</v>
      </c>
      <c r="AN178" s="211" t="s">
        <v>780</v>
      </c>
      <c r="AO178" s="211" t="s">
        <v>780</v>
      </c>
      <c r="AP178" s="211"/>
      <c r="AQ178" s="211" t="s">
        <v>3557</v>
      </c>
      <c r="AR178" s="211" t="s">
        <v>3750</v>
      </c>
      <c r="AS178" s="211" t="s">
        <v>3559</v>
      </c>
      <c r="AT178" s="211"/>
      <c r="AU178" s="211" t="s">
        <v>780</v>
      </c>
      <c r="AV178" s="211" t="s">
        <v>780</v>
      </c>
      <c r="AW178" s="211" t="s">
        <v>780</v>
      </c>
      <c r="AX178" s="211"/>
      <c r="AY178" s="211" t="s">
        <v>3936</v>
      </c>
      <c r="AZ178" s="211" t="s">
        <v>3937</v>
      </c>
      <c r="BA178" s="211" t="s">
        <v>3938</v>
      </c>
      <c r="BB178" s="211"/>
      <c r="BC178" s="140" t="s">
        <v>768</v>
      </c>
    </row>
    <row r="179" spans="1:55" ht="15" customHeight="1">
      <c r="A179" s="207">
        <v>57</v>
      </c>
      <c r="B179" s="140" t="s">
        <v>3433</v>
      </c>
      <c r="C179" s="140" t="s">
        <v>3853</v>
      </c>
      <c r="D179" s="140" t="s">
        <v>3939</v>
      </c>
      <c r="E179" s="140" t="s">
        <v>769</v>
      </c>
      <c r="F179" s="140" t="s">
        <v>3549</v>
      </c>
      <c r="G179" s="140" t="s">
        <v>771</v>
      </c>
      <c r="H179" s="140" t="s">
        <v>2729</v>
      </c>
      <c r="I179" s="140" t="s">
        <v>3940</v>
      </c>
      <c r="J179" s="214">
        <v>44228</v>
      </c>
      <c r="K179" s="214">
        <v>44561</v>
      </c>
      <c r="L179" s="140" t="s">
        <v>3941</v>
      </c>
      <c r="M179" s="140" t="s">
        <v>693</v>
      </c>
      <c r="N179" s="140" t="s">
        <v>30</v>
      </c>
      <c r="O179" s="140" t="s">
        <v>3942</v>
      </c>
      <c r="P179" s="140" t="s">
        <v>776</v>
      </c>
      <c r="Q179" s="237">
        <v>100</v>
      </c>
      <c r="R179" s="237">
        <v>10</v>
      </c>
      <c r="S179" s="237">
        <v>30</v>
      </c>
      <c r="T179" s="237">
        <v>30</v>
      </c>
      <c r="U179" s="237">
        <v>30</v>
      </c>
      <c r="V179" s="237">
        <v>15</v>
      </c>
      <c r="W179" s="238" t="s">
        <v>3943</v>
      </c>
      <c r="X179" s="237">
        <v>16</v>
      </c>
      <c r="Y179" s="238" t="s">
        <v>3944</v>
      </c>
      <c r="Z179" s="237">
        <v>33</v>
      </c>
      <c r="AA179" s="235" t="s">
        <v>3945</v>
      </c>
      <c r="AB179" s="235"/>
      <c r="AC179" s="235"/>
      <c r="AD179" s="210">
        <v>44295</v>
      </c>
      <c r="AE179" s="210">
        <v>44379</v>
      </c>
      <c r="AF179" s="210">
        <v>44483</v>
      </c>
      <c r="AG179" s="210"/>
      <c r="AH179" s="72">
        <f t="shared" si="9"/>
        <v>0.64</v>
      </c>
      <c r="AI179" s="72">
        <f t="shared" si="10"/>
        <v>1</v>
      </c>
      <c r="AJ179" s="72">
        <f t="shared" si="11"/>
        <v>1</v>
      </c>
      <c r="AK179" s="72">
        <f t="shared" si="12"/>
        <v>1</v>
      </c>
      <c r="AL179" s="72" t="s">
        <v>2508</v>
      </c>
      <c r="AM179" s="211" t="s">
        <v>780</v>
      </c>
      <c r="AN179" s="211" t="s">
        <v>780</v>
      </c>
      <c r="AO179" s="211" t="s">
        <v>780</v>
      </c>
      <c r="AP179" s="211"/>
      <c r="AQ179" s="211" t="s">
        <v>3557</v>
      </c>
      <c r="AR179" s="211" t="s">
        <v>3750</v>
      </c>
      <c r="AS179" s="211" t="s">
        <v>3559</v>
      </c>
      <c r="AT179" s="211"/>
      <c r="AU179" s="211" t="s">
        <v>780</v>
      </c>
      <c r="AV179" s="211" t="s">
        <v>869</v>
      </c>
      <c r="AW179" s="211" t="s">
        <v>780</v>
      </c>
      <c r="AX179" s="211"/>
      <c r="AY179" s="211" t="s">
        <v>3946</v>
      </c>
      <c r="AZ179" s="211" t="s">
        <v>3947</v>
      </c>
      <c r="BA179" s="211" t="s">
        <v>3948</v>
      </c>
      <c r="BB179" s="211"/>
      <c r="BC179" s="140" t="s">
        <v>768</v>
      </c>
    </row>
    <row r="180" spans="1:55" ht="15" customHeight="1">
      <c r="A180" s="207">
        <v>58</v>
      </c>
      <c r="B180" s="140" t="s">
        <v>3433</v>
      </c>
      <c r="C180" s="140" t="s">
        <v>3853</v>
      </c>
      <c r="D180" s="140" t="s">
        <v>3939</v>
      </c>
      <c r="E180" s="140" t="s">
        <v>769</v>
      </c>
      <c r="F180" s="140" t="s">
        <v>3549</v>
      </c>
      <c r="G180" s="140" t="s">
        <v>771</v>
      </c>
      <c r="H180" s="140" t="s">
        <v>2729</v>
      </c>
      <c r="I180" s="140" t="s">
        <v>3949</v>
      </c>
      <c r="J180" s="214">
        <v>44228</v>
      </c>
      <c r="K180" s="214">
        <v>44561</v>
      </c>
      <c r="L180" s="140" t="s">
        <v>3950</v>
      </c>
      <c r="M180" s="140" t="s">
        <v>693</v>
      </c>
      <c r="N180" s="140" t="s">
        <v>30</v>
      </c>
      <c r="O180" s="140" t="s">
        <v>3942</v>
      </c>
      <c r="P180" s="140" t="s">
        <v>776</v>
      </c>
      <c r="Q180" s="237">
        <v>20</v>
      </c>
      <c r="R180" s="237">
        <f>+Q180*25%</f>
        <v>5</v>
      </c>
      <c r="S180" s="237">
        <v>5</v>
      </c>
      <c r="T180" s="237">
        <v>5</v>
      </c>
      <c r="U180" s="237">
        <v>5</v>
      </c>
      <c r="V180" s="237">
        <v>10</v>
      </c>
      <c r="W180" s="238" t="s">
        <v>3951</v>
      </c>
      <c r="X180" s="237">
        <v>5</v>
      </c>
      <c r="Y180" s="238" t="s">
        <v>3952</v>
      </c>
      <c r="Z180" s="237">
        <v>4</v>
      </c>
      <c r="AA180" s="235" t="s">
        <v>3953</v>
      </c>
      <c r="AB180" s="235"/>
      <c r="AC180" s="235"/>
      <c r="AD180" s="210">
        <v>44295</v>
      </c>
      <c r="AE180" s="210">
        <v>44379</v>
      </c>
      <c r="AF180" s="210">
        <v>44483</v>
      </c>
      <c r="AG180" s="210"/>
      <c r="AH180" s="72">
        <f t="shared" si="9"/>
        <v>0.95</v>
      </c>
      <c r="AI180" s="72">
        <f t="shared" si="10"/>
        <v>1</v>
      </c>
      <c r="AJ180" s="72">
        <f t="shared" si="11"/>
        <v>1</v>
      </c>
      <c r="AK180" s="72">
        <f t="shared" si="12"/>
        <v>1</v>
      </c>
      <c r="AL180" s="72" t="s">
        <v>2508</v>
      </c>
      <c r="AM180" s="211" t="s">
        <v>780</v>
      </c>
      <c r="AN180" s="211" t="s">
        <v>780</v>
      </c>
      <c r="AO180" s="211" t="s">
        <v>780</v>
      </c>
      <c r="AP180" s="211"/>
      <c r="AQ180" s="211" t="s">
        <v>3557</v>
      </c>
      <c r="AR180" s="211" t="s">
        <v>3750</v>
      </c>
      <c r="AS180" s="211" t="s">
        <v>3559</v>
      </c>
      <c r="AT180" s="211"/>
      <c r="AU180" s="211" t="s">
        <v>780</v>
      </c>
      <c r="AV180" s="211" t="s">
        <v>780</v>
      </c>
      <c r="AW180" s="211" t="s">
        <v>780</v>
      </c>
      <c r="AX180" s="211"/>
      <c r="AY180" s="211" t="s">
        <v>3954</v>
      </c>
      <c r="AZ180" s="211" t="s">
        <v>3954</v>
      </c>
      <c r="BA180" s="211" t="s">
        <v>3955</v>
      </c>
      <c r="BB180" s="211"/>
      <c r="BC180" s="140" t="s">
        <v>768</v>
      </c>
    </row>
    <row r="181" spans="1:55" ht="15" customHeight="1">
      <c r="A181" s="207">
        <v>59</v>
      </c>
      <c r="B181" s="140" t="s">
        <v>3433</v>
      </c>
      <c r="C181" s="140" t="s">
        <v>3853</v>
      </c>
      <c r="D181" s="140" t="s">
        <v>3939</v>
      </c>
      <c r="E181" s="140" t="s">
        <v>769</v>
      </c>
      <c r="F181" s="140" t="s">
        <v>3549</v>
      </c>
      <c r="G181" s="140" t="s">
        <v>771</v>
      </c>
      <c r="H181" s="140" t="s">
        <v>2729</v>
      </c>
      <c r="I181" s="140" t="s">
        <v>3956</v>
      </c>
      <c r="J181" s="214">
        <v>44228</v>
      </c>
      <c r="K181" s="214">
        <v>44561</v>
      </c>
      <c r="L181" s="140" t="s">
        <v>3957</v>
      </c>
      <c r="M181" s="140" t="s">
        <v>693</v>
      </c>
      <c r="N181" s="140" t="s">
        <v>30</v>
      </c>
      <c r="O181" s="140" t="s">
        <v>3942</v>
      </c>
      <c r="P181" s="140" t="s">
        <v>776</v>
      </c>
      <c r="Q181" s="237">
        <v>3</v>
      </c>
      <c r="R181" s="237">
        <v>0</v>
      </c>
      <c r="S181" s="237">
        <v>0</v>
      </c>
      <c r="T181" s="237">
        <v>0</v>
      </c>
      <c r="U181" s="237">
        <v>3</v>
      </c>
      <c r="V181" s="237">
        <v>1</v>
      </c>
      <c r="W181" s="238" t="s">
        <v>3958</v>
      </c>
      <c r="X181" s="237">
        <v>2</v>
      </c>
      <c r="Y181" s="238" t="s">
        <v>3959</v>
      </c>
      <c r="Z181" s="237">
        <v>0</v>
      </c>
      <c r="AA181" s="235" t="s">
        <v>3960</v>
      </c>
      <c r="AB181" s="212"/>
      <c r="AC181" s="212"/>
      <c r="AD181" s="210">
        <v>44295</v>
      </c>
      <c r="AE181" s="210">
        <v>44379</v>
      </c>
      <c r="AF181" s="210">
        <v>44483</v>
      </c>
      <c r="AG181" s="210"/>
      <c r="AH181" s="72">
        <f t="shared" si="9"/>
        <v>1</v>
      </c>
      <c r="AI181" s="72" t="str">
        <f t="shared" si="10"/>
        <v/>
      </c>
      <c r="AJ181" s="72" t="str">
        <f t="shared" si="11"/>
        <v/>
      </c>
      <c r="AK181" s="72" t="str">
        <f t="shared" si="12"/>
        <v/>
      </c>
      <c r="AL181" s="72" t="s">
        <v>2508</v>
      </c>
      <c r="AM181" s="211" t="s">
        <v>780</v>
      </c>
      <c r="AN181" s="211" t="s">
        <v>780</v>
      </c>
      <c r="AO181" s="211" t="s">
        <v>780</v>
      </c>
      <c r="AP181" s="211"/>
      <c r="AQ181" s="211" t="s">
        <v>3557</v>
      </c>
      <c r="AR181" s="211" t="s">
        <v>3750</v>
      </c>
      <c r="AS181" s="211" t="s">
        <v>3559</v>
      </c>
      <c r="AT181" s="211"/>
      <c r="AU181" s="211" t="s">
        <v>780</v>
      </c>
      <c r="AV181" s="211" t="s">
        <v>780</v>
      </c>
      <c r="AW181" s="211" t="s">
        <v>879</v>
      </c>
      <c r="AX181" s="211"/>
      <c r="AY181" s="211" t="s">
        <v>3961</v>
      </c>
      <c r="AZ181" s="211" t="s">
        <v>3962</v>
      </c>
      <c r="BA181" s="211" t="s">
        <v>3963</v>
      </c>
      <c r="BB181" s="211"/>
      <c r="BC181" s="140" t="s">
        <v>768</v>
      </c>
    </row>
    <row r="182" spans="1:55" ht="15" customHeight="1">
      <c r="A182" s="207">
        <v>60</v>
      </c>
      <c r="B182" s="140" t="s">
        <v>3433</v>
      </c>
      <c r="C182" s="140" t="s">
        <v>3853</v>
      </c>
      <c r="D182" s="140" t="s">
        <v>3939</v>
      </c>
      <c r="E182" s="140" t="s">
        <v>769</v>
      </c>
      <c r="F182" s="140" t="s">
        <v>3549</v>
      </c>
      <c r="G182" s="140" t="s">
        <v>771</v>
      </c>
      <c r="H182" s="140" t="s">
        <v>2729</v>
      </c>
      <c r="I182" s="140" t="s">
        <v>3964</v>
      </c>
      <c r="J182" s="214">
        <v>44228</v>
      </c>
      <c r="K182" s="214">
        <v>44561</v>
      </c>
      <c r="L182" s="140" t="s">
        <v>3965</v>
      </c>
      <c r="M182" s="140" t="s">
        <v>693</v>
      </c>
      <c r="N182" s="140" t="s">
        <v>30</v>
      </c>
      <c r="O182" s="140" t="s">
        <v>3942</v>
      </c>
      <c r="P182" s="140" t="s">
        <v>776</v>
      </c>
      <c r="Q182" s="237">
        <v>1</v>
      </c>
      <c r="R182" s="237">
        <v>0</v>
      </c>
      <c r="S182" s="237">
        <v>1</v>
      </c>
      <c r="T182" s="237">
        <v>0</v>
      </c>
      <c r="U182" s="237">
        <v>0</v>
      </c>
      <c r="V182" s="237">
        <v>0</v>
      </c>
      <c r="W182" s="238" t="s">
        <v>3966</v>
      </c>
      <c r="X182" s="237">
        <v>1</v>
      </c>
      <c r="Y182" s="238" t="s">
        <v>3967</v>
      </c>
      <c r="Z182" s="237">
        <v>0</v>
      </c>
      <c r="AA182" s="235" t="s">
        <v>3968</v>
      </c>
      <c r="AB182" s="212"/>
      <c r="AC182" s="212"/>
      <c r="AD182" s="210">
        <v>44295</v>
      </c>
      <c r="AE182" s="210">
        <v>44379</v>
      </c>
      <c r="AF182" s="210">
        <v>44483</v>
      </c>
      <c r="AG182" s="210"/>
      <c r="AH182" s="72">
        <f t="shared" si="9"/>
        <v>1</v>
      </c>
      <c r="AI182" s="72" t="str">
        <f t="shared" si="10"/>
        <v/>
      </c>
      <c r="AJ182" s="72">
        <f t="shared" si="11"/>
        <v>1</v>
      </c>
      <c r="AK182" s="72" t="str">
        <f t="shared" si="12"/>
        <v/>
      </c>
      <c r="AL182" s="72" t="s">
        <v>2508</v>
      </c>
      <c r="AM182" s="211" t="s">
        <v>780</v>
      </c>
      <c r="AN182" s="211" t="s">
        <v>780</v>
      </c>
      <c r="AO182" s="211" t="s">
        <v>780</v>
      </c>
      <c r="AP182" s="211"/>
      <c r="AQ182" s="211" t="s">
        <v>3557</v>
      </c>
      <c r="AR182" s="211" t="s">
        <v>3750</v>
      </c>
      <c r="AS182" s="211" t="s">
        <v>3559</v>
      </c>
      <c r="AT182" s="211"/>
      <c r="AU182" s="211" t="s">
        <v>780</v>
      </c>
      <c r="AV182" s="211" t="s">
        <v>780</v>
      </c>
      <c r="AW182" s="211" t="s">
        <v>879</v>
      </c>
      <c r="AX182" s="211"/>
      <c r="AY182" s="211" t="s">
        <v>3969</v>
      </c>
      <c r="AZ182" s="211" t="s">
        <v>3970</v>
      </c>
      <c r="BA182" s="211" t="s">
        <v>3971</v>
      </c>
      <c r="BB182" s="211"/>
      <c r="BC182" s="140" t="s">
        <v>768</v>
      </c>
    </row>
    <row r="183" spans="1:55" ht="15" customHeight="1">
      <c r="A183" s="207">
        <v>61</v>
      </c>
      <c r="B183" s="140" t="s">
        <v>3433</v>
      </c>
      <c r="C183" s="140" t="s">
        <v>3853</v>
      </c>
      <c r="D183" s="140" t="s">
        <v>3939</v>
      </c>
      <c r="E183" s="140" t="s">
        <v>769</v>
      </c>
      <c r="F183" s="140" t="s">
        <v>3549</v>
      </c>
      <c r="G183" s="140" t="s">
        <v>771</v>
      </c>
      <c r="H183" s="140" t="s">
        <v>2729</v>
      </c>
      <c r="I183" s="140" t="s">
        <v>3972</v>
      </c>
      <c r="J183" s="214">
        <v>44228</v>
      </c>
      <c r="K183" s="214">
        <v>44561</v>
      </c>
      <c r="L183" s="140" t="s">
        <v>3973</v>
      </c>
      <c r="M183" s="140" t="s">
        <v>693</v>
      </c>
      <c r="N183" s="140" t="s">
        <v>30</v>
      </c>
      <c r="O183" s="140" t="s">
        <v>3942</v>
      </c>
      <c r="P183" s="140" t="s">
        <v>776</v>
      </c>
      <c r="Q183" s="237">
        <v>1</v>
      </c>
      <c r="R183" s="237">
        <v>0</v>
      </c>
      <c r="S183" s="237">
        <v>0</v>
      </c>
      <c r="T183" s="237">
        <v>0</v>
      </c>
      <c r="U183" s="237">
        <v>1</v>
      </c>
      <c r="V183" s="237">
        <v>0</v>
      </c>
      <c r="W183" s="238" t="s">
        <v>3974</v>
      </c>
      <c r="X183" s="237">
        <v>0</v>
      </c>
      <c r="Y183" s="238" t="s">
        <v>3975</v>
      </c>
      <c r="Z183" s="237">
        <v>65</v>
      </c>
      <c r="AA183" s="235" t="s">
        <v>3976</v>
      </c>
      <c r="AB183" s="235"/>
      <c r="AC183" s="235"/>
      <c r="AD183" s="210">
        <v>44295</v>
      </c>
      <c r="AE183" s="210">
        <v>44379</v>
      </c>
      <c r="AF183" s="210">
        <v>44483</v>
      </c>
      <c r="AG183" s="210"/>
      <c r="AH183" s="72">
        <f t="shared" si="9"/>
        <v>1</v>
      </c>
      <c r="AI183" s="72" t="str">
        <f t="shared" si="10"/>
        <v/>
      </c>
      <c r="AJ183" s="72" t="str">
        <f t="shared" si="11"/>
        <v/>
      </c>
      <c r="AK183" s="72" t="str">
        <f t="shared" si="12"/>
        <v/>
      </c>
      <c r="AL183" s="72" t="s">
        <v>2508</v>
      </c>
      <c r="AM183" s="211" t="s">
        <v>780</v>
      </c>
      <c r="AN183" s="211" t="s">
        <v>780</v>
      </c>
      <c r="AO183" s="211" t="s">
        <v>780</v>
      </c>
      <c r="AP183" s="211"/>
      <c r="AQ183" s="211" t="s">
        <v>3557</v>
      </c>
      <c r="AR183" s="211" t="s">
        <v>3977</v>
      </c>
      <c r="AS183" s="211" t="s">
        <v>3559</v>
      </c>
      <c r="AT183" s="211"/>
      <c r="AU183" s="211" t="s">
        <v>780</v>
      </c>
      <c r="AV183" s="211" t="s">
        <v>879</v>
      </c>
      <c r="AW183" s="211" t="s">
        <v>879</v>
      </c>
      <c r="AX183" s="211"/>
      <c r="AY183" s="211" t="s">
        <v>3978</v>
      </c>
      <c r="AZ183" s="211" t="s">
        <v>3979</v>
      </c>
      <c r="BA183" s="211" t="s">
        <v>3980</v>
      </c>
      <c r="BB183" s="211"/>
      <c r="BC183" s="140" t="s">
        <v>768</v>
      </c>
    </row>
    <row r="184" spans="1:55" ht="15" customHeight="1">
      <c r="A184" s="207">
        <v>62</v>
      </c>
      <c r="B184" s="140" t="s">
        <v>3433</v>
      </c>
      <c r="C184" s="140" t="s">
        <v>3853</v>
      </c>
      <c r="D184" s="140" t="s">
        <v>3981</v>
      </c>
      <c r="E184" s="140" t="s">
        <v>769</v>
      </c>
      <c r="F184" s="140" t="s">
        <v>3549</v>
      </c>
      <c r="G184" s="140" t="s">
        <v>771</v>
      </c>
      <c r="H184" s="140" t="s">
        <v>2729</v>
      </c>
      <c r="I184" s="140" t="s">
        <v>3982</v>
      </c>
      <c r="J184" s="214">
        <v>44228</v>
      </c>
      <c r="K184" s="214">
        <v>44561</v>
      </c>
      <c r="L184" s="140" t="s">
        <v>3983</v>
      </c>
      <c r="M184" s="140" t="s">
        <v>693</v>
      </c>
      <c r="N184" s="140" t="s">
        <v>60</v>
      </c>
      <c r="O184" s="140" t="s">
        <v>3984</v>
      </c>
      <c r="P184" s="140" t="s">
        <v>3985</v>
      </c>
      <c r="Q184" s="212">
        <v>1</v>
      </c>
      <c r="R184" s="212">
        <v>0.25</v>
      </c>
      <c r="S184" s="212">
        <v>0.25</v>
      </c>
      <c r="T184" s="212">
        <v>0.25</v>
      </c>
      <c r="U184" s="212">
        <v>0.25</v>
      </c>
      <c r="V184" s="212">
        <v>0.25</v>
      </c>
      <c r="W184" s="207" t="s">
        <v>3986</v>
      </c>
      <c r="X184" s="212">
        <v>0.25</v>
      </c>
      <c r="Y184" s="207" t="s">
        <v>3987</v>
      </c>
      <c r="Z184" s="212">
        <v>0.25</v>
      </c>
      <c r="AA184" s="235" t="s">
        <v>3988</v>
      </c>
      <c r="AB184" s="235"/>
      <c r="AC184" s="235"/>
      <c r="AD184" s="210">
        <v>44295</v>
      </c>
      <c r="AE184" s="210">
        <v>44379</v>
      </c>
      <c r="AF184" s="210">
        <v>44483</v>
      </c>
      <c r="AG184" s="210"/>
      <c r="AH184" s="72">
        <f t="shared" si="9"/>
        <v>0.75</v>
      </c>
      <c r="AI184" s="72">
        <f t="shared" si="10"/>
        <v>1</v>
      </c>
      <c r="AJ184" s="72">
        <f t="shared" si="11"/>
        <v>1</v>
      </c>
      <c r="AK184" s="72">
        <f t="shared" si="12"/>
        <v>1</v>
      </c>
      <c r="AL184" s="72" t="s">
        <v>2508</v>
      </c>
      <c r="AM184" s="211" t="s">
        <v>780</v>
      </c>
      <c r="AN184" s="211" t="s">
        <v>780</v>
      </c>
      <c r="AO184" s="211" t="s">
        <v>780</v>
      </c>
      <c r="AP184" s="211"/>
      <c r="AQ184" s="211" t="s">
        <v>3557</v>
      </c>
      <c r="AR184" s="211" t="s">
        <v>3750</v>
      </c>
      <c r="AS184" s="211" t="s">
        <v>3559</v>
      </c>
      <c r="AT184" s="211"/>
      <c r="AU184" s="211" t="s">
        <v>780</v>
      </c>
      <c r="AV184" s="211" t="s">
        <v>780</v>
      </c>
      <c r="AW184" s="211" t="s">
        <v>780</v>
      </c>
      <c r="AX184" s="211"/>
      <c r="AY184" s="211" t="s">
        <v>3989</v>
      </c>
      <c r="AZ184" s="211" t="s">
        <v>3990</v>
      </c>
      <c r="BA184" s="211" t="s">
        <v>3991</v>
      </c>
      <c r="BB184" s="211"/>
      <c r="BC184" s="140" t="s">
        <v>768</v>
      </c>
    </row>
    <row r="185" spans="1:55" ht="15" customHeight="1">
      <c r="A185" s="207">
        <v>63</v>
      </c>
      <c r="B185" s="140" t="s">
        <v>3433</v>
      </c>
      <c r="C185" s="140" t="s">
        <v>3853</v>
      </c>
      <c r="D185" s="140" t="s">
        <v>3992</v>
      </c>
      <c r="E185" s="140" t="s">
        <v>769</v>
      </c>
      <c r="F185" s="140" t="s">
        <v>3549</v>
      </c>
      <c r="G185" s="140" t="s">
        <v>771</v>
      </c>
      <c r="H185" s="140" t="s">
        <v>2729</v>
      </c>
      <c r="I185" s="140" t="s">
        <v>3993</v>
      </c>
      <c r="J185" s="214">
        <v>44200</v>
      </c>
      <c r="K185" s="214">
        <v>44561</v>
      </c>
      <c r="L185" s="140" t="s">
        <v>3994</v>
      </c>
      <c r="M185" s="140" t="s">
        <v>693</v>
      </c>
      <c r="N185" s="140" t="s">
        <v>60</v>
      </c>
      <c r="O185" s="140" t="s">
        <v>3995</v>
      </c>
      <c r="P185" s="140" t="s">
        <v>3985</v>
      </c>
      <c r="Q185" s="212">
        <v>1</v>
      </c>
      <c r="R185" s="212">
        <v>0.2</v>
      </c>
      <c r="S185" s="212">
        <v>0.3</v>
      </c>
      <c r="T185" s="212">
        <v>0.3</v>
      </c>
      <c r="U185" s="212">
        <v>0.2</v>
      </c>
      <c r="V185" s="212">
        <v>0.2</v>
      </c>
      <c r="W185" s="207" t="s">
        <v>3996</v>
      </c>
      <c r="X185" s="212">
        <v>0.3</v>
      </c>
      <c r="Y185" s="207" t="s">
        <v>3997</v>
      </c>
      <c r="Z185" s="212">
        <v>0.3</v>
      </c>
      <c r="AA185" s="235" t="s">
        <v>3998</v>
      </c>
      <c r="AB185" s="235"/>
      <c r="AC185" s="235"/>
      <c r="AD185" s="210">
        <v>44295</v>
      </c>
      <c r="AE185" s="210">
        <v>44379</v>
      </c>
      <c r="AF185" s="210">
        <v>44483</v>
      </c>
      <c r="AG185" s="210"/>
      <c r="AH185" s="72">
        <f t="shared" si="9"/>
        <v>0.8</v>
      </c>
      <c r="AI185" s="72">
        <f t="shared" si="10"/>
        <v>1</v>
      </c>
      <c r="AJ185" s="72">
        <f t="shared" si="11"/>
        <v>1</v>
      </c>
      <c r="AK185" s="72">
        <f t="shared" si="12"/>
        <v>1</v>
      </c>
      <c r="AL185" s="72" t="s">
        <v>2508</v>
      </c>
      <c r="AM185" s="211" t="s">
        <v>780</v>
      </c>
      <c r="AN185" s="211" t="s">
        <v>780</v>
      </c>
      <c r="AO185" s="211" t="s">
        <v>780</v>
      </c>
      <c r="AP185" s="211"/>
      <c r="AQ185" s="211" t="s">
        <v>3629</v>
      </c>
      <c r="AR185" s="211" t="s">
        <v>3629</v>
      </c>
      <c r="AS185" s="211" t="s">
        <v>3559</v>
      </c>
      <c r="AT185" s="211"/>
      <c r="AU185" s="211" t="s">
        <v>780</v>
      </c>
      <c r="AV185" s="211" t="s">
        <v>780</v>
      </c>
      <c r="AW185" s="211" t="s">
        <v>780</v>
      </c>
      <c r="AX185" s="211"/>
      <c r="AY185" s="211" t="s">
        <v>3999</v>
      </c>
      <c r="AZ185" s="211" t="s">
        <v>4000</v>
      </c>
      <c r="BA185" s="211" t="s">
        <v>4001</v>
      </c>
      <c r="BB185" s="211"/>
      <c r="BC185" s="140" t="s">
        <v>768</v>
      </c>
    </row>
    <row r="186" spans="1:55" ht="15" customHeight="1">
      <c r="A186" s="207">
        <v>64</v>
      </c>
      <c r="B186" s="140" t="s">
        <v>3433</v>
      </c>
      <c r="C186" s="140" t="s">
        <v>3853</v>
      </c>
      <c r="D186" s="140" t="s">
        <v>3992</v>
      </c>
      <c r="E186" s="140" t="s">
        <v>769</v>
      </c>
      <c r="F186" s="140" t="s">
        <v>3549</v>
      </c>
      <c r="G186" s="140" t="s">
        <v>771</v>
      </c>
      <c r="H186" s="140" t="s">
        <v>2729</v>
      </c>
      <c r="I186" s="140" t="s">
        <v>4002</v>
      </c>
      <c r="J186" s="214">
        <v>44200</v>
      </c>
      <c r="K186" s="214">
        <v>44561</v>
      </c>
      <c r="L186" s="140" t="s">
        <v>4003</v>
      </c>
      <c r="M186" s="140" t="s">
        <v>693</v>
      </c>
      <c r="N186" s="140" t="s">
        <v>60</v>
      </c>
      <c r="O186" s="140" t="s">
        <v>3995</v>
      </c>
      <c r="P186" s="140" t="s">
        <v>3985</v>
      </c>
      <c r="Q186" s="212">
        <v>1</v>
      </c>
      <c r="R186" s="212">
        <v>0.2</v>
      </c>
      <c r="S186" s="212">
        <v>0.3</v>
      </c>
      <c r="T186" s="212">
        <v>0.3</v>
      </c>
      <c r="U186" s="212">
        <v>0.2</v>
      </c>
      <c r="V186" s="212">
        <v>0.2</v>
      </c>
      <c r="W186" s="207" t="s">
        <v>4004</v>
      </c>
      <c r="X186" s="212">
        <v>0.3</v>
      </c>
      <c r="Y186" s="207" t="s">
        <v>4005</v>
      </c>
      <c r="Z186" s="212">
        <v>0.3</v>
      </c>
      <c r="AA186" s="235" t="s">
        <v>4006</v>
      </c>
      <c r="AB186" s="235"/>
      <c r="AC186" s="235"/>
      <c r="AD186" s="210">
        <v>44295</v>
      </c>
      <c r="AE186" s="210">
        <v>44379</v>
      </c>
      <c r="AF186" s="210">
        <v>44483</v>
      </c>
      <c r="AG186" s="210"/>
      <c r="AH186" s="72">
        <f t="shared" si="9"/>
        <v>0.8</v>
      </c>
      <c r="AI186" s="72">
        <f t="shared" si="10"/>
        <v>1</v>
      </c>
      <c r="AJ186" s="72">
        <f t="shared" si="11"/>
        <v>1</v>
      </c>
      <c r="AK186" s="72">
        <f t="shared" si="12"/>
        <v>1</v>
      </c>
      <c r="AL186" s="72" t="s">
        <v>2508</v>
      </c>
      <c r="AM186" s="211" t="s">
        <v>780</v>
      </c>
      <c r="AN186" s="211" t="s">
        <v>780</v>
      </c>
      <c r="AO186" s="211" t="s">
        <v>780</v>
      </c>
      <c r="AP186" s="211"/>
      <c r="AQ186" s="211" t="s">
        <v>3629</v>
      </c>
      <c r="AR186" s="211" t="s">
        <v>3629</v>
      </c>
      <c r="AS186" s="211" t="s">
        <v>3559</v>
      </c>
      <c r="AT186" s="211"/>
      <c r="AU186" s="211" t="s">
        <v>780</v>
      </c>
      <c r="AV186" s="211" t="s">
        <v>780</v>
      </c>
      <c r="AW186" s="211" t="s">
        <v>780</v>
      </c>
      <c r="AX186" s="211"/>
      <c r="AY186" s="211" t="s">
        <v>4007</v>
      </c>
      <c r="AZ186" s="211" t="s">
        <v>4008</v>
      </c>
      <c r="BA186" s="211" t="s">
        <v>4009</v>
      </c>
      <c r="BB186" s="211"/>
      <c r="BC186" s="140" t="s">
        <v>768</v>
      </c>
    </row>
    <row r="187" spans="1:55" ht="15" customHeight="1">
      <c r="A187" s="207">
        <v>65</v>
      </c>
      <c r="B187" s="140" t="s">
        <v>3433</v>
      </c>
      <c r="C187" s="140" t="s">
        <v>3853</v>
      </c>
      <c r="D187" s="140" t="s">
        <v>3992</v>
      </c>
      <c r="E187" s="140" t="s">
        <v>769</v>
      </c>
      <c r="F187" s="140" t="s">
        <v>3549</v>
      </c>
      <c r="G187" s="140" t="s">
        <v>771</v>
      </c>
      <c r="H187" s="140" t="s">
        <v>2729</v>
      </c>
      <c r="I187" s="140" t="s">
        <v>4010</v>
      </c>
      <c r="J187" s="214">
        <v>44200</v>
      </c>
      <c r="K187" s="214">
        <v>44561</v>
      </c>
      <c r="L187" s="140" t="s">
        <v>4011</v>
      </c>
      <c r="M187" s="140" t="s">
        <v>693</v>
      </c>
      <c r="N187" s="140" t="s">
        <v>60</v>
      </c>
      <c r="O187" s="140" t="s">
        <v>3995</v>
      </c>
      <c r="P187" s="140" t="s">
        <v>3985</v>
      </c>
      <c r="Q187" s="212">
        <v>1</v>
      </c>
      <c r="R187" s="212">
        <v>0.2</v>
      </c>
      <c r="S187" s="212">
        <v>0.3</v>
      </c>
      <c r="T187" s="212">
        <v>0.3</v>
      </c>
      <c r="U187" s="212">
        <v>0.2</v>
      </c>
      <c r="V187" s="212">
        <v>0.2</v>
      </c>
      <c r="W187" s="207" t="s">
        <v>4012</v>
      </c>
      <c r="X187" s="212">
        <v>0.3</v>
      </c>
      <c r="Y187" s="207" t="s">
        <v>4013</v>
      </c>
      <c r="Z187" s="212">
        <v>0.3</v>
      </c>
      <c r="AA187" s="235" t="s">
        <v>4014</v>
      </c>
      <c r="AB187" s="235"/>
      <c r="AC187" s="235"/>
      <c r="AD187" s="210">
        <v>44295</v>
      </c>
      <c r="AE187" s="210">
        <v>44379</v>
      </c>
      <c r="AF187" s="210">
        <v>44483</v>
      </c>
      <c r="AG187" s="210"/>
      <c r="AH187" s="72">
        <f t="shared" si="9"/>
        <v>0.8</v>
      </c>
      <c r="AI187" s="72">
        <f t="shared" si="10"/>
        <v>1</v>
      </c>
      <c r="AJ187" s="72">
        <f t="shared" si="11"/>
        <v>1</v>
      </c>
      <c r="AK187" s="72">
        <f t="shared" si="12"/>
        <v>1</v>
      </c>
      <c r="AL187" s="72" t="s">
        <v>2508</v>
      </c>
      <c r="AM187" s="211" t="s">
        <v>780</v>
      </c>
      <c r="AN187" s="211" t="s">
        <v>780</v>
      </c>
      <c r="AO187" s="211" t="s">
        <v>780</v>
      </c>
      <c r="AP187" s="211"/>
      <c r="AQ187" s="211" t="s">
        <v>3557</v>
      </c>
      <c r="AR187" s="211" t="s">
        <v>3629</v>
      </c>
      <c r="AS187" s="211" t="s">
        <v>3559</v>
      </c>
      <c r="AT187" s="211"/>
      <c r="AU187" s="211" t="s">
        <v>780</v>
      </c>
      <c r="AV187" s="211" t="s">
        <v>780</v>
      </c>
      <c r="AW187" s="211" t="s">
        <v>780</v>
      </c>
      <c r="AX187" s="211"/>
      <c r="AY187" s="211" t="s">
        <v>4015</v>
      </c>
      <c r="AZ187" s="211" t="s">
        <v>4016</v>
      </c>
      <c r="BA187" s="211" t="s">
        <v>4017</v>
      </c>
      <c r="BB187" s="211"/>
      <c r="BC187" s="140" t="s">
        <v>768</v>
      </c>
    </row>
    <row r="188" spans="1:55" ht="15" customHeight="1">
      <c r="A188" s="207">
        <v>66</v>
      </c>
      <c r="B188" s="140" t="s">
        <v>3433</v>
      </c>
      <c r="C188" s="140" t="s">
        <v>3853</v>
      </c>
      <c r="D188" s="140" t="s">
        <v>3992</v>
      </c>
      <c r="E188" s="140" t="s">
        <v>769</v>
      </c>
      <c r="F188" s="140" t="s">
        <v>3549</v>
      </c>
      <c r="G188" s="140" t="s">
        <v>771</v>
      </c>
      <c r="H188" s="140" t="s">
        <v>2729</v>
      </c>
      <c r="I188" s="140" t="s">
        <v>4018</v>
      </c>
      <c r="J188" s="214">
        <v>44200</v>
      </c>
      <c r="K188" s="214">
        <v>44561</v>
      </c>
      <c r="L188" s="140" t="s">
        <v>4019</v>
      </c>
      <c r="M188" s="140" t="s">
        <v>693</v>
      </c>
      <c r="N188" s="140" t="s">
        <v>60</v>
      </c>
      <c r="O188" s="140" t="s">
        <v>3995</v>
      </c>
      <c r="P188" s="140" t="s">
        <v>3985</v>
      </c>
      <c r="Q188" s="212">
        <v>1</v>
      </c>
      <c r="R188" s="212">
        <v>0.2</v>
      </c>
      <c r="S188" s="212">
        <v>0.3</v>
      </c>
      <c r="T188" s="212">
        <v>0.3</v>
      </c>
      <c r="U188" s="212">
        <v>0.2</v>
      </c>
      <c r="V188" s="212">
        <v>0</v>
      </c>
      <c r="W188" s="207" t="s">
        <v>4020</v>
      </c>
      <c r="X188" s="212">
        <v>0.5</v>
      </c>
      <c r="Y188" s="207" t="s">
        <v>4021</v>
      </c>
      <c r="Z188" s="212">
        <v>0</v>
      </c>
      <c r="AA188" s="235" t="s">
        <v>4022</v>
      </c>
      <c r="AB188" s="235"/>
      <c r="AC188" s="235"/>
      <c r="AD188" s="210">
        <v>44295</v>
      </c>
      <c r="AE188" s="210">
        <v>44379</v>
      </c>
      <c r="AF188" s="210">
        <v>44483</v>
      </c>
      <c r="AG188" s="210"/>
      <c r="AH188" s="72">
        <f t="shared" si="9"/>
        <v>0.5</v>
      </c>
      <c r="AI188" s="72">
        <f t="shared" si="10"/>
        <v>0</v>
      </c>
      <c r="AJ188" s="72">
        <f t="shared" si="11"/>
        <v>1</v>
      </c>
      <c r="AK188" s="72">
        <f t="shared" si="12"/>
        <v>0.5</v>
      </c>
      <c r="AL188" s="72" t="s">
        <v>2508</v>
      </c>
      <c r="AM188" s="211" t="s">
        <v>780</v>
      </c>
      <c r="AN188" s="211" t="s">
        <v>780</v>
      </c>
      <c r="AO188" s="211" t="s">
        <v>780</v>
      </c>
      <c r="AP188" s="211"/>
      <c r="AQ188" s="211" t="s">
        <v>4023</v>
      </c>
      <c r="AR188" s="211" t="s">
        <v>3629</v>
      </c>
      <c r="AS188" s="211" t="s">
        <v>3559</v>
      </c>
      <c r="AT188" s="211"/>
      <c r="AU188" s="211" t="s">
        <v>780</v>
      </c>
      <c r="AV188" s="211" t="s">
        <v>780</v>
      </c>
      <c r="AW188" s="211" t="s">
        <v>780</v>
      </c>
      <c r="AX188" s="211"/>
      <c r="AY188" s="211" t="s">
        <v>4024</v>
      </c>
      <c r="AZ188" s="211" t="s">
        <v>4025</v>
      </c>
      <c r="BA188" s="211" t="s">
        <v>4026</v>
      </c>
      <c r="BB188" s="211"/>
      <c r="BC188" s="140" t="s">
        <v>768</v>
      </c>
    </row>
    <row r="189" spans="1:55" ht="15" customHeight="1">
      <c r="A189" s="207">
        <v>1</v>
      </c>
      <c r="B189" s="140" t="s">
        <v>4027</v>
      </c>
      <c r="C189" s="140" t="s">
        <v>4028</v>
      </c>
      <c r="D189" s="140" t="s">
        <v>4029</v>
      </c>
      <c r="E189" s="140" t="s">
        <v>769</v>
      </c>
      <c r="F189" s="140" t="s">
        <v>770</v>
      </c>
      <c r="G189" s="140" t="s">
        <v>771</v>
      </c>
      <c r="H189" s="140" t="s">
        <v>772</v>
      </c>
      <c r="I189" s="140" t="s">
        <v>4030</v>
      </c>
      <c r="J189" s="214">
        <v>44228</v>
      </c>
      <c r="K189" s="214">
        <v>44561</v>
      </c>
      <c r="L189" s="140" t="s">
        <v>4031</v>
      </c>
      <c r="M189" s="140" t="s">
        <v>696</v>
      </c>
      <c r="N189" s="140" t="s">
        <v>30</v>
      </c>
      <c r="O189" s="140" t="s">
        <v>4032</v>
      </c>
      <c r="P189" s="140" t="s">
        <v>776</v>
      </c>
      <c r="Q189" s="209">
        <f>SUM(R189:U189)</f>
        <v>7</v>
      </c>
      <c r="R189" s="209">
        <v>2</v>
      </c>
      <c r="S189" s="209">
        <v>2</v>
      </c>
      <c r="T189" s="209">
        <v>2</v>
      </c>
      <c r="U189" s="209">
        <v>1</v>
      </c>
      <c r="V189" s="209">
        <v>4</v>
      </c>
      <c r="W189" s="209" t="s">
        <v>4033</v>
      </c>
      <c r="X189" s="209">
        <v>2</v>
      </c>
      <c r="Y189" s="209" t="s">
        <v>4034</v>
      </c>
      <c r="Z189" s="209">
        <v>6</v>
      </c>
      <c r="AA189" s="209" t="s">
        <v>4035</v>
      </c>
      <c r="AB189" s="212"/>
      <c r="AC189" s="212"/>
      <c r="AD189" s="210">
        <v>44295</v>
      </c>
      <c r="AE189" s="210">
        <v>44379</v>
      </c>
      <c r="AF189" s="210">
        <v>44480</v>
      </c>
      <c r="AG189" s="210"/>
      <c r="AH189" s="72">
        <f t="shared" si="9"/>
        <v>1</v>
      </c>
      <c r="AI189" s="72">
        <f t="shared" si="10"/>
        <v>1</v>
      </c>
      <c r="AJ189" s="72">
        <f t="shared" si="11"/>
        <v>1</v>
      </c>
      <c r="AK189" s="72">
        <f t="shared" si="12"/>
        <v>1</v>
      </c>
      <c r="AL189" s="72" t="s">
        <v>2508</v>
      </c>
      <c r="AM189" s="211" t="s">
        <v>780</v>
      </c>
      <c r="AN189" s="211" t="s">
        <v>780</v>
      </c>
      <c r="AO189" s="211" t="s">
        <v>780</v>
      </c>
      <c r="AP189" s="211"/>
      <c r="AQ189" s="211" t="s">
        <v>4036</v>
      </c>
      <c r="AR189" s="211" t="s">
        <v>4037</v>
      </c>
      <c r="AS189" s="211" t="s">
        <v>4038</v>
      </c>
      <c r="AT189" s="211"/>
      <c r="AU189" s="211" t="s">
        <v>780</v>
      </c>
      <c r="AV189" s="211" t="s">
        <v>780</v>
      </c>
      <c r="AW189" s="211" t="s">
        <v>780</v>
      </c>
      <c r="AX189" s="211"/>
      <c r="AY189" s="211" t="s">
        <v>4039</v>
      </c>
      <c r="AZ189" s="211" t="s">
        <v>4040</v>
      </c>
      <c r="BA189" s="211" t="s">
        <v>4041</v>
      </c>
      <c r="BB189" s="211"/>
      <c r="BC189" s="140" t="s">
        <v>768</v>
      </c>
    </row>
    <row r="190" spans="1:55" ht="15" customHeight="1">
      <c r="A190" s="207">
        <v>2</v>
      </c>
      <c r="B190" s="140" t="s">
        <v>4027</v>
      </c>
      <c r="C190" s="140" t="s">
        <v>4042</v>
      </c>
      <c r="D190" s="140" t="s">
        <v>4043</v>
      </c>
      <c r="E190" s="140" t="s">
        <v>3605</v>
      </c>
      <c r="F190" s="140" t="s">
        <v>3023</v>
      </c>
      <c r="G190" s="140" t="s">
        <v>771</v>
      </c>
      <c r="H190" s="140" t="s">
        <v>2808</v>
      </c>
      <c r="I190" s="140" t="s">
        <v>4044</v>
      </c>
      <c r="J190" s="214">
        <v>44228</v>
      </c>
      <c r="K190" s="214">
        <v>44561</v>
      </c>
      <c r="L190" s="140" t="s">
        <v>774</v>
      </c>
      <c r="M190" s="140" t="s">
        <v>696</v>
      </c>
      <c r="N190" s="140" t="s">
        <v>60</v>
      </c>
      <c r="O190" s="140" t="s">
        <v>4045</v>
      </c>
      <c r="P190" s="140" t="s">
        <v>776</v>
      </c>
      <c r="Q190" s="212">
        <v>1</v>
      </c>
      <c r="R190" s="212">
        <v>0.2</v>
      </c>
      <c r="S190" s="212">
        <v>0.3</v>
      </c>
      <c r="T190" s="212">
        <v>0.3</v>
      </c>
      <c r="U190" s="212">
        <v>0.2</v>
      </c>
      <c r="V190" s="212">
        <v>0.2</v>
      </c>
      <c r="W190" s="212" t="s">
        <v>4046</v>
      </c>
      <c r="X190" s="212">
        <v>0.3</v>
      </c>
      <c r="Y190" s="212" t="s">
        <v>4047</v>
      </c>
      <c r="Z190" s="212">
        <v>0.3</v>
      </c>
      <c r="AA190" s="212" t="s">
        <v>4048</v>
      </c>
      <c r="AB190" s="209"/>
      <c r="AC190" s="209"/>
      <c r="AD190" s="210">
        <v>44295</v>
      </c>
      <c r="AE190" s="210">
        <v>44379</v>
      </c>
      <c r="AF190" s="210">
        <v>44482</v>
      </c>
      <c r="AG190" s="210"/>
      <c r="AH190" s="72">
        <f t="shared" si="9"/>
        <v>0.8</v>
      </c>
      <c r="AI190" s="72">
        <f t="shared" si="10"/>
        <v>1</v>
      </c>
      <c r="AJ190" s="72">
        <f t="shared" si="11"/>
        <v>1</v>
      </c>
      <c r="AK190" s="72">
        <f t="shared" si="12"/>
        <v>1</v>
      </c>
      <c r="AL190" s="72" t="s">
        <v>2508</v>
      </c>
      <c r="AM190" s="211" t="s">
        <v>780</v>
      </c>
      <c r="AN190" s="211" t="s">
        <v>780</v>
      </c>
      <c r="AO190" s="211" t="s">
        <v>780</v>
      </c>
      <c r="AP190" s="211"/>
      <c r="AQ190" s="211" t="s">
        <v>4049</v>
      </c>
      <c r="AR190" s="211" t="s">
        <v>4050</v>
      </c>
      <c r="AS190" s="211" t="s">
        <v>4051</v>
      </c>
      <c r="AT190" s="211"/>
      <c r="AU190" s="211" t="s">
        <v>780</v>
      </c>
      <c r="AV190" s="211" t="s">
        <v>780</v>
      </c>
      <c r="AW190" s="211" t="s">
        <v>780</v>
      </c>
      <c r="AX190" s="211"/>
      <c r="AY190" s="211" t="s">
        <v>4052</v>
      </c>
      <c r="AZ190" s="211" t="s">
        <v>4052</v>
      </c>
      <c r="BA190" s="211" t="s">
        <v>4053</v>
      </c>
      <c r="BB190" s="211"/>
      <c r="BC190" s="140" t="s">
        <v>1751</v>
      </c>
    </row>
    <row r="191" spans="1:55" ht="15" customHeight="1">
      <c r="A191" s="207">
        <v>3</v>
      </c>
      <c r="B191" s="140" t="s">
        <v>4027</v>
      </c>
      <c r="C191" s="140" t="s">
        <v>4042</v>
      </c>
      <c r="D191" s="140" t="s">
        <v>4043</v>
      </c>
      <c r="E191" s="140" t="s">
        <v>3605</v>
      </c>
      <c r="F191" s="140" t="s">
        <v>3023</v>
      </c>
      <c r="G191" s="140" t="s">
        <v>771</v>
      </c>
      <c r="H191" s="140" t="s">
        <v>2808</v>
      </c>
      <c r="I191" s="140" t="s">
        <v>4054</v>
      </c>
      <c r="J191" s="214">
        <v>44228</v>
      </c>
      <c r="K191" s="214">
        <v>44561</v>
      </c>
      <c r="L191" s="140" t="s">
        <v>774</v>
      </c>
      <c r="M191" s="140" t="s">
        <v>696</v>
      </c>
      <c r="N191" s="140" t="s">
        <v>60</v>
      </c>
      <c r="O191" s="140" t="s">
        <v>4045</v>
      </c>
      <c r="P191" s="140" t="s">
        <v>776</v>
      </c>
      <c r="Q191" s="212">
        <v>1</v>
      </c>
      <c r="R191" s="212">
        <v>0.2</v>
      </c>
      <c r="S191" s="212">
        <v>0.3</v>
      </c>
      <c r="T191" s="212">
        <v>0.3</v>
      </c>
      <c r="U191" s="212">
        <v>0.2</v>
      </c>
      <c r="V191" s="212">
        <v>0.2</v>
      </c>
      <c r="W191" s="212" t="s">
        <v>4055</v>
      </c>
      <c r="X191" s="212">
        <v>0.3</v>
      </c>
      <c r="Y191" s="212" t="s">
        <v>4056</v>
      </c>
      <c r="Z191" s="212">
        <v>0.3</v>
      </c>
      <c r="AA191" s="212" t="s">
        <v>4057</v>
      </c>
      <c r="AB191" s="209"/>
      <c r="AC191" s="209"/>
      <c r="AD191" s="210">
        <v>44295</v>
      </c>
      <c r="AE191" s="210">
        <v>44379</v>
      </c>
      <c r="AF191" s="210">
        <v>44480</v>
      </c>
      <c r="AG191" s="210"/>
      <c r="AH191" s="72">
        <f t="shared" si="9"/>
        <v>0.8</v>
      </c>
      <c r="AI191" s="72">
        <f t="shared" si="10"/>
        <v>1</v>
      </c>
      <c r="AJ191" s="72">
        <f t="shared" si="11"/>
        <v>1</v>
      </c>
      <c r="AK191" s="72">
        <f t="shared" si="12"/>
        <v>1</v>
      </c>
      <c r="AL191" s="72" t="s">
        <v>2508</v>
      </c>
      <c r="AM191" s="211" t="s">
        <v>780</v>
      </c>
      <c r="AN191" s="211" t="s">
        <v>780</v>
      </c>
      <c r="AO191" s="211" t="s">
        <v>780</v>
      </c>
      <c r="AP191" s="211"/>
      <c r="AQ191" s="211" t="s">
        <v>4058</v>
      </c>
      <c r="AR191" s="211" t="s">
        <v>4059</v>
      </c>
      <c r="AS191" s="211" t="s">
        <v>4060</v>
      </c>
      <c r="AT191" s="211"/>
      <c r="AU191" s="211" t="s">
        <v>780</v>
      </c>
      <c r="AV191" s="211" t="s">
        <v>780</v>
      </c>
      <c r="AW191" s="211" t="s">
        <v>780</v>
      </c>
      <c r="AX191" s="211"/>
      <c r="AY191" s="211" t="s">
        <v>4061</v>
      </c>
      <c r="AZ191" s="211" t="s">
        <v>4062</v>
      </c>
      <c r="BA191" s="211" t="s">
        <v>4063</v>
      </c>
      <c r="BB191" s="211"/>
      <c r="BC191" s="140" t="s">
        <v>1751</v>
      </c>
    </row>
    <row r="192" spans="1:55" ht="15" customHeight="1">
      <c r="A192" s="207">
        <v>4</v>
      </c>
      <c r="B192" s="140" t="s">
        <v>4027</v>
      </c>
      <c r="C192" s="140" t="s">
        <v>4042</v>
      </c>
      <c r="D192" s="140" t="s">
        <v>4064</v>
      </c>
      <c r="E192" s="140" t="s">
        <v>3605</v>
      </c>
      <c r="F192" s="140" t="s">
        <v>3023</v>
      </c>
      <c r="G192" s="140" t="s">
        <v>771</v>
      </c>
      <c r="H192" s="140" t="s">
        <v>2808</v>
      </c>
      <c r="I192" s="140" t="s">
        <v>4065</v>
      </c>
      <c r="J192" s="214">
        <v>44228</v>
      </c>
      <c r="K192" s="214">
        <v>44561</v>
      </c>
      <c r="L192" s="140" t="s">
        <v>774</v>
      </c>
      <c r="M192" s="140" t="s">
        <v>696</v>
      </c>
      <c r="N192" s="140" t="s">
        <v>60</v>
      </c>
      <c r="O192" s="140" t="s">
        <v>4066</v>
      </c>
      <c r="P192" s="140" t="s">
        <v>776</v>
      </c>
      <c r="Q192" s="212">
        <v>1</v>
      </c>
      <c r="R192" s="212">
        <v>0.2</v>
      </c>
      <c r="S192" s="212">
        <v>0.3</v>
      </c>
      <c r="T192" s="212">
        <v>0.3</v>
      </c>
      <c r="U192" s="212">
        <v>0.2</v>
      </c>
      <c r="V192" s="212">
        <v>0.2</v>
      </c>
      <c r="W192" s="212" t="s">
        <v>4067</v>
      </c>
      <c r="X192" s="212">
        <v>0.3</v>
      </c>
      <c r="Y192" s="212" t="s">
        <v>4068</v>
      </c>
      <c r="Z192" s="212">
        <v>0.3</v>
      </c>
      <c r="AA192" s="212" t="s">
        <v>4069</v>
      </c>
      <c r="AB192" s="209"/>
      <c r="AC192" s="209"/>
      <c r="AD192" s="210">
        <v>44295</v>
      </c>
      <c r="AE192" s="210">
        <v>44379</v>
      </c>
      <c r="AF192" s="210">
        <v>44480</v>
      </c>
      <c r="AG192" s="210"/>
      <c r="AH192" s="72">
        <f t="shared" si="9"/>
        <v>0.8</v>
      </c>
      <c r="AI192" s="72">
        <f t="shared" si="10"/>
        <v>1</v>
      </c>
      <c r="AJ192" s="72">
        <f t="shared" si="11"/>
        <v>1</v>
      </c>
      <c r="AK192" s="72">
        <f t="shared" si="12"/>
        <v>1</v>
      </c>
      <c r="AL192" s="72" t="s">
        <v>2508</v>
      </c>
      <c r="AM192" s="211" t="s">
        <v>780</v>
      </c>
      <c r="AN192" s="211" t="s">
        <v>780</v>
      </c>
      <c r="AO192" s="211" t="s">
        <v>780</v>
      </c>
      <c r="AP192" s="211"/>
      <c r="AQ192" s="211" t="s">
        <v>4070</v>
      </c>
      <c r="AR192" s="211" t="s">
        <v>4071</v>
      </c>
      <c r="AS192" s="211" t="s">
        <v>4072</v>
      </c>
      <c r="AT192" s="211"/>
      <c r="AU192" s="211" t="s">
        <v>780</v>
      </c>
      <c r="AV192" s="211" t="s">
        <v>780</v>
      </c>
      <c r="AW192" s="211" t="s">
        <v>780</v>
      </c>
      <c r="AX192" s="211"/>
      <c r="AY192" s="211" t="s">
        <v>4073</v>
      </c>
      <c r="AZ192" s="211" t="s">
        <v>4074</v>
      </c>
      <c r="BA192" s="211" t="s">
        <v>4053</v>
      </c>
      <c r="BB192" s="211"/>
      <c r="BC192" s="140" t="s">
        <v>1751</v>
      </c>
    </row>
    <row r="193" spans="1:55" ht="15" customHeight="1">
      <c r="A193" s="207">
        <v>5</v>
      </c>
      <c r="B193" s="140" t="s">
        <v>4027</v>
      </c>
      <c r="C193" s="140" t="s">
        <v>4042</v>
      </c>
      <c r="D193" s="140" t="s">
        <v>4064</v>
      </c>
      <c r="E193" s="140" t="s">
        <v>3605</v>
      </c>
      <c r="F193" s="140" t="s">
        <v>3023</v>
      </c>
      <c r="G193" s="140" t="s">
        <v>771</v>
      </c>
      <c r="H193" s="140" t="s">
        <v>2808</v>
      </c>
      <c r="I193" s="140" t="s">
        <v>4075</v>
      </c>
      <c r="J193" s="214">
        <v>44228</v>
      </c>
      <c r="K193" s="214">
        <v>44561</v>
      </c>
      <c r="L193" s="140" t="s">
        <v>774</v>
      </c>
      <c r="M193" s="140" t="s">
        <v>696</v>
      </c>
      <c r="N193" s="140" t="s">
        <v>60</v>
      </c>
      <c r="O193" s="140" t="s">
        <v>4066</v>
      </c>
      <c r="P193" s="140" t="s">
        <v>776</v>
      </c>
      <c r="Q193" s="212">
        <v>1</v>
      </c>
      <c r="R193" s="212">
        <v>0.2</v>
      </c>
      <c r="S193" s="212">
        <v>0.3</v>
      </c>
      <c r="T193" s="212">
        <v>0.3</v>
      </c>
      <c r="U193" s="212">
        <v>0.2</v>
      </c>
      <c r="V193" s="212">
        <v>0.2</v>
      </c>
      <c r="W193" s="212" t="s">
        <v>4076</v>
      </c>
      <c r="X193" s="212">
        <v>0.3</v>
      </c>
      <c r="Y193" s="212" t="s">
        <v>4077</v>
      </c>
      <c r="Z193" s="212">
        <v>0.3</v>
      </c>
      <c r="AA193" s="212" t="s">
        <v>4078</v>
      </c>
      <c r="AB193" s="209"/>
      <c r="AC193" s="209"/>
      <c r="AD193" s="210">
        <v>44295</v>
      </c>
      <c r="AE193" s="210">
        <v>44379</v>
      </c>
      <c r="AF193" s="210">
        <v>44480</v>
      </c>
      <c r="AG193" s="210"/>
      <c r="AH193" s="72">
        <f t="shared" si="9"/>
        <v>0.8</v>
      </c>
      <c r="AI193" s="72">
        <f t="shared" si="10"/>
        <v>1</v>
      </c>
      <c r="AJ193" s="72">
        <f t="shared" si="11"/>
        <v>1</v>
      </c>
      <c r="AK193" s="72">
        <f t="shared" si="12"/>
        <v>1</v>
      </c>
      <c r="AL193" s="72" t="s">
        <v>2508</v>
      </c>
      <c r="AM193" s="211" t="s">
        <v>780</v>
      </c>
      <c r="AN193" s="211" t="s">
        <v>780</v>
      </c>
      <c r="AO193" s="211" t="s">
        <v>780</v>
      </c>
      <c r="AP193" s="211"/>
      <c r="AQ193" s="211" t="s">
        <v>4079</v>
      </c>
      <c r="AR193" s="211" t="s">
        <v>4080</v>
      </c>
      <c r="AS193" s="211" t="s">
        <v>4081</v>
      </c>
      <c r="AT193" s="211"/>
      <c r="AU193" s="211" t="s">
        <v>780</v>
      </c>
      <c r="AV193" s="211" t="s">
        <v>780</v>
      </c>
      <c r="AW193" s="211" t="s">
        <v>780</v>
      </c>
      <c r="AX193" s="211"/>
      <c r="AY193" s="211" t="s">
        <v>4082</v>
      </c>
      <c r="AZ193" s="211" t="s">
        <v>4083</v>
      </c>
      <c r="BA193" s="211" t="s">
        <v>4084</v>
      </c>
      <c r="BB193" s="211"/>
      <c r="BC193" s="140" t="s">
        <v>1751</v>
      </c>
    </row>
    <row r="194" spans="1:55" ht="15" customHeight="1">
      <c r="A194" s="207">
        <v>6</v>
      </c>
      <c r="B194" s="140" t="s">
        <v>4027</v>
      </c>
      <c r="C194" s="140" t="s">
        <v>4042</v>
      </c>
      <c r="D194" s="140" t="s">
        <v>4064</v>
      </c>
      <c r="E194" s="140" t="s">
        <v>3605</v>
      </c>
      <c r="F194" s="140" t="s">
        <v>3023</v>
      </c>
      <c r="G194" s="140" t="s">
        <v>771</v>
      </c>
      <c r="H194" s="140" t="s">
        <v>2808</v>
      </c>
      <c r="I194" s="140" t="s">
        <v>4085</v>
      </c>
      <c r="J194" s="214">
        <v>44228</v>
      </c>
      <c r="K194" s="214">
        <v>44561</v>
      </c>
      <c r="L194" s="140" t="s">
        <v>774</v>
      </c>
      <c r="M194" s="140" t="s">
        <v>696</v>
      </c>
      <c r="N194" s="140" t="s">
        <v>60</v>
      </c>
      <c r="O194" s="140" t="s">
        <v>4066</v>
      </c>
      <c r="P194" s="140" t="s">
        <v>776</v>
      </c>
      <c r="Q194" s="212">
        <v>1</v>
      </c>
      <c r="R194" s="212">
        <v>0.2</v>
      </c>
      <c r="S194" s="212">
        <v>0.3</v>
      </c>
      <c r="T194" s="212">
        <v>0.3</v>
      </c>
      <c r="U194" s="212">
        <v>0.2</v>
      </c>
      <c r="V194" s="212">
        <v>0.2</v>
      </c>
      <c r="W194" s="212" t="s">
        <v>4086</v>
      </c>
      <c r="X194" s="212">
        <v>0.3</v>
      </c>
      <c r="Y194" s="212" t="s">
        <v>4087</v>
      </c>
      <c r="Z194" s="212">
        <v>0.3</v>
      </c>
      <c r="AA194" s="212" t="s">
        <v>4088</v>
      </c>
      <c r="AB194" s="236"/>
      <c r="AC194" s="236"/>
      <c r="AD194" s="210">
        <v>44295</v>
      </c>
      <c r="AE194" s="210">
        <v>44379</v>
      </c>
      <c r="AF194" s="210">
        <v>44482</v>
      </c>
      <c r="AG194" s="210"/>
      <c r="AH194" s="72">
        <f t="shared" si="9"/>
        <v>0.8</v>
      </c>
      <c r="AI194" s="72">
        <f t="shared" si="10"/>
        <v>1</v>
      </c>
      <c r="AJ194" s="72">
        <f t="shared" si="11"/>
        <v>1</v>
      </c>
      <c r="AK194" s="72">
        <f t="shared" si="12"/>
        <v>1</v>
      </c>
      <c r="AL194" s="72" t="s">
        <v>2508</v>
      </c>
      <c r="AM194" s="211" t="s">
        <v>879</v>
      </c>
      <c r="AN194" s="211" t="s">
        <v>780</v>
      </c>
      <c r="AO194" s="211" t="s">
        <v>780</v>
      </c>
      <c r="AP194" s="211"/>
      <c r="AQ194" s="211" t="s">
        <v>4089</v>
      </c>
      <c r="AR194" s="211" t="s">
        <v>4090</v>
      </c>
      <c r="AS194" s="211" t="s">
        <v>4091</v>
      </c>
      <c r="AT194" s="211"/>
      <c r="AU194" s="211" t="s">
        <v>780</v>
      </c>
      <c r="AV194" s="211" t="s">
        <v>780</v>
      </c>
      <c r="AW194" s="211" t="s">
        <v>780</v>
      </c>
      <c r="AX194" s="211"/>
      <c r="AY194" s="211" t="s">
        <v>4092</v>
      </c>
      <c r="AZ194" s="211" t="s">
        <v>4093</v>
      </c>
      <c r="BA194" s="211" t="s">
        <v>4094</v>
      </c>
      <c r="BB194" s="211"/>
      <c r="BC194" s="140" t="s">
        <v>1751</v>
      </c>
    </row>
    <row r="195" spans="1:55" ht="15" customHeight="1">
      <c r="A195" s="207">
        <v>7</v>
      </c>
      <c r="B195" s="140" t="s">
        <v>4027</v>
      </c>
      <c r="C195" s="140" t="s">
        <v>4042</v>
      </c>
      <c r="D195" s="140" t="s">
        <v>4064</v>
      </c>
      <c r="E195" s="140" t="s">
        <v>3605</v>
      </c>
      <c r="F195" s="140" t="s">
        <v>3023</v>
      </c>
      <c r="G195" s="140" t="s">
        <v>771</v>
      </c>
      <c r="H195" s="140" t="s">
        <v>2808</v>
      </c>
      <c r="I195" s="140" t="s">
        <v>4095</v>
      </c>
      <c r="J195" s="214">
        <v>44228</v>
      </c>
      <c r="K195" s="214">
        <v>44561</v>
      </c>
      <c r="L195" s="140" t="s">
        <v>774</v>
      </c>
      <c r="M195" s="140" t="s">
        <v>696</v>
      </c>
      <c r="N195" s="140" t="s">
        <v>30</v>
      </c>
      <c r="O195" s="140" t="s">
        <v>4096</v>
      </c>
      <c r="P195" s="140" t="s">
        <v>776</v>
      </c>
      <c r="Q195" s="209">
        <v>1</v>
      </c>
      <c r="R195" s="209">
        <v>0</v>
      </c>
      <c r="S195" s="209">
        <v>0</v>
      </c>
      <c r="T195" s="209">
        <v>0</v>
      </c>
      <c r="U195" s="209">
        <v>1</v>
      </c>
      <c r="V195" s="209">
        <v>0</v>
      </c>
      <c r="W195" s="209" t="s">
        <v>4097</v>
      </c>
      <c r="X195" s="209">
        <v>0</v>
      </c>
      <c r="Y195" s="209" t="s">
        <v>4097</v>
      </c>
      <c r="Z195" s="209">
        <v>0</v>
      </c>
      <c r="AA195" s="209" t="s">
        <v>4097</v>
      </c>
      <c r="AB195" s="236"/>
      <c r="AC195" s="236"/>
      <c r="AD195" s="210">
        <v>44295</v>
      </c>
      <c r="AE195" s="210">
        <v>44379</v>
      </c>
      <c r="AF195" s="210">
        <v>44480</v>
      </c>
      <c r="AG195" s="210"/>
      <c r="AH195" s="72">
        <f t="shared" ref="AH195:AH258" si="13">IFERROR(IF((V195+X195+Z195+AB195)/Q195&gt;1,1,(V195+X195+Z195+AB195)/Q195),0)</f>
        <v>0</v>
      </c>
      <c r="AI195" s="72" t="str">
        <f t="shared" ref="AI195:AI258" si="14">IFERROR(IF(R195=0,"",IF((V195/R195)&gt;1,1,(V195/R195))),"")</f>
        <v/>
      </c>
      <c r="AJ195" s="72" t="str">
        <f t="shared" ref="AJ195:AJ258" si="15">IFERROR(IF(S195=0,"",IF((V195+X195/S195)&gt;1,1,(V195+X195/S195))),"")</f>
        <v/>
      </c>
      <c r="AK195" s="72" t="str">
        <f t="shared" ref="AK195:AK258" si="16">IFERROR(IF(T195=0,"",IF((V195+X195+Z195/T195)&gt;1,1,(V195+X195+Z195/T195))),"")</f>
        <v/>
      </c>
      <c r="AL195" s="72" t="s">
        <v>2508</v>
      </c>
      <c r="AM195" s="211" t="s">
        <v>879</v>
      </c>
      <c r="AN195" s="211" t="s">
        <v>879</v>
      </c>
      <c r="AO195" s="211" t="s">
        <v>879</v>
      </c>
      <c r="AP195" s="211"/>
      <c r="AQ195" s="211" t="s">
        <v>4098</v>
      </c>
      <c r="AR195" s="211" t="s">
        <v>4099</v>
      </c>
      <c r="AS195" s="211" t="s">
        <v>4097</v>
      </c>
      <c r="AT195" s="211"/>
      <c r="AU195" s="211" t="s">
        <v>879</v>
      </c>
      <c r="AV195" s="211" t="s">
        <v>879</v>
      </c>
      <c r="AW195" s="211" t="s">
        <v>879</v>
      </c>
      <c r="AX195" s="211"/>
      <c r="AY195" s="211" t="s">
        <v>1753</v>
      </c>
      <c r="AZ195" s="211" t="s">
        <v>1753</v>
      </c>
      <c r="BA195" s="211" t="s">
        <v>1753</v>
      </c>
      <c r="BB195" s="211"/>
      <c r="BC195" s="140" t="s">
        <v>1751</v>
      </c>
    </row>
    <row r="196" spans="1:55" ht="15" customHeight="1">
      <c r="A196" s="207">
        <v>8</v>
      </c>
      <c r="B196" s="140" t="s">
        <v>4027</v>
      </c>
      <c r="C196" s="140" t="s">
        <v>4042</v>
      </c>
      <c r="D196" s="140" t="s">
        <v>4064</v>
      </c>
      <c r="E196" s="140" t="s">
        <v>3605</v>
      </c>
      <c r="F196" s="140" t="s">
        <v>3023</v>
      </c>
      <c r="G196" s="140" t="s">
        <v>771</v>
      </c>
      <c r="H196" s="140" t="s">
        <v>2808</v>
      </c>
      <c r="I196" s="140" t="s">
        <v>4100</v>
      </c>
      <c r="J196" s="214">
        <v>44228</v>
      </c>
      <c r="K196" s="214">
        <v>44561</v>
      </c>
      <c r="L196" s="140" t="s">
        <v>774</v>
      </c>
      <c r="M196" s="140" t="s">
        <v>696</v>
      </c>
      <c r="N196" s="140" t="s">
        <v>60</v>
      </c>
      <c r="O196" s="140" t="s">
        <v>4101</v>
      </c>
      <c r="P196" s="140" t="s">
        <v>776</v>
      </c>
      <c r="Q196" s="212">
        <v>1</v>
      </c>
      <c r="R196" s="212">
        <v>0</v>
      </c>
      <c r="S196" s="212">
        <v>0</v>
      </c>
      <c r="T196" s="212">
        <v>0</v>
      </c>
      <c r="U196" s="212">
        <v>1</v>
      </c>
      <c r="V196" s="212">
        <v>0</v>
      </c>
      <c r="W196" s="212" t="s">
        <v>4097</v>
      </c>
      <c r="X196" s="212">
        <v>0</v>
      </c>
      <c r="Y196" s="212" t="s">
        <v>4097</v>
      </c>
      <c r="Z196" s="212">
        <v>0</v>
      </c>
      <c r="AA196" s="212" t="s">
        <v>4097</v>
      </c>
      <c r="AB196" s="236"/>
      <c r="AC196" s="236"/>
      <c r="AD196" s="210">
        <v>44295</v>
      </c>
      <c r="AE196" s="210">
        <v>44379</v>
      </c>
      <c r="AF196" s="210">
        <v>44480</v>
      </c>
      <c r="AG196" s="210"/>
      <c r="AH196" s="72">
        <f t="shared" si="13"/>
        <v>0</v>
      </c>
      <c r="AI196" s="72" t="str">
        <f t="shared" si="14"/>
        <v/>
      </c>
      <c r="AJ196" s="72" t="str">
        <f t="shared" si="15"/>
        <v/>
      </c>
      <c r="AK196" s="72" t="str">
        <f t="shared" si="16"/>
        <v/>
      </c>
      <c r="AL196" s="72" t="s">
        <v>2508</v>
      </c>
      <c r="AM196" s="211" t="s">
        <v>879</v>
      </c>
      <c r="AN196" s="211" t="s">
        <v>879</v>
      </c>
      <c r="AO196" s="211" t="s">
        <v>879</v>
      </c>
      <c r="AP196" s="211"/>
      <c r="AQ196" s="211" t="s">
        <v>4102</v>
      </c>
      <c r="AR196" s="211" t="s">
        <v>4098</v>
      </c>
      <c r="AS196" s="211" t="s">
        <v>4097</v>
      </c>
      <c r="AT196" s="211"/>
      <c r="AU196" s="211" t="s">
        <v>879</v>
      </c>
      <c r="AV196" s="211" t="s">
        <v>879</v>
      </c>
      <c r="AW196" s="211" t="s">
        <v>879</v>
      </c>
      <c r="AX196" s="211"/>
      <c r="AY196" s="211" t="s">
        <v>1753</v>
      </c>
      <c r="AZ196" s="211" t="s">
        <v>1753</v>
      </c>
      <c r="BA196" s="211" t="s">
        <v>1753</v>
      </c>
      <c r="BB196" s="211"/>
      <c r="BC196" s="140" t="s">
        <v>1751</v>
      </c>
    </row>
    <row r="197" spans="1:55" ht="15" customHeight="1">
      <c r="A197" s="207">
        <v>9</v>
      </c>
      <c r="B197" s="140" t="s">
        <v>4027</v>
      </c>
      <c r="C197" s="140" t="s">
        <v>2593</v>
      </c>
      <c r="D197" s="140" t="s">
        <v>2624</v>
      </c>
      <c r="E197" s="140" t="s">
        <v>2625</v>
      </c>
      <c r="F197" s="140" t="s">
        <v>834</v>
      </c>
      <c r="G197" s="140" t="s">
        <v>2499</v>
      </c>
      <c r="H197" s="140" t="s">
        <v>772</v>
      </c>
      <c r="I197" s="140" t="s">
        <v>2636</v>
      </c>
      <c r="J197" s="214">
        <v>44197</v>
      </c>
      <c r="K197" s="214">
        <v>44561</v>
      </c>
      <c r="L197" s="140" t="s">
        <v>2637</v>
      </c>
      <c r="M197" s="140" t="s">
        <v>696</v>
      </c>
      <c r="N197" s="140" t="s">
        <v>60</v>
      </c>
      <c r="O197" s="140" t="s">
        <v>2628</v>
      </c>
      <c r="P197" s="140" t="s">
        <v>11</v>
      </c>
      <c r="Q197" s="212">
        <v>1</v>
      </c>
      <c r="R197" s="212">
        <v>0</v>
      </c>
      <c r="S197" s="212">
        <v>0</v>
      </c>
      <c r="T197" s="212">
        <v>0.5</v>
      </c>
      <c r="U197" s="212">
        <v>0.5</v>
      </c>
      <c r="V197" s="212">
        <v>0</v>
      </c>
      <c r="W197" s="212" t="s">
        <v>4103</v>
      </c>
      <c r="X197" s="212">
        <v>0.5</v>
      </c>
      <c r="Y197" s="212" t="s">
        <v>4104</v>
      </c>
      <c r="Z197" s="212">
        <v>0.5</v>
      </c>
      <c r="AA197" s="212" t="s">
        <v>4105</v>
      </c>
      <c r="AB197" s="236"/>
      <c r="AC197" s="236"/>
      <c r="AD197" s="210">
        <v>44295</v>
      </c>
      <c r="AE197" s="210">
        <v>44379</v>
      </c>
      <c r="AF197" s="210">
        <v>44480</v>
      </c>
      <c r="AG197" s="210"/>
      <c r="AH197" s="72">
        <f t="shared" si="13"/>
        <v>1</v>
      </c>
      <c r="AI197" s="72" t="str">
        <f t="shared" si="14"/>
        <v/>
      </c>
      <c r="AJ197" s="72" t="str">
        <f t="shared" si="15"/>
        <v/>
      </c>
      <c r="AK197" s="72">
        <f t="shared" si="16"/>
        <v>1</v>
      </c>
      <c r="AL197" s="72" t="s">
        <v>2508</v>
      </c>
      <c r="AM197" s="211" t="s">
        <v>879</v>
      </c>
      <c r="AN197" s="211" t="s">
        <v>780</v>
      </c>
      <c r="AO197" s="211" t="s">
        <v>780</v>
      </c>
      <c r="AP197" s="211"/>
      <c r="AQ197" s="211" t="s">
        <v>4106</v>
      </c>
      <c r="AR197" s="211" t="s">
        <v>4107</v>
      </c>
      <c r="AS197" s="211" t="s">
        <v>4108</v>
      </c>
      <c r="AT197" s="211"/>
      <c r="AU197" s="211" t="s">
        <v>879</v>
      </c>
      <c r="AV197" s="211" t="s">
        <v>780</v>
      </c>
      <c r="AW197" s="211" t="s">
        <v>780</v>
      </c>
      <c r="AX197" s="211"/>
      <c r="AY197" s="211" t="s">
        <v>1753</v>
      </c>
      <c r="AZ197" s="211" t="s">
        <v>4109</v>
      </c>
      <c r="BA197" s="211" t="s">
        <v>4110</v>
      </c>
      <c r="BB197" s="211"/>
      <c r="BC197" s="140" t="s">
        <v>768</v>
      </c>
    </row>
    <row r="198" spans="1:55" ht="15" customHeight="1">
      <c r="A198" s="207">
        <v>10</v>
      </c>
      <c r="B198" s="140" t="s">
        <v>4027</v>
      </c>
      <c r="C198" s="140" t="s">
        <v>2642</v>
      </c>
      <c r="D198" s="140" t="s">
        <v>2624</v>
      </c>
      <c r="E198" s="140" t="s">
        <v>2625</v>
      </c>
      <c r="F198" s="140" t="s">
        <v>834</v>
      </c>
      <c r="G198" s="140" t="s">
        <v>2499</v>
      </c>
      <c r="H198" s="140" t="s">
        <v>772</v>
      </c>
      <c r="I198" s="140" t="s">
        <v>2643</v>
      </c>
      <c r="J198" s="214">
        <v>44197</v>
      </c>
      <c r="K198" s="214">
        <v>44561</v>
      </c>
      <c r="L198" s="140" t="s">
        <v>2644</v>
      </c>
      <c r="M198" s="140" t="s">
        <v>696</v>
      </c>
      <c r="N198" s="140" t="s">
        <v>30</v>
      </c>
      <c r="O198" s="140" t="s">
        <v>2628</v>
      </c>
      <c r="P198" s="140" t="s">
        <v>11</v>
      </c>
      <c r="Q198" s="209">
        <v>4</v>
      </c>
      <c r="R198" s="209">
        <v>1</v>
      </c>
      <c r="S198" s="209">
        <v>1</v>
      </c>
      <c r="T198" s="209">
        <v>1</v>
      </c>
      <c r="U198" s="209">
        <v>1</v>
      </c>
      <c r="V198" s="209">
        <v>1</v>
      </c>
      <c r="W198" s="209" t="s">
        <v>4111</v>
      </c>
      <c r="X198" s="209">
        <v>1</v>
      </c>
      <c r="Y198" s="209" t="s">
        <v>4112</v>
      </c>
      <c r="Z198" s="209">
        <v>1</v>
      </c>
      <c r="AA198" s="209" t="s">
        <v>4113</v>
      </c>
      <c r="AB198" s="236"/>
      <c r="AC198" s="236"/>
      <c r="AD198" s="210">
        <v>44295</v>
      </c>
      <c r="AE198" s="210">
        <v>44379</v>
      </c>
      <c r="AF198" s="210">
        <v>44480</v>
      </c>
      <c r="AG198" s="210"/>
      <c r="AH198" s="72">
        <f t="shared" si="13"/>
        <v>0.75</v>
      </c>
      <c r="AI198" s="72">
        <f t="shared" si="14"/>
        <v>1</v>
      </c>
      <c r="AJ198" s="72">
        <f t="shared" si="15"/>
        <v>1</v>
      </c>
      <c r="AK198" s="72">
        <f t="shared" si="16"/>
        <v>1</v>
      </c>
      <c r="AL198" s="72" t="s">
        <v>2508</v>
      </c>
      <c r="AM198" s="211" t="s">
        <v>780</v>
      </c>
      <c r="AN198" s="211" t="s">
        <v>780</v>
      </c>
      <c r="AO198" s="211" t="s">
        <v>780</v>
      </c>
      <c r="AP198" s="211"/>
      <c r="AQ198" s="211" t="s">
        <v>4114</v>
      </c>
      <c r="AR198" s="211" t="s">
        <v>4115</v>
      </c>
      <c r="AS198" s="211" t="s">
        <v>4116</v>
      </c>
      <c r="AT198" s="211"/>
      <c r="AU198" s="211" t="s">
        <v>780</v>
      </c>
      <c r="AV198" s="211" t="s">
        <v>780</v>
      </c>
      <c r="AW198" s="211" t="s">
        <v>780</v>
      </c>
      <c r="AX198" s="211"/>
      <c r="AY198" s="211" t="s">
        <v>4117</v>
      </c>
      <c r="AZ198" s="211" t="s">
        <v>4117</v>
      </c>
      <c r="BA198" s="211" t="s">
        <v>4117</v>
      </c>
      <c r="BB198" s="211"/>
      <c r="BC198" s="140" t="s">
        <v>768</v>
      </c>
    </row>
    <row r="199" spans="1:55" ht="15" customHeight="1">
      <c r="A199" s="207">
        <v>11</v>
      </c>
      <c r="B199" s="140" t="s">
        <v>4027</v>
      </c>
      <c r="C199" s="140" t="s">
        <v>2642</v>
      </c>
      <c r="D199" s="140" t="s">
        <v>2624</v>
      </c>
      <c r="E199" s="140" t="s">
        <v>2625</v>
      </c>
      <c r="F199" s="140" t="s">
        <v>834</v>
      </c>
      <c r="G199" s="140" t="s">
        <v>2499</v>
      </c>
      <c r="H199" s="140" t="s">
        <v>772</v>
      </c>
      <c r="I199" s="140" t="s">
        <v>2865</v>
      </c>
      <c r="J199" s="214">
        <v>44470</v>
      </c>
      <c r="K199" s="214">
        <v>44561</v>
      </c>
      <c r="L199" s="140" t="s">
        <v>2644</v>
      </c>
      <c r="M199" s="140" t="s">
        <v>696</v>
      </c>
      <c r="N199" s="140" t="s">
        <v>30</v>
      </c>
      <c r="O199" s="140" t="s">
        <v>2628</v>
      </c>
      <c r="P199" s="140" t="s">
        <v>11</v>
      </c>
      <c r="Q199" s="209">
        <v>1</v>
      </c>
      <c r="R199" s="209">
        <v>0</v>
      </c>
      <c r="S199" s="209">
        <v>0</v>
      </c>
      <c r="T199" s="209">
        <v>0</v>
      </c>
      <c r="U199" s="209">
        <v>1</v>
      </c>
      <c r="V199" s="209">
        <v>0</v>
      </c>
      <c r="W199" s="209" t="s">
        <v>4118</v>
      </c>
      <c r="X199" s="209">
        <v>0</v>
      </c>
      <c r="Y199" s="209" t="s">
        <v>4118</v>
      </c>
      <c r="Z199" s="209">
        <v>0</v>
      </c>
      <c r="AA199" s="209" t="s">
        <v>4118</v>
      </c>
      <c r="AB199" s="236"/>
      <c r="AC199" s="236"/>
      <c r="AD199" s="210">
        <v>44295</v>
      </c>
      <c r="AE199" s="210">
        <v>44379</v>
      </c>
      <c r="AF199" s="210">
        <v>44480</v>
      </c>
      <c r="AG199" s="210"/>
      <c r="AH199" s="72">
        <f t="shared" si="13"/>
        <v>0</v>
      </c>
      <c r="AI199" s="72" t="str">
        <f t="shared" si="14"/>
        <v/>
      </c>
      <c r="AJ199" s="72" t="str">
        <f t="shared" si="15"/>
        <v/>
      </c>
      <c r="AK199" s="72" t="str">
        <f t="shared" si="16"/>
        <v/>
      </c>
      <c r="AL199" s="72" t="s">
        <v>2508</v>
      </c>
      <c r="AM199" s="211" t="s">
        <v>879</v>
      </c>
      <c r="AN199" s="211" t="s">
        <v>879</v>
      </c>
      <c r="AO199" s="211" t="s">
        <v>879</v>
      </c>
      <c r="AP199" s="211"/>
      <c r="AQ199" s="211" t="s">
        <v>4119</v>
      </c>
      <c r="AR199" s="211" t="s">
        <v>4120</v>
      </c>
      <c r="AS199" s="211" t="s">
        <v>4118</v>
      </c>
      <c r="AT199" s="211"/>
      <c r="AU199" s="211" t="s">
        <v>879</v>
      </c>
      <c r="AV199" s="211" t="s">
        <v>879</v>
      </c>
      <c r="AW199" s="211" t="s">
        <v>879</v>
      </c>
      <c r="AX199" s="211"/>
      <c r="AY199" s="211" t="s">
        <v>1753</v>
      </c>
      <c r="AZ199" s="211" t="s">
        <v>1753</v>
      </c>
      <c r="BA199" s="211" t="s">
        <v>1753</v>
      </c>
      <c r="BB199" s="211"/>
      <c r="BC199" s="140" t="s">
        <v>768</v>
      </c>
    </row>
    <row r="200" spans="1:55" ht="15" customHeight="1">
      <c r="A200" s="207">
        <v>12</v>
      </c>
      <c r="B200" s="140" t="s">
        <v>4027</v>
      </c>
      <c r="C200" s="140" t="s">
        <v>2500</v>
      </c>
      <c r="D200" s="140" t="s">
        <v>2624</v>
      </c>
      <c r="E200" s="140" t="s">
        <v>2625</v>
      </c>
      <c r="F200" s="140" t="s">
        <v>834</v>
      </c>
      <c r="G200" s="140" t="s">
        <v>2499</v>
      </c>
      <c r="H200" s="140" t="s">
        <v>772</v>
      </c>
      <c r="I200" s="140" t="s">
        <v>2869</v>
      </c>
      <c r="J200" s="214">
        <v>44197</v>
      </c>
      <c r="K200" s="214">
        <v>44561</v>
      </c>
      <c r="L200" s="140" t="s">
        <v>2657</v>
      </c>
      <c r="M200" s="140" t="s">
        <v>696</v>
      </c>
      <c r="N200" s="140" t="s">
        <v>30</v>
      </c>
      <c r="O200" s="140" t="s">
        <v>2628</v>
      </c>
      <c r="P200" s="140" t="s">
        <v>11</v>
      </c>
      <c r="Q200" s="209">
        <v>4</v>
      </c>
      <c r="R200" s="209">
        <v>1</v>
      </c>
      <c r="S200" s="209">
        <v>1</v>
      </c>
      <c r="T200" s="209">
        <v>1</v>
      </c>
      <c r="U200" s="209">
        <v>1</v>
      </c>
      <c r="V200" s="209">
        <v>1</v>
      </c>
      <c r="W200" s="209" t="s">
        <v>4121</v>
      </c>
      <c r="X200" s="209">
        <v>1</v>
      </c>
      <c r="Y200" s="209" t="s">
        <v>4122</v>
      </c>
      <c r="Z200" s="209">
        <v>1</v>
      </c>
      <c r="AA200" s="209" t="s">
        <v>4123</v>
      </c>
      <c r="AB200" s="236"/>
      <c r="AC200" s="236"/>
      <c r="AD200" s="210">
        <v>44295</v>
      </c>
      <c r="AE200" s="210">
        <v>44379</v>
      </c>
      <c r="AF200" s="210">
        <v>44480</v>
      </c>
      <c r="AG200" s="210"/>
      <c r="AH200" s="72">
        <f t="shared" si="13"/>
        <v>0.75</v>
      </c>
      <c r="AI200" s="72">
        <f t="shared" si="14"/>
        <v>1</v>
      </c>
      <c r="AJ200" s="72">
        <f t="shared" si="15"/>
        <v>1</v>
      </c>
      <c r="AK200" s="72">
        <f t="shared" si="16"/>
        <v>1</v>
      </c>
      <c r="AL200" s="72" t="s">
        <v>2508</v>
      </c>
      <c r="AM200" s="211" t="s">
        <v>780</v>
      </c>
      <c r="AN200" s="211" t="s">
        <v>780</v>
      </c>
      <c r="AO200" s="211" t="s">
        <v>780</v>
      </c>
      <c r="AP200" s="211"/>
      <c r="AQ200" s="211" t="s">
        <v>4124</v>
      </c>
      <c r="AR200" s="211" t="s">
        <v>4125</v>
      </c>
      <c r="AS200" s="211" t="s">
        <v>4126</v>
      </c>
      <c r="AT200" s="211"/>
      <c r="AU200" s="211" t="s">
        <v>780</v>
      </c>
      <c r="AV200" s="211" t="s">
        <v>780</v>
      </c>
      <c r="AW200" s="211" t="s">
        <v>780</v>
      </c>
      <c r="AX200" s="211"/>
      <c r="AY200" s="211" t="s">
        <v>4127</v>
      </c>
      <c r="AZ200" s="211" t="s">
        <v>4128</v>
      </c>
      <c r="BA200" s="211" t="s">
        <v>4129</v>
      </c>
      <c r="BB200" s="211"/>
      <c r="BC200" s="140" t="s">
        <v>768</v>
      </c>
    </row>
    <row r="201" spans="1:55" ht="15" customHeight="1">
      <c r="A201" s="207">
        <v>13</v>
      </c>
      <c r="B201" s="140" t="s">
        <v>4027</v>
      </c>
      <c r="C201" s="140" t="s">
        <v>2500</v>
      </c>
      <c r="D201" s="140" t="s">
        <v>2624</v>
      </c>
      <c r="E201" s="140" t="s">
        <v>2625</v>
      </c>
      <c r="F201" s="140" t="s">
        <v>834</v>
      </c>
      <c r="G201" s="140" t="s">
        <v>2499</v>
      </c>
      <c r="H201" s="140" t="s">
        <v>772</v>
      </c>
      <c r="I201" s="140" t="s">
        <v>2874</v>
      </c>
      <c r="J201" s="214">
        <v>44470</v>
      </c>
      <c r="K201" s="214">
        <v>44561</v>
      </c>
      <c r="L201" s="140" t="s">
        <v>2657</v>
      </c>
      <c r="M201" s="140" t="s">
        <v>696</v>
      </c>
      <c r="N201" s="140" t="s">
        <v>30</v>
      </c>
      <c r="O201" s="140" t="s">
        <v>2628</v>
      </c>
      <c r="P201" s="140" t="s">
        <v>11</v>
      </c>
      <c r="Q201" s="209">
        <v>2</v>
      </c>
      <c r="R201" s="209">
        <v>0</v>
      </c>
      <c r="S201" s="209">
        <v>0</v>
      </c>
      <c r="T201" s="209">
        <v>0</v>
      </c>
      <c r="U201" s="209">
        <v>2</v>
      </c>
      <c r="V201" s="209">
        <v>0</v>
      </c>
      <c r="W201" s="209" t="s">
        <v>4130</v>
      </c>
      <c r="X201" s="209">
        <v>0</v>
      </c>
      <c r="Y201" s="209" t="s">
        <v>4130</v>
      </c>
      <c r="Z201" s="209">
        <v>0</v>
      </c>
      <c r="AA201" s="209" t="s">
        <v>4130</v>
      </c>
      <c r="AB201" s="217"/>
      <c r="AC201" s="217"/>
      <c r="AD201" s="210">
        <v>44295</v>
      </c>
      <c r="AE201" s="210">
        <v>44379</v>
      </c>
      <c r="AF201" s="210">
        <v>44480</v>
      </c>
      <c r="AG201" s="210"/>
      <c r="AH201" s="72">
        <f t="shared" si="13"/>
        <v>0</v>
      </c>
      <c r="AI201" s="72" t="str">
        <f t="shared" si="14"/>
        <v/>
      </c>
      <c r="AJ201" s="72" t="str">
        <f t="shared" si="15"/>
        <v/>
      </c>
      <c r="AK201" s="72" t="str">
        <f t="shared" si="16"/>
        <v/>
      </c>
      <c r="AL201" s="72" t="s">
        <v>2508</v>
      </c>
      <c r="AM201" s="211" t="s">
        <v>879</v>
      </c>
      <c r="AN201" s="211" t="s">
        <v>879</v>
      </c>
      <c r="AO201" s="211" t="s">
        <v>879</v>
      </c>
      <c r="AP201" s="211"/>
      <c r="AQ201" s="211" t="s">
        <v>4131</v>
      </c>
      <c r="AR201" s="211" t="s">
        <v>4132</v>
      </c>
      <c r="AS201" s="211" t="s">
        <v>4130</v>
      </c>
      <c r="AT201" s="211"/>
      <c r="AU201" s="211" t="s">
        <v>879</v>
      </c>
      <c r="AV201" s="211" t="s">
        <v>879</v>
      </c>
      <c r="AW201" s="211" t="s">
        <v>879</v>
      </c>
      <c r="AX201" s="211"/>
      <c r="AY201" s="211" t="s">
        <v>1753</v>
      </c>
      <c r="AZ201" s="211" t="s">
        <v>1753</v>
      </c>
      <c r="BA201" s="211" t="s">
        <v>1753</v>
      </c>
      <c r="BB201" s="211"/>
      <c r="BC201" s="140" t="s">
        <v>768</v>
      </c>
    </row>
    <row r="202" spans="1:55" ht="15" customHeight="1">
      <c r="A202" s="207">
        <v>14</v>
      </c>
      <c r="B202" s="140" t="s">
        <v>4027</v>
      </c>
      <c r="C202" s="140" t="s">
        <v>2593</v>
      </c>
      <c r="D202" s="140" t="s">
        <v>2624</v>
      </c>
      <c r="E202" s="140" t="s">
        <v>2625</v>
      </c>
      <c r="F202" s="140" t="s">
        <v>834</v>
      </c>
      <c r="G202" s="140" t="s">
        <v>2499</v>
      </c>
      <c r="H202" s="140" t="s">
        <v>772</v>
      </c>
      <c r="I202" s="140" t="s">
        <v>2877</v>
      </c>
      <c r="J202" s="214">
        <v>44317</v>
      </c>
      <c r="K202" s="214">
        <v>44561</v>
      </c>
      <c r="L202" s="140" t="s">
        <v>2690</v>
      </c>
      <c r="M202" s="140" t="s">
        <v>696</v>
      </c>
      <c r="N202" s="140" t="s">
        <v>30</v>
      </c>
      <c r="O202" s="140" t="s">
        <v>2628</v>
      </c>
      <c r="P202" s="140" t="s">
        <v>11</v>
      </c>
      <c r="Q202" s="209">
        <v>4</v>
      </c>
      <c r="R202" s="209">
        <v>0</v>
      </c>
      <c r="S202" s="209">
        <v>2</v>
      </c>
      <c r="T202" s="209">
        <v>1</v>
      </c>
      <c r="U202" s="209">
        <v>1</v>
      </c>
      <c r="V202" s="209">
        <v>0</v>
      </c>
      <c r="W202" s="209" t="s">
        <v>4133</v>
      </c>
      <c r="X202" s="209">
        <v>2</v>
      </c>
      <c r="Y202" s="209" t="s">
        <v>4134</v>
      </c>
      <c r="Z202" s="209">
        <v>1</v>
      </c>
      <c r="AA202" s="209" t="s">
        <v>4135</v>
      </c>
      <c r="AB202" s="235"/>
      <c r="AC202" s="235"/>
      <c r="AD202" s="210">
        <v>44295</v>
      </c>
      <c r="AE202" s="210">
        <v>44379</v>
      </c>
      <c r="AF202" s="210">
        <v>44480</v>
      </c>
      <c r="AG202" s="210"/>
      <c r="AH202" s="72">
        <f t="shared" si="13"/>
        <v>0.75</v>
      </c>
      <c r="AI202" s="72" t="str">
        <f t="shared" si="14"/>
        <v/>
      </c>
      <c r="AJ202" s="72">
        <f t="shared" si="15"/>
        <v>1</v>
      </c>
      <c r="AK202" s="72">
        <f t="shared" si="16"/>
        <v>1</v>
      </c>
      <c r="AL202" s="72" t="s">
        <v>2508</v>
      </c>
      <c r="AM202" s="211" t="s">
        <v>879</v>
      </c>
      <c r="AN202" s="211" t="s">
        <v>780</v>
      </c>
      <c r="AO202" s="211" t="s">
        <v>780</v>
      </c>
      <c r="AP202" s="211"/>
      <c r="AQ202" s="211" t="s">
        <v>4136</v>
      </c>
      <c r="AR202" s="211" t="s">
        <v>4137</v>
      </c>
      <c r="AS202" s="211" t="s">
        <v>4138</v>
      </c>
      <c r="AT202" s="211"/>
      <c r="AU202" s="211" t="s">
        <v>879</v>
      </c>
      <c r="AV202" s="211" t="s">
        <v>780</v>
      </c>
      <c r="AW202" s="211" t="s">
        <v>780</v>
      </c>
      <c r="AX202" s="211"/>
      <c r="AY202" s="211" t="s">
        <v>1753</v>
      </c>
      <c r="AZ202" s="211" t="s">
        <v>4139</v>
      </c>
      <c r="BA202" s="211" t="s">
        <v>4138</v>
      </c>
      <c r="BB202" s="211"/>
      <c r="BC202" s="140" t="s">
        <v>768</v>
      </c>
    </row>
    <row r="203" spans="1:55" ht="15" customHeight="1">
      <c r="A203" s="207">
        <v>1</v>
      </c>
      <c r="B203" s="140" t="s">
        <v>4140</v>
      </c>
      <c r="C203" s="140" t="s">
        <v>4141</v>
      </c>
      <c r="D203" s="140" t="s">
        <v>4142</v>
      </c>
      <c r="E203" s="140" t="s">
        <v>820</v>
      </c>
      <c r="F203" s="140" t="s">
        <v>821</v>
      </c>
      <c r="G203" s="140" t="s">
        <v>771</v>
      </c>
      <c r="H203" s="140" t="s">
        <v>822</v>
      </c>
      <c r="I203" s="140" t="s">
        <v>4143</v>
      </c>
      <c r="J203" s="214">
        <v>44197</v>
      </c>
      <c r="K203" s="214">
        <v>44500</v>
      </c>
      <c r="L203" s="140" t="s">
        <v>4144</v>
      </c>
      <c r="M203" s="140" t="s">
        <v>705</v>
      </c>
      <c r="N203" s="140" t="s">
        <v>60</v>
      </c>
      <c r="O203" s="140" t="s">
        <v>4145</v>
      </c>
      <c r="P203" s="140" t="s">
        <v>862</v>
      </c>
      <c r="Q203" s="212">
        <v>1</v>
      </c>
      <c r="R203" s="212">
        <v>0</v>
      </c>
      <c r="S203" s="212">
        <v>0.6</v>
      </c>
      <c r="T203" s="212">
        <v>0.2</v>
      </c>
      <c r="U203" s="212">
        <v>0.2</v>
      </c>
      <c r="V203" s="212">
        <v>0</v>
      </c>
      <c r="W203" s="212" t="s">
        <v>4146</v>
      </c>
      <c r="X203" s="212">
        <v>0.4</v>
      </c>
      <c r="Y203" s="212" t="s">
        <v>4147</v>
      </c>
      <c r="Z203" s="212">
        <v>0.2</v>
      </c>
      <c r="AA203" s="212" t="s">
        <v>4148</v>
      </c>
      <c r="AB203" s="235"/>
      <c r="AC203" s="235"/>
      <c r="AD203" s="210">
        <v>44295</v>
      </c>
      <c r="AE203" s="210">
        <v>44379</v>
      </c>
      <c r="AF203" s="210">
        <v>44483</v>
      </c>
      <c r="AG203" s="210"/>
      <c r="AH203" s="72">
        <f t="shared" si="13"/>
        <v>0.60000000000000009</v>
      </c>
      <c r="AI203" s="72" t="str">
        <f t="shared" si="14"/>
        <v/>
      </c>
      <c r="AJ203" s="72">
        <f t="shared" si="15"/>
        <v>0.66666666666666674</v>
      </c>
      <c r="AK203" s="72">
        <f t="shared" si="16"/>
        <v>1</v>
      </c>
      <c r="AL203" s="72" t="s">
        <v>2508</v>
      </c>
      <c r="AM203" s="211" t="s">
        <v>879</v>
      </c>
      <c r="AN203" s="211" t="s">
        <v>780</v>
      </c>
      <c r="AO203" s="211" t="s">
        <v>780</v>
      </c>
      <c r="AP203" s="211"/>
      <c r="AQ203" s="211" t="s">
        <v>879</v>
      </c>
      <c r="AR203" s="211" t="s">
        <v>4149</v>
      </c>
      <c r="AS203" s="211" t="s">
        <v>4150</v>
      </c>
      <c r="AT203" s="211"/>
      <c r="AU203" s="211" t="s">
        <v>879</v>
      </c>
      <c r="AV203" s="211" t="s">
        <v>780</v>
      </c>
      <c r="AW203" s="211" t="s">
        <v>780</v>
      </c>
      <c r="AX203" s="211"/>
      <c r="AY203" s="211" t="s">
        <v>879</v>
      </c>
      <c r="AZ203" s="211" t="s">
        <v>4151</v>
      </c>
      <c r="BA203" s="211" t="s">
        <v>4152</v>
      </c>
      <c r="BB203" s="211"/>
      <c r="BC203" s="140" t="s">
        <v>819</v>
      </c>
    </row>
    <row r="204" spans="1:55" ht="15" customHeight="1">
      <c r="A204" s="207">
        <v>2</v>
      </c>
      <c r="B204" s="140" t="s">
        <v>4140</v>
      </c>
      <c r="C204" s="140" t="s">
        <v>4141</v>
      </c>
      <c r="D204" s="140" t="s">
        <v>4142</v>
      </c>
      <c r="E204" s="140" t="s">
        <v>820</v>
      </c>
      <c r="F204" s="140" t="s">
        <v>821</v>
      </c>
      <c r="G204" s="140" t="s">
        <v>771</v>
      </c>
      <c r="H204" s="140" t="s">
        <v>822</v>
      </c>
      <c r="I204" s="140" t="s">
        <v>4153</v>
      </c>
      <c r="J204" s="214">
        <v>44287</v>
      </c>
      <c r="K204" s="214">
        <v>44530</v>
      </c>
      <c r="L204" s="140" t="s">
        <v>4154</v>
      </c>
      <c r="M204" s="140" t="s">
        <v>705</v>
      </c>
      <c r="N204" s="140" t="s">
        <v>30</v>
      </c>
      <c r="O204" s="140" t="s">
        <v>4145</v>
      </c>
      <c r="P204" s="140" t="s">
        <v>862</v>
      </c>
      <c r="Q204" s="209">
        <v>2</v>
      </c>
      <c r="R204" s="209">
        <v>0</v>
      </c>
      <c r="S204" s="209">
        <v>1</v>
      </c>
      <c r="T204" s="209">
        <v>0</v>
      </c>
      <c r="U204" s="209">
        <v>1</v>
      </c>
      <c r="V204" s="209">
        <v>0</v>
      </c>
      <c r="W204" s="209" t="s">
        <v>4155</v>
      </c>
      <c r="X204" s="209">
        <v>1</v>
      </c>
      <c r="Y204" s="209" t="s">
        <v>4156</v>
      </c>
      <c r="Z204" s="209">
        <v>0</v>
      </c>
      <c r="AA204" s="209" t="s">
        <v>4157</v>
      </c>
      <c r="AB204" s="235"/>
      <c r="AC204" s="235"/>
      <c r="AD204" s="210">
        <v>44295</v>
      </c>
      <c r="AE204" s="210">
        <v>44379</v>
      </c>
      <c r="AF204" s="210">
        <v>44482</v>
      </c>
      <c r="AG204" s="210"/>
      <c r="AH204" s="72">
        <f t="shared" si="13"/>
        <v>0.5</v>
      </c>
      <c r="AI204" s="72" t="str">
        <f t="shared" si="14"/>
        <v/>
      </c>
      <c r="AJ204" s="72">
        <f t="shared" si="15"/>
        <v>1</v>
      </c>
      <c r="AK204" s="72" t="str">
        <f t="shared" si="16"/>
        <v/>
      </c>
      <c r="AL204" s="72" t="s">
        <v>2508</v>
      </c>
      <c r="AM204" s="211" t="s">
        <v>879</v>
      </c>
      <c r="AN204" s="211" t="s">
        <v>780</v>
      </c>
      <c r="AO204" s="211" t="s">
        <v>879</v>
      </c>
      <c r="AP204" s="211"/>
      <c r="AQ204" s="211" t="s">
        <v>879</v>
      </c>
      <c r="AR204" s="211" t="s">
        <v>4158</v>
      </c>
      <c r="AS204" s="211" t="s">
        <v>4159</v>
      </c>
      <c r="AT204" s="211"/>
      <c r="AU204" s="211" t="s">
        <v>879</v>
      </c>
      <c r="AV204" s="211" t="s">
        <v>780</v>
      </c>
      <c r="AW204" s="211" t="s">
        <v>879</v>
      </c>
      <c r="AX204" s="211"/>
      <c r="AY204" s="211" t="s">
        <v>879</v>
      </c>
      <c r="AZ204" s="211" t="s">
        <v>4160</v>
      </c>
      <c r="BA204" s="211" t="s">
        <v>4161</v>
      </c>
      <c r="BB204" s="211"/>
      <c r="BC204" s="140" t="s">
        <v>819</v>
      </c>
    </row>
    <row r="205" spans="1:55" ht="15" customHeight="1">
      <c r="A205" s="207">
        <v>3</v>
      </c>
      <c r="B205" s="140" t="s">
        <v>4140</v>
      </c>
      <c r="C205" s="140" t="s">
        <v>4141</v>
      </c>
      <c r="D205" s="140" t="s">
        <v>4142</v>
      </c>
      <c r="E205" s="140" t="s">
        <v>820</v>
      </c>
      <c r="F205" s="140" t="s">
        <v>821</v>
      </c>
      <c r="G205" s="140" t="s">
        <v>771</v>
      </c>
      <c r="H205" s="140" t="s">
        <v>822</v>
      </c>
      <c r="I205" s="140" t="s">
        <v>4162</v>
      </c>
      <c r="J205" s="214">
        <v>44197</v>
      </c>
      <c r="K205" s="214">
        <v>44561</v>
      </c>
      <c r="L205" s="140" t="s">
        <v>4163</v>
      </c>
      <c r="M205" s="140" t="s">
        <v>705</v>
      </c>
      <c r="N205" s="140" t="s">
        <v>30</v>
      </c>
      <c r="O205" s="140" t="s">
        <v>4145</v>
      </c>
      <c r="P205" s="140" t="s">
        <v>862</v>
      </c>
      <c r="Q205" s="209">
        <v>4</v>
      </c>
      <c r="R205" s="209">
        <v>1</v>
      </c>
      <c r="S205" s="209">
        <v>1</v>
      </c>
      <c r="T205" s="209">
        <v>1</v>
      </c>
      <c r="U205" s="209">
        <v>1</v>
      </c>
      <c r="V205" s="209">
        <v>1</v>
      </c>
      <c r="W205" s="209" t="s">
        <v>4164</v>
      </c>
      <c r="X205" s="209">
        <v>1</v>
      </c>
      <c r="Y205" s="209" t="s">
        <v>4165</v>
      </c>
      <c r="Z205" s="209">
        <v>1</v>
      </c>
      <c r="AA205" s="209" t="s">
        <v>4166</v>
      </c>
      <c r="AB205" s="235"/>
      <c r="AC205" s="235"/>
      <c r="AD205" s="210">
        <v>44295</v>
      </c>
      <c r="AE205" s="210">
        <v>44379</v>
      </c>
      <c r="AF205" s="210">
        <v>44482</v>
      </c>
      <c r="AG205" s="210"/>
      <c r="AH205" s="72">
        <f t="shared" si="13"/>
        <v>0.75</v>
      </c>
      <c r="AI205" s="72">
        <f t="shared" si="14"/>
        <v>1</v>
      </c>
      <c r="AJ205" s="72">
        <f t="shared" si="15"/>
        <v>1</v>
      </c>
      <c r="AK205" s="72">
        <f t="shared" si="16"/>
        <v>1</v>
      </c>
      <c r="AL205" s="72" t="s">
        <v>2508</v>
      </c>
      <c r="AM205" s="211" t="s">
        <v>780</v>
      </c>
      <c r="AN205" s="211" t="s">
        <v>780</v>
      </c>
      <c r="AO205" s="211" t="s">
        <v>780</v>
      </c>
      <c r="AP205" s="211"/>
      <c r="AQ205" s="211" t="s">
        <v>4167</v>
      </c>
      <c r="AR205" s="211" t="s">
        <v>4168</v>
      </c>
      <c r="AS205" s="211" t="s">
        <v>4169</v>
      </c>
      <c r="AT205" s="211"/>
      <c r="AU205" s="211" t="s">
        <v>780</v>
      </c>
      <c r="AV205" s="211" t="s">
        <v>780</v>
      </c>
      <c r="AW205" s="211" t="s">
        <v>780</v>
      </c>
      <c r="AX205" s="211"/>
      <c r="AY205" s="211" t="s">
        <v>4170</v>
      </c>
      <c r="AZ205" s="211" t="s">
        <v>4171</v>
      </c>
      <c r="BA205" s="211" t="s">
        <v>4172</v>
      </c>
      <c r="BB205" s="211"/>
      <c r="BC205" s="140" t="s">
        <v>819</v>
      </c>
    </row>
    <row r="206" spans="1:55" ht="15" customHeight="1">
      <c r="A206" s="207">
        <v>4</v>
      </c>
      <c r="B206" s="140" t="s">
        <v>4140</v>
      </c>
      <c r="C206" s="140" t="s">
        <v>4141</v>
      </c>
      <c r="D206" s="140" t="s">
        <v>4142</v>
      </c>
      <c r="E206" s="140" t="s">
        <v>820</v>
      </c>
      <c r="F206" s="140" t="s">
        <v>821</v>
      </c>
      <c r="G206" s="140" t="s">
        <v>771</v>
      </c>
      <c r="H206" s="140" t="s">
        <v>822</v>
      </c>
      <c r="I206" s="140" t="s">
        <v>4173</v>
      </c>
      <c r="J206" s="214">
        <v>44197</v>
      </c>
      <c r="K206" s="214">
        <v>44347</v>
      </c>
      <c r="L206" s="140" t="s">
        <v>4174</v>
      </c>
      <c r="M206" s="140" t="s">
        <v>705</v>
      </c>
      <c r="N206" s="140" t="s">
        <v>30</v>
      </c>
      <c r="O206" s="140" t="s">
        <v>4145</v>
      </c>
      <c r="P206" s="140" t="s">
        <v>862</v>
      </c>
      <c r="Q206" s="209">
        <v>1</v>
      </c>
      <c r="R206" s="209">
        <v>0</v>
      </c>
      <c r="S206" s="209">
        <v>1</v>
      </c>
      <c r="T206" s="209">
        <v>0</v>
      </c>
      <c r="U206" s="209">
        <v>0</v>
      </c>
      <c r="V206" s="209">
        <v>0</v>
      </c>
      <c r="W206" s="209" t="s">
        <v>4146</v>
      </c>
      <c r="X206" s="209">
        <v>1</v>
      </c>
      <c r="Y206" s="209" t="s">
        <v>4175</v>
      </c>
      <c r="Z206" s="209">
        <v>0</v>
      </c>
      <c r="AA206" s="209" t="s">
        <v>4176</v>
      </c>
      <c r="AB206" s="237"/>
      <c r="AC206" s="237"/>
      <c r="AD206" s="210">
        <v>44295</v>
      </c>
      <c r="AE206" s="210">
        <v>44379</v>
      </c>
      <c r="AF206" s="210">
        <v>44482</v>
      </c>
      <c r="AG206" s="210"/>
      <c r="AH206" s="72">
        <f t="shared" si="13"/>
        <v>1</v>
      </c>
      <c r="AI206" s="72" t="str">
        <f t="shared" si="14"/>
        <v/>
      </c>
      <c r="AJ206" s="72">
        <f t="shared" si="15"/>
        <v>1</v>
      </c>
      <c r="AK206" s="72" t="str">
        <f t="shared" si="16"/>
        <v/>
      </c>
      <c r="AL206" s="72" t="s">
        <v>2508</v>
      </c>
      <c r="AM206" s="211" t="s">
        <v>879</v>
      </c>
      <c r="AN206" s="211" t="s">
        <v>780</v>
      </c>
      <c r="AO206" s="211" t="s">
        <v>879</v>
      </c>
      <c r="AP206" s="211"/>
      <c r="AQ206" s="211" t="s">
        <v>879</v>
      </c>
      <c r="AR206" s="211" t="s">
        <v>4177</v>
      </c>
      <c r="AS206" s="211" t="s">
        <v>2534</v>
      </c>
      <c r="AT206" s="211"/>
      <c r="AU206" s="211" t="s">
        <v>879</v>
      </c>
      <c r="AV206" s="211" t="s">
        <v>780</v>
      </c>
      <c r="AW206" s="211" t="s">
        <v>879</v>
      </c>
      <c r="AX206" s="211"/>
      <c r="AY206" s="211" t="s">
        <v>879</v>
      </c>
      <c r="AZ206" s="211" t="s">
        <v>4178</v>
      </c>
      <c r="BA206" s="211" t="s">
        <v>1458</v>
      </c>
      <c r="BB206" s="211"/>
      <c r="BC206" s="140" t="s">
        <v>819</v>
      </c>
    </row>
    <row r="207" spans="1:55" ht="15" customHeight="1">
      <c r="A207" s="207">
        <v>5</v>
      </c>
      <c r="B207" s="140" t="s">
        <v>4140</v>
      </c>
      <c r="C207" s="140" t="s">
        <v>4141</v>
      </c>
      <c r="D207" s="140" t="s">
        <v>4142</v>
      </c>
      <c r="E207" s="140" t="s">
        <v>820</v>
      </c>
      <c r="F207" s="140" t="s">
        <v>821</v>
      </c>
      <c r="G207" s="140" t="s">
        <v>771</v>
      </c>
      <c r="H207" s="140" t="s">
        <v>822</v>
      </c>
      <c r="I207" s="140" t="s">
        <v>4179</v>
      </c>
      <c r="J207" s="214">
        <v>44197</v>
      </c>
      <c r="K207" s="214">
        <v>44561</v>
      </c>
      <c r="L207" s="140" t="s">
        <v>4180</v>
      </c>
      <c r="M207" s="140" t="s">
        <v>705</v>
      </c>
      <c r="N207" s="140" t="s">
        <v>60</v>
      </c>
      <c r="O207" s="140" t="s">
        <v>4145</v>
      </c>
      <c r="P207" s="140" t="s">
        <v>862</v>
      </c>
      <c r="Q207" s="212">
        <v>1</v>
      </c>
      <c r="R207" s="212">
        <v>0.4</v>
      </c>
      <c r="S207" s="212">
        <v>0.2</v>
      </c>
      <c r="T207" s="212">
        <v>0.2</v>
      </c>
      <c r="U207" s="212">
        <v>0.2</v>
      </c>
      <c r="V207" s="212">
        <v>0.4</v>
      </c>
      <c r="W207" s="212" t="s">
        <v>4181</v>
      </c>
      <c r="X207" s="212">
        <v>0.2</v>
      </c>
      <c r="Y207" s="212" t="s">
        <v>4182</v>
      </c>
      <c r="Z207" s="212">
        <v>0.2</v>
      </c>
      <c r="AA207" s="212" t="s">
        <v>4183</v>
      </c>
      <c r="AB207" s="237"/>
      <c r="AC207" s="237"/>
      <c r="AD207" s="210">
        <v>44295</v>
      </c>
      <c r="AE207" s="210">
        <v>44379</v>
      </c>
      <c r="AF207" s="210">
        <v>44482</v>
      </c>
      <c r="AG207" s="210"/>
      <c r="AH207" s="72">
        <f t="shared" si="13"/>
        <v>0.8</v>
      </c>
      <c r="AI207" s="72">
        <f t="shared" si="14"/>
        <v>1</v>
      </c>
      <c r="AJ207" s="72">
        <f t="shared" si="15"/>
        <v>1</v>
      </c>
      <c r="AK207" s="72">
        <f t="shared" si="16"/>
        <v>1</v>
      </c>
      <c r="AL207" s="72" t="s">
        <v>2508</v>
      </c>
      <c r="AM207" s="211" t="s">
        <v>780</v>
      </c>
      <c r="AN207" s="211" t="s">
        <v>780</v>
      </c>
      <c r="AO207" s="211" t="s">
        <v>780</v>
      </c>
      <c r="AP207" s="211"/>
      <c r="AQ207" s="211" t="s">
        <v>4184</v>
      </c>
      <c r="AR207" s="211" t="s">
        <v>4185</v>
      </c>
      <c r="AS207" s="211" t="s">
        <v>4186</v>
      </c>
      <c r="AT207" s="211"/>
      <c r="AU207" s="211" t="s">
        <v>780</v>
      </c>
      <c r="AV207" s="211" t="s">
        <v>780</v>
      </c>
      <c r="AW207" s="211" t="s">
        <v>780</v>
      </c>
      <c r="AX207" s="211"/>
      <c r="AY207" s="211" t="s">
        <v>4187</v>
      </c>
      <c r="AZ207" s="211" t="s">
        <v>4188</v>
      </c>
      <c r="BA207" s="211" t="s">
        <v>4189</v>
      </c>
      <c r="BB207" s="211"/>
      <c r="BC207" s="140" t="s">
        <v>819</v>
      </c>
    </row>
    <row r="208" spans="1:55" ht="15" customHeight="1">
      <c r="A208" s="207">
        <v>6</v>
      </c>
      <c r="B208" s="140" t="s">
        <v>4140</v>
      </c>
      <c r="C208" s="140" t="s">
        <v>4141</v>
      </c>
      <c r="D208" s="140" t="s">
        <v>4142</v>
      </c>
      <c r="E208" s="140" t="s">
        <v>820</v>
      </c>
      <c r="F208" s="140" t="s">
        <v>821</v>
      </c>
      <c r="G208" s="140" t="s">
        <v>771</v>
      </c>
      <c r="H208" s="140" t="s">
        <v>822</v>
      </c>
      <c r="I208" s="140" t="s">
        <v>4190</v>
      </c>
      <c r="J208" s="214">
        <v>44197</v>
      </c>
      <c r="K208" s="214">
        <v>44500</v>
      </c>
      <c r="L208" s="140" t="s">
        <v>4191</v>
      </c>
      <c r="M208" s="140" t="s">
        <v>705</v>
      </c>
      <c r="N208" s="140" t="s">
        <v>30</v>
      </c>
      <c r="O208" s="140" t="s">
        <v>4145</v>
      </c>
      <c r="P208" s="140" t="s">
        <v>862</v>
      </c>
      <c r="Q208" s="209">
        <v>1</v>
      </c>
      <c r="R208" s="209">
        <v>0</v>
      </c>
      <c r="S208" s="209">
        <v>0</v>
      </c>
      <c r="T208" s="209">
        <v>0</v>
      </c>
      <c r="U208" s="209">
        <v>1</v>
      </c>
      <c r="V208" s="209">
        <v>0</v>
      </c>
      <c r="W208" s="209" t="s">
        <v>4192</v>
      </c>
      <c r="X208" s="209">
        <v>0</v>
      </c>
      <c r="Y208" s="209" t="s">
        <v>4192</v>
      </c>
      <c r="Z208" s="209">
        <v>0</v>
      </c>
      <c r="AA208" s="209" t="s">
        <v>4193</v>
      </c>
      <c r="AB208" s="237"/>
      <c r="AC208" s="237"/>
      <c r="AD208" s="210">
        <v>44295</v>
      </c>
      <c r="AE208" s="210">
        <v>44379</v>
      </c>
      <c r="AF208" s="210">
        <v>44482</v>
      </c>
      <c r="AG208" s="210"/>
      <c r="AH208" s="72">
        <f t="shared" si="13"/>
        <v>0</v>
      </c>
      <c r="AI208" s="72" t="str">
        <f t="shared" si="14"/>
        <v/>
      </c>
      <c r="AJ208" s="72" t="str">
        <f t="shared" si="15"/>
        <v/>
      </c>
      <c r="AK208" s="72" t="str">
        <f t="shared" si="16"/>
        <v/>
      </c>
      <c r="AL208" s="72" t="s">
        <v>2508</v>
      </c>
      <c r="AM208" s="211" t="s">
        <v>879</v>
      </c>
      <c r="AN208" s="211" t="s">
        <v>879</v>
      </c>
      <c r="AO208" s="211" t="s">
        <v>879</v>
      </c>
      <c r="AP208" s="211"/>
      <c r="AQ208" s="211" t="s">
        <v>879</v>
      </c>
      <c r="AR208" s="211" t="s">
        <v>879</v>
      </c>
      <c r="AS208" s="211" t="s">
        <v>2534</v>
      </c>
      <c r="AT208" s="211"/>
      <c r="AU208" s="211" t="s">
        <v>879</v>
      </c>
      <c r="AV208" s="211" t="s">
        <v>879</v>
      </c>
      <c r="AW208" s="211" t="s">
        <v>879</v>
      </c>
      <c r="AX208" s="211"/>
      <c r="AY208" s="211" t="s">
        <v>879</v>
      </c>
      <c r="AZ208" s="211" t="s">
        <v>879</v>
      </c>
      <c r="BA208" s="211" t="s">
        <v>4194</v>
      </c>
      <c r="BB208" s="211"/>
      <c r="BC208" s="140" t="s">
        <v>819</v>
      </c>
    </row>
    <row r="209" spans="1:55" ht="15" customHeight="1">
      <c r="A209" s="207">
        <v>7</v>
      </c>
      <c r="B209" s="140" t="s">
        <v>4140</v>
      </c>
      <c r="C209" s="140" t="s">
        <v>4141</v>
      </c>
      <c r="D209" s="140" t="s">
        <v>4195</v>
      </c>
      <c r="E209" s="140" t="s">
        <v>820</v>
      </c>
      <c r="F209" s="140" t="s">
        <v>821</v>
      </c>
      <c r="G209" s="140" t="s">
        <v>771</v>
      </c>
      <c r="H209" s="140" t="s">
        <v>822</v>
      </c>
      <c r="I209" s="140" t="s">
        <v>4196</v>
      </c>
      <c r="J209" s="214">
        <v>44409</v>
      </c>
      <c r="K209" s="214">
        <v>44439</v>
      </c>
      <c r="L209" s="140" t="s">
        <v>4197</v>
      </c>
      <c r="M209" s="140" t="s">
        <v>705</v>
      </c>
      <c r="N209" s="140" t="s">
        <v>30</v>
      </c>
      <c r="O209" s="140" t="s">
        <v>4198</v>
      </c>
      <c r="P209" s="140" t="s">
        <v>776</v>
      </c>
      <c r="Q209" s="209">
        <v>1</v>
      </c>
      <c r="R209" s="209">
        <v>0</v>
      </c>
      <c r="S209" s="209">
        <v>0</v>
      </c>
      <c r="T209" s="209">
        <v>1</v>
      </c>
      <c r="U209" s="209">
        <v>0</v>
      </c>
      <c r="V209" s="209">
        <v>0</v>
      </c>
      <c r="W209" s="209" t="s">
        <v>4199</v>
      </c>
      <c r="X209" s="209">
        <v>0</v>
      </c>
      <c r="Y209" s="209" t="s">
        <v>4199</v>
      </c>
      <c r="Z209" s="209">
        <v>1</v>
      </c>
      <c r="AA209" s="209" t="s">
        <v>4200</v>
      </c>
      <c r="AB209" s="237"/>
      <c r="AC209" s="237"/>
      <c r="AD209" s="210">
        <v>44295</v>
      </c>
      <c r="AE209" s="210">
        <v>44379</v>
      </c>
      <c r="AF209" s="210">
        <v>44482</v>
      </c>
      <c r="AG209" s="210"/>
      <c r="AH209" s="72">
        <f t="shared" si="13"/>
        <v>1</v>
      </c>
      <c r="AI209" s="72" t="str">
        <f t="shared" si="14"/>
        <v/>
      </c>
      <c r="AJ209" s="72" t="str">
        <f t="shared" si="15"/>
        <v/>
      </c>
      <c r="AK209" s="72">
        <f t="shared" si="16"/>
        <v>1</v>
      </c>
      <c r="AL209" s="72" t="s">
        <v>2508</v>
      </c>
      <c r="AM209" s="211" t="s">
        <v>879</v>
      </c>
      <c r="AN209" s="211" t="s">
        <v>879</v>
      </c>
      <c r="AO209" s="211" t="s">
        <v>780</v>
      </c>
      <c r="AP209" s="211"/>
      <c r="AQ209" s="211" t="s">
        <v>879</v>
      </c>
      <c r="AR209" s="211" t="s">
        <v>879</v>
      </c>
      <c r="AS209" s="211" t="s">
        <v>4201</v>
      </c>
      <c r="AT209" s="211"/>
      <c r="AU209" s="211" t="s">
        <v>879</v>
      </c>
      <c r="AV209" s="211" t="s">
        <v>879</v>
      </c>
      <c r="AW209" s="211" t="s">
        <v>780</v>
      </c>
      <c r="AX209" s="211"/>
      <c r="AY209" s="211" t="s">
        <v>879</v>
      </c>
      <c r="AZ209" s="211" t="s">
        <v>879</v>
      </c>
      <c r="BA209" s="211" t="s">
        <v>4202</v>
      </c>
      <c r="BB209" s="211"/>
      <c r="BC209" s="140" t="s">
        <v>819</v>
      </c>
    </row>
    <row r="210" spans="1:55" ht="15" customHeight="1">
      <c r="A210" s="207">
        <v>8</v>
      </c>
      <c r="B210" s="140" t="s">
        <v>4140</v>
      </c>
      <c r="C210" s="140" t="s">
        <v>4141</v>
      </c>
      <c r="D210" s="140" t="s">
        <v>4195</v>
      </c>
      <c r="E210" s="140" t="s">
        <v>820</v>
      </c>
      <c r="F210" s="140" t="s">
        <v>821</v>
      </c>
      <c r="G210" s="140" t="s">
        <v>771</v>
      </c>
      <c r="H210" s="140" t="s">
        <v>822</v>
      </c>
      <c r="I210" s="140" t="s">
        <v>4203</v>
      </c>
      <c r="J210" s="214">
        <v>44197</v>
      </c>
      <c r="K210" s="214">
        <v>44561</v>
      </c>
      <c r="L210" s="140" t="s">
        <v>4204</v>
      </c>
      <c r="M210" s="140" t="s">
        <v>705</v>
      </c>
      <c r="N210" s="140" t="s">
        <v>60</v>
      </c>
      <c r="O210" s="140" t="s">
        <v>4198</v>
      </c>
      <c r="P210" s="140" t="s">
        <v>776</v>
      </c>
      <c r="Q210" s="212">
        <v>1</v>
      </c>
      <c r="R210" s="212">
        <v>0.25</v>
      </c>
      <c r="S210" s="212">
        <v>0.25</v>
      </c>
      <c r="T210" s="212">
        <v>0.25</v>
      </c>
      <c r="U210" s="212">
        <v>0.25</v>
      </c>
      <c r="V210" s="212">
        <v>0.25</v>
      </c>
      <c r="W210" s="212" t="s">
        <v>4205</v>
      </c>
      <c r="X210" s="212">
        <v>0.25</v>
      </c>
      <c r="Y210" s="212" t="s">
        <v>4206</v>
      </c>
      <c r="Z210" s="212">
        <v>0.25</v>
      </c>
      <c r="AA210" s="212" t="s">
        <v>4207</v>
      </c>
      <c r="AB210" s="234"/>
      <c r="AC210" s="234"/>
      <c r="AD210" s="210">
        <v>44295</v>
      </c>
      <c r="AE210" s="210">
        <v>44379</v>
      </c>
      <c r="AF210" s="210">
        <v>44482</v>
      </c>
      <c r="AG210" s="210"/>
      <c r="AH210" s="72">
        <f t="shared" si="13"/>
        <v>0.75</v>
      </c>
      <c r="AI210" s="72">
        <f t="shared" si="14"/>
        <v>1</v>
      </c>
      <c r="AJ210" s="72">
        <f t="shared" si="15"/>
        <v>1</v>
      </c>
      <c r="AK210" s="72">
        <f t="shared" si="16"/>
        <v>1</v>
      </c>
      <c r="AL210" s="72" t="s">
        <v>2508</v>
      </c>
      <c r="AM210" s="211" t="s">
        <v>780</v>
      </c>
      <c r="AN210" s="211" t="s">
        <v>780</v>
      </c>
      <c r="AO210" s="211" t="s">
        <v>780</v>
      </c>
      <c r="AP210" s="211"/>
      <c r="AQ210" s="211" t="s">
        <v>4208</v>
      </c>
      <c r="AR210" s="211" t="s">
        <v>4209</v>
      </c>
      <c r="AS210" s="211" t="s">
        <v>4210</v>
      </c>
      <c r="AT210" s="211"/>
      <c r="AU210" s="211" t="s">
        <v>780</v>
      </c>
      <c r="AV210" s="211" t="s">
        <v>780</v>
      </c>
      <c r="AW210" s="211" t="s">
        <v>780</v>
      </c>
      <c r="AX210" s="211"/>
      <c r="AY210" s="211" t="s">
        <v>4211</v>
      </c>
      <c r="AZ210" s="211" t="s">
        <v>4212</v>
      </c>
      <c r="BA210" s="211" t="s">
        <v>4213</v>
      </c>
      <c r="BB210" s="211"/>
      <c r="BC210" s="140" t="s">
        <v>819</v>
      </c>
    </row>
    <row r="211" spans="1:55" ht="15" customHeight="1">
      <c r="A211" s="207">
        <v>9</v>
      </c>
      <c r="B211" s="140" t="s">
        <v>4140</v>
      </c>
      <c r="C211" s="140" t="s">
        <v>4141</v>
      </c>
      <c r="D211" s="140" t="s">
        <v>4195</v>
      </c>
      <c r="E211" s="140" t="s">
        <v>820</v>
      </c>
      <c r="F211" s="140" t="s">
        <v>821</v>
      </c>
      <c r="G211" s="140" t="s">
        <v>771</v>
      </c>
      <c r="H211" s="140" t="s">
        <v>822</v>
      </c>
      <c r="I211" s="140" t="s">
        <v>4214</v>
      </c>
      <c r="J211" s="214">
        <v>44287</v>
      </c>
      <c r="K211" s="214">
        <v>44561</v>
      </c>
      <c r="L211" s="140" t="s">
        <v>4215</v>
      </c>
      <c r="M211" s="140" t="s">
        <v>705</v>
      </c>
      <c r="N211" s="140" t="s">
        <v>30</v>
      </c>
      <c r="O211" s="140" t="s">
        <v>4198</v>
      </c>
      <c r="P211" s="140" t="s">
        <v>862</v>
      </c>
      <c r="Q211" s="209">
        <v>3</v>
      </c>
      <c r="R211" s="209">
        <v>0</v>
      </c>
      <c r="S211" s="209">
        <v>1</v>
      </c>
      <c r="T211" s="209">
        <v>1</v>
      </c>
      <c r="U211" s="209">
        <v>1</v>
      </c>
      <c r="V211" s="209">
        <v>0</v>
      </c>
      <c r="W211" s="209" t="s">
        <v>4146</v>
      </c>
      <c r="X211" s="209">
        <v>1</v>
      </c>
      <c r="Y211" s="209" t="s">
        <v>4216</v>
      </c>
      <c r="Z211" s="209">
        <v>2</v>
      </c>
      <c r="AA211" s="209" t="s">
        <v>4217</v>
      </c>
      <c r="AB211" s="237"/>
      <c r="AC211" s="237"/>
      <c r="AD211" s="210">
        <v>44295</v>
      </c>
      <c r="AE211" s="210">
        <v>44379</v>
      </c>
      <c r="AF211" s="210">
        <v>44482</v>
      </c>
      <c r="AG211" s="210"/>
      <c r="AH211" s="72">
        <f t="shared" si="13"/>
        <v>1</v>
      </c>
      <c r="AI211" s="72" t="str">
        <f t="shared" si="14"/>
        <v/>
      </c>
      <c r="AJ211" s="72">
        <f t="shared" si="15"/>
        <v>1</v>
      </c>
      <c r="AK211" s="72">
        <f t="shared" si="16"/>
        <v>1</v>
      </c>
      <c r="AL211" s="72" t="s">
        <v>2508</v>
      </c>
      <c r="AM211" s="211" t="s">
        <v>879</v>
      </c>
      <c r="AN211" s="211" t="s">
        <v>780</v>
      </c>
      <c r="AO211" s="211" t="s">
        <v>780</v>
      </c>
      <c r="AP211" s="211"/>
      <c r="AQ211" s="211" t="s">
        <v>879</v>
      </c>
      <c r="AR211" s="211" t="s">
        <v>4218</v>
      </c>
      <c r="AS211" s="211" t="s">
        <v>4219</v>
      </c>
      <c r="AT211" s="211"/>
      <c r="AU211" s="211" t="s">
        <v>780</v>
      </c>
      <c r="AV211" s="211" t="s">
        <v>780</v>
      </c>
      <c r="AW211" s="211" t="s">
        <v>780</v>
      </c>
      <c r="AX211" s="211"/>
      <c r="AY211" s="211" t="s">
        <v>879</v>
      </c>
      <c r="AZ211" s="211" t="s">
        <v>4220</v>
      </c>
      <c r="BA211" s="211" t="s">
        <v>4221</v>
      </c>
      <c r="BB211" s="211"/>
      <c r="BC211" s="140" t="s">
        <v>819</v>
      </c>
    </row>
    <row r="212" spans="1:55" ht="15" customHeight="1">
      <c r="A212" s="207">
        <v>10</v>
      </c>
      <c r="B212" s="140" t="s">
        <v>4140</v>
      </c>
      <c r="C212" s="140" t="s">
        <v>4141</v>
      </c>
      <c r="D212" s="140" t="s">
        <v>4195</v>
      </c>
      <c r="E212" s="140" t="s">
        <v>820</v>
      </c>
      <c r="F212" s="140" t="s">
        <v>821</v>
      </c>
      <c r="G212" s="140" t="s">
        <v>771</v>
      </c>
      <c r="H212" s="140" t="s">
        <v>822</v>
      </c>
      <c r="I212" s="140" t="s">
        <v>4222</v>
      </c>
      <c r="J212" s="214">
        <v>44197</v>
      </c>
      <c r="K212" s="214">
        <v>44377</v>
      </c>
      <c r="L212" s="140" t="s">
        <v>4223</v>
      </c>
      <c r="M212" s="140" t="s">
        <v>705</v>
      </c>
      <c r="N212" s="140" t="s">
        <v>30</v>
      </c>
      <c r="O212" s="140" t="s">
        <v>4198</v>
      </c>
      <c r="P212" s="140" t="s">
        <v>862</v>
      </c>
      <c r="Q212" s="209">
        <v>1</v>
      </c>
      <c r="R212" s="209">
        <v>0</v>
      </c>
      <c r="S212" s="209">
        <v>1</v>
      </c>
      <c r="T212" s="209">
        <v>0</v>
      </c>
      <c r="U212" s="209">
        <v>0</v>
      </c>
      <c r="V212" s="209">
        <v>0</v>
      </c>
      <c r="W212" s="209" t="s">
        <v>4146</v>
      </c>
      <c r="X212" s="209">
        <v>1</v>
      </c>
      <c r="Y212" s="209" t="s">
        <v>4224</v>
      </c>
      <c r="Z212" s="209">
        <v>0</v>
      </c>
      <c r="AA212" s="209" t="s">
        <v>4225</v>
      </c>
      <c r="AB212" s="237"/>
      <c r="AC212" s="237"/>
      <c r="AD212" s="210">
        <v>44295</v>
      </c>
      <c r="AE212" s="210">
        <v>44379</v>
      </c>
      <c r="AF212" s="210">
        <v>44482</v>
      </c>
      <c r="AG212" s="210"/>
      <c r="AH212" s="72">
        <f t="shared" si="13"/>
        <v>1</v>
      </c>
      <c r="AI212" s="72" t="str">
        <f t="shared" si="14"/>
        <v/>
      </c>
      <c r="AJ212" s="72">
        <f t="shared" si="15"/>
        <v>1</v>
      </c>
      <c r="AK212" s="72" t="str">
        <f t="shared" si="16"/>
        <v/>
      </c>
      <c r="AL212" s="72" t="s">
        <v>2508</v>
      </c>
      <c r="AM212" s="211" t="s">
        <v>879</v>
      </c>
      <c r="AN212" s="211" t="s">
        <v>780</v>
      </c>
      <c r="AO212" s="211" t="s">
        <v>879</v>
      </c>
      <c r="AP212" s="211"/>
      <c r="AQ212" s="211" t="s">
        <v>879</v>
      </c>
      <c r="AR212" s="211" t="s">
        <v>4226</v>
      </c>
      <c r="AS212" s="211" t="s">
        <v>2534</v>
      </c>
      <c r="AT212" s="211"/>
      <c r="AU212" s="211" t="s">
        <v>879</v>
      </c>
      <c r="AV212" s="211" t="s">
        <v>780</v>
      </c>
      <c r="AW212" s="211" t="s">
        <v>879</v>
      </c>
      <c r="AX212" s="211"/>
      <c r="AY212" s="211" t="s">
        <v>879</v>
      </c>
      <c r="AZ212" s="211" t="s">
        <v>4227</v>
      </c>
      <c r="BA212" s="211" t="s">
        <v>4228</v>
      </c>
      <c r="BB212" s="211"/>
      <c r="BC212" s="140" t="s">
        <v>819</v>
      </c>
    </row>
    <row r="213" spans="1:55" ht="15" customHeight="1">
      <c r="A213" s="207">
        <v>11</v>
      </c>
      <c r="B213" s="140" t="s">
        <v>4140</v>
      </c>
      <c r="C213" s="140" t="s">
        <v>4141</v>
      </c>
      <c r="D213" s="140" t="s">
        <v>4195</v>
      </c>
      <c r="E213" s="140" t="s">
        <v>820</v>
      </c>
      <c r="F213" s="140" t="s">
        <v>821</v>
      </c>
      <c r="G213" s="140" t="s">
        <v>771</v>
      </c>
      <c r="H213" s="140" t="s">
        <v>822</v>
      </c>
      <c r="I213" s="140" t="s">
        <v>4229</v>
      </c>
      <c r="J213" s="214">
        <v>44501</v>
      </c>
      <c r="K213" s="214">
        <v>44561</v>
      </c>
      <c r="L213" s="140" t="s">
        <v>4230</v>
      </c>
      <c r="M213" s="140" t="s">
        <v>705</v>
      </c>
      <c r="N213" s="140" t="s">
        <v>30</v>
      </c>
      <c r="O213" s="140" t="s">
        <v>4198</v>
      </c>
      <c r="P213" s="140" t="s">
        <v>862</v>
      </c>
      <c r="Q213" s="209">
        <v>1</v>
      </c>
      <c r="R213" s="209">
        <v>0</v>
      </c>
      <c r="S213" s="209">
        <v>0</v>
      </c>
      <c r="T213" s="209">
        <v>0</v>
      </c>
      <c r="U213" s="209">
        <v>1</v>
      </c>
      <c r="V213" s="209">
        <v>0</v>
      </c>
      <c r="W213" s="209" t="s">
        <v>4231</v>
      </c>
      <c r="X213" s="209">
        <v>0</v>
      </c>
      <c r="Y213" s="209" t="s">
        <v>4231</v>
      </c>
      <c r="Z213" s="209">
        <v>0</v>
      </c>
      <c r="AA213" s="209" t="s">
        <v>4231</v>
      </c>
      <c r="AB213" s="237"/>
      <c r="AC213" s="237"/>
      <c r="AD213" s="210">
        <v>44295</v>
      </c>
      <c r="AE213" s="210">
        <v>44379</v>
      </c>
      <c r="AF213" s="210">
        <v>44482</v>
      </c>
      <c r="AG213" s="210"/>
      <c r="AH213" s="72">
        <f t="shared" si="13"/>
        <v>0</v>
      </c>
      <c r="AI213" s="72" t="str">
        <f t="shared" si="14"/>
        <v/>
      </c>
      <c r="AJ213" s="72" t="str">
        <f t="shared" si="15"/>
        <v/>
      </c>
      <c r="AK213" s="72" t="str">
        <f t="shared" si="16"/>
        <v/>
      </c>
      <c r="AL213" s="72" t="s">
        <v>2508</v>
      </c>
      <c r="AM213" s="211" t="s">
        <v>879</v>
      </c>
      <c r="AN213" s="211" t="s">
        <v>879</v>
      </c>
      <c r="AO213" s="211" t="s">
        <v>879</v>
      </c>
      <c r="AP213" s="211"/>
      <c r="AQ213" s="211" t="s">
        <v>879</v>
      </c>
      <c r="AR213" s="211" t="s">
        <v>879</v>
      </c>
      <c r="AS213" s="211" t="s">
        <v>2534</v>
      </c>
      <c r="AT213" s="211"/>
      <c r="AU213" s="211" t="s">
        <v>879</v>
      </c>
      <c r="AV213" s="211" t="s">
        <v>879</v>
      </c>
      <c r="AW213" s="211" t="s">
        <v>879</v>
      </c>
      <c r="AX213" s="211"/>
      <c r="AY213" s="211" t="s">
        <v>879</v>
      </c>
      <c r="AZ213" s="211" t="s">
        <v>879</v>
      </c>
      <c r="BA213" s="211" t="s">
        <v>4228</v>
      </c>
      <c r="BB213" s="211"/>
      <c r="BC213" s="140" t="s">
        <v>819</v>
      </c>
    </row>
    <row r="214" spans="1:55" ht="15" customHeight="1">
      <c r="A214" s="207">
        <v>12</v>
      </c>
      <c r="B214" s="140" t="s">
        <v>4140</v>
      </c>
      <c r="C214" s="140" t="s">
        <v>4141</v>
      </c>
      <c r="D214" s="140" t="s">
        <v>4232</v>
      </c>
      <c r="E214" s="140" t="s">
        <v>820</v>
      </c>
      <c r="F214" s="140" t="s">
        <v>821</v>
      </c>
      <c r="G214" s="140" t="s">
        <v>771</v>
      </c>
      <c r="H214" s="140" t="s">
        <v>822</v>
      </c>
      <c r="I214" s="140" t="s">
        <v>4233</v>
      </c>
      <c r="J214" s="214">
        <v>44197</v>
      </c>
      <c r="K214" s="214">
        <v>44561</v>
      </c>
      <c r="L214" s="140" t="s">
        <v>4234</v>
      </c>
      <c r="M214" s="140" t="s">
        <v>705</v>
      </c>
      <c r="N214" s="140" t="s">
        <v>60</v>
      </c>
      <c r="O214" s="140" t="s">
        <v>4235</v>
      </c>
      <c r="P214" s="140" t="s">
        <v>862</v>
      </c>
      <c r="Q214" s="212">
        <v>1</v>
      </c>
      <c r="R214" s="212">
        <v>0.25</v>
      </c>
      <c r="S214" s="212">
        <v>0.25</v>
      </c>
      <c r="T214" s="212">
        <v>0.25</v>
      </c>
      <c r="U214" s="212">
        <v>0.25</v>
      </c>
      <c r="V214" s="212">
        <v>0.25</v>
      </c>
      <c r="W214" s="212" t="s">
        <v>4236</v>
      </c>
      <c r="X214" s="212">
        <v>0.25</v>
      </c>
      <c r="Y214" s="212" t="s">
        <v>4236</v>
      </c>
      <c r="Z214" s="212">
        <v>0.25</v>
      </c>
      <c r="AA214" s="212" t="s">
        <v>4237</v>
      </c>
      <c r="AB214" s="237"/>
      <c r="AC214" s="237"/>
      <c r="AD214" s="210">
        <v>44295</v>
      </c>
      <c r="AE214" s="210">
        <v>44379</v>
      </c>
      <c r="AF214" s="210">
        <v>44483</v>
      </c>
      <c r="AG214" s="210"/>
      <c r="AH214" s="72">
        <f t="shared" si="13"/>
        <v>0.75</v>
      </c>
      <c r="AI214" s="72">
        <f t="shared" si="14"/>
        <v>1</v>
      </c>
      <c r="AJ214" s="72">
        <f t="shared" si="15"/>
        <v>1</v>
      </c>
      <c r="AK214" s="72">
        <f t="shared" si="16"/>
        <v>1</v>
      </c>
      <c r="AL214" s="72" t="s">
        <v>2508</v>
      </c>
      <c r="AM214" s="211" t="s">
        <v>780</v>
      </c>
      <c r="AN214" s="211" t="s">
        <v>780</v>
      </c>
      <c r="AO214" s="211" t="s">
        <v>780</v>
      </c>
      <c r="AP214" s="211"/>
      <c r="AQ214" s="211" t="s">
        <v>4238</v>
      </c>
      <c r="AR214" s="211" t="s">
        <v>4238</v>
      </c>
      <c r="AS214" s="211" t="s">
        <v>4239</v>
      </c>
      <c r="AT214" s="211"/>
      <c r="AU214" s="211" t="s">
        <v>780</v>
      </c>
      <c r="AV214" s="211" t="s">
        <v>780</v>
      </c>
      <c r="AW214" s="211" t="s">
        <v>780</v>
      </c>
      <c r="AX214" s="211"/>
      <c r="AY214" s="211" t="s">
        <v>4240</v>
      </c>
      <c r="AZ214" s="211" t="s">
        <v>4241</v>
      </c>
      <c r="BA214" s="211" t="s">
        <v>4242</v>
      </c>
      <c r="BB214" s="211"/>
      <c r="BC214" s="140" t="s">
        <v>819</v>
      </c>
    </row>
    <row r="215" spans="1:55" ht="15" customHeight="1">
      <c r="A215" s="207">
        <v>13</v>
      </c>
      <c r="B215" s="140" t="s">
        <v>4140</v>
      </c>
      <c r="C215" s="140" t="s">
        <v>4141</v>
      </c>
      <c r="D215" s="140" t="s">
        <v>4243</v>
      </c>
      <c r="E215" s="140" t="s">
        <v>820</v>
      </c>
      <c r="F215" s="140" t="s">
        <v>821</v>
      </c>
      <c r="G215" s="140" t="s">
        <v>771</v>
      </c>
      <c r="H215" s="140" t="s">
        <v>822</v>
      </c>
      <c r="I215" s="140" t="s">
        <v>4244</v>
      </c>
      <c r="J215" s="214">
        <v>44197</v>
      </c>
      <c r="K215" s="214">
        <v>44561</v>
      </c>
      <c r="L215" s="140" t="s">
        <v>4245</v>
      </c>
      <c r="M215" s="140" t="s">
        <v>705</v>
      </c>
      <c r="N215" s="140" t="s">
        <v>30</v>
      </c>
      <c r="O215" s="140" t="s">
        <v>4246</v>
      </c>
      <c r="P215" s="140" t="s">
        <v>862</v>
      </c>
      <c r="Q215" s="209">
        <v>12</v>
      </c>
      <c r="R215" s="209">
        <v>3</v>
      </c>
      <c r="S215" s="209">
        <v>3</v>
      </c>
      <c r="T215" s="209">
        <v>3</v>
      </c>
      <c r="U215" s="209">
        <v>3</v>
      </c>
      <c r="V215" s="209">
        <v>3</v>
      </c>
      <c r="W215" s="209" t="s">
        <v>4247</v>
      </c>
      <c r="X215" s="209">
        <v>3</v>
      </c>
      <c r="Y215" s="209" t="s">
        <v>4248</v>
      </c>
      <c r="Z215" s="209">
        <v>3</v>
      </c>
      <c r="AA215" s="209" t="s">
        <v>4249</v>
      </c>
      <c r="AB215" s="237"/>
      <c r="AC215" s="237"/>
      <c r="AD215" s="210">
        <v>44295</v>
      </c>
      <c r="AE215" s="210">
        <v>44379</v>
      </c>
      <c r="AF215" s="210">
        <v>44482</v>
      </c>
      <c r="AG215" s="210"/>
      <c r="AH215" s="72">
        <f t="shared" si="13"/>
        <v>0.75</v>
      </c>
      <c r="AI215" s="72">
        <f t="shared" si="14"/>
        <v>1</v>
      </c>
      <c r="AJ215" s="72">
        <f t="shared" si="15"/>
        <v>1</v>
      </c>
      <c r="AK215" s="72">
        <f t="shared" si="16"/>
        <v>1</v>
      </c>
      <c r="AL215" s="72" t="s">
        <v>2508</v>
      </c>
      <c r="AM215" s="211" t="s">
        <v>780</v>
      </c>
      <c r="AN215" s="211" t="s">
        <v>780</v>
      </c>
      <c r="AO215" s="211" t="s">
        <v>780</v>
      </c>
      <c r="AP215" s="211"/>
      <c r="AQ215" s="211" t="s">
        <v>4250</v>
      </c>
      <c r="AR215" s="211" t="s">
        <v>4251</v>
      </c>
      <c r="AS215" s="211" t="s">
        <v>4252</v>
      </c>
      <c r="AT215" s="211"/>
      <c r="AU215" s="211" t="s">
        <v>780</v>
      </c>
      <c r="AV215" s="211" t="s">
        <v>780</v>
      </c>
      <c r="AW215" s="211" t="s">
        <v>780</v>
      </c>
      <c r="AX215" s="211"/>
      <c r="AY215" s="211" t="s">
        <v>4253</v>
      </c>
      <c r="AZ215" s="211" t="s">
        <v>4254</v>
      </c>
      <c r="BA215" s="211" t="s">
        <v>4255</v>
      </c>
      <c r="BB215" s="211"/>
      <c r="BC215" s="140" t="s">
        <v>819</v>
      </c>
    </row>
    <row r="216" spans="1:55" ht="15" customHeight="1">
      <c r="A216" s="207">
        <v>14</v>
      </c>
      <c r="B216" s="140" t="s">
        <v>4140</v>
      </c>
      <c r="C216" s="140" t="s">
        <v>4141</v>
      </c>
      <c r="D216" s="140" t="s">
        <v>4243</v>
      </c>
      <c r="E216" s="140" t="s">
        <v>820</v>
      </c>
      <c r="F216" s="140" t="s">
        <v>821</v>
      </c>
      <c r="G216" s="140" t="s">
        <v>771</v>
      </c>
      <c r="H216" s="140" t="s">
        <v>822</v>
      </c>
      <c r="I216" s="140" t="s">
        <v>4256</v>
      </c>
      <c r="J216" s="214">
        <v>44197</v>
      </c>
      <c r="K216" s="214">
        <v>44561</v>
      </c>
      <c r="L216" s="140" t="s">
        <v>4257</v>
      </c>
      <c r="M216" s="140" t="s">
        <v>705</v>
      </c>
      <c r="N216" s="140" t="s">
        <v>30</v>
      </c>
      <c r="O216" s="140" t="s">
        <v>4246</v>
      </c>
      <c r="P216" s="140" t="s">
        <v>862</v>
      </c>
      <c r="Q216" s="209">
        <v>12</v>
      </c>
      <c r="R216" s="209">
        <v>3</v>
      </c>
      <c r="S216" s="209">
        <v>3</v>
      </c>
      <c r="T216" s="209">
        <v>3</v>
      </c>
      <c r="U216" s="209">
        <v>3</v>
      </c>
      <c r="V216" s="209">
        <v>3</v>
      </c>
      <c r="W216" s="209" t="s">
        <v>4258</v>
      </c>
      <c r="X216" s="209">
        <v>3</v>
      </c>
      <c r="Y216" s="209" t="s">
        <v>4259</v>
      </c>
      <c r="Z216" s="209">
        <v>3</v>
      </c>
      <c r="AA216" s="209" t="s">
        <v>4260</v>
      </c>
      <c r="AB216" s="237"/>
      <c r="AC216" s="237"/>
      <c r="AD216" s="210">
        <v>44295</v>
      </c>
      <c r="AE216" s="210">
        <v>44379</v>
      </c>
      <c r="AF216" s="210">
        <v>44482</v>
      </c>
      <c r="AG216" s="210"/>
      <c r="AH216" s="72">
        <f t="shared" si="13"/>
        <v>0.75</v>
      </c>
      <c r="AI216" s="72">
        <f t="shared" si="14"/>
        <v>1</v>
      </c>
      <c r="AJ216" s="72">
        <f t="shared" si="15"/>
        <v>1</v>
      </c>
      <c r="AK216" s="72">
        <f t="shared" si="16"/>
        <v>1</v>
      </c>
      <c r="AL216" s="72" t="s">
        <v>2508</v>
      </c>
      <c r="AM216" s="211" t="s">
        <v>780</v>
      </c>
      <c r="AN216" s="211" t="s">
        <v>780</v>
      </c>
      <c r="AO216" s="211" t="s">
        <v>780</v>
      </c>
      <c r="AP216" s="211"/>
      <c r="AQ216" s="211" t="s">
        <v>4261</v>
      </c>
      <c r="AR216" s="211" t="s">
        <v>4262</v>
      </c>
      <c r="AS216" s="211" t="s">
        <v>4263</v>
      </c>
      <c r="AT216" s="211"/>
      <c r="AU216" s="211" t="s">
        <v>780</v>
      </c>
      <c r="AV216" s="211" t="s">
        <v>780</v>
      </c>
      <c r="AW216" s="211" t="s">
        <v>780</v>
      </c>
      <c r="AX216" s="211"/>
      <c r="AY216" s="211" t="s">
        <v>4264</v>
      </c>
      <c r="AZ216" s="211" t="s">
        <v>4265</v>
      </c>
      <c r="BA216" s="211" t="s">
        <v>4266</v>
      </c>
      <c r="BB216" s="211"/>
      <c r="BC216" s="140" t="s">
        <v>819</v>
      </c>
    </row>
    <row r="217" spans="1:55" ht="15" customHeight="1">
      <c r="A217" s="207">
        <v>15</v>
      </c>
      <c r="B217" s="140" t="s">
        <v>4140</v>
      </c>
      <c r="C217" s="140" t="s">
        <v>4267</v>
      </c>
      <c r="D217" s="140" t="s">
        <v>4268</v>
      </c>
      <c r="E217" s="140" t="s">
        <v>820</v>
      </c>
      <c r="F217" s="140" t="s">
        <v>4269</v>
      </c>
      <c r="G217" s="140" t="s">
        <v>771</v>
      </c>
      <c r="H217" s="140" t="s">
        <v>822</v>
      </c>
      <c r="I217" s="140" t="s">
        <v>4270</v>
      </c>
      <c r="J217" s="214">
        <v>44228</v>
      </c>
      <c r="K217" s="214">
        <v>44286</v>
      </c>
      <c r="L217" s="140" t="s">
        <v>4271</v>
      </c>
      <c r="M217" s="140" t="s">
        <v>705</v>
      </c>
      <c r="N217" s="140" t="s">
        <v>30</v>
      </c>
      <c r="O217" s="140" t="s">
        <v>4235</v>
      </c>
      <c r="P217" s="140" t="s">
        <v>862</v>
      </c>
      <c r="Q217" s="209">
        <v>1</v>
      </c>
      <c r="R217" s="209">
        <v>1</v>
      </c>
      <c r="S217" s="209">
        <v>0</v>
      </c>
      <c r="T217" s="209">
        <v>0</v>
      </c>
      <c r="U217" s="209">
        <v>0</v>
      </c>
      <c r="V217" s="209">
        <v>1</v>
      </c>
      <c r="W217" s="209" t="s">
        <v>4272</v>
      </c>
      <c r="X217" s="209">
        <v>0</v>
      </c>
      <c r="Y217" s="209" t="s">
        <v>4273</v>
      </c>
      <c r="Z217" s="209">
        <v>0</v>
      </c>
      <c r="AA217" s="209" t="s">
        <v>4273</v>
      </c>
      <c r="AB217" s="237"/>
      <c r="AC217" s="237"/>
      <c r="AD217" s="210">
        <v>44295</v>
      </c>
      <c r="AE217" s="210">
        <v>44379</v>
      </c>
      <c r="AF217" s="210">
        <v>44482</v>
      </c>
      <c r="AG217" s="210"/>
      <c r="AH217" s="72">
        <f t="shared" si="13"/>
        <v>1</v>
      </c>
      <c r="AI217" s="72">
        <f t="shared" si="14"/>
        <v>1</v>
      </c>
      <c r="AJ217" s="72" t="str">
        <f t="shared" si="15"/>
        <v/>
      </c>
      <c r="AK217" s="72" t="str">
        <f t="shared" si="16"/>
        <v/>
      </c>
      <c r="AL217" s="72" t="s">
        <v>2508</v>
      </c>
      <c r="AM217" s="211" t="s">
        <v>780</v>
      </c>
      <c r="AN217" s="211" t="s">
        <v>879</v>
      </c>
      <c r="AO217" s="211" t="s">
        <v>879</v>
      </c>
      <c r="AP217" s="211"/>
      <c r="AQ217" s="211" t="s">
        <v>4274</v>
      </c>
      <c r="AR217" s="211" t="s">
        <v>879</v>
      </c>
      <c r="AS217" s="211" t="s">
        <v>2534</v>
      </c>
      <c r="AT217" s="211"/>
      <c r="AU217" s="211" t="s">
        <v>780</v>
      </c>
      <c r="AV217" s="211" t="s">
        <v>879</v>
      </c>
      <c r="AW217" s="211" t="s">
        <v>879</v>
      </c>
      <c r="AX217" s="211"/>
      <c r="AY217" s="211" t="s">
        <v>4275</v>
      </c>
      <c r="AZ217" s="211" t="s">
        <v>879</v>
      </c>
      <c r="BA217" s="211" t="s">
        <v>2542</v>
      </c>
      <c r="BB217" s="211"/>
      <c r="BC217" s="140" t="s">
        <v>819</v>
      </c>
    </row>
    <row r="218" spans="1:55" ht="15" customHeight="1">
      <c r="A218" s="207">
        <v>16</v>
      </c>
      <c r="B218" s="140" t="s">
        <v>4140</v>
      </c>
      <c r="C218" s="140" t="s">
        <v>4267</v>
      </c>
      <c r="D218" s="140" t="s">
        <v>4268</v>
      </c>
      <c r="E218" s="140" t="s">
        <v>820</v>
      </c>
      <c r="F218" s="140" t="s">
        <v>4269</v>
      </c>
      <c r="G218" s="140" t="s">
        <v>771</v>
      </c>
      <c r="H218" s="140" t="s">
        <v>822</v>
      </c>
      <c r="I218" s="140" t="s">
        <v>4276</v>
      </c>
      <c r="J218" s="214">
        <v>44256</v>
      </c>
      <c r="K218" s="214">
        <v>44316</v>
      </c>
      <c r="L218" s="140" t="s">
        <v>4277</v>
      </c>
      <c r="M218" s="140" t="s">
        <v>705</v>
      </c>
      <c r="N218" s="140" t="s">
        <v>30</v>
      </c>
      <c r="O218" s="140" t="s">
        <v>4235</v>
      </c>
      <c r="P218" s="140" t="s">
        <v>862</v>
      </c>
      <c r="Q218" s="209">
        <v>1</v>
      </c>
      <c r="R218" s="209">
        <v>0</v>
      </c>
      <c r="S218" s="209">
        <v>1</v>
      </c>
      <c r="T218" s="209">
        <v>0</v>
      </c>
      <c r="U218" s="209">
        <v>0</v>
      </c>
      <c r="V218" s="209">
        <v>0</v>
      </c>
      <c r="W218" s="209" t="s">
        <v>4146</v>
      </c>
      <c r="X218" s="209">
        <v>0</v>
      </c>
      <c r="Y218" s="209" t="s">
        <v>4278</v>
      </c>
      <c r="Z218" s="209">
        <v>1</v>
      </c>
      <c r="AA218" s="209" t="s">
        <v>4279</v>
      </c>
      <c r="AB218" s="237"/>
      <c r="AC218" s="237"/>
      <c r="AD218" s="210">
        <v>44295</v>
      </c>
      <c r="AE218" s="210">
        <v>44379</v>
      </c>
      <c r="AF218" s="210">
        <v>44482</v>
      </c>
      <c r="AG218" s="210"/>
      <c r="AH218" s="72">
        <f t="shared" si="13"/>
        <v>1</v>
      </c>
      <c r="AI218" s="72" t="str">
        <f t="shared" si="14"/>
        <v/>
      </c>
      <c r="AJ218" s="72">
        <f t="shared" si="15"/>
        <v>0</v>
      </c>
      <c r="AK218" s="72" t="str">
        <f t="shared" si="16"/>
        <v/>
      </c>
      <c r="AL218" s="72" t="s">
        <v>2508</v>
      </c>
      <c r="AM218" s="211" t="s">
        <v>879</v>
      </c>
      <c r="AN218" s="211" t="s">
        <v>869</v>
      </c>
      <c r="AO218" s="211" t="s">
        <v>780</v>
      </c>
      <c r="AP218" s="211"/>
      <c r="AQ218" s="211" t="s">
        <v>879</v>
      </c>
      <c r="AR218" s="211" t="s">
        <v>4280</v>
      </c>
      <c r="AS218" s="211" t="s">
        <v>4281</v>
      </c>
      <c r="AT218" s="211"/>
      <c r="AU218" s="211" t="s">
        <v>879</v>
      </c>
      <c r="AV218" s="211" t="s">
        <v>869</v>
      </c>
      <c r="AW218" s="211" t="s">
        <v>780</v>
      </c>
      <c r="AX218" s="211"/>
      <c r="AY218" s="211" t="s">
        <v>879</v>
      </c>
      <c r="AZ218" s="211" t="s">
        <v>4280</v>
      </c>
      <c r="BA218" s="211" t="s">
        <v>4282</v>
      </c>
      <c r="BB218" s="211"/>
      <c r="BC218" s="140" t="s">
        <v>819</v>
      </c>
    </row>
    <row r="219" spans="1:55" ht="15" customHeight="1">
      <c r="A219" s="207">
        <v>17</v>
      </c>
      <c r="B219" s="140" t="s">
        <v>4140</v>
      </c>
      <c r="C219" s="140" t="s">
        <v>4267</v>
      </c>
      <c r="D219" s="140" t="s">
        <v>4268</v>
      </c>
      <c r="E219" s="140" t="s">
        <v>820</v>
      </c>
      <c r="F219" s="140" t="s">
        <v>4269</v>
      </c>
      <c r="G219" s="140" t="s">
        <v>771</v>
      </c>
      <c r="H219" s="140" t="s">
        <v>822</v>
      </c>
      <c r="I219" s="140" t="s">
        <v>4283</v>
      </c>
      <c r="J219" s="214">
        <v>44197</v>
      </c>
      <c r="K219" s="214">
        <v>44561</v>
      </c>
      <c r="L219" s="140" t="s">
        <v>4284</v>
      </c>
      <c r="M219" s="140" t="s">
        <v>705</v>
      </c>
      <c r="N219" s="140" t="s">
        <v>30</v>
      </c>
      <c r="O219" s="140" t="s">
        <v>4235</v>
      </c>
      <c r="P219" s="140" t="s">
        <v>862</v>
      </c>
      <c r="Q219" s="209">
        <v>3</v>
      </c>
      <c r="R219" s="209">
        <v>0</v>
      </c>
      <c r="S219" s="209">
        <v>1</v>
      </c>
      <c r="T219" s="209">
        <v>1</v>
      </c>
      <c r="U219" s="209">
        <v>1</v>
      </c>
      <c r="V219" s="209">
        <v>0</v>
      </c>
      <c r="W219" s="209" t="s">
        <v>4146</v>
      </c>
      <c r="X219" s="209">
        <v>1</v>
      </c>
      <c r="Y219" s="209" t="s">
        <v>4285</v>
      </c>
      <c r="Z219" s="209">
        <v>1</v>
      </c>
      <c r="AA219" s="209" t="s">
        <v>4286</v>
      </c>
      <c r="AB219" s="237"/>
      <c r="AC219" s="237"/>
      <c r="AD219" s="210">
        <v>44295</v>
      </c>
      <c r="AE219" s="210">
        <v>44379</v>
      </c>
      <c r="AF219" s="210">
        <v>44482</v>
      </c>
      <c r="AG219" s="210"/>
      <c r="AH219" s="72">
        <f t="shared" si="13"/>
        <v>0.66666666666666663</v>
      </c>
      <c r="AI219" s="72" t="str">
        <f t="shared" si="14"/>
        <v/>
      </c>
      <c r="AJ219" s="72">
        <f t="shared" si="15"/>
        <v>1</v>
      </c>
      <c r="AK219" s="72">
        <f t="shared" si="16"/>
        <v>1</v>
      </c>
      <c r="AL219" s="72" t="s">
        <v>2508</v>
      </c>
      <c r="AM219" s="211" t="s">
        <v>879</v>
      </c>
      <c r="AN219" s="211" t="s">
        <v>780</v>
      </c>
      <c r="AO219" s="211" t="s">
        <v>780</v>
      </c>
      <c r="AP219" s="211"/>
      <c r="AQ219" s="211" t="s">
        <v>879</v>
      </c>
      <c r="AR219" s="211" t="s">
        <v>4287</v>
      </c>
      <c r="AS219" s="211" t="s">
        <v>4288</v>
      </c>
      <c r="AT219" s="211"/>
      <c r="AU219" s="211" t="s">
        <v>879</v>
      </c>
      <c r="AV219" s="211" t="s">
        <v>780</v>
      </c>
      <c r="AW219" s="211" t="s">
        <v>780</v>
      </c>
      <c r="AX219" s="211"/>
      <c r="AY219" s="211" t="s">
        <v>879</v>
      </c>
      <c r="AZ219" s="211" t="s">
        <v>4289</v>
      </c>
      <c r="BA219" s="211" t="s">
        <v>4290</v>
      </c>
      <c r="BB219" s="211"/>
      <c r="BC219" s="140" t="s">
        <v>819</v>
      </c>
    </row>
    <row r="220" spans="1:55" ht="15" customHeight="1">
      <c r="A220" s="207">
        <v>18</v>
      </c>
      <c r="B220" s="140" t="s">
        <v>4140</v>
      </c>
      <c r="C220" s="140" t="s">
        <v>4267</v>
      </c>
      <c r="D220" s="140" t="s">
        <v>4268</v>
      </c>
      <c r="E220" s="140" t="s">
        <v>820</v>
      </c>
      <c r="F220" s="140" t="s">
        <v>4269</v>
      </c>
      <c r="G220" s="140" t="s">
        <v>771</v>
      </c>
      <c r="H220" s="140" t="s">
        <v>822</v>
      </c>
      <c r="I220" s="140" t="s">
        <v>4291</v>
      </c>
      <c r="J220" s="214">
        <v>44197</v>
      </c>
      <c r="K220" s="214">
        <v>44561</v>
      </c>
      <c r="L220" s="140" t="s">
        <v>4292</v>
      </c>
      <c r="M220" s="140" t="s">
        <v>705</v>
      </c>
      <c r="N220" s="140" t="s">
        <v>30</v>
      </c>
      <c r="O220" s="140" t="s">
        <v>4235</v>
      </c>
      <c r="P220" s="140" t="s">
        <v>862</v>
      </c>
      <c r="Q220" s="209">
        <v>3</v>
      </c>
      <c r="R220" s="209">
        <v>0</v>
      </c>
      <c r="S220" s="209">
        <v>1</v>
      </c>
      <c r="T220" s="209">
        <v>1</v>
      </c>
      <c r="U220" s="209">
        <v>1</v>
      </c>
      <c r="V220" s="209">
        <v>0</v>
      </c>
      <c r="W220" s="209" t="s">
        <v>4146</v>
      </c>
      <c r="X220" s="209">
        <v>1</v>
      </c>
      <c r="Y220" s="209" t="s">
        <v>4293</v>
      </c>
      <c r="Z220" s="209">
        <v>1</v>
      </c>
      <c r="AA220" s="209" t="s">
        <v>4294</v>
      </c>
      <c r="AB220" s="237"/>
      <c r="AC220" s="237"/>
      <c r="AD220" s="210">
        <v>44295</v>
      </c>
      <c r="AE220" s="210">
        <v>44379</v>
      </c>
      <c r="AF220" s="210">
        <v>44482</v>
      </c>
      <c r="AG220" s="210"/>
      <c r="AH220" s="72">
        <f t="shared" si="13"/>
        <v>0.66666666666666663</v>
      </c>
      <c r="AI220" s="72" t="str">
        <f t="shared" si="14"/>
        <v/>
      </c>
      <c r="AJ220" s="72">
        <f t="shared" si="15"/>
        <v>1</v>
      </c>
      <c r="AK220" s="72">
        <f t="shared" si="16"/>
        <v>1</v>
      </c>
      <c r="AL220" s="72" t="s">
        <v>2508</v>
      </c>
      <c r="AM220" s="211" t="s">
        <v>879</v>
      </c>
      <c r="AN220" s="211" t="s">
        <v>780</v>
      </c>
      <c r="AO220" s="211" t="s">
        <v>780</v>
      </c>
      <c r="AP220" s="211"/>
      <c r="AQ220" s="211" t="s">
        <v>879</v>
      </c>
      <c r="AR220" s="211" t="s">
        <v>4295</v>
      </c>
      <c r="AS220" s="211" t="s">
        <v>4296</v>
      </c>
      <c r="AT220" s="211"/>
      <c r="AU220" s="211" t="s">
        <v>879</v>
      </c>
      <c r="AV220" s="211" t="s">
        <v>780</v>
      </c>
      <c r="AW220" s="211" t="s">
        <v>780</v>
      </c>
      <c r="AX220" s="211"/>
      <c r="AY220" s="211" t="s">
        <v>879</v>
      </c>
      <c r="AZ220" s="211" t="s">
        <v>4297</v>
      </c>
      <c r="BA220" s="211" t="s">
        <v>4298</v>
      </c>
      <c r="BB220" s="211"/>
      <c r="BC220" s="140" t="s">
        <v>819</v>
      </c>
    </row>
    <row r="221" spans="1:55" ht="15" customHeight="1">
      <c r="A221" s="207">
        <v>19</v>
      </c>
      <c r="B221" s="140" t="s">
        <v>4140</v>
      </c>
      <c r="C221" s="140" t="s">
        <v>2593</v>
      </c>
      <c r="D221" s="140" t="s">
        <v>2624</v>
      </c>
      <c r="E221" s="140" t="s">
        <v>2625</v>
      </c>
      <c r="F221" s="140" t="s">
        <v>834</v>
      </c>
      <c r="G221" s="140" t="s">
        <v>2499</v>
      </c>
      <c r="H221" s="140" t="s">
        <v>772</v>
      </c>
      <c r="I221" s="140" t="s">
        <v>2636</v>
      </c>
      <c r="J221" s="214">
        <v>44378</v>
      </c>
      <c r="K221" s="214">
        <v>44469</v>
      </c>
      <c r="L221" s="140" t="s">
        <v>774</v>
      </c>
      <c r="M221" s="140" t="s">
        <v>705</v>
      </c>
      <c r="N221" s="140" t="s">
        <v>60</v>
      </c>
      <c r="O221" s="140" t="s">
        <v>3239</v>
      </c>
      <c r="P221" s="140" t="s">
        <v>11</v>
      </c>
      <c r="Q221" s="212">
        <v>1</v>
      </c>
      <c r="R221" s="212">
        <v>0</v>
      </c>
      <c r="S221" s="212">
        <v>0</v>
      </c>
      <c r="T221" s="212">
        <v>0.5</v>
      </c>
      <c r="U221" s="212">
        <v>0.5</v>
      </c>
      <c r="V221" s="212">
        <v>0</v>
      </c>
      <c r="W221" s="212" t="s">
        <v>4299</v>
      </c>
      <c r="X221" s="212">
        <v>0</v>
      </c>
      <c r="Y221" s="212" t="s">
        <v>4299</v>
      </c>
      <c r="Z221" s="212">
        <v>0.5</v>
      </c>
      <c r="AA221" s="212" t="s">
        <v>4300</v>
      </c>
      <c r="AB221" s="212"/>
      <c r="AC221" s="212"/>
      <c r="AD221" s="210">
        <v>44295</v>
      </c>
      <c r="AE221" s="210">
        <v>44379</v>
      </c>
      <c r="AF221" s="210">
        <v>44482</v>
      </c>
      <c r="AG221" s="210"/>
      <c r="AH221" s="72">
        <f t="shared" si="13"/>
        <v>0.5</v>
      </c>
      <c r="AI221" s="72" t="str">
        <f t="shared" si="14"/>
        <v/>
      </c>
      <c r="AJ221" s="72" t="str">
        <f t="shared" si="15"/>
        <v/>
      </c>
      <c r="AK221" s="72">
        <f t="shared" si="16"/>
        <v>1</v>
      </c>
      <c r="AL221" s="72" t="s">
        <v>2508</v>
      </c>
      <c r="AM221" s="211" t="s">
        <v>879</v>
      </c>
      <c r="AN221" s="211" t="s">
        <v>879</v>
      </c>
      <c r="AO221" s="211" t="s">
        <v>780</v>
      </c>
      <c r="AP221" s="211"/>
      <c r="AQ221" s="211" t="s">
        <v>879</v>
      </c>
      <c r="AR221" s="211" t="s">
        <v>879</v>
      </c>
      <c r="AS221" s="211" t="s">
        <v>4301</v>
      </c>
      <c r="AT221" s="211"/>
      <c r="AU221" s="211" t="s">
        <v>879</v>
      </c>
      <c r="AV221" s="211" t="s">
        <v>879</v>
      </c>
      <c r="AW221" s="211" t="s">
        <v>780</v>
      </c>
      <c r="AX221" s="211"/>
      <c r="AY221" s="211" t="s">
        <v>879</v>
      </c>
      <c r="AZ221" s="211" t="s">
        <v>879</v>
      </c>
      <c r="BA221" s="211" t="s">
        <v>4302</v>
      </c>
      <c r="BB221" s="211"/>
      <c r="BC221" s="140" t="s">
        <v>768</v>
      </c>
    </row>
    <row r="222" spans="1:55" ht="15" customHeight="1">
      <c r="A222" s="207">
        <v>20</v>
      </c>
      <c r="B222" s="140" t="s">
        <v>4140</v>
      </c>
      <c r="C222" s="140" t="s">
        <v>2500</v>
      </c>
      <c r="D222" s="140" t="s">
        <v>2624</v>
      </c>
      <c r="E222" s="140" t="s">
        <v>2625</v>
      </c>
      <c r="F222" s="140" t="s">
        <v>834</v>
      </c>
      <c r="G222" s="140" t="s">
        <v>2499</v>
      </c>
      <c r="H222" s="140" t="s">
        <v>772</v>
      </c>
      <c r="I222" s="140" t="s">
        <v>2869</v>
      </c>
      <c r="J222" s="214">
        <v>44287</v>
      </c>
      <c r="K222" s="214">
        <v>44561</v>
      </c>
      <c r="L222" s="140" t="s">
        <v>774</v>
      </c>
      <c r="M222" s="140" t="s">
        <v>705</v>
      </c>
      <c r="N222" s="140" t="s">
        <v>30</v>
      </c>
      <c r="O222" s="140" t="s">
        <v>3239</v>
      </c>
      <c r="P222" s="140" t="s">
        <v>11</v>
      </c>
      <c r="Q222" s="209">
        <v>4</v>
      </c>
      <c r="R222" s="209">
        <v>1</v>
      </c>
      <c r="S222" s="209">
        <v>1</v>
      </c>
      <c r="T222" s="209">
        <v>1</v>
      </c>
      <c r="U222" s="209">
        <v>1</v>
      </c>
      <c r="V222" s="209">
        <v>1</v>
      </c>
      <c r="W222" s="209" t="s">
        <v>4303</v>
      </c>
      <c r="X222" s="209">
        <v>1</v>
      </c>
      <c r="Y222" s="209" t="s">
        <v>4303</v>
      </c>
      <c r="Z222" s="209">
        <v>1</v>
      </c>
      <c r="AA222" s="209" t="s">
        <v>4304</v>
      </c>
      <c r="AB222" s="212"/>
      <c r="AC222" s="212"/>
      <c r="AD222" s="210">
        <v>44295</v>
      </c>
      <c r="AE222" s="210">
        <v>44379</v>
      </c>
      <c r="AF222" s="210">
        <v>44483</v>
      </c>
      <c r="AG222" s="210"/>
      <c r="AH222" s="72">
        <f t="shared" si="13"/>
        <v>0.75</v>
      </c>
      <c r="AI222" s="72">
        <f t="shared" si="14"/>
        <v>1</v>
      </c>
      <c r="AJ222" s="72">
        <f t="shared" si="15"/>
        <v>1</v>
      </c>
      <c r="AK222" s="72">
        <f t="shared" si="16"/>
        <v>1</v>
      </c>
      <c r="AL222" s="72" t="s">
        <v>2508</v>
      </c>
      <c r="AM222" s="211" t="s">
        <v>780</v>
      </c>
      <c r="AN222" s="211" t="s">
        <v>780</v>
      </c>
      <c r="AO222" s="211" t="s">
        <v>780</v>
      </c>
      <c r="AP222" s="211"/>
      <c r="AQ222" s="211" t="s">
        <v>4305</v>
      </c>
      <c r="AR222" s="211" t="s">
        <v>4306</v>
      </c>
      <c r="AS222" s="211" t="s">
        <v>4307</v>
      </c>
      <c r="AT222" s="211"/>
      <c r="AU222" s="211" t="s">
        <v>780</v>
      </c>
      <c r="AV222" s="211" t="s">
        <v>780</v>
      </c>
      <c r="AW222" s="211" t="s">
        <v>780</v>
      </c>
      <c r="AX222" s="211"/>
      <c r="AY222" s="211" t="s">
        <v>4308</v>
      </c>
      <c r="AZ222" s="211" t="s">
        <v>4309</v>
      </c>
      <c r="BA222" s="211" t="s">
        <v>4310</v>
      </c>
      <c r="BB222" s="211"/>
      <c r="BC222" s="140" t="s">
        <v>768</v>
      </c>
    </row>
    <row r="223" spans="1:55" ht="15" customHeight="1">
      <c r="A223" s="207">
        <v>21</v>
      </c>
      <c r="B223" s="140" t="s">
        <v>4140</v>
      </c>
      <c r="C223" s="140" t="s">
        <v>2593</v>
      </c>
      <c r="D223" s="140" t="s">
        <v>2624</v>
      </c>
      <c r="E223" s="140" t="s">
        <v>2625</v>
      </c>
      <c r="F223" s="140" t="s">
        <v>834</v>
      </c>
      <c r="G223" s="140" t="s">
        <v>2499</v>
      </c>
      <c r="H223" s="140" t="s">
        <v>772</v>
      </c>
      <c r="I223" s="140" t="s">
        <v>3167</v>
      </c>
      <c r="J223" s="214">
        <v>44378</v>
      </c>
      <c r="K223" s="214">
        <v>44408</v>
      </c>
      <c r="L223" s="140" t="s">
        <v>774</v>
      </c>
      <c r="M223" s="140" t="s">
        <v>705</v>
      </c>
      <c r="N223" s="140" t="s">
        <v>60</v>
      </c>
      <c r="O223" s="140" t="s">
        <v>3239</v>
      </c>
      <c r="P223" s="140" t="s">
        <v>11</v>
      </c>
      <c r="Q223" s="212">
        <v>1</v>
      </c>
      <c r="R223" s="212">
        <v>0</v>
      </c>
      <c r="S223" s="212">
        <v>0</v>
      </c>
      <c r="T223" s="212">
        <v>1</v>
      </c>
      <c r="U223" s="212">
        <v>0</v>
      </c>
      <c r="V223" s="212">
        <v>0</v>
      </c>
      <c r="W223" s="212" t="s">
        <v>4299</v>
      </c>
      <c r="X223" s="212">
        <v>1</v>
      </c>
      <c r="Y223" s="212" t="s">
        <v>4311</v>
      </c>
      <c r="Z223" s="212">
        <v>0</v>
      </c>
      <c r="AA223" s="212" t="s">
        <v>4312</v>
      </c>
      <c r="AB223" s="212"/>
      <c r="AC223" s="212"/>
      <c r="AD223" s="210">
        <v>44295</v>
      </c>
      <c r="AE223" s="210">
        <v>44379</v>
      </c>
      <c r="AF223" s="210">
        <v>44482</v>
      </c>
      <c r="AG223" s="210"/>
      <c r="AH223" s="72">
        <f t="shared" si="13"/>
        <v>1</v>
      </c>
      <c r="AI223" s="72" t="str">
        <f t="shared" si="14"/>
        <v/>
      </c>
      <c r="AJ223" s="72" t="str">
        <f t="shared" si="15"/>
        <v/>
      </c>
      <c r="AK223" s="72">
        <f t="shared" si="16"/>
        <v>1</v>
      </c>
      <c r="AL223" s="72" t="s">
        <v>2508</v>
      </c>
      <c r="AM223" s="211" t="s">
        <v>879</v>
      </c>
      <c r="AN223" s="211" t="s">
        <v>780</v>
      </c>
      <c r="AO223" s="211" t="s">
        <v>879</v>
      </c>
      <c r="AP223" s="211"/>
      <c r="AQ223" s="211" t="s">
        <v>879</v>
      </c>
      <c r="AR223" s="211" t="s">
        <v>4313</v>
      </c>
      <c r="AS223" s="211" t="s">
        <v>2534</v>
      </c>
      <c r="AT223" s="211"/>
      <c r="AU223" s="211" t="s">
        <v>879</v>
      </c>
      <c r="AV223" s="211" t="s">
        <v>780</v>
      </c>
      <c r="AW223" s="211" t="s">
        <v>879</v>
      </c>
      <c r="AX223" s="211"/>
      <c r="AY223" s="211" t="s">
        <v>879</v>
      </c>
      <c r="AZ223" s="211" t="s">
        <v>4314</v>
      </c>
      <c r="BA223" s="211" t="s">
        <v>2623</v>
      </c>
      <c r="BB223" s="211"/>
      <c r="BC223" s="140" t="s">
        <v>768</v>
      </c>
    </row>
    <row r="224" spans="1:55" ht="15" customHeight="1">
      <c r="A224" s="207">
        <v>22</v>
      </c>
      <c r="B224" s="140" t="s">
        <v>4140</v>
      </c>
      <c r="C224" s="140" t="s">
        <v>2593</v>
      </c>
      <c r="D224" s="140" t="s">
        <v>2624</v>
      </c>
      <c r="E224" s="140" t="s">
        <v>2625</v>
      </c>
      <c r="F224" s="140" t="s">
        <v>834</v>
      </c>
      <c r="G224" s="140" t="s">
        <v>2499</v>
      </c>
      <c r="H224" s="140" t="s">
        <v>772</v>
      </c>
      <c r="I224" s="140" t="s">
        <v>2877</v>
      </c>
      <c r="J224" s="214">
        <v>44409</v>
      </c>
      <c r="K224" s="214">
        <v>44561</v>
      </c>
      <c r="L224" s="140" t="s">
        <v>774</v>
      </c>
      <c r="M224" s="140" t="s">
        <v>705</v>
      </c>
      <c r="N224" s="140" t="s">
        <v>60</v>
      </c>
      <c r="O224" s="140" t="s">
        <v>3239</v>
      </c>
      <c r="P224" s="140" t="s">
        <v>11</v>
      </c>
      <c r="Q224" s="212">
        <v>1</v>
      </c>
      <c r="R224" s="212">
        <v>0</v>
      </c>
      <c r="S224" s="212">
        <v>0</v>
      </c>
      <c r="T224" s="212">
        <v>0.4</v>
      </c>
      <c r="U224" s="212">
        <v>0.6</v>
      </c>
      <c r="V224" s="212">
        <v>0</v>
      </c>
      <c r="W224" s="212" t="s">
        <v>4299</v>
      </c>
      <c r="X224" s="212">
        <v>0</v>
      </c>
      <c r="Y224" s="212" t="s">
        <v>4315</v>
      </c>
      <c r="Z224" s="212">
        <v>0.4</v>
      </c>
      <c r="AA224" s="212" t="s">
        <v>4316</v>
      </c>
      <c r="AB224" s="212"/>
      <c r="AC224" s="212"/>
      <c r="AD224" s="210">
        <v>44295</v>
      </c>
      <c r="AE224" s="210">
        <v>44379</v>
      </c>
      <c r="AF224" s="210">
        <v>44482</v>
      </c>
      <c r="AG224" s="210"/>
      <c r="AH224" s="72">
        <f t="shared" si="13"/>
        <v>0.4</v>
      </c>
      <c r="AI224" s="72" t="str">
        <f t="shared" si="14"/>
        <v/>
      </c>
      <c r="AJ224" s="72" t="str">
        <f t="shared" si="15"/>
        <v/>
      </c>
      <c r="AK224" s="72">
        <f t="shared" si="16"/>
        <v>1</v>
      </c>
      <c r="AL224" s="72" t="s">
        <v>2508</v>
      </c>
      <c r="AM224" s="211" t="s">
        <v>879</v>
      </c>
      <c r="AN224" s="211" t="s">
        <v>879</v>
      </c>
      <c r="AO224" s="211" t="s">
        <v>780</v>
      </c>
      <c r="AP224" s="211"/>
      <c r="AQ224" s="211" t="s">
        <v>879</v>
      </c>
      <c r="AR224" s="211" t="s">
        <v>879</v>
      </c>
      <c r="AS224" s="211" t="s">
        <v>4317</v>
      </c>
      <c r="AT224" s="211"/>
      <c r="AU224" s="211" t="s">
        <v>879</v>
      </c>
      <c r="AV224" s="211" t="s">
        <v>879</v>
      </c>
      <c r="AW224" s="211" t="s">
        <v>780</v>
      </c>
      <c r="AX224" s="211"/>
      <c r="AY224" s="211" t="s">
        <v>879</v>
      </c>
      <c r="AZ224" s="211" t="s">
        <v>879</v>
      </c>
      <c r="BA224" s="211" t="s">
        <v>4318</v>
      </c>
      <c r="BB224" s="211"/>
      <c r="BC224" s="140" t="s">
        <v>768</v>
      </c>
    </row>
    <row r="225" spans="1:55" ht="15" customHeight="1">
      <c r="A225" s="207">
        <v>23</v>
      </c>
      <c r="B225" s="140" t="s">
        <v>4140</v>
      </c>
      <c r="C225" s="140" t="s">
        <v>2642</v>
      </c>
      <c r="D225" s="140" t="s">
        <v>2624</v>
      </c>
      <c r="E225" s="140" t="s">
        <v>2625</v>
      </c>
      <c r="F225" s="140" t="s">
        <v>834</v>
      </c>
      <c r="G225" s="140" t="s">
        <v>2499</v>
      </c>
      <c r="H225" s="140" t="s">
        <v>772</v>
      </c>
      <c r="I225" s="140" t="s">
        <v>2865</v>
      </c>
      <c r="J225" s="214">
        <v>44378</v>
      </c>
      <c r="K225" s="214">
        <v>44408</v>
      </c>
      <c r="L225" s="140" t="s">
        <v>774</v>
      </c>
      <c r="M225" s="140" t="s">
        <v>705</v>
      </c>
      <c r="N225" s="140" t="s">
        <v>60</v>
      </c>
      <c r="O225" s="140" t="s">
        <v>3239</v>
      </c>
      <c r="P225" s="140" t="s">
        <v>11</v>
      </c>
      <c r="Q225" s="212">
        <v>1</v>
      </c>
      <c r="R225" s="212">
        <v>0</v>
      </c>
      <c r="S225" s="212">
        <v>0</v>
      </c>
      <c r="T225" s="212">
        <v>0</v>
      </c>
      <c r="U225" s="212">
        <v>1</v>
      </c>
      <c r="V225" s="212">
        <v>0</v>
      </c>
      <c r="W225" s="212" t="s">
        <v>4299</v>
      </c>
      <c r="X225" s="212">
        <v>0</v>
      </c>
      <c r="Y225" s="212" t="s">
        <v>4299</v>
      </c>
      <c r="Z225" s="212">
        <v>0</v>
      </c>
      <c r="AA225" s="212" t="s">
        <v>4319</v>
      </c>
      <c r="AB225" s="212"/>
      <c r="AC225" s="212"/>
      <c r="AD225" s="210">
        <v>44295</v>
      </c>
      <c r="AE225" s="210">
        <v>44379</v>
      </c>
      <c r="AF225" s="210">
        <v>44482</v>
      </c>
      <c r="AG225" s="210"/>
      <c r="AH225" s="72">
        <f t="shared" si="13"/>
        <v>0</v>
      </c>
      <c r="AI225" s="72" t="str">
        <f t="shared" si="14"/>
        <v/>
      </c>
      <c r="AJ225" s="72" t="str">
        <f t="shared" si="15"/>
        <v/>
      </c>
      <c r="AK225" s="72" t="str">
        <f t="shared" si="16"/>
        <v/>
      </c>
      <c r="AL225" s="72" t="s">
        <v>2508</v>
      </c>
      <c r="AM225" s="211" t="s">
        <v>879</v>
      </c>
      <c r="AN225" s="211" t="s">
        <v>879</v>
      </c>
      <c r="AO225" s="211" t="s">
        <v>879</v>
      </c>
      <c r="AP225" s="211"/>
      <c r="AQ225" s="211" t="s">
        <v>879</v>
      </c>
      <c r="AR225" s="211" t="s">
        <v>879</v>
      </c>
      <c r="AS225" s="211" t="s">
        <v>2534</v>
      </c>
      <c r="AT225" s="211"/>
      <c r="AU225" s="211" t="s">
        <v>879</v>
      </c>
      <c r="AV225" s="211" t="s">
        <v>879</v>
      </c>
      <c r="AW225" s="211" t="s">
        <v>879</v>
      </c>
      <c r="AX225" s="211"/>
      <c r="AY225" s="211" t="s">
        <v>879</v>
      </c>
      <c r="AZ225" s="211" t="s">
        <v>879</v>
      </c>
      <c r="BA225" s="211" t="s">
        <v>2542</v>
      </c>
      <c r="BB225" s="211"/>
      <c r="BC225" s="140" t="s">
        <v>768</v>
      </c>
    </row>
    <row r="226" spans="1:55" ht="15" customHeight="1">
      <c r="A226" s="207">
        <v>1</v>
      </c>
      <c r="B226" s="140" t="s">
        <v>4320</v>
      </c>
      <c r="C226" s="140" t="s">
        <v>4321</v>
      </c>
      <c r="D226" s="140" t="s">
        <v>4322</v>
      </c>
      <c r="E226" s="140" t="s">
        <v>3045</v>
      </c>
      <c r="F226" s="140" t="s">
        <v>4323</v>
      </c>
      <c r="G226" s="140" t="s">
        <v>771</v>
      </c>
      <c r="H226" s="140" t="s">
        <v>4324</v>
      </c>
      <c r="I226" s="140" t="s">
        <v>4325</v>
      </c>
      <c r="J226" s="214">
        <v>44228</v>
      </c>
      <c r="K226" s="214">
        <v>44530</v>
      </c>
      <c r="L226" s="140" t="s">
        <v>4326</v>
      </c>
      <c r="M226" s="140" t="s">
        <v>699</v>
      </c>
      <c r="N226" s="140" t="s">
        <v>30</v>
      </c>
      <c r="O226" s="140" t="s">
        <v>4327</v>
      </c>
      <c r="P226" s="140" t="s">
        <v>776</v>
      </c>
      <c r="Q226" s="209">
        <f>SUM(R226:U226)</f>
        <v>10</v>
      </c>
      <c r="R226" s="209">
        <v>2</v>
      </c>
      <c r="S226" s="209">
        <v>3</v>
      </c>
      <c r="T226" s="209">
        <v>3</v>
      </c>
      <c r="U226" s="209">
        <v>2</v>
      </c>
      <c r="V226" s="209">
        <v>2</v>
      </c>
      <c r="W226" s="209" t="s">
        <v>4328</v>
      </c>
      <c r="X226" s="209">
        <v>3</v>
      </c>
      <c r="Y226" s="209" t="s">
        <v>4329</v>
      </c>
      <c r="Z226" s="209">
        <v>3</v>
      </c>
      <c r="AA226" s="209" t="s">
        <v>4330</v>
      </c>
      <c r="AB226" s="209"/>
      <c r="AC226" s="209"/>
      <c r="AD226" s="210">
        <v>44295</v>
      </c>
      <c r="AE226" s="210">
        <v>44379</v>
      </c>
      <c r="AF226" s="210">
        <v>44483</v>
      </c>
      <c r="AG226" s="210"/>
      <c r="AH226" s="72">
        <f t="shared" si="13"/>
        <v>0.8</v>
      </c>
      <c r="AI226" s="72">
        <f t="shared" si="14"/>
        <v>1</v>
      </c>
      <c r="AJ226" s="72">
        <f t="shared" si="15"/>
        <v>1</v>
      </c>
      <c r="AK226" s="72">
        <f t="shared" si="16"/>
        <v>1</v>
      </c>
      <c r="AL226" s="72" t="s">
        <v>2508</v>
      </c>
      <c r="AM226" s="209" t="s">
        <v>780</v>
      </c>
      <c r="AN226" s="209" t="s">
        <v>780</v>
      </c>
      <c r="AO226" s="209" t="s">
        <v>780</v>
      </c>
      <c r="AP226" s="209"/>
      <c r="AQ226" s="209" t="s">
        <v>4331</v>
      </c>
      <c r="AR226" s="209" t="s">
        <v>4332</v>
      </c>
      <c r="AS226" s="209" t="s">
        <v>4333</v>
      </c>
      <c r="AT226" s="209"/>
      <c r="AU226" s="209" t="s">
        <v>780</v>
      </c>
      <c r="AV226" s="209" t="s">
        <v>780</v>
      </c>
      <c r="AW226" s="209" t="s">
        <v>780</v>
      </c>
      <c r="AX226" s="209"/>
      <c r="AY226" s="209" t="s">
        <v>4334</v>
      </c>
      <c r="AZ226" s="209" t="s">
        <v>4335</v>
      </c>
      <c r="BA226" s="211" t="s">
        <v>4336</v>
      </c>
      <c r="BB226" s="211"/>
      <c r="BC226" s="140" t="s">
        <v>4337</v>
      </c>
    </row>
    <row r="227" spans="1:55" ht="15" customHeight="1">
      <c r="A227" s="207">
        <v>2</v>
      </c>
      <c r="B227" s="140" t="s">
        <v>4320</v>
      </c>
      <c r="C227" s="140" t="s">
        <v>4321</v>
      </c>
      <c r="D227" s="140" t="s">
        <v>4322</v>
      </c>
      <c r="E227" s="140" t="s">
        <v>3045</v>
      </c>
      <c r="F227" s="140" t="s">
        <v>4323</v>
      </c>
      <c r="G227" s="140" t="s">
        <v>771</v>
      </c>
      <c r="H227" s="140" t="s">
        <v>4324</v>
      </c>
      <c r="I227" s="140" t="s">
        <v>4338</v>
      </c>
      <c r="J227" s="214">
        <v>44228</v>
      </c>
      <c r="K227" s="214">
        <v>44530</v>
      </c>
      <c r="L227" s="140" t="s">
        <v>4339</v>
      </c>
      <c r="M227" s="140" t="s">
        <v>699</v>
      </c>
      <c r="N227" s="140" t="s">
        <v>30</v>
      </c>
      <c r="O227" s="140" t="s">
        <v>4327</v>
      </c>
      <c r="P227" s="140" t="s">
        <v>776</v>
      </c>
      <c r="Q227" s="209">
        <v>1</v>
      </c>
      <c r="R227" s="209">
        <v>0</v>
      </c>
      <c r="S227" s="209">
        <v>0</v>
      </c>
      <c r="T227" s="209">
        <v>1</v>
      </c>
      <c r="U227" s="209">
        <v>0</v>
      </c>
      <c r="V227" s="209">
        <v>1</v>
      </c>
      <c r="W227" s="209" t="s">
        <v>4340</v>
      </c>
      <c r="X227" s="209">
        <v>0</v>
      </c>
      <c r="Y227" s="209" t="s">
        <v>4341</v>
      </c>
      <c r="Z227" s="209">
        <v>1</v>
      </c>
      <c r="AA227" s="209" t="s">
        <v>4342</v>
      </c>
      <c r="AB227" s="209"/>
      <c r="AC227" s="209"/>
      <c r="AD227" s="210">
        <v>44295</v>
      </c>
      <c r="AE227" s="210">
        <v>44379</v>
      </c>
      <c r="AF227" s="210">
        <v>44483</v>
      </c>
      <c r="AG227" s="210"/>
      <c r="AH227" s="72">
        <f t="shared" si="13"/>
        <v>1</v>
      </c>
      <c r="AI227" s="72" t="str">
        <f t="shared" si="14"/>
        <v/>
      </c>
      <c r="AJ227" s="72" t="str">
        <f t="shared" si="15"/>
        <v/>
      </c>
      <c r="AK227" s="72">
        <f t="shared" si="16"/>
        <v>1</v>
      </c>
      <c r="AL227" s="72" t="s">
        <v>2508</v>
      </c>
      <c r="AM227" s="209" t="s">
        <v>780</v>
      </c>
      <c r="AN227" s="209" t="s">
        <v>879</v>
      </c>
      <c r="AO227" s="209" t="s">
        <v>879</v>
      </c>
      <c r="AP227" s="209"/>
      <c r="AQ227" s="209" t="s">
        <v>4331</v>
      </c>
      <c r="AR227" s="209" t="s">
        <v>4343</v>
      </c>
      <c r="AS227" s="209" t="s">
        <v>4344</v>
      </c>
      <c r="AT227" s="209"/>
      <c r="AU227" s="209" t="s">
        <v>780</v>
      </c>
      <c r="AV227" s="209" t="s">
        <v>879</v>
      </c>
      <c r="AW227" s="209" t="s">
        <v>879</v>
      </c>
      <c r="AX227" s="209"/>
      <c r="AY227" s="209" t="s">
        <v>4345</v>
      </c>
      <c r="AZ227" s="209" t="s">
        <v>4346</v>
      </c>
      <c r="BA227" s="211" t="s">
        <v>1527</v>
      </c>
      <c r="BB227" s="211"/>
      <c r="BC227" s="140" t="s">
        <v>4337</v>
      </c>
    </row>
    <row r="228" spans="1:55" ht="15" customHeight="1">
      <c r="A228" s="207">
        <v>3</v>
      </c>
      <c r="B228" s="140" t="s">
        <v>4320</v>
      </c>
      <c r="C228" s="140" t="s">
        <v>4321</v>
      </c>
      <c r="D228" s="140" t="s">
        <v>4322</v>
      </c>
      <c r="E228" s="140" t="s">
        <v>3045</v>
      </c>
      <c r="F228" s="140" t="s">
        <v>4323</v>
      </c>
      <c r="G228" s="140" t="s">
        <v>771</v>
      </c>
      <c r="H228" s="140" t="s">
        <v>4324</v>
      </c>
      <c r="I228" s="140" t="s">
        <v>4347</v>
      </c>
      <c r="J228" s="214">
        <v>44228</v>
      </c>
      <c r="K228" s="214">
        <v>44530</v>
      </c>
      <c r="L228" s="140" t="s">
        <v>4326</v>
      </c>
      <c r="M228" s="140" t="s">
        <v>699</v>
      </c>
      <c r="N228" s="140" t="s">
        <v>30</v>
      </c>
      <c r="O228" s="140" t="s">
        <v>4327</v>
      </c>
      <c r="P228" s="140" t="s">
        <v>776</v>
      </c>
      <c r="Q228" s="209">
        <f>SUM(R228:U228)</f>
        <v>11</v>
      </c>
      <c r="R228" s="209">
        <v>2</v>
      </c>
      <c r="S228" s="209">
        <v>3</v>
      </c>
      <c r="T228" s="209">
        <v>3</v>
      </c>
      <c r="U228" s="209">
        <v>3</v>
      </c>
      <c r="V228" s="209">
        <v>2</v>
      </c>
      <c r="W228" s="209" t="s">
        <v>4348</v>
      </c>
      <c r="X228" s="209">
        <v>3</v>
      </c>
      <c r="Y228" s="209" t="s">
        <v>4349</v>
      </c>
      <c r="Z228" s="209">
        <v>3</v>
      </c>
      <c r="AA228" s="209" t="s">
        <v>4350</v>
      </c>
      <c r="AB228" s="209"/>
      <c r="AC228" s="209"/>
      <c r="AD228" s="210">
        <v>44295</v>
      </c>
      <c r="AE228" s="210">
        <v>44379</v>
      </c>
      <c r="AF228" s="210">
        <v>44483</v>
      </c>
      <c r="AG228" s="210"/>
      <c r="AH228" s="72">
        <f t="shared" si="13"/>
        <v>0.72727272727272729</v>
      </c>
      <c r="AI228" s="72">
        <f t="shared" si="14"/>
        <v>1</v>
      </c>
      <c r="AJ228" s="72">
        <f t="shared" si="15"/>
        <v>1</v>
      </c>
      <c r="AK228" s="72">
        <f t="shared" si="16"/>
        <v>1</v>
      </c>
      <c r="AL228" s="72" t="s">
        <v>2508</v>
      </c>
      <c r="AM228" s="209" t="s">
        <v>780</v>
      </c>
      <c r="AN228" s="209" t="s">
        <v>780</v>
      </c>
      <c r="AO228" s="209" t="s">
        <v>780</v>
      </c>
      <c r="AP228" s="209"/>
      <c r="AQ228" s="209" t="s">
        <v>4331</v>
      </c>
      <c r="AR228" s="209" t="s">
        <v>4351</v>
      </c>
      <c r="AS228" s="209" t="s">
        <v>4352</v>
      </c>
      <c r="AT228" s="209"/>
      <c r="AU228" s="209" t="s">
        <v>780</v>
      </c>
      <c r="AV228" s="209" t="s">
        <v>780</v>
      </c>
      <c r="AW228" s="209" t="s">
        <v>780</v>
      </c>
      <c r="AX228" s="209"/>
      <c r="AY228" s="209" t="s">
        <v>4353</v>
      </c>
      <c r="AZ228" s="209" t="s">
        <v>4354</v>
      </c>
      <c r="BA228" s="211" t="s">
        <v>4355</v>
      </c>
      <c r="BB228" s="211"/>
      <c r="BC228" s="140" t="s">
        <v>4337</v>
      </c>
    </row>
    <row r="229" spans="1:55" ht="15" customHeight="1">
      <c r="A229" s="207">
        <v>4</v>
      </c>
      <c r="B229" s="140" t="s">
        <v>4320</v>
      </c>
      <c r="C229" s="140" t="s">
        <v>4321</v>
      </c>
      <c r="D229" s="140" t="s">
        <v>4322</v>
      </c>
      <c r="E229" s="140" t="s">
        <v>3045</v>
      </c>
      <c r="F229" s="140" t="s">
        <v>4323</v>
      </c>
      <c r="G229" s="140" t="s">
        <v>771</v>
      </c>
      <c r="H229" s="140" t="s">
        <v>4324</v>
      </c>
      <c r="I229" s="140" t="s">
        <v>4356</v>
      </c>
      <c r="J229" s="214">
        <v>44228</v>
      </c>
      <c r="K229" s="214">
        <v>44530</v>
      </c>
      <c r="L229" s="140" t="s">
        <v>4357</v>
      </c>
      <c r="M229" s="140" t="s">
        <v>699</v>
      </c>
      <c r="N229" s="140" t="s">
        <v>30</v>
      </c>
      <c r="O229" s="140" t="s">
        <v>4327</v>
      </c>
      <c r="P229" s="140" t="s">
        <v>776</v>
      </c>
      <c r="Q229" s="209">
        <f>SUM(R229:U229)</f>
        <v>12</v>
      </c>
      <c r="R229" s="209">
        <v>0</v>
      </c>
      <c r="S229" s="209">
        <v>0</v>
      </c>
      <c r="T229" s="209">
        <v>6</v>
      </c>
      <c r="U229" s="209">
        <v>6</v>
      </c>
      <c r="V229" s="209">
        <v>0</v>
      </c>
      <c r="W229" s="209" t="s">
        <v>4343</v>
      </c>
      <c r="X229" s="209">
        <v>0</v>
      </c>
      <c r="Y229" s="209" t="s">
        <v>4358</v>
      </c>
      <c r="Z229" s="209">
        <v>6</v>
      </c>
      <c r="AA229" s="209" t="s">
        <v>4359</v>
      </c>
      <c r="AB229" s="209"/>
      <c r="AC229" s="209"/>
      <c r="AD229" s="210">
        <v>44295</v>
      </c>
      <c r="AE229" s="210">
        <v>44379</v>
      </c>
      <c r="AF229" s="210">
        <v>44483</v>
      </c>
      <c r="AG229" s="210"/>
      <c r="AH229" s="72">
        <f t="shared" si="13"/>
        <v>0.5</v>
      </c>
      <c r="AI229" s="72" t="str">
        <f t="shared" si="14"/>
        <v/>
      </c>
      <c r="AJ229" s="72" t="str">
        <f t="shared" si="15"/>
        <v/>
      </c>
      <c r="AK229" s="72">
        <f t="shared" si="16"/>
        <v>1</v>
      </c>
      <c r="AL229" s="72" t="s">
        <v>2508</v>
      </c>
      <c r="AM229" s="209" t="s">
        <v>780</v>
      </c>
      <c r="AN229" s="209" t="s">
        <v>879</v>
      </c>
      <c r="AO229" s="209" t="s">
        <v>780</v>
      </c>
      <c r="AP229" s="209"/>
      <c r="AQ229" s="209" t="s">
        <v>4358</v>
      </c>
      <c r="AR229" s="209" t="s">
        <v>3271</v>
      </c>
      <c r="AS229" s="209" t="s">
        <v>4360</v>
      </c>
      <c r="AT229" s="209"/>
      <c r="AU229" s="209" t="s">
        <v>879</v>
      </c>
      <c r="AV229" s="209" t="s">
        <v>879</v>
      </c>
      <c r="AW229" s="209" t="s">
        <v>780</v>
      </c>
      <c r="AX229" s="209"/>
      <c r="AY229" s="209" t="s">
        <v>4361</v>
      </c>
      <c r="AZ229" s="209" t="s">
        <v>4362</v>
      </c>
      <c r="BA229" s="211" t="s">
        <v>4363</v>
      </c>
      <c r="BB229" s="211"/>
      <c r="BC229" s="140" t="s">
        <v>4337</v>
      </c>
    </row>
    <row r="230" spans="1:55" ht="15" customHeight="1">
      <c r="A230" s="207">
        <v>5</v>
      </c>
      <c r="B230" s="140" t="s">
        <v>4320</v>
      </c>
      <c r="C230" s="140" t="s">
        <v>4321</v>
      </c>
      <c r="D230" s="140" t="s">
        <v>4322</v>
      </c>
      <c r="E230" s="140" t="s">
        <v>3045</v>
      </c>
      <c r="F230" s="140" t="s">
        <v>4323</v>
      </c>
      <c r="G230" s="140" t="s">
        <v>771</v>
      </c>
      <c r="H230" s="140" t="s">
        <v>4324</v>
      </c>
      <c r="I230" s="140" t="s">
        <v>4364</v>
      </c>
      <c r="J230" s="214">
        <v>44228</v>
      </c>
      <c r="K230" s="214">
        <v>44530</v>
      </c>
      <c r="L230" s="140" t="s">
        <v>4365</v>
      </c>
      <c r="M230" s="140" t="s">
        <v>699</v>
      </c>
      <c r="N230" s="140" t="s">
        <v>30</v>
      </c>
      <c r="O230" s="140" t="s">
        <v>4327</v>
      </c>
      <c r="P230" s="140" t="s">
        <v>776</v>
      </c>
      <c r="Q230" s="209">
        <f>SUM(R230:U230)</f>
        <v>12</v>
      </c>
      <c r="R230" s="209">
        <v>0</v>
      </c>
      <c r="S230" s="209">
        <v>0</v>
      </c>
      <c r="T230" s="209">
        <v>6</v>
      </c>
      <c r="U230" s="209">
        <v>6</v>
      </c>
      <c r="V230" s="209">
        <v>0</v>
      </c>
      <c r="W230" s="209" t="s">
        <v>4343</v>
      </c>
      <c r="X230" s="209">
        <v>0</v>
      </c>
      <c r="Y230" s="209" t="s">
        <v>4358</v>
      </c>
      <c r="Z230" s="209">
        <v>6</v>
      </c>
      <c r="AA230" s="209" t="s">
        <v>4366</v>
      </c>
      <c r="AB230" s="209"/>
      <c r="AC230" s="209"/>
      <c r="AD230" s="210">
        <v>44295</v>
      </c>
      <c r="AE230" s="210">
        <v>44379</v>
      </c>
      <c r="AF230" s="210">
        <v>44483</v>
      </c>
      <c r="AG230" s="210"/>
      <c r="AH230" s="72">
        <f t="shared" si="13"/>
        <v>0.5</v>
      </c>
      <c r="AI230" s="72" t="str">
        <f t="shared" si="14"/>
        <v/>
      </c>
      <c r="AJ230" s="72" t="str">
        <f t="shared" si="15"/>
        <v/>
      </c>
      <c r="AK230" s="72">
        <f t="shared" si="16"/>
        <v>1</v>
      </c>
      <c r="AL230" s="72" t="s">
        <v>2508</v>
      </c>
      <c r="AM230" s="209" t="s">
        <v>879</v>
      </c>
      <c r="AN230" s="209" t="s">
        <v>879</v>
      </c>
      <c r="AO230" s="209" t="s">
        <v>780</v>
      </c>
      <c r="AP230" s="209"/>
      <c r="AQ230" s="209" t="s">
        <v>4367</v>
      </c>
      <c r="AR230" s="209" t="s">
        <v>3271</v>
      </c>
      <c r="AS230" s="209" t="s">
        <v>4368</v>
      </c>
      <c r="AT230" s="209"/>
      <c r="AU230" s="209" t="s">
        <v>879</v>
      </c>
      <c r="AV230" s="209" t="s">
        <v>879</v>
      </c>
      <c r="AW230" s="209" t="s">
        <v>780</v>
      </c>
      <c r="AX230" s="209"/>
      <c r="AY230" s="209" t="s">
        <v>4367</v>
      </c>
      <c r="AZ230" s="209" t="s">
        <v>4362</v>
      </c>
      <c r="BA230" s="211" t="s">
        <v>4369</v>
      </c>
      <c r="BB230" s="211"/>
      <c r="BC230" s="140" t="s">
        <v>4337</v>
      </c>
    </row>
    <row r="231" spans="1:55" ht="15" customHeight="1">
      <c r="A231" s="207">
        <v>6</v>
      </c>
      <c r="B231" s="140" t="s">
        <v>4320</v>
      </c>
      <c r="C231" s="140" t="s">
        <v>4321</v>
      </c>
      <c r="D231" s="140" t="s">
        <v>4322</v>
      </c>
      <c r="E231" s="140" t="s">
        <v>3045</v>
      </c>
      <c r="F231" s="140" t="s">
        <v>4323</v>
      </c>
      <c r="G231" s="140" t="s">
        <v>771</v>
      </c>
      <c r="H231" s="140" t="s">
        <v>4324</v>
      </c>
      <c r="I231" s="140" t="s">
        <v>4370</v>
      </c>
      <c r="J231" s="214">
        <v>44228</v>
      </c>
      <c r="K231" s="214">
        <v>44530</v>
      </c>
      <c r="L231" s="140" t="s">
        <v>4371</v>
      </c>
      <c r="M231" s="140" t="s">
        <v>699</v>
      </c>
      <c r="N231" s="140" t="s">
        <v>30</v>
      </c>
      <c r="O231" s="140" t="s">
        <v>4327</v>
      </c>
      <c r="P231" s="140" t="s">
        <v>776</v>
      </c>
      <c r="Q231" s="209">
        <f>SUM(R231:U231)</f>
        <v>5</v>
      </c>
      <c r="R231" s="209">
        <v>0</v>
      </c>
      <c r="S231" s="209">
        <v>1</v>
      </c>
      <c r="T231" s="209">
        <v>2</v>
      </c>
      <c r="U231" s="209">
        <v>2</v>
      </c>
      <c r="V231" s="209">
        <v>0</v>
      </c>
      <c r="W231" s="209" t="s">
        <v>4343</v>
      </c>
      <c r="X231" s="209">
        <v>1</v>
      </c>
      <c r="Y231" s="209" t="s">
        <v>4372</v>
      </c>
      <c r="Z231" s="209">
        <v>2</v>
      </c>
      <c r="AA231" s="209" t="s">
        <v>4373</v>
      </c>
      <c r="AB231" s="209"/>
      <c r="AC231" s="209"/>
      <c r="AD231" s="210">
        <v>44295</v>
      </c>
      <c r="AE231" s="210">
        <v>44379</v>
      </c>
      <c r="AF231" s="210">
        <v>44483</v>
      </c>
      <c r="AG231" s="210"/>
      <c r="AH231" s="72">
        <f t="shared" si="13"/>
        <v>0.6</v>
      </c>
      <c r="AI231" s="72" t="str">
        <f t="shared" si="14"/>
        <v/>
      </c>
      <c r="AJ231" s="72">
        <f t="shared" si="15"/>
        <v>1</v>
      </c>
      <c r="AK231" s="72">
        <f t="shared" si="16"/>
        <v>1</v>
      </c>
      <c r="AL231" s="72" t="s">
        <v>2508</v>
      </c>
      <c r="AM231" s="209" t="s">
        <v>879</v>
      </c>
      <c r="AN231" s="209" t="s">
        <v>780</v>
      </c>
      <c r="AO231" s="209" t="s">
        <v>869</v>
      </c>
      <c r="AP231" s="209"/>
      <c r="AQ231" s="209" t="s">
        <v>4367</v>
      </c>
      <c r="AR231" s="209" t="s">
        <v>4374</v>
      </c>
      <c r="AS231" s="209" t="s">
        <v>4375</v>
      </c>
      <c r="AT231" s="209"/>
      <c r="AU231" s="209" t="s">
        <v>879</v>
      </c>
      <c r="AV231" s="209" t="s">
        <v>780</v>
      </c>
      <c r="AW231" s="209" t="s">
        <v>869</v>
      </c>
      <c r="AX231" s="209"/>
      <c r="AY231" s="209" t="s">
        <v>4367</v>
      </c>
      <c r="AZ231" s="209" t="s">
        <v>4376</v>
      </c>
      <c r="BA231" s="211" t="s">
        <v>4377</v>
      </c>
      <c r="BB231" s="211"/>
      <c r="BC231" s="140" t="s">
        <v>4337</v>
      </c>
    </row>
    <row r="232" spans="1:55" ht="15" customHeight="1">
      <c r="A232" s="207">
        <v>7</v>
      </c>
      <c r="B232" s="140" t="s">
        <v>4320</v>
      </c>
      <c r="C232" s="140" t="s">
        <v>4378</v>
      </c>
      <c r="D232" s="140" t="s">
        <v>4322</v>
      </c>
      <c r="E232" s="140" t="s">
        <v>3045</v>
      </c>
      <c r="F232" s="140" t="s">
        <v>4323</v>
      </c>
      <c r="G232" s="140" t="s">
        <v>771</v>
      </c>
      <c r="H232" s="140" t="s">
        <v>4324</v>
      </c>
      <c r="I232" s="140" t="s">
        <v>4379</v>
      </c>
      <c r="J232" s="214">
        <v>44348</v>
      </c>
      <c r="K232" s="214">
        <v>44561</v>
      </c>
      <c r="L232" s="140" t="s">
        <v>4380</v>
      </c>
      <c r="M232" s="140" t="s">
        <v>697</v>
      </c>
      <c r="N232" s="140" t="s">
        <v>30</v>
      </c>
      <c r="O232" s="140" t="s">
        <v>4327</v>
      </c>
      <c r="P232" s="140" t="s">
        <v>776</v>
      </c>
      <c r="Q232" s="209">
        <f>SUM(R232:U232)</f>
        <v>1</v>
      </c>
      <c r="R232" s="209">
        <v>0</v>
      </c>
      <c r="S232" s="209">
        <v>0</v>
      </c>
      <c r="T232" s="209">
        <v>0</v>
      </c>
      <c r="U232" s="209">
        <v>1</v>
      </c>
      <c r="V232" s="209">
        <v>0</v>
      </c>
      <c r="W232" s="209" t="s">
        <v>4343</v>
      </c>
      <c r="X232" s="209">
        <v>0</v>
      </c>
      <c r="Y232" s="209" t="s">
        <v>4367</v>
      </c>
      <c r="Z232" s="209">
        <v>0</v>
      </c>
      <c r="AA232" s="209" t="s">
        <v>4381</v>
      </c>
      <c r="AB232" s="209"/>
      <c r="AC232" s="209"/>
      <c r="AD232" s="210">
        <v>44295</v>
      </c>
      <c r="AE232" s="210">
        <v>44379</v>
      </c>
      <c r="AF232" s="210">
        <v>44483</v>
      </c>
      <c r="AG232" s="210"/>
      <c r="AH232" s="72">
        <f t="shared" si="13"/>
        <v>0</v>
      </c>
      <c r="AI232" s="72" t="str">
        <f t="shared" si="14"/>
        <v/>
      </c>
      <c r="AJ232" s="72" t="str">
        <f t="shared" si="15"/>
        <v/>
      </c>
      <c r="AK232" s="72" t="str">
        <f t="shared" si="16"/>
        <v/>
      </c>
      <c r="AL232" s="72" t="s">
        <v>2508</v>
      </c>
      <c r="AM232" s="209" t="s">
        <v>879</v>
      </c>
      <c r="AN232" s="209" t="s">
        <v>879</v>
      </c>
      <c r="AO232" s="209" t="s">
        <v>879</v>
      </c>
      <c r="AP232" s="209"/>
      <c r="AQ232" s="209" t="s">
        <v>4367</v>
      </c>
      <c r="AR232" s="209" t="s">
        <v>4367</v>
      </c>
      <c r="AS232" s="209" t="s">
        <v>3271</v>
      </c>
      <c r="AT232" s="209"/>
      <c r="AU232" s="209" t="s">
        <v>879</v>
      </c>
      <c r="AV232" s="209" t="s">
        <v>879</v>
      </c>
      <c r="AW232" s="209" t="s">
        <v>879</v>
      </c>
      <c r="AX232" s="209"/>
      <c r="AY232" s="209" t="s">
        <v>4367</v>
      </c>
      <c r="AZ232" s="209" t="s">
        <v>1527</v>
      </c>
      <c r="BA232" s="211" t="s">
        <v>4382</v>
      </c>
      <c r="BB232" s="211"/>
      <c r="BC232" s="140" t="s">
        <v>4337</v>
      </c>
    </row>
    <row r="233" spans="1:55" ht="15" customHeight="1">
      <c r="A233" s="207">
        <v>8</v>
      </c>
      <c r="B233" s="140" t="s">
        <v>4320</v>
      </c>
      <c r="C233" s="140" t="s">
        <v>4378</v>
      </c>
      <c r="D233" s="140" t="s">
        <v>4322</v>
      </c>
      <c r="E233" s="140" t="s">
        <v>3045</v>
      </c>
      <c r="F233" s="140" t="s">
        <v>4323</v>
      </c>
      <c r="G233" s="140" t="s">
        <v>771</v>
      </c>
      <c r="H233" s="140" t="s">
        <v>4324</v>
      </c>
      <c r="I233" s="140" t="s">
        <v>4383</v>
      </c>
      <c r="J233" s="214">
        <v>44256</v>
      </c>
      <c r="K233" s="214">
        <v>44469</v>
      </c>
      <c r="L233" s="140" t="s">
        <v>4384</v>
      </c>
      <c r="M233" s="140" t="s">
        <v>697</v>
      </c>
      <c r="N233" s="140" t="s">
        <v>30</v>
      </c>
      <c r="O233" s="140" t="s">
        <v>4327</v>
      </c>
      <c r="P233" s="140" t="s">
        <v>776</v>
      </c>
      <c r="Q233" s="220">
        <v>1</v>
      </c>
      <c r="R233" s="220">
        <v>0</v>
      </c>
      <c r="S233" s="220">
        <v>0</v>
      </c>
      <c r="T233" s="220">
        <v>1</v>
      </c>
      <c r="U233" s="220">
        <v>0</v>
      </c>
      <c r="V233" s="220">
        <v>0</v>
      </c>
      <c r="W233" s="220" t="s">
        <v>4343</v>
      </c>
      <c r="X233" s="220">
        <v>0</v>
      </c>
      <c r="Y233" s="220" t="s">
        <v>4385</v>
      </c>
      <c r="Z233" s="220">
        <v>0</v>
      </c>
      <c r="AA233" s="220" t="s">
        <v>4386</v>
      </c>
      <c r="AB233" s="220"/>
      <c r="AC233" s="220"/>
      <c r="AD233" s="210">
        <v>44295</v>
      </c>
      <c r="AE233" s="210">
        <v>44379</v>
      </c>
      <c r="AF233" s="210">
        <v>44483</v>
      </c>
      <c r="AG233" s="210"/>
      <c r="AH233" s="72">
        <f t="shared" si="13"/>
        <v>0</v>
      </c>
      <c r="AI233" s="72" t="str">
        <f t="shared" si="14"/>
        <v/>
      </c>
      <c r="AJ233" s="72" t="str">
        <f t="shared" si="15"/>
        <v/>
      </c>
      <c r="AK233" s="72">
        <f t="shared" si="16"/>
        <v>0</v>
      </c>
      <c r="AL233" s="72" t="s">
        <v>2508</v>
      </c>
      <c r="AM233" s="209" t="s">
        <v>879</v>
      </c>
      <c r="AN233" s="209" t="s">
        <v>879</v>
      </c>
      <c r="AO233" s="209" t="s">
        <v>869</v>
      </c>
      <c r="AP233" s="209"/>
      <c r="AQ233" s="209" t="s">
        <v>4367</v>
      </c>
      <c r="AR233" s="209" t="s">
        <v>3271</v>
      </c>
      <c r="AS233" s="209" t="s">
        <v>4387</v>
      </c>
      <c r="AT233" s="209"/>
      <c r="AU233" s="209" t="s">
        <v>879</v>
      </c>
      <c r="AV233" s="209" t="s">
        <v>879</v>
      </c>
      <c r="AW233" s="209" t="s">
        <v>869</v>
      </c>
      <c r="AX233" s="209"/>
      <c r="AY233" s="209" t="s">
        <v>4367</v>
      </c>
      <c r="AZ233" s="209" t="s">
        <v>1527</v>
      </c>
      <c r="BA233" s="211" t="s">
        <v>4388</v>
      </c>
      <c r="BB233" s="211"/>
      <c r="BC233" s="140" t="s">
        <v>4337</v>
      </c>
    </row>
    <row r="234" spans="1:55" ht="15" customHeight="1">
      <c r="A234" s="207">
        <v>9</v>
      </c>
      <c r="B234" s="140" t="s">
        <v>4320</v>
      </c>
      <c r="C234" s="140" t="s">
        <v>4321</v>
      </c>
      <c r="D234" s="140" t="s">
        <v>4322</v>
      </c>
      <c r="E234" s="140" t="s">
        <v>3045</v>
      </c>
      <c r="F234" s="140" t="s">
        <v>4323</v>
      </c>
      <c r="G234" s="140" t="s">
        <v>771</v>
      </c>
      <c r="H234" s="140" t="s">
        <v>4324</v>
      </c>
      <c r="I234" s="140" t="s">
        <v>4389</v>
      </c>
      <c r="J234" s="214">
        <v>44256</v>
      </c>
      <c r="K234" s="214">
        <v>44561</v>
      </c>
      <c r="L234" s="140" t="s">
        <v>4390</v>
      </c>
      <c r="M234" s="140" t="s">
        <v>699</v>
      </c>
      <c r="N234" s="140" t="s">
        <v>30</v>
      </c>
      <c r="O234" s="140" t="s">
        <v>4327</v>
      </c>
      <c r="P234" s="140" t="s">
        <v>776</v>
      </c>
      <c r="Q234" s="209">
        <f>SUM(R234:U234)</f>
        <v>2</v>
      </c>
      <c r="R234" s="209">
        <v>0</v>
      </c>
      <c r="S234" s="209">
        <v>1</v>
      </c>
      <c r="T234" s="209">
        <v>0</v>
      </c>
      <c r="U234" s="209">
        <v>1</v>
      </c>
      <c r="V234" s="209">
        <v>0</v>
      </c>
      <c r="W234" s="209" t="s">
        <v>4343</v>
      </c>
      <c r="X234" s="209">
        <v>1</v>
      </c>
      <c r="Y234" s="209" t="s">
        <v>4391</v>
      </c>
      <c r="Z234" s="209">
        <v>0</v>
      </c>
      <c r="AA234" s="209" t="s">
        <v>4381</v>
      </c>
      <c r="AB234" s="209"/>
      <c r="AC234" s="209"/>
      <c r="AD234" s="210">
        <v>44295</v>
      </c>
      <c r="AE234" s="210">
        <v>44379</v>
      </c>
      <c r="AF234" s="210">
        <v>44483</v>
      </c>
      <c r="AG234" s="210"/>
      <c r="AH234" s="72">
        <f t="shared" si="13"/>
        <v>0.5</v>
      </c>
      <c r="AI234" s="72" t="str">
        <f t="shared" si="14"/>
        <v/>
      </c>
      <c r="AJ234" s="72">
        <f t="shared" si="15"/>
        <v>1</v>
      </c>
      <c r="AK234" s="72" t="str">
        <f t="shared" si="16"/>
        <v/>
      </c>
      <c r="AL234" s="72" t="s">
        <v>2508</v>
      </c>
      <c r="AM234" s="209" t="s">
        <v>879</v>
      </c>
      <c r="AN234" s="209" t="s">
        <v>780</v>
      </c>
      <c r="AO234" s="209" t="s">
        <v>879</v>
      </c>
      <c r="AP234" s="209"/>
      <c r="AQ234" s="209" t="s">
        <v>4367</v>
      </c>
      <c r="AR234" s="209" t="s">
        <v>4392</v>
      </c>
      <c r="AS234" s="209" t="s">
        <v>4358</v>
      </c>
      <c r="AT234" s="209"/>
      <c r="AU234" s="209" t="s">
        <v>879</v>
      </c>
      <c r="AV234" s="209" t="s">
        <v>780</v>
      </c>
      <c r="AW234" s="209" t="s">
        <v>879</v>
      </c>
      <c r="AX234" s="209"/>
      <c r="AY234" s="209" t="s">
        <v>4367</v>
      </c>
      <c r="AZ234" s="209" t="s">
        <v>4393</v>
      </c>
      <c r="BA234" s="211" t="s">
        <v>4343</v>
      </c>
      <c r="BB234" s="211"/>
      <c r="BC234" s="140" t="s">
        <v>4337</v>
      </c>
    </row>
    <row r="235" spans="1:55" ht="15" customHeight="1">
      <c r="A235" s="207">
        <v>10</v>
      </c>
      <c r="B235" s="140" t="s">
        <v>4320</v>
      </c>
      <c r="C235" s="140" t="s">
        <v>4378</v>
      </c>
      <c r="D235" s="140" t="s">
        <v>4322</v>
      </c>
      <c r="E235" s="140" t="s">
        <v>3045</v>
      </c>
      <c r="F235" s="140" t="s">
        <v>4394</v>
      </c>
      <c r="G235" s="140" t="s">
        <v>771</v>
      </c>
      <c r="H235" s="140" t="s">
        <v>4324</v>
      </c>
      <c r="I235" s="140" t="s">
        <v>4395</v>
      </c>
      <c r="J235" s="214">
        <v>44228</v>
      </c>
      <c r="K235" s="214">
        <v>44561</v>
      </c>
      <c r="L235" s="140" t="s">
        <v>4396</v>
      </c>
      <c r="M235" s="140" t="s">
        <v>4397</v>
      </c>
      <c r="N235" s="140" t="s">
        <v>60</v>
      </c>
      <c r="O235" s="140" t="s">
        <v>4327</v>
      </c>
      <c r="P235" s="140" t="s">
        <v>776</v>
      </c>
      <c r="Q235" s="212">
        <f>SUM(R235:U235)</f>
        <v>1</v>
      </c>
      <c r="R235" s="212">
        <v>0</v>
      </c>
      <c r="S235" s="212">
        <v>0</v>
      </c>
      <c r="T235" s="212">
        <v>0</v>
      </c>
      <c r="U235" s="212">
        <v>1</v>
      </c>
      <c r="V235" s="212">
        <v>0</v>
      </c>
      <c r="W235" s="212" t="s">
        <v>4343</v>
      </c>
      <c r="X235" s="212">
        <v>0</v>
      </c>
      <c r="Y235" s="212" t="s">
        <v>4398</v>
      </c>
      <c r="Z235" s="212">
        <v>0</v>
      </c>
      <c r="AA235" s="212" t="s">
        <v>4399</v>
      </c>
      <c r="AB235" s="212"/>
      <c r="AC235" s="212"/>
      <c r="AD235" s="210">
        <v>44295</v>
      </c>
      <c r="AE235" s="210">
        <v>44379</v>
      </c>
      <c r="AF235" s="210">
        <v>44483</v>
      </c>
      <c r="AG235" s="210"/>
      <c r="AH235" s="72">
        <f t="shared" si="13"/>
        <v>0</v>
      </c>
      <c r="AI235" s="72" t="str">
        <f t="shared" si="14"/>
        <v/>
      </c>
      <c r="AJ235" s="72" t="str">
        <f t="shared" si="15"/>
        <v/>
      </c>
      <c r="AK235" s="72" t="str">
        <f t="shared" si="16"/>
        <v/>
      </c>
      <c r="AL235" s="72" t="s">
        <v>2508</v>
      </c>
      <c r="AM235" s="209" t="s">
        <v>879</v>
      </c>
      <c r="AN235" s="209" t="s">
        <v>879</v>
      </c>
      <c r="AO235" s="209" t="s">
        <v>780</v>
      </c>
      <c r="AP235" s="209"/>
      <c r="AQ235" s="209" t="s">
        <v>4367</v>
      </c>
      <c r="AR235" s="209" t="s">
        <v>4367</v>
      </c>
      <c r="AS235" s="209" t="s">
        <v>4400</v>
      </c>
      <c r="AT235" s="209"/>
      <c r="AU235" s="209" t="s">
        <v>879</v>
      </c>
      <c r="AV235" s="209" t="s">
        <v>879</v>
      </c>
      <c r="AW235" s="209" t="s">
        <v>780</v>
      </c>
      <c r="AX235" s="209"/>
      <c r="AY235" s="209" t="s">
        <v>4367</v>
      </c>
      <c r="AZ235" s="209" t="s">
        <v>4367</v>
      </c>
      <c r="BA235" s="211" t="s">
        <v>4401</v>
      </c>
      <c r="BB235" s="211"/>
      <c r="BC235" s="140" t="s">
        <v>4337</v>
      </c>
    </row>
    <row r="236" spans="1:55" ht="15" customHeight="1">
      <c r="A236" s="207">
        <v>11</v>
      </c>
      <c r="B236" s="140" t="s">
        <v>4320</v>
      </c>
      <c r="C236" s="140" t="s">
        <v>4378</v>
      </c>
      <c r="D236" s="140" t="s">
        <v>4322</v>
      </c>
      <c r="E236" s="140" t="s">
        <v>3045</v>
      </c>
      <c r="F236" s="140" t="s">
        <v>4323</v>
      </c>
      <c r="G236" s="140" t="s">
        <v>771</v>
      </c>
      <c r="H236" s="140" t="s">
        <v>4324</v>
      </c>
      <c r="I236" s="140" t="s">
        <v>4402</v>
      </c>
      <c r="J236" s="214">
        <v>44256</v>
      </c>
      <c r="K236" s="214">
        <v>44561</v>
      </c>
      <c r="L236" s="140" t="s">
        <v>4403</v>
      </c>
      <c r="M236" s="140" t="s">
        <v>4397</v>
      </c>
      <c r="N236" s="140" t="s">
        <v>30</v>
      </c>
      <c r="O236" s="140" t="s">
        <v>4327</v>
      </c>
      <c r="P236" s="140" t="s">
        <v>776</v>
      </c>
      <c r="Q236" s="220">
        <v>1</v>
      </c>
      <c r="R236" s="220">
        <v>0</v>
      </c>
      <c r="S236" s="220">
        <v>0</v>
      </c>
      <c r="T236" s="220">
        <v>0</v>
      </c>
      <c r="U236" s="220">
        <v>1</v>
      </c>
      <c r="V236" s="220">
        <v>0</v>
      </c>
      <c r="W236" s="220" t="s">
        <v>4343</v>
      </c>
      <c r="X236" s="220">
        <v>0</v>
      </c>
      <c r="Y236" s="220" t="s">
        <v>4398</v>
      </c>
      <c r="Z236" s="220">
        <v>0</v>
      </c>
      <c r="AA236" s="220" t="s">
        <v>4343</v>
      </c>
      <c r="AB236" s="220"/>
      <c r="AC236" s="220"/>
      <c r="AD236" s="210">
        <v>44295</v>
      </c>
      <c r="AE236" s="210">
        <v>44379</v>
      </c>
      <c r="AF236" s="210">
        <v>44483</v>
      </c>
      <c r="AG236" s="210"/>
      <c r="AH236" s="72">
        <f t="shared" si="13"/>
        <v>0</v>
      </c>
      <c r="AI236" s="72" t="str">
        <f t="shared" si="14"/>
        <v/>
      </c>
      <c r="AJ236" s="72" t="str">
        <f t="shared" si="15"/>
        <v/>
      </c>
      <c r="AK236" s="72" t="str">
        <f t="shared" si="16"/>
        <v/>
      </c>
      <c r="AL236" s="72" t="s">
        <v>2508</v>
      </c>
      <c r="AM236" s="209" t="s">
        <v>879</v>
      </c>
      <c r="AN236" s="209" t="s">
        <v>879</v>
      </c>
      <c r="AO236" s="209" t="s">
        <v>879</v>
      </c>
      <c r="AP236" s="209"/>
      <c r="AQ236" s="209" t="s">
        <v>4367</v>
      </c>
      <c r="AR236" s="209" t="s">
        <v>4367</v>
      </c>
      <c r="AS236" s="209" t="s">
        <v>4362</v>
      </c>
      <c r="AT236" s="209"/>
      <c r="AU236" s="209" t="s">
        <v>879</v>
      </c>
      <c r="AV236" s="209" t="s">
        <v>879</v>
      </c>
      <c r="AW236" s="209" t="s">
        <v>879</v>
      </c>
      <c r="AX236" s="209"/>
      <c r="AY236" s="209" t="s">
        <v>4367</v>
      </c>
      <c r="AZ236" s="209" t="s">
        <v>4367</v>
      </c>
      <c r="BA236" s="211" t="s">
        <v>4358</v>
      </c>
      <c r="BB236" s="211"/>
      <c r="BC236" s="140" t="s">
        <v>4337</v>
      </c>
    </row>
    <row r="237" spans="1:55" ht="15" customHeight="1">
      <c r="A237" s="207">
        <v>12</v>
      </c>
      <c r="B237" s="140" t="s">
        <v>4320</v>
      </c>
      <c r="C237" s="140" t="s">
        <v>4404</v>
      </c>
      <c r="D237" s="140" t="s">
        <v>4405</v>
      </c>
      <c r="E237" s="140" t="s">
        <v>3045</v>
      </c>
      <c r="F237" s="140" t="s">
        <v>4406</v>
      </c>
      <c r="G237" s="140" t="s">
        <v>771</v>
      </c>
      <c r="H237" s="140" t="s">
        <v>4324</v>
      </c>
      <c r="I237" s="140" t="s">
        <v>4407</v>
      </c>
      <c r="J237" s="214">
        <v>44228</v>
      </c>
      <c r="K237" s="214">
        <v>44500</v>
      </c>
      <c r="L237" s="140" t="s">
        <v>4408</v>
      </c>
      <c r="M237" s="140" t="s">
        <v>4409</v>
      </c>
      <c r="N237" s="140" t="s">
        <v>30</v>
      </c>
      <c r="O237" s="140" t="s">
        <v>4410</v>
      </c>
      <c r="P237" s="140" t="s">
        <v>776</v>
      </c>
      <c r="Q237" s="220">
        <v>1</v>
      </c>
      <c r="R237" s="220">
        <v>0</v>
      </c>
      <c r="S237" s="220">
        <v>0</v>
      </c>
      <c r="T237" s="220">
        <v>0</v>
      </c>
      <c r="U237" s="220">
        <v>1</v>
      </c>
      <c r="V237" s="220">
        <v>0</v>
      </c>
      <c r="W237" s="220" t="s">
        <v>4411</v>
      </c>
      <c r="X237" s="220">
        <v>0</v>
      </c>
      <c r="Y237" s="220" t="s">
        <v>4412</v>
      </c>
      <c r="Z237" s="220">
        <v>0</v>
      </c>
      <c r="AA237" s="220" t="s">
        <v>4413</v>
      </c>
      <c r="AB237" s="220"/>
      <c r="AC237" s="220"/>
      <c r="AD237" s="210">
        <v>44295</v>
      </c>
      <c r="AE237" s="210">
        <v>44379</v>
      </c>
      <c r="AF237" s="210">
        <v>44483</v>
      </c>
      <c r="AG237" s="210"/>
      <c r="AH237" s="72">
        <f t="shared" si="13"/>
        <v>0</v>
      </c>
      <c r="AI237" s="72" t="str">
        <f t="shared" si="14"/>
        <v/>
      </c>
      <c r="AJ237" s="72" t="str">
        <f t="shared" si="15"/>
        <v/>
      </c>
      <c r="AK237" s="72" t="str">
        <f t="shared" si="16"/>
        <v/>
      </c>
      <c r="AL237" s="72" t="s">
        <v>2508</v>
      </c>
      <c r="AM237" s="209" t="s">
        <v>780</v>
      </c>
      <c r="AN237" s="209" t="s">
        <v>780</v>
      </c>
      <c r="AO237" s="209" t="s">
        <v>780</v>
      </c>
      <c r="AP237" s="209"/>
      <c r="AQ237" s="209" t="s">
        <v>4331</v>
      </c>
      <c r="AR237" s="209" t="s">
        <v>4414</v>
      </c>
      <c r="AS237" s="209" t="s">
        <v>4415</v>
      </c>
      <c r="AT237" s="209"/>
      <c r="AU237" s="209" t="s">
        <v>879</v>
      </c>
      <c r="AV237" s="209" t="s">
        <v>879</v>
      </c>
      <c r="AW237" s="209" t="s">
        <v>780</v>
      </c>
      <c r="AX237" s="209"/>
      <c r="AY237" s="209" t="s">
        <v>4416</v>
      </c>
      <c r="AZ237" s="209" t="s">
        <v>4417</v>
      </c>
      <c r="BA237" s="211" t="s">
        <v>4418</v>
      </c>
      <c r="BB237" s="211"/>
      <c r="BC237" s="140" t="s">
        <v>4337</v>
      </c>
    </row>
    <row r="238" spans="1:55" ht="15" customHeight="1">
      <c r="A238" s="207">
        <v>13</v>
      </c>
      <c r="B238" s="140" t="s">
        <v>4320</v>
      </c>
      <c r="C238" s="140" t="s">
        <v>4404</v>
      </c>
      <c r="D238" s="140" t="s">
        <v>4405</v>
      </c>
      <c r="E238" s="140" t="s">
        <v>3045</v>
      </c>
      <c r="F238" s="140" t="s">
        <v>4406</v>
      </c>
      <c r="G238" s="140" t="s">
        <v>771</v>
      </c>
      <c r="H238" s="140" t="s">
        <v>4324</v>
      </c>
      <c r="I238" s="140" t="s">
        <v>4419</v>
      </c>
      <c r="J238" s="214">
        <v>44470</v>
      </c>
      <c r="K238" s="214">
        <v>44561</v>
      </c>
      <c r="L238" s="140" t="s">
        <v>4420</v>
      </c>
      <c r="M238" s="140" t="s">
        <v>4409</v>
      </c>
      <c r="N238" s="140" t="s">
        <v>30</v>
      </c>
      <c r="O238" s="140" t="s">
        <v>4410</v>
      </c>
      <c r="P238" s="140" t="s">
        <v>776</v>
      </c>
      <c r="Q238" s="209">
        <f t="shared" ref="Q238:Q247" si="17">SUM(R238:U238)</f>
        <v>1</v>
      </c>
      <c r="R238" s="209">
        <v>0</v>
      </c>
      <c r="S238" s="209">
        <v>0</v>
      </c>
      <c r="T238" s="209">
        <v>0</v>
      </c>
      <c r="U238" s="209">
        <v>1</v>
      </c>
      <c r="V238" s="209">
        <v>0</v>
      </c>
      <c r="W238" s="209" t="s">
        <v>4343</v>
      </c>
      <c r="X238" s="209">
        <v>0</v>
      </c>
      <c r="Y238" s="209" t="s">
        <v>4398</v>
      </c>
      <c r="Z238" s="209">
        <v>0</v>
      </c>
      <c r="AA238" s="209" t="s">
        <v>4367</v>
      </c>
      <c r="AB238" s="209"/>
      <c r="AC238" s="209"/>
      <c r="AD238" s="210">
        <v>44295</v>
      </c>
      <c r="AE238" s="210">
        <v>44379</v>
      </c>
      <c r="AF238" s="210">
        <v>44483</v>
      </c>
      <c r="AG238" s="210"/>
      <c r="AH238" s="72">
        <f t="shared" si="13"/>
        <v>0</v>
      </c>
      <c r="AI238" s="72" t="str">
        <f t="shared" si="14"/>
        <v/>
      </c>
      <c r="AJ238" s="72" t="str">
        <f t="shared" si="15"/>
        <v/>
      </c>
      <c r="AK238" s="72" t="str">
        <f t="shared" si="16"/>
        <v/>
      </c>
      <c r="AL238" s="72" t="s">
        <v>2508</v>
      </c>
      <c r="AM238" s="209" t="s">
        <v>879</v>
      </c>
      <c r="AN238" s="209" t="s">
        <v>879</v>
      </c>
      <c r="AO238" s="209" t="s">
        <v>879</v>
      </c>
      <c r="AP238" s="209"/>
      <c r="AQ238" s="209" t="s">
        <v>4367</v>
      </c>
      <c r="AR238" s="209" t="s">
        <v>4367</v>
      </c>
      <c r="AS238" s="209" t="s">
        <v>3271</v>
      </c>
      <c r="AT238" s="209"/>
      <c r="AU238" s="209" t="s">
        <v>879</v>
      </c>
      <c r="AV238" s="209" t="s">
        <v>879</v>
      </c>
      <c r="AW238" s="209" t="s">
        <v>879</v>
      </c>
      <c r="AX238" s="209"/>
      <c r="AY238" s="209" t="s">
        <v>4367</v>
      </c>
      <c r="AZ238" s="209" t="s">
        <v>4367</v>
      </c>
      <c r="BA238" s="211" t="s">
        <v>3416</v>
      </c>
      <c r="BB238" s="211"/>
      <c r="BC238" s="140" t="s">
        <v>4337</v>
      </c>
    </row>
    <row r="239" spans="1:55" ht="15" customHeight="1">
      <c r="A239" s="207">
        <v>14</v>
      </c>
      <c r="B239" s="140" t="s">
        <v>4320</v>
      </c>
      <c r="C239" s="140" t="s">
        <v>4404</v>
      </c>
      <c r="D239" s="140" t="s">
        <v>4405</v>
      </c>
      <c r="E239" s="140" t="s">
        <v>3045</v>
      </c>
      <c r="F239" s="140" t="s">
        <v>4406</v>
      </c>
      <c r="G239" s="140" t="s">
        <v>771</v>
      </c>
      <c r="H239" s="140" t="s">
        <v>4324</v>
      </c>
      <c r="I239" s="140" t="s">
        <v>4421</v>
      </c>
      <c r="J239" s="214">
        <v>44228</v>
      </c>
      <c r="K239" s="214">
        <v>44561</v>
      </c>
      <c r="L239" s="140" t="s">
        <v>4422</v>
      </c>
      <c r="M239" s="140" t="s">
        <v>4409</v>
      </c>
      <c r="N239" s="140" t="s">
        <v>30</v>
      </c>
      <c r="O239" s="140" t="s">
        <v>4410</v>
      </c>
      <c r="P239" s="140" t="s">
        <v>776</v>
      </c>
      <c r="Q239" s="209">
        <f t="shared" si="17"/>
        <v>1</v>
      </c>
      <c r="R239" s="209">
        <v>0</v>
      </c>
      <c r="S239" s="209">
        <v>0</v>
      </c>
      <c r="T239" s="209">
        <v>0</v>
      </c>
      <c r="U239" s="209">
        <v>1</v>
      </c>
      <c r="V239" s="209">
        <v>0</v>
      </c>
      <c r="W239" s="209" t="s">
        <v>4423</v>
      </c>
      <c r="X239" s="209">
        <v>0</v>
      </c>
      <c r="Y239" s="209" t="s">
        <v>4424</v>
      </c>
      <c r="Z239" s="209">
        <v>0</v>
      </c>
      <c r="AA239" s="209" t="s">
        <v>4425</v>
      </c>
      <c r="AB239" s="209"/>
      <c r="AC239" s="209"/>
      <c r="AD239" s="210">
        <v>44295</v>
      </c>
      <c r="AE239" s="210">
        <v>44379</v>
      </c>
      <c r="AF239" s="210">
        <v>44483</v>
      </c>
      <c r="AG239" s="210"/>
      <c r="AH239" s="72">
        <f t="shared" si="13"/>
        <v>0</v>
      </c>
      <c r="AI239" s="72" t="str">
        <f t="shared" si="14"/>
        <v/>
      </c>
      <c r="AJ239" s="72" t="str">
        <f t="shared" si="15"/>
        <v/>
      </c>
      <c r="AK239" s="72" t="str">
        <f t="shared" si="16"/>
        <v/>
      </c>
      <c r="AL239" s="72" t="s">
        <v>2508</v>
      </c>
      <c r="AM239" s="209" t="s">
        <v>780</v>
      </c>
      <c r="AN239" s="209" t="s">
        <v>879</v>
      </c>
      <c r="AO239" s="209" t="s">
        <v>780</v>
      </c>
      <c r="AP239" s="209"/>
      <c r="AQ239" s="209" t="s">
        <v>4331</v>
      </c>
      <c r="AR239" s="209" t="s">
        <v>4367</v>
      </c>
      <c r="AS239" s="209" t="s">
        <v>4426</v>
      </c>
      <c r="AT239" s="209"/>
      <c r="AU239" s="209" t="s">
        <v>879</v>
      </c>
      <c r="AV239" s="209" t="s">
        <v>879</v>
      </c>
      <c r="AW239" s="209" t="s">
        <v>780</v>
      </c>
      <c r="AX239" s="209"/>
      <c r="AY239" s="209" t="s">
        <v>4427</v>
      </c>
      <c r="AZ239" s="209" t="s">
        <v>4346</v>
      </c>
      <c r="BA239" s="211" t="s">
        <v>4428</v>
      </c>
      <c r="BB239" s="211"/>
      <c r="BC239" s="140" t="s">
        <v>4337</v>
      </c>
    </row>
    <row r="240" spans="1:55" ht="15" customHeight="1">
      <c r="A240" s="207">
        <v>15</v>
      </c>
      <c r="B240" s="140" t="s">
        <v>4320</v>
      </c>
      <c r="C240" s="140" t="s">
        <v>4404</v>
      </c>
      <c r="D240" s="140" t="s">
        <v>4405</v>
      </c>
      <c r="E240" s="140" t="s">
        <v>3045</v>
      </c>
      <c r="F240" s="140" t="s">
        <v>4406</v>
      </c>
      <c r="G240" s="140" t="s">
        <v>771</v>
      </c>
      <c r="H240" s="140" t="s">
        <v>4324</v>
      </c>
      <c r="I240" s="140" t="s">
        <v>4429</v>
      </c>
      <c r="J240" s="214">
        <v>44470</v>
      </c>
      <c r="K240" s="214">
        <v>44561</v>
      </c>
      <c r="L240" s="140" t="s">
        <v>4420</v>
      </c>
      <c r="M240" s="140" t="s">
        <v>4409</v>
      </c>
      <c r="N240" s="140" t="s">
        <v>60</v>
      </c>
      <c r="O240" s="140" t="s">
        <v>4410</v>
      </c>
      <c r="P240" s="140" t="s">
        <v>776</v>
      </c>
      <c r="Q240" s="212">
        <f t="shared" si="17"/>
        <v>1</v>
      </c>
      <c r="R240" s="212">
        <v>0</v>
      </c>
      <c r="S240" s="212">
        <v>0</v>
      </c>
      <c r="T240" s="212">
        <v>0</v>
      </c>
      <c r="U240" s="212">
        <v>1</v>
      </c>
      <c r="V240" s="212">
        <v>0</v>
      </c>
      <c r="W240" s="212" t="s">
        <v>4343</v>
      </c>
      <c r="X240" s="212">
        <v>0</v>
      </c>
      <c r="Y240" s="212" t="s">
        <v>4398</v>
      </c>
      <c r="Z240" s="212">
        <v>0</v>
      </c>
      <c r="AA240" s="212" t="s">
        <v>4367</v>
      </c>
      <c r="AB240" s="212"/>
      <c r="AC240" s="212"/>
      <c r="AD240" s="210">
        <v>44295</v>
      </c>
      <c r="AE240" s="210">
        <v>44379</v>
      </c>
      <c r="AF240" s="210">
        <v>44483</v>
      </c>
      <c r="AG240" s="210"/>
      <c r="AH240" s="72">
        <f t="shared" si="13"/>
        <v>0</v>
      </c>
      <c r="AI240" s="72" t="str">
        <f t="shared" si="14"/>
        <v/>
      </c>
      <c r="AJ240" s="72" t="str">
        <f t="shared" si="15"/>
        <v/>
      </c>
      <c r="AK240" s="72" t="str">
        <f t="shared" si="16"/>
        <v/>
      </c>
      <c r="AL240" s="72" t="s">
        <v>2508</v>
      </c>
      <c r="AM240" s="209" t="s">
        <v>879</v>
      </c>
      <c r="AN240" s="209" t="s">
        <v>879</v>
      </c>
      <c r="AO240" s="209" t="s">
        <v>879</v>
      </c>
      <c r="AP240" s="209"/>
      <c r="AQ240" s="209" t="s">
        <v>4367</v>
      </c>
      <c r="AR240" s="209" t="s">
        <v>4367</v>
      </c>
      <c r="AS240" s="209" t="s">
        <v>4367</v>
      </c>
      <c r="AT240" s="209"/>
      <c r="AU240" s="209" t="s">
        <v>879</v>
      </c>
      <c r="AV240" s="209" t="s">
        <v>879</v>
      </c>
      <c r="AW240" s="209" t="s">
        <v>879</v>
      </c>
      <c r="AX240" s="209"/>
      <c r="AY240" s="209" t="s">
        <v>1526</v>
      </c>
      <c r="AZ240" s="209" t="s">
        <v>4367</v>
      </c>
      <c r="BA240" s="211" t="s">
        <v>4430</v>
      </c>
      <c r="BB240" s="211"/>
      <c r="BC240" s="140" t="s">
        <v>4337</v>
      </c>
    </row>
    <row r="241" spans="1:55" ht="15" customHeight="1">
      <c r="A241" s="207">
        <v>16</v>
      </c>
      <c r="B241" s="140" t="s">
        <v>4320</v>
      </c>
      <c r="C241" s="140" t="s">
        <v>4404</v>
      </c>
      <c r="D241" s="140" t="s">
        <v>4431</v>
      </c>
      <c r="E241" s="140" t="s">
        <v>3045</v>
      </c>
      <c r="F241" s="140" t="s">
        <v>4432</v>
      </c>
      <c r="G241" s="140" t="s">
        <v>771</v>
      </c>
      <c r="H241" s="140" t="s">
        <v>4324</v>
      </c>
      <c r="I241" s="140" t="s">
        <v>4433</v>
      </c>
      <c r="J241" s="214">
        <v>44256</v>
      </c>
      <c r="K241" s="214">
        <v>44561</v>
      </c>
      <c r="L241" s="140" t="s">
        <v>4408</v>
      </c>
      <c r="M241" s="140" t="s">
        <v>4409</v>
      </c>
      <c r="N241" s="140" t="s">
        <v>30</v>
      </c>
      <c r="O241" s="140" t="s">
        <v>4434</v>
      </c>
      <c r="P241" s="140" t="s">
        <v>776</v>
      </c>
      <c r="Q241" s="209">
        <f t="shared" si="17"/>
        <v>1</v>
      </c>
      <c r="R241" s="209">
        <v>0</v>
      </c>
      <c r="S241" s="209">
        <v>0</v>
      </c>
      <c r="T241" s="209">
        <v>0</v>
      </c>
      <c r="U241" s="209">
        <v>1</v>
      </c>
      <c r="V241" s="209">
        <v>0</v>
      </c>
      <c r="W241" s="209" t="s">
        <v>4435</v>
      </c>
      <c r="X241" s="209">
        <v>0</v>
      </c>
      <c r="Y241" s="209" t="s">
        <v>4436</v>
      </c>
      <c r="Z241" s="209">
        <v>0</v>
      </c>
      <c r="AA241" s="209" t="s">
        <v>4437</v>
      </c>
      <c r="AB241" s="209"/>
      <c r="AC241" s="209"/>
      <c r="AD241" s="210">
        <v>44295</v>
      </c>
      <c r="AE241" s="210">
        <v>44379</v>
      </c>
      <c r="AF241" s="210">
        <v>44483</v>
      </c>
      <c r="AG241" s="210"/>
      <c r="AH241" s="72">
        <f t="shared" si="13"/>
        <v>0</v>
      </c>
      <c r="AI241" s="72" t="str">
        <f t="shared" si="14"/>
        <v/>
      </c>
      <c r="AJ241" s="72" t="str">
        <f t="shared" si="15"/>
        <v/>
      </c>
      <c r="AK241" s="72" t="str">
        <f t="shared" si="16"/>
        <v/>
      </c>
      <c r="AL241" s="72" t="s">
        <v>2508</v>
      </c>
      <c r="AM241" s="209" t="s">
        <v>780</v>
      </c>
      <c r="AN241" s="209" t="s">
        <v>780</v>
      </c>
      <c r="AO241" s="209" t="s">
        <v>780</v>
      </c>
      <c r="AP241" s="209"/>
      <c r="AQ241" s="209" t="s">
        <v>4331</v>
      </c>
      <c r="AR241" s="209" t="s">
        <v>4438</v>
      </c>
      <c r="AS241" s="209" t="s">
        <v>4439</v>
      </c>
      <c r="AT241" s="209"/>
      <c r="AU241" s="209" t="s">
        <v>879</v>
      </c>
      <c r="AV241" s="209" t="s">
        <v>879</v>
      </c>
      <c r="AW241" s="209" t="s">
        <v>879</v>
      </c>
      <c r="AX241" s="209"/>
      <c r="AY241" s="209" t="s">
        <v>4440</v>
      </c>
      <c r="AZ241" s="209" t="s">
        <v>4441</v>
      </c>
      <c r="BA241" s="211" t="s">
        <v>4442</v>
      </c>
      <c r="BB241" s="211"/>
      <c r="BC241" s="140" t="s">
        <v>4337</v>
      </c>
    </row>
    <row r="242" spans="1:55" ht="15" customHeight="1">
      <c r="A242" s="207">
        <v>17</v>
      </c>
      <c r="B242" s="140" t="s">
        <v>4320</v>
      </c>
      <c r="C242" s="140" t="s">
        <v>4404</v>
      </c>
      <c r="D242" s="140" t="s">
        <v>4431</v>
      </c>
      <c r="E242" s="140" t="s">
        <v>3045</v>
      </c>
      <c r="F242" s="140" t="s">
        <v>4443</v>
      </c>
      <c r="G242" s="140" t="s">
        <v>771</v>
      </c>
      <c r="H242" s="140" t="s">
        <v>4324</v>
      </c>
      <c r="I242" s="140" t="s">
        <v>4444</v>
      </c>
      <c r="J242" s="214">
        <v>44228</v>
      </c>
      <c r="K242" s="214">
        <v>44561</v>
      </c>
      <c r="L242" s="140" t="s">
        <v>4445</v>
      </c>
      <c r="M242" s="140" t="s">
        <v>4409</v>
      </c>
      <c r="N242" s="140" t="s">
        <v>60</v>
      </c>
      <c r="O242" s="140" t="s">
        <v>4446</v>
      </c>
      <c r="P242" s="140" t="s">
        <v>776</v>
      </c>
      <c r="Q242" s="212">
        <f t="shared" si="17"/>
        <v>1</v>
      </c>
      <c r="R242" s="212">
        <v>0</v>
      </c>
      <c r="S242" s="212">
        <v>0</v>
      </c>
      <c r="T242" s="212">
        <v>0</v>
      </c>
      <c r="U242" s="212">
        <v>1</v>
      </c>
      <c r="V242" s="212">
        <v>0</v>
      </c>
      <c r="W242" s="212" t="s">
        <v>4447</v>
      </c>
      <c r="X242" s="212">
        <v>0</v>
      </c>
      <c r="Y242" s="212" t="s">
        <v>4448</v>
      </c>
      <c r="Z242" s="212">
        <v>0</v>
      </c>
      <c r="AA242" s="212" t="s">
        <v>4449</v>
      </c>
      <c r="AB242" s="212"/>
      <c r="AC242" s="212"/>
      <c r="AD242" s="210">
        <v>44295</v>
      </c>
      <c r="AE242" s="210">
        <v>44379</v>
      </c>
      <c r="AF242" s="210">
        <v>44483</v>
      </c>
      <c r="AG242" s="210"/>
      <c r="AH242" s="72">
        <f t="shared" si="13"/>
        <v>0</v>
      </c>
      <c r="AI242" s="72" t="str">
        <f t="shared" si="14"/>
        <v/>
      </c>
      <c r="AJ242" s="72" t="str">
        <f t="shared" si="15"/>
        <v/>
      </c>
      <c r="AK242" s="72" t="str">
        <f t="shared" si="16"/>
        <v/>
      </c>
      <c r="AL242" s="72" t="s">
        <v>2508</v>
      </c>
      <c r="AM242" s="209" t="s">
        <v>780</v>
      </c>
      <c r="AN242" s="209" t="s">
        <v>780</v>
      </c>
      <c r="AO242" s="209" t="s">
        <v>780</v>
      </c>
      <c r="AP242" s="209"/>
      <c r="AQ242" s="209" t="s">
        <v>4331</v>
      </c>
      <c r="AR242" s="209" t="s">
        <v>4450</v>
      </c>
      <c r="AS242" s="209" t="s">
        <v>4451</v>
      </c>
      <c r="AT242" s="209"/>
      <c r="AU242" s="209" t="s">
        <v>879</v>
      </c>
      <c r="AV242" s="209" t="s">
        <v>879</v>
      </c>
      <c r="AW242" s="209" t="s">
        <v>879</v>
      </c>
      <c r="AX242" s="209"/>
      <c r="AY242" s="209" t="s">
        <v>4452</v>
      </c>
      <c r="AZ242" s="209" t="s">
        <v>4453</v>
      </c>
      <c r="BA242" s="211" t="s">
        <v>4454</v>
      </c>
      <c r="BB242" s="211"/>
      <c r="BC242" s="140" t="s">
        <v>4337</v>
      </c>
    </row>
    <row r="243" spans="1:55" ht="15" customHeight="1">
      <c r="A243" s="207">
        <v>18</v>
      </c>
      <c r="B243" s="140" t="s">
        <v>4320</v>
      </c>
      <c r="C243" s="140" t="s">
        <v>4321</v>
      </c>
      <c r="D243" s="140" t="s">
        <v>4431</v>
      </c>
      <c r="E243" s="140" t="s">
        <v>3045</v>
      </c>
      <c r="F243" s="140" t="s">
        <v>4323</v>
      </c>
      <c r="G243" s="140" t="s">
        <v>771</v>
      </c>
      <c r="H243" s="140" t="s">
        <v>4324</v>
      </c>
      <c r="I243" s="140" t="s">
        <v>4455</v>
      </c>
      <c r="J243" s="214">
        <v>44228</v>
      </c>
      <c r="K243" s="214">
        <v>44377</v>
      </c>
      <c r="L243" s="140" t="s">
        <v>4408</v>
      </c>
      <c r="M243" s="140" t="s">
        <v>699</v>
      </c>
      <c r="N243" s="140" t="s">
        <v>30</v>
      </c>
      <c r="O243" s="140" t="s">
        <v>4434</v>
      </c>
      <c r="P243" s="140" t="s">
        <v>776</v>
      </c>
      <c r="Q243" s="209">
        <f t="shared" si="17"/>
        <v>1</v>
      </c>
      <c r="R243" s="209">
        <v>0</v>
      </c>
      <c r="S243" s="209">
        <v>0</v>
      </c>
      <c r="T243" s="209">
        <v>1</v>
      </c>
      <c r="U243" s="209">
        <v>0</v>
      </c>
      <c r="V243" s="209">
        <v>0</v>
      </c>
      <c r="W243" s="209" t="s">
        <v>4343</v>
      </c>
      <c r="X243" s="209">
        <v>0</v>
      </c>
      <c r="Y243" s="209" t="s">
        <v>4367</v>
      </c>
      <c r="Z243" s="209">
        <v>1</v>
      </c>
      <c r="AA243" s="209" t="s">
        <v>4456</v>
      </c>
      <c r="AB243" s="209"/>
      <c r="AC243" s="209"/>
      <c r="AD243" s="210">
        <v>44295</v>
      </c>
      <c r="AE243" s="210">
        <v>44379</v>
      </c>
      <c r="AF243" s="210">
        <v>44483</v>
      </c>
      <c r="AG243" s="210"/>
      <c r="AH243" s="72">
        <f t="shared" si="13"/>
        <v>1</v>
      </c>
      <c r="AI243" s="72" t="str">
        <f t="shared" si="14"/>
        <v/>
      </c>
      <c r="AJ243" s="72" t="str">
        <f t="shared" si="15"/>
        <v/>
      </c>
      <c r="AK243" s="72">
        <f t="shared" si="16"/>
        <v>1</v>
      </c>
      <c r="AL243" s="72" t="s">
        <v>2508</v>
      </c>
      <c r="AM243" s="209" t="s">
        <v>879</v>
      </c>
      <c r="AN243" s="209" t="s">
        <v>879</v>
      </c>
      <c r="AO243" s="209" t="s">
        <v>780</v>
      </c>
      <c r="AP243" s="209"/>
      <c r="AQ243" s="209" t="s">
        <v>4367</v>
      </c>
      <c r="AR243" s="209" t="s">
        <v>4367</v>
      </c>
      <c r="AS243" s="209" t="s">
        <v>4457</v>
      </c>
      <c r="AT243" s="209"/>
      <c r="AU243" s="209" t="s">
        <v>879</v>
      </c>
      <c r="AV243" s="209" t="s">
        <v>879</v>
      </c>
      <c r="AW243" s="209" t="s">
        <v>780</v>
      </c>
      <c r="AX243" s="209"/>
      <c r="AY243" s="209" t="s">
        <v>1526</v>
      </c>
      <c r="AZ243" s="209" t="s">
        <v>4458</v>
      </c>
      <c r="BA243" s="211" t="s">
        <v>4459</v>
      </c>
      <c r="BB243" s="211"/>
      <c r="BC243" s="140" t="s">
        <v>4337</v>
      </c>
    </row>
    <row r="244" spans="1:55" ht="15" customHeight="1">
      <c r="A244" s="207">
        <v>19</v>
      </c>
      <c r="B244" s="140" t="s">
        <v>4320</v>
      </c>
      <c r="C244" s="140" t="s">
        <v>4321</v>
      </c>
      <c r="D244" s="140" t="s">
        <v>4431</v>
      </c>
      <c r="E244" s="140" t="s">
        <v>3045</v>
      </c>
      <c r="F244" s="140" t="s">
        <v>4323</v>
      </c>
      <c r="G244" s="140" t="s">
        <v>771</v>
      </c>
      <c r="H244" s="140" t="s">
        <v>4324</v>
      </c>
      <c r="I244" s="140" t="s">
        <v>4460</v>
      </c>
      <c r="J244" s="214">
        <v>44348</v>
      </c>
      <c r="K244" s="214">
        <v>44469</v>
      </c>
      <c r="L244" s="140" t="s">
        <v>4420</v>
      </c>
      <c r="M244" s="140" t="s">
        <v>699</v>
      </c>
      <c r="N244" s="140" t="s">
        <v>30</v>
      </c>
      <c r="O244" s="140" t="s">
        <v>4434</v>
      </c>
      <c r="P244" s="140" t="s">
        <v>776</v>
      </c>
      <c r="Q244" s="209">
        <f t="shared" si="17"/>
        <v>1</v>
      </c>
      <c r="R244" s="209">
        <v>0</v>
      </c>
      <c r="S244" s="209">
        <v>0</v>
      </c>
      <c r="T244" s="209">
        <v>0</v>
      </c>
      <c r="U244" s="209">
        <v>1</v>
      </c>
      <c r="V244" s="209">
        <v>0</v>
      </c>
      <c r="W244" s="209" t="s">
        <v>4343</v>
      </c>
      <c r="X244" s="209">
        <v>0</v>
      </c>
      <c r="Y244" s="209" t="s">
        <v>4367</v>
      </c>
      <c r="Z244" s="209">
        <v>0</v>
      </c>
      <c r="AA244" s="209" t="s">
        <v>4358</v>
      </c>
      <c r="AB244" s="209"/>
      <c r="AC244" s="209"/>
      <c r="AD244" s="210">
        <v>44295</v>
      </c>
      <c r="AE244" s="210">
        <v>44379</v>
      </c>
      <c r="AF244" s="210">
        <v>44483</v>
      </c>
      <c r="AG244" s="210"/>
      <c r="AH244" s="72">
        <f t="shared" si="13"/>
        <v>0</v>
      </c>
      <c r="AI244" s="72" t="str">
        <f t="shared" si="14"/>
        <v/>
      </c>
      <c r="AJ244" s="72" t="str">
        <f t="shared" si="15"/>
        <v/>
      </c>
      <c r="AK244" s="72" t="str">
        <f t="shared" si="16"/>
        <v/>
      </c>
      <c r="AL244" s="72" t="s">
        <v>2508</v>
      </c>
      <c r="AM244" s="209" t="s">
        <v>879</v>
      </c>
      <c r="AN244" s="209" t="s">
        <v>879</v>
      </c>
      <c r="AO244" s="209" t="s">
        <v>879</v>
      </c>
      <c r="AP244" s="209"/>
      <c r="AQ244" s="209" t="s">
        <v>4367</v>
      </c>
      <c r="AR244" s="209" t="s">
        <v>4367</v>
      </c>
      <c r="AS244" s="209" t="s">
        <v>3271</v>
      </c>
      <c r="AT244" s="209"/>
      <c r="AU244" s="209" t="s">
        <v>879</v>
      </c>
      <c r="AV244" s="209" t="s">
        <v>879</v>
      </c>
      <c r="AW244" s="209" t="s">
        <v>879</v>
      </c>
      <c r="AX244" s="209"/>
      <c r="AY244" s="209" t="s">
        <v>1526</v>
      </c>
      <c r="AZ244" s="209" t="s">
        <v>4458</v>
      </c>
      <c r="BA244" s="211" t="s">
        <v>1459</v>
      </c>
      <c r="BB244" s="211"/>
      <c r="BC244" s="140" t="s">
        <v>4337</v>
      </c>
    </row>
    <row r="245" spans="1:55" ht="15" customHeight="1">
      <c r="A245" s="207">
        <v>20</v>
      </c>
      <c r="B245" s="140" t="s">
        <v>4320</v>
      </c>
      <c r="C245" s="140" t="s">
        <v>4404</v>
      </c>
      <c r="D245" s="140" t="s">
        <v>4431</v>
      </c>
      <c r="E245" s="140" t="s">
        <v>3045</v>
      </c>
      <c r="F245" s="140" t="s">
        <v>4323</v>
      </c>
      <c r="G245" s="140" t="s">
        <v>771</v>
      </c>
      <c r="H245" s="140" t="s">
        <v>4324</v>
      </c>
      <c r="I245" s="140" t="s">
        <v>4461</v>
      </c>
      <c r="J245" s="214">
        <v>44228</v>
      </c>
      <c r="K245" s="214">
        <v>44500</v>
      </c>
      <c r="L245" s="140" t="s">
        <v>4462</v>
      </c>
      <c r="M245" s="140" t="s">
        <v>4409</v>
      </c>
      <c r="N245" s="140" t="s">
        <v>30</v>
      </c>
      <c r="O245" s="140" t="s">
        <v>4434</v>
      </c>
      <c r="P245" s="140" t="s">
        <v>776</v>
      </c>
      <c r="Q245" s="209">
        <f t="shared" si="17"/>
        <v>1</v>
      </c>
      <c r="R245" s="209">
        <v>0</v>
      </c>
      <c r="S245" s="209">
        <v>0</v>
      </c>
      <c r="T245" s="209">
        <v>0</v>
      </c>
      <c r="U245" s="209">
        <v>1</v>
      </c>
      <c r="V245" s="209">
        <v>0</v>
      </c>
      <c r="W245" s="209" t="s">
        <v>4463</v>
      </c>
      <c r="X245" s="209">
        <v>0</v>
      </c>
      <c r="Y245" s="209" t="s">
        <v>4367</v>
      </c>
      <c r="Z245" s="209">
        <v>0</v>
      </c>
      <c r="AA245" s="209" t="s">
        <v>4358</v>
      </c>
      <c r="AB245" s="209"/>
      <c r="AC245" s="209"/>
      <c r="AD245" s="210">
        <v>44295</v>
      </c>
      <c r="AE245" s="210">
        <v>44379</v>
      </c>
      <c r="AF245" s="210">
        <v>44483</v>
      </c>
      <c r="AG245" s="210"/>
      <c r="AH245" s="72">
        <f t="shared" si="13"/>
        <v>0</v>
      </c>
      <c r="AI245" s="72" t="str">
        <f t="shared" si="14"/>
        <v/>
      </c>
      <c r="AJ245" s="72" t="str">
        <f t="shared" si="15"/>
        <v/>
      </c>
      <c r="AK245" s="72" t="str">
        <f t="shared" si="16"/>
        <v/>
      </c>
      <c r="AL245" s="72" t="s">
        <v>2508</v>
      </c>
      <c r="AM245" s="209" t="s">
        <v>780</v>
      </c>
      <c r="AN245" s="209" t="s">
        <v>879</v>
      </c>
      <c r="AO245" s="209" t="s">
        <v>879</v>
      </c>
      <c r="AP245" s="209"/>
      <c r="AQ245" s="209" t="s">
        <v>4331</v>
      </c>
      <c r="AR245" s="209" t="s">
        <v>4367</v>
      </c>
      <c r="AS245" s="209" t="s">
        <v>3271</v>
      </c>
      <c r="AT245" s="209"/>
      <c r="AU245" s="209" t="s">
        <v>879</v>
      </c>
      <c r="AV245" s="209" t="s">
        <v>879</v>
      </c>
      <c r="AW245" s="209" t="s">
        <v>879</v>
      </c>
      <c r="AX245" s="209"/>
      <c r="AY245" s="209" t="s">
        <v>4464</v>
      </c>
      <c r="AZ245" s="209" t="s">
        <v>4458</v>
      </c>
      <c r="BA245" s="211" t="s">
        <v>1459</v>
      </c>
      <c r="BB245" s="211"/>
      <c r="BC245" s="140" t="s">
        <v>4337</v>
      </c>
    </row>
    <row r="246" spans="1:55" ht="15" customHeight="1">
      <c r="A246" s="207">
        <v>21</v>
      </c>
      <c r="B246" s="140" t="s">
        <v>4320</v>
      </c>
      <c r="C246" s="140" t="s">
        <v>4404</v>
      </c>
      <c r="D246" s="140" t="s">
        <v>4431</v>
      </c>
      <c r="E246" s="140" t="s">
        <v>3045</v>
      </c>
      <c r="F246" s="140" t="s">
        <v>4323</v>
      </c>
      <c r="G246" s="140" t="s">
        <v>771</v>
      </c>
      <c r="H246" s="140" t="s">
        <v>4324</v>
      </c>
      <c r="I246" s="140" t="s">
        <v>4465</v>
      </c>
      <c r="J246" s="214">
        <v>44197</v>
      </c>
      <c r="K246" s="214">
        <v>44377</v>
      </c>
      <c r="L246" s="140" t="s">
        <v>4466</v>
      </c>
      <c r="M246" s="140" t="s">
        <v>4409</v>
      </c>
      <c r="N246" s="140" t="s">
        <v>30</v>
      </c>
      <c r="O246" s="140" t="s">
        <v>4434</v>
      </c>
      <c r="P246" s="140" t="s">
        <v>776</v>
      </c>
      <c r="Q246" s="209">
        <f t="shared" si="17"/>
        <v>1</v>
      </c>
      <c r="R246" s="209">
        <v>0</v>
      </c>
      <c r="S246" s="209">
        <v>1</v>
      </c>
      <c r="T246" s="209">
        <v>0</v>
      </c>
      <c r="U246" s="209">
        <v>0</v>
      </c>
      <c r="V246" s="209">
        <v>1</v>
      </c>
      <c r="W246" s="209" t="s">
        <v>4467</v>
      </c>
      <c r="X246" s="209">
        <v>1</v>
      </c>
      <c r="Y246" s="209" t="s">
        <v>4341</v>
      </c>
      <c r="Z246" s="209">
        <v>0</v>
      </c>
      <c r="AA246" s="209" t="s">
        <v>4341</v>
      </c>
      <c r="AB246" s="209"/>
      <c r="AC246" s="209"/>
      <c r="AD246" s="210">
        <v>44295</v>
      </c>
      <c r="AE246" s="210">
        <v>44379</v>
      </c>
      <c r="AF246" s="210">
        <v>44483</v>
      </c>
      <c r="AG246" s="210"/>
      <c r="AH246" s="72">
        <f t="shared" si="13"/>
        <v>1</v>
      </c>
      <c r="AI246" s="72" t="str">
        <f t="shared" si="14"/>
        <v/>
      </c>
      <c r="AJ246" s="72">
        <f t="shared" si="15"/>
        <v>1</v>
      </c>
      <c r="AK246" s="72" t="str">
        <f t="shared" si="16"/>
        <v/>
      </c>
      <c r="AL246" s="72" t="s">
        <v>2508</v>
      </c>
      <c r="AM246" s="209" t="s">
        <v>780</v>
      </c>
      <c r="AN246" s="209" t="s">
        <v>879</v>
      </c>
      <c r="AO246" s="209" t="s">
        <v>879</v>
      </c>
      <c r="AP246" s="209"/>
      <c r="AQ246" s="209" t="s">
        <v>4331</v>
      </c>
      <c r="AR246" s="209" t="s">
        <v>4367</v>
      </c>
      <c r="AS246" s="209" t="s">
        <v>4367</v>
      </c>
      <c r="AT246" s="209"/>
      <c r="AU246" s="209" t="s">
        <v>780</v>
      </c>
      <c r="AV246" s="209" t="s">
        <v>879</v>
      </c>
      <c r="AW246" s="209" t="s">
        <v>879</v>
      </c>
      <c r="AX246" s="209"/>
      <c r="AY246" s="209" t="s">
        <v>4468</v>
      </c>
      <c r="AZ246" s="209" t="s">
        <v>883</v>
      </c>
      <c r="BA246" s="211" t="s">
        <v>1459</v>
      </c>
      <c r="BB246" s="211"/>
      <c r="BC246" s="140" t="s">
        <v>4337</v>
      </c>
    </row>
    <row r="247" spans="1:55" ht="15" customHeight="1">
      <c r="A247" s="207">
        <v>22</v>
      </c>
      <c r="B247" s="140" t="s">
        <v>4320</v>
      </c>
      <c r="C247" s="140" t="s">
        <v>4404</v>
      </c>
      <c r="D247" s="140" t="s">
        <v>4431</v>
      </c>
      <c r="E247" s="140" t="s">
        <v>3045</v>
      </c>
      <c r="F247" s="140" t="s">
        <v>4323</v>
      </c>
      <c r="G247" s="140" t="s">
        <v>771</v>
      </c>
      <c r="H247" s="140" t="s">
        <v>4324</v>
      </c>
      <c r="I247" s="140" t="s">
        <v>4469</v>
      </c>
      <c r="J247" s="214">
        <v>44256</v>
      </c>
      <c r="K247" s="214">
        <v>44377</v>
      </c>
      <c r="L247" s="140" t="s">
        <v>4420</v>
      </c>
      <c r="M247" s="140" t="s">
        <v>4409</v>
      </c>
      <c r="N247" s="140" t="s">
        <v>30</v>
      </c>
      <c r="O247" s="140" t="s">
        <v>4434</v>
      </c>
      <c r="P247" s="140" t="s">
        <v>776</v>
      </c>
      <c r="Q247" s="209">
        <f t="shared" si="17"/>
        <v>1</v>
      </c>
      <c r="R247" s="209">
        <v>0</v>
      </c>
      <c r="S247" s="209">
        <v>1</v>
      </c>
      <c r="T247" s="209">
        <v>0</v>
      </c>
      <c r="U247" s="209">
        <v>0</v>
      </c>
      <c r="V247" s="209">
        <v>1</v>
      </c>
      <c r="W247" s="209" t="s">
        <v>4470</v>
      </c>
      <c r="X247" s="209">
        <v>1</v>
      </c>
      <c r="Y247" s="209" t="s">
        <v>4341</v>
      </c>
      <c r="Z247" s="209">
        <v>0</v>
      </c>
      <c r="AA247" s="209" t="s">
        <v>4341</v>
      </c>
      <c r="AB247" s="209"/>
      <c r="AC247" s="209"/>
      <c r="AD247" s="210">
        <v>44295</v>
      </c>
      <c r="AE247" s="210">
        <v>44379</v>
      </c>
      <c r="AF247" s="210">
        <v>44483</v>
      </c>
      <c r="AG247" s="210"/>
      <c r="AH247" s="72">
        <f t="shared" si="13"/>
        <v>1</v>
      </c>
      <c r="AI247" s="72" t="str">
        <f t="shared" si="14"/>
        <v/>
      </c>
      <c r="AJ247" s="72">
        <f t="shared" si="15"/>
        <v>1</v>
      </c>
      <c r="AK247" s="72" t="str">
        <f t="shared" si="16"/>
        <v/>
      </c>
      <c r="AL247" s="72" t="s">
        <v>2508</v>
      </c>
      <c r="AM247" s="209" t="s">
        <v>780</v>
      </c>
      <c r="AN247" s="209" t="s">
        <v>879</v>
      </c>
      <c r="AO247" s="209" t="s">
        <v>879</v>
      </c>
      <c r="AP247" s="209"/>
      <c r="AQ247" s="209" t="s">
        <v>4331</v>
      </c>
      <c r="AR247" s="209" t="s">
        <v>4367</v>
      </c>
      <c r="AS247" s="209" t="s">
        <v>4367</v>
      </c>
      <c r="AT247" s="209"/>
      <c r="AU247" s="209" t="s">
        <v>780</v>
      </c>
      <c r="AV247" s="209" t="s">
        <v>879</v>
      </c>
      <c r="AW247" s="209" t="s">
        <v>879</v>
      </c>
      <c r="AX247" s="209"/>
      <c r="AY247" s="209" t="s">
        <v>4471</v>
      </c>
      <c r="AZ247" s="209" t="s">
        <v>4472</v>
      </c>
      <c r="BA247" s="211" t="s">
        <v>1459</v>
      </c>
      <c r="BB247" s="211"/>
      <c r="BC247" s="140" t="s">
        <v>4337</v>
      </c>
    </row>
    <row r="248" spans="1:55" ht="15" customHeight="1">
      <c r="A248" s="207">
        <v>23</v>
      </c>
      <c r="B248" s="140" t="s">
        <v>4320</v>
      </c>
      <c r="C248" s="140" t="s">
        <v>4404</v>
      </c>
      <c r="D248" s="140" t="s">
        <v>4431</v>
      </c>
      <c r="E248" s="140" t="s">
        <v>3045</v>
      </c>
      <c r="F248" s="140" t="s">
        <v>4323</v>
      </c>
      <c r="G248" s="140" t="s">
        <v>771</v>
      </c>
      <c r="H248" s="140" t="s">
        <v>4324</v>
      </c>
      <c r="I248" s="140" t="s">
        <v>4473</v>
      </c>
      <c r="J248" s="214">
        <v>44197</v>
      </c>
      <c r="K248" s="214">
        <v>44561</v>
      </c>
      <c r="L248" s="140" t="s">
        <v>4408</v>
      </c>
      <c r="M248" s="140" t="s">
        <v>4409</v>
      </c>
      <c r="N248" s="140" t="s">
        <v>30</v>
      </c>
      <c r="O248" s="140" t="s">
        <v>4410</v>
      </c>
      <c r="P248" s="140" t="s">
        <v>776</v>
      </c>
      <c r="Q248" s="220">
        <v>1</v>
      </c>
      <c r="R248" s="220">
        <v>0</v>
      </c>
      <c r="S248" s="220">
        <v>0</v>
      </c>
      <c r="T248" s="220">
        <v>0</v>
      </c>
      <c r="U248" s="220">
        <v>1</v>
      </c>
      <c r="V248" s="220">
        <v>1</v>
      </c>
      <c r="W248" s="220" t="s">
        <v>4474</v>
      </c>
      <c r="X248" s="220">
        <v>0</v>
      </c>
      <c r="Y248" s="220" t="s">
        <v>4341</v>
      </c>
      <c r="Z248" s="220">
        <v>0</v>
      </c>
      <c r="AA248" s="220" t="s">
        <v>4475</v>
      </c>
      <c r="AB248" s="220"/>
      <c r="AC248" s="220"/>
      <c r="AD248" s="210">
        <v>44295</v>
      </c>
      <c r="AE248" s="210">
        <v>44379</v>
      </c>
      <c r="AF248" s="210">
        <v>44483</v>
      </c>
      <c r="AG248" s="210"/>
      <c r="AH248" s="72">
        <f t="shared" si="13"/>
        <v>1</v>
      </c>
      <c r="AI248" s="72" t="str">
        <f t="shared" si="14"/>
        <v/>
      </c>
      <c r="AJ248" s="72" t="str">
        <f t="shared" si="15"/>
        <v/>
      </c>
      <c r="AK248" s="72" t="str">
        <f t="shared" si="16"/>
        <v/>
      </c>
      <c r="AL248" s="72" t="s">
        <v>2508</v>
      </c>
      <c r="AM248" s="209" t="s">
        <v>780</v>
      </c>
      <c r="AN248" s="209" t="s">
        <v>879</v>
      </c>
      <c r="AO248" s="209" t="s">
        <v>879</v>
      </c>
      <c r="AP248" s="209"/>
      <c r="AQ248" s="209" t="s">
        <v>4331</v>
      </c>
      <c r="AR248" s="209" t="s">
        <v>4367</v>
      </c>
      <c r="AS248" s="209" t="s">
        <v>4367</v>
      </c>
      <c r="AT248" s="209"/>
      <c r="AU248" s="209" t="s">
        <v>780</v>
      </c>
      <c r="AV248" s="209" t="s">
        <v>879</v>
      </c>
      <c r="AW248" s="209" t="s">
        <v>879</v>
      </c>
      <c r="AX248" s="209"/>
      <c r="AY248" s="209" t="s">
        <v>4476</v>
      </c>
      <c r="AZ248" s="209" t="s">
        <v>4458</v>
      </c>
      <c r="BA248" s="211" t="s">
        <v>3416</v>
      </c>
      <c r="BB248" s="211"/>
      <c r="BC248" s="140" t="s">
        <v>4337</v>
      </c>
    </row>
    <row r="249" spans="1:55" ht="15" customHeight="1">
      <c r="A249" s="207">
        <v>24</v>
      </c>
      <c r="B249" s="140" t="s">
        <v>4320</v>
      </c>
      <c r="C249" s="140" t="s">
        <v>4404</v>
      </c>
      <c r="D249" s="140" t="s">
        <v>4431</v>
      </c>
      <c r="E249" s="140" t="s">
        <v>3045</v>
      </c>
      <c r="F249" s="140" t="s">
        <v>4323</v>
      </c>
      <c r="G249" s="140" t="s">
        <v>771</v>
      </c>
      <c r="H249" s="140" t="s">
        <v>4324</v>
      </c>
      <c r="I249" s="140" t="s">
        <v>4477</v>
      </c>
      <c r="J249" s="214">
        <v>44287</v>
      </c>
      <c r="K249" s="214">
        <v>44561</v>
      </c>
      <c r="L249" s="140" t="s">
        <v>4408</v>
      </c>
      <c r="M249" s="140" t="s">
        <v>4409</v>
      </c>
      <c r="N249" s="140" t="s">
        <v>30</v>
      </c>
      <c r="O249" s="140" t="s">
        <v>4410</v>
      </c>
      <c r="P249" s="140" t="s">
        <v>776</v>
      </c>
      <c r="Q249" s="220">
        <v>1</v>
      </c>
      <c r="R249" s="220">
        <v>0</v>
      </c>
      <c r="S249" s="220">
        <v>0</v>
      </c>
      <c r="T249" s="220">
        <v>0</v>
      </c>
      <c r="U249" s="220">
        <v>1</v>
      </c>
      <c r="V249" s="220">
        <v>1</v>
      </c>
      <c r="W249" s="220" t="s">
        <v>4478</v>
      </c>
      <c r="X249" s="220">
        <v>0</v>
      </c>
      <c r="Y249" s="220" t="s">
        <v>4341</v>
      </c>
      <c r="Z249" s="220">
        <v>0</v>
      </c>
      <c r="AA249" s="220" t="s">
        <v>4475</v>
      </c>
      <c r="AB249" s="220"/>
      <c r="AC249" s="220"/>
      <c r="AD249" s="210">
        <v>44295</v>
      </c>
      <c r="AE249" s="210">
        <v>44379</v>
      </c>
      <c r="AF249" s="210">
        <v>44483</v>
      </c>
      <c r="AG249" s="210"/>
      <c r="AH249" s="72">
        <f t="shared" si="13"/>
        <v>1</v>
      </c>
      <c r="AI249" s="72" t="str">
        <f t="shared" si="14"/>
        <v/>
      </c>
      <c r="AJ249" s="72" t="str">
        <f t="shared" si="15"/>
        <v/>
      </c>
      <c r="AK249" s="72" t="str">
        <f t="shared" si="16"/>
        <v/>
      </c>
      <c r="AL249" s="72" t="s">
        <v>2508</v>
      </c>
      <c r="AM249" s="209" t="s">
        <v>780</v>
      </c>
      <c r="AN249" s="209" t="s">
        <v>879</v>
      </c>
      <c r="AO249" s="209" t="s">
        <v>879</v>
      </c>
      <c r="AP249" s="209"/>
      <c r="AQ249" s="209" t="s">
        <v>4331</v>
      </c>
      <c r="AR249" s="209" t="s">
        <v>4367</v>
      </c>
      <c r="AS249" s="209" t="s">
        <v>4367</v>
      </c>
      <c r="AT249" s="209"/>
      <c r="AU249" s="209" t="s">
        <v>780</v>
      </c>
      <c r="AV249" s="209" t="s">
        <v>879</v>
      </c>
      <c r="AW249" s="209" t="s">
        <v>879</v>
      </c>
      <c r="AX249" s="209"/>
      <c r="AY249" s="209" t="s">
        <v>4479</v>
      </c>
      <c r="AZ249" s="209" t="s">
        <v>4458</v>
      </c>
      <c r="BA249" s="211" t="s">
        <v>3416</v>
      </c>
      <c r="BB249" s="211"/>
      <c r="BC249" s="140" t="s">
        <v>4337</v>
      </c>
    </row>
    <row r="250" spans="1:55" ht="15" customHeight="1">
      <c r="A250" s="207">
        <v>25</v>
      </c>
      <c r="B250" s="140" t="s">
        <v>4320</v>
      </c>
      <c r="C250" s="140" t="s">
        <v>2593</v>
      </c>
      <c r="D250" s="140" t="s">
        <v>2624</v>
      </c>
      <c r="E250" s="140" t="s">
        <v>2625</v>
      </c>
      <c r="F250" s="140" t="s">
        <v>834</v>
      </c>
      <c r="G250" s="140" t="s">
        <v>2499</v>
      </c>
      <c r="H250" s="140" t="s">
        <v>772</v>
      </c>
      <c r="I250" s="140" t="s">
        <v>2636</v>
      </c>
      <c r="J250" s="214">
        <v>44197</v>
      </c>
      <c r="K250" s="214">
        <v>44561</v>
      </c>
      <c r="L250" s="140" t="s">
        <v>2637</v>
      </c>
      <c r="M250" s="140" t="s">
        <v>697</v>
      </c>
      <c r="N250" s="140" t="s">
        <v>60</v>
      </c>
      <c r="O250" s="140" t="s">
        <v>2628</v>
      </c>
      <c r="P250" s="140" t="s">
        <v>11</v>
      </c>
      <c r="Q250" s="212">
        <v>1</v>
      </c>
      <c r="R250" s="212">
        <v>0</v>
      </c>
      <c r="S250" s="212">
        <v>0</v>
      </c>
      <c r="T250" s="212">
        <v>0.5</v>
      </c>
      <c r="U250" s="212">
        <v>0.5</v>
      </c>
      <c r="V250" s="212">
        <v>0</v>
      </c>
      <c r="W250" s="212" t="s">
        <v>4343</v>
      </c>
      <c r="X250" s="212">
        <v>0</v>
      </c>
      <c r="Y250" s="212" t="s">
        <v>4367</v>
      </c>
      <c r="Z250" s="212">
        <v>0</v>
      </c>
      <c r="AA250" s="212" t="s">
        <v>4480</v>
      </c>
      <c r="AB250" s="212"/>
      <c r="AC250" s="212"/>
      <c r="AD250" s="210">
        <v>44295</v>
      </c>
      <c r="AE250" s="210">
        <v>44379</v>
      </c>
      <c r="AF250" s="210">
        <v>44483</v>
      </c>
      <c r="AG250" s="210"/>
      <c r="AH250" s="72">
        <f t="shared" si="13"/>
        <v>0</v>
      </c>
      <c r="AI250" s="72" t="str">
        <f t="shared" si="14"/>
        <v/>
      </c>
      <c r="AJ250" s="72" t="str">
        <f t="shared" si="15"/>
        <v/>
      </c>
      <c r="AK250" s="72">
        <f t="shared" si="16"/>
        <v>0</v>
      </c>
      <c r="AL250" s="72" t="s">
        <v>2508</v>
      </c>
      <c r="AM250" s="209" t="s">
        <v>879</v>
      </c>
      <c r="AN250" s="209" t="s">
        <v>879</v>
      </c>
      <c r="AO250" s="209" t="s">
        <v>869</v>
      </c>
      <c r="AP250" s="209"/>
      <c r="AQ250" s="209" t="s">
        <v>4367</v>
      </c>
      <c r="AR250" s="209" t="s">
        <v>4367</v>
      </c>
      <c r="AS250" s="209" t="s">
        <v>4481</v>
      </c>
      <c r="AT250" s="209"/>
      <c r="AU250" s="209" t="s">
        <v>879</v>
      </c>
      <c r="AV250" s="209" t="s">
        <v>879</v>
      </c>
      <c r="AW250" s="209" t="s">
        <v>869</v>
      </c>
      <c r="AX250" s="209"/>
      <c r="AY250" s="209" t="s">
        <v>1458</v>
      </c>
      <c r="AZ250" s="209" t="s">
        <v>1459</v>
      </c>
      <c r="BA250" s="211" t="s">
        <v>4482</v>
      </c>
      <c r="BB250" s="211"/>
      <c r="BC250" s="140" t="s">
        <v>768</v>
      </c>
    </row>
    <row r="251" spans="1:55" ht="15" customHeight="1">
      <c r="A251" s="207">
        <v>26</v>
      </c>
      <c r="B251" s="140" t="s">
        <v>4320</v>
      </c>
      <c r="C251" s="140" t="s">
        <v>2642</v>
      </c>
      <c r="D251" s="140" t="s">
        <v>2624</v>
      </c>
      <c r="E251" s="140" t="s">
        <v>2625</v>
      </c>
      <c r="F251" s="140" t="s">
        <v>834</v>
      </c>
      <c r="G251" s="140" t="s">
        <v>2499</v>
      </c>
      <c r="H251" s="140" t="s">
        <v>772</v>
      </c>
      <c r="I251" s="140" t="s">
        <v>2643</v>
      </c>
      <c r="J251" s="214">
        <v>44197</v>
      </c>
      <c r="K251" s="214">
        <v>44561</v>
      </c>
      <c r="L251" s="140" t="s">
        <v>2644</v>
      </c>
      <c r="M251" s="140" t="s">
        <v>697</v>
      </c>
      <c r="N251" s="140" t="s">
        <v>30</v>
      </c>
      <c r="O251" s="140" t="s">
        <v>2628</v>
      </c>
      <c r="P251" s="140" t="s">
        <v>11</v>
      </c>
      <c r="Q251" s="220">
        <v>4</v>
      </c>
      <c r="R251" s="220">
        <v>1</v>
      </c>
      <c r="S251" s="220">
        <v>1</v>
      </c>
      <c r="T251" s="220">
        <v>1</v>
      </c>
      <c r="U251" s="220">
        <v>1</v>
      </c>
      <c r="V251" s="220">
        <v>1</v>
      </c>
      <c r="W251" s="220" t="s">
        <v>2861</v>
      </c>
      <c r="X251" s="220">
        <v>1</v>
      </c>
      <c r="Y251" s="220" t="s">
        <v>4483</v>
      </c>
      <c r="Z251" s="220">
        <v>1</v>
      </c>
      <c r="AA251" s="220" t="s">
        <v>4483</v>
      </c>
      <c r="AB251" s="220"/>
      <c r="AC251" s="220"/>
      <c r="AD251" s="210">
        <v>44295</v>
      </c>
      <c r="AE251" s="210">
        <v>44379</v>
      </c>
      <c r="AF251" s="210">
        <v>44483</v>
      </c>
      <c r="AG251" s="210"/>
      <c r="AH251" s="72">
        <f t="shared" si="13"/>
        <v>0.75</v>
      </c>
      <c r="AI251" s="72">
        <f t="shared" si="14"/>
        <v>1</v>
      </c>
      <c r="AJ251" s="72">
        <f t="shared" si="15"/>
        <v>1</v>
      </c>
      <c r="AK251" s="72">
        <f t="shared" si="16"/>
        <v>1</v>
      </c>
      <c r="AL251" s="72" t="s">
        <v>2508</v>
      </c>
      <c r="AM251" s="209" t="s">
        <v>780</v>
      </c>
      <c r="AN251" s="209" t="s">
        <v>780</v>
      </c>
      <c r="AO251" s="209" t="s">
        <v>780</v>
      </c>
      <c r="AP251" s="209"/>
      <c r="AQ251" s="209" t="s">
        <v>4331</v>
      </c>
      <c r="AR251" s="209" t="s">
        <v>4484</v>
      </c>
      <c r="AS251" s="209" t="s">
        <v>4485</v>
      </c>
      <c r="AT251" s="209"/>
      <c r="AU251" s="209" t="s">
        <v>780</v>
      </c>
      <c r="AV251" s="209" t="s">
        <v>780</v>
      </c>
      <c r="AW251" s="209" t="s">
        <v>780</v>
      </c>
      <c r="AX251" s="209"/>
      <c r="AY251" s="209" t="s">
        <v>4486</v>
      </c>
      <c r="AZ251" s="209" t="s">
        <v>4487</v>
      </c>
      <c r="BA251" s="211" t="s">
        <v>4488</v>
      </c>
      <c r="BB251" s="211"/>
      <c r="BC251" s="140" t="s">
        <v>768</v>
      </c>
    </row>
    <row r="252" spans="1:55" ht="15" customHeight="1">
      <c r="A252" s="207">
        <v>27</v>
      </c>
      <c r="B252" s="140" t="s">
        <v>4320</v>
      </c>
      <c r="C252" s="140" t="s">
        <v>2642</v>
      </c>
      <c r="D252" s="140" t="s">
        <v>2624</v>
      </c>
      <c r="E252" s="140" t="s">
        <v>2625</v>
      </c>
      <c r="F252" s="140" t="s">
        <v>834</v>
      </c>
      <c r="G252" s="140" t="s">
        <v>2499</v>
      </c>
      <c r="H252" s="140" t="s">
        <v>772</v>
      </c>
      <c r="I252" s="140" t="s">
        <v>2865</v>
      </c>
      <c r="J252" s="214">
        <v>44470</v>
      </c>
      <c r="K252" s="214">
        <v>44561</v>
      </c>
      <c r="L252" s="140" t="s">
        <v>2644</v>
      </c>
      <c r="M252" s="140" t="s">
        <v>697</v>
      </c>
      <c r="N252" s="140" t="s">
        <v>30</v>
      </c>
      <c r="O252" s="140" t="s">
        <v>2628</v>
      </c>
      <c r="P252" s="140" t="s">
        <v>11</v>
      </c>
      <c r="Q252" s="220">
        <v>1</v>
      </c>
      <c r="R252" s="220">
        <v>0</v>
      </c>
      <c r="S252" s="220">
        <v>0</v>
      </c>
      <c r="T252" s="220">
        <v>0</v>
      </c>
      <c r="U252" s="220">
        <v>1</v>
      </c>
      <c r="V252" s="220">
        <v>0</v>
      </c>
      <c r="W252" s="220" t="s">
        <v>4343</v>
      </c>
      <c r="X252" s="220">
        <v>0</v>
      </c>
      <c r="Y252" s="220" t="s">
        <v>4367</v>
      </c>
      <c r="Z252" s="220">
        <v>0</v>
      </c>
      <c r="AA252" s="220" t="s">
        <v>4343</v>
      </c>
      <c r="AB252" s="220"/>
      <c r="AC252" s="220"/>
      <c r="AD252" s="210">
        <v>44295</v>
      </c>
      <c r="AE252" s="210">
        <v>44379</v>
      </c>
      <c r="AF252" s="210">
        <v>44483</v>
      </c>
      <c r="AG252" s="210"/>
      <c r="AH252" s="72">
        <f t="shared" si="13"/>
        <v>0</v>
      </c>
      <c r="AI252" s="72" t="str">
        <f t="shared" si="14"/>
        <v/>
      </c>
      <c r="AJ252" s="72" t="str">
        <f t="shared" si="15"/>
        <v/>
      </c>
      <c r="AK252" s="72" t="str">
        <f t="shared" si="16"/>
        <v/>
      </c>
      <c r="AL252" s="72" t="s">
        <v>2508</v>
      </c>
      <c r="AM252" s="209" t="s">
        <v>879</v>
      </c>
      <c r="AN252" s="209" t="s">
        <v>879</v>
      </c>
      <c r="AO252" s="209" t="s">
        <v>879</v>
      </c>
      <c r="AP252" s="209"/>
      <c r="AQ252" s="209" t="s">
        <v>4367</v>
      </c>
      <c r="AR252" s="209" t="s">
        <v>4367</v>
      </c>
      <c r="AS252" s="209" t="s">
        <v>4367</v>
      </c>
      <c r="AT252" s="209"/>
      <c r="AU252" s="209" t="s">
        <v>879</v>
      </c>
      <c r="AV252" s="209" t="s">
        <v>879</v>
      </c>
      <c r="AW252" s="209" t="s">
        <v>879</v>
      </c>
      <c r="AX252" s="209"/>
      <c r="AY252" s="209" t="s">
        <v>1526</v>
      </c>
      <c r="AZ252" s="209" t="s">
        <v>883</v>
      </c>
      <c r="BA252" s="211" t="s">
        <v>3416</v>
      </c>
      <c r="BB252" s="211"/>
      <c r="BC252" s="140" t="s">
        <v>768</v>
      </c>
    </row>
    <row r="253" spans="1:55" ht="15" customHeight="1">
      <c r="A253" s="207">
        <v>28</v>
      </c>
      <c r="B253" s="140" t="s">
        <v>4320</v>
      </c>
      <c r="C253" s="140" t="s">
        <v>2500</v>
      </c>
      <c r="D253" s="140" t="s">
        <v>2624</v>
      </c>
      <c r="E253" s="140" t="s">
        <v>2625</v>
      </c>
      <c r="F253" s="140" t="s">
        <v>834</v>
      </c>
      <c r="G253" s="140" t="s">
        <v>2499</v>
      </c>
      <c r="H253" s="140" t="s">
        <v>772</v>
      </c>
      <c r="I253" s="140" t="s">
        <v>2869</v>
      </c>
      <c r="J253" s="214">
        <v>44197</v>
      </c>
      <c r="K253" s="214">
        <v>44561</v>
      </c>
      <c r="L253" s="140" t="s">
        <v>2657</v>
      </c>
      <c r="M253" s="140" t="s">
        <v>697</v>
      </c>
      <c r="N253" s="140" t="s">
        <v>30</v>
      </c>
      <c r="O253" s="140" t="s">
        <v>2628</v>
      </c>
      <c r="P253" s="140" t="s">
        <v>11</v>
      </c>
      <c r="Q253" s="220">
        <v>4</v>
      </c>
      <c r="R253" s="220">
        <v>1</v>
      </c>
      <c r="S253" s="220">
        <v>1</v>
      </c>
      <c r="T253" s="220">
        <v>1</v>
      </c>
      <c r="U253" s="220">
        <v>1</v>
      </c>
      <c r="V253" s="220">
        <v>1</v>
      </c>
      <c r="W253" s="220" t="s">
        <v>4489</v>
      </c>
      <c r="X253" s="220">
        <v>1</v>
      </c>
      <c r="Y253" s="220" t="s">
        <v>4490</v>
      </c>
      <c r="Z253" s="220">
        <v>1</v>
      </c>
      <c r="AA253" s="220" t="s">
        <v>4490</v>
      </c>
      <c r="AB253" s="220"/>
      <c r="AC253" s="220"/>
      <c r="AD253" s="210">
        <v>44295</v>
      </c>
      <c r="AE253" s="210">
        <v>44379</v>
      </c>
      <c r="AF253" s="210">
        <v>44483</v>
      </c>
      <c r="AG253" s="210"/>
      <c r="AH253" s="72">
        <f t="shared" si="13"/>
        <v>0.75</v>
      </c>
      <c r="AI253" s="72">
        <f t="shared" si="14"/>
        <v>1</v>
      </c>
      <c r="AJ253" s="72">
        <f t="shared" si="15"/>
        <v>1</v>
      </c>
      <c r="AK253" s="72">
        <f t="shared" si="16"/>
        <v>1</v>
      </c>
      <c r="AL253" s="72" t="s">
        <v>2508</v>
      </c>
      <c r="AM253" s="209" t="s">
        <v>780</v>
      </c>
      <c r="AN253" s="209" t="s">
        <v>780</v>
      </c>
      <c r="AO253" s="209" t="s">
        <v>780</v>
      </c>
      <c r="AP253" s="209"/>
      <c r="AQ253" s="209" t="s">
        <v>4331</v>
      </c>
      <c r="AR253" s="209" t="s">
        <v>4484</v>
      </c>
      <c r="AS253" s="209" t="s">
        <v>4491</v>
      </c>
      <c r="AT253" s="209"/>
      <c r="AU253" s="209" t="s">
        <v>780</v>
      </c>
      <c r="AV253" s="209" t="s">
        <v>780</v>
      </c>
      <c r="AW253" s="209" t="s">
        <v>780</v>
      </c>
      <c r="AX253" s="209"/>
      <c r="AY253" s="209" t="s">
        <v>4492</v>
      </c>
      <c r="AZ253" s="209" t="s">
        <v>4493</v>
      </c>
      <c r="BA253" s="211" t="s">
        <v>4494</v>
      </c>
      <c r="BB253" s="211"/>
      <c r="BC253" s="140" t="s">
        <v>768</v>
      </c>
    </row>
    <row r="254" spans="1:55" ht="15" customHeight="1">
      <c r="A254" s="207">
        <v>29</v>
      </c>
      <c r="B254" s="140" t="s">
        <v>4320</v>
      </c>
      <c r="C254" s="140" t="s">
        <v>2500</v>
      </c>
      <c r="D254" s="140" t="s">
        <v>2624</v>
      </c>
      <c r="E254" s="140" t="s">
        <v>2625</v>
      </c>
      <c r="F254" s="140" t="s">
        <v>834</v>
      </c>
      <c r="G254" s="140" t="s">
        <v>2499</v>
      </c>
      <c r="H254" s="140" t="s">
        <v>772</v>
      </c>
      <c r="I254" s="140" t="s">
        <v>2874</v>
      </c>
      <c r="J254" s="214">
        <v>44470</v>
      </c>
      <c r="K254" s="214">
        <v>44561</v>
      </c>
      <c r="L254" s="140" t="s">
        <v>2657</v>
      </c>
      <c r="M254" s="140" t="s">
        <v>697</v>
      </c>
      <c r="N254" s="140" t="s">
        <v>30</v>
      </c>
      <c r="O254" s="140" t="s">
        <v>2628</v>
      </c>
      <c r="P254" s="140" t="s">
        <v>11</v>
      </c>
      <c r="Q254" s="220">
        <v>2</v>
      </c>
      <c r="R254" s="220">
        <v>0</v>
      </c>
      <c r="S254" s="220">
        <v>0</v>
      </c>
      <c r="T254" s="220">
        <v>0</v>
      </c>
      <c r="U254" s="220">
        <v>2</v>
      </c>
      <c r="V254" s="220">
        <v>0</v>
      </c>
      <c r="W254" s="220" t="s">
        <v>4346</v>
      </c>
      <c r="X254" s="220">
        <v>0</v>
      </c>
      <c r="Y254" s="220" t="s">
        <v>4367</v>
      </c>
      <c r="Z254" s="220">
        <v>0</v>
      </c>
      <c r="AA254" s="220" t="s">
        <v>4495</v>
      </c>
      <c r="AB254" s="220"/>
      <c r="AC254" s="220"/>
      <c r="AD254" s="210">
        <v>44295</v>
      </c>
      <c r="AE254" s="210">
        <v>44379</v>
      </c>
      <c r="AF254" s="210">
        <v>44483</v>
      </c>
      <c r="AG254" s="210"/>
      <c r="AH254" s="72">
        <f t="shared" si="13"/>
        <v>0</v>
      </c>
      <c r="AI254" s="72" t="str">
        <f t="shared" si="14"/>
        <v/>
      </c>
      <c r="AJ254" s="72" t="str">
        <f t="shared" si="15"/>
        <v/>
      </c>
      <c r="AK254" s="72" t="str">
        <f t="shared" si="16"/>
        <v/>
      </c>
      <c r="AL254" s="72" t="s">
        <v>2508</v>
      </c>
      <c r="AM254" s="209" t="s">
        <v>879</v>
      </c>
      <c r="AN254" s="209" t="s">
        <v>879</v>
      </c>
      <c r="AO254" s="209" t="s">
        <v>879</v>
      </c>
      <c r="AP254" s="209"/>
      <c r="AQ254" s="209" t="s">
        <v>4367</v>
      </c>
      <c r="AR254" s="209" t="s">
        <v>4367</v>
      </c>
      <c r="AS254" s="209" t="s">
        <v>4367</v>
      </c>
      <c r="AT254" s="209"/>
      <c r="AU254" s="209" t="s">
        <v>879</v>
      </c>
      <c r="AV254" s="209" t="s">
        <v>879</v>
      </c>
      <c r="AW254" s="209" t="s">
        <v>879</v>
      </c>
      <c r="AX254" s="209"/>
      <c r="AY254" s="209" t="s">
        <v>1526</v>
      </c>
      <c r="AZ254" s="209" t="s">
        <v>4472</v>
      </c>
      <c r="BA254" s="211" t="s">
        <v>3416</v>
      </c>
      <c r="BB254" s="211"/>
      <c r="BC254" s="140" t="s">
        <v>768</v>
      </c>
    </row>
    <row r="255" spans="1:55" ht="15" customHeight="1">
      <c r="A255" s="207">
        <v>30</v>
      </c>
      <c r="B255" s="140" t="s">
        <v>4320</v>
      </c>
      <c r="C255" s="140" t="s">
        <v>2593</v>
      </c>
      <c r="D255" s="140" t="s">
        <v>2624</v>
      </c>
      <c r="E255" s="140" t="s">
        <v>2625</v>
      </c>
      <c r="F255" s="140" t="s">
        <v>834</v>
      </c>
      <c r="G255" s="140" t="s">
        <v>2499</v>
      </c>
      <c r="H255" s="140" t="s">
        <v>772</v>
      </c>
      <c r="I255" s="140" t="s">
        <v>2877</v>
      </c>
      <c r="J255" s="214">
        <v>44317</v>
      </c>
      <c r="K255" s="214">
        <v>44561</v>
      </c>
      <c r="L255" s="140" t="s">
        <v>2690</v>
      </c>
      <c r="M255" s="140" t="s">
        <v>697</v>
      </c>
      <c r="N255" s="140" t="s">
        <v>30</v>
      </c>
      <c r="O255" s="140" t="s">
        <v>2628</v>
      </c>
      <c r="P255" s="140" t="s">
        <v>11</v>
      </c>
      <c r="Q255" s="220">
        <v>4</v>
      </c>
      <c r="R255" s="220">
        <v>0</v>
      </c>
      <c r="S255" s="220">
        <v>2</v>
      </c>
      <c r="T255" s="220">
        <v>1</v>
      </c>
      <c r="U255" s="220">
        <v>1</v>
      </c>
      <c r="V255" s="220">
        <v>0</v>
      </c>
      <c r="W255" s="220" t="s">
        <v>4343</v>
      </c>
      <c r="X255" s="220">
        <v>2</v>
      </c>
      <c r="Y255" s="220" t="s">
        <v>4496</v>
      </c>
      <c r="Z255" s="220">
        <v>1</v>
      </c>
      <c r="AA255" s="220" t="s">
        <v>4497</v>
      </c>
      <c r="AB255" s="220"/>
      <c r="AC255" s="220"/>
      <c r="AD255" s="210">
        <v>44295</v>
      </c>
      <c r="AE255" s="210">
        <v>44379</v>
      </c>
      <c r="AF255" s="210">
        <v>44483</v>
      </c>
      <c r="AG255" s="210"/>
      <c r="AH255" s="72">
        <f t="shared" si="13"/>
        <v>0.75</v>
      </c>
      <c r="AI255" s="72" t="str">
        <f t="shared" si="14"/>
        <v/>
      </c>
      <c r="AJ255" s="72">
        <f t="shared" si="15"/>
        <v>1</v>
      </c>
      <c r="AK255" s="72">
        <f t="shared" si="16"/>
        <v>1</v>
      </c>
      <c r="AL255" s="72" t="s">
        <v>2508</v>
      </c>
      <c r="AM255" s="209" t="s">
        <v>879</v>
      </c>
      <c r="AN255" s="209" t="s">
        <v>780</v>
      </c>
      <c r="AO255" s="209" t="s">
        <v>780</v>
      </c>
      <c r="AP255" s="209"/>
      <c r="AQ255" s="209" t="s">
        <v>4367</v>
      </c>
      <c r="AR255" s="209" t="s">
        <v>4498</v>
      </c>
      <c r="AS255" s="209" t="s">
        <v>4499</v>
      </c>
      <c r="AT255" s="209"/>
      <c r="AU255" s="209" t="s">
        <v>879</v>
      </c>
      <c r="AV255" s="209" t="s">
        <v>780</v>
      </c>
      <c r="AW255" s="209" t="s">
        <v>780</v>
      </c>
      <c r="AX255" s="209"/>
      <c r="AY255" s="209" t="s">
        <v>1526</v>
      </c>
      <c r="AZ255" s="209" t="s">
        <v>4500</v>
      </c>
      <c r="BA255" s="211" t="s">
        <v>4501</v>
      </c>
      <c r="BB255" s="211"/>
      <c r="BC255" s="140" t="s">
        <v>768</v>
      </c>
    </row>
    <row r="256" spans="1:55" ht="15" customHeight="1">
      <c r="A256" s="207">
        <v>31</v>
      </c>
      <c r="B256" s="140" t="s">
        <v>4320</v>
      </c>
      <c r="C256" s="140" t="s">
        <v>4404</v>
      </c>
      <c r="D256" s="140" t="s">
        <v>4502</v>
      </c>
      <c r="E256" s="140" t="s">
        <v>3642</v>
      </c>
      <c r="F256" s="140" t="s">
        <v>3643</v>
      </c>
      <c r="G256" s="140" t="s">
        <v>4503</v>
      </c>
      <c r="H256" s="140" t="s">
        <v>4504</v>
      </c>
      <c r="I256" s="140" t="s">
        <v>4505</v>
      </c>
      <c r="J256" s="214">
        <v>44287</v>
      </c>
      <c r="K256" s="214">
        <v>44560</v>
      </c>
      <c r="L256" s="140" t="s">
        <v>4506</v>
      </c>
      <c r="M256" s="140" t="s">
        <v>4409</v>
      </c>
      <c r="N256" s="140" t="s">
        <v>30</v>
      </c>
      <c r="O256" s="140" t="s">
        <v>4507</v>
      </c>
      <c r="P256" s="140" t="s">
        <v>776</v>
      </c>
      <c r="Q256" s="220">
        <v>3</v>
      </c>
      <c r="R256" s="220">
        <v>0</v>
      </c>
      <c r="S256" s="220">
        <v>0</v>
      </c>
      <c r="T256" s="220">
        <v>2</v>
      </c>
      <c r="U256" s="220">
        <v>1</v>
      </c>
      <c r="V256" s="220">
        <v>0</v>
      </c>
      <c r="W256" s="220" t="s">
        <v>4508</v>
      </c>
      <c r="X256" s="220">
        <v>1</v>
      </c>
      <c r="Y256" s="220" t="s">
        <v>4509</v>
      </c>
      <c r="Z256" s="220">
        <v>2</v>
      </c>
      <c r="AA256" s="220" t="s">
        <v>4510</v>
      </c>
      <c r="AB256" s="220"/>
      <c r="AC256" s="220"/>
      <c r="AD256" s="210">
        <v>44295</v>
      </c>
      <c r="AE256" s="210">
        <v>44379</v>
      </c>
      <c r="AF256" s="210">
        <v>44483</v>
      </c>
      <c r="AG256" s="210"/>
      <c r="AH256" s="72">
        <f t="shared" si="13"/>
        <v>1</v>
      </c>
      <c r="AI256" s="72" t="str">
        <f t="shared" si="14"/>
        <v/>
      </c>
      <c r="AJ256" s="72" t="str">
        <f t="shared" si="15"/>
        <v/>
      </c>
      <c r="AK256" s="72">
        <f t="shared" si="16"/>
        <v>1</v>
      </c>
      <c r="AL256" s="72" t="s">
        <v>2508</v>
      </c>
      <c r="AM256" s="209" t="s">
        <v>879</v>
      </c>
      <c r="AN256" s="209" t="s">
        <v>780</v>
      </c>
      <c r="AO256" s="209" t="s">
        <v>780</v>
      </c>
      <c r="AP256" s="209"/>
      <c r="AQ256" s="209" t="s">
        <v>4511</v>
      </c>
      <c r="AR256" s="209" t="s">
        <v>4512</v>
      </c>
      <c r="AS256" s="209" t="s">
        <v>4513</v>
      </c>
      <c r="AT256" s="209"/>
      <c r="AU256" s="209" t="s">
        <v>879</v>
      </c>
      <c r="AV256" s="209" t="s">
        <v>780</v>
      </c>
      <c r="AW256" s="209" t="s">
        <v>780</v>
      </c>
      <c r="AX256" s="209"/>
      <c r="AY256" s="209" t="s">
        <v>4367</v>
      </c>
      <c r="AZ256" s="209" t="s">
        <v>4514</v>
      </c>
      <c r="BA256" s="211" t="s">
        <v>4515</v>
      </c>
      <c r="BB256" s="211"/>
      <c r="BC256" s="140" t="s">
        <v>768</v>
      </c>
    </row>
    <row r="257" spans="1:55" ht="15" customHeight="1">
      <c r="A257" s="207">
        <v>32</v>
      </c>
      <c r="B257" s="140" t="s">
        <v>4320</v>
      </c>
      <c r="C257" s="140" t="s">
        <v>4378</v>
      </c>
      <c r="D257" s="140" t="s">
        <v>4516</v>
      </c>
      <c r="E257" s="140" t="s">
        <v>3642</v>
      </c>
      <c r="F257" s="140" t="s">
        <v>3643</v>
      </c>
      <c r="G257" s="140" t="s">
        <v>4503</v>
      </c>
      <c r="H257" s="140" t="s">
        <v>4504</v>
      </c>
      <c r="I257" s="140" t="s">
        <v>4517</v>
      </c>
      <c r="J257" s="214">
        <v>44228</v>
      </c>
      <c r="K257" s="214">
        <v>44560</v>
      </c>
      <c r="L257" s="140" t="s">
        <v>4518</v>
      </c>
      <c r="M257" s="140" t="s">
        <v>4397</v>
      </c>
      <c r="N257" s="140" t="s">
        <v>30</v>
      </c>
      <c r="O257" s="140" t="s">
        <v>229</v>
      </c>
      <c r="P257" s="140" t="s">
        <v>776</v>
      </c>
      <c r="Q257" s="220">
        <v>50</v>
      </c>
      <c r="R257" s="220">
        <v>0</v>
      </c>
      <c r="S257" s="220">
        <v>10</v>
      </c>
      <c r="T257" s="220">
        <v>15</v>
      </c>
      <c r="U257" s="220">
        <v>25</v>
      </c>
      <c r="V257" s="220">
        <v>0</v>
      </c>
      <c r="W257" s="220" t="s">
        <v>4519</v>
      </c>
      <c r="X257" s="220">
        <v>93</v>
      </c>
      <c r="Y257" s="220" t="s">
        <v>4520</v>
      </c>
      <c r="Z257" s="220">
        <v>64</v>
      </c>
      <c r="AA257" s="220" t="s">
        <v>4521</v>
      </c>
      <c r="AB257" s="220"/>
      <c r="AC257" s="220"/>
      <c r="AD257" s="210">
        <v>44295</v>
      </c>
      <c r="AE257" s="210">
        <v>44379</v>
      </c>
      <c r="AF257" s="210">
        <v>44483</v>
      </c>
      <c r="AG257" s="210"/>
      <c r="AH257" s="72">
        <f t="shared" si="13"/>
        <v>1</v>
      </c>
      <c r="AI257" s="72" t="str">
        <f t="shared" si="14"/>
        <v/>
      </c>
      <c r="AJ257" s="72">
        <f t="shared" si="15"/>
        <v>1</v>
      </c>
      <c r="AK257" s="72">
        <f t="shared" si="16"/>
        <v>1</v>
      </c>
      <c r="AL257" s="72" t="s">
        <v>2508</v>
      </c>
      <c r="AM257" s="209" t="s">
        <v>780</v>
      </c>
      <c r="AN257" s="209" t="s">
        <v>780</v>
      </c>
      <c r="AO257" s="209" t="s">
        <v>780</v>
      </c>
      <c r="AP257" s="209"/>
      <c r="AQ257" s="209" t="s">
        <v>4331</v>
      </c>
      <c r="AR257" s="209" t="s">
        <v>4522</v>
      </c>
      <c r="AS257" s="209" t="s">
        <v>4523</v>
      </c>
      <c r="AT257" s="209"/>
      <c r="AU257" s="209" t="s">
        <v>879</v>
      </c>
      <c r="AV257" s="209" t="s">
        <v>780</v>
      </c>
      <c r="AW257" s="209" t="s">
        <v>780</v>
      </c>
      <c r="AX257" s="209"/>
      <c r="AY257" s="209" t="s">
        <v>4524</v>
      </c>
      <c r="AZ257" s="209" t="s">
        <v>4525</v>
      </c>
      <c r="BA257" s="211" t="s">
        <v>4526</v>
      </c>
      <c r="BB257" s="211"/>
      <c r="BC257" s="140" t="s">
        <v>768</v>
      </c>
    </row>
    <row r="258" spans="1:55" ht="15" customHeight="1">
      <c r="A258" s="207">
        <v>33</v>
      </c>
      <c r="B258" s="140" t="s">
        <v>4320</v>
      </c>
      <c r="C258" s="140" t="s">
        <v>4527</v>
      </c>
      <c r="D258" s="140" t="s">
        <v>4528</v>
      </c>
      <c r="E258" s="140" t="s">
        <v>3642</v>
      </c>
      <c r="F258" s="140" t="s">
        <v>4529</v>
      </c>
      <c r="G258" s="140" t="s">
        <v>4503</v>
      </c>
      <c r="H258" s="140" t="s">
        <v>4504</v>
      </c>
      <c r="I258" s="140" t="s">
        <v>4530</v>
      </c>
      <c r="J258" s="214">
        <v>44287</v>
      </c>
      <c r="K258" s="214">
        <v>44560</v>
      </c>
      <c r="L258" s="140" t="s">
        <v>4531</v>
      </c>
      <c r="M258" s="140" t="s">
        <v>4397</v>
      </c>
      <c r="N258" s="140" t="s">
        <v>60</v>
      </c>
      <c r="O258" s="140" t="s">
        <v>4532</v>
      </c>
      <c r="P258" s="140" t="s">
        <v>776</v>
      </c>
      <c r="Q258" s="234">
        <v>1</v>
      </c>
      <c r="R258" s="234">
        <v>0</v>
      </c>
      <c r="S258" s="234">
        <v>0.2</v>
      </c>
      <c r="T258" s="234">
        <v>0.4</v>
      </c>
      <c r="U258" s="234">
        <v>0.4</v>
      </c>
      <c r="V258" s="234">
        <v>0</v>
      </c>
      <c r="W258" s="234" t="s">
        <v>4533</v>
      </c>
      <c r="X258" s="234">
        <v>0.2</v>
      </c>
      <c r="Y258" s="234" t="s">
        <v>4534</v>
      </c>
      <c r="Z258" s="234">
        <v>0.4</v>
      </c>
      <c r="AA258" s="234" t="s">
        <v>4535</v>
      </c>
      <c r="AB258" s="234"/>
      <c r="AC258" s="234"/>
      <c r="AD258" s="210">
        <v>44295</v>
      </c>
      <c r="AE258" s="210">
        <v>44379</v>
      </c>
      <c r="AF258" s="210">
        <v>44483</v>
      </c>
      <c r="AG258" s="210"/>
      <c r="AH258" s="72">
        <f t="shared" si="13"/>
        <v>0.60000000000000009</v>
      </c>
      <c r="AI258" s="72" t="str">
        <f t="shared" si="14"/>
        <v/>
      </c>
      <c r="AJ258" s="72">
        <f t="shared" si="15"/>
        <v>1</v>
      </c>
      <c r="AK258" s="72">
        <f t="shared" si="16"/>
        <v>1</v>
      </c>
      <c r="AL258" s="72" t="s">
        <v>2508</v>
      </c>
      <c r="AM258" s="209" t="s">
        <v>879</v>
      </c>
      <c r="AN258" s="209" t="s">
        <v>780</v>
      </c>
      <c r="AO258" s="209" t="s">
        <v>780</v>
      </c>
      <c r="AP258" s="209"/>
      <c r="AQ258" s="209" t="s">
        <v>4511</v>
      </c>
      <c r="AR258" s="209" t="s">
        <v>4536</v>
      </c>
      <c r="AS258" s="209" t="s">
        <v>4537</v>
      </c>
      <c r="AT258" s="209"/>
      <c r="AU258" s="209" t="s">
        <v>879</v>
      </c>
      <c r="AV258" s="209" t="s">
        <v>780</v>
      </c>
      <c r="AW258" s="209" t="s">
        <v>780</v>
      </c>
      <c r="AX258" s="209"/>
      <c r="AY258" s="209" t="s">
        <v>4367</v>
      </c>
      <c r="AZ258" s="209" t="s">
        <v>4538</v>
      </c>
      <c r="BA258" s="211" t="s">
        <v>4539</v>
      </c>
      <c r="BB258" s="211"/>
      <c r="BC258" s="140" t="s">
        <v>768</v>
      </c>
    </row>
    <row r="259" spans="1:55" ht="15" customHeight="1">
      <c r="A259" s="207">
        <v>34</v>
      </c>
      <c r="B259" s="140" t="s">
        <v>4320</v>
      </c>
      <c r="C259" s="140" t="s">
        <v>4527</v>
      </c>
      <c r="D259" s="140" t="s">
        <v>4528</v>
      </c>
      <c r="E259" s="140" t="s">
        <v>3642</v>
      </c>
      <c r="F259" s="140" t="s">
        <v>4529</v>
      </c>
      <c r="G259" s="140" t="s">
        <v>4503</v>
      </c>
      <c r="H259" s="140" t="s">
        <v>4504</v>
      </c>
      <c r="I259" s="140" t="s">
        <v>4540</v>
      </c>
      <c r="J259" s="214">
        <v>44287</v>
      </c>
      <c r="K259" s="214">
        <v>44560</v>
      </c>
      <c r="L259" s="140" t="s">
        <v>4541</v>
      </c>
      <c r="M259" s="140" t="s">
        <v>4397</v>
      </c>
      <c r="N259" s="140" t="s">
        <v>60</v>
      </c>
      <c r="O259" s="140" t="s">
        <v>4542</v>
      </c>
      <c r="P259" s="140" t="s">
        <v>776</v>
      </c>
      <c r="Q259" s="234">
        <v>1</v>
      </c>
      <c r="R259" s="234">
        <v>0</v>
      </c>
      <c r="S259" s="234">
        <v>0.2</v>
      </c>
      <c r="T259" s="234">
        <v>0.4</v>
      </c>
      <c r="U259" s="234">
        <v>0.4</v>
      </c>
      <c r="V259" s="234">
        <v>0</v>
      </c>
      <c r="W259" s="234" t="s">
        <v>4533</v>
      </c>
      <c r="X259" s="234">
        <v>0.2</v>
      </c>
      <c r="Y259" s="234" t="s">
        <v>4543</v>
      </c>
      <c r="Z259" s="234">
        <v>0.4</v>
      </c>
      <c r="AA259" s="234" t="s">
        <v>4544</v>
      </c>
      <c r="AB259" s="234"/>
      <c r="AC259" s="234"/>
      <c r="AD259" s="210">
        <v>44295</v>
      </c>
      <c r="AE259" s="210">
        <v>44379</v>
      </c>
      <c r="AF259" s="210">
        <v>44483</v>
      </c>
      <c r="AG259" s="210"/>
      <c r="AH259" s="72">
        <f t="shared" ref="AH259:AH322" si="18">IFERROR(IF((V259+X259+Z259+AB259)/Q259&gt;1,1,(V259+X259+Z259+AB259)/Q259),0)</f>
        <v>0.60000000000000009</v>
      </c>
      <c r="AI259" s="72" t="str">
        <f t="shared" ref="AI259:AI322" si="19">IFERROR(IF(R259=0,"",IF((V259/R259)&gt;1,1,(V259/R259))),"")</f>
        <v/>
      </c>
      <c r="AJ259" s="72">
        <f t="shared" ref="AJ259:AJ322" si="20">IFERROR(IF(S259=0,"",IF((V259+X259/S259)&gt;1,1,(V259+X259/S259))),"")</f>
        <v>1</v>
      </c>
      <c r="AK259" s="72">
        <f t="shared" ref="AK259:AK322" si="21">IFERROR(IF(T259=0,"",IF((V259+X259+Z259/T259)&gt;1,1,(V259+X259+Z259/T259))),"")</f>
        <v>1</v>
      </c>
      <c r="AL259" s="72" t="s">
        <v>2508</v>
      </c>
      <c r="AM259" s="209" t="s">
        <v>879</v>
      </c>
      <c r="AN259" s="209" t="s">
        <v>780</v>
      </c>
      <c r="AO259" s="209" t="s">
        <v>780</v>
      </c>
      <c r="AP259" s="209"/>
      <c r="AQ259" s="209" t="s">
        <v>4511</v>
      </c>
      <c r="AR259" s="209" t="s">
        <v>4545</v>
      </c>
      <c r="AS259" s="209" t="s">
        <v>4546</v>
      </c>
      <c r="AT259" s="209"/>
      <c r="AU259" s="209" t="s">
        <v>879</v>
      </c>
      <c r="AV259" s="209" t="s">
        <v>780</v>
      </c>
      <c r="AW259" s="209" t="s">
        <v>780</v>
      </c>
      <c r="AX259" s="209"/>
      <c r="AY259" s="209" t="s">
        <v>4367</v>
      </c>
      <c r="AZ259" s="209" t="s">
        <v>4547</v>
      </c>
      <c r="BA259" s="211" t="s">
        <v>4548</v>
      </c>
      <c r="BB259" s="211"/>
      <c r="BC259" s="140" t="s">
        <v>768</v>
      </c>
    </row>
    <row r="260" spans="1:55" ht="15" customHeight="1">
      <c r="A260" s="207">
        <v>35</v>
      </c>
      <c r="B260" s="140" t="s">
        <v>4320</v>
      </c>
      <c r="C260" s="140" t="s">
        <v>4527</v>
      </c>
      <c r="D260" s="140" t="s">
        <v>4549</v>
      </c>
      <c r="E260" s="140" t="s">
        <v>3642</v>
      </c>
      <c r="F260" s="140" t="s">
        <v>4529</v>
      </c>
      <c r="G260" s="140" t="s">
        <v>4503</v>
      </c>
      <c r="H260" s="140" t="s">
        <v>4504</v>
      </c>
      <c r="I260" s="140" t="s">
        <v>4550</v>
      </c>
      <c r="J260" s="214">
        <v>44256</v>
      </c>
      <c r="K260" s="214">
        <v>44560</v>
      </c>
      <c r="L260" s="140" t="s">
        <v>4551</v>
      </c>
      <c r="M260" s="140" t="s">
        <v>4397</v>
      </c>
      <c r="N260" s="140" t="s">
        <v>30</v>
      </c>
      <c r="O260" s="140" t="s">
        <v>4552</v>
      </c>
      <c r="P260" s="140" t="s">
        <v>776</v>
      </c>
      <c r="Q260" s="220">
        <v>5</v>
      </c>
      <c r="R260" s="220">
        <v>0</v>
      </c>
      <c r="S260" s="220">
        <v>0</v>
      </c>
      <c r="T260" s="220">
        <v>0</v>
      </c>
      <c r="U260" s="220">
        <v>5</v>
      </c>
      <c r="V260" s="220">
        <v>0</v>
      </c>
      <c r="W260" s="220" t="s">
        <v>4553</v>
      </c>
      <c r="X260" s="220">
        <v>0</v>
      </c>
      <c r="Y260" s="220" t="s">
        <v>4554</v>
      </c>
      <c r="Z260" s="220">
        <v>0</v>
      </c>
      <c r="AA260" s="220" t="s">
        <v>4555</v>
      </c>
      <c r="AB260" s="220"/>
      <c r="AC260" s="220"/>
      <c r="AD260" s="210">
        <v>44295</v>
      </c>
      <c r="AE260" s="210">
        <v>44379</v>
      </c>
      <c r="AF260" s="210">
        <v>44483</v>
      </c>
      <c r="AG260" s="210"/>
      <c r="AH260" s="72">
        <f t="shared" si="18"/>
        <v>0</v>
      </c>
      <c r="AI260" s="72" t="str">
        <f t="shared" si="19"/>
        <v/>
      </c>
      <c r="AJ260" s="72" t="str">
        <f t="shared" si="20"/>
        <v/>
      </c>
      <c r="AK260" s="72" t="str">
        <f t="shared" si="21"/>
        <v/>
      </c>
      <c r="AL260" s="72" t="s">
        <v>2508</v>
      </c>
      <c r="AM260" s="209" t="s">
        <v>780</v>
      </c>
      <c r="AN260" s="209" t="s">
        <v>780</v>
      </c>
      <c r="AO260" s="209" t="s">
        <v>780</v>
      </c>
      <c r="AP260" s="209"/>
      <c r="AQ260" s="209" t="s">
        <v>4331</v>
      </c>
      <c r="AR260" s="209" t="s">
        <v>4556</v>
      </c>
      <c r="AS260" s="209" t="s">
        <v>4557</v>
      </c>
      <c r="AT260" s="209"/>
      <c r="AU260" s="209" t="s">
        <v>879</v>
      </c>
      <c r="AV260" s="209" t="s">
        <v>780</v>
      </c>
      <c r="AW260" s="209" t="s">
        <v>780</v>
      </c>
      <c r="AX260" s="209"/>
      <c r="AY260" s="209" t="s">
        <v>4558</v>
      </c>
      <c r="AZ260" s="209" t="s">
        <v>4559</v>
      </c>
      <c r="BA260" s="211" t="s">
        <v>4560</v>
      </c>
      <c r="BB260" s="211"/>
      <c r="BC260" s="140" t="s">
        <v>768</v>
      </c>
    </row>
    <row r="261" spans="1:55" ht="15" customHeight="1">
      <c r="A261" s="207">
        <v>36</v>
      </c>
      <c r="B261" s="140" t="s">
        <v>4320</v>
      </c>
      <c r="C261" s="140" t="s">
        <v>4527</v>
      </c>
      <c r="D261" s="140" t="s">
        <v>4549</v>
      </c>
      <c r="E261" s="140" t="s">
        <v>3642</v>
      </c>
      <c r="F261" s="140" t="s">
        <v>4529</v>
      </c>
      <c r="G261" s="140" t="s">
        <v>4503</v>
      </c>
      <c r="H261" s="140" t="s">
        <v>4504</v>
      </c>
      <c r="I261" s="140" t="s">
        <v>4561</v>
      </c>
      <c r="J261" s="214">
        <v>44287</v>
      </c>
      <c r="K261" s="214">
        <v>44560</v>
      </c>
      <c r="L261" s="140" t="s">
        <v>4562</v>
      </c>
      <c r="M261" s="140" t="s">
        <v>4397</v>
      </c>
      <c r="N261" s="140" t="s">
        <v>30</v>
      </c>
      <c r="O261" s="140" t="s">
        <v>4552</v>
      </c>
      <c r="P261" s="140" t="s">
        <v>776</v>
      </c>
      <c r="Q261" s="220">
        <v>45</v>
      </c>
      <c r="R261" s="220">
        <v>0</v>
      </c>
      <c r="S261" s="220">
        <v>5</v>
      </c>
      <c r="T261" s="220">
        <v>15</v>
      </c>
      <c r="U261" s="220">
        <v>25</v>
      </c>
      <c r="V261" s="220">
        <v>0</v>
      </c>
      <c r="W261" s="220" t="s">
        <v>4533</v>
      </c>
      <c r="X261" s="220">
        <v>0</v>
      </c>
      <c r="Y261" s="220" t="s">
        <v>4563</v>
      </c>
      <c r="Z261" s="220">
        <v>41</v>
      </c>
      <c r="AA261" s="220" t="s">
        <v>4564</v>
      </c>
      <c r="AB261" s="220"/>
      <c r="AC261" s="220"/>
      <c r="AD261" s="210">
        <v>44295</v>
      </c>
      <c r="AE261" s="210">
        <v>44379</v>
      </c>
      <c r="AF261" s="210">
        <v>44483</v>
      </c>
      <c r="AG261" s="210"/>
      <c r="AH261" s="72">
        <f t="shared" si="18"/>
        <v>0.91111111111111109</v>
      </c>
      <c r="AI261" s="72" t="str">
        <f t="shared" si="19"/>
        <v/>
      </c>
      <c r="AJ261" s="72">
        <f t="shared" si="20"/>
        <v>0</v>
      </c>
      <c r="AK261" s="72">
        <f t="shared" si="21"/>
        <v>1</v>
      </c>
      <c r="AL261" s="72" t="s">
        <v>2508</v>
      </c>
      <c r="AM261" s="209" t="s">
        <v>879</v>
      </c>
      <c r="AN261" s="209" t="s">
        <v>869</v>
      </c>
      <c r="AO261" s="209" t="s">
        <v>780</v>
      </c>
      <c r="AP261" s="209"/>
      <c r="AQ261" s="209" t="s">
        <v>4565</v>
      </c>
      <c r="AR261" s="209" t="s">
        <v>4566</v>
      </c>
      <c r="AS261" s="209" t="s">
        <v>4567</v>
      </c>
      <c r="AT261" s="209"/>
      <c r="AU261" s="209" t="s">
        <v>879</v>
      </c>
      <c r="AV261" s="209" t="s">
        <v>869</v>
      </c>
      <c r="AW261" s="209" t="s">
        <v>780</v>
      </c>
      <c r="AX261" s="209"/>
      <c r="AY261" s="209" t="s">
        <v>4367</v>
      </c>
      <c r="AZ261" s="209" t="s">
        <v>4568</v>
      </c>
      <c r="BA261" s="211" t="s">
        <v>4569</v>
      </c>
      <c r="BB261" s="211"/>
      <c r="BC261" s="140" t="s">
        <v>768</v>
      </c>
    </row>
    <row r="262" spans="1:55" ht="15" customHeight="1">
      <c r="A262" s="207">
        <v>37</v>
      </c>
      <c r="B262" s="140" t="s">
        <v>4320</v>
      </c>
      <c r="C262" s="140" t="s">
        <v>4527</v>
      </c>
      <c r="D262" s="140" t="s">
        <v>4549</v>
      </c>
      <c r="E262" s="140" t="s">
        <v>3642</v>
      </c>
      <c r="F262" s="140" t="s">
        <v>4529</v>
      </c>
      <c r="G262" s="140" t="s">
        <v>4503</v>
      </c>
      <c r="H262" s="140" t="s">
        <v>4504</v>
      </c>
      <c r="I262" s="140" t="s">
        <v>4570</v>
      </c>
      <c r="J262" s="214">
        <v>44287</v>
      </c>
      <c r="K262" s="214">
        <v>44560</v>
      </c>
      <c r="L262" s="140" t="s">
        <v>4571</v>
      </c>
      <c r="M262" s="140" t="s">
        <v>4397</v>
      </c>
      <c r="N262" s="140" t="s">
        <v>30</v>
      </c>
      <c r="O262" s="140" t="s">
        <v>4552</v>
      </c>
      <c r="P262" s="140" t="s">
        <v>776</v>
      </c>
      <c r="Q262" s="220">
        <v>1</v>
      </c>
      <c r="R262" s="220">
        <v>0</v>
      </c>
      <c r="S262" s="220">
        <v>0</v>
      </c>
      <c r="T262" s="220">
        <v>0</v>
      </c>
      <c r="U262" s="220">
        <v>1</v>
      </c>
      <c r="V262" s="220">
        <v>0</v>
      </c>
      <c r="W262" s="220" t="s">
        <v>4533</v>
      </c>
      <c r="X262" s="220">
        <v>0</v>
      </c>
      <c r="Y262" s="220" t="s">
        <v>4572</v>
      </c>
      <c r="Z262" s="220">
        <v>0</v>
      </c>
      <c r="AA262" s="220" t="s">
        <v>4573</v>
      </c>
      <c r="AB262" s="220"/>
      <c r="AC262" s="220"/>
      <c r="AD262" s="210">
        <v>44295</v>
      </c>
      <c r="AE262" s="210">
        <v>44379</v>
      </c>
      <c r="AF262" s="210">
        <v>44483</v>
      </c>
      <c r="AG262" s="210"/>
      <c r="AH262" s="72">
        <f t="shared" si="18"/>
        <v>0</v>
      </c>
      <c r="AI262" s="72" t="str">
        <f t="shared" si="19"/>
        <v/>
      </c>
      <c r="AJ262" s="72" t="str">
        <f t="shared" si="20"/>
        <v/>
      </c>
      <c r="AK262" s="72" t="str">
        <f t="shared" si="21"/>
        <v/>
      </c>
      <c r="AL262" s="72" t="s">
        <v>2508</v>
      </c>
      <c r="AM262" s="209" t="s">
        <v>879</v>
      </c>
      <c r="AN262" s="209" t="s">
        <v>780</v>
      </c>
      <c r="AO262" s="209" t="s">
        <v>780</v>
      </c>
      <c r="AP262" s="209"/>
      <c r="AQ262" s="209" t="s">
        <v>4565</v>
      </c>
      <c r="AR262" s="209" t="s">
        <v>4574</v>
      </c>
      <c r="AS262" s="209" t="s">
        <v>4575</v>
      </c>
      <c r="AT262" s="209"/>
      <c r="AU262" s="209" t="s">
        <v>879</v>
      </c>
      <c r="AV262" s="209" t="s">
        <v>780</v>
      </c>
      <c r="AW262" s="209" t="s">
        <v>780</v>
      </c>
      <c r="AX262" s="209"/>
      <c r="AY262" s="209" t="s">
        <v>4367</v>
      </c>
      <c r="AZ262" s="209" t="s">
        <v>4576</v>
      </c>
      <c r="BA262" s="211" t="s">
        <v>4577</v>
      </c>
      <c r="BB262" s="211"/>
      <c r="BC262" s="140" t="s">
        <v>768</v>
      </c>
    </row>
    <row r="263" spans="1:55" ht="15" customHeight="1">
      <c r="A263" s="207">
        <v>38</v>
      </c>
      <c r="B263" s="140" t="s">
        <v>4320</v>
      </c>
      <c r="C263" s="140" t="s">
        <v>4527</v>
      </c>
      <c r="D263" s="140" t="s">
        <v>4578</v>
      </c>
      <c r="E263" s="140" t="s">
        <v>3642</v>
      </c>
      <c r="F263" s="140" t="s">
        <v>4529</v>
      </c>
      <c r="G263" s="140" t="s">
        <v>4503</v>
      </c>
      <c r="H263" s="140" t="s">
        <v>4504</v>
      </c>
      <c r="I263" s="140" t="s">
        <v>4579</v>
      </c>
      <c r="J263" s="214">
        <v>44256</v>
      </c>
      <c r="K263" s="214">
        <v>44560</v>
      </c>
      <c r="L263" s="140" t="s">
        <v>4580</v>
      </c>
      <c r="M263" s="140" t="s">
        <v>4397</v>
      </c>
      <c r="N263" s="140" t="s">
        <v>30</v>
      </c>
      <c r="O263" s="140" t="s">
        <v>4581</v>
      </c>
      <c r="P263" s="140" t="s">
        <v>776</v>
      </c>
      <c r="Q263" s="221">
        <v>1</v>
      </c>
      <c r="R263" s="221">
        <v>0</v>
      </c>
      <c r="S263" s="221">
        <v>0</v>
      </c>
      <c r="T263" s="221">
        <v>0</v>
      </c>
      <c r="U263" s="221">
        <v>1</v>
      </c>
      <c r="V263" s="221">
        <v>0</v>
      </c>
      <c r="W263" s="221" t="s">
        <v>4582</v>
      </c>
      <c r="X263" s="221">
        <v>0</v>
      </c>
      <c r="Y263" s="221" t="s">
        <v>4583</v>
      </c>
      <c r="Z263" s="221">
        <v>1</v>
      </c>
      <c r="AA263" s="221" t="s">
        <v>4584</v>
      </c>
      <c r="AB263" s="221"/>
      <c r="AC263" s="221"/>
      <c r="AD263" s="210">
        <v>44295</v>
      </c>
      <c r="AE263" s="210">
        <v>44379</v>
      </c>
      <c r="AF263" s="210">
        <v>44483</v>
      </c>
      <c r="AG263" s="210"/>
      <c r="AH263" s="72">
        <f t="shared" si="18"/>
        <v>1</v>
      </c>
      <c r="AI263" s="72" t="str">
        <f t="shared" si="19"/>
        <v/>
      </c>
      <c r="AJ263" s="72" t="str">
        <f t="shared" si="20"/>
        <v/>
      </c>
      <c r="AK263" s="72" t="str">
        <f t="shared" si="21"/>
        <v/>
      </c>
      <c r="AL263" s="72" t="s">
        <v>2508</v>
      </c>
      <c r="AM263" s="209" t="s">
        <v>780</v>
      </c>
      <c r="AN263" s="209" t="s">
        <v>780</v>
      </c>
      <c r="AO263" s="209" t="s">
        <v>780</v>
      </c>
      <c r="AP263" s="209"/>
      <c r="AQ263" s="209" t="s">
        <v>4331</v>
      </c>
      <c r="AR263" s="209" t="s">
        <v>4585</v>
      </c>
      <c r="AS263" s="209" t="s">
        <v>4586</v>
      </c>
      <c r="AT263" s="209"/>
      <c r="AU263" s="209" t="s">
        <v>879</v>
      </c>
      <c r="AV263" s="209" t="s">
        <v>780</v>
      </c>
      <c r="AW263" s="209" t="s">
        <v>780</v>
      </c>
      <c r="AX263" s="209"/>
      <c r="AY263" s="209" t="s">
        <v>4587</v>
      </c>
      <c r="AZ263" s="209" t="s">
        <v>4588</v>
      </c>
      <c r="BA263" s="211" t="s">
        <v>4589</v>
      </c>
      <c r="BB263" s="211"/>
      <c r="BC263" s="140" t="s">
        <v>768</v>
      </c>
    </row>
    <row r="264" spans="1:55" ht="15" customHeight="1">
      <c r="A264" s="207">
        <v>39</v>
      </c>
      <c r="B264" s="140" t="s">
        <v>4320</v>
      </c>
      <c r="C264" s="140" t="s">
        <v>4527</v>
      </c>
      <c r="D264" s="140" t="s">
        <v>4578</v>
      </c>
      <c r="E264" s="140" t="s">
        <v>3642</v>
      </c>
      <c r="F264" s="140" t="s">
        <v>4529</v>
      </c>
      <c r="G264" s="140" t="s">
        <v>4503</v>
      </c>
      <c r="H264" s="140" t="s">
        <v>4504</v>
      </c>
      <c r="I264" s="140" t="s">
        <v>4590</v>
      </c>
      <c r="J264" s="214">
        <v>44256</v>
      </c>
      <c r="K264" s="214">
        <v>44560</v>
      </c>
      <c r="L264" s="140" t="s">
        <v>4591</v>
      </c>
      <c r="M264" s="140" t="s">
        <v>4397</v>
      </c>
      <c r="N264" s="140" t="s">
        <v>30</v>
      </c>
      <c r="O264" s="140" t="s">
        <v>4592</v>
      </c>
      <c r="P264" s="140" t="s">
        <v>776</v>
      </c>
      <c r="Q264" s="220">
        <v>3</v>
      </c>
      <c r="R264" s="220">
        <v>0</v>
      </c>
      <c r="S264" s="220">
        <v>1</v>
      </c>
      <c r="T264" s="220">
        <v>1</v>
      </c>
      <c r="U264" s="220">
        <v>1</v>
      </c>
      <c r="V264" s="220">
        <v>0</v>
      </c>
      <c r="W264" s="220" t="s">
        <v>4593</v>
      </c>
      <c r="X264" s="220">
        <v>0</v>
      </c>
      <c r="Y264" s="220" t="s">
        <v>4594</v>
      </c>
      <c r="Z264" s="220">
        <v>1</v>
      </c>
      <c r="AA264" s="220" t="s">
        <v>4595</v>
      </c>
      <c r="AB264" s="220"/>
      <c r="AC264" s="220"/>
      <c r="AD264" s="210">
        <v>44295</v>
      </c>
      <c r="AE264" s="210">
        <v>44379</v>
      </c>
      <c r="AF264" s="210">
        <v>44483</v>
      </c>
      <c r="AG264" s="210"/>
      <c r="AH264" s="72">
        <f t="shared" si="18"/>
        <v>0.33333333333333331</v>
      </c>
      <c r="AI264" s="72" t="str">
        <f t="shared" si="19"/>
        <v/>
      </c>
      <c r="AJ264" s="72">
        <f t="shared" si="20"/>
        <v>0</v>
      </c>
      <c r="AK264" s="72">
        <f t="shared" si="21"/>
        <v>1</v>
      </c>
      <c r="AL264" s="72" t="s">
        <v>2508</v>
      </c>
      <c r="AM264" s="209" t="s">
        <v>780</v>
      </c>
      <c r="AN264" s="209" t="s">
        <v>869</v>
      </c>
      <c r="AO264" s="209" t="s">
        <v>780</v>
      </c>
      <c r="AP264" s="209"/>
      <c r="AQ264" s="209" t="s">
        <v>4331</v>
      </c>
      <c r="AR264" s="209" t="s">
        <v>4566</v>
      </c>
      <c r="AS264" s="209" t="s">
        <v>4596</v>
      </c>
      <c r="AT264" s="209"/>
      <c r="AU264" s="209" t="s">
        <v>879</v>
      </c>
      <c r="AV264" s="209" t="s">
        <v>869</v>
      </c>
      <c r="AW264" s="209" t="s">
        <v>780</v>
      </c>
      <c r="AX264" s="209"/>
      <c r="AY264" s="209" t="s">
        <v>4597</v>
      </c>
      <c r="AZ264" s="209" t="s">
        <v>4598</v>
      </c>
      <c r="BA264" s="211" t="s">
        <v>4599</v>
      </c>
      <c r="BB264" s="211"/>
      <c r="BC264" s="140" t="s">
        <v>768</v>
      </c>
    </row>
    <row r="265" spans="1:55" ht="15" customHeight="1">
      <c r="A265" s="207">
        <v>40</v>
      </c>
      <c r="B265" s="140" t="s">
        <v>4320</v>
      </c>
      <c r="C265" s="140" t="s">
        <v>4321</v>
      </c>
      <c r="D265" s="140" t="s">
        <v>4600</v>
      </c>
      <c r="E265" s="140" t="s">
        <v>3045</v>
      </c>
      <c r="F265" s="140" t="s">
        <v>4323</v>
      </c>
      <c r="G265" s="140" t="s">
        <v>771</v>
      </c>
      <c r="H265" s="140" t="s">
        <v>4324</v>
      </c>
      <c r="I265" s="140" t="s">
        <v>4601</v>
      </c>
      <c r="J265" s="214">
        <v>44197</v>
      </c>
      <c r="K265" s="214">
        <v>44561</v>
      </c>
      <c r="L265" s="140" t="s">
        <v>4602</v>
      </c>
      <c r="M265" s="140" t="s">
        <v>699</v>
      </c>
      <c r="N265" s="140" t="s">
        <v>60</v>
      </c>
      <c r="O265" s="140" t="s">
        <v>4603</v>
      </c>
      <c r="P265" s="140" t="s">
        <v>776</v>
      </c>
      <c r="Q265" s="212">
        <v>1</v>
      </c>
      <c r="R265" s="212">
        <v>0.25</v>
      </c>
      <c r="S265" s="212">
        <v>0.25</v>
      </c>
      <c r="T265" s="212">
        <v>0.25</v>
      </c>
      <c r="U265" s="212">
        <v>0.25</v>
      </c>
      <c r="V265" s="212">
        <v>0.25</v>
      </c>
      <c r="W265" s="212" t="s">
        <v>4604</v>
      </c>
      <c r="X265" s="212">
        <v>0.25</v>
      </c>
      <c r="Y265" s="212" t="s">
        <v>4605</v>
      </c>
      <c r="Z265" s="212">
        <v>0.25</v>
      </c>
      <c r="AA265" s="212" t="s">
        <v>4606</v>
      </c>
      <c r="AB265" s="212"/>
      <c r="AC265" s="212"/>
      <c r="AD265" s="210">
        <v>44295</v>
      </c>
      <c r="AE265" s="210">
        <v>44379</v>
      </c>
      <c r="AF265" s="210">
        <v>44483</v>
      </c>
      <c r="AG265" s="210"/>
      <c r="AH265" s="72">
        <f t="shared" si="18"/>
        <v>0.75</v>
      </c>
      <c r="AI265" s="72">
        <f t="shared" si="19"/>
        <v>1</v>
      </c>
      <c r="AJ265" s="72">
        <f t="shared" si="20"/>
        <v>1</v>
      </c>
      <c r="AK265" s="72">
        <f t="shared" si="21"/>
        <v>1</v>
      </c>
      <c r="AL265" s="72" t="s">
        <v>2508</v>
      </c>
      <c r="AM265" s="209" t="s">
        <v>780</v>
      </c>
      <c r="AN265" s="209" t="s">
        <v>780</v>
      </c>
      <c r="AO265" s="209" t="s">
        <v>780</v>
      </c>
      <c r="AP265" s="209"/>
      <c r="AQ265" s="209" t="s">
        <v>4331</v>
      </c>
      <c r="AR265" s="209" t="s">
        <v>4607</v>
      </c>
      <c r="AS265" s="209" t="s">
        <v>4608</v>
      </c>
      <c r="AT265" s="209"/>
      <c r="AU265" s="209" t="s">
        <v>780</v>
      </c>
      <c r="AV265" s="209" t="s">
        <v>780</v>
      </c>
      <c r="AW265" s="209" t="s">
        <v>780</v>
      </c>
      <c r="AX265" s="209"/>
      <c r="AY265" s="209" t="s">
        <v>4609</v>
      </c>
      <c r="AZ265" s="209" t="s">
        <v>4610</v>
      </c>
      <c r="BA265" s="211" t="s">
        <v>4611</v>
      </c>
      <c r="BB265" s="211"/>
      <c r="BC265" s="140" t="s">
        <v>4337</v>
      </c>
    </row>
    <row r="266" spans="1:55" ht="15" customHeight="1">
      <c r="A266" s="207">
        <v>41</v>
      </c>
      <c r="B266" s="140" t="s">
        <v>4320</v>
      </c>
      <c r="C266" s="140" t="s">
        <v>4404</v>
      </c>
      <c r="D266" s="140" t="s">
        <v>4600</v>
      </c>
      <c r="E266" s="140" t="s">
        <v>3045</v>
      </c>
      <c r="F266" s="140" t="s">
        <v>4323</v>
      </c>
      <c r="G266" s="140" t="s">
        <v>771</v>
      </c>
      <c r="H266" s="140" t="s">
        <v>4324</v>
      </c>
      <c r="I266" s="140" t="s">
        <v>4612</v>
      </c>
      <c r="J266" s="214">
        <v>44197</v>
      </c>
      <c r="K266" s="214">
        <v>44561</v>
      </c>
      <c r="L266" s="140" t="s">
        <v>4613</v>
      </c>
      <c r="M266" s="140" t="s">
        <v>4409</v>
      </c>
      <c r="N266" s="140" t="s">
        <v>60</v>
      </c>
      <c r="O266" s="140" t="s">
        <v>4603</v>
      </c>
      <c r="P266" s="140" t="s">
        <v>776</v>
      </c>
      <c r="Q266" s="212">
        <v>1</v>
      </c>
      <c r="R266" s="212">
        <v>0.25</v>
      </c>
      <c r="S266" s="212">
        <v>0.25</v>
      </c>
      <c r="T266" s="212">
        <v>0.25</v>
      </c>
      <c r="U266" s="212">
        <v>0.25</v>
      </c>
      <c r="V266" s="212">
        <v>0.25</v>
      </c>
      <c r="W266" s="212" t="s">
        <v>4614</v>
      </c>
      <c r="X266" s="212">
        <v>0.25</v>
      </c>
      <c r="Y266" s="212" t="s">
        <v>4615</v>
      </c>
      <c r="Z266" s="212">
        <v>0.25</v>
      </c>
      <c r="AA266" s="212" t="s">
        <v>4616</v>
      </c>
      <c r="AB266" s="212"/>
      <c r="AC266" s="212"/>
      <c r="AD266" s="210">
        <v>44295</v>
      </c>
      <c r="AE266" s="210">
        <v>44379</v>
      </c>
      <c r="AF266" s="210">
        <v>44483</v>
      </c>
      <c r="AG266" s="210"/>
      <c r="AH266" s="72">
        <f t="shared" si="18"/>
        <v>0.75</v>
      </c>
      <c r="AI266" s="72">
        <f t="shared" si="19"/>
        <v>1</v>
      </c>
      <c r="AJ266" s="72">
        <f t="shared" si="20"/>
        <v>1</v>
      </c>
      <c r="AK266" s="72">
        <f t="shared" si="21"/>
        <v>1</v>
      </c>
      <c r="AL266" s="72" t="s">
        <v>2508</v>
      </c>
      <c r="AM266" s="209" t="s">
        <v>780</v>
      </c>
      <c r="AN266" s="209" t="s">
        <v>780</v>
      </c>
      <c r="AO266" s="209" t="s">
        <v>780</v>
      </c>
      <c r="AP266" s="209"/>
      <c r="AQ266" s="209" t="s">
        <v>4331</v>
      </c>
      <c r="AR266" s="209" t="s">
        <v>4617</v>
      </c>
      <c r="AS266" s="209" t="s">
        <v>4618</v>
      </c>
      <c r="AT266" s="209"/>
      <c r="AU266" s="209" t="s">
        <v>780</v>
      </c>
      <c r="AV266" s="209" t="s">
        <v>780</v>
      </c>
      <c r="AW266" s="209" t="s">
        <v>780</v>
      </c>
      <c r="AX266" s="209"/>
      <c r="AY266" s="209" t="s">
        <v>4619</v>
      </c>
      <c r="AZ266" s="209" t="s">
        <v>4620</v>
      </c>
      <c r="BA266" s="211" t="s">
        <v>4620</v>
      </c>
      <c r="BB266" s="211"/>
      <c r="BC266" s="140" t="s">
        <v>4337</v>
      </c>
    </row>
    <row r="267" spans="1:55" ht="15" customHeight="1">
      <c r="A267" s="207">
        <v>42</v>
      </c>
      <c r="B267" s="140" t="s">
        <v>4320</v>
      </c>
      <c r="C267" s="140" t="s">
        <v>4321</v>
      </c>
      <c r="D267" s="140" t="s">
        <v>4600</v>
      </c>
      <c r="E267" s="140" t="s">
        <v>3045</v>
      </c>
      <c r="F267" s="140" t="s">
        <v>4323</v>
      </c>
      <c r="G267" s="140" t="s">
        <v>771</v>
      </c>
      <c r="H267" s="140" t="s">
        <v>4324</v>
      </c>
      <c r="I267" s="140" t="s">
        <v>4621</v>
      </c>
      <c r="J267" s="214">
        <v>44197</v>
      </c>
      <c r="K267" s="214">
        <v>44561</v>
      </c>
      <c r="L267" s="140" t="s">
        <v>4622</v>
      </c>
      <c r="M267" s="140" t="s">
        <v>699</v>
      </c>
      <c r="N267" s="140" t="s">
        <v>60</v>
      </c>
      <c r="O267" s="140" t="s">
        <v>4603</v>
      </c>
      <c r="P267" s="140" t="s">
        <v>776</v>
      </c>
      <c r="Q267" s="212">
        <v>1</v>
      </c>
      <c r="R267" s="212">
        <v>0.25</v>
      </c>
      <c r="S267" s="212">
        <v>0.25</v>
      </c>
      <c r="T267" s="212">
        <v>0.25</v>
      </c>
      <c r="U267" s="212">
        <v>0.25</v>
      </c>
      <c r="V267" s="212">
        <v>0.25</v>
      </c>
      <c r="W267" s="212" t="s">
        <v>4623</v>
      </c>
      <c r="X267" s="212">
        <v>0.25</v>
      </c>
      <c r="Y267" s="212" t="s">
        <v>4624</v>
      </c>
      <c r="Z267" s="212">
        <v>0.25</v>
      </c>
      <c r="AA267" s="212" t="s">
        <v>4625</v>
      </c>
      <c r="AB267" s="212"/>
      <c r="AC267" s="212"/>
      <c r="AD267" s="210">
        <v>44295</v>
      </c>
      <c r="AE267" s="210">
        <v>44379</v>
      </c>
      <c r="AF267" s="210">
        <v>44483</v>
      </c>
      <c r="AG267" s="210"/>
      <c r="AH267" s="72">
        <f t="shared" si="18"/>
        <v>0.75</v>
      </c>
      <c r="AI267" s="72">
        <f t="shared" si="19"/>
        <v>1</v>
      </c>
      <c r="AJ267" s="72">
        <f t="shared" si="20"/>
        <v>1</v>
      </c>
      <c r="AK267" s="72">
        <f t="shared" si="21"/>
        <v>1</v>
      </c>
      <c r="AL267" s="72" t="s">
        <v>2508</v>
      </c>
      <c r="AM267" s="209" t="s">
        <v>780</v>
      </c>
      <c r="AN267" s="209" t="s">
        <v>780</v>
      </c>
      <c r="AO267" s="209" t="s">
        <v>780</v>
      </c>
      <c r="AP267" s="209"/>
      <c r="AQ267" s="209" t="s">
        <v>4331</v>
      </c>
      <c r="AR267" s="209" t="s">
        <v>4626</v>
      </c>
      <c r="AS267" s="209" t="s">
        <v>4618</v>
      </c>
      <c r="AT267" s="209"/>
      <c r="AU267" s="209" t="s">
        <v>780</v>
      </c>
      <c r="AV267" s="209" t="s">
        <v>780</v>
      </c>
      <c r="AW267" s="209" t="s">
        <v>780</v>
      </c>
      <c r="AX267" s="209"/>
      <c r="AY267" s="209" t="s">
        <v>4627</v>
      </c>
      <c r="AZ267" s="209" t="s">
        <v>4628</v>
      </c>
      <c r="BA267" s="211" t="s">
        <v>4629</v>
      </c>
      <c r="BB267" s="211"/>
      <c r="BC267" s="140" t="s">
        <v>4337</v>
      </c>
    </row>
    <row r="268" spans="1:55" ht="15" customHeight="1">
      <c r="A268" s="207">
        <v>43</v>
      </c>
      <c r="B268" s="140" t="s">
        <v>4320</v>
      </c>
      <c r="C268" s="140" t="s">
        <v>4321</v>
      </c>
      <c r="D268" s="140" t="s">
        <v>4630</v>
      </c>
      <c r="E268" s="140" t="s">
        <v>3045</v>
      </c>
      <c r="F268" s="140" t="s">
        <v>4323</v>
      </c>
      <c r="G268" s="140" t="s">
        <v>771</v>
      </c>
      <c r="H268" s="140" t="s">
        <v>4324</v>
      </c>
      <c r="I268" s="140" t="s">
        <v>4631</v>
      </c>
      <c r="J268" s="214">
        <v>44440</v>
      </c>
      <c r="K268" s="214">
        <v>44561</v>
      </c>
      <c r="L268" s="140" t="s">
        <v>4632</v>
      </c>
      <c r="M268" s="140" t="s">
        <v>699</v>
      </c>
      <c r="N268" s="140" t="s">
        <v>30</v>
      </c>
      <c r="O268" s="140" t="s">
        <v>4633</v>
      </c>
      <c r="P268" s="140" t="s">
        <v>776</v>
      </c>
      <c r="Q268" s="209">
        <f>SUM(R268:U268)</f>
        <v>1</v>
      </c>
      <c r="R268" s="209">
        <v>0</v>
      </c>
      <c r="S268" s="209">
        <v>0</v>
      </c>
      <c r="T268" s="209">
        <v>0</v>
      </c>
      <c r="U268" s="209">
        <v>1</v>
      </c>
      <c r="V268" s="209">
        <v>0</v>
      </c>
      <c r="W268" s="209" t="s">
        <v>4634</v>
      </c>
      <c r="X268" s="209">
        <v>0</v>
      </c>
      <c r="Y268" s="209" t="s">
        <v>4635</v>
      </c>
      <c r="Z268" s="209">
        <v>0</v>
      </c>
      <c r="AA268" s="209" t="s">
        <v>4636</v>
      </c>
      <c r="AB268" s="209"/>
      <c r="AC268" s="209"/>
      <c r="AD268" s="210">
        <v>44295</v>
      </c>
      <c r="AE268" s="210">
        <v>44379</v>
      </c>
      <c r="AF268" s="210">
        <v>44483</v>
      </c>
      <c r="AG268" s="210"/>
      <c r="AH268" s="72">
        <f t="shared" si="18"/>
        <v>0</v>
      </c>
      <c r="AI268" s="72" t="str">
        <f t="shared" si="19"/>
        <v/>
      </c>
      <c r="AJ268" s="72" t="str">
        <f t="shared" si="20"/>
        <v/>
      </c>
      <c r="AK268" s="72" t="str">
        <f t="shared" si="21"/>
        <v/>
      </c>
      <c r="AL268" s="72" t="s">
        <v>2508</v>
      </c>
      <c r="AM268" s="209" t="s">
        <v>780</v>
      </c>
      <c r="AN268" s="209" t="s">
        <v>780</v>
      </c>
      <c r="AO268" s="209" t="s">
        <v>780</v>
      </c>
      <c r="AP268" s="209"/>
      <c r="AQ268" s="209" t="s">
        <v>4331</v>
      </c>
      <c r="AR268" s="209" t="s">
        <v>4637</v>
      </c>
      <c r="AS268" s="209" t="s">
        <v>4638</v>
      </c>
      <c r="AT268" s="209"/>
      <c r="AU268" s="209" t="s">
        <v>879</v>
      </c>
      <c r="AV268" s="209" t="s">
        <v>879</v>
      </c>
      <c r="AW268" s="209" t="s">
        <v>780</v>
      </c>
      <c r="AX268" s="209"/>
      <c r="AY268" s="209" t="s">
        <v>1458</v>
      </c>
      <c r="AZ268" s="209" t="s">
        <v>4639</v>
      </c>
      <c r="BA268" s="211" t="s">
        <v>4640</v>
      </c>
      <c r="BB268" s="211"/>
      <c r="BC268" s="140" t="s">
        <v>4337</v>
      </c>
    </row>
    <row r="269" spans="1:55" ht="15" customHeight="1">
      <c r="A269" s="207">
        <v>44</v>
      </c>
      <c r="B269" s="140" t="s">
        <v>4320</v>
      </c>
      <c r="C269" s="140" t="s">
        <v>4321</v>
      </c>
      <c r="D269" s="140" t="s">
        <v>4630</v>
      </c>
      <c r="E269" s="140" t="s">
        <v>3045</v>
      </c>
      <c r="F269" s="140" t="s">
        <v>4323</v>
      </c>
      <c r="G269" s="140" t="s">
        <v>771</v>
      </c>
      <c r="H269" s="140" t="s">
        <v>4324</v>
      </c>
      <c r="I269" s="140" t="s">
        <v>4641</v>
      </c>
      <c r="J269" s="214">
        <v>44440</v>
      </c>
      <c r="K269" s="214">
        <v>44561</v>
      </c>
      <c r="L269" s="140" t="s">
        <v>4632</v>
      </c>
      <c r="M269" s="140" t="s">
        <v>699</v>
      </c>
      <c r="N269" s="140" t="s">
        <v>30</v>
      </c>
      <c r="O269" s="140" t="s">
        <v>4633</v>
      </c>
      <c r="P269" s="140" t="s">
        <v>776</v>
      </c>
      <c r="Q269" s="209">
        <f>SUM(R269:U269)</f>
        <v>1</v>
      </c>
      <c r="R269" s="209">
        <v>0</v>
      </c>
      <c r="S269" s="209">
        <v>0</v>
      </c>
      <c r="T269" s="209">
        <v>0</v>
      </c>
      <c r="U269" s="209">
        <v>1</v>
      </c>
      <c r="V269" s="209">
        <v>0</v>
      </c>
      <c r="W269" s="209" t="s">
        <v>4642</v>
      </c>
      <c r="X269" s="209">
        <v>0</v>
      </c>
      <c r="Y269" s="209" t="s">
        <v>4643</v>
      </c>
      <c r="Z269" s="209">
        <v>0</v>
      </c>
      <c r="AA269" s="209" t="s">
        <v>4636</v>
      </c>
      <c r="AB269" s="209"/>
      <c r="AC269" s="209"/>
      <c r="AD269" s="210">
        <v>44295</v>
      </c>
      <c r="AE269" s="210">
        <v>44379</v>
      </c>
      <c r="AF269" s="210">
        <v>44483</v>
      </c>
      <c r="AG269" s="210"/>
      <c r="AH269" s="72">
        <f t="shared" si="18"/>
        <v>0</v>
      </c>
      <c r="AI269" s="72" t="str">
        <f t="shared" si="19"/>
        <v/>
      </c>
      <c r="AJ269" s="72" t="str">
        <f t="shared" si="20"/>
        <v/>
      </c>
      <c r="AK269" s="72" t="str">
        <f t="shared" si="21"/>
        <v/>
      </c>
      <c r="AL269" s="72" t="s">
        <v>2508</v>
      </c>
      <c r="AM269" s="209" t="s">
        <v>780</v>
      </c>
      <c r="AN269" s="209" t="s">
        <v>780</v>
      </c>
      <c r="AO269" s="209" t="s">
        <v>780</v>
      </c>
      <c r="AP269" s="209"/>
      <c r="AQ269" s="209" t="s">
        <v>4331</v>
      </c>
      <c r="AR269" s="209" t="s">
        <v>4644</v>
      </c>
      <c r="AS269" s="209" t="s">
        <v>4645</v>
      </c>
      <c r="AT269" s="209"/>
      <c r="AU269" s="209" t="s">
        <v>879</v>
      </c>
      <c r="AV269" s="209" t="s">
        <v>879</v>
      </c>
      <c r="AW269" s="209" t="s">
        <v>780</v>
      </c>
      <c r="AX269" s="209"/>
      <c r="AY269" s="209" t="s">
        <v>1458</v>
      </c>
      <c r="AZ269" s="209" t="s">
        <v>4646</v>
      </c>
      <c r="BA269" s="211" t="s">
        <v>4647</v>
      </c>
      <c r="BB269" s="211"/>
      <c r="BC269" s="140" t="s">
        <v>4337</v>
      </c>
    </row>
    <row r="270" spans="1:55" ht="15" customHeight="1">
      <c r="A270" s="207">
        <v>45</v>
      </c>
      <c r="B270" s="140" t="s">
        <v>4320</v>
      </c>
      <c r="C270" s="140" t="s">
        <v>4321</v>
      </c>
      <c r="D270" s="140" t="s">
        <v>4630</v>
      </c>
      <c r="E270" s="140" t="s">
        <v>3045</v>
      </c>
      <c r="F270" s="140" t="s">
        <v>4323</v>
      </c>
      <c r="G270" s="140" t="s">
        <v>771</v>
      </c>
      <c r="H270" s="140" t="s">
        <v>4324</v>
      </c>
      <c r="I270" s="140" t="s">
        <v>4648</v>
      </c>
      <c r="J270" s="214">
        <v>44197</v>
      </c>
      <c r="K270" s="214">
        <v>44561</v>
      </c>
      <c r="L270" s="140" t="s">
        <v>4649</v>
      </c>
      <c r="M270" s="140" t="s">
        <v>699</v>
      </c>
      <c r="N270" s="140" t="s">
        <v>30</v>
      </c>
      <c r="O270" s="140" t="s">
        <v>4633</v>
      </c>
      <c r="P270" s="140" t="s">
        <v>776</v>
      </c>
      <c r="Q270" s="209">
        <f>SUM(R270:U270)</f>
        <v>2</v>
      </c>
      <c r="R270" s="209">
        <v>0</v>
      </c>
      <c r="S270" s="209">
        <v>1</v>
      </c>
      <c r="T270" s="209">
        <v>0</v>
      </c>
      <c r="U270" s="209">
        <v>1</v>
      </c>
      <c r="V270" s="209">
        <v>0</v>
      </c>
      <c r="W270" s="209" t="s">
        <v>4650</v>
      </c>
      <c r="X270" s="209">
        <v>1</v>
      </c>
      <c r="Y270" s="209" t="s">
        <v>4650</v>
      </c>
      <c r="Z270" s="209">
        <v>0</v>
      </c>
      <c r="AA270" s="209" t="s">
        <v>4651</v>
      </c>
      <c r="AB270" s="209"/>
      <c r="AC270" s="209"/>
      <c r="AD270" s="210">
        <v>44295</v>
      </c>
      <c r="AE270" s="210">
        <v>44379</v>
      </c>
      <c r="AF270" s="210">
        <v>44483</v>
      </c>
      <c r="AG270" s="210"/>
      <c r="AH270" s="72">
        <f t="shared" si="18"/>
        <v>0.5</v>
      </c>
      <c r="AI270" s="72" t="str">
        <f t="shared" si="19"/>
        <v/>
      </c>
      <c r="AJ270" s="72">
        <f t="shared" si="20"/>
        <v>1</v>
      </c>
      <c r="AK270" s="72" t="str">
        <f t="shared" si="21"/>
        <v/>
      </c>
      <c r="AL270" s="72" t="s">
        <v>2508</v>
      </c>
      <c r="AM270" s="209" t="s">
        <v>780</v>
      </c>
      <c r="AN270" s="209" t="s">
        <v>780</v>
      </c>
      <c r="AO270" s="209" t="s">
        <v>879</v>
      </c>
      <c r="AP270" s="209"/>
      <c r="AQ270" s="209" t="s">
        <v>4331</v>
      </c>
      <c r="AR270" s="209" t="s">
        <v>4652</v>
      </c>
      <c r="AS270" s="209" t="s">
        <v>883</v>
      </c>
      <c r="AT270" s="209"/>
      <c r="AU270" s="209" t="s">
        <v>879</v>
      </c>
      <c r="AV270" s="209" t="s">
        <v>780</v>
      </c>
      <c r="AW270" s="209" t="s">
        <v>879</v>
      </c>
      <c r="AX270" s="209"/>
      <c r="AY270" s="209" t="s">
        <v>4653</v>
      </c>
      <c r="AZ270" s="209" t="s">
        <v>4654</v>
      </c>
      <c r="BA270" s="211" t="s">
        <v>3416</v>
      </c>
      <c r="BB270" s="211"/>
      <c r="BC270" s="140" t="s">
        <v>4337</v>
      </c>
    </row>
    <row r="271" spans="1:55" ht="15" customHeight="1">
      <c r="A271" s="207">
        <v>46</v>
      </c>
      <c r="B271" s="140" t="s">
        <v>4320</v>
      </c>
      <c r="C271" s="140" t="s">
        <v>4321</v>
      </c>
      <c r="D271" s="140" t="s">
        <v>4630</v>
      </c>
      <c r="E271" s="140" t="s">
        <v>3045</v>
      </c>
      <c r="F271" s="140" t="s">
        <v>4655</v>
      </c>
      <c r="G271" s="140" t="s">
        <v>771</v>
      </c>
      <c r="H271" s="140" t="s">
        <v>4324</v>
      </c>
      <c r="I271" s="140" t="s">
        <v>4656</v>
      </c>
      <c r="J271" s="214">
        <v>44197</v>
      </c>
      <c r="K271" s="214">
        <v>44561</v>
      </c>
      <c r="L271" s="140" t="s">
        <v>4657</v>
      </c>
      <c r="M271" s="140" t="s">
        <v>699</v>
      </c>
      <c r="N271" s="140" t="s">
        <v>60</v>
      </c>
      <c r="O271" s="140" t="s">
        <v>4633</v>
      </c>
      <c r="P271" s="140" t="s">
        <v>776</v>
      </c>
      <c r="Q271" s="212">
        <v>1</v>
      </c>
      <c r="R271" s="212">
        <v>0</v>
      </c>
      <c r="S271" s="212">
        <v>0</v>
      </c>
      <c r="T271" s="212">
        <v>0</v>
      </c>
      <c r="U271" s="212">
        <v>1</v>
      </c>
      <c r="V271" s="212">
        <v>0</v>
      </c>
      <c r="W271" s="212" t="s">
        <v>4658</v>
      </c>
      <c r="X271" s="212">
        <v>0</v>
      </c>
      <c r="Y271" s="212" t="s">
        <v>4367</v>
      </c>
      <c r="Z271" s="212">
        <v>1</v>
      </c>
      <c r="AA271" s="212" t="s">
        <v>4659</v>
      </c>
      <c r="AB271" s="212"/>
      <c r="AC271" s="212"/>
      <c r="AD271" s="210">
        <v>44295</v>
      </c>
      <c r="AE271" s="210">
        <v>44379</v>
      </c>
      <c r="AF271" s="210">
        <v>44483</v>
      </c>
      <c r="AG271" s="210"/>
      <c r="AH271" s="72">
        <f t="shared" si="18"/>
        <v>1</v>
      </c>
      <c r="AI271" s="72" t="str">
        <f t="shared" si="19"/>
        <v/>
      </c>
      <c r="AJ271" s="72" t="str">
        <f t="shared" si="20"/>
        <v/>
      </c>
      <c r="AK271" s="72" t="str">
        <f t="shared" si="21"/>
        <v/>
      </c>
      <c r="AL271" s="72" t="s">
        <v>2508</v>
      </c>
      <c r="AM271" s="209" t="s">
        <v>780</v>
      </c>
      <c r="AN271" s="209" t="s">
        <v>879</v>
      </c>
      <c r="AO271" s="209" t="s">
        <v>780</v>
      </c>
      <c r="AP271" s="209"/>
      <c r="AQ271" s="209" t="s">
        <v>4331</v>
      </c>
      <c r="AR271" s="209" t="s">
        <v>4367</v>
      </c>
      <c r="AS271" s="209" t="s">
        <v>4660</v>
      </c>
      <c r="AT271" s="209"/>
      <c r="AU271" s="209" t="s">
        <v>879</v>
      </c>
      <c r="AV271" s="209" t="s">
        <v>879</v>
      </c>
      <c r="AW271" s="209" t="s">
        <v>780</v>
      </c>
      <c r="AX271" s="209"/>
      <c r="AY271" s="209" t="s">
        <v>4661</v>
      </c>
      <c r="AZ271" s="209" t="s">
        <v>1459</v>
      </c>
      <c r="BA271" s="211" t="s">
        <v>4662</v>
      </c>
      <c r="BB271" s="211"/>
      <c r="BC271" s="140" t="s">
        <v>4337</v>
      </c>
    </row>
    <row r="272" spans="1:55" ht="15" customHeight="1">
      <c r="A272" s="207">
        <v>1</v>
      </c>
      <c r="B272" s="140" t="s">
        <v>4663</v>
      </c>
      <c r="C272" s="140" t="s">
        <v>4664</v>
      </c>
      <c r="D272" s="140" t="s">
        <v>4665</v>
      </c>
      <c r="E272" s="140" t="s">
        <v>833</v>
      </c>
      <c r="F272" s="140" t="s">
        <v>4666</v>
      </c>
      <c r="G272" s="140" t="s">
        <v>835</v>
      </c>
      <c r="H272" s="140" t="s">
        <v>835</v>
      </c>
      <c r="I272" s="140" t="s">
        <v>4667</v>
      </c>
      <c r="J272" s="214">
        <v>44197</v>
      </c>
      <c r="K272" s="214">
        <v>44561</v>
      </c>
      <c r="L272" s="140" t="s">
        <v>4668</v>
      </c>
      <c r="M272" s="140" t="s">
        <v>4669</v>
      </c>
      <c r="N272" s="140" t="s">
        <v>60</v>
      </c>
      <c r="O272" s="140" t="s">
        <v>4670</v>
      </c>
      <c r="P272" s="140" t="s">
        <v>862</v>
      </c>
      <c r="Q272" s="212">
        <v>1</v>
      </c>
      <c r="R272" s="212">
        <v>0</v>
      </c>
      <c r="S272" s="212">
        <v>0</v>
      </c>
      <c r="T272" s="212">
        <v>0</v>
      </c>
      <c r="U272" s="212">
        <v>1</v>
      </c>
      <c r="V272" s="212">
        <v>0</v>
      </c>
      <c r="W272" s="212" t="s">
        <v>4671</v>
      </c>
      <c r="X272" s="212">
        <v>0</v>
      </c>
      <c r="Y272" s="212" t="s">
        <v>4672</v>
      </c>
      <c r="Z272" s="212">
        <v>0.5</v>
      </c>
      <c r="AA272" s="212" t="s">
        <v>4673</v>
      </c>
      <c r="AB272" s="212"/>
      <c r="AC272" s="212"/>
      <c r="AD272" s="210">
        <v>44295</v>
      </c>
      <c r="AE272" s="210">
        <v>44379</v>
      </c>
      <c r="AF272" s="210">
        <v>44482</v>
      </c>
      <c r="AG272" s="210"/>
      <c r="AH272" s="72">
        <f t="shared" si="18"/>
        <v>0.5</v>
      </c>
      <c r="AI272" s="72" t="str">
        <f t="shared" si="19"/>
        <v/>
      </c>
      <c r="AJ272" s="72" t="str">
        <f t="shared" si="20"/>
        <v/>
      </c>
      <c r="AK272" s="72" t="str">
        <f t="shared" si="21"/>
        <v/>
      </c>
      <c r="AL272" s="72" t="s">
        <v>2508</v>
      </c>
      <c r="AM272" s="212" t="s">
        <v>879</v>
      </c>
      <c r="AN272" s="212" t="s">
        <v>879</v>
      </c>
      <c r="AO272" s="212" t="s">
        <v>780</v>
      </c>
      <c r="AP272" s="212"/>
      <c r="AQ272" s="212" t="s">
        <v>4674</v>
      </c>
      <c r="AR272" s="212" t="s">
        <v>4675</v>
      </c>
      <c r="AS272" s="212" t="s">
        <v>4676</v>
      </c>
      <c r="AT272" s="212"/>
      <c r="AU272" s="212" t="s">
        <v>879</v>
      </c>
      <c r="AV272" s="212" t="s">
        <v>879</v>
      </c>
      <c r="AW272" s="212" t="s">
        <v>780</v>
      </c>
      <c r="AX272" s="212"/>
      <c r="AY272" s="212" t="s">
        <v>4677</v>
      </c>
      <c r="AZ272" s="212" t="s">
        <v>3246</v>
      </c>
      <c r="BA272" s="211" t="s">
        <v>4678</v>
      </c>
      <c r="BB272" s="211"/>
      <c r="BC272" s="140" t="s">
        <v>768</v>
      </c>
    </row>
    <row r="273" spans="1:55" ht="15" customHeight="1">
      <c r="A273" s="207">
        <v>2</v>
      </c>
      <c r="B273" s="140" t="s">
        <v>4663</v>
      </c>
      <c r="C273" s="140" t="s">
        <v>4664</v>
      </c>
      <c r="D273" s="140" t="s">
        <v>4679</v>
      </c>
      <c r="E273" s="140" t="s">
        <v>833</v>
      </c>
      <c r="F273" s="140" t="s">
        <v>834</v>
      </c>
      <c r="G273" s="140" t="s">
        <v>835</v>
      </c>
      <c r="H273" s="140" t="s">
        <v>835</v>
      </c>
      <c r="I273" s="140" t="s">
        <v>4680</v>
      </c>
      <c r="J273" s="214">
        <v>44197</v>
      </c>
      <c r="K273" s="214">
        <v>44255</v>
      </c>
      <c r="L273" s="140" t="s">
        <v>4681</v>
      </c>
      <c r="M273" s="140" t="s">
        <v>4669</v>
      </c>
      <c r="N273" s="140" t="s">
        <v>30</v>
      </c>
      <c r="O273" s="140" t="s">
        <v>4682</v>
      </c>
      <c r="P273" s="140" t="s">
        <v>862</v>
      </c>
      <c r="Q273" s="209">
        <v>1</v>
      </c>
      <c r="R273" s="209">
        <v>1</v>
      </c>
      <c r="S273" s="209">
        <v>0</v>
      </c>
      <c r="T273" s="209">
        <v>0</v>
      </c>
      <c r="U273" s="209">
        <v>0</v>
      </c>
      <c r="V273" s="209">
        <v>1</v>
      </c>
      <c r="W273" s="209" t="s">
        <v>4683</v>
      </c>
      <c r="X273" s="209">
        <v>0</v>
      </c>
      <c r="Y273" s="209" t="s">
        <v>4684</v>
      </c>
      <c r="Z273" s="209">
        <v>0</v>
      </c>
      <c r="AA273" s="209" t="s">
        <v>4684</v>
      </c>
      <c r="AB273" s="212"/>
      <c r="AC273" s="212"/>
      <c r="AD273" s="210">
        <v>44295</v>
      </c>
      <c r="AE273" s="210">
        <v>44379</v>
      </c>
      <c r="AF273" s="210">
        <v>44481</v>
      </c>
      <c r="AG273" s="210"/>
      <c r="AH273" s="72">
        <f t="shared" si="18"/>
        <v>1</v>
      </c>
      <c r="AI273" s="72">
        <f t="shared" si="19"/>
        <v>1</v>
      </c>
      <c r="AJ273" s="72" t="str">
        <f t="shared" si="20"/>
        <v/>
      </c>
      <c r="AK273" s="72" t="str">
        <f t="shared" si="21"/>
        <v/>
      </c>
      <c r="AL273" s="72" t="s">
        <v>2508</v>
      </c>
      <c r="AM273" s="212" t="s">
        <v>780</v>
      </c>
      <c r="AN273" s="212" t="s">
        <v>879</v>
      </c>
      <c r="AO273" s="212" t="s">
        <v>879</v>
      </c>
      <c r="AP273" s="212"/>
      <c r="AQ273" s="212" t="s">
        <v>4685</v>
      </c>
      <c r="AR273" s="212" t="s">
        <v>4686</v>
      </c>
      <c r="AS273" s="212" t="s">
        <v>4684</v>
      </c>
      <c r="AT273" s="212"/>
      <c r="AU273" s="212" t="s">
        <v>780</v>
      </c>
      <c r="AV273" s="212" t="s">
        <v>879</v>
      </c>
      <c r="AW273" s="212" t="s">
        <v>879</v>
      </c>
      <c r="AX273" s="212"/>
      <c r="AY273" s="212" t="s">
        <v>4687</v>
      </c>
      <c r="AZ273" s="212" t="s">
        <v>4688</v>
      </c>
      <c r="BA273" s="211" t="s">
        <v>4689</v>
      </c>
      <c r="BB273" s="211"/>
      <c r="BC273" s="140" t="s">
        <v>4681</v>
      </c>
    </row>
    <row r="274" spans="1:55" ht="15" customHeight="1">
      <c r="A274" s="207">
        <v>3</v>
      </c>
      <c r="B274" s="140" t="s">
        <v>4663</v>
      </c>
      <c r="C274" s="140" t="s">
        <v>4664</v>
      </c>
      <c r="D274" s="140" t="s">
        <v>4679</v>
      </c>
      <c r="E274" s="140" t="s">
        <v>833</v>
      </c>
      <c r="F274" s="140" t="s">
        <v>834</v>
      </c>
      <c r="G274" s="140" t="s">
        <v>835</v>
      </c>
      <c r="H274" s="140" t="s">
        <v>835</v>
      </c>
      <c r="I274" s="140" t="s">
        <v>4690</v>
      </c>
      <c r="J274" s="214">
        <v>44197</v>
      </c>
      <c r="K274" s="214">
        <v>44561</v>
      </c>
      <c r="L274" s="140" t="s">
        <v>4691</v>
      </c>
      <c r="M274" s="140" t="s">
        <v>4669</v>
      </c>
      <c r="N274" s="140" t="s">
        <v>30</v>
      </c>
      <c r="O274" s="140" t="s">
        <v>4682</v>
      </c>
      <c r="P274" s="140" t="s">
        <v>862</v>
      </c>
      <c r="Q274" s="209">
        <v>59</v>
      </c>
      <c r="R274" s="209">
        <v>9</v>
      </c>
      <c r="S274" s="209">
        <v>18</v>
      </c>
      <c r="T274" s="209">
        <v>17</v>
      </c>
      <c r="U274" s="209">
        <v>15</v>
      </c>
      <c r="V274" s="209">
        <v>7</v>
      </c>
      <c r="W274" s="209" t="s">
        <v>4692</v>
      </c>
      <c r="X274" s="209">
        <v>17</v>
      </c>
      <c r="Y274" s="209" t="s">
        <v>4693</v>
      </c>
      <c r="Z274" s="209">
        <v>19</v>
      </c>
      <c r="AA274" s="209" t="s">
        <v>4694</v>
      </c>
      <c r="AB274" s="209"/>
      <c r="AC274" s="209"/>
      <c r="AD274" s="210">
        <v>44295</v>
      </c>
      <c r="AE274" s="210">
        <v>44379</v>
      </c>
      <c r="AF274" s="210">
        <v>44481</v>
      </c>
      <c r="AG274" s="210"/>
      <c r="AH274" s="72">
        <f t="shared" si="18"/>
        <v>0.72881355932203384</v>
      </c>
      <c r="AI274" s="72">
        <f t="shared" si="19"/>
        <v>0.77777777777777779</v>
      </c>
      <c r="AJ274" s="72">
        <f t="shared" si="20"/>
        <v>1</v>
      </c>
      <c r="AK274" s="72">
        <f t="shared" si="21"/>
        <v>1</v>
      </c>
      <c r="AL274" s="72" t="s">
        <v>2508</v>
      </c>
      <c r="AM274" s="212" t="s">
        <v>780</v>
      </c>
      <c r="AN274" s="212" t="s">
        <v>780</v>
      </c>
      <c r="AO274" s="212"/>
      <c r="AP274" s="212"/>
      <c r="AQ274" s="212" t="s">
        <v>4695</v>
      </c>
      <c r="AR274" s="212" t="s">
        <v>4696</v>
      </c>
      <c r="AS274" s="212"/>
      <c r="AT274" s="212"/>
      <c r="AU274" s="212" t="s">
        <v>879</v>
      </c>
      <c r="AV274" s="212" t="s">
        <v>780</v>
      </c>
      <c r="AW274" s="212" t="s">
        <v>780</v>
      </c>
      <c r="AX274" s="212"/>
      <c r="AY274" s="212" t="s">
        <v>4697</v>
      </c>
      <c r="AZ274" s="212" t="s">
        <v>4698</v>
      </c>
      <c r="BA274" s="211" t="s">
        <v>4699</v>
      </c>
      <c r="BB274" s="211"/>
      <c r="BC274" s="140" t="s">
        <v>4681</v>
      </c>
    </row>
    <row r="275" spans="1:55" ht="15" customHeight="1">
      <c r="A275" s="207">
        <v>4</v>
      </c>
      <c r="B275" s="140" t="s">
        <v>4663</v>
      </c>
      <c r="C275" s="140" t="s">
        <v>4664</v>
      </c>
      <c r="D275" s="140" t="s">
        <v>4700</v>
      </c>
      <c r="E275" s="140" t="s">
        <v>833</v>
      </c>
      <c r="F275" s="140" t="s">
        <v>834</v>
      </c>
      <c r="G275" s="140" t="s">
        <v>835</v>
      </c>
      <c r="H275" s="140" t="s">
        <v>835</v>
      </c>
      <c r="I275" s="140" t="s">
        <v>4701</v>
      </c>
      <c r="J275" s="214">
        <v>44197</v>
      </c>
      <c r="K275" s="214">
        <v>44255</v>
      </c>
      <c r="L275" s="140" t="s">
        <v>4700</v>
      </c>
      <c r="M275" s="140" t="s">
        <v>4669</v>
      </c>
      <c r="N275" s="140" t="s">
        <v>30</v>
      </c>
      <c r="O275" s="140" t="s">
        <v>4682</v>
      </c>
      <c r="P275" s="140" t="s">
        <v>862</v>
      </c>
      <c r="Q275" s="209">
        <v>1</v>
      </c>
      <c r="R275" s="209">
        <v>1</v>
      </c>
      <c r="S275" s="209">
        <v>0</v>
      </c>
      <c r="T275" s="209">
        <v>0</v>
      </c>
      <c r="U275" s="209">
        <v>0</v>
      </c>
      <c r="V275" s="209">
        <v>1</v>
      </c>
      <c r="W275" s="209" t="s">
        <v>4702</v>
      </c>
      <c r="X275" s="209">
        <v>0</v>
      </c>
      <c r="Y275" s="209" t="s">
        <v>4684</v>
      </c>
      <c r="Z275" s="209">
        <v>0</v>
      </c>
      <c r="AA275" s="209" t="s">
        <v>4684</v>
      </c>
      <c r="AB275" s="209"/>
      <c r="AC275" s="209"/>
      <c r="AD275" s="210">
        <v>44295</v>
      </c>
      <c r="AE275" s="210">
        <v>44379</v>
      </c>
      <c r="AF275" s="210">
        <v>44481</v>
      </c>
      <c r="AG275" s="210"/>
      <c r="AH275" s="72">
        <f t="shared" si="18"/>
        <v>1</v>
      </c>
      <c r="AI275" s="72">
        <f t="shared" si="19"/>
        <v>1</v>
      </c>
      <c r="AJ275" s="72" t="str">
        <f t="shared" si="20"/>
        <v/>
      </c>
      <c r="AK275" s="72" t="str">
        <f t="shared" si="21"/>
        <v/>
      </c>
      <c r="AL275" s="72" t="s">
        <v>2508</v>
      </c>
      <c r="AM275" s="212" t="s">
        <v>780</v>
      </c>
      <c r="AN275" s="212" t="s">
        <v>879</v>
      </c>
      <c r="AO275" s="212" t="s">
        <v>879</v>
      </c>
      <c r="AP275" s="212"/>
      <c r="AQ275" s="212" t="s">
        <v>4685</v>
      </c>
      <c r="AR275" s="212" t="s">
        <v>4703</v>
      </c>
      <c r="AS275" s="212" t="s">
        <v>4684</v>
      </c>
      <c r="AT275" s="212"/>
      <c r="AU275" s="212" t="s">
        <v>780</v>
      </c>
      <c r="AV275" s="212" t="s">
        <v>879</v>
      </c>
      <c r="AW275" s="212" t="s">
        <v>879</v>
      </c>
      <c r="AX275" s="212"/>
      <c r="AY275" s="212" t="s">
        <v>4704</v>
      </c>
      <c r="AZ275" s="212" t="s">
        <v>4705</v>
      </c>
      <c r="BA275" s="211" t="s">
        <v>4706</v>
      </c>
      <c r="BB275" s="211"/>
      <c r="BC275" s="140" t="s">
        <v>4700</v>
      </c>
    </row>
    <row r="276" spans="1:55" ht="15" customHeight="1">
      <c r="A276" s="207">
        <v>5</v>
      </c>
      <c r="B276" s="140" t="s">
        <v>4663</v>
      </c>
      <c r="C276" s="140" t="s">
        <v>4664</v>
      </c>
      <c r="D276" s="140" t="s">
        <v>4700</v>
      </c>
      <c r="E276" s="140" t="s">
        <v>833</v>
      </c>
      <c r="F276" s="140" t="s">
        <v>834</v>
      </c>
      <c r="G276" s="140" t="s">
        <v>835</v>
      </c>
      <c r="H276" s="140" t="s">
        <v>835</v>
      </c>
      <c r="I276" s="140" t="s">
        <v>4707</v>
      </c>
      <c r="J276" s="214">
        <v>44197</v>
      </c>
      <c r="K276" s="214">
        <v>44561</v>
      </c>
      <c r="L276" s="140" t="s">
        <v>4691</v>
      </c>
      <c r="M276" s="140" t="s">
        <v>4669</v>
      </c>
      <c r="N276" s="140" t="s">
        <v>30</v>
      </c>
      <c r="O276" s="140" t="s">
        <v>4682</v>
      </c>
      <c r="P276" s="140" t="s">
        <v>862</v>
      </c>
      <c r="Q276" s="209">
        <v>32</v>
      </c>
      <c r="R276" s="209">
        <v>5</v>
      </c>
      <c r="S276" s="209">
        <v>9</v>
      </c>
      <c r="T276" s="209">
        <v>9</v>
      </c>
      <c r="U276" s="209">
        <v>9</v>
      </c>
      <c r="V276" s="209">
        <v>5</v>
      </c>
      <c r="W276" s="209" t="s">
        <v>4708</v>
      </c>
      <c r="X276" s="209">
        <v>9</v>
      </c>
      <c r="Y276" s="209" t="s">
        <v>4709</v>
      </c>
      <c r="Z276" s="209">
        <v>9</v>
      </c>
      <c r="AA276" s="209" t="s">
        <v>4710</v>
      </c>
      <c r="AB276" s="212"/>
      <c r="AC276" s="212"/>
      <c r="AD276" s="210">
        <v>44295</v>
      </c>
      <c r="AE276" s="210">
        <v>44379</v>
      </c>
      <c r="AF276" s="210">
        <v>44481</v>
      </c>
      <c r="AG276" s="210"/>
      <c r="AH276" s="72">
        <f t="shared" si="18"/>
        <v>0.71875</v>
      </c>
      <c r="AI276" s="72">
        <f t="shared" si="19"/>
        <v>1</v>
      </c>
      <c r="AJ276" s="72">
        <f t="shared" si="20"/>
        <v>1</v>
      </c>
      <c r="AK276" s="72">
        <f t="shared" si="21"/>
        <v>1</v>
      </c>
      <c r="AL276" s="72" t="s">
        <v>2508</v>
      </c>
      <c r="AM276" s="212" t="s">
        <v>780</v>
      </c>
      <c r="AN276" s="212" t="s">
        <v>780</v>
      </c>
      <c r="AO276" s="212" t="s">
        <v>780</v>
      </c>
      <c r="AP276" s="212"/>
      <c r="AQ276" s="212" t="s">
        <v>4711</v>
      </c>
      <c r="AR276" s="212" t="s">
        <v>4712</v>
      </c>
      <c r="AS276" s="212" t="s">
        <v>4713</v>
      </c>
      <c r="AT276" s="212"/>
      <c r="AU276" s="212" t="s">
        <v>780</v>
      </c>
      <c r="AV276" s="212" t="s">
        <v>780</v>
      </c>
      <c r="AW276" s="212" t="s">
        <v>780</v>
      </c>
      <c r="AX276" s="212"/>
      <c r="AY276" s="212" t="s">
        <v>4714</v>
      </c>
      <c r="AZ276" s="212" t="s">
        <v>4715</v>
      </c>
      <c r="BA276" s="211" t="s">
        <v>4716</v>
      </c>
      <c r="BB276" s="211"/>
      <c r="BC276" s="140" t="s">
        <v>4700</v>
      </c>
    </row>
    <row r="277" spans="1:55" ht="15" customHeight="1">
      <c r="A277" s="207">
        <v>6</v>
      </c>
      <c r="B277" s="140" t="s">
        <v>4663</v>
      </c>
      <c r="C277" s="140" t="s">
        <v>4717</v>
      </c>
      <c r="D277" s="140" t="s">
        <v>4718</v>
      </c>
      <c r="E277" s="140" t="s">
        <v>833</v>
      </c>
      <c r="F277" s="140" t="s">
        <v>834</v>
      </c>
      <c r="G277" s="140" t="s">
        <v>835</v>
      </c>
      <c r="H277" s="140" t="s">
        <v>835</v>
      </c>
      <c r="I277" s="140" t="s">
        <v>4719</v>
      </c>
      <c r="J277" s="214">
        <v>44197</v>
      </c>
      <c r="K277" s="214">
        <v>44255</v>
      </c>
      <c r="L277" s="140" t="s">
        <v>4718</v>
      </c>
      <c r="M277" s="140" t="s">
        <v>4669</v>
      </c>
      <c r="N277" s="140" t="s">
        <v>30</v>
      </c>
      <c r="O277" s="140" t="s">
        <v>4682</v>
      </c>
      <c r="P277" s="140" t="s">
        <v>862</v>
      </c>
      <c r="Q277" s="209">
        <v>1</v>
      </c>
      <c r="R277" s="209">
        <v>1</v>
      </c>
      <c r="S277" s="209">
        <v>0</v>
      </c>
      <c r="T277" s="209">
        <v>0</v>
      </c>
      <c r="U277" s="209">
        <v>0</v>
      </c>
      <c r="V277" s="209">
        <v>1</v>
      </c>
      <c r="W277" s="209" t="s">
        <v>4720</v>
      </c>
      <c r="X277" s="209">
        <v>0</v>
      </c>
      <c r="Y277" s="209" t="s">
        <v>4684</v>
      </c>
      <c r="Z277" s="209">
        <v>0</v>
      </c>
      <c r="AA277" s="209" t="s">
        <v>4684</v>
      </c>
      <c r="AB277" s="209"/>
      <c r="AC277" s="209"/>
      <c r="AD277" s="210">
        <v>44295</v>
      </c>
      <c r="AE277" s="210">
        <v>44379</v>
      </c>
      <c r="AF277" s="210">
        <v>44481</v>
      </c>
      <c r="AG277" s="210"/>
      <c r="AH277" s="72">
        <f t="shared" si="18"/>
        <v>1</v>
      </c>
      <c r="AI277" s="72">
        <f t="shared" si="19"/>
        <v>1</v>
      </c>
      <c r="AJ277" s="72" t="str">
        <f t="shared" si="20"/>
        <v/>
      </c>
      <c r="AK277" s="72" t="str">
        <f t="shared" si="21"/>
        <v/>
      </c>
      <c r="AL277" s="72" t="s">
        <v>2508</v>
      </c>
      <c r="AM277" s="212" t="s">
        <v>780</v>
      </c>
      <c r="AN277" s="212" t="s">
        <v>879</v>
      </c>
      <c r="AO277" s="212" t="s">
        <v>879</v>
      </c>
      <c r="AP277" s="212"/>
      <c r="AQ277" s="212" t="s">
        <v>4721</v>
      </c>
      <c r="AR277" s="212" t="s">
        <v>4722</v>
      </c>
      <c r="AS277" s="212" t="s">
        <v>4684</v>
      </c>
      <c r="AT277" s="212"/>
      <c r="AU277" s="212" t="s">
        <v>780</v>
      </c>
      <c r="AV277" s="212" t="s">
        <v>879</v>
      </c>
      <c r="AW277" s="212" t="s">
        <v>879</v>
      </c>
      <c r="AX277" s="212"/>
      <c r="AY277" s="212" t="s">
        <v>4723</v>
      </c>
      <c r="AZ277" s="212" t="s">
        <v>4705</v>
      </c>
      <c r="BA277" s="211" t="s">
        <v>4724</v>
      </c>
      <c r="BB277" s="211"/>
      <c r="BC277" s="140" t="s">
        <v>4725</v>
      </c>
    </row>
    <row r="278" spans="1:55" ht="15" customHeight="1">
      <c r="A278" s="207">
        <v>7</v>
      </c>
      <c r="B278" s="140" t="s">
        <v>4663</v>
      </c>
      <c r="C278" s="140" t="s">
        <v>4717</v>
      </c>
      <c r="D278" s="140" t="s">
        <v>4718</v>
      </c>
      <c r="E278" s="140" t="s">
        <v>833</v>
      </c>
      <c r="F278" s="140" t="s">
        <v>834</v>
      </c>
      <c r="G278" s="140" t="s">
        <v>835</v>
      </c>
      <c r="H278" s="140" t="s">
        <v>835</v>
      </c>
      <c r="I278" s="140" t="s">
        <v>4726</v>
      </c>
      <c r="J278" s="214">
        <v>44197</v>
      </c>
      <c r="K278" s="214">
        <v>44561</v>
      </c>
      <c r="L278" s="140" t="s">
        <v>4691</v>
      </c>
      <c r="M278" s="140" t="s">
        <v>4669</v>
      </c>
      <c r="N278" s="140" t="s">
        <v>30</v>
      </c>
      <c r="O278" s="140" t="s">
        <v>4682</v>
      </c>
      <c r="P278" s="140" t="s">
        <v>862</v>
      </c>
      <c r="Q278" s="209">
        <v>63</v>
      </c>
      <c r="R278" s="209">
        <v>9</v>
      </c>
      <c r="S278" s="209">
        <v>18</v>
      </c>
      <c r="T278" s="209">
        <v>18</v>
      </c>
      <c r="U278" s="209">
        <v>18</v>
      </c>
      <c r="V278" s="209">
        <v>9</v>
      </c>
      <c r="W278" s="209" t="s">
        <v>4727</v>
      </c>
      <c r="X278" s="209">
        <v>18</v>
      </c>
      <c r="Y278" s="209" t="s">
        <v>4728</v>
      </c>
      <c r="Z278" s="209">
        <v>18</v>
      </c>
      <c r="AA278" s="209" t="s">
        <v>4729</v>
      </c>
      <c r="AB278" s="209"/>
      <c r="AC278" s="209"/>
      <c r="AD278" s="210">
        <v>44295</v>
      </c>
      <c r="AE278" s="210">
        <v>44379</v>
      </c>
      <c r="AF278" s="210">
        <v>44481</v>
      </c>
      <c r="AG278" s="210"/>
      <c r="AH278" s="72">
        <f t="shared" si="18"/>
        <v>0.7142857142857143</v>
      </c>
      <c r="AI278" s="72">
        <f t="shared" si="19"/>
        <v>1</v>
      </c>
      <c r="AJ278" s="72">
        <f t="shared" si="20"/>
        <v>1</v>
      </c>
      <c r="AK278" s="72">
        <f t="shared" si="21"/>
        <v>1</v>
      </c>
      <c r="AL278" s="72" t="s">
        <v>2508</v>
      </c>
      <c r="AM278" s="212" t="s">
        <v>780</v>
      </c>
      <c r="AN278" s="212" t="s">
        <v>780</v>
      </c>
      <c r="AO278" s="212" t="s">
        <v>780</v>
      </c>
      <c r="AP278" s="212"/>
      <c r="AQ278" s="212" t="s">
        <v>4730</v>
      </c>
      <c r="AR278" s="212" t="s">
        <v>4731</v>
      </c>
      <c r="AS278" s="212" t="s">
        <v>4732</v>
      </c>
      <c r="AT278" s="212"/>
      <c r="AU278" s="212" t="s">
        <v>780</v>
      </c>
      <c r="AV278" s="212" t="s">
        <v>780</v>
      </c>
      <c r="AW278" s="212" t="s">
        <v>780</v>
      </c>
      <c r="AX278" s="212"/>
      <c r="AY278" s="212" t="s">
        <v>4733</v>
      </c>
      <c r="AZ278" s="212" t="s">
        <v>4734</v>
      </c>
      <c r="BA278" s="211" t="s">
        <v>4735</v>
      </c>
      <c r="BB278" s="211"/>
      <c r="BC278" s="140" t="s">
        <v>4725</v>
      </c>
    </row>
    <row r="279" spans="1:55" ht="15" customHeight="1">
      <c r="A279" s="207">
        <v>8</v>
      </c>
      <c r="B279" s="140" t="s">
        <v>4663</v>
      </c>
      <c r="C279" s="140" t="s">
        <v>4717</v>
      </c>
      <c r="D279" s="140" t="s">
        <v>4718</v>
      </c>
      <c r="E279" s="140" t="s">
        <v>833</v>
      </c>
      <c r="F279" s="140" t="s">
        <v>834</v>
      </c>
      <c r="G279" s="140" t="s">
        <v>835</v>
      </c>
      <c r="H279" s="140" t="s">
        <v>835</v>
      </c>
      <c r="I279" s="140" t="s">
        <v>4736</v>
      </c>
      <c r="J279" s="214">
        <v>44197</v>
      </c>
      <c r="K279" s="214">
        <v>44561</v>
      </c>
      <c r="L279" s="140" t="s">
        <v>4737</v>
      </c>
      <c r="M279" s="140" t="s">
        <v>4669</v>
      </c>
      <c r="N279" s="140" t="s">
        <v>30</v>
      </c>
      <c r="O279" s="140" t="s">
        <v>4682</v>
      </c>
      <c r="P279" s="140" t="s">
        <v>862</v>
      </c>
      <c r="Q279" s="209">
        <v>9</v>
      </c>
      <c r="R279" s="209">
        <v>6</v>
      </c>
      <c r="S279" s="209">
        <v>0</v>
      </c>
      <c r="T279" s="209">
        <v>2</v>
      </c>
      <c r="U279" s="209">
        <v>1</v>
      </c>
      <c r="V279" s="209">
        <v>5</v>
      </c>
      <c r="W279" s="209" t="s">
        <v>4738</v>
      </c>
      <c r="X279" s="209">
        <v>0</v>
      </c>
      <c r="Y279" s="209" t="s">
        <v>4739</v>
      </c>
      <c r="Z279" s="209">
        <v>3</v>
      </c>
      <c r="AA279" s="209" t="s">
        <v>4740</v>
      </c>
      <c r="AB279" s="209"/>
      <c r="AC279" s="209"/>
      <c r="AD279" s="210">
        <v>44295</v>
      </c>
      <c r="AE279" s="210">
        <v>44379</v>
      </c>
      <c r="AF279" s="210">
        <v>44481</v>
      </c>
      <c r="AG279" s="210"/>
      <c r="AH279" s="72">
        <f t="shared" si="18"/>
        <v>0.88888888888888884</v>
      </c>
      <c r="AI279" s="72">
        <f t="shared" si="19"/>
        <v>0.83333333333333337</v>
      </c>
      <c r="AJ279" s="72" t="str">
        <f t="shared" si="20"/>
        <v/>
      </c>
      <c r="AK279" s="72">
        <f t="shared" si="21"/>
        <v>1</v>
      </c>
      <c r="AL279" s="72" t="s">
        <v>2508</v>
      </c>
      <c r="AM279" s="212" t="s">
        <v>780</v>
      </c>
      <c r="AN279" s="212" t="s">
        <v>879</v>
      </c>
      <c r="AO279" s="212" t="s">
        <v>780</v>
      </c>
      <c r="AP279" s="212"/>
      <c r="AQ279" s="212" t="s">
        <v>4741</v>
      </c>
      <c r="AR279" s="212" t="s">
        <v>4742</v>
      </c>
      <c r="AS279" s="212" t="s">
        <v>4743</v>
      </c>
      <c r="AT279" s="212"/>
      <c r="AU279" s="212" t="s">
        <v>780</v>
      </c>
      <c r="AV279" s="212" t="s">
        <v>879</v>
      </c>
      <c r="AW279" s="212" t="s">
        <v>780</v>
      </c>
      <c r="AX279" s="212"/>
      <c r="AY279" s="212" t="s">
        <v>4744</v>
      </c>
      <c r="AZ279" s="212" t="s">
        <v>4745</v>
      </c>
      <c r="BA279" s="211" t="s">
        <v>4746</v>
      </c>
      <c r="BB279" s="211"/>
      <c r="BC279" s="140" t="s">
        <v>4725</v>
      </c>
    </row>
    <row r="280" spans="1:55" ht="15" customHeight="1">
      <c r="A280" s="207">
        <v>9</v>
      </c>
      <c r="B280" s="140" t="s">
        <v>4663</v>
      </c>
      <c r="C280" s="140" t="s">
        <v>4664</v>
      </c>
      <c r="D280" s="140" t="s">
        <v>4718</v>
      </c>
      <c r="E280" s="140" t="s">
        <v>833</v>
      </c>
      <c r="F280" s="140" t="s">
        <v>834</v>
      </c>
      <c r="G280" s="140" t="s">
        <v>835</v>
      </c>
      <c r="H280" s="140" t="s">
        <v>835</v>
      </c>
      <c r="I280" s="140" t="s">
        <v>4747</v>
      </c>
      <c r="J280" s="214">
        <v>44197</v>
      </c>
      <c r="K280" s="214">
        <v>44530</v>
      </c>
      <c r="L280" s="140" t="s">
        <v>4748</v>
      </c>
      <c r="M280" s="140" t="s">
        <v>4669</v>
      </c>
      <c r="N280" s="140" t="s">
        <v>60</v>
      </c>
      <c r="O280" s="140" t="s">
        <v>4682</v>
      </c>
      <c r="P280" s="140" t="s">
        <v>862</v>
      </c>
      <c r="Q280" s="233">
        <v>1</v>
      </c>
      <c r="R280" s="233">
        <v>0.21</v>
      </c>
      <c r="S280" s="233">
        <v>0.28999999999999998</v>
      </c>
      <c r="T280" s="233">
        <v>0.21</v>
      </c>
      <c r="U280" s="233">
        <v>0.28999999999999998</v>
      </c>
      <c r="V280" s="233">
        <v>0.21</v>
      </c>
      <c r="W280" s="233" t="s">
        <v>4749</v>
      </c>
      <c r="X280" s="233">
        <v>0.28999999999999998</v>
      </c>
      <c r="Y280" s="233" t="s">
        <v>4750</v>
      </c>
      <c r="Z280" s="233">
        <v>0.21</v>
      </c>
      <c r="AA280" s="233" t="s">
        <v>4751</v>
      </c>
      <c r="AB280" s="209"/>
      <c r="AC280" s="209"/>
      <c r="AD280" s="210">
        <v>44295</v>
      </c>
      <c r="AE280" s="210">
        <v>44379</v>
      </c>
      <c r="AF280" s="210">
        <v>44481</v>
      </c>
      <c r="AG280" s="210"/>
      <c r="AH280" s="72">
        <f t="shared" si="18"/>
        <v>0.71</v>
      </c>
      <c r="AI280" s="72">
        <f t="shared" si="19"/>
        <v>1</v>
      </c>
      <c r="AJ280" s="72">
        <f t="shared" si="20"/>
        <v>1</v>
      </c>
      <c r="AK280" s="72">
        <f t="shared" si="21"/>
        <v>1</v>
      </c>
      <c r="AL280" s="72" t="s">
        <v>2508</v>
      </c>
      <c r="AM280" s="212" t="s">
        <v>780</v>
      </c>
      <c r="AN280" s="212" t="s">
        <v>780</v>
      </c>
      <c r="AO280" s="212" t="s">
        <v>780</v>
      </c>
      <c r="AP280" s="212"/>
      <c r="AQ280" s="212" t="s">
        <v>4752</v>
      </c>
      <c r="AR280" s="212" t="s">
        <v>4753</v>
      </c>
      <c r="AS280" s="212" t="s">
        <v>4754</v>
      </c>
      <c r="AT280" s="212"/>
      <c r="AU280" s="212" t="s">
        <v>780</v>
      </c>
      <c r="AV280" s="212" t="s">
        <v>780</v>
      </c>
      <c r="AW280" s="212" t="s">
        <v>780</v>
      </c>
      <c r="AX280" s="212"/>
      <c r="AY280" s="212" t="s">
        <v>4755</v>
      </c>
      <c r="AZ280" s="212" t="s">
        <v>4756</v>
      </c>
      <c r="BA280" s="211" t="s">
        <v>4757</v>
      </c>
      <c r="BB280" s="211"/>
      <c r="BC280" s="140" t="s">
        <v>4725</v>
      </c>
    </row>
    <row r="281" spans="1:55" ht="15" customHeight="1">
      <c r="A281" s="207">
        <v>10</v>
      </c>
      <c r="B281" s="140" t="s">
        <v>4663</v>
      </c>
      <c r="C281" s="140" t="s">
        <v>4717</v>
      </c>
      <c r="D281" s="140" t="s">
        <v>4718</v>
      </c>
      <c r="E281" s="140" t="s">
        <v>833</v>
      </c>
      <c r="F281" s="140" t="s">
        <v>834</v>
      </c>
      <c r="G281" s="140" t="s">
        <v>835</v>
      </c>
      <c r="H281" s="140" t="s">
        <v>835</v>
      </c>
      <c r="I281" s="140" t="s">
        <v>4758</v>
      </c>
      <c r="J281" s="214">
        <v>44228</v>
      </c>
      <c r="K281" s="214">
        <v>44316</v>
      </c>
      <c r="L281" s="140" t="s">
        <v>4759</v>
      </c>
      <c r="M281" s="225" t="s">
        <v>4669</v>
      </c>
      <c r="N281" s="140" t="s">
        <v>30</v>
      </c>
      <c r="O281" s="140" t="s">
        <v>4682</v>
      </c>
      <c r="P281" s="140" t="s">
        <v>862</v>
      </c>
      <c r="Q281" s="209">
        <v>1</v>
      </c>
      <c r="R281" s="209">
        <v>0</v>
      </c>
      <c r="S281" s="209">
        <v>1</v>
      </c>
      <c r="T281" s="209">
        <v>0</v>
      </c>
      <c r="U281" s="209">
        <v>0</v>
      </c>
      <c r="V281" s="209">
        <v>0</v>
      </c>
      <c r="W281" s="209" t="s">
        <v>4760</v>
      </c>
      <c r="X281" s="209">
        <v>1</v>
      </c>
      <c r="Y281" s="209" t="s">
        <v>4761</v>
      </c>
      <c r="Z281" s="209">
        <v>0</v>
      </c>
      <c r="AA281" s="209" t="s">
        <v>4762</v>
      </c>
      <c r="AB281" s="209"/>
      <c r="AC281" s="209"/>
      <c r="AD281" s="210">
        <v>44295</v>
      </c>
      <c r="AE281" s="210">
        <v>44379</v>
      </c>
      <c r="AF281" s="210">
        <v>44481</v>
      </c>
      <c r="AG281" s="210"/>
      <c r="AH281" s="72">
        <f t="shared" si="18"/>
        <v>1</v>
      </c>
      <c r="AI281" s="72" t="str">
        <f t="shared" si="19"/>
        <v/>
      </c>
      <c r="AJ281" s="72">
        <f t="shared" si="20"/>
        <v>1</v>
      </c>
      <c r="AK281" s="72" t="str">
        <f t="shared" si="21"/>
        <v/>
      </c>
      <c r="AL281" s="72" t="s">
        <v>2508</v>
      </c>
      <c r="AM281" s="212" t="s">
        <v>879</v>
      </c>
      <c r="AN281" s="212" t="s">
        <v>780</v>
      </c>
      <c r="AO281" s="212" t="s">
        <v>780</v>
      </c>
      <c r="AP281" s="212"/>
      <c r="AQ281" s="212" t="s">
        <v>4763</v>
      </c>
      <c r="AR281" s="212" t="s">
        <v>4764</v>
      </c>
      <c r="AS281" s="212" t="s">
        <v>4762</v>
      </c>
      <c r="AT281" s="212"/>
      <c r="AU281" s="212" t="s">
        <v>879</v>
      </c>
      <c r="AV281" s="212" t="s">
        <v>780</v>
      </c>
      <c r="AW281" s="212" t="s">
        <v>879</v>
      </c>
      <c r="AX281" s="212"/>
      <c r="AY281" s="212" t="s">
        <v>2430</v>
      </c>
      <c r="AZ281" s="212" t="s">
        <v>4765</v>
      </c>
      <c r="BA281" s="211" t="s">
        <v>4766</v>
      </c>
      <c r="BB281" s="211"/>
      <c r="BC281" s="140" t="s">
        <v>4725</v>
      </c>
    </row>
    <row r="282" spans="1:55" ht="15" customHeight="1">
      <c r="A282" s="207">
        <v>11</v>
      </c>
      <c r="B282" s="140" t="s">
        <v>4663</v>
      </c>
      <c r="C282" s="226" t="s">
        <v>4717</v>
      </c>
      <c r="D282" s="222" t="s">
        <v>4767</v>
      </c>
      <c r="E282" s="140" t="s">
        <v>833</v>
      </c>
      <c r="F282" s="140" t="s">
        <v>834</v>
      </c>
      <c r="G282" s="140" t="s">
        <v>835</v>
      </c>
      <c r="H282" s="140" t="s">
        <v>835</v>
      </c>
      <c r="I282" s="140" t="s">
        <v>4768</v>
      </c>
      <c r="J282" s="214">
        <v>44197</v>
      </c>
      <c r="K282" s="214">
        <v>44255</v>
      </c>
      <c r="L282" s="140" t="s">
        <v>4767</v>
      </c>
      <c r="M282" s="223" t="s">
        <v>4669</v>
      </c>
      <c r="N282" s="140" t="s">
        <v>30</v>
      </c>
      <c r="O282" s="140" t="s">
        <v>4682</v>
      </c>
      <c r="P282" s="140" t="s">
        <v>862</v>
      </c>
      <c r="Q282" s="209">
        <v>1</v>
      </c>
      <c r="R282" s="209">
        <v>1</v>
      </c>
      <c r="S282" s="209">
        <v>0</v>
      </c>
      <c r="T282" s="209">
        <v>0</v>
      </c>
      <c r="U282" s="209">
        <v>0</v>
      </c>
      <c r="V282" s="209">
        <v>1</v>
      </c>
      <c r="W282" s="209" t="s">
        <v>4769</v>
      </c>
      <c r="X282" s="209">
        <v>0</v>
      </c>
      <c r="Y282" s="209" t="s">
        <v>4684</v>
      </c>
      <c r="Z282" s="209">
        <v>0</v>
      </c>
      <c r="AA282" s="209" t="s">
        <v>4684</v>
      </c>
      <c r="AB282" s="209"/>
      <c r="AC282" s="209"/>
      <c r="AD282" s="210">
        <v>44295</v>
      </c>
      <c r="AE282" s="210">
        <v>44379</v>
      </c>
      <c r="AF282" s="210">
        <v>44481</v>
      </c>
      <c r="AG282" s="210"/>
      <c r="AH282" s="72">
        <f t="shared" si="18"/>
        <v>1</v>
      </c>
      <c r="AI282" s="72">
        <f t="shared" si="19"/>
        <v>1</v>
      </c>
      <c r="AJ282" s="72" t="str">
        <f t="shared" si="20"/>
        <v/>
      </c>
      <c r="AK282" s="72" t="str">
        <f t="shared" si="21"/>
        <v/>
      </c>
      <c r="AL282" s="72" t="s">
        <v>2508</v>
      </c>
      <c r="AM282" s="212" t="s">
        <v>780</v>
      </c>
      <c r="AN282" s="212" t="s">
        <v>879</v>
      </c>
      <c r="AO282" s="212" t="s">
        <v>879</v>
      </c>
      <c r="AP282" s="212"/>
      <c r="AQ282" s="212" t="s">
        <v>4770</v>
      </c>
      <c r="AR282" s="212" t="s">
        <v>4771</v>
      </c>
      <c r="AS282" s="212" t="s">
        <v>4684</v>
      </c>
      <c r="AT282" s="212"/>
      <c r="AU282" s="212" t="s">
        <v>780</v>
      </c>
      <c r="AV282" s="212" t="s">
        <v>879</v>
      </c>
      <c r="AW282" s="212" t="s">
        <v>879</v>
      </c>
      <c r="AX282" s="212"/>
      <c r="AY282" s="212" t="s">
        <v>4772</v>
      </c>
      <c r="AZ282" s="212" t="s">
        <v>4705</v>
      </c>
      <c r="BA282" s="211" t="s">
        <v>4773</v>
      </c>
      <c r="BB282" s="211"/>
      <c r="BC282" s="140" t="s">
        <v>4767</v>
      </c>
    </row>
    <row r="283" spans="1:55" ht="15" customHeight="1">
      <c r="A283" s="207">
        <v>12</v>
      </c>
      <c r="B283" s="140" t="s">
        <v>4663</v>
      </c>
      <c r="C283" s="226" t="s">
        <v>4717</v>
      </c>
      <c r="D283" s="222" t="s">
        <v>4767</v>
      </c>
      <c r="E283" s="140" t="s">
        <v>833</v>
      </c>
      <c r="F283" s="140" t="s">
        <v>834</v>
      </c>
      <c r="G283" s="140" t="s">
        <v>835</v>
      </c>
      <c r="H283" s="140" t="s">
        <v>835</v>
      </c>
      <c r="I283" s="140" t="s">
        <v>4774</v>
      </c>
      <c r="J283" s="214">
        <v>44197</v>
      </c>
      <c r="K283" s="214">
        <v>44561</v>
      </c>
      <c r="L283" s="140" t="s">
        <v>4691</v>
      </c>
      <c r="M283" s="223" t="s">
        <v>4669</v>
      </c>
      <c r="N283" s="140" t="s">
        <v>30</v>
      </c>
      <c r="O283" s="140" t="s">
        <v>4682</v>
      </c>
      <c r="P283" s="140" t="s">
        <v>862</v>
      </c>
      <c r="Q283" s="209">
        <v>109</v>
      </c>
      <c r="R283" s="209">
        <v>13</v>
      </c>
      <c r="S283" s="209">
        <v>42</v>
      </c>
      <c r="T283" s="209">
        <v>30</v>
      </c>
      <c r="U283" s="209">
        <v>24</v>
      </c>
      <c r="V283" s="209">
        <v>7</v>
      </c>
      <c r="W283" s="209" t="s">
        <v>4775</v>
      </c>
      <c r="X283" s="209">
        <v>31</v>
      </c>
      <c r="Y283" s="209" t="s">
        <v>4776</v>
      </c>
      <c r="Z283" s="209">
        <v>28</v>
      </c>
      <c r="AA283" s="209" t="s">
        <v>4777</v>
      </c>
      <c r="AB283" s="209"/>
      <c r="AC283" s="209"/>
      <c r="AD283" s="210">
        <v>44295</v>
      </c>
      <c r="AE283" s="210">
        <v>44379</v>
      </c>
      <c r="AF283" s="210">
        <v>44482</v>
      </c>
      <c r="AG283" s="210"/>
      <c r="AH283" s="72">
        <f t="shared" si="18"/>
        <v>0.60550458715596334</v>
      </c>
      <c r="AI283" s="72">
        <f t="shared" si="19"/>
        <v>0.53846153846153844</v>
      </c>
      <c r="AJ283" s="72">
        <f t="shared" si="20"/>
        <v>1</v>
      </c>
      <c r="AK283" s="72">
        <f t="shared" si="21"/>
        <v>1</v>
      </c>
      <c r="AL283" s="72" t="s">
        <v>2508</v>
      </c>
      <c r="AM283" s="212" t="s">
        <v>780</v>
      </c>
      <c r="AN283" s="212" t="s">
        <v>780</v>
      </c>
      <c r="AO283" s="212" t="s">
        <v>780</v>
      </c>
      <c r="AP283" s="212"/>
      <c r="AQ283" s="212" t="s">
        <v>4778</v>
      </c>
      <c r="AR283" s="212" t="s">
        <v>4779</v>
      </c>
      <c r="AS283" s="212" t="s">
        <v>1144</v>
      </c>
      <c r="AT283" s="212"/>
      <c r="AU283" s="212" t="s">
        <v>780</v>
      </c>
      <c r="AV283" s="212" t="s">
        <v>780</v>
      </c>
      <c r="AW283" s="212" t="s">
        <v>780</v>
      </c>
      <c r="AX283" s="212"/>
      <c r="AY283" s="212" t="s">
        <v>4780</v>
      </c>
      <c r="AZ283" s="212" t="s">
        <v>4781</v>
      </c>
      <c r="BA283" s="211" t="s">
        <v>4782</v>
      </c>
      <c r="BB283" s="211"/>
      <c r="BC283" s="140" t="s">
        <v>4767</v>
      </c>
    </row>
    <row r="284" spans="1:55" ht="15" customHeight="1">
      <c r="A284" s="207">
        <v>13</v>
      </c>
      <c r="B284" s="140" t="s">
        <v>4663</v>
      </c>
      <c r="C284" s="226" t="s">
        <v>4783</v>
      </c>
      <c r="D284" s="222" t="s">
        <v>4784</v>
      </c>
      <c r="E284" s="140" t="s">
        <v>833</v>
      </c>
      <c r="F284" s="140" t="s">
        <v>834</v>
      </c>
      <c r="G284" s="140" t="s">
        <v>835</v>
      </c>
      <c r="H284" s="140" t="s">
        <v>835</v>
      </c>
      <c r="I284" s="140" t="s">
        <v>4785</v>
      </c>
      <c r="J284" s="214">
        <v>44197</v>
      </c>
      <c r="K284" s="214">
        <v>44255</v>
      </c>
      <c r="L284" s="140" t="s">
        <v>4784</v>
      </c>
      <c r="M284" s="223" t="s">
        <v>4669</v>
      </c>
      <c r="N284" s="140" t="s">
        <v>30</v>
      </c>
      <c r="O284" s="140" t="s">
        <v>4682</v>
      </c>
      <c r="P284" s="140" t="s">
        <v>862</v>
      </c>
      <c r="Q284" s="209">
        <v>1</v>
      </c>
      <c r="R284" s="209">
        <v>1</v>
      </c>
      <c r="S284" s="209">
        <v>0</v>
      </c>
      <c r="T284" s="209">
        <v>0</v>
      </c>
      <c r="U284" s="209">
        <v>0</v>
      </c>
      <c r="V284" s="209">
        <v>1</v>
      </c>
      <c r="W284" s="209" t="s">
        <v>4786</v>
      </c>
      <c r="X284" s="209">
        <v>0</v>
      </c>
      <c r="Y284" s="209" t="s">
        <v>4684</v>
      </c>
      <c r="Z284" s="209">
        <v>0</v>
      </c>
      <c r="AA284" s="209" t="s">
        <v>4684</v>
      </c>
      <c r="AB284" s="209"/>
      <c r="AC284" s="209"/>
      <c r="AD284" s="210">
        <v>44295</v>
      </c>
      <c r="AE284" s="210">
        <v>44379</v>
      </c>
      <c r="AF284" s="210">
        <v>44481</v>
      </c>
      <c r="AG284" s="210"/>
      <c r="AH284" s="72">
        <f t="shared" si="18"/>
        <v>1</v>
      </c>
      <c r="AI284" s="72">
        <f t="shared" si="19"/>
        <v>1</v>
      </c>
      <c r="AJ284" s="72" t="str">
        <f t="shared" si="20"/>
        <v/>
      </c>
      <c r="AK284" s="72" t="str">
        <f t="shared" si="21"/>
        <v/>
      </c>
      <c r="AL284" s="72" t="s">
        <v>2508</v>
      </c>
      <c r="AM284" s="212" t="s">
        <v>780</v>
      </c>
      <c r="AN284" s="212" t="s">
        <v>879</v>
      </c>
      <c r="AO284" s="212" t="s">
        <v>879</v>
      </c>
      <c r="AP284" s="212"/>
      <c r="AQ284" s="212" t="s">
        <v>4787</v>
      </c>
      <c r="AR284" s="212" t="s">
        <v>4788</v>
      </c>
      <c r="AS284" s="212" t="s">
        <v>4684</v>
      </c>
      <c r="AT284" s="212"/>
      <c r="AU284" s="212" t="s">
        <v>780</v>
      </c>
      <c r="AV284" s="212" t="s">
        <v>879</v>
      </c>
      <c r="AW284" s="212" t="s">
        <v>879</v>
      </c>
      <c r="AX284" s="212"/>
      <c r="AY284" s="212" t="s">
        <v>4789</v>
      </c>
      <c r="AZ284" s="212" t="s">
        <v>3112</v>
      </c>
      <c r="BA284" s="211" t="s">
        <v>4724</v>
      </c>
      <c r="BB284" s="211"/>
      <c r="BC284" s="140" t="s">
        <v>4784</v>
      </c>
    </row>
    <row r="285" spans="1:55" ht="15" customHeight="1">
      <c r="A285" s="207">
        <v>14</v>
      </c>
      <c r="B285" s="140" t="s">
        <v>4663</v>
      </c>
      <c r="C285" s="226" t="s">
        <v>4783</v>
      </c>
      <c r="D285" s="222" t="s">
        <v>4784</v>
      </c>
      <c r="E285" s="140" t="s">
        <v>833</v>
      </c>
      <c r="F285" s="140" t="s">
        <v>834</v>
      </c>
      <c r="G285" s="140" t="s">
        <v>835</v>
      </c>
      <c r="H285" s="140" t="s">
        <v>835</v>
      </c>
      <c r="I285" s="140" t="s">
        <v>4790</v>
      </c>
      <c r="J285" s="214">
        <v>44197</v>
      </c>
      <c r="K285" s="214">
        <v>44561</v>
      </c>
      <c r="L285" s="140" t="s">
        <v>4691</v>
      </c>
      <c r="M285" s="223" t="s">
        <v>4669</v>
      </c>
      <c r="N285" s="140" t="s">
        <v>30</v>
      </c>
      <c r="O285" s="140" t="s">
        <v>4682</v>
      </c>
      <c r="P285" s="140" t="s">
        <v>862</v>
      </c>
      <c r="Q285" s="209">
        <v>12</v>
      </c>
      <c r="R285" s="209">
        <v>2</v>
      </c>
      <c r="S285" s="209">
        <v>4</v>
      </c>
      <c r="T285" s="209">
        <v>1</v>
      </c>
      <c r="U285" s="209">
        <v>5</v>
      </c>
      <c r="V285" s="209">
        <v>0</v>
      </c>
      <c r="W285" s="209" t="s">
        <v>4791</v>
      </c>
      <c r="X285" s="209">
        <v>7</v>
      </c>
      <c r="Y285" s="209" t="s">
        <v>4792</v>
      </c>
      <c r="Z285" s="209">
        <v>4</v>
      </c>
      <c r="AA285" s="209" t="s">
        <v>4793</v>
      </c>
      <c r="AB285" s="209"/>
      <c r="AC285" s="209"/>
      <c r="AD285" s="210">
        <v>44295</v>
      </c>
      <c r="AE285" s="210">
        <v>44379</v>
      </c>
      <c r="AF285" s="210">
        <v>44481</v>
      </c>
      <c r="AG285" s="210"/>
      <c r="AH285" s="72">
        <f t="shared" si="18"/>
        <v>0.91666666666666663</v>
      </c>
      <c r="AI285" s="72">
        <f t="shared" si="19"/>
        <v>0</v>
      </c>
      <c r="AJ285" s="72">
        <f t="shared" si="20"/>
        <v>1</v>
      </c>
      <c r="AK285" s="72">
        <f t="shared" si="21"/>
        <v>1</v>
      </c>
      <c r="AL285" s="72" t="s">
        <v>2508</v>
      </c>
      <c r="AM285" s="212" t="s">
        <v>780</v>
      </c>
      <c r="AN285" s="212" t="s">
        <v>780</v>
      </c>
      <c r="AO285" s="212" t="s">
        <v>780</v>
      </c>
      <c r="AP285" s="212"/>
      <c r="AQ285" s="212" t="s">
        <v>4794</v>
      </c>
      <c r="AR285" s="212" t="s">
        <v>4795</v>
      </c>
      <c r="AS285" s="212" t="s">
        <v>4796</v>
      </c>
      <c r="AT285" s="212"/>
      <c r="AU285" s="212" t="s">
        <v>869</v>
      </c>
      <c r="AV285" s="212" t="s">
        <v>780</v>
      </c>
      <c r="AW285" s="212" t="s">
        <v>780</v>
      </c>
      <c r="AX285" s="212"/>
      <c r="AY285" s="212" t="s">
        <v>4797</v>
      </c>
      <c r="AZ285" s="212" t="s">
        <v>4798</v>
      </c>
      <c r="BA285" s="211" t="s">
        <v>4799</v>
      </c>
      <c r="BB285" s="211"/>
      <c r="BC285" s="140" t="s">
        <v>4784</v>
      </c>
    </row>
    <row r="286" spans="1:55" ht="15" customHeight="1">
      <c r="A286" s="207">
        <v>15</v>
      </c>
      <c r="B286" s="140" t="s">
        <v>4663</v>
      </c>
      <c r="C286" s="226" t="s">
        <v>4783</v>
      </c>
      <c r="D286" s="222" t="s">
        <v>4800</v>
      </c>
      <c r="E286" s="140" t="s">
        <v>833</v>
      </c>
      <c r="F286" s="140" t="s">
        <v>834</v>
      </c>
      <c r="G286" s="140" t="s">
        <v>835</v>
      </c>
      <c r="H286" s="140" t="s">
        <v>835</v>
      </c>
      <c r="I286" s="140" t="s">
        <v>4801</v>
      </c>
      <c r="J286" s="214">
        <v>44197</v>
      </c>
      <c r="K286" s="214">
        <v>44255</v>
      </c>
      <c r="L286" s="140" t="s">
        <v>4800</v>
      </c>
      <c r="M286" s="223" t="s">
        <v>4669</v>
      </c>
      <c r="N286" s="140" t="s">
        <v>30</v>
      </c>
      <c r="O286" s="140" t="s">
        <v>4682</v>
      </c>
      <c r="P286" s="140" t="s">
        <v>862</v>
      </c>
      <c r="Q286" s="209">
        <v>1</v>
      </c>
      <c r="R286" s="209">
        <v>1</v>
      </c>
      <c r="S286" s="209">
        <v>0</v>
      </c>
      <c r="T286" s="209">
        <v>0</v>
      </c>
      <c r="U286" s="209">
        <v>0</v>
      </c>
      <c r="V286" s="209">
        <v>1</v>
      </c>
      <c r="W286" s="209" t="s">
        <v>4802</v>
      </c>
      <c r="X286" s="209">
        <v>0</v>
      </c>
      <c r="Y286" s="209" t="s">
        <v>4684</v>
      </c>
      <c r="Z286" s="209">
        <v>0</v>
      </c>
      <c r="AA286" s="209" t="s">
        <v>4684</v>
      </c>
      <c r="AB286" s="209"/>
      <c r="AC286" s="209"/>
      <c r="AD286" s="210">
        <v>44295</v>
      </c>
      <c r="AE286" s="210">
        <v>44379</v>
      </c>
      <c r="AF286" s="210">
        <v>44481</v>
      </c>
      <c r="AG286" s="210"/>
      <c r="AH286" s="72">
        <f t="shared" si="18"/>
        <v>1</v>
      </c>
      <c r="AI286" s="72">
        <f t="shared" si="19"/>
        <v>1</v>
      </c>
      <c r="AJ286" s="72" t="str">
        <f t="shared" si="20"/>
        <v/>
      </c>
      <c r="AK286" s="72" t="str">
        <f t="shared" si="21"/>
        <v/>
      </c>
      <c r="AL286" s="72" t="s">
        <v>2508</v>
      </c>
      <c r="AM286" s="212" t="s">
        <v>780</v>
      </c>
      <c r="AN286" s="212" t="s">
        <v>879</v>
      </c>
      <c r="AO286" s="212" t="s">
        <v>879</v>
      </c>
      <c r="AP286" s="212"/>
      <c r="AQ286" s="212" t="s">
        <v>4803</v>
      </c>
      <c r="AR286" s="212" t="s">
        <v>4804</v>
      </c>
      <c r="AS286" s="212" t="s">
        <v>4684</v>
      </c>
      <c r="AT286" s="212"/>
      <c r="AU286" s="212" t="s">
        <v>780</v>
      </c>
      <c r="AV286" s="212" t="s">
        <v>879</v>
      </c>
      <c r="AW286" s="212" t="s">
        <v>879</v>
      </c>
      <c r="AX286" s="212"/>
      <c r="AY286" s="212" t="s">
        <v>4805</v>
      </c>
      <c r="AZ286" s="212" t="s">
        <v>3112</v>
      </c>
      <c r="BA286" s="211" t="s">
        <v>4806</v>
      </c>
      <c r="BB286" s="211"/>
      <c r="BC286" s="140" t="s">
        <v>4800</v>
      </c>
    </row>
    <row r="287" spans="1:55" ht="15" customHeight="1">
      <c r="A287" s="207">
        <v>16</v>
      </c>
      <c r="B287" s="140" t="s">
        <v>4663</v>
      </c>
      <c r="C287" s="226" t="s">
        <v>4783</v>
      </c>
      <c r="D287" s="222" t="s">
        <v>4800</v>
      </c>
      <c r="E287" s="140" t="s">
        <v>833</v>
      </c>
      <c r="F287" s="140" t="s">
        <v>834</v>
      </c>
      <c r="G287" s="140" t="s">
        <v>835</v>
      </c>
      <c r="H287" s="140" t="s">
        <v>835</v>
      </c>
      <c r="I287" s="140" t="s">
        <v>4807</v>
      </c>
      <c r="J287" s="214">
        <v>44197</v>
      </c>
      <c r="K287" s="214">
        <v>44561</v>
      </c>
      <c r="L287" s="140" t="s">
        <v>4691</v>
      </c>
      <c r="M287" s="223" t="s">
        <v>4669</v>
      </c>
      <c r="N287" s="140" t="s">
        <v>30</v>
      </c>
      <c r="O287" s="140" t="s">
        <v>4682</v>
      </c>
      <c r="P287" s="140" t="s">
        <v>862</v>
      </c>
      <c r="Q287" s="209">
        <v>82</v>
      </c>
      <c r="R287" s="209">
        <v>16</v>
      </c>
      <c r="S287" s="209">
        <v>29</v>
      </c>
      <c r="T287" s="209">
        <v>22</v>
      </c>
      <c r="U287" s="209">
        <v>15</v>
      </c>
      <c r="V287" s="209">
        <v>14</v>
      </c>
      <c r="W287" s="209" t="s">
        <v>4808</v>
      </c>
      <c r="X287" s="209">
        <v>29</v>
      </c>
      <c r="Y287" s="209" t="s">
        <v>4809</v>
      </c>
      <c r="Z287" s="209">
        <v>23</v>
      </c>
      <c r="AA287" s="209" t="s">
        <v>4810</v>
      </c>
      <c r="AB287" s="209"/>
      <c r="AC287" s="209"/>
      <c r="AD287" s="210">
        <v>44295</v>
      </c>
      <c r="AE287" s="210">
        <v>44379</v>
      </c>
      <c r="AF287" s="210">
        <v>44481</v>
      </c>
      <c r="AG287" s="210"/>
      <c r="AH287" s="72">
        <f t="shared" si="18"/>
        <v>0.80487804878048785</v>
      </c>
      <c r="AI287" s="72">
        <f t="shared" si="19"/>
        <v>0.875</v>
      </c>
      <c r="AJ287" s="72">
        <f t="shared" si="20"/>
        <v>1</v>
      </c>
      <c r="AK287" s="72">
        <f t="shared" si="21"/>
        <v>1</v>
      </c>
      <c r="AL287" s="72" t="s">
        <v>2508</v>
      </c>
      <c r="AM287" s="212" t="s">
        <v>780</v>
      </c>
      <c r="AN287" s="212" t="s">
        <v>780</v>
      </c>
      <c r="AO287" s="212" t="s">
        <v>780</v>
      </c>
      <c r="AP287" s="212"/>
      <c r="AQ287" s="212" t="s">
        <v>4811</v>
      </c>
      <c r="AR287" s="212" t="s">
        <v>4812</v>
      </c>
      <c r="AS287" s="212" t="s">
        <v>4813</v>
      </c>
      <c r="AT287" s="212"/>
      <c r="AU287" s="212" t="s">
        <v>780</v>
      </c>
      <c r="AV287" s="212" t="s">
        <v>780</v>
      </c>
      <c r="AW287" s="212" t="s">
        <v>780</v>
      </c>
      <c r="AX287" s="212"/>
      <c r="AY287" s="212" t="s">
        <v>4814</v>
      </c>
      <c r="AZ287" s="212" t="s">
        <v>4815</v>
      </c>
      <c r="BA287" s="211" t="s">
        <v>4816</v>
      </c>
      <c r="BB287" s="211"/>
      <c r="BC287" s="140" t="s">
        <v>4800</v>
      </c>
    </row>
    <row r="288" spans="1:55" ht="15" customHeight="1">
      <c r="A288" s="207">
        <v>17</v>
      </c>
      <c r="B288" s="140" t="s">
        <v>4663</v>
      </c>
      <c r="C288" s="226" t="s">
        <v>4783</v>
      </c>
      <c r="D288" s="222" t="s">
        <v>832</v>
      </c>
      <c r="E288" s="140" t="s">
        <v>833</v>
      </c>
      <c r="F288" s="140" t="s">
        <v>834</v>
      </c>
      <c r="G288" s="140" t="s">
        <v>835</v>
      </c>
      <c r="H288" s="140" t="s">
        <v>835</v>
      </c>
      <c r="I288" s="140" t="s">
        <v>4817</v>
      </c>
      <c r="J288" s="214">
        <v>44197</v>
      </c>
      <c r="K288" s="214">
        <v>44255</v>
      </c>
      <c r="L288" s="140" t="s">
        <v>832</v>
      </c>
      <c r="M288" s="223" t="s">
        <v>4669</v>
      </c>
      <c r="N288" s="140" t="s">
        <v>30</v>
      </c>
      <c r="O288" s="140" t="s">
        <v>4682</v>
      </c>
      <c r="P288" s="140" t="s">
        <v>862</v>
      </c>
      <c r="Q288" s="209">
        <v>1</v>
      </c>
      <c r="R288" s="209">
        <v>1</v>
      </c>
      <c r="S288" s="209">
        <v>0</v>
      </c>
      <c r="T288" s="209">
        <v>0</v>
      </c>
      <c r="U288" s="209">
        <v>0</v>
      </c>
      <c r="V288" s="209">
        <v>1</v>
      </c>
      <c r="W288" s="209" t="s">
        <v>4818</v>
      </c>
      <c r="X288" s="209">
        <v>0</v>
      </c>
      <c r="Y288" s="209" t="s">
        <v>4684</v>
      </c>
      <c r="Z288" s="209">
        <v>0</v>
      </c>
      <c r="AA288" s="209" t="s">
        <v>4684</v>
      </c>
      <c r="AB288" s="209"/>
      <c r="AC288" s="209"/>
      <c r="AD288" s="210">
        <v>44295</v>
      </c>
      <c r="AE288" s="210">
        <v>44379</v>
      </c>
      <c r="AF288" s="210">
        <v>44481</v>
      </c>
      <c r="AG288" s="210"/>
      <c r="AH288" s="72">
        <f t="shared" si="18"/>
        <v>1</v>
      </c>
      <c r="AI288" s="72">
        <f t="shared" si="19"/>
        <v>1</v>
      </c>
      <c r="AJ288" s="72" t="str">
        <f t="shared" si="20"/>
        <v/>
      </c>
      <c r="AK288" s="72" t="str">
        <f t="shared" si="21"/>
        <v/>
      </c>
      <c r="AL288" s="72" t="s">
        <v>2508</v>
      </c>
      <c r="AM288" s="212" t="s">
        <v>780</v>
      </c>
      <c r="AN288" s="212" t="s">
        <v>879</v>
      </c>
      <c r="AO288" s="212" t="s">
        <v>879</v>
      </c>
      <c r="AP288" s="212"/>
      <c r="AQ288" s="212" t="s">
        <v>4819</v>
      </c>
      <c r="AR288" s="212" t="s">
        <v>4820</v>
      </c>
      <c r="AS288" s="212" t="s">
        <v>4684</v>
      </c>
      <c r="AT288" s="212"/>
      <c r="AU288" s="212" t="s">
        <v>780</v>
      </c>
      <c r="AV288" s="212" t="s">
        <v>879</v>
      </c>
      <c r="AW288" s="212" t="s">
        <v>879</v>
      </c>
      <c r="AX288" s="212"/>
      <c r="AY288" s="212" t="s">
        <v>4821</v>
      </c>
      <c r="AZ288" s="212" t="s">
        <v>4822</v>
      </c>
      <c r="BA288" s="211" t="s">
        <v>4724</v>
      </c>
      <c r="BB288" s="211"/>
      <c r="BC288" s="140" t="s">
        <v>832</v>
      </c>
    </row>
    <row r="289" spans="1:55" ht="15" customHeight="1">
      <c r="A289" s="207">
        <v>18</v>
      </c>
      <c r="B289" s="140" t="s">
        <v>4663</v>
      </c>
      <c r="C289" s="226" t="s">
        <v>4783</v>
      </c>
      <c r="D289" s="222" t="s">
        <v>832</v>
      </c>
      <c r="E289" s="140" t="s">
        <v>833</v>
      </c>
      <c r="F289" s="140" t="s">
        <v>834</v>
      </c>
      <c r="G289" s="140" t="s">
        <v>835</v>
      </c>
      <c r="H289" s="140" t="s">
        <v>835</v>
      </c>
      <c r="I289" s="140" t="s">
        <v>4823</v>
      </c>
      <c r="J289" s="214">
        <v>44197</v>
      </c>
      <c r="K289" s="214">
        <v>44561</v>
      </c>
      <c r="L289" s="140" t="s">
        <v>4691</v>
      </c>
      <c r="M289" s="223" t="s">
        <v>4669</v>
      </c>
      <c r="N289" s="140" t="s">
        <v>30</v>
      </c>
      <c r="O289" s="140" t="s">
        <v>4682</v>
      </c>
      <c r="P289" s="140" t="s">
        <v>862</v>
      </c>
      <c r="Q289" s="209">
        <v>222</v>
      </c>
      <c r="R289" s="209">
        <v>69</v>
      </c>
      <c r="S289" s="209">
        <v>60</v>
      </c>
      <c r="T289" s="209">
        <v>50</v>
      </c>
      <c r="U289" s="209">
        <v>43</v>
      </c>
      <c r="V289" s="209">
        <v>60</v>
      </c>
      <c r="W289" s="209" t="s">
        <v>4824</v>
      </c>
      <c r="X289" s="209">
        <v>60</v>
      </c>
      <c r="Y289" s="209" t="s">
        <v>4825</v>
      </c>
      <c r="Z289" s="209">
        <v>38</v>
      </c>
      <c r="AA289" s="209" t="s">
        <v>4826</v>
      </c>
      <c r="AB289" s="212"/>
      <c r="AC289" s="212"/>
      <c r="AD289" s="210">
        <v>44295</v>
      </c>
      <c r="AE289" s="210">
        <v>44379</v>
      </c>
      <c r="AF289" s="210">
        <v>44481</v>
      </c>
      <c r="AG289" s="210"/>
      <c r="AH289" s="72">
        <f t="shared" si="18"/>
        <v>0.71171171171171166</v>
      </c>
      <c r="AI289" s="72">
        <f t="shared" si="19"/>
        <v>0.86956521739130432</v>
      </c>
      <c r="AJ289" s="72">
        <f t="shared" si="20"/>
        <v>1</v>
      </c>
      <c r="AK289" s="72">
        <f t="shared" si="21"/>
        <v>1</v>
      </c>
      <c r="AL289" s="72" t="s">
        <v>2508</v>
      </c>
      <c r="AM289" s="212" t="s">
        <v>780</v>
      </c>
      <c r="AN289" s="212" t="s">
        <v>780</v>
      </c>
      <c r="AO289" s="212" t="s">
        <v>780</v>
      </c>
      <c r="AP289" s="212"/>
      <c r="AQ289" s="212" t="s">
        <v>4827</v>
      </c>
      <c r="AR289" s="212" t="s">
        <v>4828</v>
      </c>
      <c r="AS289" s="212" t="s">
        <v>4829</v>
      </c>
      <c r="AT289" s="212"/>
      <c r="AU289" s="212" t="s">
        <v>780</v>
      </c>
      <c r="AV289" s="212" t="s">
        <v>780</v>
      </c>
      <c r="AW289" s="212" t="s">
        <v>780</v>
      </c>
      <c r="AX289" s="212"/>
      <c r="AY289" s="212" t="s">
        <v>4830</v>
      </c>
      <c r="AZ289" s="212" t="s">
        <v>4831</v>
      </c>
      <c r="BA289" s="211" t="s">
        <v>4832</v>
      </c>
      <c r="BB289" s="211"/>
      <c r="BC289" s="140" t="s">
        <v>832</v>
      </c>
    </row>
    <row r="290" spans="1:55" ht="15" customHeight="1">
      <c r="A290" s="207">
        <v>19</v>
      </c>
      <c r="B290" s="140" t="s">
        <v>4663</v>
      </c>
      <c r="C290" s="226" t="s">
        <v>2593</v>
      </c>
      <c r="D290" s="222" t="s">
        <v>2624</v>
      </c>
      <c r="E290" s="140" t="s">
        <v>833</v>
      </c>
      <c r="F290" s="140" t="s">
        <v>834</v>
      </c>
      <c r="G290" s="140" t="s">
        <v>2499</v>
      </c>
      <c r="H290" s="140" t="s">
        <v>772</v>
      </c>
      <c r="I290" s="140" t="s">
        <v>2636</v>
      </c>
      <c r="J290" s="214">
        <v>44348</v>
      </c>
      <c r="K290" s="214">
        <v>44469</v>
      </c>
      <c r="L290" s="140" t="s">
        <v>774</v>
      </c>
      <c r="M290" s="223" t="s">
        <v>4669</v>
      </c>
      <c r="N290" s="140" t="s">
        <v>60</v>
      </c>
      <c r="O290" s="140" t="s">
        <v>3239</v>
      </c>
      <c r="P290" s="140" t="s">
        <v>11</v>
      </c>
      <c r="Q290" s="212">
        <v>1</v>
      </c>
      <c r="R290" s="212">
        <v>0</v>
      </c>
      <c r="S290" s="212">
        <v>0</v>
      </c>
      <c r="T290" s="212">
        <v>0.5</v>
      </c>
      <c r="U290" s="212">
        <v>0.5</v>
      </c>
      <c r="V290" s="212">
        <v>0</v>
      </c>
      <c r="W290" s="212" t="s">
        <v>4833</v>
      </c>
      <c r="X290" s="212">
        <v>0</v>
      </c>
      <c r="Y290" s="212" t="s">
        <v>4834</v>
      </c>
      <c r="Z290" s="212">
        <v>0.5</v>
      </c>
      <c r="AA290" s="212" t="s">
        <v>4835</v>
      </c>
      <c r="AB290" s="209"/>
      <c r="AC290" s="209"/>
      <c r="AD290" s="210">
        <v>44295</v>
      </c>
      <c r="AE290" s="210">
        <v>44379</v>
      </c>
      <c r="AF290" s="210">
        <v>44481</v>
      </c>
      <c r="AG290" s="210"/>
      <c r="AH290" s="72">
        <f t="shared" si="18"/>
        <v>0.5</v>
      </c>
      <c r="AI290" s="72" t="str">
        <f t="shared" si="19"/>
        <v/>
      </c>
      <c r="AJ290" s="72" t="str">
        <f t="shared" si="20"/>
        <v/>
      </c>
      <c r="AK290" s="72">
        <f t="shared" si="21"/>
        <v>1</v>
      </c>
      <c r="AL290" s="72" t="s">
        <v>2508</v>
      </c>
      <c r="AM290" s="212" t="s">
        <v>879</v>
      </c>
      <c r="AN290" s="212" t="s">
        <v>879</v>
      </c>
      <c r="AO290" s="212" t="s">
        <v>780</v>
      </c>
      <c r="AP290" s="212"/>
      <c r="AQ290" s="212" t="s">
        <v>4836</v>
      </c>
      <c r="AR290" s="212" t="s">
        <v>4684</v>
      </c>
      <c r="AS290" s="212" t="s">
        <v>4837</v>
      </c>
      <c r="AT290" s="212"/>
      <c r="AU290" s="212" t="s">
        <v>879</v>
      </c>
      <c r="AV290" s="212" t="s">
        <v>879</v>
      </c>
      <c r="AW290" s="212" t="s">
        <v>780</v>
      </c>
      <c r="AX290" s="212"/>
      <c r="AY290" s="212" t="s">
        <v>4838</v>
      </c>
      <c r="AZ290" s="212" t="s">
        <v>3159</v>
      </c>
      <c r="BA290" s="211" t="s">
        <v>4839</v>
      </c>
      <c r="BB290" s="211"/>
      <c r="BC290" s="140" t="s">
        <v>768</v>
      </c>
    </row>
    <row r="291" spans="1:55" ht="15" customHeight="1">
      <c r="A291" s="207">
        <v>20</v>
      </c>
      <c r="B291" s="140" t="s">
        <v>4663</v>
      </c>
      <c r="C291" s="226" t="s">
        <v>2500</v>
      </c>
      <c r="D291" s="222" t="s">
        <v>2624</v>
      </c>
      <c r="E291" s="140" t="s">
        <v>833</v>
      </c>
      <c r="F291" s="140" t="s">
        <v>834</v>
      </c>
      <c r="G291" s="140" t="s">
        <v>2499</v>
      </c>
      <c r="H291" s="140" t="s">
        <v>772</v>
      </c>
      <c r="I291" s="140" t="s">
        <v>2869</v>
      </c>
      <c r="J291" s="214">
        <v>44287</v>
      </c>
      <c r="K291" s="214">
        <v>44561</v>
      </c>
      <c r="L291" s="140" t="s">
        <v>774</v>
      </c>
      <c r="M291" s="223" t="s">
        <v>4669</v>
      </c>
      <c r="N291" s="140" t="s">
        <v>60</v>
      </c>
      <c r="O291" s="140" t="s">
        <v>3239</v>
      </c>
      <c r="P291" s="140" t="s">
        <v>11</v>
      </c>
      <c r="Q291" s="212">
        <v>1</v>
      </c>
      <c r="R291" s="212">
        <v>0</v>
      </c>
      <c r="S291" s="212">
        <v>0.3</v>
      </c>
      <c r="T291" s="212">
        <v>0.3</v>
      </c>
      <c r="U291" s="212">
        <v>0.4</v>
      </c>
      <c r="V291" s="212">
        <v>1</v>
      </c>
      <c r="W291" s="212" t="s">
        <v>4840</v>
      </c>
      <c r="X291" s="212">
        <v>1</v>
      </c>
      <c r="Y291" s="212" t="s">
        <v>4840</v>
      </c>
      <c r="Z291" s="212">
        <v>1</v>
      </c>
      <c r="AA291" s="212" t="s">
        <v>4841</v>
      </c>
      <c r="AB291" s="209"/>
      <c r="AC291" s="209"/>
      <c r="AD291" s="210">
        <v>44295</v>
      </c>
      <c r="AE291" s="210">
        <v>44379</v>
      </c>
      <c r="AF291" s="210">
        <v>44482</v>
      </c>
      <c r="AG291" s="210"/>
      <c r="AH291" s="72">
        <f t="shared" si="18"/>
        <v>1</v>
      </c>
      <c r="AI291" s="72" t="str">
        <f t="shared" si="19"/>
        <v/>
      </c>
      <c r="AJ291" s="72">
        <f t="shared" si="20"/>
        <v>1</v>
      </c>
      <c r="AK291" s="72">
        <f t="shared" si="21"/>
        <v>1</v>
      </c>
      <c r="AL291" s="72" t="s">
        <v>2508</v>
      </c>
      <c r="AM291" s="212" t="s">
        <v>780</v>
      </c>
      <c r="AN291" s="212" t="s">
        <v>780</v>
      </c>
      <c r="AO291" s="212" t="s">
        <v>780</v>
      </c>
      <c r="AP291" s="212"/>
      <c r="AQ291" s="212" t="s">
        <v>4842</v>
      </c>
      <c r="AR291" s="212" t="s">
        <v>4843</v>
      </c>
      <c r="AS291" s="212" t="s">
        <v>4844</v>
      </c>
      <c r="AT291" s="212"/>
      <c r="AU291" s="212" t="s">
        <v>780</v>
      </c>
      <c r="AV291" s="212" t="s">
        <v>780</v>
      </c>
      <c r="AW291" s="212" t="s">
        <v>780</v>
      </c>
      <c r="AX291" s="212"/>
      <c r="AY291" s="212" t="s">
        <v>4845</v>
      </c>
      <c r="AZ291" s="212" t="s">
        <v>4846</v>
      </c>
      <c r="BA291" s="211" t="s">
        <v>4847</v>
      </c>
      <c r="BB291" s="211"/>
      <c r="BC291" s="140" t="s">
        <v>768</v>
      </c>
    </row>
    <row r="292" spans="1:55" ht="15" customHeight="1">
      <c r="A292" s="207">
        <v>21</v>
      </c>
      <c r="B292" s="140" t="s">
        <v>4663</v>
      </c>
      <c r="C292" s="226" t="s">
        <v>2593</v>
      </c>
      <c r="D292" s="222" t="s">
        <v>2624</v>
      </c>
      <c r="E292" s="140" t="s">
        <v>833</v>
      </c>
      <c r="F292" s="140" t="s">
        <v>834</v>
      </c>
      <c r="G292" s="140" t="s">
        <v>2499</v>
      </c>
      <c r="H292" s="140" t="s">
        <v>772</v>
      </c>
      <c r="I292" s="140" t="s">
        <v>3167</v>
      </c>
      <c r="J292" s="214">
        <v>44378</v>
      </c>
      <c r="K292" s="214">
        <v>44408</v>
      </c>
      <c r="L292" s="140" t="s">
        <v>774</v>
      </c>
      <c r="M292" s="223" t="s">
        <v>4669</v>
      </c>
      <c r="N292" s="140" t="s">
        <v>60</v>
      </c>
      <c r="O292" s="140" t="s">
        <v>3239</v>
      </c>
      <c r="P292" s="140" t="s">
        <v>11</v>
      </c>
      <c r="Q292" s="212">
        <v>1</v>
      </c>
      <c r="R292" s="212">
        <v>0</v>
      </c>
      <c r="S292" s="212">
        <v>0</v>
      </c>
      <c r="T292" s="212">
        <v>1</v>
      </c>
      <c r="U292" s="212">
        <v>0</v>
      </c>
      <c r="V292" s="212">
        <v>0</v>
      </c>
      <c r="W292" s="212" t="s">
        <v>4848</v>
      </c>
      <c r="X292" s="212">
        <v>0</v>
      </c>
      <c r="Y292" s="212" t="s">
        <v>4849</v>
      </c>
      <c r="Z292" s="212">
        <v>1</v>
      </c>
      <c r="AA292" s="212" t="s">
        <v>4850</v>
      </c>
      <c r="AB292" s="209"/>
      <c r="AC292" s="209"/>
      <c r="AD292" s="210">
        <v>44295</v>
      </c>
      <c r="AE292" s="210">
        <v>44379</v>
      </c>
      <c r="AF292" s="210">
        <v>44481</v>
      </c>
      <c r="AG292" s="210"/>
      <c r="AH292" s="72">
        <f t="shared" si="18"/>
        <v>1</v>
      </c>
      <c r="AI292" s="72" t="str">
        <f t="shared" si="19"/>
        <v/>
      </c>
      <c r="AJ292" s="72" t="str">
        <f t="shared" si="20"/>
        <v/>
      </c>
      <c r="AK292" s="72">
        <f t="shared" si="21"/>
        <v>1</v>
      </c>
      <c r="AL292" s="72" t="s">
        <v>2508</v>
      </c>
      <c r="AM292" s="212" t="s">
        <v>879</v>
      </c>
      <c r="AN292" s="212" t="s">
        <v>879</v>
      </c>
      <c r="AO292" s="212" t="s">
        <v>780</v>
      </c>
      <c r="AP292" s="212"/>
      <c r="AQ292" s="212" t="s">
        <v>4851</v>
      </c>
      <c r="AR292" s="212" t="s">
        <v>4852</v>
      </c>
      <c r="AS292" s="212" t="s">
        <v>4853</v>
      </c>
      <c r="AT292" s="212"/>
      <c r="AU292" s="212" t="s">
        <v>879</v>
      </c>
      <c r="AV292" s="212" t="s">
        <v>879</v>
      </c>
      <c r="AW292" s="212" t="s">
        <v>780</v>
      </c>
      <c r="AX292" s="212"/>
      <c r="AY292" s="212" t="s">
        <v>4838</v>
      </c>
      <c r="AZ292" s="212" t="s">
        <v>4838</v>
      </c>
      <c r="BA292" s="211" t="s">
        <v>4854</v>
      </c>
      <c r="BB292" s="211"/>
      <c r="BC292" s="140" t="s">
        <v>768</v>
      </c>
    </row>
    <row r="293" spans="1:55" ht="15" customHeight="1">
      <c r="A293" s="207">
        <v>22</v>
      </c>
      <c r="B293" s="140" t="s">
        <v>4663</v>
      </c>
      <c r="C293" s="226" t="s">
        <v>2593</v>
      </c>
      <c r="D293" s="222" t="s">
        <v>2624</v>
      </c>
      <c r="E293" s="140" t="s">
        <v>833</v>
      </c>
      <c r="F293" s="140" t="s">
        <v>834</v>
      </c>
      <c r="G293" s="140" t="s">
        <v>2499</v>
      </c>
      <c r="H293" s="140" t="s">
        <v>772</v>
      </c>
      <c r="I293" s="140" t="s">
        <v>2877</v>
      </c>
      <c r="J293" s="214">
        <v>44409</v>
      </c>
      <c r="K293" s="214">
        <v>44561</v>
      </c>
      <c r="L293" s="140" t="s">
        <v>774</v>
      </c>
      <c r="M293" s="223" t="s">
        <v>4669</v>
      </c>
      <c r="N293" s="140" t="s">
        <v>60</v>
      </c>
      <c r="O293" s="140" t="s">
        <v>3239</v>
      </c>
      <c r="P293" s="140" t="s">
        <v>11</v>
      </c>
      <c r="Q293" s="212">
        <v>1</v>
      </c>
      <c r="R293" s="212">
        <v>0</v>
      </c>
      <c r="S293" s="212">
        <v>0</v>
      </c>
      <c r="T293" s="212">
        <v>0.4</v>
      </c>
      <c r="U293" s="212">
        <v>0.6</v>
      </c>
      <c r="V293" s="212">
        <v>0</v>
      </c>
      <c r="W293" s="212" t="s">
        <v>4855</v>
      </c>
      <c r="X293" s="212">
        <v>0</v>
      </c>
      <c r="Y293" s="212" t="s">
        <v>4855</v>
      </c>
      <c r="Z293" s="212">
        <v>0.4</v>
      </c>
      <c r="AA293" s="212" t="s">
        <v>4856</v>
      </c>
      <c r="AB293" s="209"/>
      <c r="AC293" s="209"/>
      <c r="AD293" s="210">
        <v>44295</v>
      </c>
      <c r="AE293" s="210">
        <v>44379</v>
      </c>
      <c r="AF293" s="210">
        <v>44481</v>
      </c>
      <c r="AG293" s="210"/>
      <c r="AH293" s="72">
        <f t="shared" si="18"/>
        <v>0.4</v>
      </c>
      <c r="AI293" s="72" t="str">
        <f t="shared" si="19"/>
        <v/>
      </c>
      <c r="AJ293" s="72" t="str">
        <f t="shared" si="20"/>
        <v/>
      </c>
      <c r="AK293" s="72">
        <f t="shared" si="21"/>
        <v>1</v>
      </c>
      <c r="AL293" s="72" t="s">
        <v>2508</v>
      </c>
      <c r="AM293" s="212" t="s">
        <v>879</v>
      </c>
      <c r="AN293" s="212" t="s">
        <v>879</v>
      </c>
      <c r="AO293" s="212" t="s">
        <v>780</v>
      </c>
      <c r="AP293" s="212"/>
      <c r="AQ293" s="212" t="s">
        <v>4851</v>
      </c>
      <c r="AR293" s="212" t="s">
        <v>4857</v>
      </c>
      <c r="AS293" s="212" t="s">
        <v>1144</v>
      </c>
      <c r="AT293" s="212"/>
      <c r="AU293" s="212" t="s">
        <v>879</v>
      </c>
      <c r="AV293" s="212" t="s">
        <v>879</v>
      </c>
      <c r="AW293" s="212" t="s">
        <v>780</v>
      </c>
      <c r="AX293" s="212"/>
      <c r="AY293" s="212" t="s">
        <v>4838</v>
      </c>
      <c r="AZ293" s="212" t="s">
        <v>4838</v>
      </c>
      <c r="BA293" s="211" t="s">
        <v>4858</v>
      </c>
      <c r="BB293" s="211"/>
      <c r="BC293" s="140" t="s">
        <v>768</v>
      </c>
    </row>
    <row r="294" spans="1:55" ht="15" customHeight="1">
      <c r="A294" s="207">
        <v>23</v>
      </c>
      <c r="B294" s="140" t="s">
        <v>4663</v>
      </c>
      <c r="C294" s="226" t="s">
        <v>2642</v>
      </c>
      <c r="D294" s="222" t="s">
        <v>2624</v>
      </c>
      <c r="E294" s="140" t="s">
        <v>833</v>
      </c>
      <c r="F294" s="140" t="s">
        <v>834</v>
      </c>
      <c r="G294" s="140" t="s">
        <v>2499</v>
      </c>
      <c r="H294" s="140" t="s">
        <v>772</v>
      </c>
      <c r="I294" s="140" t="s">
        <v>2865</v>
      </c>
      <c r="J294" s="214">
        <v>44378</v>
      </c>
      <c r="K294" s="214">
        <v>44408</v>
      </c>
      <c r="L294" s="140" t="s">
        <v>774</v>
      </c>
      <c r="M294" s="223" t="s">
        <v>4669</v>
      </c>
      <c r="N294" s="140" t="s">
        <v>60</v>
      </c>
      <c r="O294" s="140" t="s">
        <v>3239</v>
      </c>
      <c r="P294" s="140" t="s">
        <v>11</v>
      </c>
      <c r="Q294" s="212">
        <v>1</v>
      </c>
      <c r="R294" s="212">
        <v>0</v>
      </c>
      <c r="S294" s="212">
        <v>0</v>
      </c>
      <c r="T294" s="212">
        <v>0</v>
      </c>
      <c r="U294" s="212">
        <v>1</v>
      </c>
      <c r="V294" s="212">
        <v>0</v>
      </c>
      <c r="W294" s="212" t="s">
        <v>4855</v>
      </c>
      <c r="X294" s="212">
        <v>0</v>
      </c>
      <c r="Y294" s="212" t="s">
        <v>4855</v>
      </c>
      <c r="Z294" s="212">
        <v>0</v>
      </c>
      <c r="AA294" s="212" t="s">
        <v>4859</v>
      </c>
      <c r="AB294" s="209"/>
      <c r="AC294" s="209"/>
      <c r="AD294" s="210">
        <v>44295</v>
      </c>
      <c r="AE294" s="210">
        <v>44379</v>
      </c>
      <c r="AF294" s="210">
        <v>44481</v>
      </c>
      <c r="AG294" s="210"/>
      <c r="AH294" s="72">
        <f t="shared" si="18"/>
        <v>0</v>
      </c>
      <c r="AI294" s="72" t="str">
        <f t="shared" si="19"/>
        <v/>
      </c>
      <c r="AJ294" s="72" t="str">
        <f t="shared" si="20"/>
        <v/>
      </c>
      <c r="AK294" s="72" t="str">
        <f t="shared" si="21"/>
        <v/>
      </c>
      <c r="AL294" s="72" t="s">
        <v>2508</v>
      </c>
      <c r="AM294" s="212" t="s">
        <v>879</v>
      </c>
      <c r="AN294" s="212" t="s">
        <v>879</v>
      </c>
      <c r="AO294" s="212" t="s">
        <v>780</v>
      </c>
      <c r="AP294" s="212"/>
      <c r="AQ294" s="212" t="s">
        <v>4851</v>
      </c>
      <c r="AR294" s="212" t="s">
        <v>4860</v>
      </c>
      <c r="AS294" s="212" t="s">
        <v>4859</v>
      </c>
      <c r="AT294" s="212"/>
      <c r="AU294" s="212" t="s">
        <v>879</v>
      </c>
      <c r="AV294" s="212" t="s">
        <v>879</v>
      </c>
      <c r="AW294" s="212" t="s">
        <v>879</v>
      </c>
      <c r="AX294" s="212"/>
      <c r="AY294" s="212" t="s">
        <v>4838</v>
      </c>
      <c r="AZ294" s="212" t="s">
        <v>4838</v>
      </c>
      <c r="BA294" s="211" t="s">
        <v>4861</v>
      </c>
      <c r="BB294" s="211"/>
      <c r="BC294" s="140" t="s">
        <v>768</v>
      </c>
    </row>
    <row r="295" spans="1:55" ht="15" customHeight="1">
      <c r="A295" s="207">
        <v>1</v>
      </c>
      <c r="B295" s="140" t="s">
        <v>4862</v>
      </c>
      <c r="C295" s="140" t="s">
        <v>1751</v>
      </c>
      <c r="D295" s="222" t="s">
        <v>4863</v>
      </c>
      <c r="E295" s="140" t="s">
        <v>833</v>
      </c>
      <c r="F295" s="140" t="s">
        <v>834</v>
      </c>
      <c r="G295" s="140" t="s">
        <v>4864</v>
      </c>
      <c r="H295" s="140" t="s">
        <v>4864</v>
      </c>
      <c r="I295" s="140" t="s">
        <v>4865</v>
      </c>
      <c r="J295" s="214">
        <v>44228</v>
      </c>
      <c r="K295" s="214">
        <v>44530</v>
      </c>
      <c r="L295" s="140" t="s">
        <v>4866</v>
      </c>
      <c r="M295" s="223" t="s">
        <v>4867</v>
      </c>
      <c r="N295" s="140" t="s">
        <v>60</v>
      </c>
      <c r="O295" s="140" t="s">
        <v>4868</v>
      </c>
      <c r="P295" s="140" t="s">
        <v>776</v>
      </c>
      <c r="Q295" s="212">
        <v>1</v>
      </c>
      <c r="R295" s="212">
        <v>0.2</v>
      </c>
      <c r="S295" s="212">
        <v>0.3</v>
      </c>
      <c r="T295" s="212">
        <v>0.3</v>
      </c>
      <c r="U295" s="212">
        <v>0.2</v>
      </c>
      <c r="V295" s="212">
        <v>0.2</v>
      </c>
      <c r="W295" s="212" t="s">
        <v>4869</v>
      </c>
      <c r="X295" s="212">
        <v>0.3</v>
      </c>
      <c r="Y295" s="212" t="s">
        <v>4870</v>
      </c>
      <c r="Z295" s="212">
        <v>0.3</v>
      </c>
      <c r="AA295" s="212" t="s">
        <v>4871</v>
      </c>
      <c r="AB295" s="220"/>
      <c r="AC295" s="220"/>
      <c r="AD295" s="210">
        <v>44295</v>
      </c>
      <c r="AE295" s="210">
        <v>44379</v>
      </c>
      <c r="AF295" s="210">
        <v>44481</v>
      </c>
      <c r="AG295" s="210"/>
      <c r="AH295" s="72">
        <f t="shared" si="18"/>
        <v>0.8</v>
      </c>
      <c r="AI295" s="72">
        <f t="shared" si="19"/>
        <v>1</v>
      </c>
      <c r="AJ295" s="72">
        <f t="shared" si="20"/>
        <v>1</v>
      </c>
      <c r="AK295" s="72">
        <f t="shared" si="21"/>
        <v>1</v>
      </c>
      <c r="AL295" s="72" t="s">
        <v>2508</v>
      </c>
      <c r="AM295" s="211" t="s">
        <v>780</v>
      </c>
      <c r="AN295" s="211" t="s">
        <v>780</v>
      </c>
      <c r="AO295" s="211" t="s">
        <v>780</v>
      </c>
      <c r="AP295" s="211"/>
      <c r="AQ295" s="211" t="s">
        <v>4872</v>
      </c>
      <c r="AR295" s="211" t="s">
        <v>4873</v>
      </c>
      <c r="AS295" s="211" t="s">
        <v>2764</v>
      </c>
      <c r="AT295" s="211"/>
      <c r="AU295" s="211" t="s">
        <v>780</v>
      </c>
      <c r="AV295" s="211" t="s">
        <v>4874</v>
      </c>
      <c r="AW295" s="211" t="s">
        <v>780</v>
      </c>
      <c r="AX295" s="211"/>
      <c r="AY295" s="211" t="s">
        <v>4875</v>
      </c>
      <c r="AZ295" s="211" t="s">
        <v>4876</v>
      </c>
      <c r="BA295" s="211" t="s">
        <v>4877</v>
      </c>
      <c r="BB295" s="211"/>
      <c r="BC295" s="140" t="s">
        <v>768</v>
      </c>
    </row>
    <row r="296" spans="1:55" ht="15" customHeight="1">
      <c r="A296" s="207">
        <v>2</v>
      </c>
      <c r="B296" s="140" t="s">
        <v>4862</v>
      </c>
      <c r="C296" s="140" t="s">
        <v>1751</v>
      </c>
      <c r="D296" s="222" t="s">
        <v>4863</v>
      </c>
      <c r="E296" s="140" t="s">
        <v>833</v>
      </c>
      <c r="F296" s="140" t="s">
        <v>834</v>
      </c>
      <c r="G296" s="140" t="s">
        <v>4864</v>
      </c>
      <c r="H296" s="140" t="s">
        <v>4864</v>
      </c>
      <c r="I296" s="140" t="s">
        <v>4878</v>
      </c>
      <c r="J296" s="214">
        <v>44228</v>
      </c>
      <c r="K296" s="214">
        <v>44530</v>
      </c>
      <c r="L296" s="140" t="s">
        <v>4879</v>
      </c>
      <c r="M296" s="223" t="s">
        <v>4867</v>
      </c>
      <c r="N296" s="140" t="s">
        <v>60</v>
      </c>
      <c r="O296" s="140" t="s">
        <v>4868</v>
      </c>
      <c r="P296" s="140" t="s">
        <v>776</v>
      </c>
      <c r="Q296" s="212">
        <v>1</v>
      </c>
      <c r="R296" s="212">
        <v>0.2</v>
      </c>
      <c r="S296" s="212">
        <v>0.3</v>
      </c>
      <c r="T296" s="212">
        <v>0.3</v>
      </c>
      <c r="U296" s="212">
        <v>0.2</v>
      </c>
      <c r="V296" s="212">
        <v>0.2</v>
      </c>
      <c r="W296" s="212" t="s">
        <v>4880</v>
      </c>
      <c r="X296" s="212">
        <v>0.3</v>
      </c>
      <c r="Y296" s="212" t="s">
        <v>4881</v>
      </c>
      <c r="Z296" s="212">
        <v>0.3</v>
      </c>
      <c r="AA296" s="212" t="s">
        <v>4882</v>
      </c>
      <c r="AB296" s="216"/>
      <c r="AC296" s="216"/>
      <c r="AD296" s="210">
        <v>44295</v>
      </c>
      <c r="AE296" s="210">
        <v>44379</v>
      </c>
      <c r="AF296" s="210">
        <v>44481</v>
      </c>
      <c r="AG296" s="210"/>
      <c r="AH296" s="72">
        <f t="shared" si="18"/>
        <v>0.8</v>
      </c>
      <c r="AI296" s="72">
        <f t="shared" si="19"/>
        <v>1</v>
      </c>
      <c r="AJ296" s="72">
        <f t="shared" si="20"/>
        <v>1</v>
      </c>
      <c r="AK296" s="72">
        <f t="shared" si="21"/>
        <v>1</v>
      </c>
      <c r="AL296" s="72" t="s">
        <v>2508</v>
      </c>
      <c r="AM296" s="211" t="s">
        <v>780</v>
      </c>
      <c r="AN296" s="211" t="s">
        <v>780</v>
      </c>
      <c r="AO296" s="211" t="s">
        <v>780</v>
      </c>
      <c r="AP296" s="211"/>
      <c r="AQ296" s="211" t="s">
        <v>4883</v>
      </c>
      <c r="AR296" s="211" t="s">
        <v>4884</v>
      </c>
      <c r="AS296" s="211" t="s">
        <v>2764</v>
      </c>
      <c r="AT296" s="211"/>
      <c r="AU296" s="211" t="s">
        <v>780</v>
      </c>
      <c r="AV296" s="211" t="s">
        <v>780</v>
      </c>
      <c r="AW296" s="211" t="s">
        <v>780</v>
      </c>
      <c r="AX296" s="211"/>
      <c r="AY296" s="211" t="s">
        <v>4885</v>
      </c>
      <c r="AZ296" s="211" t="s">
        <v>4886</v>
      </c>
      <c r="BA296" s="211" t="s">
        <v>4887</v>
      </c>
      <c r="BB296" s="211"/>
      <c r="BC296" s="140" t="s">
        <v>768</v>
      </c>
    </row>
    <row r="297" spans="1:55" ht="15" customHeight="1">
      <c r="A297" s="207">
        <v>3</v>
      </c>
      <c r="B297" s="140" t="s">
        <v>4862</v>
      </c>
      <c r="C297" s="140" t="s">
        <v>1751</v>
      </c>
      <c r="D297" s="222" t="s">
        <v>4863</v>
      </c>
      <c r="E297" s="140" t="s">
        <v>833</v>
      </c>
      <c r="F297" s="140" t="s">
        <v>834</v>
      </c>
      <c r="G297" s="140" t="s">
        <v>4864</v>
      </c>
      <c r="H297" s="140" t="s">
        <v>4864</v>
      </c>
      <c r="I297" s="140" t="s">
        <v>4888</v>
      </c>
      <c r="J297" s="214">
        <v>44197</v>
      </c>
      <c r="K297" s="214">
        <v>44561</v>
      </c>
      <c r="L297" s="140" t="s">
        <v>4889</v>
      </c>
      <c r="M297" s="223" t="s">
        <v>4867</v>
      </c>
      <c r="N297" s="140" t="s">
        <v>30</v>
      </c>
      <c r="O297" s="140" t="s">
        <v>4868</v>
      </c>
      <c r="P297" s="140" t="s">
        <v>776</v>
      </c>
      <c r="Q297" s="209">
        <v>12</v>
      </c>
      <c r="R297" s="209">
        <v>3</v>
      </c>
      <c r="S297" s="209">
        <v>3</v>
      </c>
      <c r="T297" s="209">
        <v>3</v>
      </c>
      <c r="U297" s="209">
        <v>3</v>
      </c>
      <c r="V297" s="209">
        <v>3</v>
      </c>
      <c r="W297" s="209" t="s">
        <v>4890</v>
      </c>
      <c r="X297" s="209">
        <v>3</v>
      </c>
      <c r="Y297" s="209" t="s">
        <v>4891</v>
      </c>
      <c r="Z297" s="209">
        <v>3</v>
      </c>
      <c r="AA297" s="209" t="s">
        <v>4892</v>
      </c>
      <c r="AB297" s="216"/>
      <c r="AC297" s="216"/>
      <c r="AD297" s="210">
        <v>44295</v>
      </c>
      <c r="AE297" s="210">
        <v>44379</v>
      </c>
      <c r="AF297" s="210">
        <v>44481</v>
      </c>
      <c r="AG297" s="210"/>
      <c r="AH297" s="72">
        <f t="shared" si="18"/>
        <v>0.75</v>
      </c>
      <c r="AI297" s="72">
        <f t="shared" si="19"/>
        <v>1</v>
      </c>
      <c r="AJ297" s="72">
        <f t="shared" si="20"/>
        <v>1</v>
      </c>
      <c r="AK297" s="72">
        <f t="shared" si="21"/>
        <v>1</v>
      </c>
      <c r="AL297" s="72" t="s">
        <v>2508</v>
      </c>
      <c r="AM297" s="211" t="s">
        <v>780</v>
      </c>
      <c r="AN297" s="211" t="s">
        <v>780</v>
      </c>
      <c r="AO297" s="211" t="s">
        <v>780</v>
      </c>
      <c r="AP297" s="211"/>
      <c r="AQ297" s="211" t="s">
        <v>4893</v>
      </c>
      <c r="AR297" s="211" t="s">
        <v>4894</v>
      </c>
      <c r="AS297" s="211" t="s">
        <v>2764</v>
      </c>
      <c r="AT297" s="211"/>
      <c r="AU297" s="211" t="s">
        <v>780</v>
      </c>
      <c r="AV297" s="211" t="s">
        <v>780</v>
      </c>
      <c r="AW297" s="211" t="s">
        <v>780</v>
      </c>
      <c r="AX297" s="211"/>
      <c r="AY297" s="211" t="s">
        <v>4895</v>
      </c>
      <c r="AZ297" s="211" t="s">
        <v>4896</v>
      </c>
      <c r="BA297" s="211" t="s">
        <v>4897</v>
      </c>
      <c r="BB297" s="211"/>
      <c r="BC297" s="140" t="s">
        <v>768</v>
      </c>
    </row>
    <row r="298" spans="1:55" ht="15" customHeight="1">
      <c r="A298" s="207">
        <v>4</v>
      </c>
      <c r="B298" s="140" t="s">
        <v>4862</v>
      </c>
      <c r="C298" s="140" t="s">
        <v>1751</v>
      </c>
      <c r="D298" s="222" t="s">
        <v>4898</v>
      </c>
      <c r="E298" s="140" t="s">
        <v>833</v>
      </c>
      <c r="F298" s="140" t="s">
        <v>834</v>
      </c>
      <c r="G298" s="140" t="s">
        <v>4864</v>
      </c>
      <c r="H298" s="140" t="s">
        <v>4864</v>
      </c>
      <c r="I298" s="222" t="s">
        <v>4899</v>
      </c>
      <c r="J298" s="214">
        <v>44228</v>
      </c>
      <c r="K298" s="214">
        <v>44561</v>
      </c>
      <c r="L298" s="222" t="s">
        <v>4900</v>
      </c>
      <c r="M298" s="223" t="s">
        <v>4867</v>
      </c>
      <c r="N298" s="222" t="s">
        <v>30</v>
      </c>
      <c r="O298" s="222" t="s">
        <v>4901</v>
      </c>
      <c r="P298" s="222" t="s">
        <v>776</v>
      </c>
      <c r="Q298" s="209">
        <v>8</v>
      </c>
      <c r="R298" s="209">
        <v>2</v>
      </c>
      <c r="S298" s="209">
        <v>2</v>
      </c>
      <c r="T298" s="209">
        <v>2</v>
      </c>
      <c r="U298" s="209">
        <v>2</v>
      </c>
      <c r="V298" s="209">
        <v>3</v>
      </c>
      <c r="W298" s="209" t="s">
        <v>4902</v>
      </c>
      <c r="X298" s="209">
        <v>3</v>
      </c>
      <c r="Y298" s="209" t="s">
        <v>4903</v>
      </c>
      <c r="Z298" s="209">
        <v>0</v>
      </c>
      <c r="AA298" s="209" t="s">
        <v>4904</v>
      </c>
      <c r="AB298" s="216"/>
      <c r="AC298" s="216"/>
      <c r="AD298" s="210">
        <v>44295</v>
      </c>
      <c r="AE298" s="210">
        <v>44379</v>
      </c>
      <c r="AF298" s="210">
        <v>44481</v>
      </c>
      <c r="AG298" s="210"/>
      <c r="AH298" s="72">
        <f t="shared" si="18"/>
        <v>0.75</v>
      </c>
      <c r="AI298" s="72">
        <f t="shared" si="19"/>
        <v>1</v>
      </c>
      <c r="AJ298" s="72">
        <f t="shared" si="20"/>
        <v>1</v>
      </c>
      <c r="AK298" s="72">
        <f t="shared" si="21"/>
        <v>1</v>
      </c>
      <c r="AL298" s="72" t="s">
        <v>2508</v>
      </c>
      <c r="AM298" s="211" t="s">
        <v>780</v>
      </c>
      <c r="AN298" s="211" t="s">
        <v>780</v>
      </c>
      <c r="AO298" s="211" t="s">
        <v>780</v>
      </c>
      <c r="AP298" s="211"/>
      <c r="AQ298" s="211" t="s">
        <v>4905</v>
      </c>
      <c r="AR298" s="211" t="s">
        <v>4906</v>
      </c>
      <c r="AS298" s="211" t="s">
        <v>4907</v>
      </c>
      <c r="AT298" s="211"/>
      <c r="AU298" s="211" t="s">
        <v>780</v>
      </c>
      <c r="AV298" s="211" t="s">
        <v>780</v>
      </c>
      <c r="AW298" s="211" t="s">
        <v>869</v>
      </c>
      <c r="AX298" s="211"/>
      <c r="AY298" s="211" t="s">
        <v>4908</v>
      </c>
      <c r="AZ298" s="211" t="s">
        <v>4909</v>
      </c>
      <c r="BA298" s="211" t="s">
        <v>4910</v>
      </c>
      <c r="BB298" s="211"/>
      <c r="BC298" s="140" t="s">
        <v>768</v>
      </c>
    </row>
    <row r="299" spans="1:55" ht="15" customHeight="1">
      <c r="A299" s="207">
        <v>5</v>
      </c>
      <c r="B299" s="140" t="s">
        <v>4862</v>
      </c>
      <c r="C299" s="140" t="s">
        <v>2593</v>
      </c>
      <c r="D299" s="140" t="s">
        <v>2624</v>
      </c>
      <c r="E299" s="140" t="s">
        <v>2625</v>
      </c>
      <c r="F299" s="140" t="s">
        <v>834</v>
      </c>
      <c r="G299" s="140" t="s">
        <v>2499</v>
      </c>
      <c r="H299" s="140" t="s">
        <v>772</v>
      </c>
      <c r="I299" s="140" t="s">
        <v>2636</v>
      </c>
      <c r="J299" s="214">
        <v>44197</v>
      </c>
      <c r="K299" s="214">
        <v>44561</v>
      </c>
      <c r="L299" s="140" t="s">
        <v>2855</v>
      </c>
      <c r="M299" s="140" t="s">
        <v>4867</v>
      </c>
      <c r="N299" s="140" t="s">
        <v>60</v>
      </c>
      <c r="O299" s="140" t="s">
        <v>2628</v>
      </c>
      <c r="P299" s="140" t="s">
        <v>11</v>
      </c>
      <c r="Q299" s="212">
        <v>1</v>
      </c>
      <c r="R299" s="212">
        <v>0</v>
      </c>
      <c r="S299" s="212">
        <v>0</v>
      </c>
      <c r="T299" s="212">
        <v>0.5</v>
      </c>
      <c r="U299" s="212">
        <v>0.5</v>
      </c>
      <c r="V299" s="212">
        <v>0</v>
      </c>
      <c r="W299" s="212" t="s">
        <v>4911</v>
      </c>
      <c r="X299" s="212">
        <v>0</v>
      </c>
      <c r="Y299" s="212" t="s">
        <v>4912</v>
      </c>
      <c r="Z299" s="212">
        <v>0.5</v>
      </c>
      <c r="AA299" s="212" t="s">
        <v>4913</v>
      </c>
      <c r="AB299" s="216"/>
      <c r="AC299" s="216"/>
      <c r="AD299" s="210">
        <v>44295</v>
      </c>
      <c r="AE299" s="210">
        <v>44379</v>
      </c>
      <c r="AF299" s="210">
        <v>44481</v>
      </c>
      <c r="AG299" s="210"/>
      <c r="AH299" s="72">
        <f t="shared" si="18"/>
        <v>0.5</v>
      </c>
      <c r="AI299" s="72" t="str">
        <f t="shared" si="19"/>
        <v/>
      </c>
      <c r="AJ299" s="72" t="str">
        <f t="shared" si="20"/>
        <v/>
      </c>
      <c r="AK299" s="72">
        <f t="shared" si="21"/>
        <v>1</v>
      </c>
      <c r="AL299" s="72" t="s">
        <v>2508</v>
      </c>
      <c r="AM299" s="211" t="s">
        <v>879</v>
      </c>
      <c r="AN299" s="211" t="s">
        <v>879</v>
      </c>
      <c r="AO299" s="211" t="s">
        <v>780</v>
      </c>
      <c r="AP299" s="211"/>
      <c r="AQ299" s="211" t="s">
        <v>4914</v>
      </c>
      <c r="AR299" s="211" t="s">
        <v>879</v>
      </c>
      <c r="AS299" s="211" t="s">
        <v>2764</v>
      </c>
      <c r="AT299" s="211"/>
      <c r="AU299" s="211" t="s">
        <v>879</v>
      </c>
      <c r="AV299" s="211" t="s">
        <v>879</v>
      </c>
      <c r="AW299" s="211" t="s">
        <v>780</v>
      </c>
      <c r="AX299" s="211"/>
      <c r="AY299" s="211" t="s">
        <v>4915</v>
      </c>
      <c r="AZ299" s="211" t="s">
        <v>4915</v>
      </c>
      <c r="BA299" s="211" t="s">
        <v>4916</v>
      </c>
      <c r="BB299" s="211"/>
      <c r="BC299" s="140" t="s">
        <v>768</v>
      </c>
    </row>
    <row r="300" spans="1:55" ht="15" customHeight="1">
      <c r="A300" s="207">
        <v>6</v>
      </c>
      <c r="B300" s="140" t="s">
        <v>4862</v>
      </c>
      <c r="C300" s="140" t="s">
        <v>2642</v>
      </c>
      <c r="D300" s="140" t="s">
        <v>2624</v>
      </c>
      <c r="E300" s="140" t="s">
        <v>2625</v>
      </c>
      <c r="F300" s="140" t="s">
        <v>834</v>
      </c>
      <c r="G300" s="140" t="s">
        <v>2499</v>
      </c>
      <c r="H300" s="140" t="s">
        <v>772</v>
      </c>
      <c r="I300" s="140" t="s">
        <v>2643</v>
      </c>
      <c r="J300" s="214">
        <v>44197</v>
      </c>
      <c r="K300" s="214">
        <v>44561</v>
      </c>
      <c r="L300" s="140" t="s">
        <v>2644</v>
      </c>
      <c r="M300" s="140" t="s">
        <v>4867</v>
      </c>
      <c r="N300" s="140" t="s">
        <v>30</v>
      </c>
      <c r="O300" s="140" t="s">
        <v>2628</v>
      </c>
      <c r="P300" s="140" t="s">
        <v>11</v>
      </c>
      <c r="Q300" s="209">
        <v>4</v>
      </c>
      <c r="R300" s="209">
        <v>1</v>
      </c>
      <c r="S300" s="209">
        <v>1</v>
      </c>
      <c r="T300" s="209">
        <v>1</v>
      </c>
      <c r="U300" s="209">
        <v>1</v>
      </c>
      <c r="V300" s="209">
        <v>1</v>
      </c>
      <c r="W300" s="209" t="s">
        <v>4917</v>
      </c>
      <c r="X300" s="209">
        <v>1</v>
      </c>
      <c r="Y300" s="209" t="s">
        <v>4918</v>
      </c>
      <c r="Z300" s="209">
        <v>1</v>
      </c>
      <c r="AA300" s="209" t="s">
        <v>4919</v>
      </c>
      <c r="AB300" s="220"/>
      <c r="AC300" s="220"/>
      <c r="AD300" s="210">
        <v>44295</v>
      </c>
      <c r="AE300" s="210">
        <v>44379</v>
      </c>
      <c r="AF300" s="210">
        <v>44481</v>
      </c>
      <c r="AG300" s="210"/>
      <c r="AH300" s="72">
        <f t="shared" si="18"/>
        <v>0.75</v>
      </c>
      <c r="AI300" s="72">
        <f t="shared" si="19"/>
        <v>1</v>
      </c>
      <c r="AJ300" s="72">
        <f t="shared" si="20"/>
        <v>1</v>
      </c>
      <c r="AK300" s="72">
        <f t="shared" si="21"/>
        <v>1</v>
      </c>
      <c r="AL300" s="72" t="s">
        <v>2508</v>
      </c>
      <c r="AM300" s="211" t="s">
        <v>780</v>
      </c>
      <c r="AN300" s="211" t="s">
        <v>780</v>
      </c>
      <c r="AO300" s="211" t="s">
        <v>780</v>
      </c>
      <c r="AP300" s="211"/>
      <c r="AQ300" s="211" t="s">
        <v>4920</v>
      </c>
      <c r="AR300" s="211" t="s">
        <v>4921</v>
      </c>
      <c r="AS300" s="211" t="s">
        <v>2764</v>
      </c>
      <c r="AT300" s="211"/>
      <c r="AU300" s="211" t="s">
        <v>780</v>
      </c>
      <c r="AV300" s="211" t="s">
        <v>780</v>
      </c>
      <c r="AW300" s="211" t="s">
        <v>780</v>
      </c>
      <c r="AX300" s="211"/>
      <c r="AY300" s="211" t="s">
        <v>4922</v>
      </c>
      <c r="AZ300" s="211" t="s">
        <v>4923</v>
      </c>
      <c r="BA300" s="211" t="s">
        <v>4924</v>
      </c>
      <c r="BB300" s="211"/>
      <c r="BC300" s="140" t="s">
        <v>768</v>
      </c>
    </row>
    <row r="301" spans="1:55" ht="15" customHeight="1">
      <c r="A301" s="207">
        <v>7</v>
      </c>
      <c r="B301" s="140" t="s">
        <v>4862</v>
      </c>
      <c r="C301" s="140" t="s">
        <v>2642</v>
      </c>
      <c r="D301" s="140" t="s">
        <v>2624</v>
      </c>
      <c r="E301" s="140" t="s">
        <v>2625</v>
      </c>
      <c r="F301" s="140" t="s">
        <v>834</v>
      </c>
      <c r="G301" s="140" t="s">
        <v>2499</v>
      </c>
      <c r="H301" s="140" t="s">
        <v>772</v>
      </c>
      <c r="I301" s="140" t="s">
        <v>2865</v>
      </c>
      <c r="J301" s="214">
        <v>44470</v>
      </c>
      <c r="K301" s="214">
        <v>44561</v>
      </c>
      <c r="L301" s="140" t="s">
        <v>2644</v>
      </c>
      <c r="M301" s="140" t="s">
        <v>4867</v>
      </c>
      <c r="N301" s="140" t="s">
        <v>30</v>
      </c>
      <c r="O301" s="140" t="s">
        <v>2628</v>
      </c>
      <c r="P301" s="140" t="s">
        <v>11</v>
      </c>
      <c r="Q301" s="209">
        <v>1</v>
      </c>
      <c r="R301" s="209">
        <v>0</v>
      </c>
      <c r="S301" s="209">
        <v>0</v>
      </c>
      <c r="T301" s="209">
        <v>0</v>
      </c>
      <c r="U301" s="209">
        <v>1</v>
      </c>
      <c r="V301" s="209">
        <v>0</v>
      </c>
      <c r="W301" s="209" t="s">
        <v>4911</v>
      </c>
      <c r="X301" s="209">
        <v>0</v>
      </c>
      <c r="Y301" s="209" t="s">
        <v>2866</v>
      </c>
      <c r="Z301" s="209">
        <v>0</v>
      </c>
      <c r="AA301" s="209" t="s">
        <v>2866</v>
      </c>
      <c r="AB301" s="216"/>
      <c r="AC301" s="216"/>
      <c r="AD301" s="210">
        <v>44295</v>
      </c>
      <c r="AE301" s="210">
        <v>44379</v>
      </c>
      <c r="AF301" s="210">
        <v>44481</v>
      </c>
      <c r="AG301" s="210"/>
      <c r="AH301" s="72">
        <f t="shared" si="18"/>
        <v>0</v>
      </c>
      <c r="AI301" s="72" t="str">
        <f t="shared" si="19"/>
        <v/>
      </c>
      <c r="AJ301" s="72" t="str">
        <f t="shared" si="20"/>
        <v/>
      </c>
      <c r="AK301" s="72" t="str">
        <f t="shared" si="21"/>
        <v/>
      </c>
      <c r="AL301" s="72" t="s">
        <v>2508</v>
      </c>
      <c r="AM301" s="211" t="s">
        <v>879</v>
      </c>
      <c r="AN301" s="211" t="s">
        <v>879</v>
      </c>
      <c r="AO301" s="211" t="s">
        <v>879</v>
      </c>
      <c r="AP301" s="211"/>
      <c r="AQ301" s="211" t="s">
        <v>4914</v>
      </c>
      <c r="AR301" s="211" t="s">
        <v>879</v>
      </c>
      <c r="AS301" s="211" t="s">
        <v>879</v>
      </c>
      <c r="AT301" s="211"/>
      <c r="AU301" s="211" t="s">
        <v>879</v>
      </c>
      <c r="AV301" s="211" t="s">
        <v>879</v>
      </c>
      <c r="AW301" s="211" t="s">
        <v>879</v>
      </c>
      <c r="AX301" s="211"/>
      <c r="AY301" s="211" t="s">
        <v>4915</v>
      </c>
      <c r="AZ301" s="211" t="s">
        <v>4915</v>
      </c>
      <c r="BA301" s="211" t="s">
        <v>3159</v>
      </c>
      <c r="BB301" s="211"/>
      <c r="BC301" s="140" t="s">
        <v>768</v>
      </c>
    </row>
    <row r="302" spans="1:55" ht="15" customHeight="1">
      <c r="A302" s="207">
        <v>8</v>
      </c>
      <c r="B302" s="140" t="s">
        <v>4862</v>
      </c>
      <c r="C302" s="140" t="s">
        <v>2500</v>
      </c>
      <c r="D302" s="140" t="s">
        <v>2624</v>
      </c>
      <c r="E302" s="140" t="s">
        <v>2625</v>
      </c>
      <c r="F302" s="140" t="s">
        <v>834</v>
      </c>
      <c r="G302" s="140" t="s">
        <v>2499</v>
      </c>
      <c r="H302" s="140" t="s">
        <v>772</v>
      </c>
      <c r="I302" s="140" t="s">
        <v>2869</v>
      </c>
      <c r="J302" s="214">
        <v>44197</v>
      </c>
      <c r="K302" s="214">
        <v>44561</v>
      </c>
      <c r="L302" s="140" t="s">
        <v>2657</v>
      </c>
      <c r="M302" s="140" t="s">
        <v>4867</v>
      </c>
      <c r="N302" s="140" t="s">
        <v>30</v>
      </c>
      <c r="O302" s="140" t="s">
        <v>2628</v>
      </c>
      <c r="P302" s="140" t="s">
        <v>11</v>
      </c>
      <c r="Q302" s="209">
        <v>4</v>
      </c>
      <c r="R302" s="209">
        <v>1</v>
      </c>
      <c r="S302" s="209">
        <v>1</v>
      </c>
      <c r="T302" s="209">
        <v>1</v>
      </c>
      <c r="U302" s="209">
        <v>1</v>
      </c>
      <c r="V302" s="209">
        <v>1</v>
      </c>
      <c r="W302" s="209" t="s">
        <v>4925</v>
      </c>
      <c r="X302" s="209">
        <v>1</v>
      </c>
      <c r="Y302" s="209" t="s">
        <v>4926</v>
      </c>
      <c r="Z302" s="209">
        <v>1</v>
      </c>
      <c r="AA302" s="209" t="s">
        <v>4927</v>
      </c>
      <c r="AB302" s="216"/>
      <c r="AC302" s="216"/>
      <c r="AD302" s="210">
        <v>44295</v>
      </c>
      <c r="AE302" s="210">
        <v>44379</v>
      </c>
      <c r="AF302" s="210">
        <v>44481</v>
      </c>
      <c r="AG302" s="210"/>
      <c r="AH302" s="72">
        <f t="shared" si="18"/>
        <v>0.75</v>
      </c>
      <c r="AI302" s="72">
        <f t="shared" si="19"/>
        <v>1</v>
      </c>
      <c r="AJ302" s="72">
        <f t="shared" si="20"/>
        <v>1</v>
      </c>
      <c r="AK302" s="72">
        <f t="shared" si="21"/>
        <v>1</v>
      </c>
      <c r="AL302" s="72" t="s">
        <v>2508</v>
      </c>
      <c r="AM302" s="211" t="s">
        <v>780</v>
      </c>
      <c r="AN302" s="211" t="s">
        <v>780</v>
      </c>
      <c r="AO302" s="211" t="s">
        <v>780</v>
      </c>
      <c r="AP302" s="211"/>
      <c r="AQ302" s="211" t="s">
        <v>4920</v>
      </c>
      <c r="AR302" s="211" t="s">
        <v>4928</v>
      </c>
      <c r="AS302" s="211" t="s">
        <v>2764</v>
      </c>
      <c r="AT302" s="211"/>
      <c r="AU302" s="211" t="s">
        <v>780</v>
      </c>
      <c r="AV302" s="211" t="s">
        <v>780</v>
      </c>
      <c r="AW302" s="211" t="s">
        <v>780</v>
      </c>
      <c r="AX302" s="211"/>
      <c r="AY302" s="211" t="s">
        <v>4929</v>
      </c>
      <c r="AZ302" s="211" t="s">
        <v>4930</v>
      </c>
      <c r="BA302" s="211" t="s">
        <v>4931</v>
      </c>
      <c r="BB302" s="211"/>
      <c r="BC302" s="140" t="s">
        <v>768</v>
      </c>
    </row>
    <row r="303" spans="1:55" ht="15" customHeight="1">
      <c r="A303" s="207">
        <v>9</v>
      </c>
      <c r="B303" s="140" t="s">
        <v>4862</v>
      </c>
      <c r="C303" s="140" t="s">
        <v>2500</v>
      </c>
      <c r="D303" s="140" t="s">
        <v>2624</v>
      </c>
      <c r="E303" s="140" t="s">
        <v>2625</v>
      </c>
      <c r="F303" s="140" t="s">
        <v>834</v>
      </c>
      <c r="G303" s="140" t="s">
        <v>2499</v>
      </c>
      <c r="H303" s="140" t="s">
        <v>772</v>
      </c>
      <c r="I303" s="140" t="s">
        <v>2874</v>
      </c>
      <c r="J303" s="214">
        <v>44470</v>
      </c>
      <c r="K303" s="214">
        <v>44561</v>
      </c>
      <c r="L303" s="140" t="s">
        <v>2657</v>
      </c>
      <c r="M303" s="140" t="s">
        <v>4867</v>
      </c>
      <c r="N303" s="140" t="s">
        <v>30</v>
      </c>
      <c r="O303" s="140" t="s">
        <v>2628</v>
      </c>
      <c r="P303" s="140" t="s">
        <v>11</v>
      </c>
      <c r="Q303" s="209">
        <v>2</v>
      </c>
      <c r="R303" s="209">
        <v>0</v>
      </c>
      <c r="S303" s="209">
        <v>0</v>
      </c>
      <c r="T303" s="209">
        <v>0</v>
      </c>
      <c r="U303" s="209">
        <v>2</v>
      </c>
      <c r="V303" s="209">
        <v>0</v>
      </c>
      <c r="W303" s="209" t="s">
        <v>4911</v>
      </c>
      <c r="X303" s="209">
        <v>0</v>
      </c>
      <c r="Y303" s="209" t="s">
        <v>2866</v>
      </c>
      <c r="Z303" s="209">
        <v>0</v>
      </c>
      <c r="AA303" s="209" t="s">
        <v>2866</v>
      </c>
      <c r="AB303" s="220"/>
      <c r="AC303" s="220"/>
      <c r="AD303" s="210">
        <v>44295</v>
      </c>
      <c r="AE303" s="210">
        <v>44379</v>
      </c>
      <c r="AF303" s="210">
        <v>44481</v>
      </c>
      <c r="AG303" s="210"/>
      <c r="AH303" s="72">
        <f t="shared" si="18"/>
        <v>0</v>
      </c>
      <c r="AI303" s="72" t="str">
        <f t="shared" si="19"/>
        <v/>
      </c>
      <c r="AJ303" s="72" t="str">
        <f t="shared" si="20"/>
        <v/>
      </c>
      <c r="AK303" s="72" t="str">
        <f t="shared" si="21"/>
        <v/>
      </c>
      <c r="AL303" s="72" t="s">
        <v>2508</v>
      </c>
      <c r="AM303" s="211" t="s">
        <v>879</v>
      </c>
      <c r="AN303" s="211" t="s">
        <v>879</v>
      </c>
      <c r="AO303" s="211" t="s">
        <v>879</v>
      </c>
      <c r="AP303" s="211"/>
      <c r="AQ303" s="211" t="s">
        <v>4914</v>
      </c>
      <c r="AR303" s="211" t="s">
        <v>879</v>
      </c>
      <c r="AS303" s="211" t="s">
        <v>879</v>
      </c>
      <c r="AT303" s="211"/>
      <c r="AU303" s="211" t="s">
        <v>879</v>
      </c>
      <c r="AV303" s="211" t="s">
        <v>879</v>
      </c>
      <c r="AW303" s="211" t="s">
        <v>879</v>
      </c>
      <c r="AX303" s="211"/>
      <c r="AY303" s="211" t="s">
        <v>4915</v>
      </c>
      <c r="AZ303" s="211" t="s">
        <v>4915</v>
      </c>
      <c r="BA303" s="211" t="s">
        <v>3159</v>
      </c>
      <c r="BB303" s="211"/>
      <c r="BC303" s="140" t="s">
        <v>768</v>
      </c>
    </row>
    <row r="304" spans="1:55" ht="15" customHeight="1">
      <c r="A304" s="207">
        <v>10</v>
      </c>
      <c r="B304" s="140" t="s">
        <v>4862</v>
      </c>
      <c r="C304" s="140" t="s">
        <v>2593</v>
      </c>
      <c r="D304" s="140" t="s">
        <v>2624</v>
      </c>
      <c r="E304" s="140" t="s">
        <v>2625</v>
      </c>
      <c r="F304" s="140" t="s">
        <v>834</v>
      </c>
      <c r="G304" s="140" t="s">
        <v>2499</v>
      </c>
      <c r="H304" s="140" t="s">
        <v>772</v>
      </c>
      <c r="I304" s="140" t="s">
        <v>2877</v>
      </c>
      <c r="J304" s="214">
        <v>44317</v>
      </c>
      <c r="K304" s="214">
        <v>44561</v>
      </c>
      <c r="L304" s="140" t="s">
        <v>2690</v>
      </c>
      <c r="M304" s="140" t="s">
        <v>4867</v>
      </c>
      <c r="N304" s="140" t="s">
        <v>30</v>
      </c>
      <c r="O304" s="140" t="s">
        <v>2628</v>
      </c>
      <c r="P304" s="140" t="s">
        <v>11</v>
      </c>
      <c r="Q304" s="209">
        <v>4</v>
      </c>
      <c r="R304" s="209">
        <v>0</v>
      </c>
      <c r="S304" s="209">
        <v>2</v>
      </c>
      <c r="T304" s="209">
        <v>1</v>
      </c>
      <c r="U304" s="209">
        <v>1</v>
      </c>
      <c r="V304" s="209">
        <v>0</v>
      </c>
      <c r="W304" s="209" t="s">
        <v>4911</v>
      </c>
      <c r="X304" s="209">
        <v>2</v>
      </c>
      <c r="Y304" s="209" t="s">
        <v>4932</v>
      </c>
      <c r="Z304" s="209">
        <v>1</v>
      </c>
      <c r="AA304" s="209" t="s">
        <v>4932</v>
      </c>
      <c r="AB304" s="216"/>
      <c r="AC304" s="216"/>
      <c r="AD304" s="210">
        <v>44295</v>
      </c>
      <c r="AE304" s="210">
        <v>44379</v>
      </c>
      <c r="AF304" s="210">
        <v>44481</v>
      </c>
      <c r="AG304" s="210"/>
      <c r="AH304" s="72">
        <f t="shared" si="18"/>
        <v>0.75</v>
      </c>
      <c r="AI304" s="72" t="str">
        <f t="shared" si="19"/>
        <v/>
      </c>
      <c r="AJ304" s="72">
        <f t="shared" si="20"/>
        <v>1</v>
      </c>
      <c r="AK304" s="72">
        <f t="shared" si="21"/>
        <v>1</v>
      </c>
      <c r="AL304" s="72" t="s">
        <v>2508</v>
      </c>
      <c r="AM304" s="211" t="s">
        <v>879</v>
      </c>
      <c r="AN304" s="211" t="s">
        <v>780</v>
      </c>
      <c r="AO304" s="211" t="s">
        <v>780</v>
      </c>
      <c r="AP304" s="211"/>
      <c r="AQ304" s="211" t="s">
        <v>4914</v>
      </c>
      <c r="AR304" s="211" t="s">
        <v>4933</v>
      </c>
      <c r="AS304" s="211" t="s">
        <v>2764</v>
      </c>
      <c r="AT304" s="211"/>
      <c r="AU304" s="211" t="s">
        <v>879</v>
      </c>
      <c r="AV304" s="211" t="s">
        <v>780</v>
      </c>
      <c r="AW304" s="211" t="s">
        <v>780</v>
      </c>
      <c r="AX304" s="211"/>
      <c r="AY304" s="211" t="s">
        <v>4915</v>
      </c>
      <c r="AZ304" s="211" t="s">
        <v>4934</v>
      </c>
      <c r="BA304" s="211" t="s">
        <v>4935</v>
      </c>
      <c r="BB304" s="211"/>
      <c r="BC304" s="140" t="s">
        <v>768</v>
      </c>
    </row>
    <row r="305" spans="1:55" ht="15" customHeight="1">
      <c r="A305" s="207">
        <v>1</v>
      </c>
      <c r="B305" s="140" t="s">
        <v>4936</v>
      </c>
      <c r="C305" s="140" t="s">
        <v>4937</v>
      </c>
      <c r="D305" s="140" t="s">
        <v>4938</v>
      </c>
      <c r="E305" s="140" t="s">
        <v>833</v>
      </c>
      <c r="F305" s="140" t="s">
        <v>834</v>
      </c>
      <c r="G305" s="140" t="s">
        <v>3277</v>
      </c>
      <c r="H305" s="140" t="s">
        <v>4939</v>
      </c>
      <c r="I305" s="140" t="s">
        <v>4940</v>
      </c>
      <c r="J305" s="214">
        <v>44256</v>
      </c>
      <c r="K305" s="214">
        <v>44561</v>
      </c>
      <c r="L305" s="140" t="s">
        <v>4941</v>
      </c>
      <c r="M305" s="140" t="s">
        <v>707</v>
      </c>
      <c r="N305" s="140" t="s">
        <v>30</v>
      </c>
      <c r="O305" s="140" t="s">
        <v>4942</v>
      </c>
      <c r="P305" s="140" t="s">
        <v>776</v>
      </c>
      <c r="Q305" s="209">
        <v>4</v>
      </c>
      <c r="R305" s="209">
        <v>1</v>
      </c>
      <c r="S305" s="209">
        <v>1</v>
      </c>
      <c r="T305" s="209">
        <v>1</v>
      </c>
      <c r="U305" s="209">
        <v>1</v>
      </c>
      <c r="V305" s="209">
        <v>1</v>
      </c>
      <c r="W305" s="209" t="s">
        <v>4943</v>
      </c>
      <c r="X305" s="209">
        <v>1</v>
      </c>
      <c r="Y305" s="209" t="s">
        <v>4944</v>
      </c>
      <c r="Z305" s="209">
        <v>1</v>
      </c>
      <c r="AA305" s="209" t="s">
        <v>4945</v>
      </c>
      <c r="AB305" s="216"/>
      <c r="AC305" s="216"/>
      <c r="AD305" s="210">
        <v>44295</v>
      </c>
      <c r="AE305" s="210">
        <v>44379</v>
      </c>
      <c r="AF305" s="210">
        <v>44482</v>
      </c>
      <c r="AG305" s="210"/>
      <c r="AH305" s="72">
        <f t="shared" si="18"/>
        <v>0.75</v>
      </c>
      <c r="AI305" s="72">
        <f t="shared" si="19"/>
        <v>1</v>
      </c>
      <c r="AJ305" s="72">
        <f t="shared" si="20"/>
        <v>1</v>
      </c>
      <c r="AK305" s="72">
        <f t="shared" si="21"/>
        <v>1</v>
      </c>
      <c r="AL305" s="72" t="s">
        <v>2508</v>
      </c>
      <c r="AM305" s="211" t="s">
        <v>780</v>
      </c>
      <c r="AN305" s="211" t="s">
        <v>780</v>
      </c>
      <c r="AO305" s="211" t="s">
        <v>780</v>
      </c>
      <c r="AP305" s="211"/>
      <c r="AQ305" s="211" t="s">
        <v>2763</v>
      </c>
      <c r="AR305" s="211" t="s">
        <v>1299</v>
      </c>
      <c r="AS305" s="211" t="s">
        <v>2764</v>
      </c>
      <c r="AT305" s="211"/>
      <c r="AU305" s="211" t="s">
        <v>780</v>
      </c>
      <c r="AV305" s="211" t="s">
        <v>780</v>
      </c>
      <c r="AW305" s="211" t="s">
        <v>780</v>
      </c>
      <c r="AX305" s="211"/>
      <c r="AY305" s="211" t="s">
        <v>4946</v>
      </c>
      <c r="AZ305" s="211" t="s">
        <v>4947</v>
      </c>
      <c r="BA305" s="211" t="s">
        <v>4948</v>
      </c>
      <c r="BB305" s="211"/>
      <c r="BC305" s="140" t="s">
        <v>4949</v>
      </c>
    </row>
    <row r="306" spans="1:55" ht="15" customHeight="1">
      <c r="A306" s="207">
        <v>2</v>
      </c>
      <c r="B306" s="140" t="s">
        <v>4936</v>
      </c>
      <c r="C306" s="140" t="s">
        <v>4937</v>
      </c>
      <c r="D306" s="140" t="s">
        <v>4938</v>
      </c>
      <c r="E306" s="140" t="s">
        <v>833</v>
      </c>
      <c r="F306" s="140" t="s">
        <v>834</v>
      </c>
      <c r="G306" s="140" t="s">
        <v>3277</v>
      </c>
      <c r="H306" s="140" t="s">
        <v>4939</v>
      </c>
      <c r="I306" s="140" t="s">
        <v>4950</v>
      </c>
      <c r="J306" s="214">
        <v>44256</v>
      </c>
      <c r="K306" s="214">
        <v>44408</v>
      </c>
      <c r="L306" s="140" t="s">
        <v>4951</v>
      </c>
      <c r="M306" s="140" t="s">
        <v>707</v>
      </c>
      <c r="N306" s="140" t="s">
        <v>30</v>
      </c>
      <c r="O306" s="140" t="s">
        <v>4942</v>
      </c>
      <c r="P306" s="140" t="s">
        <v>776</v>
      </c>
      <c r="Q306" s="209">
        <v>1</v>
      </c>
      <c r="R306" s="209">
        <v>0</v>
      </c>
      <c r="S306" s="209">
        <v>1</v>
      </c>
      <c r="T306" s="209">
        <v>0</v>
      </c>
      <c r="U306" s="209">
        <v>0</v>
      </c>
      <c r="V306" s="209">
        <v>0</v>
      </c>
      <c r="W306" s="209" t="s">
        <v>4952</v>
      </c>
      <c r="X306" s="209">
        <v>0</v>
      </c>
      <c r="Y306" s="209" t="s">
        <v>4953</v>
      </c>
      <c r="Z306" s="209">
        <v>0</v>
      </c>
      <c r="AA306" s="209" t="s">
        <v>4954</v>
      </c>
      <c r="AB306" s="216"/>
      <c r="AC306" s="216"/>
      <c r="AD306" s="210">
        <v>44295</v>
      </c>
      <c r="AE306" s="210">
        <v>44379</v>
      </c>
      <c r="AF306" s="210">
        <v>44482</v>
      </c>
      <c r="AG306" s="210"/>
      <c r="AH306" s="72">
        <f t="shared" si="18"/>
        <v>0</v>
      </c>
      <c r="AI306" s="72" t="str">
        <f t="shared" si="19"/>
        <v/>
      </c>
      <c r="AJ306" s="72">
        <f t="shared" si="20"/>
        <v>0</v>
      </c>
      <c r="AK306" s="72" t="str">
        <f t="shared" si="21"/>
        <v/>
      </c>
      <c r="AL306" s="72" t="s">
        <v>2508</v>
      </c>
      <c r="AM306" s="211" t="s">
        <v>879</v>
      </c>
      <c r="AN306" s="211" t="s">
        <v>780</v>
      </c>
      <c r="AO306" s="211" t="s">
        <v>780</v>
      </c>
      <c r="AP306" s="211"/>
      <c r="AQ306" s="211" t="s">
        <v>4955</v>
      </c>
      <c r="AR306" s="211" t="s">
        <v>1299</v>
      </c>
      <c r="AS306" s="211" t="s">
        <v>2764</v>
      </c>
      <c r="AT306" s="211"/>
      <c r="AU306" s="211" t="s">
        <v>879</v>
      </c>
      <c r="AV306" s="211" t="s">
        <v>780</v>
      </c>
      <c r="AW306" s="211" t="s">
        <v>780</v>
      </c>
      <c r="AX306" s="211"/>
      <c r="AY306" s="211" t="s">
        <v>4955</v>
      </c>
      <c r="AZ306" s="211" t="s">
        <v>4956</v>
      </c>
      <c r="BA306" s="211" t="s">
        <v>4957</v>
      </c>
      <c r="BB306" s="211"/>
      <c r="BC306" s="140" t="s">
        <v>4949</v>
      </c>
    </row>
    <row r="307" spans="1:55" ht="15" customHeight="1">
      <c r="A307" s="207">
        <v>3</v>
      </c>
      <c r="B307" s="140" t="s">
        <v>4936</v>
      </c>
      <c r="C307" s="140" t="s">
        <v>4937</v>
      </c>
      <c r="D307" s="140" t="s">
        <v>4938</v>
      </c>
      <c r="E307" s="140" t="s">
        <v>833</v>
      </c>
      <c r="F307" s="140" t="s">
        <v>834</v>
      </c>
      <c r="G307" s="140" t="s">
        <v>3277</v>
      </c>
      <c r="H307" s="140" t="s">
        <v>4939</v>
      </c>
      <c r="I307" s="140" t="s">
        <v>4958</v>
      </c>
      <c r="J307" s="214">
        <v>44501</v>
      </c>
      <c r="K307" s="214">
        <v>44530</v>
      </c>
      <c r="L307" s="140" t="s">
        <v>4959</v>
      </c>
      <c r="M307" s="140" t="s">
        <v>707</v>
      </c>
      <c r="N307" s="140" t="s">
        <v>30</v>
      </c>
      <c r="O307" s="140" t="s">
        <v>4942</v>
      </c>
      <c r="P307" s="140" t="s">
        <v>776</v>
      </c>
      <c r="Q307" s="209">
        <v>1</v>
      </c>
      <c r="R307" s="209">
        <v>0</v>
      </c>
      <c r="S307" s="209">
        <v>0</v>
      </c>
      <c r="T307" s="209">
        <v>0</v>
      </c>
      <c r="U307" s="209">
        <v>1</v>
      </c>
      <c r="V307" s="209">
        <v>0</v>
      </c>
      <c r="W307" s="209" t="s">
        <v>4960</v>
      </c>
      <c r="X307" s="209">
        <v>0</v>
      </c>
      <c r="Y307" s="209" t="s">
        <v>4960</v>
      </c>
      <c r="Z307" s="209">
        <v>0</v>
      </c>
      <c r="AA307" s="209" t="s">
        <v>4961</v>
      </c>
      <c r="AB307" s="220"/>
      <c r="AC307" s="220"/>
      <c r="AD307" s="210">
        <v>44295</v>
      </c>
      <c r="AE307" s="210">
        <v>44379</v>
      </c>
      <c r="AF307" s="210">
        <v>44482</v>
      </c>
      <c r="AG307" s="210"/>
      <c r="AH307" s="72">
        <f t="shared" si="18"/>
        <v>0</v>
      </c>
      <c r="AI307" s="72" t="str">
        <f t="shared" si="19"/>
        <v/>
      </c>
      <c r="AJ307" s="72" t="str">
        <f t="shared" si="20"/>
        <v/>
      </c>
      <c r="AK307" s="72" t="str">
        <f t="shared" si="21"/>
        <v/>
      </c>
      <c r="AL307" s="72" t="s">
        <v>2508</v>
      </c>
      <c r="AM307" s="211" t="s">
        <v>879</v>
      </c>
      <c r="AN307" s="211" t="s">
        <v>879</v>
      </c>
      <c r="AO307" s="211" t="s">
        <v>879</v>
      </c>
      <c r="AP307" s="211"/>
      <c r="AQ307" s="211" t="s">
        <v>4962</v>
      </c>
      <c r="AR307" s="211" t="s">
        <v>4963</v>
      </c>
      <c r="AS307" s="211" t="s">
        <v>879</v>
      </c>
      <c r="AT307" s="211"/>
      <c r="AU307" s="211" t="s">
        <v>780</v>
      </c>
      <c r="AV307" s="211" t="s">
        <v>879</v>
      </c>
      <c r="AW307" s="211" t="s">
        <v>879</v>
      </c>
      <c r="AX307" s="211"/>
      <c r="AY307" s="211" t="s">
        <v>4962</v>
      </c>
      <c r="AZ307" s="211" t="s">
        <v>879</v>
      </c>
      <c r="BA307" s="211" t="s">
        <v>3112</v>
      </c>
      <c r="BB307" s="211"/>
      <c r="BC307" s="140" t="s">
        <v>4949</v>
      </c>
    </row>
    <row r="308" spans="1:55" ht="15" customHeight="1">
      <c r="A308" s="207">
        <v>4</v>
      </c>
      <c r="B308" s="140" t="s">
        <v>4936</v>
      </c>
      <c r="C308" s="140" t="s">
        <v>4937</v>
      </c>
      <c r="D308" s="140" t="s">
        <v>4964</v>
      </c>
      <c r="E308" s="140" t="s">
        <v>833</v>
      </c>
      <c r="F308" s="140" t="s">
        <v>834</v>
      </c>
      <c r="G308" s="140" t="s">
        <v>3277</v>
      </c>
      <c r="H308" s="140" t="s">
        <v>4939</v>
      </c>
      <c r="I308" s="140" t="s">
        <v>4965</v>
      </c>
      <c r="J308" s="214">
        <v>44287</v>
      </c>
      <c r="K308" s="214">
        <v>44530</v>
      </c>
      <c r="L308" s="140" t="s">
        <v>774</v>
      </c>
      <c r="M308" s="140" t="s">
        <v>707</v>
      </c>
      <c r="N308" s="140" t="s">
        <v>30</v>
      </c>
      <c r="O308" s="140" t="s">
        <v>4966</v>
      </c>
      <c r="P308" s="140" t="s">
        <v>776</v>
      </c>
      <c r="Q308" s="209">
        <v>30</v>
      </c>
      <c r="R308" s="209">
        <v>0</v>
      </c>
      <c r="S308" s="209">
        <v>5</v>
      </c>
      <c r="T308" s="209">
        <v>10</v>
      </c>
      <c r="U308" s="209">
        <v>15</v>
      </c>
      <c r="V308" s="209">
        <v>7</v>
      </c>
      <c r="W308" s="209" t="s">
        <v>4967</v>
      </c>
      <c r="X308" s="209">
        <v>36</v>
      </c>
      <c r="Y308" s="209" t="s">
        <v>4968</v>
      </c>
      <c r="Z308" s="209">
        <v>10</v>
      </c>
      <c r="AA308" s="209" t="s">
        <v>4969</v>
      </c>
      <c r="AB308" s="216"/>
      <c r="AC308" s="216"/>
      <c r="AD308" s="210">
        <v>44295</v>
      </c>
      <c r="AE308" s="210">
        <v>44379</v>
      </c>
      <c r="AF308" s="210">
        <v>44482</v>
      </c>
      <c r="AG308" s="210"/>
      <c r="AH308" s="72">
        <f t="shared" si="18"/>
        <v>1</v>
      </c>
      <c r="AI308" s="72" t="str">
        <f t="shared" si="19"/>
        <v/>
      </c>
      <c r="AJ308" s="72">
        <f t="shared" si="20"/>
        <v>1</v>
      </c>
      <c r="AK308" s="72">
        <f t="shared" si="21"/>
        <v>1</v>
      </c>
      <c r="AL308" s="72" t="s">
        <v>2508</v>
      </c>
      <c r="AM308" s="211" t="s">
        <v>780</v>
      </c>
      <c r="AN308" s="211" t="s">
        <v>780</v>
      </c>
      <c r="AO308" s="211" t="s">
        <v>780</v>
      </c>
      <c r="AP308" s="211"/>
      <c r="AQ308" s="211" t="s">
        <v>4970</v>
      </c>
      <c r="AR308" s="211" t="s">
        <v>1299</v>
      </c>
      <c r="AS308" s="211" t="s">
        <v>2764</v>
      </c>
      <c r="AT308" s="211"/>
      <c r="AU308" s="211" t="s">
        <v>780</v>
      </c>
      <c r="AV308" s="211" t="s">
        <v>780</v>
      </c>
      <c r="AW308" s="211" t="s">
        <v>780</v>
      </c>
      <c r="AX308" s="211"/>
      <c r="AY308" s="211" t="s">
        <v>4971</v>
      </c>
      <c r="AZ308" s="211" t="s">
        <v>4972</v>
      </c>
      <c r="BA308" s="211" t="s">
        <v>4973</v>
      </c>
      <c r="BB308" s="211"/>
      <c r="BC308" s="140" t="s">
        <v>4949</v>
      </c>
    </row>
    <row r="309" spans="1:55" ht="15" customHeight="1">
      <c r="A309" s="207">
        <v>5</v>
      </c>
      <c r="B309" s="140" t="s">
        <v>4936</v>
      </c>
      <c r="C309" s="140" t="s">
        <v>4937</v>
      </c>
      <c r="D309" s="140" t="s">
        <v>4964</v>
      </c>
      <c r="E309" s="140" t="s">
        <v>833</v>
      </c>
      <c r="F309" s="140" t="s">
        <v>834</v>
      </c>
      <c r="G309" s="140" t="s">
        <v>3277</v>
      </c>
      <c r="H309" s="140" t="s">
        <v>4939</v>
      </c>
      <c r="I309" s="140" t="s">
        <v>4974</v>
      </c>
      <c r="J309" s="214">
        <v>44287</v>
      </c>
      <c r="K309" s="214">
        <v>44530</v>
      </c>
      <c r="L309" s="140" t="s">
        <v>4975</v>
      </c>
      <c r="M309" s="140" t="s">
        <v>707</v>
      </c>
      <c r="N309" s="140" t="s">
        <v>30</v>
      </c>
      <c r="O309" s="140" t="s">
        <v>4966</v>
      </c>
      <c r="P309" s="140" t="s">
        <v>776</v>
      </c>
      <c r="Q309" s="209">
        <v>30</v>
      </c>
      <c r="R309" s="209">
        <v>0</v>
      </c>
      <c r="S309" s="209">
        <v>5</v>
      </c>
      <c r="T309" s="209">
        <v>10</v>
      </c>
      <c r="U309" s="209">
        <v>15</v>
      </c>
      <c r="V309" s="209">
        <v>7</v>
      </c>
      <c r="W309" s="209" t="s">
        <v>4976</v>
      </c>
      <c r="X309" s="209">
        <v>36</v>
      </c>
      <c r="Y309" s="209" t="s">
        <v>4968</v>
      </c>
      <c r="Z309" s="209">
        <v>10</v>
      </c>
      <c r="AA309" s="209" t="s">
        <v>4969</v>
      </c>
      <c r="AB309" s="216"/>
      <c r="AC309" s="216"/>
      <c r="AD309" s="210">
        <v>44295</v>
      </c>
      <c r="AE309" s="210">
        <v>44379</v>
      </c>
      <c r="AF309" s="210">
        <v>44482</v>
      </c>
      <c r="AG309" s="210"/>
      <c r="AH309" s="72">
        <f t="shared" si="18"/>
        <v>1</v>
      </c>
      <c r="AI309" s="72" t="str">
        <f t="shared" si="19"/>
        <v/>
      </c>
      <c r="AJ309" s="72">
        <f t="shared" si="20"/>
        <v>1</v>
      </c>
      <c r="AK309" s="72">
        <f t="shared" si="21"/>
        <v>1</v>
      </c>
      <c r="AL309" s="72" t="s">
        <v>2508</v>
      </c>
      <c r="AM309" s="211" t="s">
        <v>780</v>
      </c>
      <c r="AN309" s="211" t="s">
        <v>780</v>
      </c>
      <c r="AO309" s="211" t="s">
        <v>780</v>
      </c>
      <c r="AP309" s="211"/>
      <c r="AQ309" s="211" t="s">
        <v>4977</v>
      </c>
      <c r="AR309" s="211" t="s">
        <v>1299</v>
      </c>
      <c r="AS309" s="211" t="s">
        <v>2764</v>
      </c>
      <c r="AT309" s="211"/>
      <c r="AU309" s="211" t="s">
        <v>780</v>
      </c>
      <c r="AV309" s="211" t="s">
        <v>780</v>
      </c>
      <c r="AW309" s="211" t="s">
        <v>780</v>
      </c>
      <c r="AX309" s="211"/>
      <c r="AY309" s="211" t="s">
        <v>4977</v>
      </c>
      <c r="AZ309" s="211" t="s">
        <v>4978</v>
      </c>
      <c r="BA309" s="211" t="s">
        <v>4973</v>
      </c>
      <c r="BB309" s="211"/>
      <c r="BC309" s="140" t="s">
        <v>4949</v>
      </c>
    </row>
    <row r="310" spans="1:55" ht="15" customHeight="1">
      <c r="A310" s="207">
        <v>6</v>
      </c>
      <c r="B310" s="140" t="s">
        <v>4936</v>
      </c>
      <c r="C310" s="140" t="s">
        <v>4937</v>
      </c>
      <c r="D310" s="140" t="s">
        <v>4964</v>
      </c>
      <c r="E310" s="140" t="s">
        <v>833</v>
      </c>
      <c r="F310" s="140" t="s">
        <v>834</v>
      </c>
      <c r="G310" s="140" t="s">
        <v>3277</v>
      </c>
      <c r="H310" s="140" t="s">
        <v>4939</v>
      </c>
      <c r="I310" s="140" t="s">
        <v>4979</v>
      </c>
      <c r="J310" s="214">
        <v>44256</v>
      </c>
      <c r="K310" s="214">
        <v>44530</v>
      </c>
      <c r="L310" s="140" t="s">
        <v>4980</v>
      </c>
      <c r="M310" s="140" t="s">
        <v>707</v>
      </c>
      <c r="N310" s="140" t="s">
        <v>30</v>
      </c>
      <c r="O310" s="140" t="s">
        <v>4966</v>
      </c>
      <c r="P310" s="140" t="s">
        <v>776</v>
      </c>
      <c r="Q310" s="209">
        <v>8</v>
      </c>
      <c r="R310" s="209">
        <v>1</v>
      </c>
      <c r="S310" s="209">
        <v>3</v>
      </c>
      <c r="T310" s="209">
        <v>3</v>
      </c>
      <c r="U310" s="209">
        <v>1</v>
      </c>
      <c r="V310" s="209">
        <v>1</v>
      </c>
      <c r="W310" s="209" t="s">
        <v>4981</v>
      </c>
      <c r="X310" s="209">
        <v>3</v>
      </c>
      <c r="Y310" s="209" t="s">
        <v>4982</v>
      </c>
      <c r="Z310" s="209">
        <v>3</v>
      </c>
      <c r="AA310" s="209" t="s">
        <v>4983</v>
      </c>
      <c r="AB310" s="220"/>
      <c r="AC310" s="220"/>
      <c r="AD310" s="210">
        <v>44295</v>
      </c>
      <c r="AE310" s="210">
        <v>44379</v>
      </c>
      <c r="AF310" s="210">
        <v>44482</v>
      </c>
      <c r="AG310" s="210"/>
      <c r="AH310" s="72">
        <f t="shared" si="18"/>
        <v>0.875</v>
      </c>
      <c r="AI310" s="72">
        <f t="shared" si="19"/>
        <v>1</v>
      </c>
      <c r="AJ310" s="72">
        <f t="shared" si="20"/>
        <v>1</v>
      </c>
      <c r="AK310" s="72">
        <f t="shared" si="21"/>
        <v>1</v>
      </c>
      <c r="AL310" s="72" t="s">
        <v>2508</v>
      </c>
      <c r="AM310" s="211" t="s">
        <v>780</v>
      </c>
      <c r="AN310" s="211" t="s">
        <v>780</v>
      </c>
      <c r="AO310" s="211" t="s">
        <v>780</v>
      </c>
      <c r="AP310" s="211"/>
      <c r="AQ310" s="211" t="s">
        <v>4977</v>
      </c>
      <c r="AR310" s="211" t="s">
        <v>1299</v>
      </c>
      <c r="AS310" s="211" t="s">
        <v>2764</v>
      </c>
      <c r="AT310" s="211"/>
      <c r="AU310" s="211" t="s">
        <v>780</v>
      </c>
      <c r="AV310" s="211" t="s">
        <v>780</v>
      </c>
      <c r="AW310" s="211" t="s">
        <v>780</v>
      </c>
      <c r="AX310" s="211"/>
      <c r="AY310" s="211" t="s">
        <v>4984</v>
      </c>
      <c r="AZ310" s="211" t="s">
        <v>4985</v>
      </c>
      <c r="BA310" s="211" t="s">
        <v>4986</v>
      </c>
      <c r="BB310" s="211"/>
      <c r="BC310" s="140" t="s">
        <v>4949</v>
      </c>
    </row>
    <row r="311" spans="1:55" ht="15" customHeight="1">
      <c r="A311" s="207">
        <v>7</v>
      </c>
      <c r="B311" s="140" t="s">
        <v>4936</v>
      </c>
      <c r="C311" s="140" t="s">
        <v>4987</v>
      </c>
      <c r="D311" s="140" t="s">
        <v>4964</v>
      </c>
      <c r="E311" s="140" t="s">
        <v>833</v>
      </c>
      <c r="F311" s="140" t="s">
        <v>834</v>
      </c>
      <c r="G311" s="140" t="s">
        <v>3277</v>
      </c>
      <c r="H311" s="140" t="s">
        <v>4939</v>
      </c>
      <c r="I311" s="140" t="s">
        <v>4988</v>
      </c>
      <c r="J311" s="214">
        <v>44256</v>
      </c>
      <c r="K311" s="214">
        <v>44530</v>
      </c>
      <c r="L311" s="140" t="s">
        <v>4980</v>
      </c>
      <c r="M311" s="140" t="s">
        <v>707</v>
      </c>
      <c r="N311" s="140" t="s">
        <v>30</v>
      </c>
      <c r="O311" s="140" t="s">
        <v>4966</v>
      </c>
      <c r="P311" s="140" t="s">
        <v>776</v>
      </c>
      <c r="Q311" s="209">
        <v>8</v>
      </c>
      <c r="R311" s="209">
        <v>1</v>
      </c>
      <c r="S311" s="209">
        <v>3</v>
      </c>
      <c r="T311" s="209">
        <v>3</v>
      </c>
      <c r="U311" s="209">
        <v>1</v>
      </c>
      <c r="V311" s="209">
        <v>1</v>
      </c>
      <c r="W311" s="209" t="s">
        <v>4981</v>
      </c>
      <c r="X311" s="209">
        <v>3</v>
      </c>
      <c r="Y311" s="209" t="s">
        <v>4982</v>
      </c>
      <c r="Z311" s="209">
        <v>3</v>
      </c>
      <c r="AA311" s="209" t="s">
        <v>4983</v>
      </c>
      <c r="AB311" s="220"/>
      <c r="AC311" s="220"/>
      <c r="AD311" s="210">
        <v>44295</v>
      </c>
      <c r="AE311" s="210">
        <v>44379</v>
      </c>
      <c r="AF311" s="210">
        <v>44482</v>
      </c>
      <c r="AG311" s="210"/>
      <c r="AH311" s="72">
        <f t="shared" si="18"/>
        <v>0.875</v>
      </c>
      <c r="AI311" s="72">
        <f t="shared" si="19"/>
        <v>1</v>
      </c>
      <c r="AJ311" s="72">
        <f t="shared" si="20"/>
        <v>1</v>
      </c>
      <c r="AK311" s="72">
        <f t="shared" si="21"/>
        <v>1</v>
      </c>
      <c r="AL311" s="72" t="s">
        <v>2508</v>
      </c>
      <c r="AM311" s="211" t="s">
        <v>780</v>
      </c>
      <c r="AN311" s="211" t="s">
        <v>780</v>
      </c>
      <c r="AO311" s="211" t="s">
        <v>780</v>
      </c>
      <c r="AP311" s="211"/>
      <c r="AQ311" s="211" t="s">
        <v>4977</v>
      </c>
      <c r="AR311" s="211" t="s">
        <v>1299</v>
      </c>
      <c r="AS311" s="211" t="s">
        <v>2764</v>
      </c>
      <c r="AT311" s="211"/>
      <c r="AU311" s="211" t="s">
        <v>780</v>
      </c>
      <c r="AV311" s="211" t="s">
        <v>780</v>
      </c>
      <c r="AW311" s="211" t="s">
        <v>780</v>
      </c>
      <c r="AX311" s="211"/>
      <c r="AY311" s="211" t="s">
        <v>4984</v>
      </c>
      <c r="AZ311" s="211" t="s">
        <v>4985</v>
      </c>
      <c r="BA311" s="211" t="s">
        <v>4986</v>
      </c>
      <c r="BB311" s="211"/>
      <c r="BC311" s="140" t="s">
        <v>4949</v>
      </c>
    </row>
    <row r="312" spans="1:55" ht="15" customHeight="1">
      <c r="A312" s="207">
        <v>8</v>
      </c>
      <c r="B312" s="140" t="s">
        <v>4936</v>
      </c>
      <c r="C312" s="140" t="s">
        <v>2593</v>
      </c>
      <c r="D312" s="140" t="s">
        <v>2624</v>
      </c>
      <c r="E312" s="140" t="s">
        <v>2625</v>
      </c>
      <c r="F312" s="140" t="s">
        <v>834</v>
      </c>
      <c r="G312" s="140" t="s">
        <v>2499</v>
      </c>
      <c r="H312" s="140" t="s">
        <v>772</v>
      </c>
      <c r="I312" s="140" t="s">
        <v>2636</v>
      </c>
      <c r="J312" s="214">
        <v>44197</v>
      </c>
      <c r="K312" s="214">
        <v>44561</v>
      </c>
      <c r="L312" s="140" t="s">
        <v>2855</v>
      </c>
      <c r="M312" s="140" t="s">
        <v>707</v>
      </c>
      <c r="N312" s="140" t="s">
        <v>60</v>
      </c>
      <c r="O312" s="140" t="s">
        <v>2628</v>
      </c>
      <c r="P312" s="140" t="s">
        <v>11</v>
      </c>
      <c r="Q312" s="212">
        <v>1</v>
      </c>
      <c r="R312" s="212">
        <v>0</v>
      </c>
      <c r="S312" s="212">
        <v>0</v>
      </c>
      <c r="T312" s="212">
        <v>0.5</v>
      </c>
      <c r="U312" s="212">
        <v>0.5</v>
      </c>
      <c r="V312" s="212">
        <v>0</v>
      </c>
      <c r="W312" s="212" t="s">
        <v>4989</v>
      </c>
      <c r="X312" s="212">
        <v>0</v>
      </c>
      <c r="Y312" s="212" t="s">
        <v>4990</v>
      </c>
      <c r="Z312" s="212">
        <v>0.5</v>
      </c>
      <c r="AA312" s="212" t="s">
        <v>4991</v>
      </c>
      <c r="AB312" s="220"/>
      <c r="AC312" s="220"/>
      <c r="AD312" s="210">
        <v>44295</v>
      </c>
      <c r="AE312" s="210">
        <v>44379</v>
      </c>
      <c r="AF312" s="210">
        <v>44482</v>
      </c>
      <c r="AG312" s="210"/>
      <c r="AH312" s="72">
        <f t="shared" si="18"/>
        <v>0.5</v>
      </c>
      <c r="AI312" s="72" t="str">
        <f t="shared" si="19"/>
        <v/>
      </c>
      <c r="AJ312" s="72" t="str">
        <f t="shared" si="20"/>
        <v/>
      </c>
      <c r="AK312" s="72">
        <f t="shared" si="21"/>
        <v>1</v>
      </c>
      <c r="AL312" s="72" t="s">
        <v>2508</v>
      </c>
      <c r="AM312" s="211" t="s">
        <v>879</v>
      </c>
      <c r="AN312" s="211" t="s">
        <v>879</v>
      </c>
      <c r="AO312" s="211" t="s">
        <v>780</v>
      </c>
      <c r="AP312" s="211"/>
      <c r="AQ312" s="211" t="s">
        <v>4992</v>
      </c>
      <c r="AR312" s="211" t="s">
        <v>4993</v>
      </c>
      <c r="AS312" s="211" t="s">
        <v>2764</v>
      </c>
      <c r="AT312" s="211"/>
      <c r="AU312" s="211" t="s">
        <v>879</v>
      </c>
      <c r="AV312" s="211" t="s">
        <v>879</v>
      </c>
      <c r="AW312" s="211" t="s">
        <v>780</v>
      </c>
      <c r="AX312" s="211"/>
      <c r="AY312" s="211" t="s">
        <v>4994</v>
      </c>
      <c r="AZ312" s="211" t="s">
        <v>879</v>
      </c>
      <c r="BA312" s="211" t="s">
        <v>4995</v>
      </c>
      <c r="BB312" s="211"/>
      <c r="BC312" s="140" t="s">
        <v>768</v>
      </c>
    </row>
    <row r="313" spans="1:55" ht="15" customHeight="1">
      <c r="A313" s="207">
        <v>9</v>
      </c>
      <c r="B313" s="140" t="s">
        <v>4936</v>
      </c>
      <c r="C313" s="140" t="s">
        <v>2642</v>
      </c>
      <c r="D313" s="140" t="s">
        <v>2624</v>
      </c>
      <c r="E313" s="140" t="s">
        <v>2625</v>
      </c>
      <c r="F313" s="140" t="s">
        <v>834</v>
      </c>
      <c r="G313" s="140" t="s">
        <v>2499</v>
      </c>
      <c r="H313" s="140" t="s">
        <v>772</v>
      </c>
      <c r="I313" s="140" t="s">
        <v>2643</v>
      </c>
      <c r="J313" s="214">
        <v>44197</v>
      </c>
      <c r="K313" s="214">
        <v>44561</v>
      </c>
      <c r="L313" s="140" t="s">
        <v>2644</v>
      </c>
      <c r="M313" s="140" t="s">
        <v>707</v>
      </c>
      <c r="N313" s="140" t="s">
        <v>30</v>
      </c>
      <c r="O313" s="140" t="s">
        <v>2628</v>
      </c>
      <c r="P313" s="140" t="s">
        <v>11</v>
      </c>
      <c r="Q313" s="209">
        <v>4</v>
      </c>
      <c r="R313" s="209">
        <v>1</v>
      </c>
      <c r="S313" s="209">
        <v>1</v>
      </c>
      <c r="T313" s="209">
        <v>1</v>
      </c>
      <c r="U313" s="209">
        <v>1</v>
      </c>
      <c r="V313" s="209">
        <v>1</v>
      </c>
      <c r="W313" s="209" t="s">
        <v>4996</v>
      </c>
      <c r="X313" s="209">
        <v>1</v>
      </c>
      <c r="Y313" s="209" t="s">
        <v>4997</v>
      </c>
      <c r="Z313" s="209">
        <v>1</v>
      </c>
      <c r="AA313" s="209" t="s">
        <v>4998</v>
      </c>
      <c r="AB313" s="216"/>
      <c r="AC313" s="216"/>
      <c r="AD313" s="210">
        <v>44295</v>
      </c>
      <c r="AE313" s="210">
        <v>44379</v>
      </c>
      <c r="AF313" s="210">
        <v>44482</v>
      </c>
      <c r="AG313" s="210"/>
      <c r="AH313" s="72">
        <f t="shared" si="18"/>
        <v>0.75</v>
      </c>
      <c r="AI313" s="72">
        <f t="shared" si="19"/>
        <v>1</v>
      </c>
      <c r="AJ313" s="72">
        <f t="shared" si="20"/>
        <v>1</v>
      </c>
      <c r="AK313" s="72">
        <f t="shared" si="21"/>
        <v>1</v>
      </c>
      <c r="AL313" s="72" t="s">
        <v>2508</v>
      </c>
      <c r="AM313" s="211" t="s">
        <v>780</v>
      </c>
      <c r="AN313" s="211" t="s">
        <v>780</v>
      </c>
      <c r="AO313" s="211" t="s">
        <v>780</v>
      </c>
      <c r="AP313" s="211"/>
      <c r="AQ313" s="211" t="s">
        <v>4977</v>
      </c>
      <c r="AR313" s="211" t="s">
        <v>1299</v>
      </c>
      <c r="AS313" s="211" t="s">
        <v>2764</v>
      </c>
      <c r="AT313" s="211"/>
      <c r="AU313" s="211" t="s">
        <v>780</v>
      </c>
      <c r="AV313" s="211" t="s">
        <v>780</v>
      </c>
      <c r="AW313" s="211" t="s">
        <v>780</v>
      </c>
      <c r="AX313" s="211"/>
      <c r="AY313" s="211" t="s">
        <v>4999</v>
      </c>
      <c r="AZ313" s="211" t="s">
        <v>5000</v>
      </c>
      <c r="BA313" s="211" t="s">
        <v>5001</v>
      </c>
      <c r="BB313" s="211"/>
      <c r="BC313" s="140" t="s">
        <v>768</v>
      </c>
    </row>
    <row r="314" spans="1:55" ht="15" customHeight="1">
      <c r="A314" s="207">
        <v>10</v>
      </c>
      <c r="B314" s="140" t="s">
        <v>4936</v>
      </c>
      <c r="C314" s="140" t="s">
        <v>2642</v>
      </c>
      <c r="D314" s="140" t="s">
        <v>2624</v>
      </c>
      <c r="E314" s="140" t="s">
        <v>2625</v>
      </c>
      <c r="F314" s="140" t="s">
        <v>834</v>
      </c>
      <c r="G314" s="140" t="s">
        <v>2499</v>
      </c>
      <c r="H314" s="140" t="s">
        <v>772</v>
      </c>
      <c r="I314" s="140" t="s">
        <v>2865</v>
      </c>
      <c r="J314" s="214">
        <v>44470</v>
      </c>
      <c r="K314" s="214">
        <v>44561</v>
      </c>
      <c r="L314" s="140" t="s">
        <v>2644</v>
      </c>
      <c r="M314" s="140" t="s">
        <v>707</v>
      </c>
      <c r="N314" s="140" t="s">
        <v>30</v>
      </c>
      <c r="O314" s="140" t="s">
        <v>2628</v>
      </c>
      <c r="P314" s="140" t="s">
        <v>11</v>
      </c>
      <c r="Q314" s="209">
        <v>1</v>
      </c>
      <c r="R314" s="209">
        <v>0</v>
      </c>
      <c r="S314" s="209">
        <v>0</v>
      </c>
      <c r="T314" s="209">
        <v>0</v>
      </c>
      <c r="U314" s="209">
        <v>1</v>
      </c>
      <c r="V314" s="209">
        <v>0</v>
      </c>
      <c r="W314" s="209" t="s">
        <v>4989</v>
      </c>
      <c r="X314" s="209">
        <v>0</v>
      </c>
      <c r="Y314" s="209" t="s">
        <v>3268</v>
      </c>
      <c r="Z314" s="209">
        <v>0</v>
      </c>
      <c r="AA314" s="209" t="s">
        <v>3268</v>
      </c>
      <c r="AB314" s="220"/>
      <c r="AC314" s="220"/>
      <c r="AD314" s="210">
        <v>44295</v>
      </c>
      <c r="AE314" s="210">
        <v>44379</v>
      </c>
      <c r="AF314" s="210">
        <v>44482</v>
      </c>
      <c r="AG314" s="210"/>
      <c r="AH314" s="72">
        <f t="shared" si="18"/>
        <v>0</v>
      </c>
      <c r="AI314" s="72" t="str">
        <f t="shared" si="19"/>
        <v/>
      </c>
      <c r="AJ314" s="72" t="str">
        <f t="shared" si="20"/>
        <v/>
      </c>
      <c r="AK314" s="72" t="str">
        <f t="shared" si="21"/>
        <v/>
      </c>
      <c r="AL314" s="72" t="s">
        <v>2508</v>
      </c>
      <c r="AM314" s="211" t="s">
        <v>879</v>
      </c>
      <c r="AN314" s="211" t="s">
        <v>879</v>
      </c>
      <c r="AO314" s="211" t="s">
        <v>879</v>
      </c>
      <c r="AP314" s="211"/>
      <c r="AQ314" s="211" t="s">
        <v>5002</v>
      </c>
      <c r="AR314" s="211" t="s">
        <v>5003</v>
      </c>
      <c r="AS314" s="211" t="s">
        <v>879</v>
      </c>
      <c r="AT314" s="211"/>
      <c r="AU314" s="211" t="s">
        <v>879</v>
      </c>
      <c r="AV314" s="211" t="s">
        <v>879</v>
      </c>
      <c r="AW314" s="211" t="s">
        <v>879</v>
      </c>
      <c r="AX314" s="211"/>
      <c r="AY314" s="211" t="s">
        <v>879</v>
      </c>
      <c r="AZ314" s="211" t="s">
        <v>879</v>
      </c>
      <c r="BA314" s="211" t="s">
        <v>3159</v>
      </c>
      <c r="BB314" s="211"/>
      <c r="BC314" s="140" t="s">
        <v>768</v>
      </c>
    </row>
    <row r="315" spans="1:55" ht="15" customHeight="1">
      <c r="A315" s="207">
        <v>11</v>
      </c>
      <c r="B315" s="140" t="s">
        <v>4936</v>
      </c>
      <c r="C315" s="140" t="s">
        <v>2500</v>
      </c>
      <c r="D315" s="140" t="s">
        <v>2624</v>
      </c>
      <c r="E315" s="140" t="s">
        <v>2625</v>
      </c>
      <c r="F315" s="140" t="s">
        <v>834</v>
      </c>
      <c r="G315" s="140" t="s">
        <v>2499</v>
      </c>
      <c r="H315" s="140" t="s">
        <v>772</v>
      </c>
      <c r="I315" s="140" t="s">
        <v>2869</v>
      </c>
      <c r="J315" s="214">
        <v>44197</v>
      </c>
      <c r="K315" s="214">
        <v>44561</v>
      </c>
      <c r="L315" s="140" t="s">
        <v>2657</v>
      </c>
      <c r="M315" s="140" t="s">
        <v>707</v>
      </c>
      <c r="N315" s="140" t="s">
        <v>30</v>
      </c>
      <c r="O315" s="140" t="s">
        <v>2628</v>
      </c>
      <c r="P315" s="140" t="s">
        <v>11</v>
      </c>
      <c r="Q315" s="209">
        <v>4</v>
      </c>
      <c r="R315" s="209">
        <v>1</v>
      </c>
      <c r="S315" s="209">
        <v>1</v>
      </c>
      <c r="T315" s="209">
        <v>1</v>
      </c>
      <c r="U315" s="209">
        <v>1</v>
      </c>
      <c r="V315" s="209">
        <v>1</v>
      </c>
      <c r="W315" s="209" t="s">
        <v>5004</v>
      </c>
      <c r="X315" s="209">
        <v>1</v>
      </c>
      <c r="Y315" s="209" t="s">
        <v>5005</v>
      </c>
      <c r="Z315" s="209">
        <v>1</v>
      </c>
      <c r="AA315" s="209" t="s">
        <v>5006</v>
      </c>
      <c r="AB315" s="220"/>
      <c r="AC315" s="220"/>
      <c r="AD315" s="210">
        <v>44295</v>
      </c>
      <c r="AE315" s="210">
        <v>44379</v>
      </c>
      <c r="AF315" s="210">
        <v>44482</v>
      </c>
      <c r="AG315" s="210"/>
      <c r="AH315" s="72">
        <f t="shared" si="18"/>
        <v>0.75</v>
      </c>
      <c r="AI315" s="72">
        <f t="shared" si="19"/>
        <v>1</v>
      </c>
      <c r="AJ315" s="72">
        <f t="shared" si="20"/>
        <v>1</v>
      </c>
      <c r="AK315" s="72">
        <f t="shared" si="21"/>
        <v>1</v>
      </c>
      <c r="AL315" s="72" t="s">
        <v>2508</v>
      </c>
      <c r="AM315" s="211" t="s">
        <v>780</v>
      </c>
      <c r="AN315" s="211" t="s">
        <v>780</v>
      </c>
      <c r="AO315" s="211" t="s">
        <v>780</v>
      </c>
      <c r="AP315" s="211"/>
      <c r="AQ315" s="211" t="s">
        <v>4977</v>
      </c>
      <c r="AR315" s="211" t="s">
        <v>1299</v>
      </c>
      <c r="AS315" s="211" t="s">
        <v>2764</v>
      </c>
      <c r="AT315" s="211"/>
      <c r="AU315" s="211" t="s">
        <v>780</v>
      </c>
      <c r="AV315" s="211" t="s">
        <v>780</v>
      </c>
      <c r="AW315" s="211" t="s">
        <v>780</v>
      </c>
      <c r="AX315" s="211"/>
      <c r="AY315" s="211" t="s">
        <v>5007</v>
      </c>
      <c r="AZ315" s="211" t="s">
        <v>5008</v>
      </c>
      <c r="BA315" s="211" t="s">
        <v>5009</v>
      </c>
      <c r="BB315" s="211"/>
      <c r="BC315" s="140" t="s">
        <v>768</v>
      </c>
    </row>
    <row r="316" spans="1:55" ht="15" customHeight="1">
      <c r="A316" s="207">
        <v>12</v>
      </c>
      <c r="B316" s="140" t="s">
        <v>4936</v>
      </c>
      <c r="C316" s="140" t="s">
        <v>2500</v>
      </c>
      <c r="D316" s="140" t="s">
        <v>2624</v>
      </c>
      <c r="E316" s="140" t="s">
        <v>2625</v>
      </c>
      <c r="F316" s="140" t="s">
        <v>834</v>
      </c>
      <c r="G316" s="140" t="s">
        <v>2499</v>
      </c>
      <c r="H316" s="140" t="s">
        <v>772</v>
      </c>
      <c r="I316" s="140" t="s">
        <v>2874</v>
      </c>
      <c r="J316" s="214">
        <v>44470</v>
      </c>
      <c r="K316" s="214">
        <v>44561</v>
      </c>
      <c r="L316" s="140" t="s">
        <v>2657</v>
      </c>
      <c r="M316" s="140" t="s">
        <v>707</v>
      </c>
      <c r="N316" s="140" t="s">
        <v>30</v>
      </c>
      <c r="O316" s="140" t="s">
        <v>2628</v>
      </c>
      <c r="P316" s="140" t="s">
        <v>11</v>
      </c>
      <c r="Q316" s="209">
        <v>2</v>
      </c>
      <c r="R316" s="209">
        <v>0</v>
      </c>
      <c r="S316" s="209">
        <v>0</v>
      </c>
      <c r="T316" s="209">
        <v>0</v>
      </c>
      <c r="U316" s="209">
        <v>2</v>
      </c>
      <c r="V316" s="209">
        <v>0</v>
      </c>
      <c r="W316" s="209" t="s">
        <v>4989</v>
      </c>
      <c r="X316" s="209">
        <v>0</v>
      </c>
      <c r="Y316" s="209" t="s">
        <v>3268</v>
      </c>
      <c r="Z316" s="209">
        <v>0</v>
      </c>
      <c r="AA316" s="209" t="s">
        <v>3268</v>
      </c>
      <c r="AB316" s="220"/>
      <c r="AC316" s="220"/>
      <c r="AD316" s="210">
        <v>44295</v>
      </c>
      <c r="AE316" s="210">
        <v>44379</v>
      </c>
      <c r="AF316" s="210">
        <v>44482</v>
      </c>
      <c r="AG316" s="210"/>
      <c r="AH316" s="72">
        <f t="shared" si="18"/>
        <v>0</v>
      </c>
      <c r="AI316" s="72" t="str">
        <f t="shared" si="19"/>
        <v/>
      </c>
      <c r="AJ316" s="72" t="str">
        <f t="shared" si="20"/>
        <v/>
      </c>
      <c r="AK316" s="72" t="str">
        <f t="shared" si="21"/>
        <v/>
      </c>
      <c r="AL316" s="72" t="s">
        <v>2508</v>
      </c>
      <c r="AM316" s="211" t="s">
        <v>879</v>
      </c>
      <c r="AN316" s="211" t="s">
        <v>879</v>
      </c>
      <c r="AO316" s="211" t="s">
        <v>879</v>
      </c>
      <c r="AP316" s="211"/>
      <c r="AQ316" s="211" t="s">
        <v>5002</v>
      </c>
      <c r="AR316" s="211" t="s">
        <v>5003</v>
      </c>
      <c r="AS316" s="211" t="s">
        <v>879</v>
      </c>
      <c r="AT316" s="211"/>
      <c r="AU316" s="211" t="s">
        <v>879</v>
      </c>
      <c r="AV316" s="211" t="s">
        <v>879</v>
      </c>
      <c r="AW316" s="211" t="s">
        <v>879</v>
      </c>
      <c r="AX316" s="211"/>
      <c r="AY316" s="211" t="s">
        <v>879</v>
      </c>
      <c r="AZ316" s="211" t="s">
        <v>879</v>
      </c>
      <c r="BA316" s="211" t="s">
        <v>3159</v>
      </c>
      <c r="BB316" s="211"/>
      <c r="BC316" s="140" t="s">
        <v>768</v>
      </c>
    </row>
    <row r="317" spans="1:55" ht="15" customHeight="1">
      <c r="A317" s="207">
        <v>13</v>
      </c>
      <c r="B317" s="140" t="s">
        <v>4936</v>
      </c>
      <c r="C317" s="140" t="s">
        <v>2593</v>
      </c>
      <c r="D317" s="140" t="s">
        <v>2624</v>
      </c>
      <c r="E317" s="140" t="s">
        <v>2625</v>
      </c>
      <c r="F317" s="140" t="s">
        <v>834</v>
      </c>
      <c r="G317" s="140" t="s">
        <v>2499</v>
      </c>
      <c r="H317" s="140" t="s">
        <v>772</v>
      </c>
      <c r="I317" s="140" t="s">
        <v>2877</v>
      </c>
      <c r="J317" s="214">
        <v>44317</v>
      </c>
      <c r="K317" s="214">
        <v>44561</v>
      </c>
      <c r="L317" s="140" t="s">
        <v>2690</v>
      </c>
      <c r="M317" s="140" t="s">
        <v>707</v>
      </c>
      <c r="N317" s="140" t="s">
        <v>30</v>
      </c>
      <c r="O317" s="140" t="s">
        <v>2628</v>
      </c>
      <c r="P317" s="140" t="s">
        <v>11</v>
      </c>
      <c r="Q317" s="209">
        <v>4</v>
      </c>
      <c r="R317" s="209">
        <v>0</v>
      </c>
      <c r="S317" s="209">
        <v>2</v>
      </c>
      <c r="T317" s="209">
        <v>1</v>
      </c>
      <c r="U317" s="209">
        <v>1</v>
      </c>
      <c r="V317" s="209">
        <v>0</v>
      </c>
      <c r="W317" s="209" t="s">
        <v>4989</v>
      </c>
      <c r="X317" s="209">
        <v>0</v>
      </c>
      <c r="Y317" s="209" t="s">
        <v>5010</v>
      </c>
      <c r="Z317" s="209">
        <v>2</v>
      </c>
      <c r="AA317" s="209" t="s">
        <v>5011</v>
      </c>
      <c r="AB317" s="216"/>
      <c r="AC317" s="216"/>
      <c r="AD317" s="210">
        <v>44295</v>
      </c>
      <c r="AE317" s="210">
        <v>44379</v>
      </c>
      <c r="AF317" s="210">
        <v>44482</v>
      </c>
      <c r="AG317" s="210"/>
      <c r="AH317" s="72">
        <f t="shared" si="18"/>
        <v>0.5</v>
      </c>
      <c r="AI317" s="72" t="str">
        <f t="shared" si="19"/>
        <v/>
      </c>
      <c r="AJ317" s="72">
        <f t="shared" si="20"/>
        <v>0</v>
      </c>
      <c r="AK317" s="72">
        <f t="shared" si="21"/>
        <v>1</v>
      </c>
      <c r="AL317" s="72" t="s">
        <v>2508</v>
      </c>
      <c r="AM317" s="211" t="s">
        <v>879</v>
      </c>
      <c r="AN317" s="211" t="s">
        <v>879</v>
      </c>
      <c r="AO317" s="211" t="s">
        <v>780</v>
      </c>
      <c r="AP317" s="211"/>
      <c r="AQ317" s="211" t="s">
        <v>5002</v>
      </c>
      <c r="AR317" s="211" t="s">
        <v>1299</v>
      </c>
      <c r="AS317" s="211" t="s">
        <v>2764</v>
      </c>
      <c r="AT317" s="211"/>
      <c r="AU317" s="211" t="s">
        <v>879</v>
      </c>
      <c r="AV317" s="211" t="s">
        <v>879</v>
      </c>
      <c r="AW317" s="211" t="s">
        <v>780</v>
      </c>
      <c r="AX317" s="211"/>
      <c r="AY317" s="211" t="s">
        <v>879</v>
      </c>
      <c r="AZ317" s="211" t="s">
        <v>879</v>
      </c>
      <c r="BA317" s="211" t="s">
        <v>5012</v>
      </c>
      <c r="BB317" s="211"/>
      <c r="BC317" s="140" t="s">
        <v>768</v>
      </c>
    </row>
    <row r="318" spans="1:55" ht="15" customHeight="1">
      <c r="A318" s="207">
        <v>1</v>
      </c>
      <c r="B318" s="140" t="s">
        <v>5013</v>
      </c>
      <c r="C318" s="140" t="s">
        <v>5014</v>
      </c>
      <c r="D318" s="140" t="s">
        <v>5015</v>
      </c>
      <c r="E318" s="140" t="s">
        <v>833</v>
      </c>
      <c r="F318" s="140" t="s">
        <v>834</v>
      </c>
      <c r="G318" s="140" t="s">
        <v>2499</v>
      </c>
      <c r="H318" s="140" t="s">
        <v>2527</v>
      </c>
      <c r="I318" s="140" t="s">
        <v>5016</v>
      </c>
      <c r="J318" s="214">
        <v>44197</v>
      </c>
      <c r="K318" s="214">
        <v>44227</v>
      </c>
      <c r="L318" s="140" t="s">
        <v>5017</v>
      </c>
      <c r="M318" s="140" t="s">
        <v>707</v>
      </c>
      <c r="N318" s="140" t="s">
        <v>30</v>
      </c>
      <c r="O318" s="140" t="s">
        <v>5018</v>
      </c>
      <c r="P318" s="140" t="s">
        <v>776</v>
      </c>
      <c r="Q318" s="220">
        <v>1</v>
      </c>
      <c r="R318" s="220">
        <v>1</v>
      </c>
      <c r="S318" s="220">
        <v>0</v>
      </c>
      <c r="T318" s="220">
        <v>0</v>
      </c>
      <c r="U318" s="220">
        <v>0</v>
      </c>
      <c r="V318" s="220">
        <v>1</v>
      </c>
      <c r="W318" s="220" t="s">
        <v>5019</v>
      </c>
      <c r="X318" s="220">
        <v>0</v>
      </c>
      <c r="Y318" s="220" t="s">
        <v>5020</v>
      </c>
      <c r="Z318" s="220">
        <v>0</v>
      </c>
      <c r="AA318" s="220" t="s">
        <v>5020</v>
      </c>
      <c r="AB318" s="220"/>
      <c r="AC318" s="220"/>
      <c r="AD318" s="210">
        <v>44295</v>
      </c>
      <c r="AE318" s="210">
        <v>44379</v>
      </c>
      <c r="AF318" s="210">
        <v>44482</v>
      </c>
      <c r="AG318" s="210"/>
      <c r="AH318" s="72">
        <f t="shared" si="18"/>
        <v>1</v>
      </c>
      <c r="AI318" s="72">
        <f t="shared" si="19"/>
        <v>1</v>
      </c>
      <c r="AJ318" s="72" t="str">
        <f t="shared" si="20"/>
        <v/>
      </c>
      <c r="AK318" s="72" t="str">
        <f t="shared" si="21"/>
        <v/>
      </c>
      <c r="AL318" s="72" t="s">
        <v>2508</v>
      </c>
      <c r="AM318" s="211" t="s">
        <v>780</v>
      </c>
      <c r="AN318" s="211" t="s">
        <v>879</v>
      </c>
      <c r="AO318" s="211" t="s">
        <v>879</v>
      </c>
      <c r="AP318" s="211"/>
      <c r="AQ318" s="211" t="s">
        <v>5021</v>
      </c>
      <c r="AR318" s="211" t="s">
        <v>5022</v>
      </c>
      <c r="AS318" s="211" t="s">
        <v>883</v>
      </c>
      <c r="AT318" s="211"/>
      <c r="AU318" s="211" t="s">
        <v>780</v>
      </c>
      <c r="AV318" s="211" t="s">
        <v>879</v>
      </c>
      <c r="AW318" s="211" t="s">
        <v>879</v>
      </c>
      <c r="AX318" s="211"/>
      <c r="AY318" s="211" t="s">
        <v>5023</v>
      </c>
      <c r="AZ318" s="211" t="s">
        <v>879</v>
      </c>
      <c r="BA318" s="211" t="s">
        <v>3112</v>
      </c>
      <c r="BB318" s="211"/>
      <c r="BC318" s="140" t="s">
        <v>768</v>
      </c>
    </row>
    <row r="319" spans="1:55" ht="15" customHeight="1">
      <c r="A319" s="207">
        <v>2</v>
      </c>
      <c r="B319" s="140" t="s">
        <v>5013</v>
      </c>
      <c r="C319" s="140" t="s">
        <v>5014</v>
      </c>
      <c r="D319" s="140" t="s">
        <v>5015</v>
      </c>
      <c r="E319" s="140" t="s">
        <v>833</v>
      </c>
      <c r="F319" s="140" t="s">
        <v>834</v>
      </c>
      <c r="G319" s="140" t="s">
        <v>2499</v>
      </c>
      <c r="H319" s="140" t="s">
        <v>2527</v>
      </c>
      <c r="I319" s="140" t="s">
        <v>5024</v>
      </c>
      <c r="J319" s="214">
        <v>44197</v>
      </c>
      <c r="K319" s="214">
        <v>44561</v>
      </c>
      <c r="L319" s="140" t="s">
        <v>5025</v>
      </c>
      <c r="M319" s="140" t="s">
        <v>707</v>
      </c>
      <c r="N319" s="140" t="s">
        <v>60</v>
      </c>
      <c r="O319" s="140" t="s">
        <v>5018</v>
      </c>
      <c r="P319" s="140" t="s">
        <v>776</v>
      </c>
      <c r="Q319" s="216">
        <v>1</v>
      </c>
      <c r="R319" s="216">
        <v>0.25</v>
      </c>
      <c r="S319" s="216">
        <v>0.25</v>
      </c>
      <c r="T319" s="216">
        <v>0.25</v>
      </c>
      <c r="U319" s="216">
        <v>0.25</v>
      </c>
      <c r="V319" s="216">
        <v>0.25</v>
      </c>
      <c r="W319" s="216" t="s">
        <v>5026</v>
      </c>
      <c r="X319" s="216">
        <v>0.25</v>
      </c>
      <c r="Y319" s="216" t="s">
        <v>5027</v>
      </c>
      <c r="Z319" s="216">
        <v>0.25</v>
      </c>
      <c r="AA319" s="216" t="s">
        <v>5028</v>
      </c>
      <c r="AB319" s="220"/>
      <c r="AC319" s="220"/>
      <c r="AD319" s="210">
        <v>44295</v>
      </c>
      <c r="AE319" s="210">
        <v>44379</v>
      </c>
      <c r="AF319" s="210">
        <v>44482</v>
      </c>
      <c r="AG319" s="210"/>
      <c r="AH319" s="72">
        <f t="shared" si="18"/>
        <v>0.75</v>
      </c>
      <c r="AI319" s="72">
        <f t="shared" si="19"/>
        <v>1</v>
      </c>
      <c r="AJ319" s="72">
        <f t="shared" si="20"/>
        <v>1</v>
      </c>
      <c r="AK319" s="72">
        <f t="shared" si="21"/>
        <v>1</v>
      </c>
      <c r="AL319" s="72" t="s">
        <v>2508</v>
      </c>
      <c r="AM319" s="211" t="s">
        <v>780</v>
      </c>
      <c r="AN319" s="211" t="s">
        <v>780</v>
      </c>
      <c r="AO319" s="211" t="s">
        <v>780</v>
      </c>
      <c r="AP319" s="211"/>
      <c r="AQ319" s="211" t="s">
        <v>5029</v>
      </c>
      <c r="AR319" s="211" t="s">
        <v>1101</v>
      </c>
      <c r="AS319" s="211" t="s">
        <v>5030</v>
      </c>
      <c r="AT319" s="211"/>
      <c r="AU319" s="211" t="s">
        <v>780</v>
      </c>
      <c r="AV319" s="211" t="s">
        <v>780</v>
      </c>
      <c r="AW319" s="211" t="s">
        <v>780</v>
      </c>
      <c r="AX319" s="211"/>
      <c r="AY319" s="211" t="s">
        <v>5031</v>
      </c>
      <c r="AZ319" s="211" t="s">
        <v>5032</v>
      </c>
      <c r="BA319" s="211" t="s">
        <v>5033</v>
      </c>
      <c r="BB319" s="211"/>
      <c r="BC319" s="140" t="s">
        <v>768</v>
      </c>
    </row>
    <row r="320" spans="1:55" ht="15" customHeight="1">
      <c r="A320" s="207">
        <v>3</v>
      </c>
      <c r="B320" s="140" t="s">
        <v>5013</v>
      </c>
      <c r="C320" s="140" t="s">
        <v>5034</v>
      </c>
      <c r="D320" s="140" t="s">
        <v>5015</v>
      </c>
      <c r="E320" s="140" t="s">
        <v>833</v>
      </c>
      <c r="F320" s="140" t="s">
        <v>834</v>
      </c>
      <c r="G320" s="140" t="s">
        <v>2499</v>
      </c>
      <c r="H320" s="140" t="s">
        <v>2527</v>
      </c>
      <c r="I320" s="140" t="s">
        <v>5035</v>
      </c>
      <c r="J320" s="214">
        <v>44197</v>
      </c>
      <c r="K320" s="214">
        <v>44561</v>
      </c>
      <c r="L320" s="140" t="s">
        <v>5036</v>
      </c>
      <c r="M320" s="140" t="s">
        <v>707</v>
      </c>
      <c r="N320" s="140" t="s">
        <v>60</v>
      </c>
      <c r="O320" s="140" t="s">
        <v>5018</v>
      </c>
      <c r="P320" s="140" t="s">
        <v>776</v>
      </c>
      <c r="Q320" s="216">
        <v>1</v>
      </c>
      <c r="R320" s="216">
        <v>0.25</v>
      </c>
      <c r="S320" s="216">
        <v>0.25</v>
      </c>
      <c r="T320" s="216">
        <v>0.25</v>
      </c>
      <c r="U320" s="216">
        <v>0.25</v>
      </c>
      <c r="V320" s="216">
        <v>0.25</v>
      </c>
      <c r="W320" s="216" t="s">
        <v>5037</v>
      </c>
      <c r="X320" s="216">
        <v>0.25</v>
      </c>
      <c r="Y320" s="216" t="s">
        <v>5038</v>
      </c>
      <c r="Z320" s="216">
        <v>0.25</v>
      </c>
      <c r="AA320" s="216" t="s">
        <v>5039</v>
      </c>
      <c r="AB320" s="220"/>
      <c r="AC320" s="220"/>
      <c r="AD320" s="210">
        <v>44295</v>
      </c>
      <c r="AE320" s="210">
        <v>44379</v>
      </c>
      <c r="AF320" s="210">
        <v>44482</v>
      </c>
      <c r="AG320" s="210"/>
      <c r="AH320" s="72">
        <f t="shared" si="18"/>
        <v>0.75</v>
      </c>
      <c r="AI320" s="72">
        <f t="shared" si="19"/>
        <v>1</v>
      </c>
      <c r="AJ320" s="72">
        <f t="shared" si="20"/>
        <v>1</v>
      </c>
      <c r="AK320" s="72">
        <f t="shared" si="21"/>
        <v>1</v>
      </c>
      <c r="AL320" s="72" t="s">
        <v>2508</v>
      </c>
      <c r="AM320" s="211" t="s">
        <v>780</v>
      </c>
      <c r="AN320" s="211" t="s">
        <v>780</v>
      </c>
      <c r="AO320" s="211" t="s">
        <v>780</v>
      </c>
      <c r="AP320" s="211"/>
      <c r="AQ320" s="211" t="s">
        <v>5040</v>
      </c>
      <c r="AR320" s="211" t="s">
        <v>1101</v>
      </c>
      <c r="AS320" s="211" t="s">
        <v>5041</v>
      </c>
      <c r="AT320" s="211"/>
      <c r="AU320" s="211" t="s">
        <v>780</v>
      </c>
      <c r="AV320" s="211" t="s">
        <v>780</v>
      </c>
      <c r="AW320" s="211" t="s">
        <v>780</v>
      </c>
      <c r="AX320" s="211"/>
      <c r="AY320" s="211" t="s">
        <v>5042</v>
      </c>
      <c r="AZ320" s="211" t="s">
        <v>5043</v>
      </c>
      <c r="BA320" s="211" t="s">
        <v>5044</v>
      </c>
      <c r="BB320" s="211"/>
      <c r="BC320" s="140" t="s">
        <v>768</v>
      </c>
    </row>
    <row r="321" spans="1:55" ht="15" customHeight="1">
      <c r="A321" s="207">
        <v>4</v>
      </c>
      <c r="B321" s="140" t="s">
        <v>5013</v>
      </c>
      <c r="C321" s="140" t="s">
        <v>5045</v>
      </c>
      <c r="D321" s="140" t="s">
        <v>5015</v>
      </c>
      <c r="E321" s="140" t="s">
        <v>833</v>
      </c>
      <c r="F321" s="140" t="s">
        <v>834</v>
      </c>
      <c r="G321" s="140" t="s">
        <v>2499</v>
      </c>
      <c r="H321" s="140" t="s">
        <v>2527</v>
      </c>
      <c r="I321" s="140" t="s">
        <v>5046</v>
      </c>
      <c r="J321" s="214">
        <v>44197</v>
      </c>
      <c r="K321" s="214">
        <v>44561</v>
      </c>
      <c r="L321" s="140" t="s">
        <v>5047</v>
      </c>
      <c r="M321" s="140" t="s">
        <v>707</v>
      </c>
      <c r="N321" s="140" t="s">
        <v>60</v>
      </c>
      <c r="O321" s="140" t="s">
        <v>5018</v>
      </c>
      <c r="P321" s="140" t="s">
        <v>776</v>
      </c>
      <c r="Q321" s="216">
        <v>1</v>
      </c>
      <c r="R321" s="216">
        <v>0.25</v>
      </c>
      <c r="S321" s="216">
        <v>0.25</v>
      </c>
      <c r="T321" s="216">
        <v>0.25</v>
      </c>
      <c r="U321" s="216">
        <v>0.25</v>
      </c>
      <c r="V321" s="216">
        <v>0.25</v>
      </c>
      <c r="W321" s="216" t="s">
        <v>5048</v>
      </c>
      <c r="X321" s="216">
        <v>0.25</v>
      </c>
      <c r="Y321" s="216" t="s">
        <v>5049</v>
      </c>
      <c r="Z321" s="216">
        <v>0.25</v>
      </c>
      <c r="AA321" s="216" t="s">
        <v>5050</v>
      </c>
      <c r="AB321" s="220"/>
      <c r="AC321" s="220"/>
      <c r="AD321" s="210">
        <v>44295</v>
      </c>
      <c r="AE321" s="210">
        <v>44379</v>
      </c>
      <c r="AF321" s="210">
        <v>44482</v>
      </c>
      <c r="AG321" s="210"/>
      <c r="AH321" s="72">
        <f t="shared" si="18"/>
        <v>0.75</v>
      </c>
      <c r="AI321" s="72">
        <f t="shared" si="19"/>
        <v>1</v>
      </c>
      <c r="AJ321" s="72">
        <f t="shared" si="20"/>
        <v>1</v>
      </c>
      <c r="AK321" s="72">
        <f t="shared" si="21"/>
        <v>1</v>
      </c>
      <c r="AL321" s="72" t="s">
        <v>2508</v>
      </c>
      <c r="AM321" s="211" t="s">
        <v>780</v>
      </c>
      <c r="AN321" s="211" t="s">
        <v>780</v>
      </c>
      <c r="AO321" s="211" t="s">
        <v>780</v>
      </c>
      <c r="AP321" s="211"/>
      <c r="AQ321" s="211" t="s">
        <v>5051</v>
      </c>
      <c r="AR321" s="211" t="s">
        <v>1101</v>
      </c>
      <c r="AS321" s="211" t="s">
        <v>5052</v>
      </c>
      <c r="AT321" s="211"/>
      <c r="AU321" s="211" t="s">
        <v>780</v>
      </c>
      <c r="AV321" s="211" t="s">
        <v>780</v>
      </c>
      <c r="AW321" s="211" t="s">
        <v>780</v>
      </c>
      <c r="AX321" s="211"/>
      <c r="AY321" s="211" t="s">
        <v>5053</v>
      </c>
      <c r="AZ321" s="211" t="s">
        <v>5054</v>
      </c>
      <c r="BA321" s="211" t="s">
        <v>5055</v>
      </c>
      <c r="BB321" s="211"/>
      <c r="BC321" s="140" t="s">
        <v>768</v>
      </c>
    </row>
    <row r="322" spans="1:55" ht="15" customHeight="1">
      <c r="A322" s="207">
        <v>5</v>
      </c>
      <c r="B322" s="140" t="s">
        <v>5013</v>
      </c>
      <c r="C322" s="140" t="s">
        <v>5014</v>
      </c>
      <c r="D322" s="140" t="s">
        <v>5015</v>
      </c>
      <c r="E322" s="140" t="s">
        <v>833</v>
      </c>
      <c r="F322" s="140" t="s">
        <v>834</v>
      </c>
      <c r="G322" s="140" t="s">
        <v>2499</v>
      </c>
      <c r="H322" s="140" t="s">
        <v>2527</v>
      </c>
      <c r="I322" s="140" t="s">
        <v>5056</v>
      </c>
      <c r="J322" s="214">
        <v>44197</v>
      </c>
      <c r="K322" s="214">
        <v>44561</v>
      </c>
      <c r="L322" s="140" t="s">
        <v>5057</v>
      </c>
      <c r="M322" s="140" t="s">
        <v>707</v>
      </c>
      <c r="N322" s="140" t="s">
        <v>60</v>
      </c>
      <c r="O322" s="140" t="s">
        <v>5018</v>
      </c>
      <c r="P322" s="140" t="s">
        <v>776</v>
      </c>
      <c r="Q322" s="216">
        <v>1</v>
      </c>
      <c r="R322" s="216">
        <v>0.25</v>
      </c>
      <c r="S322" s="216">
        <v>0.25</v>
      </c>
      <c r="T322" s="216">
        <v>0.25</v>
      </c>
      <c r="U322" s="216">
        <v>0.25</v>
      </c>
      <c r="V322" s="216">
        <v>0.25</v>
      </c>
      <c r="W322" s="216" t="s">
        <v>5058</v>
      </c>
      <c r="X322" s="216">
        <v>0.25</v>
      </c>
      <c r="Y322" s="216" t="s">
        <v>5059</v>
      </c>
      <c r="Z322" s="216">
        <v>0.25</v>
      </c>
      <c r="AA322" s="216" t="s">
        <v>5060</v>
      </c>
      <c r="AB322" s="220"/>
      <c r="AC322" s="220"/>
      <c r="AD322" s="210">
        <v>44295</v>
      </c>
      <c r="AE322" s="210">
        <v>44379</v>
      </c>
      <c r="AF322" s="210">
        <v>44482</v>
      </c>
      <c r="AG322" s="210"/>
      <c r="AH322" s="72">
        <f t="shared" si="18"/>
        <v>0.75</v>
      </c>
      <c r="AI322" s="72">
        <f t="shared" si="19"/>
        <v>1</v>
      </c>
      <c r="AJ322" s="72">
        <f t="shared" si="20"/>
        <v>1</v>
      </c>
      <c r="AK322" s="72">
        <f t="shared" si="21"/>
        <v>1</v>
      </c>
      <c r="AL322" s="72" t="s">
        <v>2508</v>
      </c>
      <c r="AM322" s="211" t="s">
        <v>780</v>
      </c>
      <c r="AN322" s="211" t="s">
        <v>780</v>
      </c>
      <c r="AO322" s="211" t="s">
        <v>780</v>
      </c>
      <c r="AP322" s="211"/>
      <c r="AQ322" s="211" t="s">
        <v>5061</v>
      </c>
      <c r="AR322" s="211" t="s">
        <v>1101</v>
      </c>
      <c r="AS322" s="211" t="s">
        <v>5062</v>
      </c>
      <c r="AT322" s="211"/>
      <c r="AU322" s="211" t="s">
        <v>780</v>
      </c>
      <c r="AV322" s="211" t="s">
        <v>780</v>
      </c>
      <c r="AW322" s="211" t="s">
        <v>780</v>
      </c>
      <c r="AX322" s="211"/>
      <c r="AY322" s="211" t="s">
        <v>5063</v>
      </c>
      <c r="AZ322" s="211" t="s">
        <v>5064</v>
      </c>
      <c r="BA322" s="211" t="s">
        <v>5065</v>
      </c>
      <c r="BB322" s="211"/>
      <c r="BC322" s="140" t="s">
        <v>768</v>
      </c>
    </row>
    <row r="323" spans="1:55" ht="15" customHeight="1">
      <c r="A323" s="207">
        <v>6</v>
      </c>
      <c r="B323" s="140" t="s">
        <v>5013</v>
      </c>
      <c r="C323" s="140" t="s">
        <v>5014</v>
      </c>
      <c r="D323" s="140" t="s">
        <v>5015</v>
      </c>
      <c r="E323" s="140" t="s">
        <v>833</v>
      </c>
      <c r="F323" s="140" t="s">
        <v>834</v>
      </c>
      <c r="G323" s="140" t="s">
        <v>2499</v>
      </c>
      <c r="H323" s="140" t="s">
        <v>2527</v>
      </c>
      <c r="I323" s="140" t="s">
        <v>5066</v>
      </c>
      <c r="J323" s="214">
        <v>44197</v>
      </c>
      <c r="K323" s="214">
        <v>44561</v>
      </c>
      <c r="L323" s="140" t="s">
        <v>5067</v>
      </c>
      <c r="M323" s="140" t="s">
        <v>707</v>
      </c>
      <c r="N323" s="140" t="s">
        <v>30</v>
      </c>
      <c r="O323" s="140" t="s">
        <v>5018</v>
      </c>
      <c r="P323" s="140" t="s">
        <v>776</v>
      </c>
      <c r="Q323" s="220">
        <v>12</v>
      </c>
      <c r="R323" s="220">
        <v>3</v>
      </c>
      <c r="S323" s="220">
        <v>3</v>
      </c>
      <c r="T323" s="220">
        <v>3</v>
      </c>
      <c r="U323" s="220">
        <v>3</v>
      </c>
      <c r="V323" s="220">
        <v>3</v>
      </c>
      <c r="W323" s="220" t="s">
        <v>5068</v>
      </c>
      <c r="X323" s="220">
        <v>3</v>
      </c>
      <c r="Y323" s="220" t="s">
        <v>5069</v>
      </c>
      <c r="Z323" s="220">
        <v>3</v>
      </c>
      <c r="AA323" s="220" t="s">
        <v>5070</v>
      </c>
      <c r="AB323" s="212"/>
      <c r="AC323" s="212"/>
      <c r="AD323" s="210">
        <v>44295</v>
      </c>
      <c r="AE323" s="210">
        <v>44379</v>
      </c>
      <c r="AF323" s="210">
        <v>44482</v>
      </c>
      <c r="AG323" s="210"/>
      <c r="AH323" s="72">
        <f t="shared" ref="AH323:AH386" si="22">IFERROR(IF((V323+X323+Z323+AB323)/Q323&gt;1,1,(V323+X323+Z323+AB323)/Q323),0)</f>
        <v>0.75</v>
      </c>
      <c r="AI323" s="72">
        <f t="shared" ref="AI323:AI386" si="23">IFERROR(IF(R323=0,"",IF((V323/R323)&gt;1,1,(V323/R323))),"")</f>
        <v>1</v>
      </c>
      <c r="AJ323" s="72">
        <f t="shared" ref="AJ323:AJ386" si="24">IFERROR(IF(S323=0,"",IF((V323+X323/S323)&gt;1,1,(V323+X323/S323))),"")</f>
        <v>1</v>
      </c>
      <c r="AK323" s="72">
        <f t="shared" ref="AK323:AK386" si="25">IFERROR(IF(T323=0,"",IF((V323+X323+Z323/T323)&gt;1,1,(V323+X323+Z323/T323))),"")</f>
        <v>1</v>
      </c>
      <c r="AL323" s="72" t="s">
        <v>2508</v>
      </c>
      <c r="AM323" s="211" t="s">
        <v>780</v>
      </c>
      <c r="AN323" s="211" t="s">
        <v>780</v>
      </c>
      <c r="AO323" s="211" t="s">
        <v>780</v>
      </c>
      <c r="AP323" s="211"/>
      <c r="AQ323" s="211" t="s">
        <v>5071</v>
      </c>
      <c r="AR323" s="211" t="s">
        <v>1101</v>
      </c>
      <c r="AS323" s="211" t="s">
        <v>5072</v>
      </c>
      <c r="AT323" s="211"/>
      <c r="AU323" s="211" t="s">
        <v>780</v>
      </c>
      <c r="AV323" s="211" t="s">
        <v>780</v>
      </c>
      <c r="AW323" s="211" t="s">
        <v>780</v>
      </c>
      <c r="AX323" s="211"/>
      <c r="AY323" s="211" t="s">
        <v>5073</v>
      </c>
      <c r="AZ323" s="211" t="s">
        <v>5074</v>
      </c>
      <c r="BA323" s="211" t="s">
        <v>5075</v>
      </c>
      <c r="BB323" s="211"/>
      <c r="BC323" s="140" t="s">
        <v>768</v>
      </c>
    </row>
    <row r="324" spans="1:55" ht="15" customHeight="1">
      <c r="A324" s="207">
        <v>7</v>
      </c>
      <c r="B324" s="140" t="s">
        <v>5013</v>
      </c>
      <c r="C324" s="140" t="s">
        <v>5045</v>
      </c>
      <c r="D324" s="140" t="s">
        <v>5076</v>
      </c>
      <c r="E324" s="140" t="s">
        <v>833</v>
      </c>
      <c r="F324" s="140" t="s">
        <v>834</v>
      </c>
      <c r="G324" s="140" t="s">
        <v>2499</v>
      </c>
      <c r="H324" s="140" t="s">
        <v>2527</v>
      </c>
      <c r="I324" s="140" t="s">
        <v>5077</v>
      </c>
      <c r="J324" s="214">
        <v>44197</v>
      </c>
      <c r="K324" s="214">
        <v>44561</v>
      </c>
      <c r="L324" s="140" t="s">
        <v>5078</v>
      </c>
      <c r="M324" s="140" t="s">
        <v>707</v>
      </c>
      <c r="N324" s="140" t="s">
        <v>60</v>
      </c>
      <c r="O324" s="140" t="s">
        <v>5079</v>
      </c>
      <c r="P324" s="140" t="s">
        <v>776</v>
      </c>
      <c r="Q324" s="216">
        <v>1</v>
      </c>
      <c r="R324" s="216">
        <v>0.25</v>
      </c>
      <c r="S324" s="216">
        <v>0.25</v>
      </c>
      <c r="T324" s="216">
        <v>0.25</v>
      </c>
      <c r="U324" s="216">
        <v>0.25</v>
      </c>
      <c r="V324" s="216">
        <v>0.25</v>
      </c>
      <c r="W324" s="216" t="s">
        <v>5080</v>
      </c>
      <c r="X324" s="216">
        <v>0.25</v>
      </c>
      <c r="Y324" s="216" t="s">
        <v>5081</v>
      </c>
      <c r="Z324" s="216">
        <v>0.25</v>
      </c>
      <c r="AA324" s="216" t="s">
        <v>5082</v>
      </c>
      <c r="AB324" s="212"/>
      <c r="AC324" s="212"/>
      <c r="AD324" s="210">
        <v>44295</v>
      </c>
      <c r="AE324" s="210">
        <v>44379</v>
      </c>
      <c r="AF324" s="210">
        <v>44482</v>
      </c>
      <c r="AG324" s="210"/>
      <c r="AH324" s="72">
        <f t="shared" si="22"/>
        <v>0.75</v>
      </c>
      <c r="AI324" s="72">
        <f t="shared" si="23"/>
        <v>1</v>
      </c>
      <c r="AJ324" s="72">
        <f t="shared" si="24"/>
        <v>1</v>
      </c>
      <c r="AK324" s="72">
        <f t="shared" si="25"/>
        <v>1</v>
      </c>
      <c r="AL324" s="72" t="s">
        <v>2508</v>
      </c>
      <c r="AM324" s="211" t="s">
        <v>780</v>
      </c>
      <c r="AN324" s="211" t="s">
        <v>780</v>
      </c>
      <c r="AO324" s="211" t="s">
        <v>780</v>
      </c>
      <c r="AP324" s="211"/>
      <c r="AQ324" s="211" t="s">
        <v>5040</v>
      </c>
      <c r="AR324" s="211" t="s">
        <v>1101</v>
      </c>
      <c r="AS324" s="211" t="s">
        <v>3235</v>
      </c>
      <c r="AT324" s="211"/>
      <c r="AU324" s="211" t="s">
        <v>780</v>
      </c>
      <c r="AV324" s="211" t="s">
        <v>780</v>
      </c>
      <c r="AW324" s="211" t="s">
        <v>780</v>
      </c>
      <c r="AX324" s="211"/>
      <c r="AY324" s="211" t="s">
        <v>5083</v>
      </c>
      <c r="AZ324" s="211" t="s">
        <v>5084</v>
      </c>
      <c r="BA324" s="211" t="s">
        <v>5085</v>
      </c>
      <c r="BB324" s="211"/>
      <c r="BC324" s="140" t="s">
        <v>768</v>
      </c>
    </row>
    <row r="325" spans="1:55" ht="15" customHeight="1">
      <c r="A325" s="207">
        <v>8</v>
      </c>
      <c r="B325" s="140" t="s">
        <v>5013</v>
      </c>
      <c r="C325" s="140" t="s">
        <v>5045</v>
      </c>
      <c r="D325" s="140" t="s">
        <v>5076</v>
      </c>
      <c r="E325" s="140" t="s">
        <v>833</v>
      </c>
      <c r="F325" s="140" t="s">
        <v>834</v>
      </c>
      <c r="G325" s="140" t="s">
        <v>2499</v>
      </c>
      <c r="H325" s="140" t="s">
        <v>2527</v>
      </c>
      <c r="I325" s="140" t="s">
        <v>5086</v>
      </c>
      <c r="J325" s="214">
        <v>44197</v>
      </c>
      <c r="K325" s="214">
        <v>44561</v>
      </c>
      <c r="L325" s="140" t="s">
        <v>5087</v>
      </c>
      <c r="M325" s="140" t="s">
        <v>707</v>
      </c>
      <c r="N325" s="140" t="s">
        <v>60</v>
      </c>
      <c r="O325" s="140" t="s">
        <v>5079</v>
      </c>
      <c r="P325" s="140" t="s">
        <v>776</v>
      </c>
      <c r="Q325" s="216">
        <v>1</v>
      </c>
      <c r="R325" s="216">
        <v>0.25</v>
      </c>
      <c r="S325" s="216">
        <v>0.25</v>
      </c>
      <c r="T325" s="216">
        <v>0.25</v>
      </c>
      <c r="U325" s="216">
        <v>0.25</v>
      </c>
      <c r="V325" s="216">
        <v>0.25</v>
      </c>
      <c r="W325" s="216" t="s">
        <v>5088</v>
      </c>
      <c r="X325" s="216">
        <v>0.25</v>
      </c>
      <c r="Y325" s="216" t="s">
        <v>5089</v>
      </c>
      <c r="Z325" s="216">
        <v>0.25</v>
      </c>
      <c r="AA325" s="216" t="s">
        <v>5090</v>
      </c>
      <c r="AB325" s="209"/>
      <c r="AC325" s="209"/>
      <c r="AD325" s="210">
        <v>44295</v>
      </c>
      <c r="AE325" s="210">
        <v>44379</v>
      </c>
      <c r="AF325" s="210">
        <v>44482</v>
      </c>
      <c r="AG325" s="210"/>
      <c r="AH325" s="72">
        <f t="shared" si="22"/>
        <v>0.75</v>
      </c>
      <c r="AI325" s="72">
        <f t="shared" si="23"/>
        <v>1</v>
      </c>
      <c r="AJ325" s="72">
        <f t="shared" si="24"/>
        <v>1</v>
      </c>
      <c r="AK325" s="72">
        <f t="shared" si="25"/>
        <v>1</v>
      </c>
      <c r="AL325" s="72" t="s">
        <v>2508</v>
      </c>
      <c r="AM325" s="211" t="s">
        <v>780</v>
      </c>
      <c r="AN325" s="211" t="s">
        <v>780</v>
      </c>
      <c r="AO325" s="211" t="s">
        <v>780</v>
      </c>
      <c r="AP325" s="211"/>
      <c r="AQ325" s="211" t="s">
        <v>5040</v>
      </c>
      <c r="AR325" s="211" t="s">
        <v>1101</v>
      </c>
      <c r="AS325" s="211" t="s">
        <v>5091</v>
      </c>
      <c r="AT325" s="211"/>
      <c r="AU325" s="211" t="s">
        <v>780</v>
      </c>
      <c r="AV325" s="211" t="s">
        <v>780</v>
      </c>
      <c r="AW325" s="211" t="s">
        <v>780</v>
      </c>
      <c r="AX325" s="211"/>
      <c r="AY325" s="211" t="s">
        <v>5092</v>
      </c>
      <c r="AZ325" s="211" t="s">
        <v>5093</v>
      </c>
      <c r="BA325" s="211" t="s">
        <v>5094</v>
      </c>
      <c r="BB325" s="211"/>
      <c r="BC325" s="140" t="s">
        <v>768</v>
      </c>
    </row>
    <row r="326" spans="1:55" ht="15" customHeight="1">
      <c r="A326" s="207">
        <v>9</v>
      </c>
      <c r="B326" s="140" t="s">
        <v>5013</v>
      </c>
      <c r="C326" s="140" t="s">
        <v>5034</v>
      </c>
      <c r="D326" s="140" t="s">
        <v>5076</v>
      </c>
      <c r="E326" s="140" t="s">
        <v>833</v>
      </c>
      <c r="F326" s="140" t="s">
        <v>834</v>
      </c>
      <c r="G326" s="140" t="s">
        <v>2499</v>
      </c>
      <c r="H326" s="140" t="s">
        <v>2527</v>
      </c>
      <c r="I326" s="140" t="s">
        <v>5095</v>
      </c>
      <c r="J326" s="214">
        <v>44197</v>
      </c>
      <c r="K326" s="214">
        <v>44561</v>
      </c>
      <c r="L326" s="140" t="s">
        <v>5096</v>
      </c>
      <c r="M326" s="140" t="s">
        <v>707</v>
      </c>
      <c r="N326" s="140" t="s">
        <v>30</v>
      </c>
      <c r="O326" s="140" t="s">
        <v>5079</v>
      </c>
      <c r="P326" s="140" t="s">
        <v>776</v>
      </c>
      <c r="Q326" s="220">
        <v>4</v>
      </c>
      <c r="R326" s="220">
        <v>1</v>
      </c>
      <c r="S326" s="220">
        <v>1</v>
      </c>
      <c r="T326" s="220">
        <v>1</v>
      </c>
      <c r="U326" s="220">
        <v>1</v>
      </c>
      <c r="V326" s="220">
        <v>0</v>
      </c>
      <c r="W326" s="220" t="s">
        <v>5097</v>
      </c>
      <c r="X326" s="220">
        <v>1</v>
      </c>
      <c r="Y326" s="220" t="s">
        <v>5098</v>
      </c>
      <c r="Z326" s="220">
        <v>1</v>
      </c>
      <c r="AA326" s="220" t="s">
        <v>5099</v>
      </c>
      <c r="AB326" s="212"/>
      <c r="AC326" s="212"/>
      <c r="AD326" s="210">
        <v>44295</v>
      </c>
      <c r="AE326" s="210">
        <v>44379</v>
      </c>
      <c r="AF326" s="210">
        <v>44482</v>
      </c>
      <c r="AG326" s="210"/>
      <c r="AH326" s="72">
        <f t="shared" si="22"/>
        <v>0.5</v>
      </c>
      <c r="AI326" s="72">
        <f t="shared" si="23"/>
        <v>0</v>
      </c>
      <c r="AJ326" s="72">
        <f t="shared" si="24"/>
        <v>1</v>
      </c>
      <c r="AK326" s="72">
        <f t="shared" si="25"/>
        <v>1</v>
      </c>
      <c r="AL326" s="72" t="s">
        <v>2508</v>
      </c>
      <c r="AM326" s="211" t="s">
        <v>780</v>
      </c>
      <c r="AN326" s="211" t="s">
        <v>780</v>
      </c>
      <c r="AO326" s="211" t="s">
        <v>780</v>
      </c>
      <c r="AP326" s="211"/>
      <c r="AQ326" s="211" t="s">
        <v>5100</v>
      </c>
      <c r="AR326" s="211" t="s">
        <v>1101</v>
      </c>
      <c r="AS326" s="211" t="s">
        <v>5101</v>
      </c>
      <c r="AT326" s="211"/>
      <c r="AU326" s="211" t="s">
        <v>780</v>
      </c>
      <c r="AV326" s="211" t="s">
        <v>780</v>
      </c>
      <c r="AW326" s="211" t="s">
        <v>869</v>
      </c>
      <c r="AX326" s="211"/>
      <c r="AY326" s="211" t="s">
        <v>5100</v>
      </c>
      <c r="AZ326" s="211" t="s">
        <v>5102</v>
      </c>
      <c r="BA326" s="211" t="s">
        <v>5103</v>
      </c>
      <c r="BB326" s="211"/>
      <c r="BC326" s="140" t="s">
        <v>768</v>
      </c>
    </row>
    <row r="327" spans="1:55" ht="15" customHeight="1">
      <c r="A327" s="207">
        <v>10</v>
      </c>
      <c r="B327" s="140" t="s">
        <v>5013</v>
      </c>
      <c r="C327" s="140" t="s">
        <v>5045</v>
      </c>
      <c r="D327" s="140" t="s">
        <v>5076</v>
      </c>
      <c r="E327" s="140" t="s">
        <v>833</v>
      </c>
      <c r="F327" s="140" t="s">
        <v>834</v>
      </c>
      <c r="G327" s="140" t="s">
        <v>2499</v>
      </c>
      <c r="H327" s="140" t="s">
        <v>2527</v>
      </c>
      <c r="I327" s="140" t="s">
        <v>5104</v>
      </c>
      <c r="J327" s="214">
        <v>44197</v>
      </c>
      <c r="K327" s="214">
        <v>44561</v>
      </c>
      <c r="L327" s="140" t="s">
        <v>5105</v>
      </c>
      <c r="M327" s="140" t="s">
        <v>707</v>
      </c>
      <c r="N327" s="140" t="s">
        <v>60</v>
      </c>
      <c r="O327" s="140" t="s">
        <v>5079</v>
      </c>
      <c r="P327" s="140" t="s">
        <v>776</v>
      </c>
      <c r="Q327" s="216">
        <v>1</v>
      </c>
      <c r="R327" s="216">
        <v>0.25</v>
      </c>
      <c r="S327" s="216">
        <v>0.25</v>
      </c>
      <c r="T327" s="216">
        <v>0.25</v>
      </c>
      <c r="U327" s="216">
        <v>0.25</v>
      </c>
      <c r="V327" s="216">
        <v>0.25</v>
      </c>
      <c r="W327" s="216" t="s">
        <v>5106</v>
      </c>
      <c r="X327" s="216">
        <v>0.25</v>
      </c>
      <c r="Y327" s="216" t="s">
        <v>5107</v>
      </c>
      <c r="Z327" s="216">
        <v>0.25</v>
      </c>
      <c r="AA327" s="216" t="s">
        <v>5108</v>
      </c>
      <c r="AB327" s="212"/>
      <c r="AC327" s="212"/>
      <c r="AD327" s="210">
        <v>44295</v>
      </c>
      <c r="AE327" s="210">
        <v>44379</v>
      </c>
      <c r="AF327" s="210">
        <v>44482</v>
      </c>
      <c r="AG327" s="210"/>
      <c r="AH327" s="72">
        <f t="shared" si="22"/>
        <v>0.75</v>
      </c>
      <c r="AI327" s="72">
        <f t="shared" si="23"/>
        <v>1</v>
      </c>
      <c r="AJ327" s="72">
        <f t="shared" si="24"/>
        <v>1</v>
      </c>
      <c r="AK327" s="72">
        <f t="shared" si="25"/>
        <v>1</v>
      </c>
      <c r="AL327" s="72" t="s">
        <v>2508</v>
      </c>
      <c r="AM327" s="211" t="s">
        <v>780</v>
      </c>
      <c r="AN327" s="211" t="s">
        <v>780</v>
      </c>
      <c r="AO327" s="211" t="s">
        <v>780</v>
      </c>
      <c r="AP327" s="211"/>
      <c r="AQ327" s="211" t="s">
        <v>5040</v>
      </c>
      <c r="AR327" s="211" t="s">
        <v>1101</v>
      </c>
      <c r="AS327" s="211" t="s">
        <v>5109</v>
      </c>
      <c r="AT327" s="211"/>
      <c r="AU327" s="211" t="s">
        <v>780</v>
      </c>
      <c r="AV327" s="211" t="s">
        <v>780</v>
      </c>
      <c r="AW327" s="211" t="s">
        <v>780</v>
      </c>
      <c r="AX327" s="211"/>
      <c r="AY327" s="211" t="s">
        <v>5110</v>
      </c>
      <c r="AZ327" s="211" t="s">
        <v>5111</v>
      </c>
      <c r="BA327" s="211" t="s">
        <v>5112</v>
      </c>
      <c r="BB327" s="211"/>
      <c r="BC327" s="140" t="s">
        <v>768</v>
      </c>
    </row>
    <row r="328" spans="1:55" ht="15" customHeight="1">
      <c r="A328" s="207">
        <v>11</v>
      </c>
      <c r="B328" s="140" t="s">
        <v>5013</v>
      </c>
      <c r="C328" s="140" t="s">
        <v>5045</v>
      </c>
      <c r="D328" s="140" t="s">
        <v>5076</v>
      </c>
      <c r="E328" s="140" t="s">
        <v>833</v>
      </c>
      <c r="F328" s="140" t="s">
        <v>834</v>
      </c>
      <c r="G328" s="140" t="s">
        <v>2499</v>
      </c>
      <c r="H328" s="140" t="s">
        <v>2527</v>
      </c>
      <c r="I328" s="140" t="s">
        <v>5113</v>
      </c>
      <c r="J328" s="214">
        <v>44197</v>
      </c>
      <c r="K328" s="214">
        <v>44561</v>
      </c>
      <c r="L328" s="140" t="s">
        <v>5114</v>
      </c>
      <c r="M328" s="140" t="s">
        <v>707</v>
      </c>
      <c r="N328" s="140" t="s">
        <v>60</v>
      </c>
      <c r="O328" s="140" t="s">
        <v>5079</v>
      </c>
      <c r="P328" s="140" t="s">
        <v>776</v>
      </c>
      <c r="Q328" s="216">
        <v>1</v>
      </c>
      <c r="R328" s="216">
        <v>0.25</v>
      </c>
      <c r="S328" s="216">
        <v>0.25</v>
      </c>
      <c r="T328" s="216">
        <v>0.25</v>
      </c>
      <c r="U328" s="216">
        <v>0.25</v>
      </c>
      <c r="V328" s="216">
        <v>0.25</v>
      </c>
      <c r="W328" s="216" t="s">
        <v>5115</v>
      </c>
      <c r="X328" s="216">
        <v>0.25</v>
      </c>
      <c r="Y328" s="216" t="s">
        <v>5115</v>
      </c>
      <c r="Z328" s="216">
        <v>0.25</v>
      </c>
      <c r="AA328" s="216" t="s">
        <v>5116</v>
      </c>
      <c r="AB328" s="212"/>
      <c r="AC328" s="212"/>
      <c r="AD328" s="210">
        <v>44295</v>
      </c>
      <c r="AE328" s="210">
        <v>44379</v>
      </c>
      <c r="AF328" s="210">
        <v>44482</v>
      </c>
      <c r="AG328" s="210"/>
      <c r="AH328" s="72">
        <f t="shared" si="22"/>
        <v>0.75</v>
      </c>
      <c r="AI328" s="72">
        <f t="shared" si="23"/>
        <v>1</v>
      </c>
      <c r="AJ328" s="72">
        <f t="shared" si="24"/>
        <v>1</v>
      </c>
      <c r="AK328" s="72">
        <f t="shared" si="25"/>
        <v>1</v>
      </c>
      <c r="AL328" s="72" t="s">
        <v>2508</v>
      </c>
      <c r="AM328" s="211" t="s">
        <v>780</v>
      </c>
      <c r="AN328" s="211" t="s">
        <v>780</v>
      </c>
      <c r="AO328" s="211" t="s">
        <v>780</v>
      </c>
      <c r="AP328" s="211"/>
      <c r="AQ328" s="211" t="s">
        <v>5040</v>
      </c>
      <c r="AR328" s="211" t="s">
        <v>1101</v>
      </c>
      <c r="AS328" s="211" t="s">
        <v>3235</v>
      </c>
      <c r="AT328" s="211"/>
      <c r="AU328" s="211" t="s">
        <v>780</v>
      </c>
      <c r="AV328" s="211" t="s">
        <v>780</v>
      </c>
      <c r="AW328" s="211" t="s">
        <v>780</v>
      </c>
      <c r="AX328" s="211"/>
      <c r="AY328" s="211" t="s">
        <v>5117</v>
      </c>
      <c r="AZ328" s="211" t="s">
        <v>5118</v>
      </c>
      <c r="BA328" s="211" t="s">
        <v>5119</v>
      </c>
      <c r="BB328" s="211"/>
      <c r="BC328" s="140" t="s">
        <v>768</v>
      </c>
    </row>
    <row r="329" spans="1:55" ht="15" customHeight="1">
      <c r="A329" s="207">
        <v>12</v>
      </c>
      <c r="B329" s="140" t="s">
        <v>5013</v>
      </c>
      <c r="C329" s="140" t="s">
        <v>5045</v>
      </c>
      <c r="D329" s="140" t="s">
        <v>5076</v>
      </c>
      <c r="E329" s="140" t="s">
        <v>833</v>
      </c>
      <c r="F329" s="140" t="s">
        <v>834</v>
      </c>
      <c r="G329" s="140" t="s">
        <v>2499</v>
      </c>
      <c r="H329" s="140" t="s">
        <v>2527</v>
      </c>
      <c r="I329" s="140" t="s">
        <v>5120</v>
      </c>
      <c r="J329" s="214">
        <v>44197</v>
      </c>
      <c r="K329" s="214">
        <v>44561</v>
      </c>
      <c r="L329" s="140" t="s">
        <v>5121</v>
      </c>
      <c r="M329" s="140" t="s">
        <v>707</v>
      </c>
      <c r="N329" s="140" t="s">
        <v>60</v>
      </c>
      <c r="O329" s="140" t="s">
        <v>5079</v>
      </c>
      <c r="P329" s="140" t="s">
        <v>776</v>
      </c>
      <c r="Q329" s="216">
        <v>1</v>
      </c>
      <c r="R329" s="216">
        <v>0.25</v>
      </c>
      <c r="S329" s="216">
        <v>0.25</v>
      </c>
      <c r="T329" s="216">
        <v>0.25</v>
      </c>
      <c r="U329" s="216">
        <v>0.25</v>
      </c>
      <c r="V329" s="216">
        <v>0.25</v>
      </c>
      <c r="W329" s="216" t="s">
        <v>5122</v>
      </c>
      <c r="X329" s="216">
        <v>0.25</v>
      </c>
      <c r="Y329" s="216" t="s">
        <v>5123</v>
      </c>
      <c r="Z329" s="216">
        <v>0.25</v>
      </c>
      <c r="AA329" s="216" t="s">
        <v>5124</v>
      </c>
      <c r="AB329" s="212"/>
      <c r="AC329" s="212"/>
      <c r="AD329" s="210">
        <v>44295</v>
      </c>
      <c r="AE329" s="210">
        <v>44379</v>
      </c>
      <c r="AF329" s="210">
        <v>44482</v>
      </c>
      <c r="AG329" s="210"/>
      <c r="AH329" s="72">
        <f t="shared" si="22"/>
        <v>0.75</v>
      </c>
      <c r="AI329" s="72">
        <f t="shared" si="23"/>
        <v>1</v>
      </c>
      <c r="AJ329" s="72">
        <f t="shared" si="24"/>
        <v>1</v>
      </c>
      <c r="AK329" s="72">
        <f t="shared" si="25"/>
        <v>1</v>
      </c>
      <c r="AL329" s="72" t="s">
        <v>2508</v>
      </c>
      <c r="AM329" s="211" t="s">
        <v>780</v>
      </c>
      <c r="AN329" s="211" t="s">
        <v>780</v>
      </c>
      <c r="AO329" s="211" t="s">
        <v>780</v>
      </c>
      <c r="AP329" s="211"/>
      <c r="AQ329" s="211" t="s">
        <v>5040</v>
      </c>
      <c r="AR329" s="211" t="s">
        <v>1101</v>
      </c>
      <c r="AS329" s="211" t="s">
        <v>5125</v>
      </c>
      <c r="AT329" s="211"/>
      <c r="AU329" s="211" t="s">
        <v>780</v>
      </c>
      <c r="AV329" s="211" t="s">
        <v>780</v>
      </c>
      <c r="AW329" s="211" t="s">
        <v>780</v>
      </c>
      <c r="AX329" s="211"/>
      <c r="AY329" s="211" t="s">
        <v>5126</v>
      </c>
      <c r="AZ329" s="211" t="s">
        <v>5127</v>
      </c>
      <c r="BA329" s="211" t="s">
        <v>5128</v>
      </c>
      <c r="BB329" s="211"/>
      <c r="BC329" s="140" t="s">
        <v>768</v>
      </c>
    </row>
    <row r="330" spans="1:55" ht="15" customHeight="1">
      <c r="A330" s="207">
        <v>13</v>
      </c>
      <c r="B330" s="140" t="s">
        <v>5013</v>
      </c>
      <c r="C330" s="140" t="s">
        <v>5045</v>
      </c>
      <c r="D330" s="140" t="s">
        <v>5076</v>
      </c>
      <c r="E330" s="140" t="s">
        <v>833</v>
      </c>
      <c r="F330" s="140" t="s">
        <v>834</v>
      </c>
      <c r="G330" s="140" t="s">
        <v>2499</v>
      </c>
      <c r="H330" s="140" t="s">
        <v>2527</v>
      </c>
      <c r="I330" s="140" t="s">
        <v>5129</v>
      </c>
      <c r="J330" s="214">
        <v>44197</v>
      </c>
      <c r="K330" s="214">
        <v>44561</v>
      </c>
      <c r="L330" s="140" t="s">
        <v>5130</v>
      </c>
      <c r="M330" s="140" t="s">
        <v>707</v>
      </c>
      <c r="N330" s="140" t="s">
        <v>30</v>
      </c>
      <c r="O330" s="140" t="s">
        <v>5079</v>
      </c>
      <c r="P330" s="140" t="s">
        <v>776</v>
      </c>
      <c r="Q330" s="220">
        <v>12</v>
      </c>
      <c r="R330" s="220">
        <v>3</v>
      </c>
      <c r="S330" s="220">
        <v>3</v>
      </c>
      <c r="T330" s="220">
        <v>3</v>
      </c>
      <c r="U330" s="220">
        <v>3</v>
      </c>
      <c r="V330" s="220">
        <v>3</v>
      </c>
      <c r="W330" s="220" t="s">
        <v>5131</v>
      </c>
      <c r="X330" s="220">
        <v>3</v>
      </c>
      <c r="Y330" s="220" t="s">
        <v>5132</v>
      </c>
      <c r="Z330" s="220">
        <v>3</v>
      </c>
      <c r="AA330" s="220" t="s">
        <v>5133</v>
      </c>
      <c r="AB330" s="212"/>
      <c r="AC330" s="212"/>
      <c r="AD330" s="210">
        <v>44295</v>
      </c>
      <c r="AE330" s="210">
        <v>44379</v>
      </c>
      <c r="AF330" s="210">
        <v>44482</v>
      </c>
      <c r="AG330" s="210"/>
      <c r="AH330" s="72">
        <f t="shared" si="22"/>
        <v>0.75</v>
      </c>
      <c r="AI330" s="72">
        <f t="shared" si="23"/>
        <v>1</v>
      </c>
      <c r="AJ330" s="72">
        <f t="shared" si="24"/>
        <v>1</v>
      </c>
      <c r="AK330" s="72">
        <f t="shared" si="25"/>
        <v>1</v>
      </c>
      <c r="AL330" s="72" t="s">
        <v>2508</v>
      </c>
      <c r="AM330" s="211" t="s">
        <v>780</v>
      </c>
      <c r="AN330" s="211" t="s">
        <v>780</v>
      </c>
      <c r="AO330" s="211" t="s">
        <v>780</v>
      </c>
      <c r="AP330" s="211"/>
      <c r="AQ330" s="211" t="s">
        <v>5040</v>
      </c>
      <c r="AR330" s="211" t="s">
        <v>1101</v>
      </c>
      <c r="AS330" s="211" t="s">
        <v>5134</v>
      </c>
      <c r="AT330" s="211"/>
      <c r="AU330" s="211" t="s">
        <v>780</v>
      </c>
      <c r="AV330" s="211" t="s">
        <v>780</v>
      </c>
      <c r="AW330" s="211" t="s">
        <v>780</v>
      </c>
      <c r="AX330" s="211"/>
      <c r="AY330" s="211" t="s">
        <v>5135</v>
      </c>
      <c r="AZ330" s="211" t="s">
        <v>5136</v>
      </c>
      <c r="BA330" s="211" t="s">
        <v>5137</v>
      </c>
      <c r="BB330" s="211"/>
      <c r="BC330" s="140" t="s">
        <v>768</v>
      </c>
    </row>
    <row r="331" spans="1:55" ht="15" customHeight="1">
      <c r="A331" s="207">
        <v>14</v>
      </c>
      <c r="B331" s="140" t="s">
        <v>5013</v>
      </c>
      <c r="C331" s="140" t="s">
        <v>5045</v>
      </c>
      <c r="D331" s="140" t="s">
        <v>5138</v>
      </c>
      <c r="E331" s="140" t="s">
        <v>833</v>
      </c>
      <c r="F331" s="140" t="s">
        <v>834</v>
      </c>
      <c r="G331" s="140" t="s">
        <v>2499</v>
      </c>
      <c r="H331" s="140" t="s">
        <v>2527</v>
      </c>
      <c r="I331" s="140" t="s">
        <v>5139</v>
      </c>
      <c r="J331" s="214">
        <v>44197</v>
      </c>
      <c r="K331" s="214">
        <v>44561</v>
      </c>
      <c r="L331" s="140" t="s">
        <v>5140</v>
      </c>
      <c r="M331" s="140" t="s">
        <v>707</v>
      </c>
      <c r="N331" s="140" t="s">
        <v>60</v>
      </c>
      <c r="O331" s="140" t="s">
        <v>5141</v>
      </c>
      <c r="P331" s="140" t="s">
        <v>776</v>
      </c>
      <c r="Q331" s="216">
        <v>1</v>
      </c>
      <c r="R331" s="216">
        <v>0.25</v>
      </c>
      <c r="S331" s="216">
        <v>0.25</v>
      </c>
      <c r="T331" s="216">
        <v>0.25</v>
      </c>
      <c r="U331" s="216">
        <v>0.25</v>
      </c>
      <c r="V331" s="216">
        <v>0.25</v>
      </c>
      <c r="W331" s="216" t="s">
        <v>5142</v>
      </c>
      <c r="X331" s="216">
        <v>0.25</v>
      </c>
      <c r="Y331" s="216" t="s">
        <v>5143</v>
      </c>
      <c r="Z331" s="216">
        <v>0.25</v>
      </c>
      <c r="AA331" s="216" t="s">
        <v>5144</v>
      </c>
      <c r="AB331" s="212"/>
      <c r="AC331" s="212"/>
      <c r="AD331" s="210">
        <v>44295</v>
      </c>
      <c r="AE331" s="210">
        <v>44379</v>
      </c>
      <c r="AF331" s="210">
        <v>44482</v>
      </c>
      <c r="AG331" s="210"/>
      <c r="AH331" s="72">
        <f t="shared" si="22"/>
        <v>0.75</v>
      </c>
      <c r="AI331" s="72">
        <f t="shared" si="23"/>
        <v>1</v>
      </c>
      <c r="AJ331" s="72">
        <f t="shared" si="24"/>
        <v>1</v>
      </c>
      <c r="AK331" s="72">
        <f t="shared" si="25"/>
        <v>1</v>
      </c>
      <c r="AL331" s="72" t="s">
        <v>2508</v>
      </c>
      <c r="AM331" s="211" t="s">
        <v>780</v>
      </c>
      <c r="AN331" s="211" t="s">
        <v>780</v>
      </c>
      <c r="AO331" s="211" t="s">
        <v>780</v>
      </c>
      <c r="AP331" s="211"/>
      <c r="AQ331" s="211" t="s">
        <v>5040</v>
      </c>
      <c r="AR331" s="211" t="s">
        <v>1101</v>
      </c>
      <c r="AS331" s="211" t="s">
        <v>5145</v>
      </c>
      <c r="AT331" s="211"/>
      <c r="AU331" s="211" t="s">
        <v>780</v>
      </c>
      <c r="AV331" s="211" t="s">
        <v>780</v>
      </c>
      <c r="AW331" s="211" t="s">
        <v>780</v>
      </c>
      <c r="AX331" s="211"/>
      <c r="AY331" s="211" t="s">
        <v>5146</v>
      </c>
      <c r="AZ331" s="211" t="s">
        <v>5147</v>
      </c>
      <c r="BA331" s="211" t="s">
        <v>5148</v>
      </c>
      <c r="BB331" s="211"/>
      <c r="BC331" s="140" t="s">
        <v>768</v>
      </c>
    </row>
    <row r="332" spans="1:55" ht="15" customHeight="1">
      <c r="A332" s="207">
        <v>15</v>
      </c>
      <c r="B332" s="140" t="s">
        <v>5013</v>
      </c>
      <c r="C332" s="140" t="s">
        <v>5045</v>
      </c>
      <c r="D332" s="140" t="s">
        <v>5138</v>
      </c>
      <c r="E332" s="140" t="s">
        <v>833</v>
      </c>
      <c r="F332" s="140" t="s">
        <v>834</v>
      </c>
      <c r="G332" s="140" t="s">
        <v>2499</v>
      </c>
      <c r="H332" s="140" t="s">
        <v>2527</v>
      </c>
      <c r="I332" s="140" t="s">
        <v>5149</v>
      </c>
      <c r="J332" s="214">
        <v>44197</v>
      </c>
      <c r="K332" s="214">
        <v>44561</v>
      </c>
      <c r="L332" s="140" t="s">
        <v>5150</v>
      </c>
      <c r="M332" s="140" t="s">
        <v>707</v>
      </c>
      <c r="N332" s="140" t="s">
        <v>60</v>
      </c>
      <c r="O332" s="140" t="s">
        <v>5141</v>
      </c>
      <c r="P332" s="140" t="s">
        <v>776</v>
      </c>
      <c r="Q332" s="216">
        <v>1</v>
      </c>
      <c r="R332" s="216">
        <v>0.25</v>
      </c>
      <c r="S332" s="216">
        <v>0.25</v>
      </c>
      <c r="T332" s="216">
        <v>0.25</v>
      </c>
      <c r="U332" s="216">
        <v>0.25</v>
      </c>
      <c r="V332" s="216">
        <v>0.25</v>
      </c>
      <c r="W332" s="216" t="s">
        <v>5151</v>
      </c>
      <c r="X332" s="216">
        <v>0.25</v>
      </c>
      <c r="Y332" s="216" t="s">
        <v>5151</v>
      </c>
      <c r="Z332" s="216">
        <v>0.25</v>
      </c>
      <c r="AA332" s="216" t="s">
        <v>5151</v>
      </c>
      <c r="AB332" s="212"/>
      <c r="AC332" s="212"/>
      <c r="AD332" s="210">
        <v>44295</v>
      </c>
      <c r="AE332" s="210">
        <v>44379</v>
      </c>
      <c r="AF332" s="210">
        <v>44482</v>
      </c>
      <c r="AG332" s="210"/>
      <c r="AH332" s="72">
        <f t="shared" si="22"/>
        <v>0.75</v>
      </c>
      <c r="AI332" s="72">
        <f t="shared" si="23"/>
        <v>1</v>
      </c>
      <c r="AJ332" s="72">
        <f t="shared" si="24"/>
        <v>1</v>
      </c>
      <c r="AK332" s="72">
        <f t="shared" si="25"/>
        <v>1</v>
      </c>
      <c r="AL332" s="72" t="s">
        <v>2508</v>
      </c>
      <c r="AM332" s="211" t="s">
        <v>780</v>
      </c>
      <c r="AN332" s="211" t="s">
        <v>780</v>
      </c>
      <c r="AO332" s="211" t="s">
        <v>780</v>
      </c>
      <c r="AP332" s="211"/>
      <c r="AQ332" s="211" t="s">
        <v>5040</v>
      </c>
      <c r="AR332" s="211" t="s">
        <v>1101</v>
      </c>
      <c r="AS332" s="211" t="s">
        <v>5152</v>
      </c>
      <c r="AT332" s="211"/>
      <c r="AU332" s="211" t="s">
        <v>780</v>
      </c>
      <c r="AV332" s="211" t="s">
        <v>780</v>
      </c>
      <c r="AW332" s="211" t="s">
        <v>780</v>
      </c>
      <c r="AX332" s="211"/>
      <c r="AY332" s="211" t="s">
        <v>5153</v>
      </c>
      <c r="AZ332" s="211" t="s">
        <v>5154</v>
      </c>
      <c r="BA332" s="211" t="s">
        <v>5155</v>
      </c>
      <c r="BB332" s="211"/>
      <c r="BC332" s="140" t="s">
        <v>768</v>
      </c>
    </row>
    <row r="333" spans="1:55" ht="15" customHeight="1">
      <c r="A333" s="207">
        <v>16</v>
      </c>
      <c r="B333" s="140" t="s">
        <v>5013</v>
      </c>
      <c r="C333" s="140" t="s">
        <v>5045</v>
      </c>
      <c r="D333" s="140" t="s">
        <v>5138</v>
      </c>
      <c r="E333" s="140" t="s">
        <v>833</v>
      </c>
      <c r="F333" s="140" t="s">
        <v>834</v>
      </c>
      <c r="G333" s="140" t="s">
        <v>2499</v>
      </c>
      <c r="H333" s="140" t="s">
        <v>2527</v>
      </c>
      <c r="I333" s="140" t="s">
        <v>5156</v>
      </c>
      <c r="J333" s="214">
        <v>44197</v>
      </c>
      <c r="K333" s="214">
        <v>44561</v>
      </c>
      <c r="L333" s="140" t="s">
        <v>5157</v>
      </c>
      <c r="M333" s="140" t="s">
        <v>707</v>
      </c>
      <c r="N333" s="140" t="s">
        <v>30</v>
      </c>
      <c r="O333" s="140" t="s">
        <v>5141</v>
      </c>
      <c r="P333" s="140" t="s">
        <v>776</v>
      </c>
      <c r="Q333" s="220">
        <f>SUM(R333:U333)</f>
        <v>24</v>
      </c>
      <c r="R333" s="220">
        <v>6</v>
      </c>
      <c r="S333" s="220">
        <v>6</v>
      </c>
      <c r="T333" s="220">
        <v>6</v>
      </c>
      <c r="U333" s="220">
        <v>6</v>
      </c>
      <c r="V333" s="220">
        <v>6</v>
      </c>
      <c r="W333" s="220" t="s">
        <v>5158</v>
      </c>
      <c r="X333" s="220">
        <v>6</v>
      </c>
      <c r="Y333" s="220" t="s">
        <v>5159</v>
      </c>
      <c r="Z333" s="220">
        <v>6</v>
      </c>
      <c r="AA333" s="220" t="s">
        <v>5160</v>
      </c>
      <c r="AB333" s="216"/>
      <c r="AC333" s="216"/>
      <c r="AD333" s="210">
        <v>44295</v>
      </c>
      <c r="AE333" s="210">
        <v>44379</v>
      </c>
      <c r="AF333" s="210">
        <v>44482</v>
      </c>
      <c r="AG333" s="210"/>
      <c r="AH333" s="72">
        <f t="shared" si="22"/>
        <v>0.75</v>
      </c>
      <c r="AI333" s="72">
        <f t="shared" si="23"/>
        <v>1</v>
      </c>
      <c r="AJ333" s="72">
        <f t="shared" si="24"/>
        <v>1</v>
      </c>
      <c r="AK333" s="72">
        <f t="shared" si="25"/>
        <v>1</v>
      </c>
      <c r="AL333" s="72" t="s">
        <v>2508</v>
      </c>
      <c r="AM333" s="211" t="s">
        <v>780</v>
      </c>
      <c r="AN333" s="211" t="s">
        <v>780</v>
      </c>
      <c r="AO333" s="211" t="s">
        <v>780</v>
      </c>
      <c r="AP333" s="211"/>
      <c r="AQ333" s="211" t="s">
        <v>5161</v>
      </c>
      <c r="AR333" s="211" t="s">
        <v>1101</v>
      </c>
      <c r="AS333" s="211" t="s">
        <v>5162</v>
      </c>
      <c r="AT333" s="211"/>
      <c r="AU333" s="211" t="s">
        <v>780</v>
      </c>
      <c r="AV333" s="211" t="s">
        <v>780</v>
      </c>
      <c r="AW333" s="211" t="s">
        <v>780</v>
      </c>
      <c r="AX333" s="211"/>
      <c r="AY333" s="211" t="s">
        <v>5163</v>
      </c>
      <c r="AZ333" s="211" t="s">
        <v>5164</v>
      </c>
      <c r="BA333" s="211" t="s">
        <v>5165</v>
      </c>
      <c r="BB333" s="211"/>
      <c r="BC333" s="140" t="s">
        <v>768</v>
      </c>
    </row>
    <row r="334" spans="1:55" ht="15" customHeight="1">
      <c r="A334" s="207">
        <v>17</v>
      </c>
      <c r="B334" s="140" t="s">
        <v>5013</v>
      </c>
      <c r="C334" s="140" t="s">
        <v>5034</v>
      </c>
      <c r="D334" s="140" t="s">
        <v>5166</v>
      </c>
      <c r="E334" s="140" t="s">
        <v>833</v>
      </c>
      <c r="F334" s="140" t="s">
        <v>834</v>
      </c>
      <c r="G334" s="140" t="s">
        <v>2499</v>
      </c>
      <c r="H334" s="140" t="s">
        <v>2527</v>
      </c>
      <c r="I334" s="140" t="s">
        <v>5167</v>
      </c>
      <c r="J334" s="214">
        <v>44197</v>
      </c>
      <c r="K334" s="214">
        <v>44561</v>
      </c>
      <c r="L334" s="140" t="s">
        <v>5168</v>
      </c>
      <c r="M334" s="140" t="s">
        <v>707</v>
      </c>
      <c r="N334" s="140" t="s">
        <v>30</v>
      </c>
      <c r="O334" s="140" t="s">
        <v>5169</v>
      </c>
      <c r="P334" s="140" t="s">
        <v>776</v>
      </c>
      <c r="Q334" s="220">
        <v>10</v>
      </c>
      <c r="R334" s="220">
        <v>1</v>
      </c>
      <c r="S334" s="220">
        <v>3</v>
      </c>
      <c r="T334" s="220">
        <v>3</v>
      </c>
      <c r="U334" s="220">
        <v>3</v>
      </c>
      <c r="V334" s="220">
        <v>0</v>
      </c>
      <c r="W334" s="220" t="s">
        <v>5170</v>
      </c>
      <c r="X334" s="220">
        <v>4</v>
      </c>
      <c r="Y334" s="220" t="s">
        <v>5171</v>
      </c>
      <c r="Z334" s="220">
        <v>3</v>
      </c>
      <c r="AA334" s="220" t="s">
        <v>5172</v>
      </c>
      <c r="AB334" s="220"/>
      <c r="AC334" s="220"/>
      <c r="AD334" s="210">
        <v>44295</v>
      </c>
      <c r="AE334" s="210">
        <v>44379</v>
      </c>
      <c r="AF334" s="210">
        <v>44482</v>
      </c>
      <c r="AG334" s="210"/>
      <c r="AH334" s="72">
        <f t="shared" si="22"/>
        <v>0.7</v>
      </c>
      <c r="AI334" s="72">
        <f t="shared" si="23"/>
        <v>0</v>
      </c>
      <c r="AJ334" s="72">
        <f t="shared" si="24"/>
        <v>1</v>
      </c>
      <c r="AK334" s="72">
        <f t="shared" si="25"/>
        <v>1</v>
      </c>
      <c r="AL334" s="72" t="s">
        <v>2508</v>
      </c>
      <c r="AM334" s="211" t="s">
        <v>869</v>
      </c>
      <c r="AN334" s="211" t="s">
        <v>780</v>
      </c>
      <c r="AO334" s="211" t="s">
        <v>780</v>
      </c>
      <c r="AP334" s="211"/>
      <c r="AQ334" s="211" t="s">
        <v>5173</v>
      </c>
      <c r="AR334" s="211" t="s">
        <v>1101</v>
      </c>
      <c r="AS334" s="211" t="s">
        <v>5174</v>
      </c>
      <c r="AT334" s="211"/>
      <c r="AU334" s="211" t="s">
        <v>780</v>
      </c>
      <c r="AV334" s="211" t="s">
        <v>780</v>
      </c>
      <c r="AW334" s="211" t="s">
        <v>780</v>
      </c>
      <c r="AX334" s="211"/>
      <c r="AY334" s="211" t="s">
        <v>5175</v>
      </c>
      <c r="AZ334" s="211" t="s">
        <v>5176</v>
      </c>
      <c r="BA334" s="211" t="s">
        <v>5177</v>
      </c>
      <c r="BB334" s="211"/>
      <c r="BC334" s="140" t="s">
        <v>768</v>
      </c>
    </row>
    <row r="335" spans="1:55" ht="15" customHeight="1">
      <c r="A335" s="207">
        <v>18</v>
      </c>
      <c r="B335" s="140" t="s">
        <v>5013</v>
      </c>
      <c r="C335" s="140" t="s">
        <v>5034</v>
      </c>
      <c r="D335" s="140" t="s">
        <v>5166</v>
      </c>
      <c r="E335" s="140" t="s">
        <v>833</v>
      </c>
      <c r="F335" s="140" t="s">
        <v>834</v>
      </c>
      <c r="G335" s="140" t="s">
        <v>2499</v>
      </c>
      <c r="H335" s="140" t="s">
        <v>2527</v>
      </c>
      <c r="I335" s="140" t="s">
        <v>5178</v>
      </c>
      <c r="J335" s="214">
        <v>44197</v>
      </c>
      <c r="K335" s="214">
        <v>44500</v>
      </c>
      <c r="L335" s="140" t="s">
        <v>5179</v>
      </c>
      <c r="M335" s="140" t="s">
        <v>707</v>
      </c>
      <c r="N335" s="140" t="s">
        <v>30</v>
      </c>
      <c r="O335" s="140" t="s">
        <v>5169</v>
      </c>
      <c r="P335" s="140" t="s">
        <v>776</v>
      </c>
      <c r="Q335" s="220">
        <v>4</v>
      </c>
      <c r="R335" s="220">
        <v>0</v>
      </c>
      <c r="S335" s="220">
        <v>1</v>
      </c>
      <c r="T335" s="220">
        <v>1</v>
      </c>
      <c r="U335" s="220">
        <v>2</v>
      </c>
      <c r="V335" s="220">
        <v>0</v>
      </c>
      <c r="W335" s="220" t="s">
        <v>5180</v>
      </c>
      <c r="X335" s="220">
        <v>1</v>
      </c>
      <c r="Y335" s="220" t="s">
        <v>5181</v>
      </c>
      <c r="Z335" s="220">
        <v>1</v>
      </c>
      <c r="AA335" s="220" t="s">
        <v>5182</v>
      </c>
      <c r="AB335" s="220"/>
      <c r="AC335" s="220"/>
      <c r="AD335" s="210">
        <v>44295</v>
      </c>
      <c r="AE335" s="210">
        <v>44379</v>
      </c>
      <c r="AF335" s="210">
        <v>44482</v>
      </c>
      <c r="AG335" s="210"/>
      <c r="AH335" s="72">
        <f t="shared" si="22"/>
        <v>0.5</v>
      </c>
      <c r="AI335" s="72" t="str">
        <f t="shared" si="23"/>
        <v/>
      </c>
      <c r="AJ335" s="72">
        <f t="shared" si="24"/>
        <v>1</v>
      </c>
      <c r="AK335" s="72">
        <f t="shared" si="25"/>
        <v>1</v>
      </c>
      <c r="AL335" s="72" t="s">
        <v>2508</v>
      </c>
      <c r="AM335" s="211" t="s">
        <v>780</v>
      </c>
      <c r="AN335" s="211" t="s">
        <v>780</v>
      </c>
      <c r="AO335" s="211" t="s">
        <v>780</v>
      </c>
      <c r="AP335" s="211"/>
      <c r="AQ335" s="211" t="s">
        <v>5183</v>
      </c>
      <c r="AR335" s="211" t="s">
        <v>1101</v>
      </c>
      <c r="AS335" s="211" t="s">
        <v>3207</v>
      </c>
      <c r="AT335" s="211"/>
      <c r="AU335" s="211" t="s">
        <v>879</v>
      </c>
      <c r="AV335" s="211" t="s">
        <v>780</v>
      </c>
      <c r="AW335" s="211" t="s">
        <v>780</v>
      </c>
      <c r="AX335" s="211"/>
      <c r="AY335" s="211" t="s">
        <v>5183</v>
      </c>
      <c r="AZ335" s="211" t="s">
        <v>5184</v>
      </c>
      <c r="BA335" s="211" t="s">
        <v>5185</v>
      </c>
      <c r="BB335" s="211"/>
      <c r="BC335" s="140" t="s">
        <v>768</v>
      </c>
    </row>
    <row r="336" spans="1:55" ht="15" customHeight="1">
      <c r="A336" s="207">
        <v>19</v>
      </c>
      <c r="B336" s="140" t="s">
        <v>5013</v>
      </c>
      <c r="C336" s="140" t="s">
        <v>5034</v>
      </c>
      <c r="D336" s="140" t="s">
        <v>5166</v>
      </c>
      <c r="E336" s="140" t="s">
        <v>833</v>
      </c>
      <c r="F336" s="140" t="s">
        <v>834</v>
      </c>
      <c r="G336" s="140" t="s">
        <v>2499</v>
      </c>
      <c r="H336" s="140" t="s">
        <v>2527</v>
      </c>
      <c r="I336" s="140" t="s">
        <v>5186</v>
      </c>
      <c r="J336" s="214">
        <v>44197</v>
      </c>
      <c r="K336" s="214">
        <v>44561</v>
      </c>
      <c r="L336" s="140" t="s">
        <v>5187</v>
      </c>
      <c r="M336" s="140" t="s">
        <v>707</v>
      </c>
      <c r="N336" s="140" t="s">
        <v>60</v>
      </c>
      <c r="O336" s="140" t="s">
        <v>5169</v>
      </c>
      <c r="P336" s="140" t="s">
        <v>776</v>
      </c>
      <c r="Q336" s="216">
        <v>1</v>
      </c>
      <c r="R336" s="216">
        <v>0.25</v>
      </c>
      <c r="S336" s="216">
        <v>0.25</v>
      </c>
      <c r="T336" s="216">
        <v>0.25</v>
      </c>
      <c r="U336" s="216">
        <v>0.25</v>
      </c>
      <c r="V336" s="216">
        <v>0.25</v>
      </c>
      <c r="W336" s="216" t="s">
        <v>5188</v>
      </c>
      <c r="X336" s="216">
        <v>0.25</v>
      </c>
      <c r="Y336" s="216" t="s">
        <v>5188</v>
      </c>
      <c r="Z336" s="216">
        <v>0.25</v>
      </c>
      <c r="AA336" s="216" t="s">
        <v>5189</v>
      </c>
      <c r="AB336" s="220"/>
      <c r="AC336" s="220"/>
      <c r="AD336" s="210">
        <v>44295</v>
      </c>
      <c r="AE336" s="210">
        <v>44379</v>
      </c>
      <c r="AF336" s="210">
        <v>44482</v>
      </c>
      <c r="AG336" s="210"/>
      <c r="AH336" s="72">
        <f t="shared" si="22"/>
        <v>0.75</v>
      </c>
      <c r="AI336" s="72">
        <f t="shared" si="23"/>
        <v>1</v>
      </c>
      <c r="AJ336" s="72">
        <f t="shared" si="24"/>
        <v>1</v>
      </c>
      <c r="AK336" s="72">
        <f t="shared" si="25"/>
        <v>1</v>
      </c>
      <c r="AL336" s="72" t="s">
        <v>2508</v>
      </c>
      <c r="AM336" s="211" t="s">
        <v>780</v>
      </c>
      <c r="AN336" s="211" t="s">
        <v>780</v>
      </c>
      <c r="AO336" s="211" t="s">
        <v>780</v>
      </c>
      <c r="AP336" s="211"/>
      <c r="AQ336" s="211" t="s">
        <v>5040</v>
      </c>
      <c r="AR336" s="211" t="s">
        <v>1101</v>
      </c>
      <c r="AS336" s="211" t="s">
        <v>5190</v>
      </c>
      <c r="AT336" s="211"/>
      <c r="AU336" s="211" t="s">
        <v>780</v>
      </c>
      <c r="AV336" s="211" t="s">
        <v>780</v>
      </c>
      <c r="AW336" s="211" t="s">
        <v>780</v>
      </c>
      <c r="AX336" s="211"/>
      <c r="AY336" s="211" t="s">
        <v>5191</v>
      </c>
      <c r="AZ336" s="211" t="s">
        <v>5192</v>
      </c>
      <c r="BA336" s="211" t="s">
        <v>5193</v>
      </c>
      <c r="BB336" s="211"/>
      <c r="BC336" s="140" t="s">
        <v>768</v>
      </c>
    </row>
    <row r="337" spans="1:55" ht="15" customHeight="1">
      <c r="A337" s="207">
        <v>20</v>
      </c>
      <c r="B337" s="140" t="s">
        <v>5013</v>
      </c>
      <c r="C337" s="140" t="s">
        <v>5034</v>
      </c>
      <c r="D337" s="140" t="s">
        <v>5166</v>
      </c>
      <c r="E337" s="140" t="s">
        <v>833</v>
      </c>
      <c r="F337" s="140" t="s">
        <v>834</v>
      </c>
      <c r="G337" s="140" t="s">
        <v>2499</v>
      </c>
      <c r="H337" s="140" t="s">
        <v>2527</v>
      </c>
      <c r="I337" s="140" t="s">
        <v>5194</v>
      </c>
      <c r="J337" s="214">
        <v>44197</v>
      </c>
      <c r="K337" s="214">
        <v>44561</v>
      </c>
      <c r="L337" s="140" t="s">
        <v>5195</v>
      </c>
      <c r="M337" s="140" t="s">
        <v>707</v>
      </c>
      <c r="N337" s="140" t="s">
        <v>30</v>
      </c>
      <c r="O337" s="140" t="s">
        <v>5169</v>
      </c>
      <c r="P337" s="140" t="s">
        <v>776</v>
      </c>
      <c r="Q337" s="220">
        <v>12</v>
      </c>
      <c r="R337" s="220">
        <v>3</v>
      </c>
      <c r="S337" s="220">
        <v>3</v>
      </c>
      <c r="T337" s="220">
        <v>3</v>
      </c>
      <c r="U337" s="220">
        <v>3</v>
      </c>
      <c r="V337" s="220">
        <v>3</v>
      </c>
      <c r="W337" s="220" t="s">
        <v>5196</v>
      </c>
      <c r="X337" s="220">
        <v>3</v>
      </c>
      <c r="Y337" s="220" t="s">
        <v>5196</v>
      </c>
      <c r="Z337" s="220">
        <v>2</v>
      </c>
      <c r="AA337" s="220" t="s">
        <v>5197</v>
      </c>
      <c r="AB337" s="220"/>
      <c r="AC337" s="220"/>
      <c r="AD337" s="210">
        <v>44295</v>
      </c>
      <c r="AE337" s="210">
        <v>44379</v>
      </c>
      <c r="AF337" s="210">
        <v>44482</v>
      </c>
      <c r="AG337" s="210"/>
      <c r="AH337" s="72">
        <f t="shared" si="22"/>
        <v>0.66666666666666663</v>
      </c>
      <c r="AI337" s="72">
        <f t="shared" si="23"/>
        <v>1</v>
      </c>
      <c r="AJ337" s="72">
        <f t="shared" si="24"/>
        <v>1</v>
      </c>
      <c r="AK337" s="72">
        <f t="shared" si="25"/>
        <v>1</v>
      </c>
      <c r="AL337" s="72" t="s">
        <v>2508</v>
      </c>
      <c r="AM337" s="211" t="s">
        <v>780</v>
      </c>
      <c r="AN337" s="211" t="s">
        <v>780</v>
      </c>
      <c r="AO337" s="211" t="s">
        <v>780</v>
      </c>
      <c r="AP337" s="211"/>
      <c r="AQ337" s="211" t="s">
        <v>5040</v>
      </c>
      <c r="AR337" s="211" t="s">
        <v>1101</v>
      </c>
      <c r="AS337" s="211" t="s">
        <v>5198</v>
      </c>
      <c r="AT337" s="211"/>
      <c r="AU337" s="211" t="s">
        <v>780</v>
      </c>
      <c r="AV337" s="211" t="s">
        <v>780</v>
      </c>
      <c r="AW337" s="211" t="s">
        <v>780</v>
      </c>
      <c r="AX337" s="211"/>
      <c r="AY337" s="211" t="s">
        <v>5199</v>
      </c>
      <c r="AZ337" s="211" t="s">
        <v>5200</v>
      </c>
      <c r="BA337" s="211" t="s">
        <v>5201</v>
      </c>
      <c r="BB337" s="211"/>
      <c r="BC337" s="140" t="s">
        <v>768</v>
      </c>
    </row>
    <row r="338" spans="1:55" ht="15" customHeight="1">
      <c r="A338" s="207">
        <v>21</v>
      </c>
      <c r="B338" s="140" t="s">
        <v>5013</v>
      </c>
      <c r="C338" s="140" t="s">
        <v>5034</v>
      </c>
      <c r="D338" s="140" t="s">
        <v>5166</v>
      </c>
      <c r="E338" s="140" t="s">
        <v>833</v>
      </c>
      <c r="F338" s="140" t="s">
        <v>834</v>
      </c>
      <c r="G338" s="140" t="s">
        <v>2499</v>
      </c>
      <c r="H338" s="140" t="s">
        <v>2527</v>
      </c>
      <c r="I338" s="140" t="s">
        <v>5202</v>
      </c>
      <c r="J338" s="214">
        <v>44197</v>
      </c>
      <c r="K338" s="214">
        <v>44530</v>
      </c>
      <c r="L338" s="140" t="s">
        <v>5195</v>
      </c>
      <c r="M338" s="140" t="s">
        <v>707</v>
      </c>
      <c r="N338" s="140" t="s">
        <v>30</v>
      </c>
      <c r="O338" s="140" t="s">
        <v>5169</v>
      </c>
      <c r="P338" s="140" t="s">
        <v>776</v>
      </c>
      <c r="Q338" s="220">
        <v>5</v>
      </c>
      <c r="R338" s="220">
        <v>1</v>
      </c>
      <c r="S338" s="220">
        <v>1</v>
      </c>
      <c r="T338" s="220">
        <v>2</v>
      </c>
      <c r="U338" s="220">
        <v>1</v>
      </c>
      <c r="V338" s="220">
        <v>1</v>
      </c>
      <c r="W338" s="220" t="s">
        <v>5203</v>
      </c>
      <c r="X338" s="220">
        <v>1</v>
      </c>
      <c r="Y338" s="220" t="s">
        <v>5203</v>
      </c>
      <c r="Z338" s="220">
        <v>2</v>
      </c>
      <c r="AA338" s="220" t="s">
        <v>5204</v>
      </c>
      <c r="AB338" s="220"/>
      <c r="AC338" s="220"/>
      <c r="AD338" s="210">
        <v>44295</v>
      </c>
      <c r="AE338" s="210">
        <v>44379</v>
      </c>
      <c r="AF338" s="210">
        <v>44482</v>
      </c>
      <c r="AG338" s="210"/>
      <c r="AH338" s="72">
        <f t="shared" si="22"/>
        <v>0.8</v>
      </c>
      <c r="AI338" s="72">
        <f t="shared" si="23"/>
        <v>1</v>
      </c>
      <c r="AJ338" s="72">
        <f t="shared" si="24"/>
        <v>1</v>
      </c>
      <c r="AK338" s="72">
        <f t="shared" si="25"/>
        <v>1</v>
      </c>
      <c r="AL338" s="72" t="s">
        <v>2508</v>
      </c>
      <c r="AM338" s="211" t="s">
        <v>780</v>
      </c>
      <c r="AN338" s="211" t="s">
        <v>780</v>
      </c>
      <c r="AO338" s="211" t="s">
        <v>780</v>
      </c>
      <c r="AP338" s="211"/>
      <c r="AQ338" s="211" t="s">
        <v>5040</v>
      </c>
      <c r="AR338" s="211" t="s">
        <v>1101</v>
      </c>
      <c r="AS338" s="211" t="s">
        <v>5205</v>
      </c>
      <c r="AT338" s="211"/>
      <c r="AU338" s="211" t="s">
        <v>780</v>
      </c>
      <c r="AV338" s="211" t="s">
        <v>780</v>
      </c>
      <c r="AW338" s="211" t="s">
        <v>780</v>
      </c>
      <c r="AX338" s="211"/>
      <c r="AY338" s="211" t="s">
        <v>5206</v>
      </c>
      <c r="AZ338" s="211" t="s">
        <v>5207</v>
      </c>
      <c r="BA338" s="211" t="s">
        <v>5208</v>
      </c>
      <c r="BB338" s="211"/>
      <c r="BC338" s="140" t="s">
        <v>768</v>
      </c>
    </row>
    <row r="339" spans="1:55" ht="15" customHeight="1">
      <c r="A339" s="207">
        <v>22</v>
      </c>
      <c r="B339" s="140" t="s">
        <v>5013</v>
      </c>
      <c r="C339" s="140" t="s">
        <v>5034</v>
      </c>
      <c r="D339" s="140" t="s">
        <v>5166</v>
      </c>
      <c r="E339" s="140" t="s">
        <v>833</v>
      </c>
      <c r="F339" s="140" t="s">
        <v>834</v>
      </c>
      <c r="G339" s="140" t="s">
        <v>2499</v>
      </c>
      <c r="H339" s="140" t="s">
        <v>2527</v>
      </c>
      <c r="I339" s="140" t="s">
        <v>5209</v>
      </c>
      <c r="J339" s="214">
        <v>44317</v>
      </c>
      <c r="K339" s="214">
        <v>44561</v>
      </c>
      <c r="L339" s="140" t="s">
        <v>5210</v>
      </c>
      <c r="M339" s="140" t="s">
        <v>707</v>
      </c>
      <c r="N339" s="140" t="s">
        <v>30</v>
      </c>
      <c r="O339" s="140" t="s">
        <v>5169</v>
      </c>
      <c r="P339" s="140" t="s">
        <v>776</v>
      </c>
      <c r="Q339" s="220">
        <v>11</v>
      </c>
      <c r="R339" s="220">
        <v>0</v>
      </c>
      <c r="S339" s="220">
        <v>5</v>
      </c>
      <c r="T339" s="220">
        <v>3</v>
      </c>
      <c r="U339" s="220">
        <v>3</v>
      </c>
      <c r="V339" s="220">
        <v>0</v>
      </c>
      <c r="W339" s="220" t="s">
        <v>5211</v>
      </c>
      <c r="X339" s="220">
        <v>5</v>
      </c>
      <c r="Y339" s="220" t="s">
        <v>5212</v>
      </c>
      <c r="Z339" s="220">
        <v>2</v>
      </c>
      <c r="AA339" s="220" t="s">
        <v>5213</v>
      </c>
      <c r="AB339" s="224"/>
      <c r="AC339" s="224"/>
      <c r="AD339" s="210">
        <v>44295</v>
      </c>
      <c r="AE339" s="210">
        <v>44379</v>
      </c>
      <c r="AF339" s="210">
        <v>44482</v>
      </c>
      <c r="AG339" s="210"/>
      <c r="AH339" s="72">
        <f t="shared" si="22"/>
        <v>0.63636363636363635</v>
      </c>
      <c r="AI339" s="72" t="str">
        <f t="shared" si="23"/>
        <v/>
      </c>
      <c r="AJ339" s="72">
        <f t="shared" si="24"/>
        <v>1</v>
      </c>
      <c r="AK339" s="72">
        <f t="shared" si="25"/>
        <v>1</v>
      </c>
      <c r="AL339" s="72" t="s">
        <v>2508</v>
      </c>
      <c r="AM339" s="211" t="s">
        <v>780</v>
      </c>
      <c r="AN339" s="211" t="s">
        <v>780</v>
      </c>
      <c r="AO339" s="211" t="s">
        <v>780</v>
      </c>
      <c r="AP339" s="211"/>
      <c r="AQ339" s="211" t="s">
        <v>5214</v>
      </c>
      <c r="AR339" s="211" t="s">
        <v>1101</v>
      </c>
      <c r="AS339" s="211" t="s">
        <v>5215</v>
      </c>
      <c r="AT339" s="211"/>
      <c r="AU339" s="211" t="s">
        <v>780</v>
      </c>
      <c r="AV339" s="211" t="s">
        <v>780</v>
      </c>
      <c r="AW339" s="211" t="s">
        <v>869</v>
      </c>
      <c r="AX339" s="211"/>
      <c r="AY339" s="211" t="s">
        <v>5216</v>
      </c>
      <c r="AZ339" s="211" t="s">
        <v>5217</v>
      </c>
      <c r="BA339" s="211" t="s">
        <v>5218</v>
      </c>
      <c r="BB339" s="211"/>
      <c r="BC339" s="140" t="s">
        <v>768</v>
      </c>
    </row>
    <row r="340" spans="1:55" ht="15" customHeight="1">
      <c r="A340" s="207">
        <v>23</v>
      </c>
      <c r="B340" s="140" t="s">
        <v>5013</v>
      </c>
      <c r="C340" s="140" t="s">
        <v>2593</v>
      </c>
      <c r="D340" s="140" t="s">
        <v>2624</v>
      </c>
      <c r="E340" s="140" t="s">
        <v>2625</v>
      </c>
      <c r="F340" s="140" t="s">
        <v>834</v>
      </c>
      <c r="G340" s="140" t="s">
        <v>2499</v>
      </c>
      <c r="H340" s="140" t="s">
        <v>772</v>
      </c>
      <c r="I340" s="140" t="s">
        <v>2636</v>
      </c>
      <c r="J340" s="214">
        <v>44197</v>
      </c>
      <c r="K340" s="214">
        <v>44561</v>
      </c>
      <c r="L340" s="140" t="s">
        <v>2637</v>
      </c>
      <c r="M340" s="140" t="s">
        <v>707</v>
      </c>
      <c r="N340" s="140" t="s">
        <v>60</v>
      </c>
      <c r="O340" s="140" t="s">
        <v>2628</v>
      </c>
      <c r="P340" s="140" t="s">
        <v>11</v>
      </c>
      <c r="Q340" s="216">
        <v>1</v>
      </c>
      <c r="R340" s="216">
        <v>0</v>
      </c>
      <c r="S340" s="216">
        <v>0</v>
      </c>
      <c r="T340" s="216">
        <v>0.5</v>
      </c>
      <c r="U340" s="216">
        <v>0.5</v>
      </c>
      <c r="V340" s="216">
        <v>0</v>
      </c>
      <c r="W340" s="216" t="s">
        <v>5219</v>
      </c>
      <c r="X340" s="216">
        <v>0</v>
      </c>
      <c r="Y340" s="216" t="s">
        <v>5220</v>
      </c>
      <c r="Z340" s="216">
        <v>0</v>
      </c>
      <c r="AA340" s="216" t="s">
        <v>5221</v>
      </c>
      <c r="AB340" s="224"/>
      <c r="AC340" s="224"/>
      <c r="AD340" s="210">
        <v>44295</v>
      </c>
      <c r="AE340" s="210">
        <v>44379</v>
      </c>
      <c r="AF340" s="210">
        <v>44482</v>
      </c>
      <c r="AG340" s="210"/>
      <c r="AH340" s="72">
        <f t="shared" si="22"/>
        <v>0</v>
      </c>
      <c r="AI340" s="72" t="str">
        <f t="shared" si="23"/>
        <v/>
      </c>
      <c r="AJ340" s="72" t="str">
        <f t="shared" si="24"/>
        <v/>
      </c>
      <c r="AK340" s="72">
        <f t="shared" si="25"/>
        <v>0</v>
      </c>
      <c r="AL340" s="72" t="s">
        <v>2508</v>
      </c>
      <c r="AM340" s="211" t="s">
        <v>780</v>
      </c>
      <c r="AN340" s="211" t="s">
        <v>879</v>
      </c>
      <c r="AO340" s="211" t="s">
        <v>869</v>
      </c>
      <c r="AP340" s="211"/>
      <c r="AQ340" s="211" t="s">
        <v>5183</v>
      </c>
      <c r="AR340" s="211" t="s">
        <v>5222</v>
      </c>
      <c r="AS340" s="211" t="s">
        <v>5223</v>
      </c>
      <c r="AT340" s="211"/>
      <c r="AU340" s="211" t="s">
        <v>879</v>
      </c>
      <c r="AV340" s="211" t="s">
        <v>879</v>
      </c>
      <c r="AW340" s="211" t="s">
        <v>869</v>
      </c>
      <c r="AX340" s="211"/>
      <c r="AY340" s="211" t="s">
        <v>5183</v>
      </c>
      <c r="AZ340" s="211" t="s">
        <v>879</v>
      </c>
      <c r="BA340" s="211" t="s">
        <v>5224</v>
      </c>
      <c r="BB340" s="211"/>
      <c r="BC340" s="140" t="s">
        <v>768</v>
      </c>
    </row>
    <row r="341" spans="1:55" ht="15" customHeight="1">
      <c r="A341" s="207">
        <v>24</v>
      </c>
      <c r="B341" s="140" t="s">
        <v>5013</v>
      </c>
      <c r="C341" s="140" t="s">
        <v>2642</v>
      </c>
      <c r="D341" s="140" t="s">
        <v>2624</v>
      </c>
      <c r="E341" s="140" t="s">
        <v>2625</v>
      </c>
      <c r="F341" s="140" t="s">
        <v>834</v>
      </c>
      <c r="G341" s="140" t="s">
        <v>2499</v>
      </c>
      <c r="H341" s="140" t="s">
        <v>772</v>
      </c>
      <c r="I341" s="140" t="s">
        <v>2643</v>
      </c>
      <c r="J341" s="214">
        <v>44197</v>
      </c>
      <c r="K341" s="214">
        <v>44561</v>
      </c>
      <c r="L341" s="140" t="s">
        <v>2644</v>
      </c>
      <c r="M341" s="140" t="s">
        <v>707</v>
      </c>
      <c r="N341" s="140" t="s">
        <v>30</v>
      </c>
      <c r="O341" s="140" t="s">
        <v>2628</v>
      </c>
      <c r="P341" s="140" t="s">
        <v>11</v>
      </c>
      <c r="Q341" s="220">
        <v>4</v>
      </c>
      <c r="R341" s="220">
        <v>1</v>
      </c>
      <c r="S341" s="220">
        <v>1</v>
      </c>
      <c r="T341" s="220">
        <v>1</v>
      </c>
      <c r="U341" s="220">
        <v>1</v>
      </c>
      <c r="V341" s="220">
        <v>1</v>
      </c>
      <c r="W341" s="220" t="s">
        <v>5225</v>
      </c>
      <c r="X341" s="220">
        <v>1</v>
      </c>
      <c r="Y341" s="220" t="s">
        <v>5225</v>
      </c>
      <c r="Z341" s="220">
        <v>1</v>
      </c>
      <c r="AA341" s="220" t="s">
        <v>5225</v>
      </c>
      <c r="AB341" s="224"/>
      <c r="AC341" s="224"/>
      <c r="AD341" s="210">
        <v>44295</v>
      </c>
      <c r="AE341" s="210">
        <v>44379</v>
      </c>
      <c r="AF341" s="210">
        <v>44482</v>
      </c>
      <c r="AG341" s="210"/>
      <c r="AH341" s="72">
        <f t="shared" si="22"/>
        <v>0.75</v>
      </c>
      <c r="AI341" s="72">
        <f t="shared" si="23"/>
        <v>1</v>
      </c>
      <c r="AJ341" s="72">
        <f t="shared" si="24"/>
        <v>1</v>
      </c>
      <c r="AK341" s="72">
        <f t="shared" si="25"/>
        <v>1</v>
      </c>
      <c r="AL341" s="72" t="s">
        <v>2508</v>
      </c>
      <c r="AM341" s="211" t="s">
        <v>780</v>
      </c>
      <c r="AN341" s="211" t="s">
        <v>780</v>
      </c>
      <c r="AO341" s="211" t="s">
        <v>780</v>
      </c>
      <c r="AP341" s="211"/>
      <c r="AQ341" s="211" t="s">
        <v>5040</v>
      </c>
      <c r="AR341" s="211" t="s">
        <v>1101</v>
      </c>
      <c r="AS341" s="211" t="s">
        <v>5226</v>
      </c>
      <c r="AT341" s="211"/>
      <c r="AU341" s="211" t="s">
        <v>780</v>
      </c>
      <c r="AV341" s="211" t="s">
        <v>780</v>
      </c>
      <c r="AW341" s="211" t="s">
        <v>780</v>
      </c>
      <c r="AX341" s="211"/>
      <c r="AY341" s="211" t="s">
        <v>5227</v>
      </c>
      <c r="AZ341" s="211" t="s">
        <v>5228</v>
      </c>
      <c r="BA341" s="211" t="s">
        <v>5229</v>
      </c>
      <c r="BB341" s="211"/>
      <c r="BC341" s="140" t="s">
        <v>768</v>
      </c>
    </row>
    <row r="342" spans="1:55" ht="15" customHeight="1">
      <c r="A342" s="207">
        <v>25</v>
      </c>
      <c r="B342" s="140" t="s">
        <v>5013</v>
      </c>
      <c r="C342" s="140" t="s">
        <v>2642</v>
      </c>
      <c r="D342" s="140" t="s">
        <v>2624</v>
      </c>
      <c r="E342" s="140" t="s">
        <v>2625</v>
      </c>
      <c r="F342" s="140" t="s">
        <v>834</v>
      </c>
      <c r="G342" s="140" t="s">
        <v>2499</v>
      </c>
      <c r="H342" s="140" t="s">
        <v>772</v>
      </c>
      <c r="I342" s="140" t="s">
        <v>2865</v>
      </c>
      <c r="J342" s="214">
        <v>44470</v>
      </c>
      <c r="K342" s="214">
        <v>44561</v>
      </c>
      <c r="L342" s="140" t="s">
        <v>2644</v>
      </c>
      <c r="M342" s="140" t="s">
        <v>707</v>
      </c>
      <c r="N342" s="140" t="s">
        <v>30</v>
      </c>
      <c r="O342" s="140" t="s">
        <v>2628</v>
      </c>
      <c r="P342" s="140" t="s">
        <v>11</v>
      </c>
      <c r="Q342" s="220">
        <v>1</v>
      </c>
      <c r="R342" s="220">
        <v>0</v>
      </c>
      <c r="S342" s="220">
        <v>0</v>
      </c>
      <c r="T342" s="220">
        <v>0</v>
      </c>
      <c r="U342" s="220">
        <v>1</v>
      </c>
      <c r="V342" s="220">
        <v>0</v>
      </c>
      <c r="W342" s="220" t="s">
        <v>5230</v>
      </c>
      <c r="X342" s="220">
        <v>0</v>
      </c>
      <c r="Y342" s="220" t="s">
        <v>5230</v>
      </c>
      <c r="Z342" s="220">
        <v>0</v>
      </c>
      <c r="AA342" s="220" t="s">
        <v>5230</v>
      </c>
      <c r="AB342" s="224"/>
      <c r="AC342" s="224"/>
      <c r="AD342" s="210">
        <v>44295</v>
      </c>
      <c r="AE342" s="210">
        <v>44379</v>
      </c>
      <c r="AF342" s="210">
        <v>44482</v>
      </c>
      <c r="AG342" s="210"/>
      <c r="AH342" s="72">
        <f t="shared" si="22"/>
        <v>0</v>
      </c>
      <c r="AI342" s="72" t="str">
        <f t="shared" si="23"/>
        <v/>
      </c>
      <c r="AJ342" s="72" t="str">
        <f t="shared" si="24"/>
        <v/>
      </c>
      <c r="AK342" s="72" t="str">
        <f t="shared" si="25"/>
        <v/>
      </c>
      <c r="AL342" s="72" t="s">
        <v>2508</v>
      </c>
      <c r="AM342" s="211" t="s">
        <v>780</v>
      </c>
      <c r="AN342" s="211" t="s">
        <v>879</v>
      </c>
      <c r="AO342" s="211" t="s">
        <v>879</v>
      </c>
      <c r="AP342" s="211"/>
      <c r="AQ342" s="211" t="s">
        <v>5183</v>
      </c>
      <c r="AR342" s="211" t="s">
        <v>5231</v>
      </c>
      <c r="AS342" s="211" t="s">
        <v>883</v>
      </c>
      <c r="AT342" s="211"/>
      <c r="AU342" s="211" t="s">
        <v>879</v>
      </c>
      <c r="AV342" s="211" t="s">
        <v>879</v>
      </c>
      <c r="AW342" s="211" t="s">
        <v>879</v>
      </c>
      <c r="AX342" s="211"/>
      <c r="AY342" s="211" t="s">
        <v>5232</v>
      </c>
      <c r="AZ342" s="211" t="s">
        <v>879</v>
      </c>
      <c r="BA342" s="211" t="s">
        <v>5233</v>
      </c>
      <c r="BB342" s="211"/>
      <c r="BC342" s="140" t="s">
        <v>768</v>
      </c>
    </row>
    <row r="343" spans="1:55" ht="15" customHeight="1">
      <c r="A343" s="207">
        <v>26</v>
      </c>
      <c r="B343" s="140" t="s">
        <v>5013</v>
      </c>
      <c r="C343" s="140" t="s">
        <v>2500</v>
      </c>
      <c r="D343" s="140" t="s">
        <v>2624</v>
      </c>
      <c r="E343" s="140" t="s">
        <v>2625</v>
      </c>
      <c r="F343" s="140" t="s">
        <v>834</v>
      </c>
      <c r="G343" s="140" t="s">
        <v>2499</v>
      </c>
      <c r="H343" s="140" t="s">
        <v>772</v>
      </c>
      <c r="I343" s="140" t="s">
        <v>2869</v>
      </c>
      <c r="J343" s="214">
        <v>44197</v>
      </c>
      <c r="K343" s="214">
        <v>44561</v>
      </c>
      <c r="L343" s="140" t="s">
        <v>2657</v>
      </c>
      <c r="M343" s="140" t="s">
        <v>707</v>
      </c>
      <c r="N343" s="140" t="s">
        <v>30</v>
      </c>
      <c r="O343" s="140" t="s">
        <v>2628</v>
      </c>
      <c r="P343" s="140" t="s">
        <v>11</v>
      </c>
      <c r="Q343" s="220">
        <v>4</v>
      </c>
      <c r="R343" s="220">
        <v>1</v>
      </c>
      <c r="S343" s="220">
        <v>1</v>
      </c>
      <c r="T343" s="220">
        <v>1</v>
      </c>
      <c r="U343" s="220">
        <v>1</v>
      </c>
      <c r="V343" s="220">
        <v>1</v>
      </c>
      <c r="W343" s="220" t="s">
        <v>5234</v>
      </c>
      <c r="X343" s="220">
        <v>1</v>
      </c>
      <c r="Y343" s="220" t="s">
        <v>5235</v>
      </c>
      <c r="Z343" s="220">
        <v>1</v>
      </c>
      <c r="AA343" s="220" t="s">
        <v>5236</v>
      </c>
      <c r="AB343" s="224"/>
      <c r="AC343" s="224"/>
      <c r="AD343" s="210">
        <v>44295</v>
      </c>
      <c r="AE343" s="210">
        <v>44379</v>
      </c>
      <c r="AF343" s="210">
        <v>44482</v>
      </c>
      <c r="AG343" s="210"/>
      <c r="AH343" s="72">
        <f t="shared" si="22"/>
        <v>0.75</v>
      </c>
      <c r="AI343" s="72">
        <f t="shared" si="23"/>
        <v>1</v>
      </c>
      <c r="AJ343" s="72">
        <f t="shared" si="24"/>
        <v>1</v>
      </c>
      <c r="AK343" s="72">
        <f t="shared" si="25"/>
        <v>1</v>
      </c>
      <c r="AL343" s="72" t="s">
        <v>2508</v>
      </c>
      <c r="AM343" s="211" t="s">
        <v>780</v>
      </c>
      <c r="AN343" s="211" t="s">
        <v>780</v>
      </c>
      <c r="AO343" s="211" t="s">
        <v>780</v>
      </c>
      <c r="AP343" s="211"/>
      <c r="AQ343" s="211" t="s">
        <v>5040</v>
      </c>
      <c r="AR343" s="211" t="s">
        <v>1101</v>
      </c>
      <c r="AS343" s="211" t="s">
        <v>5237</v>
      </c>
      <c r="AT343" s="211"/>
      <c r="AU343" s="211" t="s">
        <v>780</v>
      </c>
      <c r="AV343" s="211" t="s">
        <v>780</v>
      </c>
      <c r="AW343" s="211" t="s">
        <v>780</v>
      </c>
      <c r="AX343" s="211"/>
      <c r="AY343" s="211" t="s">
        <v>5238</v>
      </c>
      <c r="AZ343" s="211" t="s">
        <v>5239</v>
      </c>
      <c r="BA343" s="211" t="s">
        <v>5240</v>
      </c>
      <c r="BB343" s="211"/>
      <c r="BC343" s="140" t="s">
        <v>768</v>
      </c>
    </row>
    <row r="344" spans="1:55" ht="15" customHeight="1">
      <c r="A344" s="207">
        <v>27</v>
      </c>
      <c r="B344" s="140" t="s">
        <v>5013</v>
      </c>
      <c r="C344" s="140" t="s">
        <v>2500</v>
      </c>
      <c r="D344" s="140" t="s">
        <v>2624</v>
      </c>
      <c r="E344" s="140" t="s">
        <v>2625</v>
      </c>
      <c r="F344" s="140" t="s">
        <v>834</v>
      </c>
      <c r="G344" s="140" t="s">
        <v>2499</v>
      </c>
      <c r="H344" s="140" t="s">
        <v>772</v>
      </c>
      <c r="I344" s="140" t="s">
        <v>2874</v>
      </c>
      <c r="J344" s="214">
        <v>44470</v>
      </c>
      <c r="K344" s="214">
        <v>44561</v>
      </c>
      <c r="L344" s="140" t="s">
        <v>2657</v>
      </c>
      <c r="M344" s="140" t="s">
        <v>707</v>
      </c>
      <c r="N344" s="140" t="s">
        <v>30</v>
      </c>
      <c r="O344" s="140" t="s">
        <v>2628</v>
      </c>
      <c r="P344" s="140" t="s">
        <v>11</v>
      </c>
      <c r="Q344" s="220">
        <v>2</v>
      </c>
      <c r="R344" s="220">
        <v>0</v>
      </c>
      <c r="S344" s="220">
        <v>0</v>
      </c>
      <c r="T344" s="220">
        <v>0</v>
      </c>
      <c r="U344" s="220">
        <v>2</v>
      </c>
      <c r="V344" s="220">
        <v>0</v>
      </c>
      <c r="W344" s="220" t="s">
        <v>5230</v>
      </c>
      <c r="X344" s="220">
        <v>0</v>
      </c>
      <c r="Y344" s="220" t="s">
        <v>5230</v>
      </c>
      <c r="Z344" s="220">
        <v>0</v>
      </c>
      <c r="AA344" s="220" t="s">
        <v>5230</v>
      </c>
      <c r="AB344" s="224"/>
      <c r="AC344" s="224"/>
      <c r="AD344" s="210">
        <v>44295</v>
      </c>
      <c r="AE344" s="210">
        <v>44379</v>
      </c>
      <c r="AF344" s="210">
        <v>44482</v>
      </c>
      <c r="AG344" s="210"/>
      <c r="AH344" s="72">
        <f t="shared" si="22"/>
        <v>0</v>
      </c>
      <c r="AI344" s="72" t="str">
        <f t="shared" si="23"/>
        <v/>
      </c>
      <c r="AJ344" s="72" t="str">
        <f t="shared" si="24"/>
        <v/>
      </c>
      <c r="AK344" s="72" t="str">
        <f t="shared" si="25"/>
        <v/>
      </c>
      <c r="AL344" s="72" t="s">
        <v>2508</v>
      </c>
      <c r="AM344" s="211" t="s">
        <v>780</v>
      </c>
      <c r="AN344" s="211" t="s">
        <v>879</v>
      </c>
      <c r="AO344" s="211" t="s">
        <v>879</v>
      </c>
      <c r="AP344" s="211"/>
      <c r="AQ344" s="211" t="s">
        <v>5183</v>
      </c>
      <c r="AR344" s="211" t="s">
        <v>5241</v>
      </c>
      <c r="AS344" s="211" t="s">
        <v>3271</v>
      </c>
      <c r="AT344" s="211"/>
      <c r="AU344" s="211" t="s">
        <v>879</v>
      </c>
      <c r="AV344" s="211" t="s">
        <v>879</v>
      </c>
      <c r="AW344" s="211" t="s">
        <v>879</v>
      </c>
      <c r="AX344" s="211"/>
      <c r="AY344" s="211" t="s">
        <v>5242</v>
      </c>
      <c r="AZ344" s="211" t="s">
        <v>879</v>
      </c>
      <c r="BA344" s="211" t="s">
        <v>3112</v>
      </c>
      <c r="BB344" s="211"/>
      <c r="BC344" s="140" t="s">
        <v>768</v>
      </c>
    </row>
    <row r="345" spans="1:55" ht="15" customHeight="1">
      <c r="A345" s="207">
        <v>28</v>
      </c>
      <c r="B345" s="140" t="s">
        <v>5013</v>
      </c>
      <c r="C345" s="140" t="s">
        <v>2593</v>
      </c>
      <c r="D345" s="140" t="s">
        <v>2624</v>
      </c>
      <c r="E345" s="140" t="s">
        <v>2625</v>
      </c>
      <c r="F345" s="140" t="s">
        <v>834</v>
      </c>
      <c r="G345" s="140" t="s">
        <v>2499</v>
      </c>
      <c r="H345" s="140" t="s">
        <v>772</v>
      </c>
      <c r="I345" s="140" t="s">
        <v>2877</v>
      </c>
      <c r="J345" s="214">
        <v>44317</v>
      </c>
      <c r="K345" s="214">
        <v>44561</v>
      </c>
      <c r="L345" s="140" t="s">
        <v>2690</v>
      </c>
      <c r="M345" s="140" t="s">
        <v>707</v>
      </c>
      <c r="N345" s="140" t="s">
        <v>30</v>
      </c>
      <c r="O345" s="140" t="s">
        <v>2628</v>
      </c>
      <c r="P345" s="140" t="s">
        <v>11</v>
      </c>
      <c r="Q345" s="220">
        <v>4</v>
      </c>
      <c r="R345" s="220">
        <v>0</v>
      </c>
      <c r="S345" s="220">
        <v>2</v>
      </c>
      <c r="T345" s="220">
        <v>1</v>
      </c>
      <c r="U345" s="220">
        <v>1</v>
      </c>
      <c r="V345" s="220">
        <v>0</v>
      </c>
      <c r="W345" s="220" t="s">
        <v>5243</v>
      </c>
      <c r="X345" s="220">
        <v>0</v>
      </c>
      <c r="Y345" s="220" t="s">
        <v>2856</v>
      </c>
      <c r="Z345" s="220">
        <v>0</v>
      </c>
      <c r="AA345" s="220" t="s">
        <v>5244</v>
      </c>
      <c r="AB345" s="224"/>
      <c r="AC345" s="224"/>
      <c r="AD345" s="210">
        <v>44295</v>
      </c>
      <c r="AE345" s="210">
        <v>44379</v>
      </c>
      <c r="AF345" s="210">
        <v>44482</v>
      </c>
      <c r="AG345" s="210"/>
      <c r="AH345" s="72">
        <f t="shared" si="22"/>
        <v>0</v>
      </c>
      <c r="AI345" s="72" t="str">
        <f t="shared" si="23"/>
        <v/>
      </c>
      <c r="AJ345" s="72">
        <f t="shared" si="24"/>
        <v>0</v>
      </c>
      <c r="AK345" s="72">
        <f t="shared" si="25"/>
        <v>0</v>
      </c>
      <c r="AL345" s="72" t="s">
        <v>2508</v>
      </c>
      <c r="AM345" s="211" t="s">
        <v>780</v>
      </c>
      <c r="AN345" s="211" t="s">
        <v>869</v>
      </c>
      <c r="AO345" s="211" t="s">
        <v>869</v>
      </c>
      <c r="AP345" s="211"/>
      <c r="AQ345" s="211" t="s">
        <v>5183</v>
      </c>
      <c r="AR345" s="211" t="s">
        <v>5245</v>
      </c>
      <c r="AS345" s="211" t="s">
        <v>5223</v>
      </c>
      <c r="AT345" s="211"/>
      <c r="AU345" s="211" t="s">
        <v>879</v>
      </c>
      <c r="AV345" s="211" t="s">
        <v>869</v>
      </c>
      <c r="AW345" s="211" t="s">
        <v>869</v>
      </c>
      <c r="AX345" s="211"/>
      <c r="AY345" s="211" t="s">
        <v>5246</v>
      </c>
      <c r="AZ345" s="211" t="s">
        <v>5245</v>
      </c>
      <c r="BA345" s="211" t="s">
        <v>5247</v>
      </c>
      <c r="BB345" s="211"/>
      <c r="BC345" s="140" t="s">
        <v>768</v>
      </c>
    </row>
    <row r="346" spans="1:55" ht="15" customHeight="1">
      <c r="A346" s="207">
        <v>1</v>
      </c>
      <c r="B346" s="140" t="s">
        <v>5248</v>
      </c>
      <c r="C346" s="140" t="s">
        <v>5249</v>
      </c>
      <c r="D346" s="140" t="s">
        <v>5250</v>
      </c>
      <c r="E346" s="140" t="s">
        <v>2625</v>
      </c>
      <c r="F346" s="140" t="s">
        <v>834</v>
      </c>
      <c r="G346" s="140" t="s">
        <v>771</v>
      </c>
      <c r="H346" s="140" t="s">
        <v>5251</v>
      </c>
      <c r="I346" s="140" t="s">
        <v>5252</v>
      </c>
      <c r="J346" s="214">
        <v>44228</v>
      </c>
      <c r="K346" s="214">
        <v>44561</v>
      </c>
      <c r="L346" s="140" t="s">
        <v>774</v>
      </c>
      <c r="M346" s="140" t="s">
        <v>704</v>
      </c>
      <c r="N346" s="140" t="s">
        <v>60</v>
      </c>
      <c r="O346" s="140" t="s">
        <v>5253</v>
      </c>
      <c r="P346" s="140" t="s">
        <v>776</v>
      </c>
      <c r="Q346" s="212">
        <v>1</v>
      </c>
      <c r="R346" s="212">
        <v>0.2</v>
      </c>
      <c r="S346" s="212">
        <v>0.3</v>
      </c>
      <c r="T346" s="212">
        <v>0.3</v>
      </c>
      <c r="U346" s="212">
        <v>0.2</v>
      </c>
      <c r="V346" s="212">
        <v>0.2</v>
      </c>
      <c r="W346" s="212" t="s">
        <v>5254</v>
      </c>
      <c r="X346" s="212">
        <v>0.3</v>
      </c>
      <c r="Y346" s="212" t="s">
        <v>5255</v>
      </c>
      <c r="Z346" s="212">
        <v>0.3</v>
      </c>
      <c r="AA346" s="212" t="s">
        <v>5256</v>
      </c>
      <c r="AB346" s="224"/>
      <c r="AC346" s="224"/>
      <c r="AD346" s="210">
        <v>44295</v>
      </c>
      <c r="AE346" s="210">
        <v>44379</v>
      </c>
      <c r="AF346" s="210">
        <v>44482</v>
      </c>
      <c r="AG346" s="210"/>
      <c r="AH346" s="72">
        <f t="shared" si="22"/>
        <v>0.8</v>
      </c>
      <c r="AI346" s="72">
        <f t="shared" si="23"/>
        <v>1</v>
      </c>
      <c r="AJ346" s="72">
        <f t="shared" si="24"/>
        <v>1</v>
      </c>
      <c r="AK346" s="72">
        <f t="shared" si="25"/>
        <v>1</v>
      </c>
      <c r="AL346" s="72" t="s">
        <v>2508</v>
      </c>
      <c r="AM346" s="211" t="s">
        <v>780</v>
      </c>
      <c r="AN346" s="211" t="s">
        <v>780</v>
      </c>
      <c r="AO346" s="211" t="s">
        <v>780</v>
      </c>
      <c r="AP346" s="211"/>
      <c r="AQ346" s="211" t="s">
        <v>5257</v>
      </c>
      <c r="AR346" s="211" t="s">
        <v>5258</v>
      </c>
      <c r="AS346" s="211" t="s">
        <v>5259</v>
      </c>
      <c r="AT346" s="211"/>
      <c r="AU346" s="211" t="s">
        <v>780</v>
      </c>
      <c r="AV346" s="211" t="s">
        <v>780</v>
      </c>
      <c r="AW346" s="211" t="s">
        <v>780</v>
      </c>
      <c r="AX346" s="211"/>
      <c r="AY346" s="211" t="s">
        <v>5260</v>
      </c>
      <c r="AZ346" s="211" t="s">
        <v>5261</v>
      </c>
      <c r="BA346" s="211" t="s">
        <v>5262</v>
      </c>
      <c r="BB346" s="211"/>
      <c r="BC346" s="140" t="s">
        <v>1751</v>
      </c>
    </row>
    <row r="347" spans="1:55" ht="15" customHeight="1">
      <c r="A347" s="207">
        <v>2</v>
      </c>
      <c r="B347" s="140" t="s">
        <v>5248</v>
      </c>
      <c r="C347" s="140" t="s">
        <v>5263</v>
      </c>
      <c r="D347" s="140" t="s">
        <v>5250</v>
      </c>
      <c r="E347" s="140" t="s">
        <v>2625</v>
      </c>
      <c r="F347" s="140" t="s">
        <v>834</v>
      </c>
      <c r="G347" s="140" t="s">
        <v>771</v>
      </c>
      <c r="H347" s="140" t="s">
        <v>5251</v>
      </c>
      <c r="I347" s="140" t="s">
        <v>5264</v>
      </c>
      <c r="J347" s="214">
        <v>44228</v>
      </c>
      <c r="K347" s="214">
        <v>44561</v>
      </c>
      <c r="L347" s="140" t="s">
        <v>774</v>
      </c>
      <c r="M347" s="140" t="s">
        <v>704</v>
      </c>
      <c r="N347" s="140" t="s">
        <v>60</v>
      </c>
      <c r="O347" s="140" t="s">
        <v>5253</v>
      </c>
      <c r="P347" s="140" t="s">
        <v>776</v>
      </c>
      <c r="Q347" s="212">
        <v>1</v>
      </c>
      <c r="R347" s="212">
        <v>0.2</v>
      </c>
      <c r="S347" s="212">
        <v>0.3</v>
      </c>
      <c r="T347" s="212">
        <v>0.3</v>
      </c>
      <c r="U347" s="212">
        <v>0.2</v>
      </c>
      <c r="V347" s="212">
        <v>0.2</v>
      </c>
      <c r="W347" s="212" t="s">
        <v>5265</v>
      </c>
      <c r="X347" s="212">
        <v>0.3</v>
      </c>
      <c r="Y347" s="212" t="s">
        <v>5266</v>
      </c>
      <c r="Z347" s="212">
        <v>0.3</v>
      </c>
      <c r="AA347" s="212" t="s">
        <v>5267</v>
      </c>
      <c r="AB347" s="219"/>
      <c r="AC347" s="219"/>
      <c r="AD347" s="210">
        <v>44295</v>
      </c>
      <c r="AE347" s="210">
        <v>44379</v>
      </c>
      <c r="AF347" s="210">
        <v>44480</v>
      </c>
      <c r="AG347" s="210"/>
      <c r="AH347" s="72">
        <f t="shared" si="22"/>
        <v>0.8</v>
      </c>
      <c r="AI347" s="72">
        <f t="shared" si="23"/>
        <v>1</v>
      </c>
      <c r="AJ347" s="72">
        <f t="shared" si="24"/>
        <v>1</v>
      </c>
      <c r="AK347" s="72">
        <f t="shared" si="25"/>
        <v>1</v>
      </c>
      <c r="AL347" s="72" t="s">
        <v>2508</v>
      </c>
      <c r="AM347" s="211" t="s">
        <v>780</v>
      </c>
      <c r="AN347" s="211" t="s">
        <v>780</v>
      </c>
      <c r="AO347" s="211" t="s">
        <v>780</v>
      </c>
      <c r="AP347" s="211"/>
      <c r="AQ347" s="211" t="s">
        <v>5268</v>
      </c>
      <c r="AR347" s="211" t="s">
        <v>5269</v>
      </c>
      <c r="AS347" s="211" t="s">
        <v>5270</v>
      </c>
      <c r="AT347" s="211"/>
      <c r="AU347" s="211" t="s">
        <v>780</v>
      </c>
      <c r="AV347" s="211" t="s">
        <v>780</v>
      </c>
      <c r="AW347" s="211" t="s">
        <v>780</v>
      </c>
      <c r="AX347" s="211"/>
      <c r="AY347" s="211" t="s">
        <v>5271</v>
      </c>
      <c r="AZ347" s="211" t="s">
        <v>5272</v>
      </c>
      <c r="BA347" s="211" t="s">
        <v>5273</v>
      </c>
      <c r="BB347" s="211"/>
      <c r="BC347" s="140" t="s">
        <v>1751</v>
      </c>
    </row>
    <row r="348" spans="1:55" ht="15" customHeight="1">
      <c r="A348" s="207">
        <v>3</v>
      </c>
      <c r="B348" s="140" t="s">
        <v>5248</v>
      </c>
      <c r="C348" s="140" t="s">
        <v>5263</v>
      </c>
      <c r="D348" s="140" t="s">
        <v>5250</v>
      </c>
      <c r="E348" s="140" t="s">
        <v>2625</v>
      </c>
      <c r="F348" s="140" t="s">
        <v>834</v>
      </c>
      <c r="G348" s="140" t="s">
        <v>771</v>
      </c>
      <c r="H348" s="140" t="s">
        <v>5251</v>
      </c>
      <c r="I348" s="140" t="s">
        <v>5274</v>
      </c>
      <c r="J348" s="214">
        <v>44228</v>
      </c>
      <c r="K348" s="214">
        <v>44561</v>
      </c>
      <c r="L348" s="140" t="s">
        <v>774</v>
      </c>
      <c r="M348" s="140" t="s">
        <v>704</v>
      </c>
      <c r="N348" s="140" t="s">
        <v>30</v>
      </c>
      <c r="O348" s="140" t="s">
        <v>5253</v>
      </c>
      <c r="P348" s="140" t="s">
        <v>776</v>
      </c>
      <c r="Q348" s="209">
        <v>4</v>
      </c>
      <c r="R348" s="209">
        <v>1</v>
      </c>
      <c r="S348" s="209">
        <v>1</v>
      </c>
      <c r="T348" s="209">
        <v>1</v>
      </c>
      <c r="U348" s="209">
        <v>1</v>
      </c>
      <c r="V348" s="209">
        <v>1</v>
      </c>
      <c r="W348" s="209" t="s">
        <v>5275</v>
      </c>
      <c r="X348" s="209">
        <v>1</v>
      </c>
      <c r="Y348" s="209" t="s">
        <v>5276</v>
      </c>
      <c r="Z348" s="209">
        <v>1</v>
      </c>
      <c r="AA348" s="209" t="s">
        <v>5277</v>
      </c>
      <c r="AB348" s="219"/>
      <c r="AC348" s="219"/>
      <c r="AD348" s="210">
        <v>44295</v>
      </c>
      <c r="AE348" s="210">
        <v>44379</v>
      </c>
      <c r="AF348" s="210">
        <v>44480</v>
      </c>
      <c r="AG348" s="210"/>
      <c r="AH348" s="72">
        <f t="shared" si="22"/>
        <v>0.75</v>
      </c>
      <c r="AI348" s="72">
        <f t="shared" si="23"/>
        <v>1</v>
      </c>
      <c r="AJ348" s="72">
        <f t="shared" si="24"/>
        <v>1</v>
      </c>
      <c r="AK348" s="72">
        <f t="shared" si="25"/>
        <v>1</v>
      </c>
      <c r="AL348" s="72" t="s">
        <v>2508</v>
      </c>
      <c r="AM348" s="211" t="s">
        <v>780</v>
      </c>
      <c r="AN348" s="211" t="s">
        <v>780</v>
      </c>
      <c r="AO348" s="211" t="s">
        <v>780</v>
      </c>
      <c r="AP348" s="211"/>
      <c r="AQ348" s="211" t="s">
        <v>5278</v>
      </c>
      <c r="AR348" s="211" t="s">
        <v>5279</v>
      </c>
      <c r="AS348" s="211" t="s">
        <v>4829</v>
      </c>
      <c r="AT348" s="211"/>
      <c r="AU348" s="211" t="s">
        <v>780</v>
      </c>
      <c r="AV348" s="211" t="s">
        <v>780</v>
      </c>
      <c r="AW348" s="211" t="s">
        <v>780</v>
      </c>
      <c r="AX348" s="211"/>
      <c r="AY348" s="211" t="s">
        <v>5280</v>
      </c>
      <c r="AZ348" s="211" t="s">
        <v>5281</v>
      </c>
      <c r="BA348" s="211" t="s">
        <v>5282</v>
      </c>
      <c r="BB348" s="211"/>
      <c r="BC348" s="140" t="s">
        <v>1751</v>
      </c>
    </row>
    <row r="349" spans="1:55" ht="15" customHeight="1">
      <c r="A349" s="207">
        <v>4</v>
      </c>
      <c r="B349" s="140" t="s">
        <v>5248</v>
      </c>
      <c r="C349" s="140" t="s">
        <v>5249</v>
      </c>
      <c r="D349" s="140" t="s">
        <v>5283</v>
      </c>
      <c r="E349" s="140" t="s">
        <v>2625</v>
      </c>
      <c r="F349" s="140" t="s">
        <v>834</v>
      </c>
      <c r="G349" s="140" t="s">
        <v>771</v>
      </c>
      <c r="H349" s="140" t="s">
        <v>2729</v>
      </c>
      <c r="I349" s="140" t="s">
        <v>5284</v>
      </c>
      <c r="J349" s="214">
        <v>44228</v>
      </c>
      <c r="K349" s="214">
        <v>44561</v>
      </c>
      <c r="L349" s="140" t="s">
        <v>774</v>
      </c>
      <c r="M349" s="140" t="s">
        <v>704</v>
      </c>
      <c r="N349" s="140" t="s">
        <v>60</v>
      </c>
      <c r="O349" s="140" t="s">
        <v>4066</v>
      </c>
      <c r="P349" s="140" t="s">
        <v>776</v>
      </c>
      <c r="Q349" s="212">
        <v>1</v>
      </c>
      <c r="R349" s="212">
        <v>0.2</v>
      </c>
      <c r="S349" s="212">
        <v>0.3</v>
      </c>
      <c r="T349" s="212">
        <v>0.3</v>
      </c>
      <c r="U349" s="212">
        <v>0.2</v>
      </c>
      <c r="V349" s="212">
        <v>0.2</v>
      </c>
      <c r="W349" s="212" t="s">
        <v>5285</v>
      </c>
      <c r="X349" s="212">
        <v>0.3</v>
      </c>
      <c r="Y349" s="212" t="s">
        <v>5286</v>
      </c>
      <c r="Z349" s="212">
        <v>0.3</v>
      </c>
      <c r="AA349" s="212" t="s">
        <v>5287</v>
      </c>
      <c r="AB349" s="219"/>
      <c r="AC349" s="219"/>
      <c r="AD349" s="210">
        <v>44295</v>
      </c>
      <c r="AE349" s="210">
        <v>44379</v>
      </c>
      <c r="AF349" s="210">
        <v>44480</v>
      </c>
      <c r="AG349" s="210"/>
      <c r="AH349" s="72">
        <f t="shared" si="22"/>
        <v>0.8</v>
      </c>
      <c r="AI349" s="72">
        <f t="shared" si="23"/>
        <v>1</v>
      </c>
      <c r="AJ349" s="72">
        <f t="shared" si="24"/>
        <v>1</v>
      </c>
      <c r="AK349" s="72">
        <f t="shared" si="25"/>
        <v>1</v>
      </c>
      <c r="AL349" s="72" t="s">
        <v>2508</v>
      </c>
      <c r="AM349" s="211" t="s">
        <v>780</v>
      </c>
      <c r="AN349" s="211" t="s">
        <v>780</v>
      </c>
      <c r="AO349" s="211" t="s">
        <v>780</v>
      </c>
      <c r="AP349" s="211"/>
      <c r="AQ349" s="211" t="s">
        <v>5288</v>
      </c>
      <c r="AR349" s="211" t="s">
        <v>5289</v>
      </c>
      <c r="AS349" s="211" t="s">
        <v>5290</v>
      </c>
      <c r="AT349" s="211"/>
      <c r="AU349" s="211" t="s">
        <v>780</v>
      </c>
      <c r="AV349" s="211" t="s">
        <v>780</v>
      </c>
      <c r="AW349" s="211" t="s">
        <v>780</v>
      </c>
      <c r="AX349" s="211"/>
      <c r="AY349" s="211" t="s">
        <v>5291</v>
      </c>
      <c r="AZ349" s="211" t="s">
        <v>5292</v>
      </c>
      <c r="BA349" s="211" t="s">
        <v>5293</v>
      </c>
      <c r="BB349" s="211"/>
      <c r="BC349" s="140" t="s">
        <v>1751</v>
      </c>
    </row>
    <row r="350" spans="1:55" ht="15" customHeight="1">
      <c r="A350" s="207">
        <v>5</v>
      </c>
      <c r="B350" s="140" t="s">
        <v>5248</v>
      </c>
      <c r="C350" s="140" t="s">
        <v>5249</v>
      </c>
      <c r="D350" s="140" t="s">
        <v>5283</v>
      </c>
      <c r="E350" s="140" t="s">
        <v>2625</v>
      </c>
      <c r="F350" s="140" t="s">
        <v>834</v>
      </c>
      <c r="G350" s="140" t="s">
        <v>771</v>
      </c>
      <c r="H350" s="140" t="s">
        <v>2729</v>
      </c>
      <c r="I350" s="140" t="s">
        <v>5294</v>
      </c>
      <c r="J350" s="214">
        <v>44228</v>
      </c>
      <c r="K350" s="214">
        <v>44561</v>
      </c>
      <c r="L350" s="140" t="s">
        <v>774</v>
      </c>
      <c r="M350" s="140" t="s">
        <v>704</v>
      </c>
      <c r="N350" s="140" t="s">
        <v>60</v>
      </c>
      <c r="O350" s="140" t="s">
        <v>4066</v>
      </c>
      <c r="P350" s="140" t="s">
        <v>776</v>
      </c>
      <c r="Q350" s="212">
        <v>1</v>
      </c>
      <c r="R350" s="212">
        <v>0.2</v>
      </c>
      <c r="S350" s="212">
        <v>0.3</v>
      </c>
      <c r="T350" s="212">
        <v>0.3</v>
      </c>
      <c r="U350" s="212">
        <v>0.2</v>
      </c>
      <c r="V350" s="212">
        <v>0.2</v>
      </c>
      <c r="W350" s="212" t="s">
        <v>5295</v>
      </c>
      <c r="X350" s="212">
        <v>0.3</v>
      </c>
      <c r="Y350" s="212" t="s">
        <v>5296</v>
      </c>
      <c r="Z350" s="212">
        <v>0.3</v>
      </c>
      <c r="AA350" s="212" t="s">
        <v>5297</v>
      </c>
      <c r="AB350" s="219"/>
      <c r="AC350" s="219"/>
      <c r="AD350" s="210">
        <v>44295</v>
      </c>
      <c r="AE350" s="210">
        <v>44379</v>
      </c>
      <c r="AF350" s="210">
        <v>44480</v>
      </c>
      <c r="AG350" s="210"/>
      <c r="AH350" s="72">
        <f t="shared" si="22"/>
        <v>0.8</v>
      </c>
      <c r="AI350" s="72">
        <f t="shared" si="23"/>
        <v>1</v>
      </c>
      <c r="AJ350" s="72">
        <f t="shared" si="24"/>
        <v>1</v>
      </c>
      <c r="AK350" s="72">
        <f t="shared" si="25"/>
        <v>1</v>
      </c>
      <c r="AL350" s="72" t="s">
        <v>2508</v>
      </c>
      <c r="AM350" s="211" t="s">
        <v>780</v>
      </c>
      <c r="AN350" s="211" t="s">
        <v>780</v>
      </c>
      <c r="AO350" s="211" t="s">
        <v>780</v>
      </c>
      <c r="AP350" s="211"/>
      <c r="AQ350" s="211" t="s">
        <v>5298</v>
      </c>
      <c r="AR350" s="211" t="s">
        <v>5299</v>
      </c>
      <c r="AS350" s="211" t="s">
        <v>5290</v>
      </c>
      <c r="AT350" s="211"/>
      <c r="AU350" s="211" t="s">
        <v>780</v>
      </c>
      <c r="AV350" s="211" t="s">
        <v>780</v>
      </c>
      <c r="AW350" s="211" t="s">
        <v>780</v>
      </c>
      <c r="AX350" s="211"/>
      <c r="AY350" s="211" t="s">
        <v>5300</v>
      </c>
      <c r="AZ350" s="211" t="s">
        <v>5301</v>
      </c>
      <c r="BA350" s="211" t="s">
        <v>5302</v>
      </c>
      <c r="BB350" s="211"/>
      <c r="BC350" s="140" t="s">
        <v>1751</v>
      </c>
    </row>
    <row r="351" spans="1:55" ht="15" customHeight="1">
      <c r="A351" s="207">
        <v>6</v>
      </c>
      <c r="B351" s="140" t="s">
        <v>5248</v>
      </c>
      <c r="C351" s="140" t="s">
        <v>5263</v>
      </c>
      <c r="D351" s="140" t="s">
        <v>5283</v>
      </c>
      <c r="E351" s="140" t="s">
        <v>2625</v>
      </c>
      <c r="F351" s="140" t="s">
        <v>834</v>
      </c>
      <c r="G351" s="140" t="s">
        <v>771</v>
      </c>
      <c r="H351" s="140" t="s">
        <v>2729</v>
      </c>
      <c r="I351" s="140" t="s">
        <v>5303</v>
      </c>
      <c r="J351" s="214">
        <v>44228</v>
      </c>
      <c r="K351" s="214">
        <v>44561</v>
      </c>
      <c r="L351" s="140" t="s">
        <v>774</v>
      </c>
      <c r="M351" s="140" t="s">
        <v>704</v>
      </c>
      <c r="N351" s="140" t="s">
        <v>60</v>
      </c>
      <c r="O351" s="140" t="s">
        <v>4066</v>
      </c>
      <c r="P351" s="140" t="s">
        <v>776</v>
      </c>
      <c r="Q351" s="212">
        <v>1</v>
      </c>
      <c r="R351" s="212">
        <v>0.2</v>
      </c>
      <c r="S351" s="212">
        <v>0.3</v>
      </c>
      <c r="T351" s="212">
        <v>0.3</v>
      </c>
      <c r="U351" s="212">
        <v>0.2</v>
      </c>
      <c r="V351" s="212">
        <v>0.2</v>
      </c>
      <c r="W351" s="212" t="s">
        <v>5304</v>
      </c>
      <c r="X351" s="212">
        <v>0.3</v>
      </c>
      <c r="Y351" s="212" t="s">
        <v>5305</v>
      </c>
      <c r="Z351" s="212">
        <v>0.3</v>
      </c>
      <c r="AA351" s="212" t="s">
        <v>5306</v>
      </c>
      <c r="AB351" s="219"/>
      <c r="AC351" s="219"/>
      <c r="AD351" s="210">
        <v>44295</v>
      </c>
      <c r="AE351" s="210">
        <v>44379</v>
      </c>
      <c r="AF351" s="210">
        <v>44481</v>
      </c>
      <c r="AG351" s="210"/>
      <c r="AH351" s="72">
        <f t="shared" si="22"/>
        <v>0.8</v>
      </c>
      <c r="AI351" s="72">
        <f t="shared" si="23"/>
        <v>1</v>
      </c>
      <c r="AJ351" s="72">
        <f t="shared" si="24"/>
        <v>1</v>
      </c>
      <c r="AK351" s="72">
        <f t="shared" si="25"/>
        <v>1</v>
      </c>
      <c r="AL351" s="72" t="s">
        <v>2508</v>
      </c>
      <c r="AM351" s="211" t="s">
        <v>780</v>
      </c>
      <c r="AN351" s="211" t="s">
        <v>780</v>
      </c>
      <c r="AO351" s="211" t="s">
        <v>780</v>
      </c>
      <c r="AP351" s="211"/>
      <c r="AQ351" s="211" t="s">
        <v>5307</v>
      </c>
      <c r="AR351" s="211" t="s">
        <v>5308</v>
      </c>
      <c r="AS351" s="211" t="s">
        <v>4713</v>
      </c>
      <c r="AT351" s="211"/>
      <c r="AU351" s="211" t="s">
        <v>780</v>
      </c>
      <c r="AV351" s="211" t="s">
        <v>780</v>
      </c>
      <c r="AW351" s="211" t="s">
        <v>780</v>
      </c>
      <c r="AX351" s="211"/>
      <c r="AY351" s="211" t="s">
        <v>5308</v>
      </c>
      <c r="AZ351" s="211" t="s">
        <v>5309</v>
      </c>
      <c r="BA351" s="211" t="s">
        <v>5310</v>
      </c>
      <c r="BB351" s="211"/>
      <c r="BC351" s="140" t="s">
        <v>1751</v>
      </c>
    </row>
    <row r="352" spans="1:55" ht="15" customHeight="1">
      <c r="A352" s="207">
        <v>7</v>
      </c>
      <c r="B352" s="140" t="s">
        <v>5248</v>
      </c>
      <c r="C352" s="140" t="s">
        <v>5263</v>
      </c>
      <c r="D352" s="140" t="s">
        <v>5283</v>
      </c>
      <c r="E352" s="140" t="s">
        <v>2625</v>
      </c>
      <c r="F352" s="140" t="s">
        <v>834</v>
      </c>
      <c r="G352" s="140" t="s">
        <v>771</v>
      </c>
      <c r="H352" s="140" t="s">
        <v>2729</v>
      </c>
      <c r="I352" s="140" t="s">
        <v>5311</v>
      </c>
      <c r="J352" s="214">
        <v>44228</v>
      </c>
      <c r="K352" s="214">
        <v>44561</v>
      </c>
      <c r="L352" s="140" t="s">
        <v>774</v>
      </c>
      <c r="M352" s="140" t="s">
        <v>704</v>
      </c>
      <c r="N352" s="140" t="s">
        <v>60</v>
      </c>
      <c r="O352" s="140" t="s">
        <v>4066</v>
      </c>
      <c r="P352" s="140" t="s">
        <v>776</v>
      </c>
      <c r="Q352" s="212">
        <v>1</v>
      </c>
      <c r="R352" s="212">
        <v>0.2</v>
      </c>
      <c r="S352" s="212">
        <v>0.3</v>
      </c>
      <c r="T352" s="212">
        <v>0.3</v>
      </c>
      <c r="U352" s="212">
        <v>0.2</v>
      </c>
      <c r="V352" s="212">
        <v>0.2</v>
      </c>
      <c r="W352" s="212" t="s">
        <v>5312</v>
      </c>
      <c r="X352" s="212">
        <v>0.3</v>
      </c>
      <c r="Y352" s="212" t="s">
        <v>5313</v>
      </c>
      <c r="Z352" s="212">
        <v>0.3</v>
      </c>
      <c r="AA352" s="212" t="s">
        <v>5314</v>
      </c>
      <c r="AB352" s="219"/>
      <c r="AC352" s="219"/>
      <c r="AD352" s="210">
        <v>44295</v>
      </c>
      <c r="AE352" s="210">
        <v>44379</v>
      </c>
      <c r="AF352" s="210">
        <v>44480</v>
      </c>
      <c r="AG352" s="210"/>
      <c r="AH352" s="72">
        <f t="shared" si="22"/>
        <v>0.8</v>
      </c>
      <c r="AI352" s="72">
        <f t="shared" si="23"/>
        <v>1</v>
      </c>
      <c r="AJ352" s="72">
        <f t="shared" si="24"/>
        <v>1</v>
      </c>
      <c r="AK352" s="72">
        <f t="shared" si="25"/>
        <v>1</v>
      </c>
      <c r="AL352" s="72" t="s">
        <v>2508</v>
      </c>
      <c r="AM352" s="211" t="s">
        <v>780</v>
      </c>
      <c r="AN352" s="211" t="s">
        <v>780</v>
      </c>
      <c r="AO352" s="211" t="s">
        <v>780</v>
      </c>
      <c r="AP352" s="211"/>
      <c r="AQ352" s="211" t="s">
        <v>5315</v>
      </c>
      <c r="AR352" s="211" t="s">
        <v>5316</v>
      </c>
      <c r="AS352" s="211" t="s">
        <v>4713</v>
      </c>
      <c r="AT352" s="211"/>
      <c r="AU352" s="211" t="s">
        <v>780</v>
      </c>
      <c r="AV352" s="211" t="s">
        <v>780</v>
      </c>
      <c r="AW352" s="211" t="s">
        <v>780</v>
      </c>
      <c r="AX352" s="211"/>
      <c r="AY352" s="211" t="s">
        <v>5317</v>
      </c>
      <c r="AZ352" s="211" t="s">
        <v>5318</v>
      </c>
      <c r="BA352" s="211" t="s">
        <v>5319</v>
      </c>
      <c r="BB352" s="211"/>
      <c r="BC352" s="140" t="s">
        <v>1751</v>
      </c>
    </row>
    <row r="353" spans="1:55" ht="15" customHeight="1">
      <c r="A353" s="207">
        <v>8</v>
      </c>
      <c r="B353" s="140" t="s">
        <v>5248</v>
      </c>
      <c r="C353" s="140" t="s">
        <v>5263</v>
      </c>
      <c r="D353" s="140" t="s">
        <v>5283</v>
      </c>
      <c r="E353" s="140" t="s">
        <v>2625</v>
      </c>
      <c r="F353" s="140" t="s">
        <v>834</v>
      </c>
      <c r="G353" s="140" t="s">
        <v>771</v>
      </c>
      <c r="H353" s="140" t="s">
        <v>2729</v>
      </c>
      <c r="I353" s="140" t="s">
        <v>5320</v>
      </c>
      <c r="J353" s="214">
        <v>44228</v>
      </c>
      <c r="K353" s="214">
        <v>44561</v>
      </c>
      <c r="L353" s="140" t="s">
        <v>774</v>
      </c>
      <c r="M353" s="140" t="s">
        <v>704</v>
      </c>
      <c r="N353" s="140" t="s">
        <v>60</v>
      </c>
      <c r="O353" s="140" t="s">
        <v>4066</v>
      </c>
      <c r="P353" s="140" t="s">
        <v>776</v>
      </c>
      <c r="Q353" s="212">
        <v>1</v>
      </c>
      <c r="R353" s="212">
        <v>0.2</v>
      </c>
      <c r="S353" s="212">
        <v>0.3</v>
      </c>
      <c r="T353" s="212">
        <v>0.3</v>
      </c>
      <c r="U353" s="212">
        <v>0.2</v>
      </c>
      <c r="V353" s="212">
        <v>0.2</v>
      </c>
      <c r="W353" s="212" t="s">
        <v>5321</v>
      </c>
      <c r="X353" s="212">
        <v>0.3</v>
      </c>
      <c r="Y353" s="212" t="s">
        <v>5322</v>
      </c>
      <c r="Z353" s="212">
        <v>0.3</v>
      </c>
      <c r="AA353" s="212" t="s">
        <v>5323</v>
      </c>
      <c r="AB353" s="219"/>
      <c r="AC353" s="219"/>
      <c r="AD353" s="210">
        <v>44295</v>
      </c>
      <c r="AE353" s="210">
        <v>44379</v>
      </c>
      <c r="AF353" s="210">
        <v>44480</v>
      </c>
      <c r="AG353" s="210"/>
      <c r="AH353" s="72">
        <f t="shared" si="22"/>
        <v>0.8</v>
      </c>
      <c r="AI353" s="72">
        <f t="shared" si="23"/>
        <v>1</v>
      </c>
      <c r="AJ353" s="72">
        <f t="shared" si="24"/>
        <v>1</v>
      </c>
      <c r="AK353" s="72">
        <f t="shared" si="25"/>
        <v>1</v>
      </c>
      <c r="AL353" s="72" t="s">
        <v>2508</v>
      </c>
      <c r="AM353" s="211" t="s">
        <v>780</v>
      </c>
      <c r="AN353" s="211" t="s">
        <v>780</v>
      </c>
      <c r="AO353" s="211" t="s">
        <v>780</v>
      </c>
      <c r="AP353" s="211"/>
      <c r="AQ353" s="211" t="s">
        <v>5324</v>
      </c>
      <c r="AR353" s="211" t="s">
        <v>5325</v>
      </c>
      <c r="AS353" s="211" t="s">
        <v>5326</v>
      </c>
      <c r="AT353" s="211"/>
      <c r="AU353" s="211" t="s">
        <v>780</v>
      </c>
      <c r="AV353" s="211" t="s">
        <v>780</v>
      </c>
      <c r="AW353" s="211" t="s">
        <v>780</v>
      </c>
      <c r="AX353" s="211"/>
      <c r="AY353" s="211" t="s">
        <v>5327</v>
      </c>
      <c r="AZ353" s="211" t="s">
        <v>5328</v>
      </c>
      <c r="BA353" s="211" t="s">
        <v>5329</v>
      </c>
      <c r="BB353" s="211"/>
      <c r="BC353" s="140" t="s">
        <v>1751</v>
      </c>
    </row>
    <row r="354" spans="1:55" ht="15" customHeight="1">
      <c r="A354" s="207">
        <v>9</v>
      </c>
      <c r="B354" s="140" t="s">
        <v>5248</v>
      </c>
      <c r="C354" s="140" t="s">
        <v>5263</v>
      </c>
      <c r="D354" s="140" t="s">
        <v>5283</v>
      </c>
      <c r="E354" s="140" t="s">
        <v>2625</v>
      </c>
      <c r="F354" s="140" t="s">
        <v>834</v>
      </c>
      <c r="G354" s="140" t="s">
        <v>771</v>
      </c>
      <c r="H354" s="140" t="s">
        <v>2729</v>
      </c>
      <c r="I354" s="140" t="s">
        <v>5330</v>
      </c>
      <c r="J354" s="214">
        <v>44228</v>
      </c>
      <c r="K354" s="214">
        <v>44561</v>
      </c>
      <c r="L354" s="140" t="s">
        <v>774</v>
      </c>
      <c r="M354" s="140" t="s">
        <v>704</v>
      </c>
      <c r="N354" s="140" t="s">
        <v>60</v>
      </c>
      <c r="O354" s="140" t="s">
        <v>4066</v>
      </c>
      <c r="P354" s="140" t="s">
        <v>776</v>
      </c>
      <c r="Q354" s="212">
        <v>1</v>
      </c>
      <c r="R354" s="212">
        <v>0.2</v>
      </c>
      <c r="S354" s="212">
        <v>0.3</v>
      </c>
      <c r="T354" s="212">
        <v>0.3</v>
      </c>
      <c r="U354" s="212">
        <v>0.2</v>
      </c>
      <c r="V354" s="212">
        <v>0.2</v>
      </c>
      <c r="W354" s="212" t="s">
        <v>5331</v>
      </c>
      <c r="X354" s="212">
        <v>0.3</v>
      </c>
      <c r="Y354" s="212" t="s">
        <v>5332</v>
      </c>
      <c r="Z354" s="212">
        <v>0.3</v>
      </c>
      <c r="AA354" s="212" t="s">
        <v>5333</v>
      </c>
      <c r="AB354" s="212"/>
      <c r="AC354" s="212"/>
      <c r="AD354" s="210">
        <v>44295</v>
      </c>
      <c r="AE354" s="210">
        <v>44379</v>
      </c>
      <c r="AF354" s="210">
        <v>44480</v>
      </c>
      <c r="AG354" s="210"/>
      <c r="AH354" s="72">
        <f t="shared" si="22"/>
        <v>0.8</v>
      </c>
      <c r="AI354" s="72">
        <f t="shared" si="23"/>
        <v>1</v>
      </c>
      <c r="AJ354" s="72">
        <f t="shared" si="24"/>
        <v>1</v>
      </c>
      <c r="AK354" s="72">
        <f t="shared" si="25"/>
        <v>1</v>
      </c>
      <c r="AL354" s="72" t="s">
        <v>2508</v>
      </c>
      <c r="AM354" s="211" t="s">
        <v>780</v>
      </c>
      <c r="AN354" s="211" t="s">
        <v>780</v>
      </c>
      <c r="AO354" s="211" t="s">
        <v>780</v>
      </c>
      <c r="AP354" s="211"/>
      <c r="AQ354" s="211" t="s">
        <v>5334</v>
      </c>
      <c r="AR354" s="211" t="s">
        <v>5335</v>
      </c>
      <c r="AS354" s="211" t="s">
        <v>5336</v>
      </c>
      <c r="AT354" s="211"/>
      <c r="AU354" s="211" t="s">
        <v>780</v>
      </c>
      <c r="AV354" s="211" t="s">
        <v>780</v>
      </c>
      <c r="AW354" s="211" t="s">
        <v>780</v>
      </c>
      <c r="AX354" s="211"/>
      <c r="AY354" s="211" t="s">
        <v>5337</v>
      </c>
      <c r="AZ354" s="211" t="s">
        <v>5338</v>
      </c>
      <c r="BA354" s="211" t="s">
        <v>5339</v>
      </c>
      <c r="BB354" s="211"/>
      <c r="BC354" s="140" t="s">
        <v>1751</v>
      </c>
    </row>
    <row r="355" spans="1:55" ht="15" customHeight="1">
      <c r="A355" s="207">
        <v>10</v>
      </c>
      <c r="B355" s="140" t="s">
        <v>5248</v>
      </c>
      <c r="C355" s="140" t="s">
        <v>5263</v>
      </c>
      <c r="D355" s="140" t="s">
        <v>5283</v>
      </c>
      <c r="E355" s="140" t="s">
        <v>2625</v>
      </c>
      <c r="F355" s="140" t="s">
        <v>834</v>
      </c>
      <c r="G355" s="140" t="s">
        <v>771</v>
      </c>
      <c r="H355" s="140" t="s">
        <v>2729</v>
      </c>
      <c r="I355" s="140" t="s">
        <v>5340</v>
      </c>
      <c r="J355" s="214">
        <v>44228</v>
      </c>
      <c r="K355" s="214">
        <v>44561</v>
      </c>
      <c r="L355" s="140" t="s">
        <v>774</v>
      </c>
      <c r="M355" s="140" t="s">
        <v>704</v>
      </c>
      <c r="N355" s="140" t="s">
        <v>60</v>
      </c>
      <c r="O355" s="140" t="s">
        <v>4066</v>
      </c>
      <c r="P355" s="140" t="s">
        <v>776</v>
      </c>
      <c r="Q355" s="212">
        <v>1</v>
      </c>
      <c r="R355" s="212">
        <v>0.2</v>
      </c>
      <c r="S355" s="212">
        <v>0.3</v>
      </c>
      <c r="T355" s="212">
        <v>0.3</v>
      </c>
      <c r="U355" s="212">
        <v>0.2</v>
      </c>
      <c r="V355" s="212">
        <v>0.2</v>
      </c>
      <c r="W355" s="212" t="s">
        <v>5341</v>
      </c>
      <c r="X355" s="212">
        <v>0.3</v>
      </c>
      <c r="Y355" s="212" t="s">
        <v>5342</v>
      </c>
      <c r="Z355" s="212">
        <v>0.3</v>
      </c>
      <c r="AA355" s="212" t="s">
        <v>5343</v>
      </c>
      <c r="AB355" s="220"/>
      <c r="AC355" s="220"/>
      <c r="AD355" s="210">
        <v>44295</v>
      </c>
      <c r="AE355" s="210">
        <v>44379</v>
      </c>
      <c r="AF355" s="210">
        <v>44480</v>
      </c>
      <c r="AG355" s="210"/>
      <c r="AH355" s="72">
        <f t="shared" si="22"/>
        <v>0.8</v>
      </c>
      <c r="AI355" s="72">
        <f t="shared" si="23"/>
        <v>1</v>
      </c>
      <c r="AJ355" s="72">
        <f t="shared" si="24"/>
        <v>1</v>
      </c>
      <c r="AK355" s="72">
        <f t="shared" si="25"/>
        <v>1</v>
      </c>
      <c r="AL355" s="72" t="s">
        <v>2508</v>
      </c>
      <c r="AM355" s="211" t="s">
        <v>780</v>
      </c>
      <c r="AN355" s="211" t="s">
        <v>780</v>
      </c>
      <c r="AO355" s="211" t="s">
        <v>780</v>
      </c>
      <c r="AP355" s="211"/>
      <c r="AQ355" s="211" t="s">
        <v>5344</v>
      </c>
      <c r="AR355" s="211" t="s">
        <v>5345</v>
      </c>
      <c r="AS355" s="211" t="s">
        <v>5346</v>
      </c>
      <c r="AT355" s="211"/>
      <c r="AU355" s="211" t="s">
        <v>780</v>
      </c>
      <c r="AV355" s="211" t="s">
        <v>780</v>
      </c>
      <c r="AW355" s="211" t="s">
        <v>780</v>
      </c>
      <c r="AX355" s="211"/>
      <c r="AY355" s="211" t="s">
        <v>5347</v>
      </c>
      <c r="AZ355" s="211" t="s">
        <v>5348</v>
      </c>
      <c r="BA355" s="211" t="s">
        <v>5349</v>
      </c>
      <c r="BB355" s="211"/>
      <c r="BC355" s="140" t="s">
        <v>1751</v>
      </c>
    </row>
    <row r="356" spans="1:55" ht="15" customHeight="1">
      <c r="A356" s="207">
        <v>11</v>
      </c>
      <c r="B356" s="140" t="s">
        <v>5248</v>
      </c>
      <c r="C356" s="140" t="s">
        <v>2593</v>
      </c>
      <c r="D356" s="140" t="s">
        <v>2624</v>
      </c>
      <c r="E356" s="140" t="s">
        <v>2625</v>
      </c>
      <c r="F356" s="140" t="s">
        <v>834</v>
      </c>
      <c r="G356" s="140" t="s">
        <v>2499</v>
      </c>
      <c r="H356" s="140" t="s">
        <v>772</v>
      </c>
      <c r="I356" s="140" t="s">
        <v>2636</v>
      </c>
      <c r="J356" s="214">
        <v>44197</v>
      </c>
      <c r="K356" s="214">
        <v>44561</v>
      </c>
      <c r="L356" s="140" t="s">
        <v>2637</v>
      </c>
      <c r="M356" s="140" t="s">
        <v>704</v>
      </c>
      <c r="N356" s="140" t="s">
        <v>60</v>
      </c>
      <c r="O356" s="140" t="s">
        <v>2628</v>
      </c>
      <c r="P356" s="140" t="s">
        <v>11</v>
      </c>
      <c r="Q356" s="216">
        <v>1</v>
      </c>
      <c r="R356" s="216">
        <v>0</v>
      </c>
      <c r="S356" s="216">
        <v>0</v>
      </c>
      <c r="T356" s="216">
        <v>0.5</v>
      </c>
      <c r="U356" s="216">
        <v>0.5</v>
      </c>
      <c r="V356" s="216">
        <v>0</v>
      </c>
      <c r="W356" s="216" t="s">
        <v>5350</v>
      </c>
      <c r="X356" s="216">
        <v>0.5</v>
      </c>
      <c r="Y356" s="216" t="s">
        <v>5351</v>
      </c>
      <c r="Z356" s="216">
        <v>0.5</v>
      </c>
      <c r="AA356" s="216" t="s">
        <v>5352</v>
      </c>
      <c r="AB356" s="220"/>
      <c r="AC356" s="220"/>
      <c r="AD356" s="210">
        <v>44295</v>
      </c>
      <c r="AE356" s="210">
        <v>44379</v>
      </c>
      <c r="AF356" s="210">
        <v>44480</v>
      </c>
      <c r="AG356" s="210"/>
      <c r="AH356" s="72">
        <f t="shared" si="22"/>
        <v>1</v>
      </c>
      <c r="AI356" s="72" t="str">
        <f t="shared" si="23"/>
        <v/>
      </c>
      <c r="AJ356" s="72" t="str">
        <f t="shared" si="24"/>
        <v/>
      </c>
      <c r="AK356" s="72">
        <f t="shared" si="25"/>
        <v>1</v>
      </c>
      <c r="AL356" s="72" t="s">
        <v>2508</v>
      </c>
      <c r="AM356" s="211" t="s">
        <v>780</v>
      </c>
      <c r="AN356" s="211" t="s">
        <v>780</v>
      </c>
      <c r="AO356" s="211" t="s">
        <v>780</v>
      </c>
      <c r="AP356" s="211"/>
      <c r="AQ356" s="211" t="s">
        <v>5353</v>
      </c>
      <c r="AR356" s="211" t="s">
        <v>5354</v>
      </c>
      <c r="AS356" s="211" t="s">
        <v>5355</v>
      </c>
      <c r="AT356" s="211"/>
      <c r="AU356" s="211" t="s">
        <v>780</v>
      </c>
      <c r="AV356" s="211" t="s">
        <v>780</v>
      </c>
      <c r="AW356" s="211" t="s">
        <v>780</v>
      </c>
      <c r="AX356" s="211"/>
      <c r="AY356" s="211" t="s">
        <v>5356</v>
      </c>
      <c r="AZ356" s="211" t="s">
        <v>5357</v>
      </c>
      <c r="BA356" s="211" t="s">
        <v>5358</v>
      </c>
      <c r="BB356" s="211"/>
      <c r="BC356" s="140" t="s">
        <v>768</v>
      </c>
    </row>
    <row r="357" spans="1:55" ht="15" customHeight="1">
      <c r="A357" s="207">
        <v>12</v>
      </c>
      <c r="B357" s="140" t="s">
        <v>5248</v>
      </c>
      <c r="C357" s="140" t="s">
        <v>2642</v>
      </c>
      <c r="D357" s="140" t="s">
        <v>2624</v>
      </c>
      <c r="E357" s="140" t="s">
        <v>2625</v>
      </c>
      <c r="F357" s="140" t="s">
        <v>834</v>
      </c>
      <c r="G357" s="140" t="s">
        <v>2499</v>
      </c>
      <c r="H357" s="140" t="s">
        <v>772</v>
      </c>
      <c r="I357" s="140" t="s">
        <v>2643</v>
      </c>
      <c r="J357" s="214">
        <v>44197</v>
      </c>
      <c r="K357" s="214">
        <v>44561</v>
      </c>
      <c r="L357" s="140" t="s">
        <v>2644</v>
      </c>
      <c r="M357" s="140" t="s">
        <v>704</v>
      </c>
      <c r="N357" s="140" t="s">
        <v>30</v>
      </c>
      <c r="O357" s="140" t="s">
        <v>2628</v>
      </c>
      <c r="P357" s="140" t="s">
        <v>11</v>
      </c>
      <c r="Q357" s="220">
        <v>4</v>
      </c>
      <c r="R357" s="220">
        <v>1</v>
      </c>
      <c r="S357" s="220">
        <v>1</v>
      </c>
      <c r="T357" s="220">
        <v>1</v>
      </c>
      <c r="U357" s="220">
        <v>1</v>
      </c>
      <c r="V357" s="220">
        <v>1</v>
      </c>
      <c r="W357" s="220" t="s">
        <v>5359</v>
      </c>
      <c r="X357" s="220">
        <v>1</v>
      </c>
      <c r="Y357" s="220" t="s">
        <v>5360</v>
      </c>
      <c r="Z357" s="220">
        <v>1</v>
      </c>
      <c r="AA357" s="220" t="s">
        <v>5361</v>
      </c>
      <c r="AB357" s="234"/>
      <c r="AC357" s="234"/>
      <c r="AD357" s="210">
        <v>44295</v>
      </c>
      <c r="AE357" s="210">
        <v>44379</v>
      </c>
      <c r="AF357" s="210">
        <v>44480</v>
      </c>
      <c r="AG357" s="210"/>
      <c r="AH357" s="72">
        <f t="shared" si="22"/>
        <v>0.75</v>
      </c>
      <c r="AI357" s="72">
        <f t="shared" si="23"/>
        <v>1</v>
      </c>
      <c r="AJ357" s="72">
        <f t="shared" si="24"/>
        <v>1</v>
      </c>
      <c r="AK357" s="72">
        <f t="shared" si="25"/>
        <v>1</v>
      </c>
      <c r="AL357" s="72" t="s">
        <v>2508</v>
      </c>
      <c r="AM357" s="211" t="s">
        <v>780</v>
      </c>
      <c r="AN357" s="211" t="s">
        <v>780</v>
      </c>
      <c r="AO357" s="211" t="s">
        <v>780</v>
      </c>
      <c r="AP357" s="211"/>
      <c r="AQ357" s="211" t="s">
        <v>5362</v>
      </c>
      <c r="AR357" s="211" t="s">
        <v>5363</v>
      </c>
      <c r="AS357" s="211" t="s">
        <v>5364</v>
      </c>
      <c r="AT357" s="211"/>
      <c r="AU357" s="211" t="s">
        <v>780</v>
      </c>
      <c r="AV357" s="211" t="s">
        <v>780</v>
      </c>
      <c r="AW357" s="211" t="s">
        <v>780</v>
      </c>
      <c r="AX357" s="211"/>
      <c r="AY357" s="211" t="s">
        <v>5365</v>
      </c>
      <c r="AZ357" s="211" t="s">
        <v>5366</v>
      </c>
      <c r="BA357" s="211" t="s">
        <v>5367</v>
      </c>
      <c r="BB357" s="211"/>
      <c r="BC357" s="140" t="s">
        <v>768</v>
      </c>
    </row>
    <row r="358" spans="1:55" ht="15" customHeight="1">
      <c r="A358" s="207">
        <v>13</v>
      </c>
      <c r="B358" s="140" t="s">
        <v>5248</v>
      </c>
      <c r="C358" s="140" t="s">
        <v>2642</v>
      </c>
      <c r="D358" s="140" t="s">
        <v>2624</v>
      </c>
      <c r="E358" s="140" t="s">
        <v>2625</v>
      </c>
      <c r="F358" s="140" t="s">
        <v>834</v>
      </c>
      <c r="G358" s="140" t="s">
        <v>2499</v>
      </c>
      <c r="H358" s="140" t="s">
        <v>772</v>
      </c>
      <c r="I358" s="140" t="s">
        <v>2865</v>
      </c>
      <c r="J358" s="214">
        <v>44470</v>
      </c>
      <c r="K358" s="214">
        <v>44561</v>
      </c>
      <c r="L358" s="140" t="s">
        <v>2644</v>
      </c>
      <c r="M358" s="140" t="s">
        <v>704</v>
      </c>
      <c r="N358" s="140" t="s">
        <v>30</v>
      </c>
      <c r="O358" s="140" t="s">
        <v>2628</v>
      </c>
      <c r="P358" s="140" t="s">
        <v>11</v>
      </c>
      <c r="Q358" s="220">
        <v>1</v>
      </c>
      <c r="R358" s="220">
        <v>0</v>
      </c>
      <c r="S358" s="220">
        <v>0</v>
      </c>
      <c r="T358" s="220">
        <v>0</v>
      </c>
      <c r="U358" s="220">
        <v>1</v>
      </c>
      <c r="V358" s="220">
        <v>0</v>
      </c>
      <c r="W358" s="220">
        <v>0</v>
      </c>
      <c r="X358" s="220">
        <v>0</v>
      </c>
      <c r="Y358" s="220" t="s">
        <v>5368</v>
      </c>
      <c r="Z358" s="220">
        <v>0</v>
      </c>
      <c r="AA358" s="220" t="s">
        <v>5369</v>
      </c>
      <c r="AB358" s="234"/>
      <c r="AC358" s="234"/>
      <c r="AD358" s="210">
        <v>44295</v>
      </c>
      <c r="AE358" s="210">
        <v>44379</v>
      </c>
      <c r="AF358" s="210">
        <v>44480</v>
      </c>
      <c r="AG358" s="210"/>
      <c r="AH358" s="72">
        <f t="shared" si="22"/>
        <v>0</v>
      </c>
      <c r="AI358" s="72" t="str">
        <f t="shared" si="23"/>
        <v/>
      </c>
      <c r="AJ358" s="72" t="str">
        <f t="shared" si="24"/>
        <v/>
      </c>
      <c r="AK358" s="72" t="str">
        <f t="shared" si="25"/>
        <v/>
      </c>
      <c r="AL358" s="72" t="s">
        <v>2508</v>
      </c>
      <c r="AM358" s="211" t="s">
        <v>879</v>
      </c>
      <c r="AN358" s="211" t="s">
        <v>879</v>
      </c>
      <c r="AO358" s="211" t="s">
        <v>879</v>
      </c>
      <c r="AP358" s="211"/>
      <c r="AQ358" s="211" t="s">
        <v>5368</v>
      </c>
      <c r="AR358" s="211" t="s">
        <v>5370</v>
      </c>
      <c r="AS358" s="211" t="s">
        <v>5369</v>
      </c>
      <c r="AT358" s="211"/>
      <c r="AU358" s="211" t="s">
        <v>879</v>
      </c>
      <c r="AV358" s="211" t="s">
        <v>879</v>
      </c>
      <c r="AW358" s="211" t="s">
        <v>879</v>
      </c>
      <c r="AX358" s="211"/>
      <c r="AY358" s="211" t="s">
        <v>5371</v>
      </c>
      <c r="AZ358" s="211" t="s">
        <v>2655</v>
      </c>
      <c r="BA358" s="211" t="s">
        <v>2655</v>
      </c>
      <c r="BB358" s="211"/>
      <c r="BC358" s="140" t="s">
        <v>768</v>
      </c>
    </row>
    <row r="359" spans="1:55" ht="15" customHeight="1">
      <c r="A359" s="207">
        <v>14</v>
      </c>
      <c r="B359" s="140" t="s">
        <v>5248</v>
      </c>
      <c r="C359" s="140" t="s">
        <v>2500</v>
      </c>
      <c r="D359" s="140" t="s">
        <v>2624</v>
      </c>
      <c r="E359" s="140" t="s">
        <v>2625</v>
      </c>
      <c r="F359" s="140" t="s">
        <v>834</v>
      </c>
      <c r="G359" s="140" t="s">
        <v>2499</v>
      </c>
      <c r="H359" s="140" t="s">
        <v>772</v>
      </c>
      <c r="I359" s="140" t="s">
        <v>2869</v>
      </c>
      <c r="J359" s="214">
        <v>44197</v>
      </c>
      <c r="K359" s="214">
        <v>44561</v>
      </c>
      <c r="L359" s="140" t="s">
        <v>2657</v>
      </c>
      <c r="M359" s="140" t="s">
        <v>704</v>
      </c>
      <c r="N359" s="140" t="s">
        <v>30</v>
      </c>
      <c r="O359" s="140" t="s">
        <v>2628</v>
      </c>
      <c r="P359" s="140" t="s">
        <v>11</v>
      </c>
      <c r="Q359" s="220">
        <v>4</v>
      </c>
      <c r="R359" s="220">
        <v>1</v>
      </c>
      <c r="S359" s="220">
        <v>1</v>
      </c>
      <c r="T359" s="220">
        <v>1</v>
      </c>
      <c r="U359" s="220">
        <v>1</v>
      </c>
      <c r="V359" s="220">
        <v>1</v>
      </c>
      <c r="W359" s="220" t="s">
        <v>5372</v>
      </c>
      <c r="X359" s="220">
        <v>1</v>
      </c>
      <c r="Y359" s="220" t="s">
        <v>5373</v>
      </c>
      <c r="Z359" s="220">
        <v>1</v>
      </c>
      <c r="AA359" s="220" t="s">
        <v>5374</v>
      </c>
      <c r="AB359" s="240"/>
      <c r="AC359" s="240"/>
      <c r="AD359" s="210">
        <v>44295</v>
      </c>
      <c r="AE359" s="210">
        <v>44379</v>
      </c>
      <c r="AF359" s="210">
        <v>44480</v>
      </c>
      <c r="AG359" s="210"/>
      <c r="AH359" s="72">
        <f t="shared" si="22"/>
        <v>0.75</v>
      </c>
      <c r="AI359" s="72">
        <f t="shared" si="23"/>
        <v>1</v>
      </c>
      <c r="AJ359" s="72">
        <f t="shared" si="24"/>
        <v>1</v>
      </c>
      <c r="AK359" s="72">
        <f t="shared" si="25"/>
        <v>1</v>
      </c>
      <c r="AL359" s="72" t="s">
        <v>2508</v>
      </c>
      <c r="AM359" s="211" t="s">
        <v>780</v>
      </c>
      <c r="AN359" s="211" t="s">
        <v>780</v>
      </c>
      <c r="AO359" s="211" t="s">
        <v>780</v>
      </c>
      <c r="AP359" s="211"/>
      <c r="AQ359" s="211" t="s">
        <v>5375</v>
      </c>
      <c r="AR359" s="211" t="s">
        <v>5376</v>
      </c>
      <c r="AS359" s="211" t="s">
        <v>5377</v>
      </c>
      <c r="AT359" s="211"/>
      <c r="AU359" s="211" t="s">
        <v>780</v>
      </c>
      <c r="AV359" s="211" t="s">
        <v>780</v>
      </c>
      <c r="AW359" s="211" t="s">
        <v>780</v>
      </c>
      <c r="AX359" s="211"/>
      <c r="AY359" s="211" t="s">
        <v>5378</v>
      </c>
      <c r="AZ359" s="211" t="s">
        <v>5379</v>
      </c>
      <c r="BA359" s="211" t="s">
        <v>5380</v>
      </c>
      <c r="BB359" s="211"/>
      <c r="BC359" s="140" t="s">
        <v>768</v>
      </c>
    </row>
    <row r="360" spans="1:55" ht="15" customHeight="1">
      <c r="A360" s="207">
        <v>15</v>
      </c>
      <c r="B360" s="140" t="s">
        <v>5248</v>
      </c>
      <c r="C360" s="140" t="s">
        <v>2500</v>
      </c>
      <c r="D360" s="140" t="s">
        <v>2624</v>
      </c>
      <c r="E360" s="140" t="s">
        <v>2625</v>
      </c>
      <c r="F360" s="140" t="s">
        <v>834</v>
      </c>
      <c r="G360" s="140" t="s">
        <v>2499</v>
      </c>
      <c r="H360" s="140" t="s">
        <v>772</v>
      </c>
      <c r="I360" s="140" t="s">
        <v>2874</v>
      </c>
      <c r="J360" s="214">
        <v>44470</v>
      </c>
      <c r="K360" s="214">
        <v>44561</v>
      </c>
      <c r="L360" s="140" t="s">
        <v>2657</v>
      </c>
      <c r="M360" s="140" t="s">
        <v>704</v>
      </c>
      <c r="N360" s="140" t="s">
        <v>30</v>
      </c>
      <c r="O360" s="140" t="s">
        <v>2628</v>
      </c>
      <c r="P360" s="140" t="s">
        <v>11</v>
      </c>
      <c r="Q360" s="220">
        <v>2</v>
      </c>
      <c r="R360" s="220">
        <v>0</v>
      </c>
      <c r="S360" s="220">
        <v>0</v>
      </c>
      <c r="T360" s="220">
        <v>0</v>
      </c>
      <c r="U360" s="220">
        <v>2</v>
      </c>
      <c r="V360" s="220">
        <v>0</v>
      </c>
      <c r="W360" s="220">
        <v>0</v>
      </c>
      <c r="X360" s="220">
        <v>0</v>
      </c>
      <c r="Y360" s="220" t="s">
        <v>5381</v>
      </c>
      <c r="Z360" s="220">
        <v>0</v>
      </c>
      <c r="AA360" s="220" t="s">
        <v>5382</v>
      </c>
      <c r="AB360" s="240"/>
      <c r="AC360" s="240"/>
      <c r="AD360" s="210">
        <v>44295</v>
      </c>
      <c r="AE360" s="210">
        <v>44379</v>
      </c>
      <c r="AF360" s="210">
        <v>44480</v>
      </c>
      <c r="AG360" s="210"/>
      <c r="AH360" s="72">
        <f t="shared" si="22"/>
        <v>0</v>
      </c>
      <c r="AI360" s="72" t="str">
        <f t="shared" si="23"/>
        <v/>
      </c>
      <c r="AJ360" s="72" t="str">
        <f t="shared" si="24"/>
        <v/>
      </c>
      <c r="AK360" s="72" t="str">
        <f t="shared" si="25"/>
        <v/>
      </c>
      <c r="AL360" s="72" t="s">
        <v>2508</v>
      </c>
      <c r="AM360" s="211" t="s">
        <v>879</v>
      </c>
      <c r="AN360" s="211" t="s">
        <v>879</v>
      </c>
      <c r="AO360" s="211" t="s">
        <v>879</v>
      </c>
      <c r="AP360" s="211"/>
      <c r="AQ360" s="211" t="s">
        <v>5383</v>
      </c>
      <c r="AR360" s="211" t="s">
        <v>5384</v>
      </c>
      <c r="AS360" s="211" t="s">
        <v>5382</v>
      </c>
      <c r="AT360" s="211"/>
      <c r="AU360" s="211" t="s">
        <v>879</v>
      </c>
      <c r="AV360" s="211" t="s">
        <v>879</v>
      </c>
      <c r="AW360" s="211" t="s">
        <v>879</v>
      </c>
      <c r="AX360" s="211"/>
      <c r="AY360" s="211" t="s">
        <v>5371</v>
      </c>
      <c r="AZ360" s="211" t="s">
        <v>5385</v>
      </c>
      <c r="BA360" s="211" t="s">
        <v>5386</v>
      </c>
      <c r="BB360" s="211"/>
      <c r="BC360" s="140" t="s">
        <v>768</v>
      </c>
    </row>
    <row r="361" spans="1:55" ht="15" customHeight="1">
      <c r="A361" s="207">
        <v>16</v>
      </c>
      <c r="B361" s="140" t="s">
        <v>5248</v>
      </c>
      <c r="C361" s="140" t="s">
        <v>2593</v>
      </c>
      <c r="D361" s="140" t="s">
        <v>2624</v>
      </c>
      <c r="E361" s="140" t="s">
        <v>2625</v>
      </c>
      <c r="F361" s="140" t="s">
        <v>834</v>
      </c>
      <c r="G361" s="140" t="s">
        <v>2499</v>
      </c>
      <c r="H361" s="140" t="s">
        <v>772</v>
      </c>
      <c r="I361" s="140" t="s">
        <v>2877</v>
      </c>
      <c r="J361" s="214">
        <v>44317</v>
      </c>
      <c r="K361" s="214">
        <v>44561</v>
      </c>
      <c r="L361" s="140" t="s">
        <v>2690</v>
      </c>
      <c r="M361" s="140" t="s">
        <v>704</v>
      </c>
      <c r="N361" s="140" t="s">
        <v>30</v>
      </c>
      <c r="O361" s="140" t="s">
        <v>2628</v>
      </c>
      <c r="P361" s="140" t="s">
        <v>11</v>
      </c>
      <c r="Q361" s="220">
        <v>4</v>
      </c>
      <c r="R361" s="220">
        <v>0</v>
      </c>
      <c r="S361" s="220">
        <v>2</v>
      </c>
      <c r="T361" s="220">
        <v>1</v>
      </c>
      <c r="U361" s="220">
        <v>1</v>
      </c>
      <c r="V361" s="220">
        <v>0</v>
      </c>
      <c r="W361" s="220">
        <v>0</v>
      </c>
      <c r="X361" s="220">
        <v>2</v>
      </c>
      <c r="Y361" s="220" t="s">
        <v>5387</v>
      </c>
      <c r="Z361" s="220">
        <v>1</v>
      </c>
      <c r="AA361" s="220" t="s">
        <v>5388</v>
      </c>
      <c r="AB361" s="209"/>
      <c r="AC361" s="209"/>
      <c r="AD361" s="210">
        <v>44295</v>
      </c>
      <c r="AE361" s="210">
        <v>44379</v>
      </c>
      <c r="AF361" s="210">
        <v>44480</v>
      </c>
      <c r="AG361" s="210"/>
      <c r="AH361" s="72">
        <f t="shared" si="22"/>
        <v>0.75</v>
      </c>
      <c r="AI361" s="72" t="str">
        <f t="shared" si="23"/>
        <v/>
      </c>
      <c r="AJ361" s="72">
        <f t="shared" si="24"/>
        <v>1</v>
      </c>
      <c r="AK361" s="72">
        <f t="shared" si="25"/>
        <v>1</v>
      </c>
      <c r="AL361" s="72" t="s">
        <v>2508</v>
      </c>
      <c r="AM361" s="211" t="s">
        <v>879</v>
      </c>
      <c r="AN361" s="211" t="s">
        <v>780</v>
      </c>
      <c r="AO361" s="211" t="s">
        <v>780</v>
      </c>
      <c r="AP361" s="211"/>
      <c r="AQ361" s="211" t="s">
        <v>5389</v>
      </c>
      <c r="AR361" s="211" t="s">
        <v>5390</v>
      </c>
      <c r="AS361" s="211" t="s">
        <v>5391</v>
      </c>
      <c r="AT361" s="211"/>
      <c r="AU361" s="211" t="s">
        <v>879</v>
      </c>
      <c r="AV361" s="211" t="s">
        <v>780</v>
      </c>
      <c r="AW361" s="211" t="s">
        <v>780</v>
      </c>
      <c r="AX361" s="211"/>
      <c r="AY361" s="211" t="s">
        <v>5371</v>
      </c>
      <c r="AZ361" s="211" t="s">
        <v>5392</v>
      </c>
      <c r="BA361" s="211" t="s">
        <v>5393</v>
      </c>
      <c r="BB361" s="211"/>
      <c r="BC361" s="140" t="s">
        <v>768</v>
      </c>
    </row>
    <row r="362" spans="1:55" ht="15" customHeight="1">
      <c r="A362" s="207">
        <v>1</v>
      </c>
      <c r="B362" s="140" t="s">
        <v>5394</v>
      </c>
      <c r="C362" s="140" t="s">
        <v>5395</v>
      </c>
      <c r="D362" s="140" t="s">
        <v>140</v>
      </c>
      <c r="E362" s="140" t="s">
        <v>769</v>
      </c>
      <c r="F362" s="140" t="s">
        <v>3478</v>
      </c>
      <c r="G362" s="140" t="s">
        <v>771</v>
      </c>
      <c r="H362" s="140" t="s">
        <v>772</v>
      </c>
      <c r="I362" s="140" t="s">
        <v>5396</v>
      </c>
      <c r="J362" s="214">
        <v>44197</v>
      </c>
      <c r="K362" s="214">
        <v>44561</v>
      </c>
      <c r="L362" s="140" t="s">
        <v>5397</v>
      </c>
      <c r="M362" s="140" t="s">
        <v>517</v>
      </c>
      <c r="N362" s="140" t="s">
        <v>30</v>
      </c>
      <c r="O362" s="140" t="s">
        <v>5398</v>
      </c>
      <c r="P362" s="140" t="s">
        <v>3439</v>
      </c>
      <c r="Q362" s="224">
        <v>28000</v>
      </c>
      <c r="R362" s="224">
        <v>3900</v>
      </c>
      <c r="S362" s="224">
        <v>9000</v>
      </c>
      <c r="T362" s="224">
        <v>8800</v>
      </c>
      <c r="U362" s="224">
        <v>6300</v>
      </c>
      <c r="V362" s="224">
        <v>7947</v>
      </c>
      <c r="W362" s="224" t="s">
        <v>5399</v>
      </c>
      <c r="X362" s="224">
        <v>534</v>
      </c>
      <c r="Y362" s="224" t="s">
        <v>5400</v>
      </c>
      <c r="Z362" s="224">
        <v>3996</v>
      </c>
      <c r="AA362" s="224" t="s">
        <v>5401</v>
      </c>
      <c r="AB362" s="209"/>
      <c r="AC362" s="209"/>
      <c r="AD362" s="210">
        <v>44295</v>
      </c>
      <c r="AE362" s="210">
        <v>44379</v>
      </c>
      <c r="AF362" s="210">
        <v>44481</v>
      </c>
      <c r="AG362" s="210"/>
      <c r="AH362" s="72">
        <f t="shared" si="22"/>
        <v>0.44560714285714287</v>
      </c>
      <c r="AI362" s="72">
        <f t="shared" si="23"/>
        <v>1</v>
      </c>
      <c r="AJ362" s="72">
        <f t="shared" si="24"/>
        <v>1</v>
      </c>
      <c r="AK362" s="72">
        <f t="shared" si="25"/>
        <v>1</v>
      </c>
      <c r="AL362" s="72" t="s">
        <v>2508</v>
      </c>
      <c r="AM362" s="211" t="s">
        <v>780</v>
      </c>
      <c r="AN362" s="211" t="s">
        <v>869</v>
      </c>
      <c r="AO362" s="211" t="s">
        <v>869</v>
      </c>
      <c r="AP362" s="211"/>
      <c r="AQ362" s="211" t="s">
        <v>5402</v>
      </c>
      <c r="AR362" s="211" t="s">
        <v>5403</v>
      </c>
      <c r="AS362" s="211" t="s">
        <v>5404</v>
      </c>
      <c r="AT362" s="211"/>
      <c r="AU362" s="211" t="s">
        <v>780</v>
      </c>
      <c r="AV362" s="211" t="s">
        <v>869</v>
      </c>
      <c r="AW362" s="211" t="s">
        <v>869</v>
      </c>
      <c r="AX362" s="211"/>
      <c r="AY362" s="211" t="s">
        <v>5405</v>
      </c>
      <c r="AZ362" s="211" t="s">
        <v>5406</v>
      </c>
      <c r="BA362" s="211" t="s">
        <v>5407</v>
      </c>
      <c r="BB362" s="211"/>
      <c r="BC362" s="140" t="s">
        <v>768</v>
      </c>
    </row>
    <row r="363" spans="1:55" ht="15" customHeight="1">
      <c r="A363" s="207">
        <v>2</v>
      </c>
      <c r="B363" s="140" t="s">
        <v>5394</v>
      </c>
      <c r="C363" s="140" t="s">
        <v>5395</v>
      </c>
      <c r="D363" s="140" t="s">
        <v>140</v>
      </c>
      <c r="E363" s="140" t="s">
        <v>769</v>
      </c>
      <c r="F363" s="140" t="s">
        <v>3478</v>
      </c>
      <c r="G363" s="140" t="s">
        <v>771</v>
      </c>
      <c r="H363" s="140" t="s">
        <v>772</v>
      </c>
      <c r="I363" s="140" t="s">
        <v>5408</v>
      </c>
      <c r="J363" s="214">
        <v>44197</v>
      </c>
      <c r="K363" s="214">
        <v>44561</v>
      </c>
      <c r="L363" s="140" t="s">
        <v>5397</v>
      </c>
      <c r="M363" s="140" t="s">
        <v>517</v>
      </c>
      <c r="N363" s="140" t="s">
        <v>30</v>
      </c>
      <c r="O363" s="140" t="s">
        <v>5398</v>
      </c>
      <c r="P363" s="140" t="s">
        <v>3439</v>
      </c>
      <c r="Q363" s="224">
        <v>6400</v>
      </c>
      <c r="R363" s="224">
        <v>1510</v>
      </c>
      <c r="S363" s="224">
        <v>1760</v>
      </c>
      <c r="T363" s="224">
        <v>1580</v>
      </c>
      <c r="U363" s="224">
        <v>1550</v>
      </c>
      <c r="V363" s="224">
        <v>1245</v>
      </c>
      <c r="W363" s="224" t="s">
        <v>5409</v>
      </c>
      <c r="X363" s="224">
        <v>7</v>
      </c>
      <c r="Y363" s="224" t="s">
        <v>5400</v>
      </c>
      <c r="Z363" s="224">
        <v>1073</v>
      </c>
      <c r="AA363" s="224" t="s">
        <v>5410</v>
      </c>
      <c r="AB363" s="234"/>
      <c r="AC363" s="234"/>
      <c r="AD363" s="210">
        <v>44295</v>
      </c>
      <c r="AE363" s="210">
        <v>44379</v>
      </c>
      <c r="AF363" s="210">
        <v>44481</v>
      </c>
      <c r="AG363" s="210"/>
      <c r="AH363" s="72">
        <f t="shared" si="22"/>
        <v>0.36328125</v>
      </c>
      <c r="AI363" s="72">
        <f t="shared" si="23"/>
        <v>0.82450331125827814</v>
      </c>
      <c r="AJ363" s="72">
        <f t="shared" si="24"/>
        <v>1</v>
      </c>
      <c r="AK363" s="72">
        <f t="shared" si="25"/>
        <v>1</v>
      </c>
      <c r="AL363" s="72" t="s">
        <v>2508</v>
      </c>
      <c r="AM363" s="211" t="s">
        <v>869</v>
      </c>
      <c r="AN363" s="211" t="s">
        <v>869</v>
      </c>
      <c r="AO363" s="211" t="s">
        <v>869</v>
      </c>
      <c r="AP363" s="211"/>
      <c r="AQ363" s="211" t="s">
        <v>3443</v>
      </c>
      <c r="AR363" s="211" t="s">
        <v>5403</v>
      </c>
      <c r="AS363" s="211" t="s">
        <v>5411</v>
      </c>
      <c r="AT363" s="211"/>
      <c r="AU363" s="211" t="s">
        <v>869</v>
      </c>
      <c r="AV363" s="211" t="s">
        <v>869</v>
      </c>
      <c r="AW363" s="211" t="s">
        <v>869</v>
      </c>
      <c r="AX363" s="211"/>
      <c r="AY363" s="211" t="s">
        <v>5412</v>
      </c>
      <c r="AZ363" s="211" t="s">
        <v>5413</v>
      </c>
      <c r="BA363" s="211" t="s">
        <v>5414</v>
      </c>
      <c r="BB363" s="211"/>
      <c r="BC363" s="140" t="s">
        <v>768</v>
      </c>
    </row>
    <row r="364" spans="1:55" ht="15" customHeight="1">
      <c r="A364" s="207">
        <v>3</v>
      </c>
      <c r="B364" s="140" t="s">
        <v>5394</v>
      </c>
      <c r="C364" s="140" t="s">
        <v>5395</v>
      </c>
      <c r="D364" s="140" t="s">
        <v>140</v>
      </c>
      <c r="E364" s="140" t="s">
        <v>769</v>
      </c>
      <c r="F364" s="140" t="s">
        <v>3478</v>
      </c>
      <c r="G364" s="140" t="s">
        <v>771</v>
      </c>
      <c r="H364" s="140" t="s">
        <v>772</v>
      </c>
      <c r="I364" s="140" t="s">
        <v>5415</v>
      </c>
      <c r="J364" s="214">
        <v>44197</v>
      </c>
      <c r="K364" s="214">
        <v>44561</v>
      </c>
      <c r="L364" s="140" t="s">
        <v>5397</v>
      </c>
      <c r="M364" s="140" t="s">
        <v>517</v>
      </c>
      <c r="N364" s="140" t="s">
        <v>30</v>
      </c>
      <c r="O364" s="140" t="s">
        <v>5398</v>
      </c>
      <c r="P364" s="140" t="s">
        <v>3439</v>
      </c>
      <c r="Q364" s="224">
        <v>1600</v>
      </c>
      <c r="R364" s="224">
        <v>280</v>
      </c>
      <c r="S364" s="224">
        <v>385</v>
      </c>
      <c r="T364" s="224">
        <v>505</v>
      </c>
      <c r="U364" s="224">
        <v>430</v>
      </c>
      <c r="V364" s="224">
        <v>402</v>
      </c>
      <c r="W364" s="224" t="s">
        <v>5409</v>
      </c>
      <c r="X364" s="224">
        <v>68</v>
      </c>
      <c r="Y364" s="224" t="s">
        <v>5400</v>
      </c>
      <c r="Z364" s="224">
        <v>243</v>
      </c>
      <c r="AA364" s="224" t="s">
        <v>5416</v>
      </c>
      <c r="AB364" s="220"/>
      <c r="AC364" s="220"/>
      <c r="AD364" s="210">
        <v>44295</v>
      </c>
      <c r="AE364" s="210">
        <v>44379</v>
      </c>
      <c r="AF364" s="210">
        <v>44481</v>
      </c>
      <c r="AG364" s="210"/>
      <c r="AH364" s="72">
        <f t="shared" si="22"/>
        <v>0.44562499999999999</v>
      </c>
      <c r="AI364" s="72">
        <f t="shared" si="23"/>
        <v>1</v>
      </c>
      <c r="AJ364" s="72">
        <f t="shared" si="24"/>
        <v>1</v>
      </c>
      <c r="AK364" s="72">
        <f t="shared" si="25"/>
        <v>1</v>
      </c>
      <c r="AL364" s="72" t="s">
        <v>2508</v>
      </c>
      <c r="AM364" s="211" t="s">
        <v>780</v>
      </c>
      <c r="AN364" s="211" t="s">
        <v>869</v>
      </c>
      <c r="AO364" s="211" t="s">
        <v>869</v>
      </c>
      <c r="AP364" s="211"/>
      <c r="AQ364" s="211" t="s">
        <v>5417</v>
      </c>
      <c r="AR364" s="211" t="s">
        <v>5418</v>
      </c>
      <c r="AS364" s="211" t="s">
        <v>5419</v>
      </c>
      <c r="AT364" s="211"/>
      <c r="AU364" s="211" t="s">
        <v>780</v>
      </c>
      <c r="AV364" s="211" t="s">
        <v>869</v>
      </c>
      <c r="AW364" s="211" t="s">
        <v>869</v>
      </c>
      <c r="AX364" s="211"/>
      <c r="AY364" s="211" t="s">
        <v>5420</v>
      </c>
      <c r="AZ364" s="211" t="s">
        <v>5421</v>
      </c>
      <c r="BA364" s="211" t="s">
        <v>5422</v>
      </c>
      <c r="BB364" s="211"/>
      <c r="BC364" s="140" t="s">
        <v>768</v>
      </c>
    </row>
    <row r="365" spans="1:55" ht="15" customHeight="1">
      <c r="A365" s="207">
        <v>4</v>
      </c>
      <c r="B365" s="140" t="s">
        <v>5394</v>
      </c>
      <c r="C365" s="140" t="s">
        <v>5395</v>
      </c>
      <c r="D365" s="140" t="s">
        <v>140</v>
      </c>
      <c r="E365" s="140" t="s">
        <v>769</v>
      </c>
      <c r="F365" s="140" t="s">
        <v>3478</v>
      </c>
      <c r="G365" s="140" t="s">
        <v>771</v>
      </c>
      <c r="H365" s="140" t="s">
        <v>772</v>
      </c>
      <c r="I365" s="140" t="s">
        <v>5423</v>
      </c>
      <c r="J365" s="214">
        <v>44197</v>
      </c>
      <c r="K365" s="214">
        <v>44561</v>
      </c>
      <c r="L365" s="140" t="s">
        <v>5397</v>
      </c>
      <c r="M365" s="140" t="s">
        <v>517</v>
      </c>
      <c r="N365" s="140" t="s">
        <v>30</v>
      </c>
      <c r="O365" s="140" t="s">
        <v>5424</v>
      </c>
      <c r="P365" s="140" t="s">
        <v>3439</v>
      </c>
      <c r="Q365" s="224">
        <v>800</v>
      </c>
      <c r="R365" s="224">
        <v>175</v>
      </c>
      <c r="S365" s="224">
        <v>230</v>
      </c>
      <c r="T365" s="224">
        <v>245</v>
      </c>
      <c r="U365" s="224">
        <v>150</v>
      </c>
      <c r="V365" s="224">
        <v>343</v>
      </c>
      <c r="W365" s="224" t="s">
        <v>5409</v>
      </c>
      <c r="X365" s="224">
        <v>374</v>
      </c>
      <c r="Y365" s="224" t="s">
        <v>5425</v>
      </c>
      <c r="Z365" s="224">
        <v>0</v>
      </c>
      <c r="AA365" s="224" t="s">
        <v>5426</v>
      </c>
      <c r="AB365" s="209"/>
      <c r="AC365" s="209"/>
      <c r="AD365" s="210">
        <v>44295</v>
      </c>
      <c r="AE365" s="210">
        <v>44379</v>
      </c>
      <c r="AF365" s="210">
        <v>44481</v>
      </c>
      <c r="AG365" s="210"/>
      <c r="AH365" s="72">
        <f t="shared" si="22"/>
        <v>0.89624999999999999</v>
      </c>
      <c r="AI365" s="72">
        <f t="shared" si="23"/>
        <v>1</v>
      </c>
      <c r="AJ365" s="72">
        <f t="shared" si="24"/>
        <v>1</v>
      </c>
      <c r="AK365" s="72">
        <f t="shared" si="25"/>
        <v>1</v>
      </c>
      <c r="AL365" s="72" t="s">
        <v>2508</v>
      </c>
      <c r="AM365" s="211" t="s">
        <v>780</v>
      </c>
      <c r="AN365" s="211" t="s">
        <v>780</v>
      </c>
      <c r="AO365" s="211" t="s">
        <v>869</v>
      </c>
      <c r="AP365" s="211"/>
      <c r="AQ365" s="211" t="s">
        <v>5402</v>
      </c>
      <c r="AR365" s="211" t="s">
        <v>5427</v>
      </c>
      <c r="AS365" s="211" t="s">
        <v>5428</v>
      </c>
      <c r="AT365" s="211"/>
      <c r="AU365" s="211" t="s">
        <v>780</v>
      </c>
      <c r="AV365" s="211" t="s">
        <v>780</v>
      </c>
      <c r="AW365" s="211" t="s">
        <v>869</v>
      </c>
      <c r="AX365" s="211"/>
      <c r="AY365" s="211" t="s">
        <v>5429</v>
      </c>
      <c r="AZ365" s="211" t="s">
        <v>5430</v>
      </c>
      <c r="BA365" s="211" t="s">
        <v>5431</v>
      </c>
      <c r="BB365" s="211"/>
      <c r="BC365" s="140" t="s">
        <v>768</v>
      </c>
    </row>
    <row r="366" spans="1:55" ht="15" customHeight="1">
      <c r="A366" s="207">
        <v>5</v>
      </c>
      <c r="B366" s="140" t="s">
        <v>5394</v>
      </c>
      <c r="C366" s="140" t="s">
        <v>5395</v>
      </c>
      <c r="D366" s="140" t="s">
        <v>140</v>
      </c>
      <c r="E366" s="140" t="s">
        <v>769</v>
      </c>
      <c r="F366" s="140" t="s">
        <v>3478</v>
      </c>
      <c r="G366" s="140" t="s">
        <v>771</v>
      </c>
      <c r="H366" s="140" t="s">
        <v>772</v>
      </c>
      <c r="I366" s="140" t="s">
        <v>5432</v>
      </c>
      <c r="J366" s="214">
        <v>44197</v>
      </c>
      <c r="K366" s="214">
        <v>44561</v>
      </c>
      <c r="L366" s="140" t="s">
        <v>5397</v>
      </c>
      <c r="M366" s="140" t="s">
        <v>517</v>
      </c>
      <c r="N366" s="140" t="s">
        <v>30</v>
      </c>
      <c r="O366" s="140" t="s">
        <v>5424</v>
      </c>
      <c r="P366" s="140" t="s">
        <v>3439</v>
      </c>
      <c r="Q366" s="224">
        <v>32000</v>
      </c>
      <c r="R366" s="224">
        <v>5000</v>
      </c>
      <c r="S366" s="224">
        <v>10100</v>
      </c>
      <c r="T366" s="224">
        <v>15000</v>
      </c>
      <c r="U366" s="224">
        <v>1900</v>
      </c>
      <c r="V366" s="224">
        <v>9295</v>
      </c>
      <c r="W366" s="224" t="s">
        <v>5433</v>
      </c>
      <c r="X366" s="224">
        <v>19875</v>
      </c>
      <c r="Y366" s="224" t="s">
        <v>5434</v>
      </c>
      <c r="Z366" s="224">
        <v>4480</v>
      </c>
      <c r="AA366" s="224" t="s">
        <v>5435</v>
      </c>
      <c r="AB366" s="220"/>
      <c r="AC366" s="220"/>
      <c r="AD366" s="210">
        <v>44295</v>
      </c>
      <c r="AE366" s="210">
        <v>44379</v>
      </c>
      <c r="AF366" s="210">
        <v>44481</v>
      </c>
      <c r="AG366" s="210"/>
      <c r="AH366" s="72">
        <f t="shared" si="22"/>
        <v>1</v>
      </c>
      <c r="AI366" s="72">
        <f t="shared" si="23"/>
        <v>1</v>
      </c>
      <c r="AJ366" s="72">
        <f t="shared" si="24"/>
        <v>1</v>
      </c>
      <c r="AK366" s="72">
        <f t="shared" si="25"/>
        <v>1</v>
      </c>
      <c r="AL366" s="72" t="s">
        <v>2508</v>
      </c>
      <c r="AM366" s="211" t="s">
        <v>780</v>
      </c>
      <c r="AN366" s="211" t="s">
        <v>780</v>
      </c>
      <c r="AO366" s="211" t="s">
        <v>780</v>
      </c>
      <c r="AP366" s="211"/>
      <c r="AQ366" s="211" t="s">
        <v>5402</v>
      </c>
      <c r="AR366" s="211" t="s">
        <v>5436</v>
      </c>
      <c r="AS366" s="211" t="s">
        <v>5437</v>
      </c>
      <c r="AT366" s="211"/>
      <c r="AU366" s="211" t="s">
        <v>780</v>
      </c>
      <c r="AV366" s="211" t="s">
        <v>780</v>
      </c>
      <c r="AW366" s="211" t="s">
        <v>780</v>
      </c>
      <c r="AX366" s="211"/>
      <c r="AY366" s="211" t="s">
        <v>5438</v>
      </c>
      <c r="AZ366" s="211" t="s">
        <v>5439</v>
      </c>
      <c r="BA366" s="211" t="s">
        <v>5440</v>
      </c>
      <c r="BB366" s="211"/>
      <c r="BC366" s="140" t="s">
        <v>768</v>
      </c>
    </row>
    <row r="367" spans="1:55" ht="15" customHeight="1">
      <c r="A367" s="207">
        <v>6</v>
      </c>
      <c r="B367" s="140" t="s">
        <v>5394</v>
      </c>
      <c r="C367" s="140" t="s">
        <v>5395</v>
      </c>
      <c r="D367" s="140" t="s">
        <v>140</v>
      </c>
      <c r="E367" s="140" t="s">
        <v>769</v>
      </c>
      <c r="F367" s="140" t="s">
        <v>3478</v>
      </c>
      <c r="G367" s="140" t="s">
        <v>771</v>
      </c>
      <c r="H367" s="140" t="s">
        <v>772</v>
      </c>
      <c r="I367" s="140" t="s">
        <v>5441</v>
      </c>
      <c r="J367" s="214">
        <v>44197</v>
      </c>
      <c r="K367" s="214">
        <v>44561</v>
      </c>
      <c r="L367" s="140" t="s">
        <v>5397</v>
      </c>
      <c r="M367" s="140" t="s">
        <v>517</v>
      </c>
      <c r="N367" s="140" t="s">
        <v>30</v>
      </c>
      <c r="O367" s="140" t="s">
        <v>5424</v>
      </c>
      <c r="P367" s="140" t="s">
        <v>3439</v>
      </c>
      <c r="Q367" s="224">
        <v>6400</v>
      </c>
      <c r="R367" s="224">
        <v>1450</v>
      </c>
      <c r="S367" s="224">
        <v>2200</v>
      </c>
      <c r="T367" s="224">
        <v>2100</v>
      </c>
      <c r="U367" s="224">
        <v>650</v>
      </c>
      <c r="V367" s="224">
        <v>1315</v>
      </c>
      <c r="W367" s="224" t="s">
        <v>5433</v>
      </c>
      <c r="X367" s="224">
        <v>1512</v>
      </c>
      <c r="Y367" s="224" t="s">
        <v>5442</v>
      </c>
      <c r="Z367" s="224">
        <v>410</v>
      </c>
      <c r="AA367" s="224" t="s">
        <v>5443</v>
      </c>
      <c r="AB367" s="209"/>
      <c r="AC367" s="209"/>
      <c r="AD367" s="210">
        <v>44295</v>
      </c>
      <c r="AE367" s="210">
        <v>44379</v>
      </c>
      <c r="AF367" s="210">
        <v>44481</v>
      </c>
      <c r="AG367" s="210"/>
      <c r="AH367" s="72">
        <f t="shared" si="22"/>
        <v>0.50578124999999996</v>
      </c>
      <c r="AI367" s="72">
        <f t="shared" si="23"/>
        <v>0.90689655172413797</v>
      </c>
      <c r="AJ367" s="72">
        <f t="shared" si="24"/>
        <v>1</v>
      </c>
      <c r="AK367" s="72">
        <f t="shared" si="25"/>
        <v>1</v>
      </c>
      <c r="AL367" s="72" t="s">
        <v>2508</v>
      </c>
      <c r="AM367" s="211" t="s">
        <v>869</v>
      </c>
      <c r="AN367" s="211" t="s">
        <v>869</v>
      </c>
      <c r="AO367" s="211" t="s">
        <v>869</v>
      </c>
      <c r="AP367" s="211"/>
      <c r="AQ367" s="211" t="s">
        <v>3443</v>
      </c>
      <c r="AR367" s="211" t="s">
        <v>5444</v>
      </c>
      <c r="AS367" s="211" t="s">
        <v>5445</v>
      </c>
      <c r="AT367" s="211"/>
      <c r="AU367" s="211" t="s">
        <v>869</v>
      </c>
      <c r="AV367" s="211" t="s">
        <v>869</v>
      </c>
      <c r="AW367" s="211" t="s">
        <v>869</v>
      </c>
      <c r="AX367" s="211"/>
      <c r="AY367" s="211" t="s">
        <v>5446</v>
      </c>
      <c r="AZ367" s="211" t="s">
        <v>5447</v>
      </c>
      <c r="BA367" s="211" t="s">
        <v>5448</v>
      </c>
      <c r="BB367" s="211"/>
      <c r="BC367" s="140" t="s">
        <v>768</v>
      </c>
    </row>
    <row r="368" spans="1:55" ht="15" customHeight="1">
      <c r="A368" s="207">
        <v>7</v>
      </c>
      <c r="B368" s="140" t="s">
        <v>5394</v>
      </c>
      <c r="C368" s="140" t="s">
        <v>5395</v>
      </c>
      <c r="D368" s="140" t="s">
        <v>140</v>
      </c>
      <c r="E368" s="140" t="s">
        <v>769</v>
      </c>
      <c r="F368" s="140" t="s">
        <v>3478</v>
      </c>
      <c r="G368" s="140" t="s">
        <v>771</v>
      </c>
      <c r="H368" s="140" t="s">
        <v>772</v>
      </c>
      <c r="I368" s="140" t="s">
        <v>5449</v>
      </c>
      <c r="J368" s="214">
        <v>44197</v>
      </c>
      <c r="K368" s="214">
        <v>44561</v>
      </c>
      <c r="L368" s="140" t="s">
        <v>5397</v>
      </c>
      <c r="M368" s="140" t="s">
        <v>517</v>
      </c>
      <c r="N368" s="140" t="s">
        <v>30</v>
      </c>
      <c r="O368" s="140" t="s">
        <v>5424</v>
      </c>
      <c r="P368" s="140" t="s">
        <v>3439</v>
      </c>
      <c r="Q368" s="224">
        <v>3200</v>
      </c>
      <c r="R368" s="224">
        <v>490</v>
      </c>
      <c r="S368" s="224">
        <v>1160</v>
      </c>
      <c r="T368" s="224">
        <v>1510</v>
      </c>
      <c r="U368" s="224">
        <v>40</v>
      </c>
      <c r="V368" s="224">
        <v>653</v>
      </c>
      <c r="W368" s="224" t="s">
        <v>5433</v>
      </c>
      <c r="X368" s="224">
        <v>134</v>
      </c>
      <c r="Y368" s="224" t="s">
        <v>5450</v>
      </c>
      <c r="Z368" s="224">
        <v>95</v>
      </c>
      <c r="AA368" s="224" t="s">
        <v>5451</v>
      </c>
      <c r="AB368" s="209"/>
      <c r="AC368" s="209"/>
      <c r="AD368" s="210">
        <v>44295</v>
      </c>
      <c r="AE368" s="210">
        <v>44379</v>
      </c>
      <c r="AF368" s="210">
        <v>44481</v>
      </c>
      <c r="AG368" s="210"/>
      <c r="AH368" s="72">
        <f t="shared" si="22"/>
        <v>0.27562500000000001</v>
      </c>
      <c r="AI368" s="72">
        <f t="shared" si="23"/>
        <v>1</v>
      </c>
      <c r="AJ368" s="72">
        <f t="shared" si="24"/>
        <v>1</v>
      </c>
      <c r="AK368" s="72">
        <f t="shared" si="25"/>
        <v>1</v>
      </c>
      <c r="AL368" s="72" t="s">
        <v>2508</v>
      </c>
      <c r="AM368" s="211" t="s">
        <v>780</v>
      </c>
      <c r="AN368" s="211" t="s">
        <v>869</v>
      </c>
      <c r="AO368" s="211" t="s">
        <v>869</v>
      </c>
      <c r="AP368" s="211"/>
      <c r="AQ368" s="211" t="s">
        <v>5402</v>
      </c>
      <c r="AR368" s="211" t="s">
        <v>5452</v>
      </c>
      <c r="AS368" s="211" t="s">
        <v>5453</v>
      </c>
      <c r="AT368" s="211"/>
      <c r="AU368" s="211" t="s">
        <v>780</v>
      </c>
      <c r="AV368" s="211" t="s">
        <v>869</v>
      </c>
      <c r="AW368" s="211" t="s">
        <v>869</v>
      </c>
      <c r="AX368" s="211"/>
      <c r="AY368" s="211" t="s">
        <v>5438</v>
      </c>
      <c r="AZ368" s="211" t="s">
        <v>5454</v>
      </c>
      <c r="BA368" s="211" t="s">
        <v>5455</v>
      </c>
      <c r="BB368" s="211"/>
      <c r="BC368" s="140" t="s">
        <v>768</v>
      </c>
    </row>
    <row r="369" spans="1:55" ht="15" customHeight="1">
      <c r="A369" s="207">
        <v>8</v>
      </c>
      <c r="B369" s="140" t="s">
        <v>5394</v>
      </c>
      <c r="C369" s="140" t="s">
        <v>5395</v>
      </c>
      <c r="D369" s="140" t="s">
        <v>140</v>
      </c>
      <c r="E369" s="140" t="s">
        <v>769</v>
      </c>
      <c r="F369" s="140" t="s">
        <v>3478</v>
      </c>
      <c r="G369" s="140" t="s">
        <v>771</v>
      </c>
      <c r="H369" s="140" t="s">
        <v>772</v>
      </c>
      <c r="I369" s="140" t="s">
        <v>5456</v>
      </c>
      <c r="J369" s="214">
        <v>44197</v>
      </c>
      <c r="K369" s="214">
        <v>44561</v>
      </c>
      <c r="L369" s="140" t="s">
        <v>5397</v>
      </c>
      <c r="M369" s="140" t="s">
        <v>517</v>
      </c>
      <c r="N369" s="140" t="s">
        <v>30</v>
      </c>
      <c r="O369" s="140" t="s">
        <v>5424</v>
      </c>
      <c r="P369" s="140" t="s">
        <v>3439</v>
      </c>
      <c r="Q369" s="224">
        <v>1600</v>
      </c>
      <c r="R369" s="224">
        <v>140</v>
      </c>
      <c r="S369" s="224">
        <v>940</v>
      </c>
      <c r="T369" s="224">
        <v>280</v>
      </c>
      <c r="U369" s="224">
        <v>240</v>
      </c>
      <c r="V369" s="224">
        <v>1072</v>
      </c>
      <c r="W369" s="224" t="s">
        <v>5433</v>
      </c>
      <c r="X369" s="224">
        <v>960</v>
      </c>
      <c r="Y369" s="224" t="s">
        <v>5457</v>
      </c>
      <c r="Z369" s="224">
        <v>921</v>
      </c>
      <c r="AA369" s="224" t="s">
        <v>5458</v>
      </c>
      <c r="AB369" s="234"/>
      <c r="AC369" s="234"/>
      <c r="AD369" s="210">
        <v>44295</v>
      </c>
      <c r="AE369" s="210">
        <v>44379</v>
      </c>
      <c r="AF369" s="210">
        <v>44481</v>
      </c>
      <c r="AG369" s="210"/>
      <c r="AH369" s="72">
        <f t="shared" si="22"/>
        <v>1</v>
      </c>
      <c r="AI369" s="72">
        <f t="shared" si="23"/>
        <v>1</v>
      </c>
      <c r="AJ369" s="72">
        <f t="shared" si="24"/>
        <v>1</v>
      </c>
      <c r="AK369" s="72">
        <f t="shared" si="25"/>
        <v>1</v>
      </c>
      <c r="AL369" s="72" t="s">
        <v>2508</v>
      </c>
      <c r="AM369" s="211" t="s">
        <v>780</v>
      </c>
      <c r="AN369" s="211" t="s">
        <v>780</v>
      </c>
      <c r="AO369" s="211" t="s">
        <v>780</v>
      </c>
      <c r="AP369" s="211"/>
      <c r="AQ369" s="211" t="s">
        <v>5459</v>
      </c>
      <c r="AR369" s="211" t="s">
        <v>5460</v>
      </c>
      <c r="AS369" s="211" t="s">
        <v>5461</v>
      </c>
      <c r="AT369" s="211"/>
      <c r="AU369" s="211" t="s">
        <v>780</v>
      </c>
      <c r="AV369" s="211" t="s">
        <v>780</v>
      </c>
      <c r="AW369" s="211" t="s">
        <v>780</v>
      </c>
      <c r="AX369" s="211"/>
      <c r="AY369" s="211" t="s">
        <v>5438</v>
      </c>
      <c r="AZ369" s="211" t="s">
        <v>5462</v>
      </c>
      <c r="BA369" s="211" t="s">
        <v>5463</v>
      </c>
      <c r="BB369" s="211"/>
      <c r="BC369" s="140" t="s">
        <v>768</v>
      </c>
    </row>
    <row r="370" spans="1:55" ht="15" customHeight="1">
      <c r="A370" s="207">
        <v>9</v>
      </c>
      <c r="B370" s="140" t="s">
        <v>5394</v>
      </c>
      <c r="C370" s="140" t="s">
        <v>5395</v>
      </c>
      <c r="D370" s="140" t="s">
        <v>5464</v>
      </c>
      <c r="E370" s="140" t="s">
        <v>769</v>
      </c>
      <c r="F370" s="140" t="s">
        <v>5465</v>
      </c>
      <c r="G370" s="140" t="s">
        <v>771</v>
      </c>
      <c r="H370" s="140" t="s">
        <v>3436</v>
      </c>
      <c r="I370" s="140" t="s">
        <v>5466</v>
      </c>
      <c r="J370" s="214">
        <v>44228</v>
      </c>
      <c r="K370" s="214">
        <v>44561</v>
      </c>
      <c r="L370" s="140" t="s">
        <v>774</v>
      </c>
      <c r="M370" s="140" t="s">
        <v>517</v>
      </c>
      <c r="N370" s="140" t="s">
        <v>60</v>
      </c>
      <c r="O370" s="140" t="s">
        <v>5467</v>
      </c>
      <c r="P370" s="140" t="s">
        <v>3439</v>
      </c>
      <c r="Q370" s="219">
        <v>1</v>
      </c>
      <c r="R370" s="219">
        <v>0.1</v>
      </c>
      <c r="S370" s="219">
        <v>0.65</v>
      </c>
      <c r="T370" s="219">
        <v>0.25</v>
      </c>
      <c r="U370" s="219">
        <v>0</v>
      </c>
      <c r="V370" s="219">
        <v>0.1</v>
      </c>
      <c r="W370" s="219" t="s">
        <v>5468</v>
      </c>
      <c r="X370" s="219">
        <v>0.65</v>
      </c>
      <c r="Y370" s="219" t="s">
        <v>5469</v>
      </c>
      <c r="Z370" s="219">
        <v>0.25</v>
      </c>
      <c r="AA370" s="219" t="s">
        <v>5470</v>
      </c>
      <c r="AB370" s="209"/>
      <c r="AC370" s="209"/>
      <c r="AD370" s="210">
        <v>44295</v>
      </c>
      <c r="AE370" s="210">
        <v>44379</v>
      </c>
      <c r="AF370" s="210">
        <v>44481</v>
      </c>
      <c r="AG370" s="210"/>
      <c r="AH370" s="72">
        <f t="shared" si="22"/>
        <v>1</v>
      </c>
      <c r="AI370" s="72">
        <f t="shared" si="23"/>
        <v>1</v>
      </c>
      <c r="AJ370" s="72">
        <f t="shared" si="24"/>
        <v>1</v>
      </c>
      <c r="AK370" s="72">
        <f t="shared" si="25"/>
        <v>1</v>
      </c>
      <c r="AL370" s="72" t="s">
        <v>2508</v>
      </c>
      <c r="AM370" s="211" t="s">
        <v>780</v>
      </c>
      <c r="AN370" s="211" t="s">
        <v>780</v>
      </c>
      <c r="AO370" s="211" t="s">
        <v>780</v>
      </c>
      <c r="AP370" s="211"/>
      <c r="AQ370" s="211" t="s">
        <v>5471</v>
      </c>
      <c r="AR370" s="211" t="s">
        <v>5472</v>
      </c>
      <c r="AS370" s="211" t="s">
        <v>5473</v>
      </c>
      <c r="AT370" s="211"/>
      <c r="AU370" s="211" t="s">
        <v>780</v>
      </c>
      <c r="AV370" s="211" t="s">
        <v>780</v>
      </c>
      <c r="AW370" s="211" t="s">
        <v>780</v>
      </c>
      <c r="AX370" s="211"/>
      <c r="AY370" s="211" t="s">
        <v>5474</v>
      </c>
      <c r="AZ370" s="211" t="s">
        <v>5475</v>
      </c>
      <c r="BA370" s="211" t="s">
        <v>5476</v>
      </c>
      <c r="BB370" s="211"/>
      <c r="BC370" s="140" t="s">
        <v>768</v>
      </c>
    </row>
    <row r="371" spans="1:55" ht="15" customHeight="1">
      <c r="A371" s="207">
        <v>10</v>
      </c>
      <c r="B371" s="140" t="s">
        <v>5394</v>
      </c>
      <c r="C371" s="140" t="s">
        <v>5395</v>
      </c>
      <c r="D371" s="140" t="s">
        <v>5464</v>
      </c>
      <c r="E371" s="140" t="s">
        <v>769</v>
      </c>
      <c r="F371" s="140" t="s">
        <v>5465</v>
      </c>
      <c r="G371" s="140" t="s">
        <v>771</v>
      </c>
      <c r="H371" s="140" t="s">
        <v>3436</v>
      </c>
      <c r="I371" s="140" t="s">
        <v>5477</v>
      </c>
      <c r="J371" s="214">
        <v>44228</v>
      </c>
      <c r="K371" s="214">
        <v>44561</v>
      </c>
      <c r="L371" s="140" t="s">
        <v>774</v>
      </c>
      <c r="M371" s="140" t="s">
        <v>517</v>
      </c>
      <c r="N371" s="140" t="s">
        <v>60</v>
      </c>
      <c r="O371" s="140" t="s">
        <v>5467</v>
      </c>
      <c r="P371" s="140" t="s">
        <v>3439</v>
      </c>
      <c r="Q371" s="219">
        <v>1</v>
      </c>
      <c r="R371" s="219">
        <v>0.24</v>
      </c>
      <c r="S371" s="219">
        <v>0.28000000000000003</v>
      </c>
      <c r="T371" s="219">
        <v>0.24</v>
      </c>
      <c r="U371" s="219">
        <v>0.24</v>
      </c>
      <c r="V371" s="219">
        <v>0.24</v>
      </c>
      <c r="W371" s="219" t="s">
        <v>5478</v>
      </c>
      <c r="X371" s="219">
        <v>0.28000000000000003</v>
      </c>
      <c r="Y371" s="219" t="s">
        <v>5479</v>
      </c>
      <c r="Z371" s="219">
        <v>0.36</v>
      </c>
      <c r="AA371" s="219" t="s">
        <v>5480</v>
      </c>
      <c r="AB371" s="209"/>
      <c r="AC371" s="209"/>
      <c r="AD371" s="210">
        <v>44295</v>
      </c>
      <c r="AE371" s="210">
        <v>44379</v>
      </c>
      <c r="AF371" s="210">
        <v>44481</v>
      </c>
      <c r="AG371" s="210"/>
      <c r="AH371" s="72">
        <f t="shared" si="22"/>
        <v>0.88</v>
      </c>
      <c r="AI371" s="72">
        <f t="shared" si="23"/>
        <v>1</v>
      </c>
      <c r="AJ371" s="72">
        <f t="shared" si="24"/>
        <v>1</v>
      </c>
      <c r="AK371" s="72">
        <f t="shared" si="25"/>
        <v>1</v>
      </c>
      <c r="AL371" s="72" t="s">
        <v>2508</v>
      </c>
      <c r="AM371" s="211" t="s">
        <v>780</v>
      </c>
      <c r="AN371" s="211" t="s">
        <v>780</v>
      </c>
      <c r="AO371" s="211" t="s">
        <v>780</v>
      </c>
      <c r="AP371" s="211"/>
      <c r="AQ371" s="211" t="s">
        <v>5471</v>
      </c>
      <c r="AR371" s="211" t="s">
        <v>5481</v>
      </c>
      <c r="AS371" s="211" t="s">
        <v>5482</v>
      </c>
      <c r="AT371" s="211"/>
      <c r="AU371" s="211" t="s">
        <v>780</v>
      </c>
      <c r="AV371" s="211" t="s">
        <v>780</v>
      </c>
      <c r="AW371" s="211" t="s">
        <v>780</v>
      </c>
      <c r="AX371" s="211"/>
      <c r="AY371" s="211" t="s">
        <v>5474</v>
      </c>
      <c r="AZ371" s="211" t="s">
        <v>5475</v>
      </c>
      <c r="BA371" s="211" t="s">
        <v>5483</v>
      </c>
      <c r="BB371" s="211"/>
      <c r="BC371" s="140" t="s">
        <v>768</v>
      </c>
    </row>
    <row r="372" spans="1:55" ht="15" customHeight="1">
      <c r="A372" s="207">
        <v>11</v>
      </c>
      <c r="B372" s="140" t="s">
        <v>5394</v>
      </c>
      <c r="C372" s="140" t="s">
        <v>5395</v>
      </c>
      <c r="D372" s="140" t="s">
        <v>5464</v>
      </c>
      <c r="E372" s="140" t="s">
        <v>769</v>
      </c>
      <c r="F372" s="140" t="s">
        <v>5465</v>
      </c>
      <c r="G372" s="140" t="s">
        <v>771</v>
      </c>
      <c r="H372" s="140" t="s">
        <v>3436</v>
      </c>
      <c r="I372" s="140" t="s">
        <v>5484</v>
      </c>
      <c r="J372" s="214">
        <v>44228</v>
      </c>
      <c r="K372" s="214">
        <v>44561</v>
      </c>
      <c r="L372" s="140" t="s">
        <v>774</v>
      </c>
      <c r="M372" s="140" t="s">
        <v>517</v>
      </c>
      <c r="N372" s="140" t="s">
        <v>60</v>
      </c>
      <c r="O372" s="140" t="s">
        <v>5467</v>
      </c>
      <c r="P372" s="140" t="s">
        <v>3439</v>
      </c>
      <c r="Q372" s="219">
        <v>1</v>
      </c>
      <c r="R372" s="219">
        <v>0.45</v>
      </c>
      <c r="S372" s="219">
        <v>0.55000000000000004</v>
      </c>
      <c r="T372" s="219">
        <v>0</v>
      </c>
      <c r="U372" s="219">
        <v>0</v>
      </c>
      <c r="V372" s="219">
        <v>0.04</v>
      </c>
      <c r="W372" s="219" t="s">
        <v>5485</v>
      </c>
      <c r="X372" s="219">
        <v>0.55000000000000004</v>
      </c>
      <c r="Y372" s="219" t="s">
        <v>5486</v>
      </c>
      <c r="Z372" s="219">
        <v>0.2</v>
      </c>
      <c r="AA372" s="219" t="s">
        <v>5487</v>
      </c>
      <c r="AB372" s="209"/>
      <c r="AC372" s="209"/>
      <c r="AD372" s="210">
        <v>44295</v>
      </c>
      <c r="AE372" s="210">
        <v>44379</v>
      </c>
      <c r="AF372" s="210">
        <v>44481</v>
      </c>
      <c r="AG372" s="210"/>
      <c r="AH372" s="72">
        <f t="shared" si="22"/>
        <v>0.79</v>
      </c>
      <c r="AI372" s="72">
        <f t="shared" si="23"/>
        <v>8.8888888888888892E-2</v>
      </c>
      <c r="AJ372" s="72">
        <f t="shared" si="24"/>
        <v>1</v>
      </c>
      <c r="AK372" s="72" t="str">
        <f t="shared" si="25"/>
        <v/>
      </c>
      <c r="AL372" s="72" t="s">
        <v>2508</v>
      </c>
      <c r="AM372" s="211" t="s">
        <v>869</v>
      </c>
      <c r="AN372" s="211" t="s">
        <v>780</v>
      </c>
      <c r="AO372" s="211" t="s">
        <v>780</v>
      </c>
      <c r="AP372" s="211"/>
      <c r="AQ372" s="211" t="s">
        <v>5488</v>
      </c>
      <c r="AR372" s="211" t="s">
        <v>5489</v>
      </c>
      <c r="AS372" s="211" t="s">
        <v>5490</v>
      </c>
      <c r="AT372" s="211"/>
      <c r="AU372" s="211" t="s">
        <v>869</v>
      </c>
      <c r="AV372" s="211" t="s">
        <v>780</v>
      </c>
      <c r="AW372" s="211" t="s">
        <v>780</v>
      </c>
      <c r="AX372" s="211"/>
      <c r="AY372" s="211" t="s">
        <v>5491</v>
      </c>
      <c r="AZ372" s="211" t="s">
        <v>5492</v>
      </c>
      <c r="BA372" s="211" t="s">
        <v>5493</v>
      </c>
      <c r="BB372" s="211"/>
      <c r="BC372" s="140" t="s">
        <v>768</v>
      </c>
    </row>
    <row r="373" spans="1:55" ht="15" customHeight="1">
      <c r="A373" s="207">
        <v>12</v>
      </c>
      <c r="B373" s="140" t="s">
        <v>5394</v>
      </c>
      <c r="C373" s="140" t="s">
        <v>5395</v>
      </c>
      <c r="D373" s="140" t="s">
        <v>5464</v>
      </c>
      <c r="E373" s="140" t="s">
        <v>769</v>
      </c>
      <c r="F373" s="140" t="s">
        <v>5465</v>
      </c>
      <c r="G373" s="140" t="s">
        <v>771</v>
      </c>
      <c r="H373" s="140" t="s">
        <v>3436</v>
      </c>
      <c r="I373" s="140" t="s">
        <v>5494</v>
      </c>
      <c r="J373" s="214">
        <v>44228</v>
      </c>
      <c r="K373" s="214">
        <v>44561</v>
      </c>
      <c r="L373" s="140" t="s">
        <v>774</v>
      </c>
      <c r="M373" s="140" t="s">
        <v>517</v>
      </c>
      <c r="N373" s="140" t="s">
        <v>60</v>
      </c>
      <c r="O373" s="140" t="s">
        <v>5467</v>
      </c>
      <c r="P373" s="140" t="s">
        <v>3439</v>
      </c>
      <c r="Q373" s="219">
        <v>1</v>
      </c>
      <c r="R373" s="219">
        <v>0.1</v>
      </c>
      <c r="S373" s="219">
        <v>0.55000000000000004</v>
      </c>
      <c r="T373" s="219">
        <v>0.35</v>
      </c>
      <c r="U373" s="219">
        <v>0</v>
      </c>
      <c r="V373" s="219">
        <v>0</v>
      </c>
      <c r="W373" s="219">
        <v>0</v>
      </c>
      <c r="X373" s="219">
        <v>0.55000000000000004</v>
      </c>
      <c r="Y373" s="219" t="s">
        <v>5495</v>
      </c>
      <c r="Z373" s="219">
        <v>0.35</v>
      </c>
      <c r="AA373" s="219" t="s">
        <v>5496</v>
      </c>
      <c r="AB373" s="216"/>
      <c r="AC373" s="216"/>
      <c r="AD373" s="210">
        <v>44295</v>
      </c>
      <c r="AE373" s="210">
        <v>44379</v>
      </c>
      <c r="AF373" s="210">
        <v>44481</v>
      </c>
      <c r="AG373" s="210"/>
      <c r="AH373" s="72">
        <f t="shared" si="22"/>
        <v>0.9</v>
      </c>
      <c r="AI373" s="72">
        <f t="shared" si="23"/>
        <v>0</v>
      </c>
      <c r="AJ373" s="72">
        <f t="shared" si="24"/>
        <v>1</v>
      </c>
      <c r="AK373" s="72">
        <f t="shared" si="25"/>
        <v>1</v>
      </c>
      <c r="AL373" s="72" t="s">
        <v>2508</v>
      </c>
      <c r="AM373" s="211" t="s">
        <v>869</v>
      </c>
      <c r="AN373" s="211" t="s">
        <v>780</v>
      </c>
      <c r="AO373" s="211" t="s">
        <v>780</v>
      </c>
      <c r="AP373" s="211"/>
      <c r="AQ373" s="211" t="s">
        <v>5491</v>
      </c>
      <c r="AR373" s="211" t="s">
        <v>3525</v>
      </c>
      <c r="AS373" s="211" t="s">
        <v>5497</v>
      </c>
      <c r="AT373" s="211"/>
      <c r="AU373" s="211" t="s">
        <v>869</v>
      </c>
      <c r="AV373" s="211" t="s">
        <v>780</v>
      </c>
      <c r="AW373" s="211" t="s">
        <v>780</v>
      </c>
      <c r="AX373" s="211"/>
      <c r="AY373" s="211" t="s">
        <v>5491</v>
      </c>
      <c r="AZ373" s="211" t="s">
        <v>5498</v>
      </c>
      <c r="BA373" s="211" t="s">
        <v>5499</v>
      </c>
      <c r="BB373" s="211"/>
      <c r="BC373" s="140" t="s">
        <v>768</v>
      </c>
    </row>
    <row r="374" spans="1:55" ht="15" customHeight="1">
      <c r="A374" s="207">
        <v>13</v>
      </c>
      <c r="B374" s="140" t="s">
        <v>5394</v>
      </c>
      <c r="C374" s="140" t="s">
        <v>5395</v>
      </c>
      <c r="D374" s="140" t="s">
        <v>5464</v>
      </c>
      <c r="E374" s="140" t="s">
        <v>769</v>
      </c>
      <c r="F374" s="140" t="s">
        <v>5465</v>
      </c>
      <c r="G374" s="140" t="s">
        <v>771</v>
      </c>
      <c r="H374" s="140" t="s">
        <v>3436</v>
      </c>
      <c r="I374" s="140" t="s">
        <v>5500</v>
      </c>
      <c r="J374" s="214">
        <v>44228</v>
      </c>
      <c r="K374" s="214">
        <v>44561</v>
      </c>
      <c r="L374" s="140" t="s">
        <v>774</v>
      </c>
      <c r="M374" s="140" t="s">
        <v>517</v>
      </c>
      <c r="N374" s="140" t="s">
        <v>60</v>
      </c>
      <c r="O374" s="140" t="s">
        <v>5467</v>
      </c>
      <c r="P374" s="140" t="s">
        <v>3439</v>
      </c>
      <c r="Q374" s="219">
        <v>1</v>
      </c>
      <c r="R374" s="219">
        <v>0.1</v>
      </c>
      <c r="S374" s="219">
        <v>0.55000000000000004</v>
      </c>
      <c r="T374" s="219">
        <v>0.35</v>
      </c>
      <c r="U374" s="219">
        <v>0</v>
      </c>
      <c r="V374" s="219">
        <v>0</v>
      </c>
      <c r="W374" s="219">
        <v>0</v>
      </c>
      <c r="X374" s="219">
        <v>0.55000000000000004</v>
      </c>
      <c r="Y374" s="219" t="s">
        <v>5501</v>
      </c>
      <c r="Z374" s="219">
        <v>0.35</v>
      </c>
      <c r="AA374" s="219" t="s">
        <v>5502</v>
      </c>
      <c r="AB374" s="220"/>
      <c r="AC374" s="220"/>
      <c r="AD374" s="210">
        <v>44295</v>
      </c>
      <c r="AE374" s="210">
        <v>44379</v>
      </c>
      <c r="AF374" s="210">
        <v>44481</v>
      </c>
      <c r="AG374" s="210"/>
      <c r="AH374" s="72">
        <f t="shared" si="22"/>
        <v>0.9</v>
      </c>
      <c r="AI374" s="72">
        <f t="shared" si="23"/>
        <v>0</v>
      </c>
      <c r="AJ374" s="72">
        <f t="shared" si="24"/>
        <v>1</v>
      </c>
      <c r="AK374" s="72">
        <f t="shared" si="25"/>
        <v>1</v>
      </c>
      <c r="AL374" s="72" t="s">
        <v>2508</v>
      </c>
      <c r="AM374" s="211" t="s">
        <v>869</v>
      </c>
      <c r="AN374" s="211" t="s">
        <v>780</v>
      </c>
      <c r="AO374" s="211" t="s">
        <v>780</v>
      </c>
      <c r="AP374" s="211"/>
      <c r="AQ374" s="211" t="s">
        <v>5491</v>
      </c>
      <c r="AR374" s="211" t="s">
        <v>3525</v>
      </c>
      <c r="AS374" s="211" t="s">
        <v>5503</v>
      </c>
      <c r="AT374" s="211"/>
      <c r="AU374" s="211" t="s">
        <v>869</v>
      </c>
      <c r="AV374" s="211" t="s">
        <v>780</v>
      </c>
      <c r="AW374" s="211" t="s">
        <v>780</v>
      </c>
      <c r="AX374" s="211"/>
      <c r="AY374" s="211" t="s">
        <v>5491</v>
      </c>
      <c r="AZ374" s="211" t="s">
        <v>5498</v>
      </c>
      <c r="BA374" s="211" t="s">
        <v>5504</v>
      </c>
      <c r="BB374" s="211"/>
      <c r="BC374" s="140" t="s">
        <v>768</v>
      </c>
    </row>
    <row r="375" spans="1:55" ht="15" customHeight="1">
      <c r="A375" s="207">
        <v>14</v>
      </c>
      <c r="B375" s="140" t="s">
        <v>5394</v>
      </c>
      <c r="C375" s="140" t="s">
        <v>5395</v>
      </c>
      <c r="D375" s="140" t="s">
        <v>5464</v>
      </c>
      <c r="E375" s="140" t="s">
        <v>769</v>
      </c>
      <c r="F375" s="140" t="s">
        <v>5465</v>
      </c>
      <c r="G375" s="140" t="s">
        <v>771</v>
      </c>
      <c r="H375" s="140" t="s">
        <v>3436</v>
      </c>
      <c r="I375" s="140" t="s">
        <v>5505</v>
      </c>
      <c r="J375" s="214">
        <v>44228</v>
      </c>
      <c r="K375" s="214">
        <v>44561</v>
      </c>
      <c r="L375" s="140" t="s">
        <v>774</v>
      </c>
      <c r="M375" s="140" t="s">
        <v>517</v>
      </c>
      <c r="N375" s="140" t="s">
        <v>60</v>
      </c>
      <c r="O375" s="140" t="s">
        <v>5467</v>
      </c>
      <c r="P375" s="140" t="s">
        <v>3439</v>
      </c>
      <c r="Q375" s="219">
        <v>1</v>
      </c>
      <c r="R375" s="219">
        <v>0</v>
      </c>
      <c r="S375" s="219">
        <v>0.3</v>
      </c>
      <c r="T375" s="219">
        <v>0</v>
      </c>
      <c r="U375" s="219">
        <v>0.7</v>
      </c>
      <c r="V375" s="219">
        <v>0</v>
      </c>
      <c r="W375" s="219">
        <v>0</v>
      </c>
      <c r="X375" s="219">
        <v>0.6</v>
      </c>
      <c r="Y375" s="219" t="s">
        <v>5506</v>
      </c>
      <c r="Z375" s="219">
        <v>0</v>
      </c>
      <c r="AA375" s="219" t="s">
        <v>5507</v>
      </c>
      <c r="AB375" s="220"/>
      <c r="AC375" s="220"/>
      <c r="AD375" s="210">
        <v>44295</v>
      </c>
      <c r="AE375" s="210">
        <v>44379</v>
      </c>
      <c r="AF375" s="210">
        <v>44481</v>
      </c>
      <c r="AG375" s="210"/>
      <c r="AH375" s="72">
        <f t="shared" si="22"/>
        <v>0.6</v>
      </c>
      <c r="AI375" s="72" t="str">
        <f t="shared" si="23"/>
        <v/>
      </c>
      <c r="AJ375" s="72">
        <f t="shared" si="24"/>
        <v>1</v>
      </c>
      <c r="AK375" s="72" t="str">
        <f t="shared" si="25"/>
        <v/>
      </c>
      <c r="AL375" s="72" t="s">
        <v>2508</v>
      </c>
      <c r="AM375" s="211" t="s">
        <v>879</v>
      </c>
      <c r="AN375" s="211" t="s">
        <v>780</v>
      </c>
      <c r="AO375" s="211" t="s">
        <v>780</v>
      </c>
      <c r="AP375" s="211"/>
      <c r="AQ375" s="211" t="s">
        <v>5508</v>
      </c>
      <c r="AR375" s="211" t="s">
        <v>5509</v>
      </c>
      <c r="AS375" s="211" t="s">
        <v>5510</v>
      </c>
      <c r="AT375" s="211"/>
      <c r="AU375" s="211" t="s">
        <v>879</v>
      </c>
      <c r="AV375" s="211" t="s">
        <v>780</v>
      </c>
      <c r="AW375" s="211" t="s">
        <v>879</v>
      </c>
      <c r="AX375" s="211"/>
      <c r="AY375" s="211" t="s">
        <v>5508</v>
      </c>
      <c r="AZ375" s="211" t="s">
        <v>5498</v>
      </c>
      <c r="BA375" s="211" t="s">
        <v>5508</v>
      </c>
      <c r="BB375" s="211"/>
      <c r="BC375" s="140" t="s">
        <v>768</v>
      </c>
    </row>
    <row r="376" spans="1:55" ht="15" customHeight="1">
      <c r="A376" s="207">
        <v>15</v>
      </c>
      <c r="B376" s="140" t="s">
        <v>5394</v>
      </c>
      <c r="C376" s="140" t="s">
        <v>5395</v>
      </c>
      <c r="D376" s="140" t="s">
        <v>5464</v>
      </c>
      <c r="E376" s="140" t="s">
        <v>769</v>
      </c>
      <c r="F376" s="140" t="s">
        <v>5465</v>
      </c>
      <c r="G376" s="140" t="s">
        <v>771</v>
      </c>
      <c r="H376" s="140" t="s">
        <v>3436</v>
      </c>
      <c r="I376" s="140" t="s">
        <v>5511</v>
      </c>
      <c r="J376" s="214">
        <v>44197</v>
      </c>
      <c r="K376" s="214">
        <v>44561</v>
      </c>
      <c r="L376" s="140" t="s">
        <v>774</v>
      </c>
      <c r="M376" s="140" t="s">
        <v>517</v>
      </c>
      <c r="N376" s="140" t="s">
        <v>60</v>
      </c>
      <c r="O376" s="140" t="s">
        <v>5467</v>
      </c>
      <c r="P376" s="140" t="s">
        <v>3439</v>
      </c>
      <c r="Q376" s="219">
        <v>1</v>
      </c>
      <c r="R376" s="219">
        <v>0.19</v>
      </c>
      <c r="S376" s="219">
        <v>0.27</v>
      </c>
      <c r="T376" s="219">
        <v>0.27</v>
      </c>
      <c r="U376" s="219">
        <v>0.27</v>
      </c>
      <c r="V376" s="219">
        <v>0.19</v>
      </c>
      <c r="W376" s="219" t="s">
        <v>5512</v>
      </c>
      <c r="X376" s="219">
        <v>0.27</v>
      </c>
      <c r="Y376" s="219" t="s">
        <v>5513</v>
      </c>
      <c r="Z376" s="219">
        <v>0.27</v>
      </c>
      <c r="AA376" s="219" t="s">
        <v>5514</v>
      </c>
      <c r="AB376" s="212"/>
      <c r="AC376" s="212"/>
      <c r="AD376" s="210">
        <v>44295</v>
      </c>
      <c r="AE376" s="210">
        <v>44379</v>
      </c>
      <c r="AF376" s="210">
        <v>44481</v>
      </c>
      <c r="AG376" s="210"/>
      <c r="AH376" s="72">
        <f t="shared" si="22"/>
        <v>0.73</v>
      </c>
      <c r="AI376" s="72">
        <f t="shared" si="23"/>
        <v>1</v>
      </c>
      <c r="AJ376" s="72">
        <f t="shared" si="24"/>
        <v>1</v>
      </c>
      <c r="AK376" s="72">
        <f t="shared" si="25"/>
        <v>1</v>
      </c>
      <c r="AL376" s="72" t="s">
        <v>2508</v>
      </c>
      <c r="AM376" s="211" t="s">
        <v>780</v>
      </c>
      <c r="AN376" s="211" t="s">
        <v>780</v>
      </c>
      <c r="AO376" s="211" t="s">
        <v>780</v>
      </c>
      <c r="AP376" s="211"/>
      <c r="AQ376" s="211" t="s">
        <v>5471</v>
      </c>
      <c r="AR376" s="211" t="s">
        <v>5515</v>
      </c>
      <c r="AS376" s="211" t="s">
        <v>5473</v>
      </c>
      <c r="AT376" s="211"/>
      <c r="AU376" s="211" t="s">
        <v>780</v>
      </c>
      <c r="AV376" s="211" t="s">
        <v>780</v>
      </c>
      <c r="AW376" s="211" t="s">
        <v>780</v>
      </c>
      <c r="AX376" s="211"/>
      <c r="AY376" s="211" t="s">
        <v>5516</v>
      </c>
      <c r="AZ376" s="211" t="s">
        <v>5498</v>
      </c>
      <c r="BA376" s="211" t="s">
        <v>5517</v>
      </c>
      <c r="BB376" s="211"/>
      <c r="BC376" s="140" t="s">
        <v>768</v>
      </c>
    </row>
    <row r="377" spans="1:55" ht="15" customHeight="1">
      <c r="A377" s="207">
        <v>16</v>
      </c>
      <c r="B377" s="140" t="s">
        <v>5394</v>
      </c>
      <c r="C377" s="140" t="s">
        <v>5518</v>
      </c>
      <c r="D377" s="140" t="s">
        <v>5519</v>
      </c>
      <c r="E377" s="140" t="s">
        <v>769</v>
      </c>
      <c r="F377" s="140" t="s">
        <v>770</v>
      </c>
      <c r="G377" s="140" t="s">
        <v>771</v>
      </c>
      <c r="H377" s="140" t="s">
        <v>772</v>
      </c>
      <c r="I377" s="140" t="s">
        <v>5520</v>
      </c>
      <c r="J377" s="214">
        <v>44228</v>
      </c>
      <c r="K377" s="214">
        <v>44561</v>
      </c>
      <c r="L377" s="140" t="s">
        <v>5521</v>
      </c>
      <c r="M377" s="140" t="s">
        <v>5522</v>
      </c>
      <c r="N377" s="140" t="s">
        <v>60</v>
      </c>
      <c r="O377" s="140" t="s">
        <v>5523</v>
      </c>
      <c r="P377" s="140" t="s">
        <v>11</v>
      </c>
      <c r="Q377" s="212">
        <f>SUM(R377:U377)</f>
        <v>1</v>
      </c>
      <c r="R377" s="212">
        <v>0</v>
      </c>
      <c r="S377" s="212">
        <v>0.33</v>
      </c>
      <c r="T377" s="212">
        <v>0.33</v>
      </c>
      <c r="U377" s="212">
        <v>0.34</v>
      </c>
      <c r="V377" s="212">
        <v>0</v>
      </c>
      <c r="W377" s="212" t="s">
        <v>1751</v>
      </c>
      <c r="X377" s="212">
        <v>0.3</v>
      </c>
      <c r="Y377" s="212" t="s">
        <v>5524</v>
      </c>
      <c r="Z377" s="212">
        <v>0.36</v>
      </c>
      <c r="AA377" s="212" t="s">
        <v>5525</v>
      </c>
      <c r="AB377" s="209"/>
      <c r="AC377" s="209"/>
      <c r="AD377" s="210">
        <v>44295</v>
      </c>
      <c r="AE377" s="210">
        <v>44379</v>
      </c>
      <c r="AF377" s="210">
        <v>44481</v>
      </c>
      <c r="AG377" s="210"/>
      <c r="AH377" s="72">
        <f t="shared" si="22"/>
        <v>0.65999999999999992</v>
      </c>
      <c r="AI377" s="72" t="str">
        <f t="shared" si="23"/>
        <v/>
      </c>
      <c r="AJ377" s="72">
        <f t="shared" si="24"/>
        <v>0.90909090909090906</v>
      </c>
      <c r="AK377" s="72">
        <f t="shared" si="25"/>
        <v>1</v>
      </c>
      <c r="AL377" s="72" t="s">
        <v>2508</v>
      </c>
      <c r="AM377" s="211" t="s">
        <v>879</v>
      </c>
      <c r="AN377" s="211" t="s">
        <v>780</v>
      </c>
      <c r="AO377" s="211" t="s">
        <v>780</v>
      </c>
      <c r="AP377" s="211"/>
      <c r="AQ377" s="211" t="s">
        <v>5526</v>
      </c>
      <c r="AR377" s="211" t="s">
        <v>5527</v>
      </c>
      <c r="AS377" s="211" t="s">
        <v>5528</v>
      </c>
      <c r="AT377" s="211"/>
      <c r="AU377" s="211" t="s">
        <v>879</v>
      </c>
      <c r="AV377" s="211" t="s">
        <v>780</v>
      </c>
      <c r="AW377" s="211" t="s">
        <v>780</v>
      </c>
      <c r="AX377" s="211"/>
      <c r="AY377" s="211" t="s">
        <v>1753</v>
      </c>
      <c r="AZ377" s="211" t="s">
        <v>5529</v>
      </c>
      <c r="BA377" s="211" t="s">
        <v>5530</v>
      </c>
      <c r="BB377" s="211"/>
      <c r="BC377" s="140" t="s">
        <v>768</v>
      </c>
    </row>
    <row r="378" spans="1:55" ht="15" customHeight="1">
      <c r="A378" s="207">
        <v>17</v>
      </c>
      <c r="B378" s="140" t="s">
        <v>5394</v>
      </c>
      <c r="C378" s="140" t="s">
        <v>5531</v>
      </c>
      <c r="D378" s="140" t="s">
        <v>5532</v>
      </c>
      <c r="E378" s="140" t="s">
        <v>3642</v>
      </c>
      <c r="F378" s="140" t="s">
        <v>5533</v>
      </c>
      <c r="G378" s="140" t="s">
        <v>4503</v>
      </c>
      <c r="H378" s="140" t="s">
        <v>4504</v>
      </c>
      <c r="I378" s="140" t="s">
        <v>5534</v>
      </c>
      <c r="J378" s="214">
        <v>44228</v>
      </c>
      <c r="K378" s="214">
        <v>44545</v>
      </c>
      <c r="L378" s="140" t="s">
        <v>5535</v>
      </c>
      <c r="M378" s="140" t="s">
        <v>5536</v>
      </c>
      <c r="N378" s="140" t="s">
        <v>30</v>
      </c>
      <c r="O378" s="140" t="s">
        <v>5537</v>
      </c>
      <c r="P378" s="140" t="s">
        <v>776</v>
      </c>
      <c r="Q378" s="220">
        <v>6</v>
      </c>
      <c r="R378" s="220">
        <v>0</v>
      </c>
      <c r="S378" s="220">
        <v>2</v>
      </c>
      <c r="T378" s="220">
        <v>2</v>
      </c>
      <c r="U378" s="220">
        <v>2</v>
      </c>
      <c r="V378" s="220">
        <v>0</v>
      </c>
      <c r="W378" s="220" t="s">
        <v>5538</v>
      </c>
      <c r="X378" s="220">
        <v>4</v>
      </c>
      <c r="Y378" s="220" t="s">
        <v>5539</v>
      </c>
      <c r="Z378" s="220">
        <v>2</v>
      </c>
      <c r="AA378" s="220" t="s">
        <v>5540</v>
      </c>
      <c r="AB378" s="209"/>
      <c r="AC378" s="209"/>
      <c r="AD378" s="210">
        <v>44295</v>
      </c>
      <c r="AE378" s="210">
        <v>44379</v>
      </c>
      <c r="AF378" s="210">
        <v>44481</v>
      </c>
      <c r="AG378" s="210"/>
      <c r="AH378" s="72">
        <f t="shared" si="22"/>
        <v>1</v>
      </c>
      <c r="AI378" s="72" t="str">
        <f t="shared" si="23"/>
        <v/>
      </c>
      <c r="AJ378" s="72">
        <f t="shared" si="24"/>
        <v>1</v>
      </c>
      <c r="AK378" s="72">
        <f t="shared" si="25"/>
        <v>1</v>
      </c>
      <c r="AL378" s="72" t="s">
        <v>2508</v>
      </c>
      <c r="AM378" s="140" t="s">
        <v>780</v>
      </c>
      <c r="AN378" s="140" t="s">
        <v>780</v>
      </c>
      <c r="AO378" s="140" t="s">
        <v>780</v>
      </c>
      <c r="AP378" s="140"/>
      <c r="AQ378" s="140" t="s">
        <v>4331</v>
      </c>
      <c r="AR378" s="140" t="s">
        <v>5541</v>
      </c>
      <c r="AS378" s="140" t="s">
        <v>5542</v>
      </c>
      <c r="AT378" s="140"/>
      <c r="AU378" s="140" t="s">
        <v>879</v>
      </c>
      <c r="AV378" s="140" t="s">
        <v>780</v>
      </c>
      <c r="AW378" s="140" t="s">
        <v>780</v>
      </c>
      <c r="AX378" s="140"/>
      <c r="AY378" s="140" t="s">
        <v>5543</v>
      </c>
      <c r="AZ378" s="140" t="s">
        <v>5544</v>
      </c>
      <c r="BA378" s="140" t="s">
        <v>5545</v>
      </c>
      <c r="BB378" s="140"/>
      <c r="BC378" s="140" t="s">
        <v>768</v>
      </c>
    </row>
    <row r="379" spans="1:55" ht="15" customHeight="1">
      <c r="A379" s="207">
        <v>18</v>
      </c>
      <c r="B379" s="140" t="s">
        <v>5394</v>
      </c>
      <c r="C379" s="140" t="s">
        <v>5518</v>
      </c>
      <c r="D379" s="140" t="s">
        <v>5546</v>
      </c>
      <c r="E379" s="140" t="s">
        <v>3642</v>
      </c>
      <c r="F379" s="140" t="s">
        <v>5533</v>
      </c>
      <c r="G379" s="140" t="s">
        <v>4503</v>
      </c>
      <c r="H379" s="140" t="s">
        <v>4504</v>
      </c>
      <c r="I379" s="140" t="s">
        <v>5547</v>
      </c>
      <c r="J379" s="214">
        <v>44247</v>
      </c>
      <c r="K379" s="214">
        <v>44545</v>
      </c>
      <c r="L379" s="140" t="s">
        <v>5548</v>
      </c>
      <c r="M379" s="140" t="s">
        <v>5536</v>
      </c>
      <c r="N379" s="140" t="s">
        <v>30</v>
      </c>
      <c r="O379" s="140" t="s">
        <v>5549</v>
      </c>
      <c r="P379" s="140" t="s">
        <v>776</v>
      </c>
      <c r="Q379" s="220">
        <v>2</v>
      </c>
      <c r="R379" s="220">
        <v>0</v>
      </c>
      <c r="S379" s="220">
        <v>0</v>
      </c>
      <c r="T379" s="220">
        <v>0</v>
      </c>
      <c r="U379" s="220">
        <v>2</v>
      </c>
      <c r="V379" s="220">
        <v>0</v>
      </c>
      <c r="W379" s="220" t="s">
        <v>5550</v>
      </c>
      <c r="X379" s="220">
        <v>0</v>
      </c>
      <c r="Y379" s="220" t="s">
        <v>5551</v>
      </c>
      <c r="Z379" s="220">
        <v>1</v>
      </c>
      <c r="AA379" s="220" t="s">
        <v>5552</v>
      </c>
      <c r="AB379" s="209"/>
      <c r="AC379" s="209"/>
      <c r="AD379" s="210">
        <v>44295</v>
      </c>
      <c r="AE379" s="210">
        <v>44379</v>
      </c>
      <c r="AF379" s="210">
        <v>44481</v>
      </c>
      <c r="AG379" s="210"/>
      <c r="AH379" s="72">
        <f t="shared" si="22"/>
        <v>0.5</v>
      </c>
      <c r="AI379" s="72" t="str">
        <f t="shared" si="23"/>
        <v/>
      </c>
      <c r="AJ379" s="72" t="str">
        <f t="shared" si="24"/>
        <v/>
      </c>
      <c r="AK379" s="72" t="str">
        <f t="shared" si="25"/>
        <v/>
      </c>
      <c r="AL379" s="72" t="s">
        <v>2508</v>
      </c>
      <c r="AM379" s="140" t="s">
        <v>780</v>
      </c>
      <c r="AN379" s="140" t="s">
        <v>780</v>
      </c>
      <c r="AO379" s="140" t="s">
        <v>780</v>
      </c>
      <c r="AP379" s="140"/>
      <c r="AQ379" s="140" t="s">
        <v>4331</v>
      </c>
      <c r="AR379" s="140" t="s">
        <v>5553</v>
      </c>
      <c r="AS379" s="140" t="s">
        <v>5554</v>
      </c>
      <c r="AT379" s="140"/>
      <c r="AU379" s="140" t="s">
        <v>879</v>
      </c>
      <c r="AV379" s="140" t="s">
        <v>780</v>
      </c>
      <c r="AW379" s="140" t="s">
        <v>780</v>
      </c>
      <c r="AX379" s="140"/>
      <c r="AY379" s="140" t="s">
        <v>5555</v>
      </c>
      <c r="AZ379" s="140" t="s">
        <v>5556</v>
      </c>
      <c r="BA379" s="140" t="s">
        <v>5557</v>
      </c>
      <c r="BB379" s="140"/>
      <c r="BC379" s="140" t="s">
        <v>768</v>
      </c>
    </row>
    <row r="380" spans="1:55" ht="15" customHeight="1">
      <c r="A380" s="207">
        <v>19</v>
      </c>
      <c r="B380" s="140" t="s">
        <v>5394</v>
      </c>
      <c r="C380" s="140" t="s">
        <v>5518</v>
      </c>
      <c r="D380" s="140" t="s">
        <v>5558</v>
      </c>
      <c r="E380" s="140" t="s">
        <v>3642</v>
      </c>
      <c r="F380" s="140" t="s">
        <v>5533</v>
      </c>
      <c r="G380" s="140" t="s">
        <v>4503</v>
      </c>
      <c r="H380" s="140" t="s">
        <v>4504</v>
      </c>
      <c r="I380" s="140" t="s">
        <v>5559</v>
      </c>
      <c r="J380" s="214">
        <v>44228</v>
      </c>
      <c r="K380" s="214">
        <v>44560</v>
      </c>
      <c r="L380" s="140" t="s">
        <v>5560</v>
      </c>
      <c r="M380" s="140" t="s">
        <v>5536</v>
      </c>
      <c r="N380" s="140" t="s">
        <v>60</v>
      </c>
      <c r="O380" s="140" t="s">
        <v>5561</v>
      </c>
      <c r="P380" s="140" t="s">
        <v>776</v>
      </c>
      <c r="Q380" s="234">
        <v>1</v>
      </c>
      <c r="R380" s="234">
        <v>0.2</v>
      </c>
      <c r="S380" s="234">
        <v>0.4</v>
      </c>
      <c r="T380" s="234">
        <v>0.3</v>
      </c>
      <c r="U380" s="234">
        <v>0.1</v>
      </c>
      <c r="V380" s="234">
        <v>0.1</v>
      </c>
      <c r="W380" s="234" t="s">
        <v>5562</v>
      </c>
      <c r="X380" s="234">
        <v>0.7</v>
      </c>
      <c r="Y380" s="234" t="s">
        <v>5563</v>
      </c>
      <c r="Z380" s="234">
        <v>0.2</v>
      </c>
      <c r="AA380" s="234" t="s">
        <v>5564</v>
      </c>
      <c r="AB380" s="209"/>
      <c r="AC380" s="209"/>
      <c r="AD380" s="210">
        <v>44295</v>
      </c>
      <c r="AE380" s="210">
        <v>44379</v>
      </c>
      <c r="AF380" s="210">
        <v>44481</v>
      </c>
      <c r="AG380" s="210"/>
      <c r="AH380" s="72">
        <f t="shared" si="22"/>
        <v>1</v>
      </c>
      <c r="AI380" s="72">
        <f t="shared" si="23"/>
        <v>0.5</v>
      </c>
      <c r="AJ380" s="72">
        <f t="shared" si="24"/>
        <v>1</v>
      </c>
      <c r="AK380" s="72">
        <f t="shared" si="25"/>
        <v>1</v>
      </c>
      <c r="AL380" s="72" t="s">
        <v>2508</v>
      </c>
      <c r="AM380" s="140" t="s">
        <v>780</v>
      </c>
      <c r="AN380" s="140" t="s">
        <v>780</v>
      </c>
      <c r="AO380" s="140" t="s">
        <v>780</v>
      </c>
      <c r="AP380" s="140"/>
      <c r="AQ380" s="140" t="s">
        <v>4331</v>
      </c>
      <c r="AR380" s="140" t="s">
        <v>5565</v>
      </c>
      <c r="AS380" s="140" t="s">
        <v>5566</v>
      </c>
      <c r="AT380" s="140"/>
      <c r="AU380" s="140" t="s">
        <v>780</v>
      </c>
      <c r="AV380" s="140" t="s">
        <v>780</v>
      </c>
      <c r="AW380" s="140" t="s">
        <v>780</v>
      </c>
      <c r="AX380" s="140"/>
      <c r="AY380" s="140" t="s">
        <v>5567</v>
      </c>
      <c r="AZ380" s="140" t="s">
        <v>5568</v>
      </c>
      <c r="BA380" s="140" t="s">
        <v>5569</v>
      </c>
      <c r="BB380" s="140"/>
      <c r="BC380" s="140" t="s">
        <v>768</v>
      </c>
    </row>
    <row r="381" spans="1:55" ht="15" customHeight="1">
      <c r="A381" s="207">
        <v>20</v>
      </c>
      <c r="B381" s="140" t="s">
        <v>5394</v>
      </c>
      <c r="C381" s="140" t="s">
        <v>5531</v>
      </c>
      <c r="D381" s="140" t="s">
        <v>5570</v>
      </c>
      <c r="E381" s="140" t="s">
        <v>5571</v>
      </c>
      <c r="F381" s="140" t="s">
        <v>5572</v>
      </c>
      <c r="G381" s="140" t="s">
        <v>4503</v>
      </c>
      <c r="H381" s="140" t="s">
        <v>4504</v>
      </c>
      <c r="I381" s="140" t="s">
        <v>5573</v>
      </c>
      <c r="J381" s="214">
        <v>44242</v>
      </c>
      <c r="K381" s="214">
        <v>44560</v>
      </c>
      <c r="L381" s="140" t="s">
        <v>5574</v>
      </c>
      <c r="M381" s="140" t="s">
        <v>5536</v>
      </c>
      <c r="N381" s="140" t="s">
        <v>60</v>
      </c>
      <c r="O381" s="140" t="s">
        <v>5575</v>
      </c>
      <c r="P381" s="140" t="s">
        <v>776</v>
      </c>
      <c r="Q381" s="234">
        <v>1</v>
      </c>
      <c r="R381" s="234">
        <v>0.15</v>
      </c>
      <c r="S381" s="234">
        <v>0.25</v>
      </c>
      <c r="T381" s="234">
        <v>0.4</v>
      </c>
      <c r="U381" s="234">
        <v>0.2</v>
      </c>
      <c r="V381" s="234">
        <v>0.15</v>
      </c>
      <c r="W381" s="234" t="s">
        <v>5576</v>
      </c>
      <c r="X381" s="234">
        <v>0.25</v>
      </c>
      <c r="Y381" s="234" t="s">
        <v>5577</v>
      </c>
      <c r="Z381" s="234">
        <v>0.4</v>
      </c>
      <c r="AA381" s="234" t="s">
        <v>5578</v>
      </c>
      <c r="AB381" s="209"/>
      <c r="AC381" s="209"/>
      <c r="AD381" s="210">
        <v>44295</v>
      </c>
      <c r="AE381" s="210">
        <v>44379</v>
      </c>
      <c r="AF381" s="210">
        <v>44481</v>
      </c>
      <c r="AG381" s="210"/>
      <c r="AH381" s="72">
        <f t="shared" si="22"/>
        <v>0.8</v>
      </c>
      <c r="AI381" s="72">
        <f t="shared" si="23"/>
        <v>1</v>
      </c>
      <c r="AJ381" s="72">
        <f t="shared" si="24"/>
        <v>1</v>
      </c>
      <c r="AK381" s="72">
        <f t="shared" si="25"/>
        <v>1</v>
      </c>
      <c r="AL381" s="72" t="s">
        <v>2508</v>
      </c>
      <c r="AM381" s="140" t="s">
        <v>780</v>
      </c>
      <c r="AN381" s="140" t="s">
        <v>780</v>
      </c>
      <c r="AO381" s="140" t="s">
        <v>780</v>
      </c>
      <c r="AP381" s="140"/>
      <c r="AQ381" s="140" t="s">
        <v>4331</v>
      </c>
      <c r="AR381" s="140" t="s">
        <v>5579</v>
      </c>
      <c r="AS381" s="140" t="s">
        <v>5580</v>
      </c>
      <c r="AT381" s="140"/>
      <c r="AU381" s="140" t="s">
        <v>780</v>
      </c>
      <c r="AV381" s="140" t="s">
        <v>780</v>
      </c>
      <c r="AW381" s="140" t="s">
        <v>780</v>
      </c>
      <c r="AX381" s="140"/>
      <c r="AY381" s="140" t="s">
        <v>5581</v>
      </c>
      <c r="AZ381" s="140" t="s">
        <v>5582</v>
      </c>
      <c r="BA381" s="140" t="s">
        <v>5583</v>
      </c>
      <c r="BB381" s="140"/>
      <c r="BC381" s="140" t="s">
        <v>768</v>
      </c>
    </row>
    <row r="382" spans="1:55" ht="15" customHeight="1">
      <c r="A382" s="207">
        <v>21</v>
      </c>
      <c r="B382" s="140" t="s">
        <v>5394</v>
      </c>
      <c r="C382" s="140" t="s">
        <v>5531</v>
      </c>
      <c r="D382" s="140" t="s">
        <v>5570</v>
      </c>
      <c r="E382" s="140" t="s">
        <v>5571</v>
      </c>
      <c r="F382" s="140" t="s">
        <v>5572</v>
      </c>
      <c r="G382" s="140" t="s">
        <v>4503</v>
      </c>
      <c r="H382" s="140" t="s">
        <v>4504</v>
      </c>
      <c r="I382" s="140" t="s">
        <v>5584</v>
      </c>
      <c r="J382" s="214">
        <v>44287</v>
      </c>
      <c r="K382" s="214">
        <v>44560</v>
      </c>
      <c r="L382" s="140" t="s">
        <v>5585</v>
      </c>
      <c r="M382" s="140" t="s">
        <v>5536</v>
      </c>
      <c r="N382" s="140" t="s">
        <v>30</v>
      </c>
      <c r="O382" s="140" t="s">
        <v>5575</v>
      </c>
      <c r="P382" s="140" t="s">
        <v>776</v>
      </c>
      <c r="Q382" s="240">
        <v>2</v>
      </c>
      <c r="R382" s="240">
        <v>0</v>
      </c>
      <c r="S382" s="240">
        <v>1</v>
      </c>
      <c r="T382" s="240">
        <v>0</v>
      </c>
      <c r="U382" s="240">
        <v>1</v>
      </c>
      <c r="V382" s="240">
        <v>0</v>
      </c>
      <c r="W382" s="240" t="s">
        <v>4533</v>
      </c>
      <c r="X382" s="240">
        <v>1</v>
      </c>
      <c r="Y382" s="240" t="s">
        <v>5586</v>
      </c>
      <c r="Z382" s="240">
        <v>2</v>
      </c>
      <c r="AA382" s="240" t="s">
        <v>5587</v>
      </c>
      <c r="AB382" s="209"/>
      <c r="AC382" s="209"/>
      <c r="AD382" s="210">
        <v>44295</v>
      </c>
      <c r="AE382" s="210">
        <v>44379</v>
      </c>
      <c r="AF382" s="210">
        <v>44481</v>
      </c>
      <c r="AG382" s="210"/>
      <c r="AH382" s="72">
        <f t="shared" si="22"/>
        <v>1</v>
      </c>
      <c r="AI382" s="72" t="str">
        <f t="shared" si="23"/>
        <v/>
      </c>
      <c r="AJ382" s="72">
        <f t="shared" si="24"/>
        <v>1</v>
      </c>
      <c r="AK382" s="72" t="str">
        <f t="shared" si="25"/>
        <v/>
      </c>
      <c r="AL382" s="72" t="s">
        <v>2508</v>
      </c>
      <c r="AM382" s="140" t="s">
        <v>879</v>
      </c>
      <c r="AN382" s="140" t="s">
        <v>780</v>
      </c>
      <c r="AO382" s="140" t="s">
        <v>780</v>
      </c>
      <c r="AP382" s="140"/>
      <c r="AQ382" s="140" t="s">
        <v>4565</v>
      </c>
      <c r="AR382" s="140" t="s">
        <v>5588</v>
      </c>
      <c r="AS382" s="140" t="s">
        <v>5589</v>
      </c>
      <c r="AT382" s="140"/>
      <c r="AU382" s="140" t="s">
        <v>879</v>
      </c>
      <c r="AV382" s="140" t="s">
        <v>780</v>
      </c>
      <c r="AW382" s="140" t="s">
        <v>780</v>
      </c>
      <c r="AX382" s="140"/>
      <c r="AY382" s="140" t="s">
        <v>4367</v>
      </c>
      <c r="AZ382" s="140" t="s">
        <v>5590</v>
      </c>
      <c r="BA382" s="140" t="s">
        <v>5591</v>
      </c>
      <c r="BB382" s="140"/>
      <c r="BC382" s="140" t="s">
        <v>768</v>
      </c>
    </row>
    <row r="383" spans="1:55" ht="15" customHeight="1">
      <c r="A383" s="207">
        <v>22</v>
      </c>
      <c r="B383" s="140" t="s">
        <v>5394</v>
      </c>
      <c r="C383" s="140" t="s">
        <v>5531</v>
      </c>
      <c r="D383" s="140" t="s">
        <v>5570</v>
      </c>
      <c r="E383" s="140" t="s">
        <v>5571</v>
      </c>
      <c r="F383" s="140" t="s">
        <v>5572</v>
      </c>
      <c r="G383" s="140" t="s">
        <v>4503</v>
      </c>
      <c r="H383" s="140" t="s">
        <v>4504</v>
      </c>
      <c r="I383" s="140" t="s">
        <v>5592</v>
      </c>
      <c r="J383" s="214">
        <v>44242</v>
      </c>
      <c r="K383" s="214">
        <v>44560</v>
      </c>
      <c r="L383" s="140" t="s">
        <v>5593</v>
      </c>
      <c r="M383" s="140" t="s">
        <v>5536</v>
      </c>
      <c r="N383" s="140" t="s">
        <v>30</v>
      </c>
      <c r="O383" s="140" t="s">
        <v>5575</v>
      </c>
      <c r="P383" s="140" t="s">
        <v>776</v>
      </c>
      <c r="Q383" s="240">
        <v>4</v>
      </c>
      <c r="R383" s="240">
        <v>1</v>
      </c>
      <c r="S383" s="240">
        <v>1</v>
      </c>
      <c r="T383" s="240">
        <v>1</v>
      </c>
      <c r="U383" s="240">
        <v>1</v>
      </c>
      <c r="V383" s="240">
        <v>1</v>
      </c>
      <c r="W383" s="240" t="s">
        <v>5594</v>
      </c>
      <c r="X383" s="240">
        <v>1</v>
      </c>
      <c r="Y383" s="240" t="s">
        <v>5595</v>
      </c>
      <c r="Z383" s="240">
        <v>1</v>
      </c>
      <c r="AA383" s="240" t="s">
        <v>5596</v>
      </c>
      <c r="AB383" s="209"/>
      <c r="AC383" s="209"/>
      <c r="AD383" s="210">
        <v>44295</v>
      </c>
      <c r="AE383" s="210">
        <v>44379</v>
      </c>
      <c r="AF383" s="210">
        <v>44481</v>
      </c>
      <c r="AG383" s="210"/>
      <c r="AH383" s="72">
        <f t="shared" si="22"/>
        <v>0.75</v>
      </c>
      <c r="AI383" s="72">
        <f t="shared" si="23"/>
        <v>1</v>
      </c>
      <c r="AJ383" s="72">
        <f t="shared" si="24"/>
        <v>1</v>
      </c>
      <c r="AK383" s="72">
        <f t="shared" si="25"/>
        <v>1</v>
      </c>
      <c r="AL383" s="72" t="s">
        <v>2508</v>
      </c>
      <c r="AM383" s="140" t="s">
        <v>780</v>
      </c>
      <c r="AN383" s="140" t="s">
        <v>780</v>
      </c>
      <c r="AO383" s="140" t="s">
        <v>780</v>
      </c>
      <c r="AP383" s="140"/>
      <c r="AQ383" s="140" t="s">
        <v>4331</v>
      </c>
      <c r="AR383" s="140" t="s">
        <v>5597</v>
      </c>
      <c r="AS383" s="140" t="s">
        <v>5598</v>
      </c>
      <c r="AT383" s="140"/>
      <c r="AU383" s="140" t="s">
        <v>780</v>
      </c>
      <c r="AV383" s="140" t="s">
        <v>780</v>
      </c>
      <c r="AW383" s="140" t="s">
        <v>780</v>
      </c>
      <c r="AX383" s="140"/>
      <c r="AY383" s="140" t="s">
        <v>5599</v>
      </c>
      <c r="AZ383" s="140" t="s">
        <v>5600</v>
      </c>
      <c r="BA383" s="140" t="s">
        <v>5601</v>
      </c>
      <c r="BB383" s="140"/>
      <c r="BC383" s="140" t="s">
        <v>768</v>
      </c>
    </row>
    <row r="384" spans="1:55" ht="15" customHeight="1">
      <c r="A384" s="207">
        <v>23</v>
      </c>
      <c r="B384" s="140" t="s">
        <v>5394</v>
      </c>
      <c r="C384" s="140" t="s">
        <v>5531</v>
      </c>
      <c r="D384" s="140" t="s">
        <v>5602</v>
      </c>
      <c r="E384" s="140" t="s">
        <v>5571</v>
      </c>
      <c r="F384" s="140" t="s">
        <v>5572</v>
      </c>
      <c r="G384" s="140" t="s">
        <v>4503</v>
      </c>
      <c r="H384" s="140" t="s">
        <v>4504</v>
      </c>
      <c r="I384" s="140" t="s">
        <v>5603</v>
      </c>
      <c r="J384" s="214">
        <v>44201</v>
      </c>
      <c r="K384" s="214">
        <v>44515</v>
      </c>
      <c r="L384" s="140" t="s">
        <v>5604</v>
      </c>
      <c r="M384" s="140" t="s">
        <v>5536</v>
      </c>
      <c r="N384" s="140" t="s">
        <v>30</v>
      </c>
      <c r="O384" s="140" t="s">
        <v>5605</v>
      </c>
      <c r="P384" s="140" t="s">
        <v>776</v>
      </c>
      <c r="Q384" s="209">
        <v>10</v>
      </c>
      <c r="R384" s="209">
        <v>2</v>
      </c>
      <c r="S384" s="209">
        <v>3</v>
      </c>
      <c r="T384" s="209">
        <v>4</v>
      </c>
      <c r="U384" s="209">
        <v>1</v>
      </c>
      <c r="V384" s="209">
        <v>6</v>
      </c>
      <c r="W384" s="209" t="s">
        <v>5606</v>
      </c>
      <c r="X384" s="209">
        <v>4</v>
      </c>
      <c r="Y384" s="209" t="s">
        <v>5607</v>
      </c>
      <c r="Z384" s="209">
        <v>2</v>
      </c>
      <c r="AA384" s="209" t="s">
        <v>5608</v>
      </c>
      <c r="AB384" s="233"/>
      <c r="AC384" s="233"/>
      <c r="AD384" s="210">
        <v>44295</v>
      </c>
      <c r="AE384" s="210">
        <v>44379</v>
      </c>
      <c r="AF384" s="210">
        <v>44481</v>
      </c>
      <c r="AG384" s="210"/>
      <c r="AH384" s="72">
        <f t="shared" si="22"/>
        <v>1</v>
      </c>
      <c r="AI384" s="72">
        <f t="shared" si="23"/>
        <v>1</v>
      </c>
      <c r="AJ384" s="72">
        <f t="shared" si="24"/>
        <v>1</v>
      </c>
      <c r="AK384" s="72">
        <f t="shared" si="25"/>
        <v>1</v>
      </c>
      <c r="AL384" s="72" t="s">
        <v>2508</v>
      </c>
      <c r="AM384" s="140" t="s">
        <v>780</v>
      </c>
      <c r="AN384" s="140" t="s">
        <v>780</v>
      </c>
      <c r="AO384" s="140" t="s">
        <v>780</v>
      </c>
      <c r="AP384" s="140"/>
      <c r="AQ384" s="140" t="s">
        <v>4331</v>
      </c>
      <c r="AR384" s="140" t="s">
        <v>5609</v>
      </c>
      <c r="AS384" s="140" t="s">
        <v>5610</v>
      </c>
      <c r="AT384" s="140"/>
      <c r="AU384" s="140" t="s">
        <v>780</v>
      </c>
      <c r="AV384" s="140" t="s">
        <v>780</v>
      </c>
      <c r="AW384" s="140" t="s">
        <v>780</v>
      </c>
      <c r="AX384" s="140"/>
      <c r="AY384" s="140" t="s">
        <v>5611</v>
      </c>
      <c r="AZ384" s="140" t="s">
        <v>5612</v>
      </c>
      <c r="BA384" s="140" t="s">
        <v>5613</v>
      </c>
      <c r="BB384" s="140"/>
      <c r="BC384" s="140" t="s">
        <v>768</v>
      </c>
    </row>
    <row r="385" spans="1:55" ht="15" customHeight="1">
      <c r="A385" s="207">
        <v>24</v>
      </c>
      <c r="B385" s="140" t="s">
        <v>5394</v>
      </c>
      <c r="C385" s="140" t="s">
        <v>5531</v>
      </c>
      <c r="D385" s="140" t="s">
        <v>5602</v>
      </c>
      <c r="E385" s="140" t="s">
        <v>5571</v>
      </c>
      <c r="F385" s="140" t="s">
        <v>5572</v>
      </c>
      <c r="G385" s="140" t="s">
        <v>4503</v>
      </c>
      <c r="H385" s="140" t="s">
        <v>4504</v>
      </c>
      <c r="I385" s="140" t="s">
        <v>5614</v>
      </c>
      <c r="J385" s="214">
        <v>44201</v>
      </c>
      <c r="K385" s="214">
        <v>44560</v>
      </c>
      <c r="L385" s="140" t="s">
        <v>5615</v>
      </c>
      <c r="M385" s="140" t="s">
        <v>5536</v>
      </c>
      <c r="N385" s="140" t="s">
        <v>30</v>
      </c>
      <c r="O385" s="140" t="s">
        <v>5605</v>
      </c>
      <c r="P385" s="140" t="s">
        <v>776</v>
      </c>
      <c r="Q385" s="209">
        <v>4</v>
      </c>
      <c r="R385" s="209">
        <v>0</v>
      </c>
      <c r="S385" s="209">
        <v>0</v>
      </c>
      <c r="T385" s="209">
        <v>1</v>
      </c>
      <c r="U385" s="209">
        <v>3</v>
      </c>
      <c r="V385" s="209">
        <v>0</v>
      </c>
      <c r="W385" s="209" t="s">
        <v>5616</v>
      </c>
      <c r="X385" s="209">
        <v>0</v>
      </c>
      <c r="Y385" s="209" t="s">
        <v>5617</v>
      </c>
      <c r="Z385" s="209">
        <v>1</v>
      </c>
      <c r="AA385" s="209" t="s">
        <v>5618</v>
      </c>
      <c r="AB385" s="209"/>
      <c r="AC385" s="209"/>
      <c r="AD385" s="210">
        <v>44295</v>
      </c>
      <c r="AE385" s="210">
        <v>44379</v>
      </c>
      <c r="AF385" s="210">
        <v>44481</v>
      </c>
      <c r="AG385" s="210"/>
      <c r="AH385" s="72">
        <f t="shared" si="22"/>
        <v>0.25</v>
      </c>
      <c r="AI385" s="72" t="str">
        <f t="shared" si="23"/>
        <v/>
      </c>
      <c r="AJ385" s="72" t="str">
        <f t="shared" si="24"/>
        <v/>
      </c>
      <c r="AK385" s="72">
        <f t="shared" si="25"/>
        <v>1</v>
      </c>
      <c r="AL385" s="72" t="s">
        <v>2508</v>
      </c>
      <c r="AM385" s="140" t="s">
        <v>780</v>
      </c>
      <c r="AN385" s="140" t="s">
        <v>780</v>
      </c>
      <c r="AO385" s="140" t="s">
        <v>780</v>
      </c>
      <c r="AP385" s="140"/>
      <c r="AQ385" s="140" t="s">
        <v>4331</v>
      </c>
      <c r="AR385" s="140" t="s">
        <v>5619</v>
      </c>
      <c r="AS385" s="140" t="s">
        <v>5620</v>
      </c>
      <c r="AT385" s="140"/>
      <c r="AU385" s="140" t="s">
        <v>879</v>
      </c>
      <c r="AV385" s="140" t="s">
        <v>780</v>
      </c>
      <c r="AW385" s="140" t="s">
        <v>780</v>
      </c>
      <c r="AX385" s="140"/>
      <c r="AY385" s="140" t="s">
        <v>5621</v>
      </c>
      <c r="AZ385" s="140" t="s">
        <v>5622</v>
      </c>
      <c r="BA385" s="140" t="s">
        <v>5623</v>
      </c>
      <c r="BB385" s="140"/>
      <c r="BC385" s="140" t="s">
        <v>768</v>
      </c>
    </row>
    <row r="386" spans="1:55" ht="15" customHeight="1">
      <c r="A386" s="207">
        <v>25</v>
      </c>
      <c r="B386" s="140" t="s">
        <v>5394</v>
      </c>
      <c r="C386" s="140" t="s">
        <v>2593</v>
      </c>
      <c r="D386" s="140" t="s">
        <v>2624</v>
      </c>
      <c r="E386" s="140" t="s">
        <v>2625</v>
      </c>
      <c r="F386" s="140" t="s">
        <v>834</v>
      </c>
      <c r="G386" s="140" t="s">
        <v>2499</v>
      </c>
      <c r="H386" s="140" t="s">
        <v>772</v>
      </c>
      <c r="I386" s="140" t="s">
        <v>2636</v>
      </c>
      <c r="J386" s="214">
        <v>44197</v>
      </c>
      <c r="K386" s="214">
        <v>44560</v>
      </c>
      <c r="L386" s="140" t="s">
        <v>5624</v>
      </c>
      <c r="M386" s="140" t="s">
        <v>5536</v>
      </c>
      <c r="N386" s="140" t="s">
        <v>60</v>
      </c>
      <c r="O386" s="140" t="s">
        <v>3095</v>
      </c>
      <c r="P386" s="140" t="s">
        <v>11</v>
      </c>
      <c r="Q386" s="234">
        <v>1</v>
      </c>
      <c r="R386" s="234">
        <v>0.2</v>
      </c>
      <c r="S386" s="234">
        <v>0.3</v>
      </c>
      <c r="T386" s="234">
        <v>0</v>
      </c>
      <c r="U386" s="234">
        <v>0.5</v>
      </c>
      <c r="V386" s="234">
        <v>0.2</v>
      </c>
      <c r="W386" s="234" t="s">
        <v>5625</v>
      </c>
      <c r="X386" s="234">
        <v>0.3</v>
      </c>
      <c r="Y386" s="234" t="s">
        <v>5626</v>
      </c>
      <c r="Z386" s="234">
        <v>0</v>
      </c>
      <c r="AA386" s="234" t="s">
        <v>5627</v>
      </c>
      <c r="AB386" s="209"/>
      <c r="AC386" s="209"/>
      <c r="AD386" s="210">
        <v>44295</v>
      </c>
      <c r="AE386" s="210">
        <v>44379</v>
      </c>
      <c r="AF386" s="210">
        <v>44481</v>
      </c>
      <c r="AG386" s="210"/>
      <c r="AH386" s="72">
        <f t="shared" si="22"/>
        <v>0.5</v>
      </c>
      <c r="AI386" s="72">
        <f t="shared" si="23"/>
        <v>1</v>
      </c>
      <c r="AJ386" s="72">
        <f t="shared" si="24"/>
        <v>1</v>
      </c>
      <c r="AK386" s="72" t="str">
        <f t="shared" si="25"/>
        <v/>
      </c>
      <c r="AL386" s="72" t="s">
        <v>2508</v>
      </c>
      <c r="AM386" s="140" t="s">
        <v>780</v>
      </c>
      <c r="AN386" s="140" t="s">
        <v>780</v>
      </c>
      <c r="AO386" s="140" t="s">
        <v>879</v>
      </c>
      <c r="AP386" s="140"/>
      <c r="AQ386" s="140" t="s">
        <v>4331</v>
      </c>
      <c r="AR386" s="140" t="s">
        <v>5628</v>
      </c>
      <c r="AS386" s="140" t="s">
        <v>4367</v>
      </c>
      <c r="AT386" s="140"/>
      <c r="AU386" s="140" t="s">
        <v>780</v>
      </c>
      <c r="AV386" s="140" t="s">
        <v>780</v>
      </c>
      <c r="AW386" s="140" t="s">
        <v>879</v>
      </c>
      <c r="AX386" s="140"/>
      <c r="AY386" s="140" t="s">
        <v>5629</v>
      </c>
      <c r="AZ386" s="140" t="s">
        <v>5630</v>
      </c>
      <c r="BA386" s="140" t="s">
        <v>4398</v>
      </c>
      <c r="BB386" s="140"/>
      <c r="BC386" s="140" t="s">
        <v>768</v>
      </c>
    </row>
    <row r="387" spans="1:55" ht="15" customHeight="1">
      <c r="A387" s="207">
        <v>26</v>
      </c>
      <c r="B387" s="140" t="s">
        <v>5394</v>
      </c>
      <c r="C387" s="140" t="s">
        <v>2642</v>
      </c>
      <c r="D387" s="140" t="s">
        <v>2624</v>
      </c>
      <c r="E387" s="140" t="s">
        <v>2625</v>
      </c>
      <c r="F387" s="140" t="s">
        <v>834</v>
      </c>
      <c r="G387" s="140" t="s">
        <v>2499</v>
      </c>
      <c r="H387" s="140" t="s">
        <v>772</v>
      </c>
      <c r="I387" s="140" t="s">
        <v>2643</v>
      </c>
      <c r="J387" s="214">
        <v>44197</v>
      </c>
      <c r="K387" s="214">
        <v>44560</v>
      </c>
      <c r="L387" s="140" t="s">
        <v>5631</v>
      </c>
      <c r="M387" s="140" t="s">
        <v>5536</v>
      </c>
      <c r="N387" s="140" t="s">
        <v>30</v>
      </c>
      <c r="O387" s="140" t="s">
        <v>3095</v>
      </c>
      <c r="P387" s="140" t="s">
        <v>11</v>
      </c>
      <c r="Q387" s="220">
        <v>4</v>
      </c>
      <c r="R387" s="220">
        <v>1</v>
      </c>
      <c r="S387" s="220">
        <v>1</v>
      </c>
      <c r="T387" s="220">
        <v>1</v>
      </c>
      <c r="U387" s="220">
        <v>1</v>
      </c>
      <c r="V387" s="220">
        <v>1</v>
      </c>
      <c r="W387" s="220" t="s">
        <v>5632</v>
      </c>
      <c r="X387" s="220">
        <v>1</v>
      </c>
      <c r="Y387" s="220" t="s">
        <v>5633</v>
      </c>
      <c r="Z387" s="220">
        <v>1</v>
      </c>
      <c r="AA387" s="220" t="s">
        <v>5634</v>
      </c>
      <c r="AB387" s="209"/>
      <c r="AC387" s="209"/>
      <c r="AD387" s="210">
        <v>44295</v>
      </c>
      <c r="AE387" s="210">
        <v>44379</v>
      </c>
      <c r="AF387" s="210">
        <v>44481</v>
      </c>
      <c r="AG387" s="210"/>
      <c r="AH387" s="72">
        <f t="shared" ref="AH387:AH398" si="26">IFERROR(IF((V387+X387+Z387+AB387)/Q387&gt;1,1,(V387+X387+Z387+AB387)/Q387),0)</f>
        <v>0.75</v>
      </c>
      <c r="AI387" s="72">
        <f t="shared" ref="AI387:AI398" si="27">IFERROR(IF(R387=0,"",IF((V387/R387)&gt;1,1,(V387/R387))),"")</f>
        <v>1</v>
      </c>
      <c r="AJ387" s="72">
        <f t="shared" ref="AJ387:AJ398" si="28">IFERROR(IF(S387=0,"",IF((V387+X387/S387)&gt;1,1,(V387+X387/S387))),"")</f>
        <v>1</v>
      </c>
      <c r="AK387" s="72">
        <f t="shared" ref="AK387:AK398" si="29">IFERROR(IF(T387=0,"",IF((V387+X387+Z387/T387)&gt;1,1,(V387+X387+Z387/T387))),"")</f>
        <v>1</v>
      </c>
      <c r="AL387" s="72" t="s">
        <v>2508</v>
      </c>
      <c r="AM387" s="140" t="s">
        <v>780</v>
      </c>
      <c r="AN387" s="140" t="s">
        <v>780</v>
      </c>
      <c r="AO387" s="140" t="s">
        <v>780</v>
      </c>
      <c r="AP387" s="140"/>
      <c r="AQ387" s="140" t="s">
        <v>4331</v>
      </c>
      <c r="AR387" s="140" t="s">
        <v>5635</v>
      </c>
      <c r="AS387" s="140" t="s">
        <v>5636</v>
      </c>
      <c r="AT387" s="140"/>
      <c r="AU387" s="140" t="s">
        <v>780</v>
      </c>
      <c r="AV387" s="140" t="s">
        <v>780</v>
      </c>
      <c r="AW387" s="140" t="s">
        <v>780</v>
      </c>
      <c r="AX387" s="140"/>
      <c r="AY387" s="140" t="s">
        <v>5637</v>
      </c>
      <c r="AZ387" s="140" t="s">
        <v>5638</v>
      </c>
      <c r="BA387" s="140" t="s">
        <v>5638</v>
      </c>
      <c r="BB387" s="140"/>
      <c r="BC387" s="140" t="s">
        <v>768</v>
      </c>
    </row>
    <row r="388" spans="1:55" ht="15" customHeight="1">
      <c r="A388" s="207">
        <v>27</v>
      </c>
      <c r="B388" s="140" t="s">
        <v>5394</v>
      </c>
      <c r="C388" s="140" t="s">
        <v>2642</v>
      </c>
      <c r="D388" s="140" t="s">
        <v>2624</v>
      </c>
      <c r="E388" s="140" t="s">
        <v>2625</v>
      </c>
      <c r="F388" s="140" t="s">
        <v>834</v>
      </c>
      <c r="G388" s="140" t="s">
        <v>2499</v>
      </c>
      <c r="H388" s="140" t="s">
        <v>772</v>
      </c>
      <c r="I388" s="140" t="s">
        <v>2865</v>
      </c>
      <c r="J388" s="214">
        <v>44470</v>
      </c>
      <c r="K388" s="214">
        <v>44560</v>
      </c>
      <c r="L388" s="140" t="s">
        <v>5631</v>
      </c>
      <c r="M388" s="140" t="s">
        <v>5536</v>
      </c>
      <c r="N388" s="140" t="s">
        <v>30</v>
      </c>
      <c r="O388" s="140" t="s">
        <v>3095</v>
      </c>
      <c r="P388" s="140" t="s">
        <v>11</v>
      </c>
      <c r="Q388" s="209">
        <v>1</v>
      </c>
      <c r="R388" s="209">
        <v>0</v>
      </c>
      <c r="S388" s="209">
        <v>0</v>
      </c>
      <c r="T388" s="209">
        <v>0</v>
      </c>
      <c r="U388" s="209">
        <v>1</v>
      </c>
      <c r="V388" s="209">
        <v>0</v>
      </c>
      <c r="W388" s="209" t="s">
        <v>5639</v>
      </c>
      <c r="X388" s="209">
        <v>0</v>
      </c>
      <c r="Y388" s="209" t="s">
        <v>5639</v>
      </c>
      <c r="Z388" s="209">
        <v>0</v>
      </c>
      <c r="AA388" s="209" t="s">
        <v>5639</v>
      </c>
      <c r="AB388" s="209"/>
      <c r="AC388" s="209"/>
      <c r="AD388" s="210">
        <v>44295</v>
      </c>
      <c r="AE388" s="210">
        <v>44379</v>
      </c>
      <c r="AF388" s="210">
        <v>44481</v>
      </c>
      <c r="AG388" s="210"/>
      <c r="AH388" s="72">
        <f t="shared" si="26"/>
        <v>0</v>
      </c>
      <c r="AI388" s="72" t="str">
        <f t="shared" si="27"/>
        <v/>
      </c>
      <c r="AJ388" s="72" t="str">
        <f t="shared" si="28"/>
        <v/>
      </c>
      <c r="AK388" s="72" t="str">
        <f t="shared" si="29"/>
        <v/>
      </c>
      <c r="AL388" s="72" t="s">
        <v>2508</v>
      </c>
      <c r="AM388" s="140" t="s">
        <v>780</v>
      </c>
      <c r="AN388" s="140" t="s">
        <v>879</v>
      </c>
      <c r="AO388" s="140" t="s">
        <v>879</v>
      </c>
      <c r="AP388" s="140"/>
      <c r="AQ388" s="140" t="s">
        <v>5640</v>
      </c>
      <c r="AR388" s="140" t="s">
        <v>4343</v>
      </c>
      <c r="AS388" s="140" t="s">
        <v>883</v>
      </c>
      <c r="AT388" s="140"/>
      <c r="AU388" s="140" t="s">
        <v>879</v>
      </c>
      <c r="AV388" s="140" t="s">
        <v>879</v>
      </c>
      <c r="AW388" s="140" t="s">
        <v>879</v>
      </c>
      <c r="AX388" s="140"/>
      <c r="AY388" s="140" t="s">
        <v>4367</v>
      </c>
      <c r="AZ388" s="140" t="s">
        <v>5641</v>
      </c>
      <c r="BA388" s="140" t="s">
        <v>891</v>
      </c>
      <c r="BB388" s="140"/>
      <c r="BC388" s="140" t="s">
        <v>768</v>
      </c>
    </row>
    <row r="389" spans="1:55" ht="15" customHeight="1">
      <c r="A389" s="207">
        <v>28</v>
      </c>
      <c r="B389" s="140" t="s">
        <v>5394</v>
      </c>
      <c r="C389" s="140" t="s">
        <v>2500</v>
      </c>
      <c r="D389" s="140" t="s">
        <v>2624</v>
      </c>
      <c r="E389" s="140" t="s">
        <v>2625</v>
      </c>
      <c r="F389" s="140" t="s">
        <v>834</v>
      </c>
      <c r="G389" s="140" t="s">
        <v>2499</v>
      </c>
      <c r="H389" s="140" t="s">
        <v>772</v>
      </c>
      <c r="I389" s="140" t="s">
        <v>2869</v>
      </c>
      <c r="J389" s="214">
        <v>44197</v>
      </c>
      <c r="K389" s="214">
        <v>44560</v>
      </c>
      <c r="L389" s="140" t="s">
        <v>5631</v>
      </c>
      <c r="M389" s="140" t="s">
        <v>5536</v>
      </c>
      <c r="N389" s="140" t="s">
        <v>30</v>
      </c>
      <c r="O389" s="140" t="s">
        <v>3095</v>
      </c>
      <c r="P389" s="140" t="s">
        <v>11</v>
      </c>
      <c r="Q389" s="220">
        <v>4</v>
      </c>
      <c r="R389" s="220">
        <v>1</v>
      </c>
      <c r="S389" s="220">
        <v>1</v>
      </c>
      <c r="T389" s="220">
        <v>1</v>
      </c>
      <c r="U389" s="220">
        <v>1</v>
      </c>
      <c r="V389" s="220">
        <v>1</v>
      </c>
      <c r="W389" s="220" t="s">
        <v>5642</v>
      </c>
      <c r="X389" s="220">
        <v>1</v>
      </c>
      <c r="Y389" s="220" t="s">
        <v>5643</v>
      </c>
      <c r="Z389" s="220">
        <v>1</v>
      </c>
      <c r="AA389" s="220" t="s">
        <v>5644</v>
      </c>
      <c r="AB389" s="209"/>
      <c r="AC389" s="209"/>
      <c r="AD389" s="210">
        <v>44295</v>
      </c>
      <c r="AE389" s="210">
        <v>44379</v>
      </c>
      <c r="AF389" s="210">
        <v>44481</v>
      </c>
      <c r="AG389" s="210"/>
      <c r="AH389" s="72">
        <f t="shared" si="26"/>
        <v>0.75</v>
      </c>
      <c r="AI389" s="72">
        <f t="shared" si="27"/>
        <v>1</v>
      </c>
      <c r="AJ389" s="72">
        <f t="shared" si="28"/>
        <v>1</v>
      </c>
      <c r="AK389" s="72">
        <f t="shared" si="29"/>
        <v>1</v>
      </c>
      <c r="AL389" s="72" t="s">
        <v>2508</v>
      </c>
      <c r="AM389" s="140" t="s">
        <v>780</v>
      </c>
      <c r="AN389" s="140" t="s">
        <v>780</v>
      </c>
      <c r="AO389" s="140" t="s">
        <v>780</v>
      </c>
      <c r="AP389" s="140"/>
      <c r="AQ389" s="140" t="s">
        <v>4331</v>
      </c>
      <c r="AR389" s="140" t="s">
        <v>5645</v>
      </c>
      <c r="AS389" s="140" t="s">
        <v>5646</v>
      </c>
      <c r="AT389" s="140"/>
      <c r="AU389" s="140" t="s">
        <v>780</v>
      </c>
      <c r="AV389" s="140" t="s">
        <v>780</v>
      </c>
      <c r="AW389" s="140" t="s">
        <v>780</v>
      </c>
      <c r="AX389" s="140"/>
      <c r="AY389" s="140" t="s">
        <v>5647</v>
      </c>
      <c r="AZ389" s="140" t="s">
        <v>5648</v>
      </c>
      <c r="BA389" s="140" t="s">
        <v>5649</v>
      </c>
      <c r="BB389" s="140"/>
      <c r="BC389" s="140" t="s">
        <v>768</v>
      </c>
    </row>
    <row r="390" spans="1:55" ht="15" customHeight="1">
      <c r="A390" s="207">
        <v>29</v>
      </c>
      <c r="B390" s="140" t="s">
        <v>5394</v>
      </c>
      <c r="C390" s="140" t="s">
        <v>2500</v>
      </c>
      <c r="D390" s="140" t="s">
        <v>2624</v>
      </c>
      <c r="E390" s="140" t="s">
        <v>2625</v>
      </c>
      <c r="F390" s="140" t="s">
        <v>834</v>
      </c>
      <c r="G390" s="140" t="s">
        <v>2499</v>
      </c>
      <c r="H390" s="140" t="s">
        <v>772</v>
      </c>
      <c r="I390" s="140" t="s">
        <v>2874</v>
      </c>
      <c r="J390" s="214">
        <v>44470</v>
      </c>
      <c r="K390" s="214">
        <v>44560</v>
      </c>
      <c r="L390" s="140" t="s">
        <v>2657</v>
      </c>
      <c r="M390" s="140" t="s">
        <v>5536</v>
      </c>
      <c r="N390" s="140" t="s">
        <v>30</v>
      </c>
      <c r="O390" s="140" t="s">
        <v>3095</v>
      </c>
      <c r="P390" s="140" t="s">
        <v>11</v>
      </c>
      <c r="Q390" s="209">
        <v>2</v>
      </c>
      <c r="R390" s="209">
        <v>0</v>
      </c>
      <c r="S390" s="209">
        <v>0</v>
      </c>
      <c r="T390" s="209">
        <v>0</v>
      </c>
      <c r="U390" s="209">
        <v>2</v>
      </c>
      <c r="V390" s="209">
        <v>0</v>
      </c>
      <c r="W390" s="209" t="s">
        <v>5650</v>
      </c>
      <c r="X390" s="209">
        <v>0</v>
      </c>
      <c r="Y390" s="209" t="s">
        <v>5650</v>
      </c>
      <c r="Z390" s="209">
        <v>0</v>
      </c>
      <c r="AA390" s="209" t="s">
        <v>5650</v>
      </c>
      <c r="AB390" s="209"/>
      <c r="AC390" s="209"/>
      <c r="AD390" s="210">
        <v>44295</v>
      </c>
      <c r="AE390" s="210">
        <v>44379</v>
      </c>
      <c r="AF390" s="210">
        <v>44481</v>
      </c>
      <c r="AG390" s="210"/>
      <c r="AH390" s="72">
        <f t="shared" si="26"/>
        <v>0</v>
      </c>
      <c r="AI390" s="72" t="str">
        <f t="shared" si="27"/>
        <v/>
      </c>
      <c r="AJ390" s="72" t="str">
        <f t="shared" si="28"/>
        <v/>
      </c>
      <c r="AK390" s="72" t="str">
        <f t="shared" si="29"/>
        <v/>
      </c>
      <c r="AL390" s="72" t="s">
        <v>2508</v>
      </c>
      <c r="AM390" s="140" t="s">
        <v>780</v>
      </c>
      <c r="AN390" s="140" t="s">
        <v>879</v>
      </c>
      <c r="AO390" s="140" t="s">
        <v>879</v>
      </c>
      <c r="AP390" s="140"/>
      <c r="AQ390" s="140" t="s">
        <v>5640</v>
      </c>
      <c r="AR390" s="140" t="s">
        <v>4343</v>
      </c>
      <c r="AS390" s="140" t="s">
        <v>883</v>
      </c>
      <c r="AT390" s="140"/>
      <c r="AU390" s="140" t="s">
        <v>879</v>
      </c>
      <c r="AV390" s="140" t="s">
        <v>879</v>
      </c>
      <c r="AW390" s="140" t="s">
        <v>879</v>
      </c>
      <c r="AX390" s="140"/>
      <c r="AY390" s="140" t="s">
        <v>4367</v>
      </c>
      <c r="AZ390" s="140" t="s">
        <v>5651</v>
      </c>
      <c r="BA390" s="140" t="s">
        <v>883</v>
      </c>
      <c r="BB390" s="140"/>
      <c r="BC390" s="140" t="s">
        <v>768</v>
      </c>
    </row>
    <row r="391" spans="1:55" ht="15" customHeight="1">
      <c r="A391" s="207">
        <v>30</v>
      </c>
      <c r="B391" s="140" t="s">
        <v>5394</v>
      </c>
      <c r="C391" s="140" t="s">
        <v>2593</v>
      </c>
      <c r="D391" s="140" t="s">
        <v>2624</v>
      </c>
      <c r="E391" s="140" t="s">
        <v>2625</v>
      </c>
      <c r="F391" s="140" t="s">
        <v>834</v>
      </c>
      <c r="G391" s="140" t="s">
        <v>2499</v>
      </c>
      <c r="H391" s="140" t="s">
        <v>772</v>
      </c>
      <c r="I391" s="140" t="s">
        <v>3093</v>
      </c>
      <c r="J391" s="214">
        <v>44197</v>
      </c>
      <c r="K391" s="214">
        <v>44560</v>
      </c>
      <c r="L391" s="140" t="s">
        <v>3094</v>
      </c>
      <c r="M391" s="140" t="s">
        <v>5536</v>
      </c>
      <c r="N391" s="140" t="s">
        <v>30</v>
      </c>
      <c r="O391" s="140" t="s">
        <v>3095</v>
      </c>
      <c r="P391" s="140" t="s">
        <v>11</v>
      </c>
      <c r="Q391" s="209">
        <v>12</v>
      </c>
      <c r="R391" s="209">
        <v>3</v>
      </c>
      <c r="S391" s="209">
        <v>3</v>
      </c>
      <c r="T391" s="209">
        <v>3</v>
      </c>
      <c r="U391" s="209">
        <v>3</v>
      </c>
      <c r="V391" s="209">
        <v>3</v>
      </c>
      <c r="W391" s="209" t="s">
        <v>5652</v>
      </c>
      <c r="X391" s="209">
        <v>3</v>
      </c>
      <c r="Y391" s="209" t="s">
        <v>5653</v>
      </c>
      <c r="Z391" s="209">
        <v>3</v>
      </c>
      <c r="AA391" s="209" t="s">
        <v>5654</v>
      </c>
      <c r="AB391" s="209"/>
      <c r="AC391" s="209"/>
      <c r="AD391" s="210">
        <v>44295</v>
      </c>
      <c r="AE391" s="210">
        <v>44379</v>
      </c>
      <c r="AF391" s="210">
        <v>44481</v>
      </c>
      <c r="AG391" s="210"/>
      <c r="AH391" s="72">
        <f t="shared" si="26"/>
        <v>0.75</v>
      </c>
      <c r="AI391" s="72">
        <f t="shared" si="27"/>
        <v>1</v>
      </c>
      <c r="AJ391" s="72">
        <f t="shared" si="28"/>
        <v>1</v>
      </c>
      <c r="AK391" s="72">
        <f t="shared" si="29"/>
        <v>1</v>
      </c>
      <c r="AL391" s="72" t="s">
        <v>2508</v>
      </c>
      <c r="AM391" s="140" t="s">
        <v>780</v>
      </c>
      <c r="AN391" s="140" t="s">
        <v>780</v>
      </c>
      <c r="AO391" s="140" t="s">
        <v>780</v>
      </c>
      <c r="AP391" s="140"/>
      <c r="AQ391" s="140" t="s">
        <v>4331</v>
      </c>
      <c r="AR391" s="140" t="s">
        <v>5655</v>
      </c>
      <c r="AS391" s="140" t="s">
        <v>5656</v>
      </c>
      <c r="AT391" s="140"/>
      <c r="AU391" s="140" t="s">
        <v>780</v>
      </c>
      <c r="AV391" s="140" t="s">
        <v>780</v>
      </c>
      <c r="AW391" s="140" t="s">
        <v>780</v>
      </c>
      <c r="AX391" s="140"/>
      <c r="AY391" s="140" t="s">
        <v>5657</v>
      </c>
      <c r="AZ391" s="140" t="s">
        <v>5658</v>
      </c>
      <c r="BA391" s="140" t="s">
        <v>5658</v>
      </c>
      <c r="BB391" s="140"/>
      <c r="BC391" s="140" t="s">
        <v>768</v>
      </c>
    </row>
    <row r="392" spans="1:55" ht="15" customHeight="1">
      <c r="A392" s="207">
        <v>31</v>
      </c>
      <c r="B392" s="140" t="s">
        <v>5394</v>
      </c>
      <c r="C392" s="140" t="s">
        <v>2593</v>
      </c>
      <c r="D392" s="140" t="s">
        <v>2624</v>
      </c>
      <c r="E392" s="140" t="s">
        <v>2625</v>
      </c>
      <c r="F392" s="140" t="s">
        <v>834</v>
      </c>
      <c r="G392" s="140" t="s">
        <v>2499</v>
      </c>
      <c r="H392" s="140" t="s">
        <v>772</v>
      </c>
      <c r="I392" s="140" t="s">
        <v>2877</v>
      </c>
      <c r="J392" s="214">
        <v>44348</v>
      </c>
      <c r="K392" s="214">
        <v>44560</v>
      </c>
      <c r="L392" s="140" t="s">
        <v>5659</v>
      </c>
      <c r="M392" s="140" t="s">
        <v>5536</v>
      </c>
      <c r="N392" s="140" t="s">
        <v>60</v>
      </c>
      <c r="O392" s="140" t="s">
        <v>3095</v>
      </c>
      <c r="P392" s="140" t="s">
        <v>11</v>
      </c>
      <c r="Q392" s="234">
        <v>1</v>
      </c>
      <c r="R392" s="234">
        <v>0</v>
      </c>
      <c r="S392" s="234">
        <v>0</v>
      </c>
      <c r="T392" s="234">
        <v>0</v>
      </c>
      <c r="U392" s="234">
        <v>1</v>
      </c>
      <c r="V392" s="234">
        <v>0</v>
      </c>
      <c r="W392" s="234" t="s">
        <v>5660</v>
      </c>
      <c r="X392" s="234">
        <v>0</v>
      </c>
      <c r="Y392" s="234" t="s">
        <v>5661</v>
      </c>
      <c r="Z392" s="234">
        <v>0</v>
      </c>
      <c r="AA392" s="234" t="s">
        <v>5662</v>
      </c>
      <c r="AB392" s="209"/>
      <c r="AC392" s="209"/>
      <c r="AD392" s="210">
        <v>44295</v>
      </c>
      <c r="AE392" s="210">
        <v>44379</v>
      </c>
      <c r="AF392" s="210">
        <v>44481</v>
      </c>
      <c r="AG392" s="210"/>
      <c r="AH392" s="72">
        <f t="shared" si="26"/>
        <v>0</v>
      </c>
      <c r="AI392" s="72" t="str">
        <f t="shared" si="27"/>
        <v/>
      </c>
      <c r="AJ392" s="72" t="str">
        <f t="shared" si="28"/>
        <v/>
      </c>
      <c r="AK392" s="72" t="str">
        <f t="shared" si="29"/>
        <v/>
      </c>
      <c r="AL392" s="72" t="s">
        <v>2508</v>
      </c>
      <c r="AM392" s="140" t="s">
        <v>879</v>
      </c>
      <c r="AN392" s="140" t="s">
        <v>780</v>
      </c>
      <c r="AO392" s="140" t="s">
        <v>879</v>
      </c>
      <c r="AP392" s="140"/>
      <c r="AQ392" s="140" t="s">
        <v>5663</v>
      </c>
      <c r="AR392" s="140" t="s">
        <v>5664</v>
      </c>
      <c r="AS392" s="140" t="s">
        <v>3271</v>
      </c>
      <c r="AT392" s="140"/>
      <c r="AU392" s="140" t="s">
        <v>879</v>
      </c>
      <c r="AV392" s="140" t="s">
        <v>780</v>
      </c>
      <c r="AW392" s="140" t="s">
        <v>879</v>
      </c>
      <c r="AX392" s="140"/>
      <c r="AY392" s="140" t="s">
        <v>4367</v>
      </c>
      <c r="AZ392" s="140" t="s">
        <v>5665</v>
      </c>
      <c r="BA392" s="140" t="s">
        <v>5666</v>
      </c>
      <c r="BB392" s="140"/>
      <c r="BC392" s="140" t="s">
        <v>768</v>
      </c>
    </row>
    <row r="393" spans="1:55" ht="15" customHeight="1">
      <c r="A393" s="207">
        <v>1</v>
      </c>
      <c r="B393" s="140" t="s">
        <v>5667</v>
      </c>
      <c r="C393" s="140" t="s">
        <v>1751</v>
      </c>
      <c r="D393" s="140" t="s">
        <v>5668</v>
      </c>
      <c r="E393" s="140" t="s">
        <v>833</v>
      </c>
      <c r="F393" s="140" t="s">
        <v>834</v>
      </c>
      <c r="G393" s="140" t="s">
        <v>4864</v>
      </c>
      <c r="H393" s="140" t="s">
        <v>4864</v>
      </c>
      <c r="I393" s="140" t="s">
        <v>5669</v>
      </c>
      <c r="J393" s="214">
        <v>44256</v>
      </c>
      <c r="K393" s="214">
        <v>44560</v>
      </c>
      <c r="L393" s="140" t="s">
        <v>5670</v>
      </c>
      <c r="M393" s="140" t="s">
        <v>179</v>
      </c>
      <c r="N393" s="140" t="s">
        <v>30</v>
      </c>
      <c r="O393" s="140" t="s">
        <v>5671</v>
      </c>
      <c r="P393" s="140" t="s">
        <v>776</v>
      </c>
      <c r="Q393" s="209">
        <v>17</v>
      </c>
      <c r="R393" s="209">
        <v>3</v>
      </c>
      <c r="S393" s="209">
        <v>7</v>
      </c>
      <c r="T393" s="209">
        <v>4</v>
      </c>
      <c r="U393" s="209">
        <v>3</v>
      </c>
      <c r="V393" s="209">
        <v>2</v>
      </c>
      <c r="W393" s="209" t="s">
        <v>5672</v>
      </c>
      <c r="X393" s="209">
        <v>7</v>
      </c>
      <c r="Y393" s="209" t="s">
        <v>5673</v>
      </c>
      <c r="Z393" s="209">
        <v>5</v>
      </c>
      <c r="AA393" s="209" t="s">
        <v>5674</v>
      </c>
      <c r="AB393" s="209"/>
      <c r="AC393" s="209"/>
      <c r="AD393" s="210">
        <v>44295</v>
      </c>
      <c r="AE393" s="210">
        <v>44379</v>
      </c>
      <c r="AF393" s="210">
        <v>44481</v>
      </c>
      <c r="AG393" s="210"/>
      <c r="AH393" s="72">
        <f t="shared" si="26"/>
        <v>0.82352941176470584</v>
      </c>
      <c r="AI393" s="72">
        <f t="shared" si="27"/>
        <v>0.66666666666666663</v>
      </c>
      <c r="AJ393" s="72">
        <f t="shared" si="28"/>
        <v>1</v>
      </c>
      <c r="AK393" s="72">
        <f t="shared" si="29"/>
        <v>1</v>
      </c>
      <c r="AL393" s="72" t="s">
        <v>2508</v>
      </c>
      <c r="AM393" s="140" t="s">
        <v>780</v>
      </c>
      <c r="AN393" s="140" t="s">
        <v>780</v>
      </c>
      <c r="AO393" s="140" t="s">
        <v>780</v>
      </c>
      <c r="AP393" s="140"/>
      <c r="AQ393" s="140" t="s">
        <v>5675</v>
      </c>
      <c r="AR393" s="140" t="s">
        <v>1101</v>
      </c>
      <c r="AS393" s="140" t="s">
        <v>5676</v>
      </c>
      <c r="AT393" s="140"/>
      <c r="AU393" s="140" t="s">
        <v>780</v>
      </c>
      <c r="AV393" s="140" t="s">
        <v>780</v>
      </c>
      <c r="AW393" s="140" t="s">
        <v>780</v>
      </c>
      <c r="AX393" s="140"/>
      <c r="AY393" s="140" t="s">
        <v>5677</v>
      </c>
      <c r="AZ393" s="140" t="s">
        <v>5678</v>
      </c>
      <c r="BA393" s="140" t="s">
        <v>5679</v>
      </c>
      <c r="BB393" s="140"/>
      <c r="BC393" s="140" t="s">
        <v>768</v>
      </c>
    </row>
    <row r="394" spans="1:55" ht="15" customHeight="1">
      <c r="A394" s="207">
        <v>2</v>
      </c>
      <c r="B394" s="140" t="s">
        <v>5667</v>
      </c>
      <c r="C394" s="140" t="s">
        <v>1751</v>
      </c>
      <c r="D394" s="140" t="s">
        <v>5668</v>
      </c>
      <c r="E394" s="140" t="s">
        <v>833</v>
      </c>
      <c r="F394" s="140" t="s">
        <v>834</v>
      </c>
      <c r="G394" s="140" t="s">
        <v>4864</v>
      </c>
      <c r="H394" s="140" t="s">
        <v>4864</v>
      </c>
      <c r="I394" s="140" t="s">
        <v>5680</v>
      </c>
      <c r="J394" s="214">
        <v>44197</v>
      </c>
      <c r="K394" s="214">
        <v>44560</v>
      </c>
      <c r="L394" s="140" t="s">
        <v>2627</v>
      </c>
      <c r="M394" s="140" t="s">
        <v>179</v>
      </c>
      <c r="N394" s="140" t="s">
        <v>30</v>
      </c>
      <c r="O394" s="140" t="s">
        <v>5671</v>
      </c>
      <c r="P394" s="140" t="s">
        <v>776</v>
      </c>
      <c r="Q394" s="209">
        <v>64</v>
      </c>
      <c r="R394" s="209">
        <v>19</v>
      </c>
      <c r="S394" s="209">
        <v>18</v>
      </c>
      <c r="T394" s="209">
        <v>16</v>
      </c>
      <c r="U394" s="209">
        <v>11</v>
      </c>
      <c r="V394" s="209">
        <v>19</v>
      </c>
      <c r="W394" s="209" t="s">
        <v>5681</v>
      </c>
      <c r="X394" s="209">
        <v>18</v>
      </c>
      <c r="Y394" s="209" t="s">
        <v>5682</v>
      </c>
      <c r="Z394" s="209">
        <v>16</v>
      </c>
      <c r="AA394" s="209" t="s">
        <v>5683</v>
      </c>
      <c r="AB394" s="212"/>
      <c r="AC394" s="212"/>
      <c r="AD394" s="210">
        <v>44295</v>
      </c>
      <c r="AE394" s="210">
        <v>44379</v>
      </c>
      <c r="AF394" s="210">
        <v>44482</v>
      </c>
      <c r="AG394" s="210"/>
      <c r="AH394" s="72">
        <f t="shared" si="26"/>
        <v>0.828125</v>
      </c>
      <c r="AI394" s="72">
        <f t="shared" si="27"/>
        <v>1</v>
      </c>
      <c r="AJ394" s="72">
        <f t="shared" si="28"/>
        <v>1</v>
      </c>
      <c r="AK394" s="72">
        <f t="shared" si="29"/>
        <v>1</v>
      </c>
      <c r="AL394" s="72" t="s">
        <v>2508</v>
      </c>
      <c r="AM394" s="140" t="s">
        <v>780</v>
      </c>
      <c r="AN394" s="140" t="s">
        <v>780</v>
      </c>
      <c r="AO394" s="140" t="s">
        <v>780</v>
      </c>
      <c r="AP394" s="140"/>
      <c r="AQ394" s="140" t="s">
        <v>1101</v>
      </c>
      <c r="AR394" s="140" t="s">
        <v>1101</v>
      </c>
      <c r="AS394" s="140" t="s">
        <v>5684</v>
      </c>
      <c r="AT394" s="140"/>
      <c r="AU394" s="140" t="s">
        <v>780</v>
      </c>
      <c r="AV394" s="140" t="s">
        <v>780</v>
      </c>
      <c r="AW394" s="140" t="s">
        <v>780</v>
      </c>
      <c r="AX394" s="140"/>
      <c r="AY394" s="140" t="s">
        <v>5685</v>
      </c>
      <c r="AZ394" s="140" t="s">
        <v>5686</v>
      </c>
      <c r="BA394" s="140" t="s">
        <v>5687</v>
      </c>
      <c r="BB394" s="140"/>
      <c r="BC394" s="140" t="s">
        <v>768</v>
      </c>
    </row>
    <row r="395" spans="1:55" ht="15" customHeight="1">
      <c r="A395" s="207">
        <v>3</v>
      </c>
      <c r="B395" s="140" t="s">
        <v>5667</v>
      </c>
      <c r="C395" s="140" t="s">
        <v>1751</v>
      </c>
      <c r="D395" s="140" t="s">
        <v>5688</v>
      </c>
      <c r="E395" s="140" t="s">
        <v>833</v>
      </c>
      <c r="F395" s="140" t="s">
        <v>834</v>
      </c>
      <c r="G395" s="140" t="s">
        <v>4864</v>
      </c>
      <c r="H395" s="140" t="s">
        <v>4864</v>
      </c>
      <c r="I395" s="140" t="s">
        <v>5689</v>
      </c>
      <c r="J395" s="214">
        <v>44316</v>
      </c>
      <c r="K395" s="214">
        <v>44560</v>
      </c>
      <c r="L395" s="140" t="s">
        <v>5690</v>
      </c>
      <c r="M395" s="140" t="s">
        <v>179</v>
      </c>
      <c r="N395" s="140" t="s">
        <v>30</v>
      </c>
      <c r="O395" s="140" t="s">
        <v>5691</v>
      </c>
      <c r="P395" s="140" t="s">
        <v>776</v>
      </c>
      <c r="Q395" s="209">
        <v>4</v>
      </c>
      <c r="R395" s="209">
        <v>1</v>
      </c>
      <c r="S395" s="209">
        <v>1</v>
      </c>
      <c r="T395" s="209">
        <v>1</v>
      </c>
      <c r="U395" s="209">
        <v>1</v>
      </c>
      <c r="V395" s="209">
        <v>1</v>
      </c>
      <c r="W395" s="209" t="s">
        <v>5692</v>
      </c>
      <c r="X395" s="209">
        <v>1</v>
      </c>
      <c r="Y395" s="209" t="s">
        <v>5693</v>
      </c>
      <c r="Z395" s="209">
        <v>1</v>
      </c>
      <c r="AA395" s="209" t="s">
        <v>5694</v>
      </c>
      <c r="AB395" s="212"/>
      <c r="AC395" s="212"/>
      <c r="AD395" s="210">
        <v>44295</v>
      </c>
      <c r="AE395" s="210">
        <v>44379</v>
      </c>
      <c r="AF395" s="210">
        <v>44482</v>
      </c>
      <c r="AG395" s="210"/>
      <c r="AH395" s="72">
        <f t="shared" si="26"/>
        <v>0.75</v>
      </c>
      <c r="AI395" s="72">
        <f t="shared" si="27"/>
        <v>1</v>
      </c>
      <c r="AJ395" s="72">
        <f t="shared" si="28"/>
        <v>1</v>
      </c>
      <c r="AK395" s="72">
        <f t="shared" si="29"/>
        <v>1</v>
      </c>
      <c r="AL395" s="72" t="s">
        <v>2508</v>
      </c>
      <c r="AM395" s="140" t="s">
        <v>780</v>
      </c>
      <c r="AN395" s="140" t="s">
        <v>780</v>
      </c>
      <c r="AO395" s="140" t="s">
        <v>780</v>
      </c>
      <c r="AP395" s="140"/>
      <c r="AQ395" s="140" t="s">
        <v>5695</v>
      </c>
      <c r="AR395" s="140" t="s">
        <v>1101</v>
      </c>
      <c r="AS395" s="140" t="s">
        <v>5696</v>
      </c>
      <c r="AT395" s="140"/>
      <c r="AU395" s="140" t="s">
        <v>869</v>
      </c>
      <c r="AV395" s="140" t="s">
        <v>780</v>
      </c>
      <c r="AW395" s="140" t="s">
        <v>780</v>
      </c>
      <c r="AX395" s="140"/>
      <c r="AY395" s="140" t="s">
        <v>5697</v>
      </c>
      <c r="AZ395" s="140" t="s">
        <v>5698</v>
      </c>
      <c r="BA395" s="140" t="s">
        <v>5699</v>
      </c>
      <c r="BB395" s="140"/>
      <c r="BC395" s="140" t="s">
        <v>768</v>
      </c>
    </row>
    <row r="396" spans="1:55" ht="15" customHeight="1">
      <c r="A396" s="207">
        <v>4</v>
      </c>
      <c r="B396" s="140" t="s">
        <v>5667</v>
      </c>
      <c r="C396" s="140" t="s">
        <v>2593</v>
      </c>
      <c r="D396" s="140" t="s">
        <v>2624</v>
      </c>
      <c r="E396" s="140" t="s">
        <v>833</v>
      </c>
      <c r="F396" s="140" t="s">
        <v>834</v>
      </c>
      <c r="G396" s="140" t="s">
        <v>2499</v>
      </c>
      <c r="H396" s="140" t="s">
        <v>772</v>
      </c>
      <c r="I396" s="140" t="s">
        <v>2636</v>
      </c>
      <c r="J396" s="214">
        <v>44348</v>
      </c>
      <c r="K396" s="214">
        <v>44378</v>
      </c>
      <c r="L396" s="140" t="s">
        <v>5700</v>
      </c>
      <c r="M396" s="140" t="s">
        <v>179</v>
      </c>
      <c r="N396" s="140" t="s">
        <v>60</v>
      </c>
      <c r="O396" s="140" t="s">
        <v>5701</v>
      </c>
      <c r="P396" s="140" t="s">
        <v>11</v>
      </c>
      <c r="Q396" s="216">
        <v>1</v>
      </c>
      <c r="R396" s="216">
        <v>0</v>
      </c>
      <c r="S396" s="216">
        <v>0</v>
      </c>
      <c r="T396" s="216">
        <v>0.5</v>
      </c>
      <c r="U396" s="216">
        <v>0.5</v>
      </c>
      <c r="V396" s="216">
        <v>0</v>
      </c>
      <c r="W396" s="216" t="s">
        <v>5702</v>
      </c>
      <c r="X396" s="216">
        <v>0</v>
      </c>
      <c r="Y396" s="216" t="s">
        <v>5703</v>
      </c>
      <c r="Z396" s="216">
        <v>0.5</v>
      </c>
      <c r="AA396" s="216" t="s">
        <v>5704</v>
      </c>
      <c r="AB396" s="212"/>
      <c r="AC396" s="212"/>
      <c r="AD396" s="210">
        <v>44295</v>
      </c>
      <c r="AE396" s="210">
        <v>44379</v>
      </c>
      <c r="AF396" s="210">
        <v>44482</v>
      </c>
      <c r="AG396" s="210"/>
      <c r="AH396" s="72">
        <f t="shared" si="26"/>
        <v>0.5</v>
      </c>
      <c r="AI396" s="72" t="str">
        <f t="shared" si="27"/>
        <v/>
      </c>
      <c r="AJ396" s="72" t="str">
        <f t="shared" si="28"/>
        <v/>
      </c>
      <c r="AK396" s="72">
        <f t="shared" si="29"/>
        <v>1</v>
      </c>
      <c r="AL396" s="72" t="s">
        <v>2508</v>
      </c>
      <c r="AM396" s="140" t="s">
        <v>780</v>
      </c>
      <c r="AN396" s="140" t="s">
        <v>780</v>
      </c>
      <c r="AO396" s="140" t="s">
        <v>780</v>
      </c>
      <c r="AP396" s="140"/>
      <c r="AQ396" s="140" t="s">
        <v>5214</v>
      </c>
      <c r="AR396" s="140" t="s">
        <v>5705</v>
      </c>
      <c r="AS396" s="140" t="s">
        <v>5706</v>
      </c>
      <c r="AT396" s="140"/>
      <c r="AU396" s="140" t="s">
        <v>879</v>
      </c>
      <c r="AV396" s="140" t="s">
        <v>879</v>
      </c>
      <c r="AW396" s="140" t="s">
        <v>780</v>
      </c>
      <c r="AX396" s="140"/>
      <c r="AY396" s="140" t="s">
        <v>5707</v>
      </c>
      <c r="AZ396" s="140" t="s">
        <v>981</v>
      </c>
      <c r="BA396" s="140" t="s">
        <v>5708</v>
      </c>
      <c r="BB396" s="140"/>
      <c r="BC396" s="140" t="s">
        <v>1751</v>
      </c>
    </row>
    <row r="397" spans="1:55" ht="15" customHeight="1">
      <c r="A397" s="207">
        <v>5</v>
      </c>
      <c r="B397" s="140" t="s">
        <v>5667</v>
      </c>
      <c r="C397" s="140" t="s">
        <v>2500</v>
      </c>
      <c r="D397" s="140" t="s">
        <v>2624</v>
      </c>
      <c r="E397" s="140" t="s">
        <v>833</v>
      </c>
      <c r="F397" s="140" t="s">
        <v>834</v>
      </c>
      <c r="G397" s="140" t="s">
        <v>2499</v>
      </c>
      <c r="H397" s="140" t="s">
        <v>772</v>
      </c>
      <c r="I397" s="140" t="s">
        <v>5709</v>
      </c>
      <c r="J397" s="214">
        <v>44317</v>
      </c>
      <c r="K397" s="214">
        <v>44440</v>
      </c>
      <c r="L397" s="140" t="s">
        <v>5710</v>
      </c>
      <c r="M397" s="140" t="s">
        <v>179</v>
      </c>
      <c r="N397" s="140" t="s">
        <v>30</v>
      </c>
      <c r="O397" s="140" t="s">
        <v>5711</v>
      </c>
      <c r="P397" s="140" t="s">
        <v>11</v>
      </c>
      <c r="Q397" s="220">
        <v>3</v>
      </c>
      <c r="R397" s="220">
        <v>1</v>
      </c>
      <c r="S397" s="220">
        <v>1</v>
      </c>
      <c r="T397" s="220">
        <v>1</v>
      </c>
      <c r="U397" s="220">
        <v>0</v>
      </c>
      <c r="V397" s="220">
        <v>1</v>
      </c>
      <c r="W397" s="220" t="s">
        <v>5712</v>
      </c>
      <c r="X397" s="220">
        <v>1</v>
      </c>
      <c r="Y397" s="220" t="s">
        <v>5713</v>
      </c>
      <c r="Z397" s="220">
        <v>1</v>
      </c>
      <c r="AA397" s="220" t="s">
        <v>5714</v>
      </c>
      <c r="AB397" s="212"/>
      <c r="AC397" s="212"/>
      <c r="AD397" s="210">
        <v>44295</v>
      </c>
      <c r="AE397" s="210">
        <v>44379</v>
      </c>
      <c r="AF397" s="210">
        <v>44482</v>
      </c>
      <c r="AG397" s="210"/>
      <c r="AH397" s="72">
        <f t="shared" si="26"/>
        <v>1</v>
      </c>
      <c r="AI397" s="72">
        <f t="shared" si="27"/>
        <v>1</v>
      </c>
      <c r="AJ397" s="72">
        <f t="shared" si="28"/>
        <v>1</v>
      </c>
      <c r="AK397" s="72">
        <f t="shared" si="29"/>
        <v>1</v>
      </c>
      <c r="AL397" s="72" t="s">
        <v>2508</v>
      </c>
      <c r="AM397" s="140" t="s">
        <v>780</v>
      </c>
      <c r="AN397" s="140" t="s">
        <v>780</v>
      </c>
      <c r="AO397" s="140" t="s">
        <v>780</v>
      </c>
      <c r="AP397" s="140"/>
      <c r="AQ397" s="140" t="s">
        <v>2148</v>
      </c>
      <c r="AR397" s="140" t="s">
        <v>1101</v>
      </c>
      <c r="AS397" s="140" t="s">
        <v>5715</v>
      </c>
      <c r="AT397" s="140"/>
      <c r="AU397" s="140" t="s">
        <v>869</v>
      </c>
      <c r="AV397" s="140" t="s">
        <v>780</v>
      </c>
      <c r="AW397" s="140" t="s">
        <v>780</v>
      </c>
      <c r="AX397" s="140"/>
      <c r="AY397" s="140" t="s">
        <v>5716</v>
      </c>
      <c r="AZ397" s="140" t="s">
        <v>5717</v>
      </c>
      <c r="BA397" s="140" t="s">
        <v>5718</v>
      </c>
      <c r="BB397" s="140"/>
      <c r="BC397" s="140" t="s">
        <v>1751</v>
      </c>
    </row>
    <row r="398" spans="1:55" ht="15" customHeight="1">
      <c r="A398" s="207">
        <v>6</v>
      </c>
      <c r="B398" s="140" t="s">
        <v>5667</v>
      </c>
      <c r="C398" s="140" t="s">
        <v>2642</v>
      </c>
      <c r="D398" s="140" t="s">
        <v>2624</v>
      </c>
      <c r="E398" s="140" t="s">
        <v>833</v>
      </c>
      <c r="F398" s="140" t="s">
        <v>834</v>
      </c>
      <c r="G398" s="140" t="s">
        <v>2499</v>
      </c>
      <c r="H398" s="140" t="s">
        <v>772</v>
      </c>
      <c r="I398" s="140" t="s">
        <v>2865</v>
      </c>
      <c r="J398" s="214">
        <v>44501</v>
      </c>
      <c r="K398" s="214">
        <v>44530</v>
      </c>
      <c r="L398" s="140" t="s">
        <v>5700</v>
      </c>
      <c r="M398" s="140" t="s">
        <v>179</v>
      </c>
      <c r="N398" s="140" t="s">
        <v>30</v>
      </c>
      <c r="O398" s="140" t="s">
        <v>5719</v>
      </c>
      <c r="P398" s="140" t="s">
        <v>11</v>
      </c>
      <c r="Q398" s="220">
        <v>1</v>
      </c>
      <c r="R398" s="220">
        <v>0</v>
      </c>
      <c r="S398" s="220">
        <v>0</v>
      </c>
      <c r="T398" s="220">
        <v>0</v>
      </c>
      <c r="U398" s="220">
        <v>1</v>
      </c>
      <c r="V398" s="220">
        <v>0</v>
      </c>
      <c r="W398" s="220" t="s">
        <v>5702</v>
      </c>
      <c r="X398" s="220">
        <v>0</v>
      </c>
      <c r="Y398" s="220" t="s">
        <v>5720</v>
      </c>
      <c r="Z398" s="220">
        <v>0</v>
      </c>
      <c r="AA398" s="220" t="s">
        <v>5721</v>
      </c>
      <c r="AB398" s="212"/>
      <c r="AC398" s="212"/>
      <c r="AD398" s="210">
        <v>44295</v>
      </c>
      <c r="AE398" s="210">
        <v>44379</v>
      </c>
      <c r="AF398" s="210">
        <v>44482</v>
      </c>
      <c r="AG398" s="210"/>
      <c r="AH398" s="72">
        <f t="shared" si="26"/>
        <v>0</v>
      </c>
      <c r="AI398" s="72" t="str">
        <f t="shared" si="27"/>
        <v/>
      </c>
      <c r="AJ398" s="72" t="str">
        <f t="shared" si="28"/>
        <v/>
      </c>
      <c r="AK398" s="72" t="str">
        <f t="shared" si="29"/>
        <v/>
      </c>
      <c r="AL398" s="72" t="s">
        <v>2508</v>
      </c>
      <c r="AM398" s="140" t="s">
        <v>780</v>
      </c>
      <c r="AN398" s="140" t="s">
        <v>879</v>
      </c>
      <c r="AO398" s="140" t="s">
        <v>879</v>
      </c>
      <c r="AP398" s="140"/>
      <c r="AQ398" s="140" t="s">
        <v>5183</v>
      </c>
      <c r="AR398" s="140" t="s">
        <v>4361</v>
      </c>
      <c r="AS398" s="140" t="s">
        <v>2534</v>
      </c>
      <c r="AT398" s="140"/>
      <c r="AU398" s="140" t="s">
        <v>879</v>
      </c>
      <c r="AV398" s="140" t="s">
        <v>879</v>
      </c>
      <c r="AW398" s="140" t="s">
        <v>879</v>
      </c>
      <c r="AX398" s="140"/>
      <c r="AY398" s="140" t="s">
        <v>5707</v>
      </c>
      <c r="AZ398" s="140" t="s">
        <v>5722</v>
      </c>
      <c r="BA398" s="140" t="s">
        <v>2542</v>
      </c>
      <c r="BB398" s="140"/>
      <c r="BC398" s="140" t="s">
        <v>1751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Adriana Rocío Tovar Cortés</cp:lastModifiedBy>
  <cp:revision/>
  <dcterms:created xsi:type="dcterms:W3CDTF">2020-04-21T15:43:09Z</dcterms:created>
  <dcterms:modified xsi:type="dcterms:W3CDTF">2022-01-11T23:06:52Z</dcterms:modified>
  <cp:category/>
  <cp:contentStatus/>
</cp:coreProperties>
</file>